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2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3.xml" ContentType="application/vnd.openxmlformats-officedocument.drawing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4.xml" ContentType="application/vnd.openxmlformats-officedocument.drawing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114" codeName="{C80E003A-6C80-AF87-3323-10F97C11A349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trung.nguyenhoang/Desktop/stocks/App/"/>
    </mc:Choice>
  </mc:AlternateContent>
  <xr:revisionPtr revIDLastSave="0" documentId="13_ncr:20001_{E7A22935-E717-C34A-9B77-A5A2C909EC7A}" xr6:coauthVersionLast="47" xr6:coauthVersionMax="47" xr10:uidLastSave="{00000000-0000-0000-0000-000000000000}"/>
  <bookViews>
    <workbookView xWindow="0" yWindow="760" windowWidth="30240" windowHeight="17020" xr2:uid="{57AB1A5A-A236-F448-99B6-5E1C1F1EBEE7}"/>
  </bookViews>
  <sheets>
    <sheet name="RS" sheetId="3" r:id="rId1"/>
    <sheet name="GDNN" sheetId="65" r:id="rId2"/>
    <sheet name="GDTD" sheetId="120" r:id="rId3"/>
    <sheet name="MoneyFlow" sheetId="113" r:id="rId4"/>
    <sheet name="Top" sheetId="108" r:id="rId5"/>
    <sheet name="Shortcuts" sheetId="62" r:id="rId6"/>
    <sheet name="VN30" sheetId="112" r:id="rId7"/>
    <sheet name="VNINDEX" sheetId="9" r:id="rId8"/>
    <sheet name="SSI" sheetId="4" r:id="rId9"/>
    <sheet name="VND" sheetId="2" r:id="rId10"/>
    <sheet name="BSI" sheetId="64" r:id="rId11"/>
    <sheet name="VCI" sheetId="32" r:id="rId12"/>
    <sheet name="HCM" sheetId="63" r:id="rId13"/>
    <sheet name="MBS" sheetId="56" r:id="rId14"/>
    <sheet name="VIX" sheetId="66" r:id="rId15"/>
    <sheet name="SHS" sheetId="67" r:id="rId16"/>
    <sheet name="FTS" sheetId="57" r:id="rId17"/>
    <sheet name="TPB" sheetId="52" r:id="rId18"/>
    <sheet name="VCB" sheetId="30" r:id="rId19"/>
    <sheet name="VPB" sheetId="21" r:id="rId20"/>
    <sheet name="MSB" sheetId="73" r:id="rId21"/>
    <sheet name="LPB" sheetId="72" r:id="rId22"/>
    <sheet name="VIB" sheetId="71" r:id="rId23"/>
    <sheet name="ACB" sheetId="70" r:id="rId24"/>
    <sheet name="CTG" sheetId="69" r:id="rId25"/>
    <sheet name="TCB" sheetId="20" r:id="rId26"/>
    <sheet name="MBB" sheetId="19" r:id="rId27"/>
    <sheet name="STB" sheetId="18" r:id="rId28"/>
    <sheet name="HPG" sheetId="11" r:id="rId29"/>
    <sheet name="HSG" sheetId="33" r:id="rId30"/>
    <sheet name="NKG" sheetId="7" r:id="rId31"/>
    <sheet name="VHM" sheetId="29" r:id="rId32"/>
    <sheet name="DXG" sheetId="36" r:id="rId33"/>
    <sheet name="NLG" sheetId="47" r:id="rId34"/>
    <sheet name="DIG" sheetId="74" r:id="rId35"/>
    <sheet name="KDH" sheetId="48" r:id="rId36"/>
    <sheet name="NTL" sheetId="76" r:id="rId37"/>
    <sheet name="CEO" sheetId="75" r:id="rId38"/>
    <sheet name="PDR" sheetId="6" r:id="rId39"/>
    <sheet name="NVL" sheetId="22" r:id="rId40"/>
    <sheet name="VGC" sheetId="35" r:id="rId41"/>
    <sheet name="DPR" sheetId="82" r:id="rId42"/>
    <sheet name="SZC" sheetId="79" r:id="rId43"/>
    <sheet name="PHR" sheetId="81" r:id="rId44"/>
    <sheet name="LHG" sheetId="80" r:id="rId45"/>
    <sheet name="IDC" sheetId="78" r:id="rId46"/>
    <sheet name="NTC" sheetId="84" r:id="rId47"/>
    <sheet name="KBC" sheetId="23" r:id="rId48"/>
    <sheet name="VRE" sheetId="28" r:id="rId49"/>
    <sheet name="MSN" sheetId="31" r:id="rId50"/>
    <sheet name="MWG" sheetId="8" r:id="rId51"/>
    <sheet name="DGW" sheetId="12" r:id="rId52"/>
    <sheet name="VNM" sheetId="44" r:id="rId53"/>
    <sheet name="PNJ" sheetId="43" r:id="rId54"/>
    <sheet name="FRT" sheetId="13" r:id="rId55"/>
    <sheet name="PET" sheetId="14" r:id="rId56"/>
    <sheet name="GMD" sheetId="15" r:id="rId57"/>
    <sheet name="VOS" sheetId="97" r:id="rId58"/>
    <sheet name="VSC" sheetId="98" r:id="rId59"/>
    <sheet name="HAH" sheetId="16" r:id="rId60"/>
    <sheet name="CSV" sheetId="96" r:id="rId61"/>
    <sheet name="DPM" sheetId="100" r:id="rId62"/>
    <sheet name="DCM" sheetId="99" r:id="rId63"/>
    <sheet name="DGC" sheetId="17" r:id="rId64"/>
    <sheet name="GEX" sheetId="24" r:id="rId65"/>
    <sheet name="ANV" sheetId="55" r:id="rId66"/>
    <sheet name="IDI" sheetId="105" r:id="rId67"/>
    <sheet name="FMC" sheetId="104" r:id="rId68"/>
    <sheet name="VHC" sheetId="25" r:id="rId69"/>
    <sheet name="FCN" sheetId="53" r:id="rId70"/>
    <sheet name="DTD" sheetId="87" r:id="rId71"/>
    <sheet name="HHV" sheetId="54" r:id="rId72"/>
    <sheet name="CTR" sheetId="58" r:id="rId73"/>
    <sheet name="C4G" sheetId="86" r:id="rId74"/>
    <sheet name="CTD" sheetId="27" r:id="rId75"/>
    <sheet name="THG" sheetId="88" r:id="rId76"/>
    <sheet name="VCG" sheetId="34" r:id="rId77"/>
    <sheet name="VCS" sheetId="94" r:id="rId78"/>
    <sheet name="PTB" sheetId="37" r:id="rId79"/>
    <sheet name="HDG" sheetId="106" r:id="rId80"/>
    <sheet name="REE" sheetId="38" r:id="rId81"/>
    <sheet name="PC1" sheetId="40" r:id="rId82"/>
    <sheet name="TV2" sheetId="41" r:id="rId83"/>
    <sheet name="PVS" sheetId="90" r:id="rId84"/>
    <sheet name="PLX" sheetId="92" r:id="rId85"/>
    <sheet name="PVT" sheetId="45" r:id="rId86"/>
    <sheet name="BSR" sheetId="91" r:id="rId87"/>
    <sheet name="PVD" sheetId="42" r:id="rId88"/>
    <sheet name="QNS" sheetId="46" r:id="rId89"/>
    <sheet name="GEG" sheetId="93" r:id="rId90"/>
    <sheet name="NT2" sheetId="49" r:id="rId91"/>
    <sheet name="QTP" sheetId="50" r:id="rId92"/>
    <sheet name="FPT" sheetId="51" r:id="rId93"/>
    <sheet name="VTP" sheetId="59" r:id="rId94"/>
    <sheet name="DHC" sheetId="103" r:id="rId95"/>
    <sheet name="NTP" sheetId="95" r:id="rId96"/>
    <sheet name="BMP" sheetId="60" r:id="rId97"/>
    <sheet name="VIC" sheetId="107" r:id="rId98"/>
    <sheet name="HT1" sheetId="111" r:id="rId99"/>
    <sheet name="STK" sheetId="114" r:id="rId100"/>
    <sheet name="MSH" sheetId="115" r:id="rId101"/>
    <sheet name="TNG" sheetId="116" r:id="rId102"/>
    <sheet name="ADS" sheetId="117" r:id="rId103"/>
    <sheet name="VGT" sheetId="118" r:id="rId104"/>
    <sheet name="GIL" sheetId="119" r:id="rId105"/>
  </sheets>
  <functionGroups builtInGroupCount="19"/>
  <definedNames>
    <definedName name="_xlnm._FilterDatabase" localSheetId="4" hidden="1">Top!$A$100:$E$101</definedName>
  </definedNames>
  <calcPr calcId="191029"/>
  <fileRecoveryPr repairLoad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U3" i="65" l="1"/>
  <c r="U3" i="120"/>
  <c r="U3" i="112"/>
  <c r="U3" i="9"/>
  <c r="U3" i="2"/>
  <c r="U3" i="64"/>
  <c r="U3" i="32"/>
  <c r="U3" i="63"/>
  <c r="U3" i="56"/>
  <c r="U3" i="66"/>
  <c r="U3" i="67"/>
  <c r="U3" i="57"/>
  <c r="U3" i="52"/>
  <c r="U3" i="30"/>
  <c r="U3" i="21"/>
  <c r="U3" i="73"/>
  <c r="U3" i="72"/>
  <c r="U3" i="71"/>
  <c r="U3" i="70"/>
  <c r="U3" i="69"/>
  <c r="U3" i="20"/>
  <c r="U3" i="19"/>
  <c r="U3" i="18"/>
  <c r="U3" i="11"/>
  <c r="U3" i="33"/>
  <c r="U3" i="7"/>
  <c r="U3" i="29"/>
  <c r="U3" i="36"/>
  <c r="U3" i="47"/>
  <c r="U3" i="74"/>
  <c r="U3" i="48"/>
  <c r="U3" i="76"/>
  <c r="U3" i="75"/>
  <c r="U3" i="6"/>
  <c r="U3" i="22"/>
  <c r="U3" i="35"/>
  <c r="U3" i="82"/>
  <c r="U3" i="79"/>
  <c r="U3" i="81"/>
  <c r="U3" i="80"/>
  <c r="U3" i="78"/>
  <c r="U3" i="84"/>
  <c r="U3" i="23"/>
  <c r="U3" i="28"/>
  <c r="U3" i="31"/>
  <c r="U3" i="8"/>
  <c r="U3" i="12"/>
  <c r="U3" i="44"/>
  <c r="U3" i="43"/>
  <c r="U3" i="13"/>
  <c r="U3" i="14"/>
  <c r="U3" i="15"/>
  <c r="U3" i="97"/>
  <c r="U3" i="98"/>
  <c r="U3" i="16"/>
  <c r="U3" i="96"/>
  <c r="U3" i="100"/>
  <c r="U3" i="99"/>
  <c r="U3" i="17"/>
  <c r="U3" i="24"/>
  <c r="U3" i="55"/>
  <c r="U3" i="105"/>
  <c r="U3" i="104"/>
  <c r="U3" i="25"/>
  <c r="U3" i="53"/>
  <c r="U3" i="87"/>
  <c r="U3" i="54"/>
  <c r="U3" i="58"/>
  <c r="U3" i="86"/>
  <c r="U3" i="27"/>
  <c r="U3" i="88"/>
  <c r="U3" i="34"/>
  <c r="U3" i="94"/>
  <c r="U3" i="37"/>
  <c r="U3" i="106"/>
  <c r="U3" i="38"/>
  <c r="U3" i="40"/>
  <c r="U3" i="41"/>
  <c r="U3" i="90"/>
  <c r="U3" i="92"/>
  <c r="U3" i="45"/>
  <c r="U3" i="91"/>
  <c r="U3" i="42"/>
  <c r="U3" i="46"/>
  <c r="U3" i="93"/>
  <c r="U3" i="49"/>
  <c r="U3" i="50"/>
  <c r="U3" i="51"/>
  <c r="U3" i="59"/>
  <c r="U3" i="103"/>
  <c r="U3" i="95"/>
  <c r="U3" i="60"/>
  <c r="U3" i="107"/>
  <c r="U3" i="111"/>
  <c r="U3" i="114"/>
  <c r="U3" i="115"/>
  <c r="U3" i="116"/>
  <c r="U3" i="117"/>
  <c r="U3" i="118"/>
  <c r="U3" i="119"/>
  <c r="U3" i="4"/>
  <c r="T3" i="65"/>
  <c r="T3" i="120"/>
  <c r="T3" i="112"/>
  <c r="T3" i="9"/>
  <c r="T3" i="2"/>
  <c r="T3" i="64"/>
  <c r="T3" i="32"/>
  <c r="T3" i="63"/>
  <c r="T3" i="56"/>
  <c r="T3" i="66"/>
  <c r="T3" i="67"/>
  <c r="T3" i="57"/>
  <c r="T3" i="52"/>
  <c r="T3" i="30"/>
  <c r="T3" i="21"/>
  <c r="T3" i="73"/>
  <c r="T3" i="72"/>
  <c r="T3" i="71"/>
  <c r="T3" i="70"/>
  <c r="T3" i="69"/>
  <c r="T3" i="20"/>
  <c r="T3" i="19"/>
  <c r="T3" i="18"/>
  <c r="T3" i="11"/>
  <c r="T3" i="33"/>
  <c r="T3" i="7"/>
  <c r="T3" i="29"/>
  <c r="T3" i="36"/>
  <c r="T3" i="47"/>
  <c r="T3" i="74"/>
  <c r="T3" i="48"/>
  <c r="T3" i="76"/>
  <c r="T3" i="75"/>
  <c r="T3" i="6"/>
  <c r="T3" i="22"/>
  <c r="T3" i="35"/>
  <c r="T3" i="82"/>
  <c r="T3" i="79"/>
  <c r="T3" i="81"/>
  <c r="T3" i="80"/>
  <c r="T3" i="78"/>
  <c r="T3" i="84"/>
  <c r="T3" i="23"/>
  <c r="T3" i="28"/>
  <c r="T3" i="31"/>
  <c r="T3" i="8"/>
  <c r="T3" i="12"/>
  <c r="T3" i="44"/>
  <c r="T3" i="43"/>
  <c r="T3" i="13"/>
  <c r="T3" i="14"/>
  <c r="T3" i="15"/>
  <c r="T3" i="97"/>
  <c r="T3" i="98"/>
  <c r="T3" i="16"/>
  <c r="T3" i="96"/>
  <c r="T3" i="100"/>
  <c r="T3" i="99"/>
  <c r="T3" i="17"/>
  <c r="T3" i="24"/>
  <c r="T3" i="55"/>
  <c r="T3" i="105"/>
  <c r="T3" i="104"/>
  <c r="T3" i="25"/>
  <c r="T3" i="53"/>
  <c r="T3" i="87"/>
  <c r="T3" i="54"/>
  <c r="T3" i="58"/>
  <c r="T3" i="86"/>
  <c r="T3" i="27"/>
  <c r="T3" i="88"/>
  <c r="T3" i="34"/>
  <c r="T3" i="94"/>
  <c r="T3" i="37"/>
  <c r="T3" i="106"/>
  <c r="T3" i="38"/>
  <c r="T3" i="40"/>
  <c r="T3" i="41"/>
  <c r="T3" i="90"/>
  <c r="T3" i="92"/>
  <c r="T3" i="45"/>
  <c r="T3" i="91"/>
  <c r="T3" i="42"/>
  <c r="T3" i="46"/>
  <c r="T3" i="93"/>
  <c r="T3" i="49"/>
  <c r="T3" i="50"/>
  <c r="T3" i="51"/>
  <c r="T3" i="59"/>
  <c r="T3" i="103"/>
  <c r="T3" i="95"/>
  <c r="T3" i="60"/>
  <c r="T3" i="107"/>
  <c r="T3" i="111"/>
  <c r="T3" i="114"/>
  <c r="T3" i="115"/>
  <c r="T3" i="116"/>
  <c r="T3" i="117"/>
  <c r="T3" i="118"/>
  <c r="T3" i="119"/>
  <c r="T3" i="4"/>
  <c r="F3" i="112"/>
  <c r="F3" i="9"/>
  <c r="F3" i="2"/>
  <c r="F3" i="64"/>
  <c r="F3" i="32"/>
  <c r="F3" i="63"/>
  <c r="F3" i="56"/>
  <c r="F3" i="66"/>
  <c r="F3" i="67"/>
  <c r="F3" i="57"/>
  <c r="F3" i="52"/>
  <c r="F3" i="30"/>
  <c r="F3" i="21"/>
  <c r="F3" i="73"/>
  <c r="F3" i="72"/>
  <c r="F3" i="71"/>
  <c r="F3" i="70"/>
  <c r="F3" i="69"/>
  <c r="F3" i="20"/>
  <c r="F3" i="19"/>
  <c r="F3" i="18"/>
  <c r="F3" i="11"/>
  <c r="F3" i="33"/>
  <c r="F3" i="7"/>
  <c r="F3" i="29"/>
  <c r="F3" i="36"/>
  <c r="F3" i="47"/>
  <c r="F3" i="74"/>
  <c r="F3" i="48"/>
  <c r="F3" i="76"/>
  <c r="F3" i="75"/>
  <c r="F3" i="6"/>
  <c r="F3" i="22"/>
  <c r="F3" i="35"/>
  <c r="F3" i="82"/>
  <c r="F3" i="79"/>
  <c r="F3" i="81"/>
  <c r="F3" i="80"/>
  <c r="F3" i="78"/>
  <c r="F3" i="84"/>
  <c r="F3" i="23"/>
  <c r="F3" i="28"/>
  <c r="F3" i="31"/>
  <c r="F3" i="8"/>
  <c r="F3" i="12"/>
  <c r="F3" i="44"/>
  <c r="F3" i="43"/>
  <c r="F3" i="13"/>
  <c r="F3" i="14"/>
  <c r="F3" i="15"/>
  <c r="F3" i="97"/>
  <c r="F3" i="98"/>
  <c r="F3" i="16"/>
  <c r="F3" i="96"/>
  <c r="F3" i="100"/>
  <c r="F3" i="99"/>
  <c r="F3" i="17"/>
  <c r="F3" i="24"/>
  <c r="F3" i="55"/>
  <c r="F3" i="105"/>
  <c r="F3" i="104"/>
  <c r="F3" i="25"/>
  <c r="F3" i="53"/>
  <c r="F3" i="87"/>
  <c r="F3" i="54"/>
  <c r="F3" i="58"/>
  <c r="F3" i="86"/>
  <c r="F3" i="27"/>
  <c r="F3" i="88"/>
  <c r="F3" i="34"/>
  <c r="F3" i="94"/>
  <c r="F3" i="37"/>
  <c r="F3" i="106"/>
  <c r="F3" i="38"/>
  <c r="F3" i="40"/>
  <c r="F3" i="41"/>
  <c r="F3" i="90"/>
  <c r="F3" i="92"/>
  <c r="F3" i="45"/>
  <c r="F3" i="91"/>
  <c r="F3" i="42"/>
  <c r="F3" i="46"/>
  <c r="F3" i="93"/>
  <c r="F3" i="49"/>
  <c r="F3" i="50"/>
  <c r="F3" i="51"/>
  <c r="F3" i="59"/>
  <c r="F3" i="103"/>
  <c r="F3" i="95"/>
  <c r="F3" i="60"/>
  <c r="F3" i="107"/>
  <c r="F3" i="114"/>
  <c r="F3" i="115"/>
  <c r="F3" i="116"/>
  <c r="F3" i="117"/>
  <c r="F3" i="118"/>
  <c r="F3" i="119"/>
  <c r="F3" i="4"/>
  <c r="K3" i="2"/>
  <c r="K3" i="64"/>
  <c r="K3" i="32"/>
  <c r="K3" i="63"/>
  <c r="K3" i="56"/>
  <c r="K3" i="66"/>
  <c r="K3" i="67"/>
  <c r="K3" i="57"/>
  <c r="K3" i="52"/>
  <c r="K3" i="30"/>
  <c r="K3" i="21"/>
  <c r="K3" i="73"/>
  <c r="K3" i="72"/>
  <c r="K3" i="71"/>
  <c r="K3" i="70"/>
  <c r="K3" i="69"/>
  <c r="K3" i="20"/>
  <c r="K3" i="19"/>
  <c r="K3" i="18"/>
  <c r="K3" i="11"/>
  <c r="K3" i="33"/>
  <c r="K3" i="7"/>
  <c r="K3" i="29"/>
  <c r="K3" i="36"/>
  <c r="K3" i="47"/>
  <c r="K3" i="74"/>
  <c r="K3" i="48"/>
  <c r="K3" i="76"/>
  <c r="K3" i="75"/>
  <c r="K3" i="6"/>
  <c r="K3" i="22"/>
  <c r="K3" i="35"/>
  <c r="K3" i="82"/>
  <c r="K3" i="79"/>
  <c r="K3" i="81"/>
  <c r="K3" i="80"/>
  <c r="K3" i="78"/>
  <c r="K3" i="84"/>
  <c r="K3" i="23"/>
  <c r="K3" i="28"/>
  <c r="K3" i="31"/>
  <c r="K3" i="8"/>
  <c r="K3" i="12"/>
  <c r="K3" i="44"/>
  <c r="K3" i="43"/>
  <c r="K3" i="13"/>
  <c r="K3" i="14"/>
  <c r="K3" i="15"/>
  <c r="K3" i="97"/>
  <c r="K3" i="98"/>
  <c r="K3" i="16"/>
  <c r="K3" i="96"/>
  <c r="K3" i="100"/>
  <c r="K3" i="99"/>
  <c r="K3" i="17"/>
  <c r="K3" i="24"/>
  <c r="K3" i="55"/>
  <c r="K3" i="105"/>
  <c r="K3" i="104"/>
  <c r="K3" i="25"/>
  <c r="K3" i="53"/>
  <c r="K3" i="87"/>
  <c r="K3" i="54"/>
  <c r="K3" i="58"/>
  <c r="K3" i="86"/>
  <c r="K3" i="27"/>
  <c r="K3" i="88"/>
  <c r="K3" i="34"/>
  <c r="K3" i="94"/>
  <c r="K3" i="37"/>
  <c r="K3" i="106"/>
  <c r="K3" i="38"/>
  <c r="K3" i="40"/>
  <c r="K3" i="41"/>
  <c r="K3" i="90"/>
  <c r="K3" i="92"/>
  <c r="K3" i="45"/>
  <c r="K3" i="91"/>
  <c r="K3" i="42"/>
  <c r="K3" i="93"/>
  <c r="K3" i="49"/>
  <c r="K3" i="50"/>
  <c r="K3" i="51"/>
  <c r="K3" i="59"/>
  <c r="K3" i="103"/>
  <c r="K3" i="95"/>
  <c r="K3" i="60"/>
  <c r="K3" i="107"/>
  <c r="K3" i="4"/>
  <c r="A131" i="108" a="1"/>
  <c r="A127" i="108" a="1"/>
  <c r="A123" i="108" a="1"/>
  <c r="A119" i="108" a="1"/>
  <c r="A114" i="108" a="1"/>
  <c r="A110" i="108" a="1"/>
  <c r="A107" i="108" a="1"/>
  <c r="A104" i="108" a="1"/>
  <c r="A101" i="108" a="1"/>
  <c r="A97" i="108" a="1"/>
  <c r="A93" i="108" a="1"/>
  <c r="A89" i="108" a="1"/>
  <c r="A85" i="108" a="1"/>
  <c r="A81" i="108" a="1"/>
  <c r="A77" i="108" a="1"/>
  <c r="M75" i="108" a="1"/>
  <c r="L75" i="108" a="1"/>
  <c r="O75" i="108" a="1"/>
  <c r="N75" i="108" a="1"/>
  <c r="P75" i="108" a="1"/>
  <c r="R75" i="108" a="1"/>
  <c r="A131" i="108" l="1"/>
  <c r="A127" i="108"/>
  <c r="A123" i="108"/>
  <c r="A119" i="108"/>
  <c r="A114" i="108"/>
  <c r="A110" i="108"/>
  <c r="A107" i="108"/>
  <c r="A104" i="108"/>
  <c r="A101" i="108"/>
  <c r="A97" i="108"/>
  <c r="A93" i="108"/>
  <c r="A89" i="108"/>
  <c r="A85" i="108"/>
  <c r="A81" i="108"/>
  <c r="A77" i="108"/>
  <c r="T76" i="108"/>
  <c r="T84" i="108"/>
  <c r="T92" i="108"/>
  <c r="T100" i="108"/>
  <c r="T108" i="108"/>
  <c r="T116" i="108"/>
  <c r="T124" i="108"/>
  <c r="T132" i="108"/>
  <c r="T140" i="108"/>
  <c r="T94" i="108"/>
  <c r="T110" i="108"/>
  <c r="T126" i="108"/>
  <c r="T142" i="108"/>
  <c r="T95" i="108"/>
  <c r="T111" i="108"/>
  <c r="T127" i="108"/>
  <c r="T143" i="108"/>
  <c r="T96" i="108"/>
  <c r="T112" i="108"/>
  <c r="T128" i="108"/>
  <c r="T144" i="108"/>
  <c r="T89" i="108"/>
  <c r="T105" i="108"/>
  <c r="T129" i="108"/>
  <c r="T145" i="108"/>
  <c r="T106" i="108"/>
  <c r="T122" i="108"/>
  <c r="T138" i="108"/>
  <c r="T115" i="108"/>
  <c r="T139" i="108"/>
  <c r="T77" i="108"/>
  <c r="T85" i="108"/>
  <c r="T93" i="108"/>
  <c r="T101" i="108"/>
  <c r="T109" i="108"/>
  <c r="T117" i="108"/>
  <c r="T125" i="108"/>
  <c r="T133" i="108"/>
  <c r="T141" i="108"/>
  <c r="T86" i="108"/>
  <c r="T102" i="108"/>
  <c r="T118" i="108"/>
  <c r="T134" i="108"/>
  <c r="T87" i="108"/>
  <c r="T103" i="108"/>
  <c r="T119" i="108"/>
  <c r="T135" i="108"/>
  <c r="T88" i="108"/>
  <c r="T104" i="108"/>
  <c r="T120" i="108"/>
  <c r="T136" i="108"/>
  <c r="T81" i="108"/>
  <c r="T97" i="108"/>
  <c r="T113" i="108"/>
  <c r="T121" i="108"/>
  <c r="T137" i="108"/>
  <c r="T82" i="108"/>
  <c r="T90" i="108"/>
  <c r="T98" i="108"/>
  <c r="T114" i="108"/>
  <c r="T130" i="108"/>
  <c r="T107" i="108"/>
  <c r="T131" i="108"/>
  <c r="T78" i="108"/>
  <c r="T79" i="108"/>
  <c r="T80" i="108"/>
  <c r="T83" i="108"/>
  <c r="T91" i="108"/>
  <c r="T99" i="108"/>
  <c r="T123" i="108"/>
  <c r="S76" i="108"/>
  <c r="S84" i="108"/>
  <c r="S92" i="108"/>
  <c r="S100" i="108"/>
  <c r="S108" i="108"/>
  <c r="S116" i="108"/>
  <c r="S124" i="108"/>
  <c r="S132" i="108"/>
  <c r="S140" i="108"/>
  <c r="S86" i="108"/>
  <c r="S94" i="108"/>
  <c r="S118" i="108"/>
  <c r="S87" i="108"/>
  <c r="S103" i="108"/>
  <c r="S119" i="108"/>
  <c r="S127" i="108"/>
  <c r="S88" i="108"/>
  <c r="S104" i="108"/>
  <c r="S120" i="108"/>
  <c r="S81" i="108"/>
  <c r="S97" i="108"/>
  <c r="S113" i="108"/>
  <c r="S129" i="108"/>
  <c r="S82" i="108"/>
  <c r="S98" i="108"/>
  <c r="S114" i="108"/>
  <c r="S130" i="108"/>
  <c r="S91" i="108"/>
  <c r="S107" i="108"/>
  <c r="S123" i="108"/>
  <c r="S77" i="108"/>
  <c r="S85" i="108"/>
  <c r="S93" i="108"/>
  <c r="S101" i="108"/>
  <c r="S109" i="108"/>
  <c r="S117" i="108"/>
  <c r="S125" i="108"/>
  <c r="S133" i="108"/>
  <c r="S78" i="108"/>
  <c r="S102" i="108"/>
  <c r="S126" i="108"/>
  <c r="S134" i="108"/>
  <c r="S95" i="108"/>
  <c r="S111" i="108"/>
  <c r="S135" i="108"/>
  <c r="S96" i="108"/>
  <c r="S112" i="108"/>
  <c r="S128" i="108"/>
  <c r="S136" i="108"/>
  <c r="S89" i="108"/>
  <c r="S105" i="108"/>
  <c r="S121" i="108"/>
  <c r="S137" i="108"/>
  <c r="S90" i="108"/>
  <c r="S106" i="108"/>
  <c r="S122" i="108"/>
  <c r="S138" i="108"/>
  <c r="S99" i="108"/>
  <c r="S115" i="108"/>
  <c r="S131" i="108"/>
  <c r="S139" i="108"/>
  <c r="S110" i="108"/>
  <c r="S79" i="108"/>
  <c r="S80" i="108"/>
  <c r="S83" i="108"/>
  <c r="P75" i="108"/>
  <c r="O75" i="108"/>
  <c r="N75" i="108"/>
  <c r="M75" i="108"/>
  <c r="L75" i="108"/>
  <c r="R75" i="108"/>
  <c r="T4" i="65"/>
  <c r="T5" i="65"/>
  <c r="T6" i="65"/>
  <c r="T7" i="65"/>
  <c r="T8" i="65"/>
  <c r="T9" i="65"/>
  <c r="T10" i="65"/>
  <c r="T11" i="65"/>
  <c r="T12" i="65"/>
  <c r="T13" i="65"/>
  <c r="T14" i="65"/>
  <c r="T15" i="65"/>
  <c r="T16" i="65"/>
  <c r="T17" i="65"/>
  <c r="T18" i="65"/>
  <c r="T19" i="65"/>
  <c r="T20" i="65"/>
  <c r="T21" i="65"/>
  <c r="T22" i="65"/>
  <c r="T23" i="65"/>
  <c r="T24" i="65"/>
  <c r="T25" i="65"/>
  <c r="T26" i="65"/>
  <c r="T27" i="65"/>
  <c r="T28" i="65"/>
  <c r="T29" i="65"/>
  <c r="T30" i="65"/>
  <c r="T31" i="65"/>
  <c r="T32" i="65"/>
  <c r="T33" i="65"/>
  <c r="T34" i="65"/>
  <c r="T35" i="65"/>
  <c r="T36" i="65"/>
  <c r="T37" i="65"/>
  <c r="T38" i="65"/>
  <c r="T39" i="65"/>
  <c r="T40" i="65"/>
  <c r="T41" i="65"/>
  <c r="T42" i="65"/>
  <c r="T43" i="65"/>
  <c r="T44" i="65"/>
  <c r="T45" i="65"/>
  <c r="T46" i="65"/>
  <c r="T47" i="65"/>
  <c r="T48" i="65"/>
  <c r="T49" i="65"/>
  <c r="T50" i="65"/>
  <c r="T51" i="65"/>
  <c r="T52" i="65"/>
  <c r="T53" i="65"/>
  <c r="T54" i="65"/>
  <c r="T55" i="65"/>
  <c r="T56" i="65"/>
  <c r="T57" i="65"/>
  <c r="T58" i="65"/>
  <c r="T59" i="65"/>
  <c r="T60" i="65"/>
  <c r="T61" i="65"/>
  <c r="T62" i="65"/>
  <c r="T63" i="65"/>
  <c r="T64" i="65"/>
  <c r="T65" i="65"/>
  <c r="T66" i="65"/>
  <c r="T4" i="120"/>
  <c r="T5" i="120"/>
  <c r="T6" i="120"/>
  <c r="T7" i="120"/>
  <c r="T8" i="120"/>
  <c r="T9" i="120"/>
  <c r="T10" i="120"/>
  <c r="T11" i="120"/>
  <c r="T12" i="120"/>
  <c r="T13" i="120"/>
  <c r="T14" i="120"/>
  <c r="T15" i="120"/>
  <c r="T16" i="120"/>
  <c r="T17" i="120"/>
  <c r="T18" i="120"/>
  <c r="T19" i="120"/>
  <c r="T20" i="120"/>
  <c r="T21" i="120"/>
  <c r="T22" i="120"/>
  <c r="T23" i="120"/>
  <c r="T24" i="120"/>
  <c r="T25" i="120"/>
  <c r="T26" i="120"/>
  <c r="T27" i="120"/>
  <c r="T28" i="120"/>
  <c r="T29" i="120"/>
  <c r="T30" i="120"/>
  <c r="T31" i="120"/>
  <c r="T32" i="120"/>
  <c r="T33" i="120"/>
  <c r="T34" i="120"/>
  <c r="T35" i="120"/>
  <c r="T36" i="120"/>
  <c r="T37" i="120"/>
  <c r="T38" i="120"/>
  <c r="T39" i="120"/>
  <c r="T40" i="120"/>
  <c r="T41" i="120"/>
  <c r="T42" i="120"/>
  <c r="T43" i="120"/>
  <c r="T44" i="120"/>
  <c r="T45" i="120"/>
  <c r="T46" i="120"/>
  <c r="T47" i="120"/>
  <c r="T48" i="120"/>
  <c r="T49" i="120"/>
  <c r="T50" i="120"/>
  <c r="T51" i="120"/>
  <c r="T52" i="120"/>
  <c r="T53" i="120"/>
  <c r="T54" i="120"/>
  <c r="T55" i="120"/>
  <c r="T56" i="120"/>
  <c r="T57" i="120"/>
  <c r="T58" i="120"/>
  <c r="T59" i="120"/>
  <c r="T60" i="120"/>
  <c r="T61" i="120"/>
  <c r="T62" i="120"/>
  <c r="T63" i="120"/>
  <c r="T64" i="120"/>
  <c r="T65" i="120"/>
  <c r="T66" i="120"/>
  <c r="U75" i="108" a="1"/>
  <c r="Q102" i="108" l="1"/>
  <c r="Q104" i="108"/>
  <c r="Q105" i="108"/>
  <c r="Q106" i="108"/>
  <c r="Q107" i="108"/>
  <c r="Q103" i="108"/>
  <c r="U75" i="108"/>
  <c r="T67" i="65"/>
  <c r="T67" i="120"/>
  <c r="U4" i="65"/>
  <c r="U4" i="120"/>
  <c r="U5" i="65"/>
  <c r="U6" i="65"/>
  <c r="U7" i="65"/>
  <c r="U8" i="65"/>
  <c r="U9" i="65"/>
  <c r="U10" i="65"/>
  <c r="U11" i="65"/>
  <c r="U12" i="65"/>
  <c r="U13" i="65"/>
  <c r="U14" i="65"/>
  <c r="U15" i="65"/>
  <c r="U16" i="65"/>
  <c r="U17" i="65"/>
  <c r="U18" i="65"/>
  <c r="U19" i="65"/>
  <c r="U20" i="65"/>
  <c r="U21" i="65"/>
  <c r="U22" i="65"/>
  <c r="U23" i="65"/>
  <c r="U24" i="65"/>
  <c r="U25" i="65"/>
  <c r="U26" i="65"/>
  <c r="U27" i="65"/>
  <c r="U28" i="65"/>
  <c r="U29" i="65"/>
  <c r="U30" i="65"/>
  <c r="U31" i="65"/>
  <c r="U32" i="65"/>
  <c r="U33" i="65"/>
  <c r="U34" i="65"/>
  <c r="U35" i="65"/>
  <c r="U36" i="65"/>
  <c r="U37" i="65"/>
  <c r="U38" i="65"/>
  <c r="U39" i="65"/>
  <c r="U40" i="65"/>
  <c r="U41" i="65"/>
  <c r="U42" i="65"/>
  <c r="U43" i="65"/>
  <c r="U44" i="65"/>
  <c r="U45" i="65"/>
  <c r="U46" i="65"/>
  <c r="U47" i="65"/>
  <c r="U48" i="65"/>
  <c r="U49" i="65"/>
  <c r="U50" i="65"/>
  <c r="U51" i="65"/>
  <c r="U52" i="65"/>
  <c r="U53" i="65"/>
  <c r="U54" i="65"/>
  <c r="U55" i="65"/>
  <c r="U56" i="65"/>
  <c r="U57" i="65"/>
  <c r="U58" i="65"/>
  <c r="U59" i="65"/>
  <c r="U60" i="65"/>
  <c r="U61" i="65"/>
  <c r="U62" i="65"/>
  <c r="U63" i="65"/>
  <c r="U64" i="65"/>
  <c r="U65" i="65"/>
  <c r="U66" i="65"/>
  <c r="U67" i="65"/>
  <c r="U68" i="65"/>
  <c r="U69" i="65"/>
  <c r="U70" i="65"/>
  <c r="U71" i="65"/>
  <c r="U5" i="120"/>
  <c r="U6" i="120"/>
  <c r="U7" i="120"/>
  <c r="U8" i="120"/>
  <c r="U9" i="120"/>
  <c r="U10" i="120"/>
  <c r="U11" i="120"/>
  <c r="U12" i="120"/>
  <c r="U13" i="120"/>
  <c r="U14" i="120"/>
  <c r="U15" i="120"/>
  <c r="U16" i="120"/>
  <c r="U17" i="120"/>
  <c r="U18" i="120"/>
  <c r="U19" i="120"/>
  <c r="U20" i="120"/>
  <c r="U21" i="120"/>
  <c r="U22" i="120"/>
  <c r="U23" i="120"/>
  <c r="U24" i="120"/>
  <c r="U25" i="120"/>
  <c r="U26" i="120"/>
  <c r="U27" i="120"/>
  <c r="U28" i="120"/>
  <c r="U29" i="120"/>
  <c r="U30" i="120"/>
  <c r="U31" i="120"/>
  <c r="U32" i="120"/>
  <c r="U33" i="120"/>
  <c r="U34" i="120"/>
  <c r="U35" i="120"/>
  <c r="U36" i="120"/>
  <c r="U37" i="120"/>
  <c r="U38" i="120"/>
  <c r="U39" i="120"/>
  <c r="U40" i="120"/>
  <c r="U41" i="120"/>
  <c r="U42" i="120"/>
  <c r="U43" i="120"/>
  <c r="U44" i="120"/>
  <c r="U45" i="120"/>
  <c r="U46" i="120"/>
  <c r="U47" i="120"/>
  <c r="U48" i="120"/>
  <c r="U49" i="120"/>
  <c r="U50" i="120"/>
  <c r="U51" i="120"/>
  <c r="U52" i="120"/>
  <c r="U53" i="120"/>
  <c r="U54" i="120"/>
  <c r="U55" i="120"/>
  <c r="U56" i="120"/>
  <c r="U57" i="120"/>
  <c r="U58" i="120"/>
  <c r="U59" i="120"/>
  <c r="U60" i="120"/>
  <c r="U61" i="120"/>
  <c r="U62" i="120"/>
  <c r="U63" i="120"/>
  <c r="U64" i="120"/>
  <c r="U65" i="120"/>
  <c r="U66" i="120"/>
  <c r="U67" i="120"/>
  <c r="U68" i="120"/>
  <c r="U69" i="120"/>
  <c r="U70" i="120"/>
  <c r="U71" i="120"/>
  <c r="U72" i="65"/>
  <c r="U72" i="120"/>
  <c r="A136" i="108" a="1"/>
  <c r="A144" i="108" a="1"/>
  <c r="A148" i="108" a="1"/>
  <c r="A140" i="108" a="1"/>
  <c r="AX5" i="120" a="1"/>
  <c r="H141" i="108"/>
  <c r="I120" i="108"/>
  <c r="J137" i="108"/>
  <c r="G90" i="108" a="1"/>
  <c r="F120" i="108"/>
  <c r="AC79" i="120" a="1"/>
  <c r="G98" i="108" a="1"/>
  <c r="J120" i="108"/>
  <c r="C115" i="108" a="1"/>
  <c r="J115" i="108" a="1"/>
  <c r="I132" i="108"/>
  <c r="I90" i="108" a="1"/>
  <c r="AP151" i="120" a="1"/>
  <c r="H132" i="108"/>
  <c r="X4" i="65" a="1"/>
  <c r="J111" i="108" a="1"/>
  <c r="F98" i="108" a="1"/>
  <c r="J90" i="108" a="1"/>
  <c r="J132" i="108"/>
  <c r="I141" i="108"/>
  <c r="B111" i="108" a="1"/>
  <c r="B115" i="108" a="1"/>
  <c r="AD79" i="120" a="1"/>
  <c r="I124" i="108"/>
  <c r="Y79" i="120" a="1"/>
  <c r="I94" i="108" a="1"/>
  <c r="G120" i="108"/>
  <c r="G124" i="108"/>
  <c r="G137" i="108"/>
  <c r="I115" i="108" a="1"/>
  <c r="F145" i="108"/>
  <c r="J94" i="108" a="1"/>
  <c r="H111" i="108" a="1"/>
  <c r="F128" i="108"/>
  <c r="AN78" i="120" a="1"/>
  <c r="AS150" i="120" a="1"/>
  <c r="I145" i="108"/>
  <c r="J141" i="108"/>
  <c r="E98" i="108" a="1"/>
  <c r="B94" i="108" a="1"/>
  <c r="H128" i="108"/>
  <c r="G132" i="108"/>
  <c r="AJ4" i="65" a="1"/>
  <c r="G141" i="108"/>
  <c r="C94" i="108" a="1"/>
  <c r="F137" i="108"/>
  <c r="AP150" i="65" a="1"/>
  <c r="G145" i="108"/>
  <c r="AS149" i="65" a="1"/>
  <c r="J128" i="108"/>
  <c r="AY78" i="120" a="1"/>
  <c r="BJ5" i="120" a="1"/>
  <c r="E111" i="108" a="1"/>
  <c r="C111" i="108" a="1"/>
  <c r="BE78" i="120" a="1"/>
  <c r="E94" i="108" a="1"/>
  <c r="D94" i="108" a="1"/>
  <c r="H115" i="108" a="1"/>
  <c r="Z79" i="120" a="1"/>
  <c r="AX4" i="65" a="1"/>
  <c r="B98" i="108" a="1"/>
  <c r="D115" i="108" a="1"/>
  <c r="F111" i="108" a="1"/>
  <c r="BM78" i="120" a="1"/>
  <c r="F124" i="108"/>
  <c r="F94" i="108" a="1"/>
  <c r="BJ4" i="65" a="1"/>
  <c r="G111" i="108" a="1"/>
  <c r="X5" i="120" a="1"/>
  <c r="J145" i="108"/>
  <c r="AG78" i="120" a="1"/>
  <c r="AK149" i="65" a="1"/>
  <c r="G115" i="108" a="1"/>
  <c r="I98" i="108" a="1"/>
  <c r="AJ5" i="120" a="1"/>
  <c r="I128" i="108"/>
  <c r="Z151" i="120" a="1"/>
  <c r="J98" i="108" a="1"/>
  <c r="F141" i="108"/>
  <c r="H124" i="108"/>
  <c r="I111" i="108" a="1"/>
  <c r="H98" i="108" a="1"/>
  <c r="AB79" i="120" a="1"/>
  <c r="J124" i="108"/>
  <c r="E115" i="108" a="1"/>
  <c r="AK150" i="120" a="1"/>
  <c r="V75" i="108" a="1"/>
  <c r="H137" i="108"/>
  <c r="F132" i="108"/>
  <c r="X150" i="120" a="1"/>
  <c r="I137" i="108"/>
  <c r="G128" i="108"/>
  <c r="D111" i="108" a="1"/>
  <c r="X149" i="65" a="1"/>
  <c r="AA79" i="120" a="1"/>
  <c r="H145" i="108"/>
  <c r="G94" i="108" a="1"/>
  <c r="C98" i="108" a="1"/>
  <c r="F90" i="108" a="1"/>
  <c r="H90" i="108" a="1"/>
  <c r="H120" i="108"/>
  <c r="X77" i="65" a="1"/>
  <c r="H94" i="108" a="1"/>
  <c r="F115" i="108" a="1"/>
  <c r="X78" i="120" a="1"/>
  <c r="D98" i="108" a="1"/>
  <c r="T146" i="108" l="1"/>
  <c r="S141" i="108"/>
  <c r="V75" i="108"/>
  <c r="Q77" i="108"/>
  <c r="Q85" i="108"/>
  <c r="Q93" i="108"/>
  <c r="Q101" i="108"/>
  <c r="Q115" i="108"/>
  <c r="Q123" i="108"/>
  <c r="Q131" i="108"/>
  <c r="Q139" i="108"/>
  <c r="Q147" i="108"/>
  <c r="Q86" i="108"/>
  <c r="Q94" i="108"/>
  <c r="Q108" i="108"/>
  <c r="Q116" i="108"/>
  <c r="Q124" i="108"/>
  <c r="Q132" i="108"/>
  <c r="Q140" i="108"/>
  <c r="Q148" i="108"/>
  <c r="Q95" i="108"/>
  <c r="Q117" i="108"/>
  <c r="Q125" i="108"/>
  <c r="Q133" i="108"/>
  <c r="Q149" i="108"/>
  <c r="Q96" i="108"/>
  <c r="Q110" i="108"/>
  <c r="Q134" i="108"/>
  <c r="Q150" i="108"/>
  <c r="Q89" i="108"/>
  <c r="Q127" i="108"/>
  <c r="Q91" i="108"/>
  <c r="Q129" i="108"/>
  <c r="Q145" i="108"/>
  <c r="Q84" i="108"/>
  <c r="Q138" i="108"/>
  <c r="Q78" i="108"/>
  <c r="Q141" i="108"/>
  <c r="Q88" i="108"/>
  <c r="Q118" i="108"/>
  <c r="Q142" i="108"/>
  <c r="Q97" i="108"/>
  <c r="Q119" i="108"/>
  <c r="Q151" i="108"/>
  <c r="Q83" i="108"/>
  <c r="Q137" i="108"/>
  <c r="Q92" i="108"/>
  <c r="Q130" i="108"/>
  <c r="Q146" i="108"/>
  <c r="Q79" i="108"/>
  <c r="Q87" i="108"/>
  <c r="Q109" i="108"/>
  <c r="Q111" i="108"/>
  <c r="Q143" i="108"/>
  <c r="Q113" i="108"/>
  <c r="Q100" i="108"/>
  <c r="Q80" i="108"/>
  <c r="Q126" i="108"/>
  <c r="Q135" i="108"/>
  <c r="Q99" i="108"/>
  <c r="Q114" i="108"/>
  <c r="Q81" i="108"/>
  <c r="Q82" i="108"/>
  <c r="Q90" i="108"/>
  <c r="Q98" i="108"/>
  <c r="Q112" i="108"/>
  <c r="Q120" i="108"/>
  <c r="Q128" i="108"/>
  <c r="Q136" i="108"/>
  <c r="Q144" i="108"/>
  <c r="Q121" i="108"/>
  <c r="Q122" i="108"/>
  <c r="Q76" i="108"/>
  <c r="J90" i="108"/>
  <c r="I90" i="108"/>
  <c r="H90" i="108"/>
  <c r="G90" i="108"/>
  <c r="F90" i="108"/>
  <c r="AX5" i="120"/>
  <c r="BJ5" i="120"/>
  <c r="BJ4" i="65"/>
  <c r="AX4" i="65"/>
  <c r="AJ4" i="65"/>
  <c r="AJ5" i="120"/>
  <c r="X4" i="65"/>
  <c r="X5" i="120"/>
  <c r="AP151" i="120"/>
  <c r="Z151" i="120"/>
  <c r="AS150" i="120"/>
  <c r="AK150" i="120"/>
  <c r="X150" i="120"/>
  <c r="AP150" i="65"/>
  <c r="AS149" i="65"/>
  <c r="AK149" i="65"/>
  <c r="X149" i="65"/>
  <c r="AD79" i="120"/>
  <c r="AC79" i="120"/>
  <c r="AB79" i="120"/>
  <c r="AA79" i="120"/>
  <c r="Z79" i="120"/>
  <c r="Y79" i="120"/>
  <c r="AY78" i="120"/>
  <c r="BM78" i="120"/>
  <c r="X78" i="120"/>
  <c r="BE78" i="120"/>
  <c r="AG78" i="120"/>
  <c r="AN78" i="120"/>
  <c r="A148" i="108"/>
  <c r="A144" i="108"/>
  <c r="A140" i="108"/>
  <c r="A136" i="108"/>
  <c r="X77" i="65"/>
  <c r="E115" i="108"/>
  <c r="G115" i="108"/>
  <c r="F115" i="108"/>
  <c r="D115" i="108"/>
  <c r="J115" i="108"/>
  <c r="I115" i="108"/>
  <c r="H115" i="108"/>
  <c r="C115" i="108"/>
  <c r="B115" i="108"/>
  <c r="J111" i="108"/>
  <c r="E111" i="108"/>
  <c r="C111" i="108"/>
  <c r="H111" i="108"/>
  <c r="I111" i="108"/>
  <c r="D111" i="108"/>
  <c r="G111" i="108"/>
  <c r="F111" i="108"/>
  <c r="B111" i="108"/>
  <c r="E98" i="108"/>
  <c r="C98" i="108"/>
  <c r="I98" i="108"/>
  <c r="H98" i="108"/>
  <c r="D98" i="108"/>
  <c r="G98" i="108"/>
  <c r="J98" i="108"/>
  <c r="F98" i="108"/>
  <c r="B98" i="108"/>
  <c r="J94" i="108"/>
  <c r="H94" i="108"/>
  <c r="F94" i="108"/>
  <c r="I94" i="108"/>
  <c r="E94" i="108"/>
  <c r="D94" i="108"/>
  <c r="G94" i="108"/>
  <c r="C94" i="108"/>
  <c r="B94" i="108"/>
  <c r="I82" i="108" a="1"/>
  <c r="H86" i="108" a="1"/>
  <c r="A120" i="108"/>
  <c r="A124" i="108"/>
  <c r="B141" i="108"/>
  <c r="H78" i="108" a="1"/>
  <c r="B128" i="108"/>
  <c r="C137" i="108"/>
  <c r="G86" i="108" a="1"/>
  <c r="I78" i="108" a="1"/>
  <c r="A111" i="108" a="1"/>
  <c r="F82" i="108" a="1"/>
  <c r="A137" i="108"/>
  <c r="E141" i="108"/>
  <c r="G78" i="108" a="1"/>
  <c r="J78" i="108" a="1"/>
  <c r="I86" i="108" a="1"/>
  <c r="F78" i="108" a="1"/>
  <c r="G82" i="108" a="1"/>
  <c r="A98" i="108" a="1"/>
  <c r="B137" i="108"/>
  <c r="C141" i="108"/>
  <c r="E137" i="108"/>
  <c r="A128" i="108"/>
  <c r="A86" i="108" a="1"/>
  <c r="H82" i="108" a="1"/>
  <c r="E145" i="108"/>
  <c r="D128" i="108"/>
  <c r="A94" i="108" a="1"/>
  <c r="E128" i="108"/>
  <c r="F86" i="108" a="1"/>
  <c r="J82" i="108" a="1"/>
  <c r="B145" i="108"/>
  <c r="D141" i="108"/>
  <c r="A141" i="108"/>
  <c r="D145" i="108"/>
  <c r="A145" i="108"/>
  <c r="J86" i="108" a="1"/>
  <c r="D137" i="108"/>
  <c r="C145" i="108"/>
  <c r="AB144" i="3" a="1"/>
  <c r="C128" i="108"/>
  <c r="A115" i="108" a="1"/>
  <c r="A86" i="108" l="1"/>
  <c r="A115" i="108"/>
  <c r="A111" i="108"/>
  <c r="A94" i="108"/>
  <c r="A98" i="108"/>
  <c r="G86" i="108"/>
  <c r="I86" i="108"/>
  <c r="H86" i="108"/>
  <c r="J86" i="108"/>
  <c r="F86" i="108"/>
  <c r="I82" i="108"/>
  <c r="G82" i="108"/>
  <c r="H82" i="108"/>
  <c r="J82" i="108"/>
  <c r="F82" i="108"/>
  <c r="I78" i="108"/>
  <c r="H78" i="108"/>
  <c r="J78" i="108"/>
  <c r="G78" i="108"/>
  <c r="F78" i="108"/>
  <c r="AC212" i="3"/>
  <c r="AC211" i="3" s="1"/>
  <c r="AC210" i="3" s="1"/>
  <c r="AC209" i="3" s="1"/>
  <c r="AC208" i="3" s="1"/>
  <c r="AC207" i="3" s="1"/>
  <c r="AC206" i="3" s="1"/>
  <c r="AC205" i="3" s="1"/>
  <c r="AC204" i="3" s="1"/>
  <c r="AC203" i="3" s="1"/>
  <c r="AC202" i="3" s="1"/>
  <c r="AC201" i="3" s="1"/>
  <c r="AC200" i="3" s="1"/>
  <c r="AC199" i="3" s="1"/>
  <c r="AC198" i="3" s="1"/>
  <c r="AC197" i="3" s="1"/>
  <c r="AC196" i="3" s="1"/>
  <c r="AC195" i="3" s="1"/>
  <c r="AC194" i="3" s="1"/>
  <c r="AC193" i="3" s="1"/>
  <c r="AC192" i="3" s="1"/>
  <c r="AC191" i="3" s="1"/>
  <c r="AC190" i="3" s="1"/>
  <c r="AC189" i="3" s="1"/>
  <c r="AC188" i="3" s="1"/>
  <c r="AC187" i="3" s="1"/>
  <c r="AC186" i="3" s="1"/>
  <c r="AC185" i="3" s="1"/>
  <c r="AC184" i="3" s="1"/>
  <c r="AC183" i="3" s="1"/>
  <c r="AC182" i="3" s="1"/>
  <c r="AC181" i="3" s="1"/>
  <c r="AC180" i="3" s="1"/>
  <c r="AC179" i="3" s="1"/>
  <c r="AC178" i="3" s="1"/>
  <c r="AC177" i="3" s="1"/>
  <c r="AC176" i="3" s="1"/>
  <c r="AC175" i="3" s="1"/>
  <c r="AC174" i="3" s="1"/>
  <c r="AC173" i="3" s="1"/>
  <c r="AC172" i="3" s="1"/>
  <c r="AC171" i="3" s="1"/>
  <c r="AC170" i="3" s="1"/>
  <c r="AC169" i="3" s="1"/>
  <c r="AC168" i="3" s="1"/>
  <c r="AC167" i="3" s="1"/>
  <c r="AC166" i="3" s="1"/>
  <c r="AC165" i="3" s="1"/>
  <c r="AC164" i="3" s="1"/>
  <c r="AC163" i="3" s="1"/>
  <c r="AC162" i="3" s="1"/>
  <c r="AC161" i="3" s="1"/>
  <c r="AC160" i="3" s="1"/>
  <c r="AC159" i="3" s="1"/>
  <c r="AC158" i="3" s="1"/>
  <c r="AC157" i="3" s="1"/>
  <c r="AC156" i="3" s="1"/>
  <c r="AC155" i="3" s="1"/>
  <c r="AC154" i="3" s="1"/>
  <c r="AC153" i="3" s="1"/>
  <c r="AC152" i="3" s="1"/>
  <c r="AC151" i="3" s="1"/>
  <c r="AC150" i="3" s="1"/>
  <c r="AC149" i="3" s="1"/>
  <c r="AC148" i="3" s="1"/>
  <c r="AC147" i="3" s="1"/>
  <c r="AC146" i="3" s="1"/>
  <c r="AC145" i="3" s="1"/>
  <c r="AB144" i="3"/>
  <c r="Y144" i="3" l="1"/>
  <c r="X143" i="3"/>
  <c r="B78" i="108" a="1"/>
  <c r="H149" i="108"/>
  <c r="I144" i="3" a="1"/>
  <c r="BE77" i="65" a="1"/>
  <c r="E86" i="108" a="1"/>
  <c r="B144" i="3" a="1"/>
  <c r="A149" i="108"/>
  <c r="W144" i="3" a="1"/>
  <c r="AG77" i="65" a="1"/>
  <c r="Q144" i="3" a="1"/>
  <c r="B90" i="108" a="1"/>
  <c r="E149" i="108"/>
  <c r="C86" i="108" a="1"/>
  <c r="B138" i="62" a="1"/>
  <c r="B149" i="108"/>
  <c r="B86" i="108" a="1"/>
  <c r="D90" i="108" a="1"/>
  <c r="E90" i="108" a="1"/>
  <c r="P144" i="3" a="1"/>
  <c r="E78" i="108" a="1"/>
  <c r="B82" i="108" a="1"/>
  <c r="D149" i="108"/>
  <c r="J144" i="3" a="1"/>
  <c r="C149" i="108"/>
  <c r="D86" i="108" a="1"/>
  <c r="L144" i="3" a="1"/>
  <c r="G149" i="108"/>
  <c r="BM77" i="65" a="1"/>
  <c r="Z144" i="3" a="1"/>
  <c r="I149" i="108"/>
  <c r="C82" i="108" a="1"/>
  <c r="D78" i="108" a="1"/>
  <c r="D144" i="3" a="1"/>
  <c r="A138" i="62" a="1"/>
  <c r="C78" i="108" a="1"/>
  <c r="F149" i="108"/>
  <c r="E144" i="3" a="1"/>
  <c r="J149" i="108"/>
  <c r="C144" i="3" a="1"/>
  <c r="AN77" i="65" a="1"/>
  <c r="D82" i="108" a="1"/>
  <c r="C90" i="108" a="1"/>
  <c r="X144" i="3" a="1"/>
  <c r="K144" i="3" a="1"/>
  <c r="E82" i="108" a="1"/>
  <c r="AY77" i="65" a="1"/>
  <c r="C138" i="62" a="1"/>
  <c r="D86" i="108" l="1"/>
  <c r="C86" i="108"/>
  <c r="B86" i="108"/>
  <c r="E86" i="108"/>
  <c r="D90" i="108"/>
  <c r="C90" i="108"/>
  <c r="B90" i="108"/>
  <c r="E90" i="108"/>
  <c r="D82" i="108"/>
  <c r="C82" i="108"/>
  <c r="B82" i="108"/>
  <c r="E82" i="108"/>
  <c r="C78" i="108"/>
  <c r="B78" i="108"/>
  <c r="D78" i="108"/>
  <c r="E78" i="108"/>
  <c r="AN77" i="65"/>
  <c r="AG77" i="65"/>
  <c r="AY77" i="65"/>
  <c r="BE77" i="65"/>
  <c r="BM77" i="65"/>
  <c r="T209" i="3"/>
  <c r="T210" i="3"/>
  <c r="T211" i="3"/>
  <c r="T212" i="3"/>
  <c r="S208" i="3"/>
  <c r="S209" i="3"/>
  <c r="S210" i="3"/>
  <c r="S211" i="3"/>
  <c r="S212" i="3"/>
  <c r="R145" i="3"/>
  <c r="R153" i="3"/>
  <c r="R161" i="3"/>
  <c r="R169" i="3"/>
  <c r="R177" i="3"/>
  <c r="R185" i="3"/>
  <c r="R193" i="3"/>
  <c r="R201" i="3"/>
  <c r="R154" i="3"/>
  <c r="R194" i="3"/>
  <c r="R171" i="3"/>
  <c r="R146" i="3"/>
  <c r="R147" i="3"/>
  <c r="R148" i="3"/>
  <c r="R156" i="3"/>
  <c r="R164" i="3"/>
  <c r="R172" i="3"/>
  <c r="R180" i="3"/>
  <c r="R188" i="3"/>
  <c r="R196" i="3"/>
  <c r="R204" i="3"/>
  <c r="R174" i="3"/>
  <c r="R190" i="3"/>
  <c r="R206" i="3"/>
  <c r="R179" i="3"/>
  <c r="R149" i="3"/>
  <c r="R157" i="3"/>
  <c r="R165" i="3"/>
  <c r="R173" i="3"/>
  <c r="R181" i="3"/>
  <c r="R189" i="3"/>
  <c r="R197" i="3"/>
  <c r="R205" i="3"/>
  <c r="R166" i="3"/>
  <c r="R182" i="3"/>
  <c r="R198" i="3"/>
  <c r="R187" i="3"/>
  <c r="R150" i="3"/>
  <c r="R158" i="3"/>
  <c r="R151" i="3"/>
  <c r="R159" i="3"/>
  <c r="R167" i="3"/>
  <c r="R175" i="3"/>
  <c r="R183" i="3"/>
  <c r="R191" i="3"/>
  <c r="R199" i="3"/>
  <c r="R170" i="3"/>
  <c r="R178" i="3"/>
  <c r="R202" i="3"/>
  <c r="R163" i="3"/>
  <c r="R203" i="3"/>
  <c r="R152" i="3"/>
  <c r="R160" i="3"/>
  <c r="R168" i="3"/>
  <c r="R176" i="3"/>
  <c r="R184" i="3"/>
  <c r="R192" i="3"/>
  <c r="R200" i="3"/>
  <c r="R162" i="3"/>
  <c r="R186" i="3"/>
  <c r="R155" i="3"/>
  <c r="R195" i="3"/>
  <c r="R207" i="3"/>
  <c r="AA212" i="3"/>
  <c r="AA211" i="3" s="1"/>
  <c r="AA210" i="3" s="1"/>
  <c r="AA209" i="3" s="1"/>
  <c r="AA208" i="3" s="1"/>
  <c r="AA207" i="3" s="1"/>
  <c r="AA206" i="3" s="1"/>
  <c r="AA205" i="3" s="1"/>
  <c r="AA204" i="3" s="1"/>
  <c r="AA203" i="3" s="1"/>
  <c r="AA202" i="3" s="1"/>
  <c r="AA201" i="3" s="1"/>
  <c r="AA200" i="3" s="1"/>
  <c r="AA199" i="3" s="1"/>
  <c r="AA198" i="3" s="1"/>
  <c r="AA197" i="3" s="1"/>
  <c r="AA196" i="3" s="1"/>
  <c r="AA195" i="3" s="1"/>
  <c r="AA194" i="3" s="1"/>
  <c r="AA193" i="3" s="1"/>
  <c r="AA192" i="3" s="1"/>
  <c r="AA191" i="3" s="1"/>
  <c r="AA190" i="3" s="1"/>
  <c r="AA189" i="3" s="1"/>
  <c r="AA188" i="3" s="1"/>
  <c r="AA187" i="3" s="1"/>
  <c r="AA186" i="3" s="1"/>
  <c r="AA185" i="3" s="1"/>
  <c r="AA184" i="3" s="1"/>
  <c r="AA183" i="3" s="1"/>
  <c r="AA182" i="3" s="1"/>
  <c r="AA181" i="3" s="1"/>
  <c r="AA180" i="3" s="1"/>
  <c r="AA179" i="3" s="1"/>
  <c r="AA178" i="3" s="1"/>
  <c r="AA177" i="3" s="1"/>
  <c r="AA176" i="3" s="1"/>
  <c r="AA175" i="3" s="1"/>
  <c r="AA174" i="3" s="1"/>
  <c r="AA173" i="3" s="1"/>
  <c r="AA172" i="3" s="1"/>
  <c r="AA171" i="3" s="1"/>
  <c r="AA170" i="3" s="1"/>
  <c r="AA169" i="3" s="1"/>
  <c r="AA168" i="3" s="1"/>
  <c r="AA167" i="3" s="1"/>
  <c r="AA166" i="3" s="1"/>
  <c r="AA165" i="3" s="1"/>
  <c r="AA164" i="3" s="1"/>
  <c r="AA163" i="3" s="1"/>
  <c r="AA162" i="3" s="1"/>
  <c r="AA161" i="3" s="1"/>
  <c r="AA160" i="3" s="1"/>
  <c r="AA159" i="3" s="1"/>
  <c r="AA158" i="3" s="1"/>
  <c r="AA157" i="3" s="1"/>
  <c r="AA156" i="3" s="1"/>
  <c r="AA155" i="3" s="1"/>
  <c r="AA154" i="3" s="1"/>
  <c r="AA153" i="3" s="1"/>
  <c r="AA152" i="3" s="1"/>
  <c r="AA151" i="3" s="1"/>
  <c r="AA150" i="3" s="1"/>
  <c r="AA149" i="3" s="1"/>
  <c r="AA148" i="3" s="1"/>
  <c r="AA147" i="3" s="1"/>
  <c r="AA146" i="3" s="1"/>
  <c r="AA145" i="3" s="1"/>
  <c r="Y212" i="3"/>
  <c r="Y211" i="3" s="1"/>
  <c r="Y210" i="3" s="1"/>
  <c r="Y209" i="3" s="1"/>
  <c r="Y208" i="3" s="1"/>
  <c r="Y207" i="3" s="1"/>
  <c r="Y206" i="3" s="1"/>
  <c r="Y205" i="3" s="1"/>
  <c r="Y204" i="3" s="1"/>
  <c r="Y203" i="3" s="1"/>
  <c r="Y202" i="3" s="1"/>
  <c r="Y201" i="3" s="1"/>
  <c r="Y200" i="3" s="1"/>
  <c r="Y199" i="3" s="1"/>
  <c r="Y198" i="3" s="1"/>
  <c r="Y197" i="3" s="1"/>
  <c r="Y196" i="3" s="1"/>
  <c r="Y195" i="3" s="1"/>
  <c r="Y194" i="3" s="1"/>
  <c r="Y193" i="3" s="1"/>
  <c r="Y192" i="3" s="1"/>
  <c r="Y191" i="3" s="1"/>
  <c r="Y190" i="3" s="1"/>
  <c r="Y189" i="3" s="1"/>
  <c r="Y188" i="3" s="1"/>
  <c r="Y187" i="3" s="1"/>
  <c r="Y186" i="3" s="1"/>
  <c r="Y185" i="3" s="1"/>
  <c r="Y184" i="3" s="1"/>
  <c r="Y183" i="3" s="1"/>
  <c r="Y182" i="3" s="1"/>
  <c r="Y181" i="3" s="1"/>
  <c r="Y180" i="3" s="1"/>
  <c r="Y179" i="3" s="1"/>
  <c r="Y178" i="3" s="1"/>
  <c r="Y177" i="3" s="1"/>
  <c r="Y176" i="3" s="1"/>
  <c r="Y175" i="3" s="1"/>
  <c r="Y174" i="3" s="1"/>
  <c r="Y173" i="3" s="1"/>
  <c r="Y172" i="3" s="1"/>
  <c r="Y171" i="3" s="1"/>
  <c r="Y170" i="3" s="1"/>
  <c r="Y169" i="3" s="1"/>
  <c r="Y168" i="3" s="1"/>
  <c r="Y167" i="3" s="1"/>
  <c r="Y166" i="3" s="1"/>
  <c r="Y165" i="3" s="1"/>
  <c r="Y164" i="3" s="1"/>
  <c r="Y163" i="3" s="1"/>
  <c r="Y162" i="3" s="1"/>
  <c r="Y161" i="3" s="1"/>
  <c r="Y160" i="3" s="1"/>
  <c r="Y159" i="3" s="1"/>
  <c r="Y158" i="3" s="1"/>
  <c r="Y157" i="3" s="1"/>
  <c r="Y156" i="3" s="1"/>
  <c r="Y155" i="3" s="1"/>
  <c r="Y154" i="3" s="1"/>
  <c r="Y153" i="3" s="1"/>
  <c r="Y152" i="3" s="1"/>
  <c r="Y151" i="3" s="1"/>
  <c r="Y150" i="3" s="1"/>
  <c r="Y149" i="3" s="1"/>
  <c r="Y148" i="3" s="1"/>
  <c r="Y147" i="3" s="1"/>
  <c r="Y146" i="3" s="1"/>
  <c r="Y145" i="3" s="1"/>
  <c r="Z144" i="3"/>
  <c r="W144" i="3"/>
  <c r="Q144" i="3"/>
  <c r="P144" i="3"/>
  <c r="L144" i="3"/>
  <c r="K144" i="3"/>
  <c r="J144" i="3"/>
  <c r="I144" i="3"/>
  <c r="X144" i="3"/>
  <c r="E144" i="3"/>
  <c r="D144" i="3"/>
  <c r="C144" i="3"/>
  <c r="B144" i="3"/>
  <c r="A138" i="62"/>
  <c r="B138" i="62"/>
  <c r="C138" i="62"/>
  <c r="T145" i="3"/>
  <c r="T153" i="3"/>
  <c r="T161" i="3"/>
  <c r="T169" i="3"/>
  <c r="T177" i="3"/>
  <c r="T185" i="3"/>
  <c r="T193" i="3"/>
  <c r="T201" i="3"/>
  <c r="T163" i="3"/>
  <c r="T187" i="3"/>
  <c r="T203" i="3"/>
  <c r="T173" i="3"/>
  <c r="T197" i="3"/>
  <c r="T158" i="3"/>
  <c r="T182" i="3"/>
  <c r="T206" i="3"/>
  <c r="T146" i="3"/>
  <c r="T154" i="3"/>
  <c r="T162" i="3"/>
  <c r="T170" i="3"/>
  <c r="T178" i="3"/>
  <c r="T186" i="3"/>
  <c r="T194" i="3"/>
  <c r="T202" i="3"/>
  <c r="T155" i="3"/>
  <c r="T195" i="3"/>
  <c r="T165" i="3"/>
  <c r="T205" i="3"/>
  <c r="T166" i="3"/>
  <c r="T198" i="3"/>
  <c r="T147" i="3"/>
  <c r="T148" i="3"/>
  <c r="T156" i="3"/>
  <c r="T164" i="3"/>
  <c r="T172" i="3"/>
  <c r="T180" i="3"/>
  <c r="T188" i="3"/>
  <c r="T196" i="3"/>
  <c r="T204" i="3"/>
  <c r="T149" i="3"/>
  <c r="T150" i="3"/>
  <c r="T151" i="3"/>
  <c r="T159" i="3"/>
  <c r="T167" i="3"/>
  <c r="T175" i="3"/>
  <c r="T183" i="3"/>
  <c r="T191" i="3"/>
  <c r="T199" i="3"/>
  <c r="T207" i="3"/>
  <c r="T152" i="3"/>
  <c r="T160" i="3"/>
  <c r="T168" i="3"/>
  <c r="T176" i="3"/>
  <c r="T184" i="3"/>
  <c r="T192" i="3"/>
  <c r="T200" i="3"/>
  <c r="T171" i="3"/>
  <c r="T179" i="3"/>
  <c r="T157" i="3"/>
  <c r="T181" i="3"/>
  <c r="T189" i="3"/>
  <c r="T174" i="3"/>
  <c r="T190" i="3"/>
  <c r="T208" i="3"/>
  <c r="S145" i="3"/>
  <c r="S153" i="3"/>
  <c r="S161" i="3"/>
  <c r="S169" i="3"/>
  <c r="S149" i="3"/>
  <c r="S173" i="3"/>
  <c r="S146" i="3"/>
  <c r="S154" i="3"/>
  <c r="S162" i="3"/>
  <c r="S170" i="3"/>
  <c r="S157" i="3"/>
  <c r="S168" i="3"/>
  <c r="S147" i="3"/>
  <c r="S155" i="3"/>
  <c r="S163" i="3"/>
  <c r="S171" i="3"/>
  <c r="S165" i="3"/>
  <c r="S160" i="3"/>
  <c r="S148" i="3"/>
  <c r="S156" i="3"/>
  <c r="S164" i="3"/>
  <c r="S172" i="3"/>
  <c r="S150" i="3"/>
  <c r="S158" i="3"/>
  <c r="S166" i="3"/>
  <c r="S174" i="3"/>
  <c r="S151" i="3"/>
  <c r="S159" i="3"/>
  <c r="S167" i="3"/>
  <c r="S152" i="3"/>
  <c r="S175" i="3"/>
  <c r="S183" i="3"/>
  <c r="S191" i="3"/>
  <c r="S199" i="3"/>
  <c r="S207" i="3"/>
  <c r="S205" i="3"/>
  <c r="S182" i="3"/>
  <c r="S176" i="3"/>
  <c r="S184" i="3"/>
  <c r="S192" i="3"/>
  <c r="S200" i="3"/>
  <c r="S197" i="3"/>
  <c r="S190" i="3"/>
  <c r="S177" i="3"/>
  <c r="S185" i="3"/>
  <c r="S193" i="3"/>
  <c r="S201" i="3"/>
  <c r="S206" i="3"/>
  <c r="S178" i="3"/>
  <c r="S186" i="3"/>
  <c r="S194" i="3"/>
  <c r="S202" i="3"/>
  <c r="S179" i="3"/>
  <c r="S187" i="3"/>
  <c r="S195" i="3"/>
  <c r="S203" i="3"/>
  <c r="S188" i="3"/>
  <c r="S196" i="3"/>
  <c r="S204" i="3"/>
  <c r="S189" i="3"/>
  <c r="S198" i="3"/>
  <c r="S180" i="3"/>
  <c r="S181" i="3"/>
  <c r="A82" i="108" a="1"/>
  <c r="A78" i="108" a="1"/>
  <c r="A90" i="108" a="1"/>
  <c r="A90" i="108" l="1"/>
  <c r="A78" i="108"/>
  <c r="A82" i="108"/>
  <c r="AT79" i="120" a="1"/>
  <c r="AB150" i="65" a="1"/>
  <c r="AE150" i="65" a="1"/>
  <c r="AU5" i="65" a="1"/>
  <c r="AC5" i="65" a="1"/>
  <c r="AN5" i="65" a="1"/>
  <c r="AM150" i="65" a="1"/>
  <c r="AF6" i="120" a="1"/>
  <c r="AZ5" i="65" a="1"/>
  <c r="AA6" i="120" a="1"/>
  <c r="C120" i="108"/>
  <c r="BQ6" i="120" a="1"/>
  <c r="BR78" i="65" a="1"/>
  <c r="AG151" i="120" a="1"/>
  <c r="AG150" i="65" a="1"/>
  <c r="BG6" i="120" a="1"/>
  <c r="AY6" i="120" a="1"/>
  <c r="AZ79" i="120" a="1"/>
  <c r="AH150" i="65" a="1"/>
  <c r="BF6" i="120" a="1"/>
  <c r="BT79" i="120" a="1"/>
  <c r="BQ78" i="65" a="1"/>
  <c r="BA79" i="120" a="1"/>
  <c r="BD5" i="65" a="1"/>
  <c r="AO79" i="120" a="1"/>
  <c r="BP5" i="65" a="1"/>
  <c r="AR78" i="65" a="1"/>
  <c r="BC5" i="65" a="1"/>
  <c r="BC6" i="120" a="1"/>
  <c r="Z5" i="65" a="1"/>
  <c r="BM5" i="65" a="1"/>
  <c r="AF151" i="120" a="1"/>
  <c r="BP78" i="65" a="1"/>
  <c r="BN78" i="65" a="1"/>
  <c r="BD6" i="120" a="1"/>
  <c r="BG5" i="65" a="1"/>
  <c r="BJ79" i="120" a="1"/>
  <c r="AQ78" i="65" a="1"/>
  <c r="AI78" i="65" a="1"/>
  <c r="AC6" i="120" a="1"/>
  <c r="BN6" i="120" a="1"/>
  <c r="AU78" i="65" a="1"/>
  <c r="AZ6" i="120" a="1"/>
  <c r="AP79" i="120" a="1"/>
  <c r="AT150" i="65" a="1"/>
  <c r="AM5" i="65" a="1"/>
  <c r="BK5" i="65" a="1"/>
  <c r="BN79" i="120" a="1"/>
  <c r="BO6" i="120" a="1"/>
  <c r="AN151" i="120" a="1"/>
  <c r="E120" i="108"/>
  <c r="BT78" i="65" a="1"/>
  <c r="AD150" i="65" a="1"/>
  <c r="C124" i="108"/>
  <c r="D120" i="108"/>
  <c r="M144" i="3" a="1"/>
  <c r="AA150" i="65" a="1"/>
  <c r="AU79" i="120" a="1"/>
  <c r="AB78" i="65" a="1"/>
  <c r="BF5" i="65" a="1"/>
  <c r="AS5" i="65" a="1"/>
  <c r="BE5" i="65" a="1"/>
  <c r="AE5" i="65" a="1"/>
  <c r="BL5" i="65" a="1"/>
  <c r="AV79" i="120" a="1"/>
  <c r="AR6" i="120" a="1"/>
  <c r="BB79" i="120" a="1"/>
  <c r="D124" i="108"/>
  <c r="AD78" i="65" a="1"/>
  <c r="AC151" i="120" a="1"/>
  <c r="AQ5" i="65" a="1"/>
  <c r="BA5" i="65" a="1"/>
  <c r="Y6" i="120" a="1"/>
  <c r="Y151" i="120" a="1"/>
  <c r="AE151" i="120" a="1"/>
  <c r="AO6" i="120" a="1"/>
  <c r="AR79" i="120" a="1"/>
  <c r="AQ6" i="120" a="1"/>
  <c r="BB5" i="65" a="1"/>
  <c r="BA6" i="120" a="1"/>
  <c r="AH79" i="120" a="1"/>
  <c r="BS78" i="65" a="1"/>
  <c r="AT78" i="65" a="1"/>
  <c r="AZ78" i="65" a="1"/>
  <c r="AS78" i="65" a="1"/>
  <c r="BO5" i="65" a="1"/>
  <c r="AB5" i="65" a="1"/>
  <c r="AD6" i="120" a="1"/>
  <c r="Y5" i="65" a="1"/>
  <c r="AO5" i="65" a="1"/>
  <c r="Z78" i="65" a="1"/>
  <c r="AA78" i="65" a="1"/>
  <c r="AH78" i="65" a="1"/>
  <c r="AM151" i="120" a="1"/>
  <c r="AM6" i="120" a="1"/>
  <c r="AK79" i="120" a="1"/>
  <c r="E132" i="108"/>
  <c r="Y78" i="65" a="1"/>
  <c r="BQ5" i="65" a="1"/>
  <c r="AU151" i="120" a="1"/>
  <c r="AI79" i="120" a="1"/>
  <c r="AK6" i="120" a="1"/>
  <c r="AA5" i="65" a="1"/>
  <c r="B132" i="108"/>
  <c r="BQ79" i="120" a="1"/>
  <c r="BP6" i="120" a="1"/>
  <c r="AL5" i="65" a="1"/>
  <c r="Z6" i="120" a="1"/>
  <c r="Z150" i="65" a="1"/>
  <c r="F144" i="3" a="1"/>
  <c r="AP5" i="65" a="1"/>
  <c r="AR5" i="65" a="1"/>
  <c r="AG6" i="120" a="1"/>
  <c r="AD5" i="65" a="1"/>
  <c r="AU150" i="65" a="1"/>
  <c r="AF150" i="65" a="1"/>
  <c r="A132" i="108"/>
  <c r="B124" i="108"/>
  <c r="AJ78" i="65" a="1"/>
  <c r="Y150" i="65" a="1"/>
  <c r="BA78" i="65" a="1"/>
  <c r="AB6" i="120" a="1"/>
  <c r="AC150" i="65" a="1"/>
  <c r="AT6" i="120" a="1"/>
  <c r="BJ78" i="65" a="1"/>
  <c r="AL150" i="65" a="1"/>
  <c r="AD151" i="120" a="1"/>
  <c r="AF5" i="65" a="1"/>
  <c r="BF78" i="65" a="1"/>
  <c r="AK78" i="65" a="1"/>
  <c r="BO78" i="65" a="1"/>
  <c r="BB6" i="120" a="1"/>
  <c r="AL151" i="120" a="1"/>
  <c r="AP6" i="120" a="1"/>
  <c r="AC78" i="65" a="1"/>
  <c r="BH79" i="120" a="1"/>
  <c r="AB151" i="120" a="1"/>
  <c r="AH151" i="120" a="1"/>
  <c r="C132" i="108"/>
  <c r="BG78" i="65" a="1"/>
  <c r="BH78" i="65" a="1"/>
  <c r="B120" i="108"/>
  <c r="AE6" i="120" a="1"/>
  <c r="AO150" i="65" a="1"/>
  <c r="AJ79" i="120" a="1"/>
  <c r="BP79" i="120" a="1"/>
  <c r="AT151" i="120" a="1"/>
  <c r="AQ79" i="120" a="1"/>
  <c r="BK6" i="120" a="1"/>
  <c r="AY5" i="65" a="1"/>
  <c r="BR79" i="120" a="1"/>
  <c r="BI79" i="120" a="1"/>
  <c r="AO151" i="120" a="1"/>
  <c r="AN150" i="65" a="1"/>
  <c r="BF79" i="120" a="1"/>
  <c r="AS79" i="120" a="1"/>
  <c r="AG5" i="65" a="1"/>
  <c r="AN6" i="120" a="1"/>
  <c r="BE6" i="120" a="1"/>
  <c r="BB78" i="65" a="1"/>
  <c r="AT5" i="65" a="1"/>
  <c r="BO79" i="120" a="1"/>
  <c r="AU6" i="120" a="1"/>
  <c r="BS79" i="120" a="1"/>
  <c r="BM6" i="120" a="1"/>
  <c r="AL6" i="120" a="1"/>
  <c r="BI78" i="65" a="1"/>
  <c r="BL6" i="120" a="1"/>
  <c r="AA151" i="120" a="1"/>
  <c r="BG79" i="120" a="1"/>
  <c r="AV78" i="65" a="1"/>
  <c r="AS6" i="120" a="1"/>
  <c r="AO78" i="65" a="1"/>
  <c r="D132" i="108"/>
  <c r="AP78" i="65" a="1"/>
  <c r="AK5" i="65" a="1"/>
  <c r="E124" i="108"/>
  <c r="BN5" i="65" a="1"/>
  <c r="Z6" i="120" l="1"/>
  <c r="AF5" i="65"/>
  <c r="AS6" i="120"/>
  <c r="AQ6" i="120"/>
  <c r="BA5" i="65"/>
  <c r="BK6" i="120"/>
  <c r="AK6" i="120"/>
  <c r="AT6" i="120"/>
  <c r="BE5" i="65"/>
  <c r="BQ6" i="120"/>
  <c r="BO6" i="120"/>
  <c r="BL6" i="120"/>
  <c r="BK5" i="65"/>
  <c r="AD6" i="120"/>
  <c r="AG6" i="120"/>
  <c r="AM6" i="120"/>
  <c r="Z5" i="65"/>
  <c r="AO5" i="65"/>
  <c r="BL5" i="65"/>
  <c r="AP6" i="120"/>
  <c r="BO5" i="65"/>
  <c r="AG5" i="65"/>
  <c r="AU6" i="120"/>
  <c r="BD5" i="65"/>
  <c r="AS5" i="65"/>
  <c r="AL5" i="65"/>
  <c r="AZ6" i="120"/>
  <c r="AK5" i="65"/>
  <c r="BC5" i="65"/>
  <c r="BD6" i="120"/>
  <c r="AA5" i="65"/>
  <c r="AR6" i="120"/>
  <c r="BM6" i="120"/>
  <c r="AC6" i="120"/>
  <c r="AR5" i="65"/>
  <c r="AN5" i="65"/>
  <c r="BG6" i="120"/>
  <c r="BN6" i="120"/>
  <c r="BM5" i="65"/>
  <c r="AT5" i="65"/>
  <c r="BQ5" i="65"/>
  <c r="AM5" i="65"/>
  <c r="AE5" i="65"/>
  <c r="BA6" i="120"/>
  <c r="BN5" i="65"/>
  <c r="BP5" i="65"/>
  <c r="Y6" i="120"/>
  <c r="BB6" i="120"/>
  <c r="BF5" i="65"/>
  <c r="AZ5" i="65"/>
  <c r="AD5" i="65"/>
  <c r="BB5" i="65"/>
  <c r="AO6" i="120"/>
  <c r="AL6" i="120"/>
  <c r="BC6" i="120"/>
  <c r="AB6" i="120"/>
  <c r="AB5" i="65"/>
  <c r="AP5" i="65"/>
  <c r="BE6" i="120"/>
  <c r="AE6" i="120"/>
  <c r="Y5" i="65"/>
  <c r="AU5" i="65"/>
  <c r="AN6" i="120"/>
  <c r="BP6" i="120"/>
  <c r="AA6" i="120"/>
  <c r="AF6" i="120"/>
  <c r="AQ5" i="65"/>
  <c r="AY6" i="120"/>
  <c r="BG5" i="65"/>
  <c r="AC5" i="65"/>
  <c r="AY5" i="65"/>
  <c r="BF6" i="120"/>
  <c r="AZ79" i="120"/>
  <c r="AZ78" i="65"/>
  <c r="BA79" i="120"/>
  <c r="M144" i="3"/>
  <c r="BB79" i="120"/>
  <c r="BA78" i="65"/>
  <c r="F144" i="3"/>
  <c r="BB78" i="65"/>
  <c r="BF78" i="65"/>
  <c r="AD150" i="65"/>
  <c r="BP78" i="65"/>
  <c r="AD151" i="120"/>
  <c r="BN78" i="65"/>
  <c r="BT78" i="65"/>
  <c r="BO78" i="65"/>
  <c r="BR78" i="65"/>
  <c r="BI78" i="65"/>
  <c r="BT79" i="120"/>
  <c r="BG78" i="65"/>
  <c r="BS78" i="65"/>
  <c r="BP79" i="120"/>
  <c r="BQ78" i="65"/>
  <c r="BJ78" i="65"/>
  <c r="BN79" i="120"/>
  <c r="BO79" i="120"/>
  <c r="AU151" i="120"/>
  <c r="AE150" i="65"/>
  <c r="AJ79" i="120"/>
  <c r="BS79" i="120"/>
  <c r="AK79" i="120"/>
  <c r="AH79" i="120"/>
  <c r="BR79" i="120"/>
  <c r="AU150" i="65"/>
  <c r="BF79" i="120"/>
  <c r="BG79" i="120"/>
  <c r="AK78" i="65"/>
  <c r="BQ79" i="120"/>
  <c r="BI79" i="120"/>
  <c r="AI78" i="65"/>
  <c r="AH78" i="65"/>
  <c r="BJ79" i="120"/>
  <c r="AE151" i="120"/>
  <c r="AI79" i="120"/>
  <c r="AJ78" i="65"/>
  <c r="AS78" i="65"/>
  <c r="AR78" i="65"/>
  <c r="AO78" i="65"/>
  <c r="AV78" i="65"/>
  <c r="AQ78" i="65"/>
  <c r="AT78" i="65"/>
  <c r="AU78" i="65"/>
  <c r="AP78" i="65"/>
  <c r="AS79" i="120"/>
  <c r="AO79" i="120"/>
  <c r="AQ79" i="120"/>
  <c r="AU79" i="120"/>
  <c r="Y150" i="65"/>
  <c r="AT79" i="120"/>
  <c r="AP79" i="120"/>
  <c r="AR79" i="120"/>
  <c r="AV79" i="120"/>
  <c r="Y151" i="120"/>
  <c r="AF150" i="65"/>
  <c r="AH150" i="65"/>
  <c r="BH79" i="120"/>
  <c r="AF151" i="120"/>
  <c r="AH151" i="120"/>
  <c r="BH78" i="65"/>
  <c r="AG151" i="120"/>
  <c r="AG150" i="65"/>
  <c r="AM150" i="65"/>
  <c r="AO150" i="65"/>
  <c r="AN151" i="120"/>
  <c r="AO151" i="120"/>
  <c r="AM151" i="120"/>
  <c r="AL151" i="120"/>
  <c r="AN150" i="65"/>
  <c r="AL150" i="65"/>
  <c r="AB150" i="65"/>
  <c r="Z150" i="65"/>
  <c r="AB151" i="120"/>
  <c r="AC150" i="65"/>
  <c r="AA150" i="65"/>
  <c r="Y78" i="65"/>
  <c r="AT151" i="120"/>
  <c r="AA151" i="120"/>
  <c r="AA78" i="65"/>
  <c r="AT150" i="65"/>
  <c r="AC151" i="120"/>
  <c r="AB78" i="65"/>
  <c r="AD78" i="65"/>
  <c r="AC78" i="65"/>
  <c r="Z78" i="65"/>
  <c r="F81" i="119"/>
  <c r="F80" i="119"/>
  <c r="F79" i="119"/>
  <c r="F78" i="119"/>
  <c r="F77" i="119"/>
  <c r="U76" i="119"/>
  <c r="F76" i="119"/>
  <c r="U75" i="119"/>
  <c r="F75" i="119"/>
  <c r="U74" i="119"/>
  <c r="F74" i="119"/>
  <c r="U73" i="119"/>
  <c r="F73" i="119"/>
  <c r="U72" i="119"/>
  <c r="F72" i="119"/>
  <c r="U71" i="119"/>
  <c r="T71" i="119"/>
  <c r="F71" i="119"/>
  <c r="U70" i="119"/>
  <c r="T70" i="119"/>
  <c r="F70" i="119"/>
  <c r="U69" i="119"/>
  <c r="T69" i="119"/>
  <c r="F69" i="119"/>
  <c r="U68" i="119"/>
  <c r="T68" i="119"/>
  <c r="F68" i="119"/>
  <c r="U67" i="119"/>
  <c r="T67" i="119"/>
  <c r="F67" i="119"/>
  <c r="U66" i="119"/>
  <c r="T66" i="119"/>
  <c r="F66" i="119"/>
  <c r="U65" i="119"/>
  <c r="T65" i="119"/>
  <c r="F65" i="119"/>
  <c r="U64" i="119"/>
  <c r="T64" i="119"/>
  <c r="F64" i="119"/>
  <c r="U63" i="119"/>
  <c r="T63" i="119"/>
  <c r="F63" i="119"/>
  <c r="U62" i="119"/>
  <c r="T62" i="119"/>
  <c r="F62" i="119"/>
  <c r="U61" i="119"/>
  <c r="T61" i="119"/>
  <c r="F61" i="119"/>
  <c r="U60" i="119"/>
  <c r="T60" i="119"/>
  <c r="F60" i="119"/>
  <c r="U59" i="119"/>
  <c r="T59" i="119"/>
  <c r="F59" i="119"/>
  <c r="U58" i="119"/>
  <c r="T58" i="119"/>
  <c r="F58" i="119"/>
  <c r="U57" i="119"/>
  <c r="T57" i="119"/>
  <c r="F57" i="119"/>
  <c r="U56" i="119"/>
  <c r="T56" i="119"/>
  <c r="F56" i="119"/>
  <c r="U55" i="119"/>
  <c r="T55" i="119"/>
  <c r="F55" i="119"/>
  <c r="U54" i="119"/>
  <c r="T54" i="119"/>
  <c r="F54" i="119"/>
  <c r="U53" i="119"/>
  <c r="T53" i="119"/>
  <c r="F53" i="119"/>
  <c r="U52" i="119"/>
  <c r="T52" i="119"/>
  <c r="F52" i="119"/>
  <c r="U51" i="119"/>
  <c r="T51" i="119"/>
  <c r="F51" i="119"/>
  <c r="U50" i="119"/>
  <c r="T50" i="119"/>
  <c r="F50" i="119"/>
  <c r="U49" i="119"/>
  <c r="T49" i="119"/>
  <c r="F49" i="119"/>
  <c r="U48" i="119"/>
  <c r="T48" i="119"/>
  <c r="F48" i="119"/>
  <c r="U47" i="119"/>
  <c r="T47" i="119"/>
  <c r="F47" i="119"/>
  <c r="U46" i="119"/>
  <c r="T46" i="119"/>
  <c r="F46" i="119"/>
  <c r="U45" i="119"/>
  <c r="T45" i="119"/>
  <c r="F45" i="119"/>
  <c r="U44" i="119"/>
  <c r="T44" i="119"/>
  <c r="F44" i="119"/>
  <c r="U43" i="119"/>
  <c r="T43" i="119"/>
  <c r="F43" i="119"/>
  <c r="U42" i="119"/>
  <c r="T42" i="119"/>
  <c r="F42" i="119"/>
  <c r="U41" i="119"/>
  <c r="T41" i="119"/>
  <c r="F41" i="119"/>
  <c r="U40" i="119"/>
  <c r="T40" i="119"/>
  <c r="F40" i="119"/>
  <c r="U39" i="119"/>
  <c r="T39" i="119"/>
  <c r="F39" i="119"/>
  <c r="U38" i="119"/>
  <c r="T38" i="119"/>
  <c r="F38" i="119"/>
  <c r="U37" i="119"/>
  <c r="T37" i="119"/>
  <c r="F37" i="119"/>
  <c r="U36" i="119"/>
  <c r="T36" i="119"/>
  <c r="F36" i="119"/>
  <c r="U35" i="119"/>
  <c r="T35" i="119"/>
  <c r="F35" i="119"/>
  <c r="U34" i="119"/>
  <c r="T34" i="119"/>
  <c r="F34" i="119"/>
  <c r="U33" i="119"/>
  <c r="T33" i="119"/>
  <c r="F33" i="119"/>
  <c r="U32" i="119"/>
  <c r="T32" i="119"/>
  <c r="F32" i="119"/>
  <c r="U31" i="119"/>
  <c r="T31" i="119"/>
  <c r="F31" i="119"/>
  <c r="U30" i="119"/>
  <c r="T30" i="119"/>
  <c r="F30" i="119"/>
  <c r="U29" i="119"/>
  <c r="T29" i="119"/>
  <c r="F29" i="119"/>
  <c r="U28" i="119"/>
  <c r="T28" i="119"/>
  <c r="F28" i="119"/>
  <c r="U27" i="119"/>
  <c r="T27" i="119"/>
  <c r="F27" i="119"/>
  <c r="U26" i="119"/>
  <c r="T26" i="119"/>
  <c r="F26" i="119"/>
  <c r="U25" i="119"/>
  <c r="T25" i="119"/>
  <c r="F25" i="119"/>
  <c r="U24" i="119"/>
  <c r="T24" i="119"/>
  <c r="F24" i="119"/>
  <c r="U23" i="119"/>
  <c r="T23" i="119"/>
  <c r="F23" i="119"/>
  <c r="U22" i="119"/>
  <c r="T22" i="119"/>
  <c r="F22" i="119"/>
  <c r="U21" i="119"/>
  <c r="T21" i="119"/>
  <c r="F21" i="119"/>
  <c r="U20" i="119"/>
  <c r="T20" i="119"/>
  <c r="F20" i="119"/>
  <c r="U19" i="119"/>
  <c r="T19" i="119"/>
  <c r="F19" i="119"/>
  <c r="U18" i="119"/>
  <c r="T18" i="119"/>
  <c r="F18" i="119"/>
  <c r="U17" i="119"/>
  <c r="T17" i="119"/>
  <c r="F17" i="119"/>
  <c r="U16" i="119"/>
  <c r="T16" i="119"/>
  <c r="F16" i="119"/>
  <c r="U15" i="119"/>
  <c r="T15" i="119"/>
  <c r="F15" i="119"/>
  <c r="U14" i="119"/>
  <c r="T14" i="119"/>
  <c r="F14" i="119"/>
  <c r="U13" i="119"/>
  <c r="T13" i="119"/>
  <c r="F13" i="119"/>
  <c r="U12" i="119"/>
  <c r="T12" i="119"/>
  <c r="F12" i="119"/>
  <c r="U11" i="119"/>
  <c r="T11" i="119"/>
  <c r="F11" i="119"/>
  <c r="U10" i="119"/>
  <c r="T10" i="119"/>
  <c r="F10" i="119"/>
  <c r="U9" i="119"/>
  <c r="T9" i="119"/>
  <c r="F9" i="119"/>
  <c r="U8" i="119"/>
  <c r="T8" i="119"/>
  <c r="F8" i="119"/>
  <c r="U7" i="119"/>
  <c r="T7" i="119"/>
  <c r="F7" i="119"/>
  <c r="U6" i="119"/>
  <c r="T6" i="119"/>
  <c r="F6" i="119"/>
  <c r="U5" i="119"/>
  <c r="T5" i="119"/>
  <c r="F5" i="119"/>
  <c r="U4" i="119"/>
  <c r="T4" i="119"/>
  <c r="F4" i="119"/>
  <c r="F81" i="118"/>
  <c r="F80" i="118"/>
  <c r="F79" i="118"/>
  <c r="F78" i="118"/>
  <c r="F77" i="118"/>
  <c r="U76" i="118"/>
  <c r="F76" i="118"/>
  <c r="U75" i="118"/>
  <c r="F75" i="118"/>
  <c r="U74" i="118"/>
  <c r="F74" i="118"/>
  <c r="U73" i="118"/>
  <c r="F73" i="118"/>
  <c r="U72" i="118"/>
  <c r="F72" i="118"/>
  <c r="U71" i="118"/>
  <c r="T71" i="118"/>
  <c r="F71" i="118"/>
  <c r="U70" i="118"/>
  <c r="T70" i="118"/>
  <c r="F70" i="118"/>
  <c r="U69" i="118"/>
  <c r="T69" i="118"/>
  <c r="F69" i="118"/>
  <c r="U68" i="118"/>
  <c r="T68" i="118"/>
  <c r="F68" i="118"/>
  <c r="U67" i="118"/>
  <c r="T67" i="118"/>
  <c r="F67" i="118"/>
  <c r="U66" i="118"/>
  <c r="T66" i="118"/>
  <c r="F66" i="118"/>
  <c r="U65" i="118"/>
  <c r="T65" i="118"/>
  <c r="F65" i="118"/>
  <c r="U64" i="118"/>
  <c r="T64" i="118"/>
  <c r="F64" i="118"/>
  <c r="U63" i="118"/>
  <c r="T63" i="118"/>
  <c r="F63" i="118"/>
  <c r="U62" i="118"/>
  <c r="T62" i="118"/>
  <c r="F62" i="118"/>
  <c r="U61" i="118"/>
  <c r="T61" i="118"/>
  <c r="F61" i="118"/>
  <c r="U60" i="118"/>
  <c r="T60" i="118"/>
  <c r="F60" i="118"/>
  <c r="U59" i="118"/>
  <c r="T59" i="118"/>
  <c r="F59" i="118"/>
  <c r="U58" i="118"/>
  <c r="T58" i="118"/>
  <c r="F58" i="118"/>
  <c r="U57" i="118"/>
  <c r="T57" i="118"/>
  <c r="F57" i="118"/>
  <c r="U56" i="118"/>
  <c r="T56" i="118"/>
  <c r="F56" i="118"/>
  <c r="U55" i="118"/>
  <c r="T55" i="118"/>
  <c r="F55" i="118"/>
  <c r="U54" i="118"/>
  <c r="T54" i="118"/>
  <c r="F54" i="118"/>
  <c r="U53" i="118"/>
  <c r="T53" i="118"/>
  <c r="F53" i="118"/>
  <c r="U52" i="118"/>
  <c r="T52" i="118"/>
  <c r="F52" i="118"/>
  <c r="U51" i="118"/>
  <c r="T51" i="118"/>
  <c r="F51" i="118"/>
  <c r="U50" i="118"/>
  <c r="T50" i="118"/>
  <c r="F50" i="118"/>
  <c r="U49" i="118"/>
  <c r="T49" i="118"/>
  <c r="F49" i="118"/>
  <c r="U48" i="118"/>
  <c r="T48" i="118"/>
  <c r="F48" i="118"/>
  <c r="U47" i="118"/>
  <c r="T47" i="118"/>
  <c r="F47" i="118"/>
  <c r="U46" i="118"/>
  <c r="T46" i="118"/>
  <c r="F46" i="118"/>
  <c r="U45" i="118"/>
  <c r="T45" i="118"/>
  <c r="F45" i="118"/>
  <c r="U44" i="118"/>
  <c r="T44" i="118"/>
  <c r="F44" i="118"/>
  <c r="U43" i="118"/>
  <c r="T43" i="118"/>
  <c r="F43" i="118"/>
  <c r="U42" i="118"/>
  <c r="T42" i="118"/>
  <c r="F42" i="118"/>
  <c r="U41" i="118"/>
  <c r="T41" i="118"/>
  <c r="F41" i="118"/>
  <c r="U40" i="118"/>
  <c r="T40" i="118"/>
  <c r="F40" i="118"/>
  <c r="U39" i="118"/>
  <c r="T39" i="118"/>
  <c r="F39" i="118"/>
  <c r="U38" i="118"/>
  <c r="T38" i="118"/>
  <c r="F38" i="118"/>
  <c r="U37" i="118"/>
  <c r="T37" i="118"/>
  <c r="F37" i="118"/>
  <c r="U36" i="118"/>
  <c r="T36" i="118"/>
  <c r="F36" i="118"/>
  <c r="U35" i="118"/>
  <c r="T35" i="118"/>
  <c r="F35" i="118"/>
  <c r="U34" i="118"/>
  <c r="T34" i="118"/>
  <c r="F34" i="118"/>
  <c r="U33" i="118"/>
  <c r="T33" i="118"/>
  <c r="F33" i="118"/>
  <c r="U32" i="118"/>
  <c r="T32" i="118"/>
  <c r="F32" i="118"/>
  <c r="U31" i="118"/>
  <c r="T31" i="118"/>
  <c r="F31" i="118"/>
  <c r="U30" i="118"/>
  <c r="T30" i="118"/>
  <c r="F30" i="118"/>
  <c r="U29" i="118"/>
  <c r="T29" i="118"/>
  <c r="F29" i="118"/>
  <c r="U28" i="118"/>
  <c r="T28" i="118"/>
  <c r="F28" i="118"/>
  <c r="U27" i="118"/>
  <c r="T27" i="118"/>
  <c r="F27" i="118"/>
  <c r="U26" i="118"/>
  <c r="T26" i="118"/>
  <c r="F26" i="118"/>
  <c r="U25" i="118"/>
  <c r="T25" i="118"/>
  <c r="F25" i="118"/>
  <c r="U24" i="118"/>
  <c r="T24" i="118"/>
  <c r="F24" i="118"/>
  <c r="U23" i="118"/>
  <c r="T23" i="118"/>
  <c r="F23" i="118"/>
  <c r="U22" i="118"/>
  <c r="T22" i="118"/>
  <c r="F22" i="118"/>
  <c r="U21" i="118"/>
  <c r="T21" i="118"/>
  <c r="F21" i="118"/>
  <c r="U20" i="118"/>
  <c r="T20" i="118"/>
  <c r="F20" i="118"/>
  <c r="U19" i="118"/>
  <c r="T19" i="118"/>
  <c r="F19" i="118"/>
  <c r="U18" i="118"/>
  <c r="T18" i="118"/>
  <c r="F18" i="118"/>
  <c r="U17" i="118"/>
  <c r="T17" i="118"/>
  <c r="F17" i="118"/>
  <c r="U16" i="118"/>
  <c r="T16" i="118"/>
  <c r="F16" i="118"/>
  <c r="U15" i="118"/>
  <c r="T15" i="118"/>
  <c r="F15" i="118"/>
  <c r="U14" i="118"/>
  <c r="T14" i="118"/>
  <c r="F14" i="118"/>
  <c r="U13" i="118"/>
  <c r="T13" i="118"/>
  <c r="F13" i="118"/>
  <c r="U12" i="118"/>
  <c r="T12" i="118"/>
  <c r="F12" i="118"/>
  <c r="U11" i="118"/>
  <c r="T11" i="118"/>
  <c r="F11" i="118"/>
  <c r="U10" i="118"/>
  <c r="T10" i="118"/>
  <c r="F10" i="118"/>
  <c r="U9" i="118"/>
  <c r="T9" i="118"/>
  <c r="F9" i="118"/>
  <c r="U8" i="118"/>
  <c r="T8" i="118"/>
  <c r="F8" i="118"/>
  <c r="U7" i="118"/>
  <c r="T7" i="118"/>
  <c r="F7" i="118"/>
  <c r="U6" i="118"/>
  <c r="T6" i="118"/>
  <c r="F6" i="118"/>
  <c r="U5" i="118"/>
  <c r="T5" i="118"/>
  <c r="F5" i="118"/>
  <c r="U4" i="118"/>
  <c r="T4" i="118"/>
  <c r="F4" i="118"/>
  <c r="F81" i="117"/>
  <c r="F80" i="117"/>
  <c r="F79" i="117"/>
  <c r="F78" i="117"/>
  <c r="F77" i="117"/>
  <c r="U76" i="117"/>
  <c r="F76" i="117"/>
  <c r="U75" i="117"/>
  <c r="F75" i="117"/>
  <c r="U74" i="117"/>
  <c r="F74" i="117"/>
  <c r="U73" i="117"/>
  <c r="F73" i="117"/>
  <c r="U72" i="117"/>
  <c r="F72" i="117"/>
  <c r="U71" i="117"/>
  <c r="T71" i="117"/>
  <c r="F71" i="117"/>
  <c r="U70" i="117"/>
  <c r="T70" i="117"/>
  <c r="F70" i="117"/>
  <c r="U69" i="117"/>
  <c r="T69" i="117"/>
  <c r="F69" i="117"/>
  <c r="U68" i="117"/>
  <c r="T68" i="117"/>
  <c r="F68" i="117"/>
  <c r="U67" i="117"/>
  <c r="T67" i="117"/>
  <c r="F67" i="117"/>
  <c r="U66" i="117"/>
  <c r="T66" i="117"/>
  <c r="F66" i="117"/>
  <c r="U65" i="117"/>
  <c r="T65" i="117"/>
  <c r="F65" i="117"/>
  <c r="U64" i="117"/>
  <c r="T64" i="117"/>
  <c r="F64" i="117"/>
  <c r="U63" i="117"/>
  <c r="T63" i="117"/>
  <c r="F63" i="117"/>
  <c r="U62" i="117"/>
  <c r="T62" i="117"/>
  <c r="F62" i="117"/>
  <c r="U61" i="117"/>
  <c r="T61" i="117"/>
  <c r="F61" i="117"/>
  <c r="U60" i="117"/>
  <c r="T60" i="117"/>
  <c r="F60" i="117"/>
  <c r="U59" i="117"/>
  <c r="T59" i="117"/>
  <c r="F59" i="117"/>
  <c r="U58" i="117"/>
  <c r="T58" i="117"/>
  <c r="F58" i="117"/>
  <c r="U57" i="117"/>
  <c r="T57" i="117"/>
  <c r="F57" i="117"/>
  <c r="U56" i="117"/>
  <c r="T56" i="117"/>
  <c r="F56" i="117"/>
  <c r="U55" i="117"/>
  <c r="T55" i="117"/>
  <c r="F55" i="117"/>
  <c r="U54" i="117"/>
  <c r="T54" i="117"/>
  <c r="F54" i="117"/>
  <c r="U53" i="117"/>
  <c r="T53" i="117"/>
  <c r="F53" i="117"/>
  <c r="U52" i="117"/>
  <c r="T52" i="117"/>
  <c r="F52" i="117"/>
  <c r="U51" i="117"/>
  <c r="T51" i="117"/>
  <c r="F51" i="117"/>
  <c r="U50" i="117"/>
  <c r="T50" i="117"/>
  <c r="F50" i="117"/>
  <c r="U49" i="117"/>
  <c r="T49" i="117"/>
  <c r="F49" i="117"/>
  <c r="U48" i="117"/>
  <c r="T48" i="117"/>
  <c r="F48" i="117"/>
  <c r="U47" i="117"/>
  <c r="T47" i="117"/>
  <c r="F47" i="117"/>
  <c r="U46" i="117"/>
  <c r="T46" i="117"/>
  <c r="F46" i="117"/>
  <c r="U45" i="117"/>
  <c r="T45" i="117"/>
  <c r="F45" i="117"/>
  <c r="U44" i="117"/>
  <c r="T44" i="117"/>
  <c r="F44" i="117"/>
  <c r="U43" i="117"/>
  <c r="T43" i="117"/>
  <c r="F43" i="117"/>
  <c r="U42" i="117"/>
  <c r="T42" i="117"/>
  <c r="F42" i="117"/>
  <c r="U41" i="117"/>
  <c r="T41" i="117"/>
  <c r="F41" i="117"/>
  <c r="U40" i="117"/>
  <c r="T40" i="117"/>
  <c r="F40" i="117"/>
  <c r="U39" i="117"/>
  <c r="T39" i="117"/>
  <c r="F39" i="117"/>
  <c r="U38" i="117"/>
  <c r="T38" i="117"/>
  <c r="F38" i="117"/>
  <c r="U37" i="117"/>
  <c r="T37" i="117"/>
  <c r="F37" i="117"/>
  <c r="U36" i="117"/>
  <c r="T36" i="117"/>
  <c r="F36" i="117"/>
  <c r="U35" i="117"/>
  <c r="T35" i="117"/>
  <c r="F35" i="117"/>
  <c r="U34" i="117"/>
  <c r="T34" i="117"/>
  <c r="F34" i="117"/>
  <c r="U33" i="117"/>
  <c r="T33" i="117"/>
  <c r="F33" i="117"/>
  <c r="U32" i="117"/>
  <c r="T32" i="117"/>
  <c r="F32" i="117"/>
  <c r="U31" i="117"/>
  <c r="T31" i="117"/>
  <c r="F31" i="117"/>
  <c r="U30" i="117"/>
  <c r="T30" i="117"/>
  <c r="F30" i="117"/>
  <c r="U29" i="117"/>
  <c r="T29" i="117"/>
  <c r="F29" i="117"/>
  <c r="U28" i="117"/>
  <c r="T28" i="117"/>
  <c r="F28" i="117"/>
  <c r="U27" i="117"/>
  <c r="T27" i="117"/>
  <c r="F27" i="117"/>
  <c r="U26" i="117"/>
  <c r="T26" i="117"/>
  <c r="F26" i="117"/>
  <c r="U25" i="117"/>
  <c r="T25" i="117"/>
  <c r="F25" i="117"/>
  <c r="U24" i="117"/>
  <c r="T24" i="117"/>
  <c r="F24" i="117"/>
  <c r="U23" i="117"/>
  <c r="T23" i="117"/>
  <c r="F23" i="117"/>
  <c r="U22" i="117"/>
  <c r="T22" i="117"/>
  <c r="F22" i="117"/>
  <c r="U21" i="117"/>
  <c r="T21" i="117"/>
  <c r="F21" i="117"/>
  <c r="U20" i="117"/>
  <c r="T20" i="117"/>
  <c r="F20" i="117"/>
  <c r="U19" i="117"/>
  <c r="T19" i="117"/>
  <c r="F19" i="117"/>
  <c r="U18" i="117"/>
  <c r="T18" i="117"/>
  <c r="F18" i="117"/>
  <c r="U17" i="117"/>
  <c r="T17" i="117"/>
  <c r="F17" i="117"/>
  <c r="U16" i="117"/>
  <c r="T16" i="117"/>
  <c r="F16" i="117"/>
  <c r="U15" i="117"/>
  <c r="T15" i="117"/>
  <c r="F15" i="117"/>
  <c r="U14" i="117"/>
  <c r="T14" i="117"/>
  <c r="F14" i="117"/>
  <c r="U13" i="117"/>
  <c r="T13" i="117"/>
  <c r="F13" i="117"/>
  <c r="U12" i="117"/>
  <c r="T12" i="117"/>
  <c r="F12" i="117"/>
  <c r="U11" i="117"/>
  <c r="T11" i="117"/>
  <c r="F11" i="117"/>
  <c r="U10" i="117"/>
  <c r="T10" i="117"/>
  <c r="F10" i="117"/>
  <c r="U9" i="117"/>
  <c r="T9" i="117"/>
  <c r="F9" i="117"/>
  <c r="U8" i="117"/>
  <c r="T8" i="117"/>
  <c r="F8" i="117"/>
  <c r="U7" i="117"/>
  <c r="T7" i="117"/>
  <c r="F7" i="117"/>
  <c r="U6" i="117"/>
  <c r="T6" i="117"/>
  <c r="F6" i="117"/>
  <c r="U5" i="117"/>
  <c r="T5" i="117"/>
  <c r="F5" i="117"/>
  <c r="U4" i="117"/>
  <c r="T4" i="117"/>
  <c r="F4" i="117"/>
  <c r="F81" i="116"/>
  <c r="F80" i="116"/>
  <c r="F79" i="116"/>
  <c r="F78" i="116"/>
  <c r="F77" i="116"/>
  <c r="U76" i="116"/>
  <c r="F76" i="116"/>
  <c r="U75" i="116"/>
  <c r="F75" i="116"/>
  <c r="U74" i="116"/>
  <c r="F74" i="116"/>
  <c r="U73" i="116"/>
  <c r="F73" i="116"/>
  <c r="U72" i="116"/>
  <c r="F72" i="116"/>
  <c r="U71" i="116"/>
  <c r="T71" i="116"/>
  <c r="F71" i="116"/>
  <c r="U70" i="116"/>
  <c r="T70" i="116"/>
  <c r="F70" i="116"/>
  <c r="U69" i="116"/>
  <c r="T69" i="116"/>
  <c r="F69" i="116"/>
  <c r="U68" i="116"/>
  <c r="T68" i="116"/>
  <c r="F68" i="116"/>
  <c r="U67" i="116"/>
  <c r="T67" i="116"/>
  <c r="F67" i="116"/>
  <c r="U66" i="116"/>
  <c r="T66" i="116"/>
  <c r="F66" i="116"/>
  <c r="U65" i="116"/>
  <c r="T65" i="116"/>
  <c r="F65" i="116"/>
  <c r="U64" i="116"/>
  <c r="T64" i="116"/>
  <c r="F64" i="116"/>
  <c r="U63" i="116"/>
  <c r="T63" i="116"/>
  <c r="F63" i="116"/>
  <c r="U62" i="116"/>
  <c r="T62" i="116"/>
  <c r="F62" i="116"/>
  <c r="U61" i="116"/>
  <c r="T61" i="116"/>
  <c r="F61" i="116"/>
  <c r="U60" i="116"/>
  <c r="T60" i="116"/>
  <c r="F60" i="116"/>
  <c r="U59" i="116"/>
  <c r="T59" i="116"/>
  <c r="F59" i="116"/>
  <c r="U58" i="116"/>
  <c r="T58" i="116"/>
  <c r="F58" i="116"/>
  <c r="U57" i="116"/>
  <c r="T57" i="116"/>
  <c r="F57" i="116"/>
  <c r="U56" i="116"/>
  <c r="T56" i="116"/>
  <c r="F56" i="116"/>
  <c r="U55" i="116"/>
  <c r="T55" i="116"/>
  <c r="F55" i="116"/>
  <c r="U54" i="116"/>
  <c r="T54" i="116"/>
  <c r="F54" i="116"/>
  <c r="U53" i="116"/>
  <c r="T53" i="116"/>
  <c r="F53" i="116"/>
  <c r="U52" i="116"/>
  <c r="T52" i="116"/>
  <c r="F52" i="116"/>
  <c r="U51" i="116"/>
  <c r="T51" i="116"/>
  <c r="F51" i="116"/>
  <c r="U50" i="116"/>
  <c r="T50" i="116"/>
  <c r="F50" i="116"/>
  <c r="U49" i="116"/>
  <c r="T49" i="116"/>
  <c r="F49" i="116"/>
  <c r="U48" i="116"/>
  <c r="T48" i="116"/>
  <c r="F48" i="116"/>
  <c r="U47" i="116"/>
  <c r="T47" i="116"/>
  <c r="F47" i="116"/>
  <c r="U46" i="116"/>
  <c r="T46" i="116"/>
  <c r="F46" i="116"/>
  <c r="U45" i="116"/>
  <c r="T45" i="116"/>
  <c r="F45" i="116"/>
  <c r="U44" i="116"/>
  <c r="T44" i="116"/>
  <c r="F44" i="116"/>
  <c r="U43" i="116"/>
  <c r="T43" i="116"/>
  <c r="F43" i="116"/>
  <c r="U42" i="116"/>
  <c r="T42" i="116"/>
  <c r="F42" i="116"/>
  <c r="U41" i="116"/>
  <c r="T41" i="116"/>
  <c r="F41" i="116"/>
  <c r="U40" i="116"/>
  <c r="T40" i="116"/>
  <c r="F40" i="116"/>
  <c r="U39" i="116"/>
  <c r="T39" i="116"/>
  <c r="F39" i="116"/>
  <c r="U38" i="116"/>
  <c r="T38" i="116"/>
  <c r="F38" i="116"/>
  <c r="U37" i="116"/>
  <c r="T37" i="116"/>
  <c r="F37" i="116"/>
  <c r="U36" i="116"/>
  <c r="T36" i="116"/>
  <c r="F36" i="116"/>
  <c r="U35" i="116"/>
  <c r="T35" i="116"/>
  <c r="F35" i="116"/>
  <c r="U34" i="116"/>
  <c r="T34" i="116"/>
  <c r="F34" i="116"/>
  <c r="U33" i="116"/>
  <c r="T33" i="116"/>
  <c r="F33" i="116"/>
  <c r="U32" i="116"/>
  <c r="T32" i="116"/>
  <c r="F32" i="116"/>
  <c r="U31" i="116"/>
  <c r="T31" i="116"/>
  <c r="F31" i="116"/>
  <c r="U30" i="116"/>
  <c r="T30" i="116"/>
  <c r="F30" i="116"/>
  <c r="U29" i="116"/>
  <c r="T29" i="116"/>
  <c r="F29" i="116"/>
  <c r="U28" i="116"/>
  <c r="T28" i="116"/>
  <c r="F28" i="116"/>
  <c r="U27" i="116"/>
  <c r="T27" i="116"/>
  <c r="F27" i="116"/>
  <c r="U26" i="116"/>
  <c r="T26" i="116"/>
  <c r="F26" i="116"/>
  <c r="U25" i="116"/>
  <c r="T25" i="116"/>
  <c r="F25" i="116"/>
  <c r="U24" i="116"/>
  <c r="T24" i="116"/>
  <c r="F24" i="116"/>
  <c r="U23" i="116"/>
  <c r="T23" i="116"/>
  <c r="F23" i="116"/>
  <c r="U22" i="116"/>
  <c r="T22" i="116"/>
  <c r="F22" i="116"/>
  <c r="U21" i="116"/>
  <c r="T21" i="116"/>
  <c r="F21" i="116"/>
  <c r="U20" i="116"/>
  <c r="T20" i="116"/>
  <c r="F20" i="116"/>
  <c r="U19" i="116"/>
  <c r="T19" i="116"/>
  <c r="F19" i="116"/>
  <c r="U18" i="116"/>
  <c r="T18" i="116"/>
  <c r="F18" i="116"/>
  <c r="U17" i="116"/>
  <c r="T17" i="116"/>
  <c r="F17" i="116"/>
  <c r="U16" i="116"/>
  <c r="T16" i="116"/>
  <c r="F16" i="116"/>
  <c r="U15" i="116"/>
  <c r="T15" i="116"/>
  <c r="F15" i="116"/>
  <c r="U14" i="116"/>
  <c r="T14" i="116"/>
  <c r="F14" i="116"/>
  <c r="U13" i="116"/>
  <c r="T13" i="116"/>
  <c r="F13" i="116"/>
  <c r="U12" i="116"/>
  <c r="T12" i="116"/>
  <c r="F12" i="116"/>
  <c r="U11" i="116"/>
  <c r="T11" i="116"/>
  <c r="F11" i="116"/>
  <c r="U10" i="116"/>
  <c r="T10" i="116"/>
  <c r="F10" i="116"/>
  <c r="U9" i="116"/>
  <c r="T9" i="116"/>
  <c r="F9" i="116"/>
  <c r="U8" i="116"/>
  <c r="T8" i="116"/>
  <c r="F8" i="116"/>
  <c r="U7" i="116"/>
  <c r="T7" i="116"/>
  <c r="F7" i="116"/>
  <c r="U6" i="116"/>
  <c r="T6" i="116"/>
  <c r="F6" i="116"/>
  <c r="U5" i="116"/>
  <c r="T5" i="116"/>
  <c r="F5" i="116"/>
  <c r="U4" i="116"/>
  <c r="T4" i="116"/>
  <c r="F4" i="116"/>
  <c r="F81" i="115"/>
  <c r="F80" i="115"/>
  <c r="F79" i="115"/>
  <c r="F78" i="115"/>
  <c r="F77" i="115"/>
  <c r="U76" i="115"/>
  <c r="F76" i="115"/>
  <c r="U75" i="115"/>
  <c r="F75" i="115"/>
  <c r="U74" i="115"/>
  <c r="F74" i="115"/>
  <c r="U73" i="115"/>
  <c r="F73" i="115"/>
  <c r="U72" i="115"/>
  <c r="F72" i="115"/>
  <c r="U71" i="115"/>
  <c r="T71" i="115"/>
  <c r="F71" i="115"/>
  <c r="U70" i="115"/>
  <c r="T70" i="115"/>
  <c r="F70" i="115"/>
  <c r="U69" i="115"/>
  <c r="T69" i="115"/>
  <c r="F69" i="115"/>
  <c r="U68" i="115"/>
  <c r="T68" i="115"/>
  <c r="F68" i="115"/>
  <c r="U67" i="115"/>
  <c r="T67" i="115"/>
  <c r="F67" i="115"/>
  <c r="U66" i="115"/>
  <c r="T66" i="115"/>
  <c r="F66" i="115"/>
  <c r="U65" i="115"/>
  <c r="T65" i="115"/>
  <c r="F65" i="115"/>
  <c r="U64" i="115"/>
  <c r="T64" i="115"/>
  <c r="F64" i="115"/>
  <c r="U63" i="115"/>
  <c r="T63" i="115"/>
  <c r="F63" i="115"/>
  <c r="U62" i="115"/>
  <c r="T62" i="115"/>
  <c r="F62" i="115"/>
  <c r="U61" i="115"/>
  <c r="T61" i="115"/>
  <c r="F61" i="115"/>
  <c r="U60" i="115"/>
  <c r="T60" i="115"/>
  <c r="F60" i="115"/>
  <c r="U59" i="115"/>
  <c r="T59" i="115"/>
  <c r="F59" i="115"/>
  <c r="U58" i="115"/>
  <c r="T58" i="115"/>
  <c r="F58" i="115"/>
  <c r="U57" i="115"/>
  <c r="T57" i="115"/>
  <c r="F57" i="115"/>
  <c r="U56" i="115"/>
  <c r="T56" i="115"/>
  <c r="F56" i="115"/>
  <c r="U55" i="115"/>
  <c r="T55" i="115"/>
  <c r="F55" i="115"/>
  <c r="U54" i="115"/>
  <c r="T54" i="115"/>
  <c r="F54" i="115"/>
  <c r="U53" i="115"/>
  <c r="T53" i="115"/>
  <c r="F53" i="115"/>
  <c r="U52" i="115"/>
  <c r="T52" i="115"/>
  <c r="F52" i="115"/>
  <c r="U51" i="115"/>
  <c r="T51" i="115"/>
  <c r="F51" i="115"/>
  <c r="U50" i="115"/>
  <c r="T50" i="115"/>
  <c r="F50" i="115"/>
  <c r="U49" i="115"/>
  <c r="T49" i="115"/>
  <c r="F49" i="115"/>
  <c r="U48" i="115"/>
  <c r="T48" i="115"/>
  <c r="F48" i="115"/>
  <c r="U47" i="115"/>
  <c r="T47" i="115"/>
  <c r="F47" i="115"/>
  <c r="U46" i="115"/>
  <c r="T46" i="115"/>
  <c r="F46" i="115"/>
  <c r="U45" i="115"/>
  <c r="T45" i="115"/>
  <c r="F45" i="115"/>
  <c r="U44" i="115"/>
  <c r="T44" i="115"/>
  <c r="F44" i="115"/>
  <c r="U43" i="115"/>
  <c r="T43" i="115"/>
  <c r="F43" i="115"/>
  <c r="U42" i="115"/>
  <c r="T42" i="115"/>
  <c r="F42" i="115"/>
  <c r="U41" i="115"/>
  <c r="T41" i="115"/>
  <c r="F41" i="115"/>
  <c r="U40" i="115"/>
  <c r="T40" i="115"/>
  <c r="F40" i="115"/>
  <c r="U39" i="115"/>
  <c r="T39" i="115"/>
  <c r="F39" i="115"/>
  <c r="U38" i="115"/>
  <c r="T38" i="115"/>
  <c r="F38" i="115"/>
  <c r="U37" i="115"/>
  <c r="T37" i="115"/>
  <c r="F37" i="115"/>
  <c r="U36" i="115"/>
  <c r="T36" i="115"/>
  <c r="F36" i="115"/>
  <c r="U35" i="115"/>
  <c r="T35" i="115"/>
  <c r="F35" i="115"/>
  <c r="U34" i="115"/>
  <c r="T34" i="115"/>
  <c r="F34" i="115"/>
  <c r="U33" i="115"/>
  <c r="T33" i="115"/>
  <c r="F33" i="115"/>
  <c r="U32" i="115"/>
  <c r="T32" i="115"/>
  <c r="F32" i="115"/>
  <c r="U31" i="115"/>
  <c r="T31" i="115"/>
  <c r="F31" i="115"/>
  <c r="U30" i="115"/>
  <c r="T30" i="115"/>
  <c r="F30" i="115"/>
  <c r="U29" i="115"/>
  <c r="T29" i="115"/>
  <c r="F29" i="115"/>
  <c r="U28" i="115"/>
  <c r="T28" i="115"/>
  <c r="F28" i="115"/>
  <c r="U27" i="115"/>
  <c r="T27" i="115"/>
  <c r="F27" i="115"/>
  <c r="U26" i="115"/>
  <c r="T26" i="115"/>
  <c r="F26" i="115"/>
  <c r="U25" i="115"/>
  <c r="T25" i="115"/>
  <c r="F25" i="115"/>
  <c r="U24" i="115"/>
  <c r="T24" i="115"/>
  <c r="F24" i="115"/>
  <c r="U23" i="115"/>
  <c r="T23" i="115"/>
  <c r="F23" i="115"/>
  <c r="U22" i="115"/>
  <c r="T22" i="115"/>
  <c r="F22" i="115"/>
  <c r="U21" i="115"/>
  <c r="T21" i="115"/>
  <c r="F21" i="115"/>
  <c r="U20" i="115"/>
  <c r="T20" i="115"/>
  <c r="F20" i="115"/>
  <c r="U19" i="115"/>
  <c r="T19" i="115"/>
  <c r="F19" i="115"/>
  <c r="U18" i="115"/>
  <c r="T18" i="115"/>
  <c r="F18" i="115"/>
  <c r="U17" i="115"/>
  <c r="T17" i="115"/>
  <c r="F17" i="115"/>
  <c r="U16" i="115"/>
  <c r="T16" i="115"/>
  <c r="F16" i="115"/>
  <c r="U15" i="115"/>
  <c r="T15" i="115"/>
  <c r="F15" i="115"/>
  <c r="U14" i="115"/>
  <c r="T14" i="115"/>
  <c r="F14" i="115"/>
  <c r="U13" i="115"/>
  <c r="T13" i="115"/>
  <c r="F13" i="115"/>
  <c r="U12" i="115"/>
  <c r="T12" i="115"/>
  <c r="F12" i="115"/>
  <c r="U11" i="115"/>
  <c r="T11" i="115"/>
  <c r="F11" i="115"/>
  <c r="U10" i="115"/>
  <c r="T10" i="115"/>
  <c r="F10" i="115"/>
  <c r="U9" i="115"/>
  <c r="T9" i="115"/>
  <c r="F9" i="115"/>
  <c r="U8" i="115"/>
  <c r="T8" i="115"/>
  <c r="F8" i="115"/>
  <c r="U7" i="115"/>
  <c r="T7" i="115"/>
  <c r="F7" i="115"/>
  <c r="U6" i="115"/>
  <c r="T6" i="115"/>
  <c r="F6" i="115"/>
  <c r="U5" i="115"/>
  <c r="T5" i="115"/>
  <c r="F5" i="115"/>
  <c r="U4" i="115"/>
  <c r="T4" i="115"/>
  <c r="F4" i="115"/>
  <c r="F81" i="114"/>
  <c r="F80" i="114"/>
  <c r="F79" i="114"/>
  <c r="F78" i="114"/>
  <c r="F77" i="114"/>
  <c r="U76" i="114"/>
  <c r="F76" i="114"/>
  <c r="U75" i="114"/>
  <c r="F75" i="114"/>
  <c r="U74" i="114"/>
  <c r="F74" i="114"/>
  <c r="U73" i="114"/>
  <c r="F73" i="114"/>
  <c r="U72" i="114"/>
  <c r="F72" i="114"/>
  <c r="U71" i="114"/>
  <c r="T71" i="114"/>
  <c r="F71" i="114"/>
  <c r="U70" i="114"/>
  <c r="T70" i="114"/>
  <c r="F70" i="114"/>
  <c r="U69" i="114"/>
  <c r="T69" i="114"/>
  <c r="F69" i="114"/>
  <c r="U68" i="114"/>
  <c r="T68" i="114"/>
  <c r="F68" i="114"/>
  <c r="U67" i="114"/>
  <c r="T67" i="114"/>
  <c r="F67" i="114"/>
  <c r="U66" i="114"/>
  <c r="T66" i="114"/>
  <c r="F66" i="114"/>
  <c r="U65" i="114"/>
  <c r="T65" i="114"/>
  <c r="F65" i="114"/>
  <c r="U64" i="114"/>
  <c r="T64" i="114"/>
  <c r="F64" i="114"/>
  <c r="U63" i="114"/>
  <c r="T63" i="114"/>
  <c r="F63" i="114"/>
  <c r="U62" i="114"/>
  <c r="T62" i="114"/>
  <c r="F62" i="114"/>
  <c r="U61" i="114"/>
  <c r="T61" i="114"/>
  <c r="F61" i="114"/>
  <c r="U60" i="114"/>
  <c r="T60" i="114"/>
  <c r="F60" i="114"/>
  <c r="U59" i="114"/>
  <c r="T59" i="114"/>
  <c r="F59" i="114"/>
  <c r="U58" i="114"/>
  <c r="T58" i="114"/>
  <c r="F58" i="114"/>
  <c r="U57" i="114"/>
  <c r="T57" i="114"/>
  <c r="F57" i="114"/>
  <c r="U56" i="114"/>
  <c r="T56" i="114"/>
  <c r="F56" i="114"/>
  <c r="U55" i="114"/>
  <c r="T55" i="114"/>
  <c r="F55" i="114"/>
  <c r="U54" i="114"/>
  <c r="T54" i="114"/>
  <c r="F54" i="114"/>
  <c r="U53" i="114"/>
  <c r="T53" i="114"/>
  <c r="F53" i="114"/>
  <c r="U52" i="114"/>
  <c r="T52" i="114"/>
  <c r="F52" i="114"/>
  <c r="U51" i="114"/>
  <c r="T51" i="114"/>
  <c r="F51" i="114"/>
  <c r="U50" i="114"/>
  <c r="T50" i="114"/>
  <c r="F50" i="114"/>
  <c r="U49" i="114"/>
  <c r="T49" i="114"/>
  <c r="F49" i="114"/>
  <c r="U48" i="114"/>
  <c r="T48" i="114"/>
  <c r="F48" i="114"/>
  <c r="U47" i="114"/>
  <c r="T47" i="114"/>
  <c r="F47" i="114"/>
  <c r="U46" i="114"/>
  <c r="T46" i="114"/>
  <c r="F46" i="114"/>
  <c r="U45" i="114"/>
  <c r="T45" i="114"/>
  <c r="F45" i="114"/>
  <c r="U44" i="114"/>
  <c r="T44" i="114"/>
  <c r="F44" i="114"/>
  <c r="U43" i="114"/>
  <c r="T43" i="114"/>
  <c r="F43" i="114"/>
  <c r="U42" i="114"/>
  <c r="T42" i="114"/>
  <c r="F42" i="114"/>
  <c r="U41" i="114"/>
  <c r="T41" i="114"/>
  <c r="F41" i="114"/>
  <c r="U40" i="114"/>
  <c r="T40" i="114"/>
  <c r="F40" i="114"/>
  <c r="U39" i="114"/>
  <c r="T39" i="114"/>
  <c r="F39" i="114"/>
  <c r="U38" i="114"/>
  <c r="T38" i="114"/>
  <c r="F38" i="114"/>
  <c r="U37" i="114"/>
  <c r="T37" i="114"/>
  <c r="F37" i="114"/>
  <c r="U36" i="114"/>
  <c r="T36" i="114"/>
  <c r="F36" i="114"/>
  <c r="U35" i="114"/>
  <c r="T35" i="114"/>
  <c r="F35" i="114"/>
  <c r="U34" i="114"/>
  <c r="T34" i="114"/>
  <c r="F34" i="114"/>
  <c r="U33" i="114"/>
  <c r="T33" i="114"/>
  <c r="F33" i="114"/>
  <c r="U32" i="114"/>
  <c r="T32" i="114"/>
  <c r="F32" i="114"/>
  <c r="U31" i="114"/>
  <c r="T31" i="114"/>
  <c r="F31" i="114"/>
  <c r="U30" i="114"/>
  <c r="T30" i="114"/>
  <c r="F30" i="114"/>
  <c r="U29" i="114"/>
  <c r="T29" i="114"/>
  <c r="F29" i="114"/>
  <c r="U28" i="114"/>
  <c r="T28" i="114"/>
  <c r="F28" i="114"/>
  <c r="U27" i="114"/>
  <c r="T27" i="114"/>
  <c r="F27" i="114"/>
  <c r="U26" i="114"/>
  <c r="T26" i="114"/>
  <c r="F26" i="114"/>
  <c r="U25" i="114"/>
  <c r="T25" i="114"/>
  <c r="F25" i="114"/>
  <c r="U24" i="114"/>
  <c r="T24" i="114"/>
  <c r="F24" i="114"/>
  <c r="U23" i="114"/>
  <c r="T23" i="114"/>
  <c r="F23" i="114"/>
  <c r="U22" i="114"/>
  <c r="T22" i="114"/>
  <c r="F22" i="114"/>
  <c r="U21" i="114"/>
  <c r="T21" i="114"/>
  <c r="F21" i="114"/>
  <c r="U20" i="114"/>
  <c r="T20" i="114"/>
  <c r="F20" i="114"/>
  <c r="U19" i="114"/>
  <c r="T19" i="114"/>
  <c r="F19" i="114"/>
  <c r="U18" i="114"/>
  <c r="T18" i="114"/>
  <c r="F18" i="114"/>
  <c r="U17" i="114"/>
  <c r="T17" i="114"/>
  <c r="F17" i="114"/>
  <c r="U16" i="114"/>
  <c r="T16" i="114"/>
  <c r="F16" i="114"/>
  <c r="U15" i="114"/>
  <c r="T15" i="114"/>
  <c r="F15" i="114"/>
  <c r="U14" i="114"/>
  <c r="T14" i="114"/>
  <c r="F14" i="114"/>
  <c r="U13" i="114"/>
  <c r="T13" i="114"/>
  <c r="F13" i="114"/>
  <c r="U12" i="114"/>
  <c r="T12" i="114"/>
  <c r="F12" i="114"/>
  <c r="U11" i="114"/>
  <c r="T11" i="114"/>
  <c r="F11" i="114"/>
  <c r="U10" i="114"/>
  <c r="T10" i="114"/>
  <c r="F10" i="114"/>
  <c r="U9" i="114"/>
  <c r="T9" i="114"/>
  <c r="F9" i="114"/>
  <c r="U8" i="114"/>
  <c r="T8" i="114"/>
  <c r="F8" i="114"/>
  <c r="U7" i="114"/>
  <c r="T7" i="114"/>
  <c r="F7" i="114"/>
  <c r="U6" i="114"/>
  <c r="T6" i="114"/>
  <c r="F6" i="114"/>
  <c r="U5" i="114"/>
  <c r="T5" i="114"/>
  <c r="F5" i="114"/>
  <c r="U4" i="114"/>
  <c r="T4" i="114"/>
  <c r="F4" i="114"/>
  <c r="U76" i="111"/>
  <c r="U75" i="111"/>
  <c r="U74" i="111"/>
  <c r="U73" i="111"/>
  <c r="U72" i="111"/>
  <c r="U71" i="111"/>
  <c r="T71" i="111"/>
  <c r="U70" i="111"/>
  <c r="T70" i="111"/>
  <c r="U69" i="111"/>
  <c r="T69" i="111"/>
  <c r="U68" i="111"/>
  <c r="T68" i="111"/>
  <c r="U67" i="111"/>
  <c r="T67" i="111"/>
  <c r="U66" i="111"/>
  <c r="T66" i="111"/>
  <c r="U65" i="111"/>
  <c r="T65" i="111"/>
  <c r="U64" i="111"/>
  <c r="T64" i="111"/>
  <c r="U63" i="111"/>
  <c r="T63" i="111"/>
  <c r="U62" i="111"/>
  <c r="T62" i="111"/>
  <c r="U61" i="111"/>
  <c r="T61" i="111"/>
  <c r="U60" i="111"/>
  <c r="T60" i="111"/>
  <c r="U59" i="111"/>
  <c r="T59" i="111"/>
  <c r="U58" i="111"/>
  <c r="T58" i="111"/>
  <c r="U57" i="111"/>
  <c r="T57" i="111"/>
  <c r="U56" i="111"/>
  <c r="T56" i="111"/>
  <c r="U55" i="111"/>
  <c r="T55" i="111"/>
  <c r="U54" i="111"/>
  <c r="T54" i="111"/>
  <c r="U53" i="111"/>
  <c r="T53" i="111"/>
  <c r="U52" i="111"/>
  <c r="T52" i="111"/>
  <c r="U51" i="111"/>
  <c r="T51" i="111"/>
  <c r="U50" i="111"/>
  <c r="T50" i="111"/>
  <c r="U49" i="111"/>
  <c r="T49" i="111"/>
  <c r="U48" i="111"/>
  <c r="T48" i="111"/>
  <c r="U47" i="111"/>
  <c r="T47" i="111"/>
  <c r="U46" i="111"/>
  <c r="T46" i="111"/>
  <c r="U45" i="111"/>
  <c r="T45" i="111"/>
  <c r="U44" i="111"/>
  <c r="T44" i="111"/>
  <c r="U43" i="111"/>
  <c r="T43" i="111"/>
  <c r="U42" i="111"/>
  <c r="T42" i="111"/>
  <c r="U41" i="111"/>
  <c r="T41" i="111"/>
  <c r="U40" i="111"/>
  <c r="T40" i="111"/>
  <c r="U39" i="111"/>
  <c r="T39" i="111"/>
  <c r="U38" i="111"/>
  <c r="T38" i="111"/>
  <c r="U37" i="111"/>
  <c r="T37" i="111"/>
  <c r="U36" i="111"/>
  <c r="T36" i="111"/>
  <c r="U35" i="111"/>
  <c r="T35" i="111"/>
  <c r="U34" i="111"/>
  <c r="T34" i="111"/>
  <c r="U33" i="111"/>
  <c r="T33" i="111"/>
  <c r="U32" i="111"/>
  <c r="T32" i="111"/>
  <c r="U31" i="111"/>
  <c r="T31" i="111"/>
  <c r="U30" i="111"/>
  <c r="T30" i="111"/>
  <c r="U29" i="111"/>
  <c r="T29" i="111"/>
  <c r="U28" i="111"/>
  <c r="T28" i="111"/>
  <c r="U27" i="111"/>
  <c r="T27" i="111"/>
  <c r="U26" i="111"/>
  <c r="T26" i="111"/>
  <c r="U25" i="111"/>
  <c r="T25" i="111"/>
  <c r="U24" i="111"/>
  <c r="T24" i="111"/>
  <c r="U23" i="111"/>
  <c r="T23" i="111"/>
  <c r="U22" i="111"/>
  <c r="T22" i="111"/>
  <c r="U21" i="111"/>
  <c r="T21" i="111"/>
  <c r="U20" i="111"/>
  <c r="T20" i="111"/>
  <c r="U19" i="111"/>
  <c r="T19" i="111"/>
  <c r="U18" i="111"/>
  <c r="T18" i="111"/>
  <c r="U17" i="111"/>
  <c r="T17" i="111"/>
  <c r="U16" i="111"/>
  <c r="T16" i="111"/>
  <c r="U15" i="111"/>
  <c r="T15" i="111"/>
  <c r="U14" i="111"/>
  <c r="T14" i="111"/>
  <c r="U13" i="111"/>
  <c r="T13" i="111"/>
  <c r="U12" i="111"/>
  <c r="T12" i="111"/>
  <c r="U11" i="111"/>
  <c r="T11" i="111"/>
  <c r="U10" i="111"/>
  <c r="T10" i="111"/>
  <c r="U9" i="111"/>
  <c r="T9" i="111"/>
  <c r="U8" i="111"/>
  <c r="T8" i="111"/>
  <c r="U7" i="111"/>
  <c r="T7" i="111"/>
  <c r="U6" i="111"/>
  <c r="T6" i="111"/>
  <c r="U5" i="111"/>
  <c r="T5" i="111"/>
  <c r="U4" i="111"/>
  <c r="T4" i="111"/>
  <c r="F81" i="107"/>
  <c r="F80" i="107"/>
  <c r="F79" i="107"/>
  <c r="F78" i="107"/>
  <c r="F77" i="107"/>
  <c r="U76" i="107"/>
  <c r="F76" i="107"/>
  <c r="U75" i="107"/>
  <c r="F75" i="107"/>
  <c r="U74" i="107"/>
  <c r="F74" i="107"/>
  <c r="U73" i="107"/>
  <c r="F73" i="107"/>
  <c r="U72" i="107"/>
  <c r="F72" i="107"/>
  <c r="U71" i="107"/>
  <c r="T71" i="107"/>
  <c r="F71" i="107"/>
  <c r="U70" i="107"/>
  <c r="T70" i="107"/>
  <c r="F70" i="107"/>
  <c r="U69" i="107"/>
  <c r="T69" i="107"/>
  <c r="F69" i="107"/>
  <c r="U68" i="107"/>
  <c r="T68" i="107"/>
  <c r="F68" i="107"/>
  <c r="U67" i="107"/>
  <c r="T67" i="107"/>
  <c r="F67" i="107"/>
  <c r="U66" i="107"/>
  <c r="T66" i="107"/>
  <c r="F66" i="107"/>
  <c r="U65" i="107"/>
  <c r="T65" i="107"/>
  <c r="F65" i="107"/>
  <c r="U64" i="107"/>
  <c r="T64" i="107"/>
  <c r="F64" i="107"/>
  <c r="U63" i="107"/>
  <c r="T63" i="107"/>
  <c r="F63" i="107"/>
  <c r="U62" i="107"/>
  <c r="T62" i="107"/>
  <c r="F62" i="107"/>
  <c r="U61" i="107"/>
  <c r="T61" i="107"/>
  <c r="F61" i="107"/>
  <c r="U60" i="107"/>
  <c r="T60" i="107"/>
  <c r="F60" i="107"/>
  <c r="U59" i="107"/>
  <c r="T59" i="107"/>
  <c r="F59" i="107"/>
  <c r="U58" i="107"/>
  <c r="T58" i="107"/>
  <c r="F58" i="107"/>
  <c r="U57" i="107"/>
  <c r="T57" i="107"/>
  <c r="F57" i="107"/>
  <c r="U56" i="107"/>
  <c r="T56" i="107"/>
  <c r="F56" i="107"/>
  <c r="U55" i="107"/>
  <c r="T55" i="107"/>
  <c r="F55" i="107"/>
  <c r="U54" i="107"/>
  <c r="T54" i="107"/>
  <c r="F54" i="107"/>
  <c r="U53" i="107"/>
  <c r="T53" i="107"/>
  <c r="F53" i="107"/>
  <c r="U52" i="107"/>
  <c r="T52" i="107"/>
  <c r="F52" i="107"/>
  <c r="U51" i="107"/>
  <c r="T51" i="107"/>
  <c r="F51" i="107"/>
  <c r="U50" i="107"/>
  <c r="T50" i="107"/>
  <c r="F50" i="107"/>
  <c r="U49" i="107"/>
  <c r="T49" i="107"/>
  <c r="F49" i="107"/>
  <c r="U48" i="107"/>
  <c r="T48" i="107"/>
  <c r="F48" i="107"/>
  <c r="U47" i="107"/>
  <c r="T47" i="107"/>
  <c r="F47" i="107"/>
  <c r="U46" i="107"/>
  <c r="T46" i="107"/>
  <c r="F46" i="107"/>
  <c r="U45" i="107"/>
  <c r="T45" i="107"/>
  <c r="F45" i="107"/>
  <c r="U44" i="107"/>
  <c r="T44" i="107"/>
  <c r="F44" i="107"/>
  <c r="U43" i="107"/>
  <c r="T43" i="107"/>
  <c r="F43" i="107"/>
  <c r="U42" i="107"/>
  <c r="T42" i="107"/>
  <c r="F42" i="107"/>
  <c r="U41" i="107"/>
  <c r="T41" i="107"/>
  <c r="F41" i="107"/>
  <c r="U40" i="107"/>
  <c r="T40" i="107"/>
  <c r="F40" i="107"/>
  <c r="U39" i="107"/>
  <c r="T39" i="107"/>
  <c r="F39" i="107"/>
  <c r="U38" i="107"/>
  <c r="T38" i="107"/>
  <c r="F38" i="107"/>
  <c r="U37" i="107"/>
  <c r="T37" i="107"/>
  <c r="F37" i="107"/>
  <c r="U36" i="107"/>
  <c r="T36" i="107"/>
  <c r="F36" i="107"/>
  <c r="U35" i="107"/>
  <c r="T35" i="107"/>
  <c r="F35" i="107"/>
  <c r="U34" i="107"/>
  <c r="T34" i="107"/>
  <c r="F34" i="107"/>
  <c r="U33" i="107"/>
  <c r="T33" i="107"/>
  <c r="F33" i="107"/>
  <c r="U32" i="107"/>
  <c r="T32" i="107"/>
  <c r="F32" i="107"/>
  <c r="U31" i="107"/>
  <c r="T31" i="107"/>
  <c r="F31" i="107"/>
  <c r="U30" i="107"/>
  <c r="T30" i="107"/>
  <c r="F30" i="107"/>
  <c r="U29" i="107"/>
  <c r="T29" i="107"/>
  <c r="K29" i="107"/>
  <c r="F29" i="107"/>
  <c r="U28" i="107"/>
  <c r="T28" i="107"/>
  <c r="F28" i="107"/>
  <c r="U27" i="107"/>
  <c r="T27" i="107"/>
  <c r="K27" i="107"/>
  <c r="F27" i="107"/>
  <c r="U26" i="107"/>
  <c r="T26" i="107"/>
  <c r="K26" i="107"/>
  <c r="F26" i="107"/>
  <c r="U25" i="107"/>
  <c r="T25" i="107"/>
  <c r="K25" i="107"/>
  <c r="F25" i="107"/>
  <c r="U24" i="107"/>
  <c r="T24" i="107"/>
  <c r="K24" i="107"/>
  <c r="F24" i="107"/>
  <c r="U23" i="107"/>
  <c r="T23" i="107"/>
  <c r="K23" i="107"/>
  <c r="F23" i="107"/>
  <c r="U22" i="107"/>
  <c r="T22" i="107"/>
  <c r="K22" i="107"/>
  <c r="F22" i="107"/>
  <c r="U21" i="107"/>
  <c r="T21" i="107"/>
  <c r="K21" i="107"/>
  <c r="F21" i="107"/>
  <c r="U20" i="107"/>
  <c r="T20" i="107"/>
  <c r="K20" i="107"/>
  <c r="F20" i="107"/>
  <c r="U19" i="107"/>
  <c r="T19" i="107"/>
  <c r="K19" i="107"/>
  <c r="F19" i="107"/>
  <c r="U18" i="107"/>
  <c r="T18" i="107"/>
  <c r="K18" i="107"/>
  <c r="F18" i="107"/>
  <c r="U17" i="107"/>
  <c r="T17" i="107"/>
  <c r="K17" i="107"/>
  <c r="F17" i="107"/>
  <c r="U16" i="107"/>
  <c r="T16" i="107"/>
  <c r="K16" i="107"/>
  <c r="F16" i="107"/>
  <c r="U15" i="107"/>
  <c r="T15" i="107"/>
  <c r="K15" i="107"/>
  <c r="F15" i="107"/>
  <c r="U14" i="107"/>
  <c r="T14" i="107"/>
  <c r="K14" i="107"/>
  <c r="F14" i="107"/>
  <c r="U13" i="107"/>
  <c r="T13" i="107"/>
  <c r="K13" i="107"/>
  <c r="F13" i="107"/>
  <c r="U12" i="107"/>
  <c r="T12" i="107"/>
  <c r="K12" i="107"/>
  <c r="F12" i="107"/>
  <c r="U11" i="107"/>
  <c r="T11" i="107"/>
  <c r="K11" i="107"/>
  <c r="F11" i="107"/>
  <c r="U10" i="107"/>
  <c r="T10" i="107"/>
  <c r="K10" i="107"/>
  <c r="F10" i="107"/>
  <c r="U9" i="107"/>
  <c r="T9" i="107"/>
  <c r="K9" i="107"/>
  <c r="F9" i="107"/>
  <c r="U8" i="107"/>
  <c r="T8" i="107"/>
  <c r="K8" i="107"/>
  <c r="F8" i="107"/>
  <c r="U7" i="107"/>
  <c r="T7" i="107"/>
  <c r="K7" i="107"/>
  <c r="F7" i="107"/>
  <c r="U6" i="107"/>
  <c r="T6" i="107"/>
  <c r="K6" i="107"/>
  <c r="F6" i="107"/>
  <c r="U5" i="107"/>
  <c r="T5" i="107"/>
  <c r="K5" i="107"/>
  <c r="F5" i="107"/>
  <c r="U4" i="107"/>
  <c r="T4" i="107"/>
  <c r="K4" i="107"/>
  <c r="F4" i="107"/>
  <c r="F81" i="60"/>
  <c r="F80" i="60"/>
  <c r="F79" i="60"/>
  <c r="F78" i="60"/>
  <c r="F77" i="60"/>
  <c r="U76" i="60"/>
  <c r="F76" i="60"/>
  <c r="U75" i="60"/>
  <c r="F75" i="60"/>
  <c r="U74" i="60"/>
  <c r="F74" i="60"/>
  <c r="U73" i="60"/>
  <c r="F73" i="60"/>
  <c r="U72" i="60"/>
  <c r="F72" i="60"/>
  <c r="U71" i="60"/>
  <c r="T71" i="60"/>
  <c r="F71" i="60"/>
  <c r="U70" i="60"/>
  <c r="T70" i="60"/>
  <c r="F70" i="60"/>
  <c r="U69" i="60"/>
  <c r="T69" i="60"/>
  <c r="F69" i="60"/>
  <c r="U68" i="60"/>
  <c r="T68" i="60"/>
  <c r="F68" i="60"/>
  <c r="U67" i="60"/>
  <c r="T67" i="60"/>
  <c r="F67" i="60"/>
  <c r="U66" i="60"/>
  <c r="T66" i="60"/>
  <c r="F66" i="60"/>
  <c r="U65" i="60"/>
  <c r="T65" i="60"/>
  <c r="F65" i="60"/>
  <c r="U64" i="60"/>
  <c r="T64" i="60"/>
  <c r="F64" i="60"/>
  <c r="U63" i="60"/>
  <c r="T63" i="60"/>
  <c r="F63" i="60"/>
  <c r="U62" i="60"/>
  <c r="T62" i="60"/>
  <c r="F62" i="60"/>
  <c r="U61" i="60"/>
  <c r="T61" i="60"/>
  <c r="F61" i="60"/>
  <c r="U60" i="60"/>
  <c r="T60" i="60"/>
  <c r="F60" i="60"/>
  <c r="U59" i="60"/>
  <c r="T59" i="60"/>
  <c r="F59" i="60"/>
  <c r="U58" i="60"/>
  <c r="T58" i="60"/>
  <c r="F58" i="60"/>
  <c r="U57" i="60"/>
  <c r="T57" i="60"/>
  <c r="F57" i="60"/>
  <c r="U56" i="60"/>
  <c r="T56" i="60"/>
  <c r="F56" i="60"/>
  <c r="U55" i="60"/>
  <c r="T55" i="60"/>
  <c r="F55" i="60"/>
  <c r="U54" i="60"/>
  <c r="T54" i="60"/>
  <c r="F54" i="60"/>
  <c r="U53" i="60"/>
  <c r="T53" i="60"/>
  <c r="F53" i="60"/>
  <c r="U52" i="60"/>
  <c r="T52" i="60"/>
  <c r="F52" i="60"/>
  <c r="U51" i="60"/>
  <c r="T51" i="60"/>
  <c r="F51" i="60"/>
  <c r="U50" i="60"/>
  <c r="T50" i="60"/>
  <c r="F50" i="60"/>
  <c r="U49" i="60"/>
  <c r="T49" i="60"/>
  <c r="F49" i="60"/>
  <c r="U48" i="60"/>
  <c r="T48" i="60"/>
  <c r="F48" i="60"/>
  <c r="U47" i="60"/>
  <c r="T47" i="60"/>
  <c r="F47" i="60"/>
  <c r="U46" i="60"/>
  <c r="T46" i="60"/>
  <c r="F46" i="60"/>
  <c r="U45" i="60"/>
  <c r="T45" i="60"/>
  <c r="F45" i="60"/>
  <c r="U44" i="60"/>
  <c r="T44" i="60"/>
  <c r="F44" i="60"/>
  <c r="U43" i="60"/>
  <c r="T43" i="60"/>
  <c r="F43" i="60"/>
  <c r="U42" i="60"/>
  <c r="T42" i="60"/>
  <c r="F42" i="60"/>
  <c r="U41" i="60"/>
  <c r="T41" i="60"/>
  <c r="F41" i="60"/>
  <c r="U40" i="60"/>
  <c r="T40" i="60"/>
  <c r="F40" i="60"/>
  <c r="U39" i="60"/>
  <c r="T39" i="60"/>
  <c r="F39" i="60"/>
  <c r="U38" i="60"/>
  <c r="T38" i="60"/>
  <c r="F38" i="60"/>
  <c r="U37" i="60"/>
  <c r="T37" i="60"/>
  <c r="F37" i="60"/>
  <c r="U36" i="60"/>
  <c r="T36" i="60"/>
  <c r="F36" i="60"/>
  <c r="U35" i="60"/>
  <c r="T35" i="60"/>
  <c r="F35" i="60"/>
  <c r="U34" i="60"/>
  <c r="T34" i="60"/>
  <c r="F34" i="60"/>
  <c r="U33" i="60"/>
  <c r="T33" i="60"/>
  <c r="F33" i="60"/>
  <c r="U32" i="60"/>
  <c r="T32" i="60"/>
  <c r="F32" i="60"/>
  <c r="U31" i="60"/>
  <c r="T31" i="60"/>
  <c r="F31" i="60"/>
  <c r="U30" i="60"/>
  <c r="T30" i="60"/>
  <c r="F30" i="60"/>
  <c r="U29" i="60"/>
  <c r="T29" i="60"/>
  <c r="K29" i="60"/>
  <c r="F29" i="60"/>
  <c r="U28" i="60"/>
  <c r="T28" i="60"/>
  <c r="F28" i="60"/>
  <c r="U27" i="60"/>
  <c r="T27" i="60"/>
  <c r="K27" i="60"/>
  <c r="F27" i="60"/>
  <c r="U26" i="60"/>
  <c r="T26" i="60"/>
  <c r="K26" i="60"/>
  <c r="F26" i="60"/>
  <c r="U25" i="60"/>
  <c r="T25" i="60"/>
  <c r="K25" i="60"/>
  <c r="F25" i="60"/>
  <c r="U24" i="60"/>
  <c r="T24" i="60"/>
  <c r="K24" i="60"/>
  <c r="F24" i="60"/>
  <c r="U23" i="60"/>
  <c r="T23" i="60"/>
  <c r="K23" i="60"/>
  <c r="F23" i="60"/>
  <c r="U22" i="60"/>
  <c r="T22" i="60"/>
  <c r="K22" i="60"/>
  <c r="F22" i="60"/>
  <c r="U21" i="60"/>
  <c r="T21" i="60"/>
  <c r="K21" i="60"/>
  <c r="F21" i="60"/>
  <c r="U20" i="60"/>
  <c r="T20" i="60"/>
  <c r="K20" i="60"/>
  <c r="F20" i="60"/>
  <c r="U19" i="60"/>
  <c r="T19" i="60"/>
  <c r="K19" i="60"/>
  <c r="F19" i="60"/>
  <c r="U18" i="60"/>
  <c r="T18" i="60"/>
  <c r="K18" i="60"/>
  <c r="F18" i="60"/>
  <c r="U17" i="60"/>
  <c r="T17" i="60"/>
  <c r="K17" i="60"/>
  <c r="F17" i="60"/>
  <c r="U16" i="60"/>
  <c r="T16" i="60"/>
  <c r="K16" i="60"/>
  <c r="F16" i="60"/>
  <c r="U15" i="60"/>
  <c r="T15" i="60"/>
  <c r="K15" i="60"/>
  <c r="F15" i="60"/>
  <c r="U14" i="60"/>
  <c r="T14" i="60"/>
  <c r="K14" i="60"/>
  <c r="F14" i="60"/>
  <c r="U13" i="60"/>
  <c r="T13" i="60"/>
  <c r="K13" i="60"/>
  <c r="F13" i="60"/>
  <c r="U12" i="60"/>
  <c r="T12" i="60"/>
  <c r="K12" i="60"/>
  <c r="F12" i="60"/>
  <c r="U11" i="60"/>
  <c r="T11" i="60"/>
  <c r="K11" i="60"/>
  <c r="F11" i="60"/>
  <c r="U10" i="60"/>
  <c r="T10" i="60"/>
  <c r="K10" i="60"/>
  <c r="F10" i="60"/>
  <c r="U9" i="60"/>
  <c r="T9" i="60"/>
  <c r="K9" i="60"/>
  <c r="F9" i="60"/>
  <c r="U8" i="60"/>
  <c r="T8" i="60"/>
  <c r="K8" i="60"/>
  <c r="F8" i="60"/>
  <c r="U7" i="60"/>
  <c r="T7" i="60"/>
  <c r="K7" i="60"/>
  <c r="F7" i="60"/>
  <c r="U6" i="60"/>
  <c r="T6" i="60"/>
  <c r="K6" i="60"/>
  <c r="F6" i="60"/>
  <c r="U5" i="60"/>
  <c r="T5" i="60"/>
  <c r="K5" i="60"/>
  <c r="F5" i="60"/>
  <c r="U4" i="60"/>
  <c r="T4" i="60"/>
  <c r="K4" i="60"/>
  <c r="F4" i="60"/>
  <c r="F81" i="95"/>
  <c r="F80" i="95"/>
  <c r="F79" i="95"/>
  <c r="F78" i="95"/>
  <c r="F77" i="95"/>
  <c r="U76" i="95"/>
  <c r="F76" i="95"/>
  <c r="U75" i="95"/>
  <c r="F75" i="95"/>
  <c r="U74" i="95"/>
  <c r="F74" i="95"/>
  <c r="U73" i="95"/>
  <c r="F73" i="95"/>
  <c r="U72" i="95"/>
  <c r="F72" i="95"/>
  <c r="U71" i="95"/>
  <c r="T71" i="95"/>
  <c r="F71" i="95"/>
  <c r="U70" i="95"/>
  <c r="T70" i="95"/>
  <c r="F70" i="95"/>
  <c r="U69" i="95"/>
  <c r="T69" i="95"/>
  <c r="F69" i="95"/>
  <c r="U68" i="95"/>
  <c r="T68" i="95"/>
  <c r="F68" i="95"/>
  <c r="U67" i="95"/>
  <c r="T67" i="95"/>
  <c r="F67" i="95"/>
  <c r="U66" i="95"/>
  <c r="T66" i="95"/>
  <c r="F66" i="95"/>
  <c r="U65" i="95"/>
  <c r="T65" i="95"/>
  <c r="F65" i="95"/>
  <c r="U64" i="95"/>
  <c r="T64" i="95"/>
  <c r="F64" i="95"/>
  <c r="U63" i="95"/>
  <c r="T63" i="95"/>
  <c r="F63" i="95"/>
  <c r="U62" i="95"/>
  <c r="T62" i="95"/>
  <c r="F62" i="95"/>
  <c r="U61" i="95"/>
  <c r="T61" i="95"/>
  <c r="F61" i="95"/>
  <c r="U60" i="95"/>
  <c r="T60" i="95"/>
  <c r="F60" i="95"/>
  <c r="U59" i="95"/>
  <c r="T59" i="95"/>
  <c r="F59" i="95"/>
  <c r="U58" i="95"/>
  <c r="T58" i="95"/>
  <c r="F58" i="95"/>
  <c r="U57" i="95"/>
  <c r="T57" i="95"/>
  <c r="F57" i="95"/>
  <c r="U56" i="95"/>
  <c r="T56" i="95"/>
  <c r="F56" i="95"/>
  <c r="U55" i="95"/>
  <c r="T55" i="95"/>
  <c r="F55" i="95"/>
  <c r="U54" i="95"/>
  <c r="T54" i="95"/>
  <c r="F54" i="95"/>
  <c r="U53" i="95"/>
  <c r="T53" i="95"/>
  <c r="F53" i="95"/>
  <c r="U52" i="95"/>
  <c r="T52" i="95"/>
  <c r="F52" i="95"/>
  <c r="U51" i="95"/>
  <c r="T51" i="95"/>
  <c r="F51" i="95"/>
  <c r="U50" i="95"/>
  <c r="T50" i="95"/>
  <c r="F50" i="95"/>
  <c r="U49" i="95"/>
  <c r="T49" i="95"/>
  <c r="F49" i="95"/>
  <c r="U48" i="95"/>
  <c r="T48" i="95"/>
  <c r="F48" i="95"/>
  <c r="U47" i="95"/>
  <c r="T47" i="95"/>
  <c r="F47" i="95"/>
  <c r="U46" i="95"/>
  <c r="T46" i="95"/>
  <c r="F46" i="95"/>
  <c r="U45" i="95"/>
  <c r="T45" i="95"/>
  <c r="F45" i="95"/>
  <c r="U44" i="95"/>
  <c r="T44" i="95"/>
  <c r="F44" i="95"/>
  <c r="U43" i="95"/>
  <c r="T43" i="95"/>
  <c r="F43" i="95"/>
  <c r="U42" i="95"/>
  <c r="T42" i="95"/>
  <c r="F42" i="95"/>
  <c r="U41" i="95"/>
  <c r="T41" i="95"/>
  <c r="F41" i="95"/>
  <c r="U40" i="95"/>
  <c r="T40" i="95"/>
  <c r="F40" i="95"/>
  <c r="U39" i="95"/>
  <c r="T39" i="95"/>
  <c r="F39" i="95"/>
  <c r="U38" i="95"/>
  <c r="T38" i="95"/>
  <c r="F38" i="95"/>
  <c r="U37" i="95"/>
  <c r="T37" i="95"/>
  <c r="F37" i="95"/>
  <c r="U36" i="95"/>
  <c r="T36" i="95"/>
  <c r="F36" i="95"/>
  <c r="U35" i="95"/>
  <c r="T35" i="95"/>
  <c r="F35" i="95"/>
  <c r="U34" i="95"/>
  <c r="T34" i="95"/>
  <c r="F34" i="95"/>
  <c r="U33" i="95"/>
  <c r="T33" i="95"/>
  <c r="F33" i="95"/>
  <c r="U32" i="95"/>
  <c r="T32" i="95"/>
  <c r="F32" i="95"/>
  <c r="U31" i="95"/>
  <c r="T31" i="95"/>
  <c r="F31" i="95"/>
  <c r="U30" i="95"/>
  <c r="T30" i="95"/>
  <c r="F30" i="95"/>
  <c r="U29" i="95"/>
  <c r="T29" i="95"/>
  <c r="K29" i="95"/>
  <c r="F29" i="95"/>
  <c r="U28" i="95"/>
  <c r="T28" i="95"/>
  <c r="F28" i="95"/>
  <c r="U27" i="95"/>
  <c r="T27" i="95"/>
  <c r="K27" i="95"/>
  <c r="F27" i="95"/>
  <c r="U26" i="95"/>
  <c r="T26" i="95"/>
  <c r="K26" i="95"/>
  <c r="F26" i="95"/>
  <c r="U25" i="95"/>
  <c r="T25" i="95"/>
  <c r="K25" i="95"/>
  <c r="F25" i="95"/>
  <c r="U24" i="95"/>
  <c r="T24" i="95"/>
  <c r="K24" i="95"/>
  <c r="F24" i="95"/>
  <c r="U23" i="95"/>
  <c r="T23" i="95"/>
  <c r="K23" i="95"/>
  <c r="F23" i="95"/>
  <c r="U22" i="95"/>
  <c r="T22" i="95"/>
  <c r="K22" i="95"/>
  <c r="F22" i="95"/>
  <c r="U21" i="95"/>
  <c r="T21" i="95"/>
  <c r="K21" i="95"/>
  <c r="F21" i="95"/>
  <c r="U20" i="95"/>
  <c r="T20" i="95"/>
  <c r="K20" i="95"/>
  <c r="F20" i="95"/>
  <c r="U19" i="95"/>
  <c r="T19" i="95"/>
  <c r="K19" i="95"/>
  <c r="F19" i="95"/>
  <c r="U18" i="95"/>
  <c r="T18" i="95"/>
  <c r="K18" i="95"/>
  <c r="F18" i="95"/>
  <c r="U17" i="95"/>
  <c r="T17" i="95"/>
  <c r="K17" i="95"/>
  <c r="F17" i="95"/>
  <c r="U16" i="95"/>
  <c r="T16" i="95"/>
  <c r="K16" i="95"/>
  <c r="F16" i="95"/>
  <c r="U15" i="95"/>
  <c r="T15" i="95"/>
  <c r="K15" i="95"/>
  <c r="F15" i="95"/>
  <c r="U14" i="95"/>
  <c r="T14" i="95"/>
  <c r="K14" i="95"/>
  <c r="F14" i="95"/>
  <c r="U13" i="95"/>
  <c r="T13" i="95"/>
  <c r="K13" i="95"/>
  <c r="F13" i="95"/>
  <c r="U12" i="95"/>
  <c r="T12" i="95"/>
  <c r="K12" i="95"/>
  <c r="F12" i="95"/>
  <c r="U11" i="95"/>
  <c r="T11" i="95"/>
  <c r="K11" i="95"/>
  <c r="F11" i="95"/>
  <c r="U10" i="95"/>
  <c r="T10" i="95"/>
  <c r="K10" i="95"/>
  <c r="F10" i="95"/>
  <c r="U9" i="95"/>
  <c r="T9" i="95"/>
  <c r="K9" i="95"/>
  <c r="F9" i="95"/>
  <c r="U8" i="95"/>
  <c r="T8" i="95"/>
  <c r="K8" i="95"/>
  <c r="F8" i="95"/>
  <c r="U7" i="95"/>
  <c r="T7" i="95"/>
  <c r="K7" i="95"/>
  <c r="F7" i="95"/>
  <c r="U6" i="95"/>
  <c r="T6" i="95"/>
  <c r="K6" i="95"/>
  <c r="F6" i="95"/>
  <c r="U5" i="95"/>
  <c r="T5" i="95"/>
  <c r="K5" i="95"/>
  <c r="F5" i="95"/>
  <c r="U4" i="95"/>
  <c r="T4" i="95"/>
  <c r="K4" i="95"/>
  <c r="F4" i="95"/>
  <c r="F140" i="103"/>
  <c r="F139" i="103"/>
  <c r="F138" i="103"/>
  <c r="F137" i="103"/>
  <c r="F136" i="103"/>
  <c r="F135" i="103"/>
  <c r="F134" i="103"/>
  <c r="F133" i="103"/>
  <c r="F132" i="103"/>
  <c r="F131" i="103"/>
  <c r="F130" i="103"/>
  <c r="F129" i="103"/>
  <c r="F128" i="103"/>
  <c r="F127" i="103"/>
  <c r="F126" i="103"/>
  <c r="F125" i="103"/>
  <c r="F124" i="103"/>
  <c r="F123" i="103"/>
  <c r="F122" i="103"/>
  <c r="F121" i="103"/>
  <c r="F120" i="103"/>
  <c r="F119" i="103"/>
  <c r="F118" i="103"/>
  <c r="F117" i="103"/>
  <c r="F116" i="103"/>
  <c r="F115" i="103"/>
  <c r="F114" i="103"/>
  <c r="F113" i="103"/>
  <c r="F112" i="103"/>
  <c r="F111" i="103"/>
  <c r="F110" i="103"/>
  <c r="F109" i="103"/>
  <c r="F108" i="103"/>
  <c r="F107" i="103"/>
  <c r="F106" i="103"/>
  <c r="F105" i="103"/>
  <c r="F104" i="103"/>
  <c r="F103" i="103"/>
  <c r="F102" i="103"/>
  <c r="F101" i="103"/>
  <c r="F100" i="103"/>
  <c r="F99" i="103"/>
  <c r="F98" i="103"/>
  <c r="F97" i="103"/>
  <c r="F96" i="103"/>
  <c r="F95" i="103"/>
  <c r="F94" i="103"/>
  <c r="F93" i="103"/>
  <c r="F92" i="103"/>
  <c r="F91" i="103"/>
  <c r="F90" i="103"/>
  <c r="F89" i="103"/>
  <c r="F88" i="103"/>
  <c r="F87" i="103"/>
  <c r="F86" i="103"/>
  <c r="F85" i="103"/>
  <c r="F84" i="103"/>
  <c r="F83" i="103"/>
  <c r="F81" i="103"/>
  <c r="F80" i="103"/>
  <c r="F79" i="103"/>
  <c r="F78" i="103"/>
  <c r="F77" i="103"/>
  <c r="U76" i="103"/>
  <c r="F76" i="103"/>
  <c r="U75" i="103"/>
  <c r="F75" i="103"/>
  <c r="U74" i="103"/>
  <c r="F74" i="103"/>
  <c r="U73" i="103"/>
  <c r="F73" i="103"/>
  <c r="U72" i="103"/>
  <c r="F72" i="103"/>
  <c r="U71" i="103"/>
  <c r="T71" i="103"/>
  <c r="F71" i="103"/>
  <c r="U70" i="103"/>
  <c r="T70" i="103"/>
  <c r="F70" i="103"/>
  <c r="U69" i="103"/>
  <c r="T69" i="103"/>
  <c r="F69" i="103"/>
  <c r="U68" i="103"/>
  <c r="T68" i="103"/>
  <c r="F68" i="103"/>
  <c r="U67" i="103"/>
  <c r="T67" i="103"/>
  <c r="F67" i="103"/>
  <c r="U66" i="103"/>
  <c r="T66" i="103"/>
  <c r="F66" i="103"/>
  <c r="U65" i="103"/>
  <c r="T65" i="103"/>
  <c r="F65" i="103"/>
  <c r="U64" i="103"/>
  <c r="T64" i="103"/>
  <c r="F64" i="103"/>
  <c r="U63" i="103"/>
  <c r="T63" i="103"/>
  <c r="F63" i="103"/>
  <c r="U62" i="103"/>
  <c r="T62" i="103"/>
  <c r="F62" i="103"/>
  <c r="U61" i="103"/>
  <c r="T61" i="103"/>
  <c r="F61" i="103"/>
  <c r="U60" i="103"/>
  <c r="T60" i="103"/>
  <c r="F60" i="103"/>
  <c r="U59" i="103"/>
  <c r="T59" i="103"/>
  <c r="F59" i="103"/>
  <c r="U58" i="103"/>
  <c r="T58" i="103"/>
  <c r="F58" i="103"/>
  <c r="U57" i="103"/>
  <c r="T57" i="103"/>
  <c r="F57" i="103"/>
  <c r="U56" i="103"/>
  <c r="T56" i="103"/>
  <c r="F56" i="103"/>
  <c r="U55" i="103"/>
  <c r="T55" i="103"/>
  <c r="F55" i="103"/>
  <c r="U54" i="103"/>
  <c r="T54" i="103"/>
  <c r="F54" i="103"/>
  <c r="U53" i="103"/>
  <c r="T53" i="103"/>
  <c r="F53" i="103"/>
  <c r="U52" i="103"/>
  <c r="T52" i="103"/>
  <c r="F52" i="103"/>
  <c r="U51" i="103"/>
  <c r="T51" i="103"/>
  <c r="F51" i="103"/>
  <c r="U50" i="103"/>
  <c r="T50" i="103"/>
  <c r="F50" i="103"/>
  <c r="U49" i="103"/>
  <c r="T49" i="103"/>
  <c r="F49" i="103"/>
  <c r="U48" i="103"/>
  <c r="T48" i="103"/>
  <c r="F48" i="103"/>
  <c r="U47" i="103"/>
  <c r="T47" i="103"/>
  <c r="F47" i="103"/>
  <c r="U46" i="103"/>
  <c r="T46" i="103"/>
  <c r="F46" i="103"/>
  <c r="U45" i="103"/>
  <c r="T45" i="103"/>
  <c r="F45" i="103"/>
  <c r="U44" i="103"/>
  <c r="T44" i="103"/>
  <c r="F44" i="103"/>
  <c r="U43" i="103"/>
  <c r="T43" i="103"/>
  <c r="F43" i="103"/>
  <c r="U42" i="103"/>
  <c r="T42" i="103"/>
  <c r="F42" i="103"/>
  <c r="U41" i="103"/>
  <c r="T41" i="103"/>
  <c r="F41" i="103"/>
  <c r="U40" i="103"/>
  <c r="T40" i="103"/>
  <c r="F40" i="103"/>
  <c r="U39" i="103"/>
  <c r="T39" i="103"/>
  <c r="F39" i="103"/>
  <c r="U38" i="103"/>
  <c r="T38" i="103"/>
  <c r="F38" i="103"/>
  <c r="U37" i="103"/>
  <c r="T37" i="103"/>
  <c r="F37" i="103"/>
  <c r="U36" i="103"/>
  <c r="T36" i="103"/>
  <c r="F36" i="103"/>
  <c r="U35" i="103"/>
  <c r="T35" i="103"/>
  <c r="F35" i="103"/>
  <c r="U34" i="103"/>
  <c r="T34" i="103"/>
  <c r="F34" i="103"/>
  <c r="U33" i="103"/>
  <c r="T33" i="103"/>
  <c r="F33" i="103"/>
  <c r="U32" i="103"/>
  <c r="T32" i="103"/>
  <c r="F32" i="103"/>
  <c r="U31" i="103"/>
  <c r="T31" i="103"/>
  <c r="F31" i="103"/>
  <c r="U30" i="103"/>
  <c r="T30" i="103"/>
  <c r="F30" i="103"/>
  <c r="U29" i="103"/>
  <c r="T29" i="103"/>
  <c r="F29" i="103"/>
  <c r="U28" i="103"/>
  <c r="T28" i="103"/>
  <c r="F28" i="103"/>
  <c r="U27" i="103"/>
  <c r="T27" i="103"/>
  <c r="K27" i="103"/>
  <c r="F27" i="103"/>
  <c r="U26" i="103"/>
  <c r="T26" i="103"/>
  <c r="K26" i="103"/>
  <c r="F26" i="103"/>
  <c r="U25" i="103"/>
  <c r="T25" i="103"/>
  <c r="K25" i="103"/>
  <c r="F25" i="103"/>
  <c r="U24" i="103"/>
  <c r="T24" i="103"/>
  <c r="K24" i="103"/>
  <c r="F24" i="103"/>
  <c r="U23" i="103"/>
  <c r="T23" i="103"/>
  <c r="K23" i="103"/>
  <c r="F23" i="103"/>
  <c r="U22" i="103"/>
  <c r="T22" i="103"/>
  <c r="K22" i="103"/>
  <c r="F22" i="103"/>
  <c r="U21" i="103"/>
  <c r="T21" i="103"/>
  <c r="K21" i="103"/>
  <c r="F21" i="103"/>
  <c r="U20" i="103"/>
  <c r="T20" i="103"/>
  <c r="K20" i="103"/>
  <c r="F20" i="103"/>
  <c r="U19" i="103"/>
  <c r="T19" i="103"/>
  <c r="K19" i="103"/>
  <c r="F19" i="103"/>
  <c r="U18" i="103"/>
  <c r="T18" i="103"/>
  <c r="K18" i="103"/>
  <c r="F18" i="103"/>
  <c r="U17" i="103"/>
  <c r="T17" i="103"/>
  <c r="K17" i="103"/>
  <c r="F17" i="103"/>
  <c r="U16" i="103"/>
  <c r="T16" i="103"/>
  <c r="K16" i="103"/>
  <c r="F16" i="103"/>
  <c r="U15" i="103"/>
  <c r="T15" i="103"/>
  <c r="K15" i="103"/>
  <c r="F15" i="103"/>
  <c r="U14" i="103"/>
  <c r="T14" i="103"/>
  <c r="K14" i="103"/>
  <c r="F14" i="103"/>
  <c r="U13" i="103"/>
  <c r="T13" i="103"/>
  <c r="K13" i="103"/>
  <c r="F13" i="103"/>
  <c r="U12" i="103"/>
  <c r="T12" i="103"/>
  <c r="K12" i="103"/>
  <c r="F12" i="103"/>
  <c r="U11" i="103"/>
  <c r="T11" i="103"/>
  <c r="K11" i="103"/>
  <c r="F11" i="103"/>
  <c r="U10" i="103"/>
  <c r="T10" i="103"/>
  <c r="K10" i="103"/>
  <c r="F10" i="103"/>
  <c r="U9" i="103"/>
  <c r="T9" i="103"/>
  <c r="K9" i="103"/>
  <c r="F9" i="103"/>
  <c r="U8" i="103"/>
  <c r="T8" i="103"/>
  <c r="K8" i="103"/>
  <c r="F8" i="103"/>
  <c r="U7" i="103"/>
  <c r="T7" i="103"/>
  <c r="K7" i="103"/>
  <c r="F7" i="103"/>
  <c r="U6" i="103"/>
  <c r="T6" i="103"/>
  <c r="K6" i="103"/>
  <c r="F6" i="103"/>
  <c r="U5" i="103"/>
  <c r="T5" i="103"/>
  <c r="K5" i="103"/>
  <c r="F5" i="103"/>
  <c r="U4" i="103"/>
  <c r="T4" i="103"/>
  <c r="K4" i="103"/>
  <c r="F4" i="103"/>
  <c r="F82" i="59"/>
  <c r="F81" i="59"/>
  <c r="F80" i="59"/>
  <c r="F79" i="59"/>
  <c r="F78" i="59"/>
  <c r="F77" i="59"/>
  <c r="U76" i="59"/>
  <c r="F76" i="59"/>
  <c r="U75" i="59"/>
  <c r="F75" i="59"/>
  <c r="U74" i="59"/>
  <c r="F74" i="59"/>
  <c r="U73" i="59"/>
  <c r="F73" i="59"/>
  <c r="U72" i="59"/>
  <c r="F72" i="59"/>
  <c r="U71" i="59"/>
  <c r="T71" i="59"/>
  <c r="F71" i="59"/>
  <c r="U70" i="59"/>
  <c r="T70" i="59"/>
  <c r="F70" i="59"/>
  <c r="U69" i="59"/>
  <c r="T69" i="59"/>
  <c r="F69" i="59"/>
  <c r="U68" i="59"/>
  <c r="T68" i="59"/>
  <c r="F68" i="59"/>
  <c r="U67" i="59"/>
  <c r="T67" i="59"/>
  <c r="F67" i="59"/>
  <c r="U66" i="59"/>
  <c r="T66" i="59"/>
  <c r="F66" i="59"/>
  <c r="U65" i="59"/>
  <c r="T65" i="59"/>
  <c r="F65" i="59"/>
  <c r="U64" i="59"/>
  <c r="T64" i="59"/>
  <c r="F64" i="59"/>
  <c r="U63" i="59"/>
  <c r="T63" i="59"/>
  <c r="F63" i="59"/>
  <c r="U62" i="59"/>
  <c r="T62" i="59"/>
  <c r="F62" i="59"/>
  <c r="U61" i="59"/>
  <c r="T61" i="59"/>
  <c r="F61" i="59"/>
  <c r="U60" i="59"/>
  <c r="T60" i="59"/>
  <c r="F60" i="59"/>
  <c r="U59" i="59"/>
  <c r="T59" i="59"/>
  <c r="F59" i="59"/>
  <c r="U58" i="59"/>
  <c r="T58" i="59"/>
  <c r="F58" i="59"/>
  <c r="U57" i="59"/>
  <c r="T57" i="59"/>
  <c r="F57" i="59"/>
  <c r="U56" i="59"/>
  <c r="T56" i="59"/>
  <c r="F56" i="59"/>
  <c r="U55" i="59"/>
  <c r="T55" i="59"/>
  <c r="F55" i="59"/>
  <c r="U54" i="59"/>
  <c r="T54" i="59"/>
  <c r="F54" i="59"/>
  <c r="U53" i="59"/>
  <c r="T53" i="59"/>
  <c r="F53" i="59"/>
  <c r="U52" i="59"/>
  <c r="T52" i="59"/>
  <c r="F52" i="59"/>
  <c r="U51" i="59"/>
  <c r="T51" i="59"/>
  <c r="F51" i="59"/>
  <c r="U50" i="59"/>
  <c r="T50" i="59"/>
  <c r="F50" i="59"/>
  <c r="U49" i="59"/>
  <c r="T49" i="59"/>
  <c r="F49" i="59"/>
  <c r="U48" i="59"/>
  <c r="T48" i="59"/>
  <c r="F48" i="59"/>
  <c r="U47" i="59"/>
  <c r="T47" i="59"/>
  <c r="F47" i="59"/>
  <c r="U46" i="59"/>
  <c r="T46" i="59"/>
  <c r="F46" i="59"/>
  <c r="U45" i="59"/>
  <c r="T45" i="59"/>
  <c r="F45" i="59"/>
  <c r="U44" i="59"/>
  <c r="T44" i="59"/>
  <c r="F44" i="59"/>
  <c r="U43" i="59"/>
  <c r="T43" i="59"/>
  <c r="F43" i="59"/>
  <c r="U42" i="59"/>
  <c r="T42" i="59"/>
  <c r="F42" i="59"/>
  <c r="U41" i="59"/>
  <c r="T41" i="59"/>
  <c r="F41" i="59"/>
  <c r="U40" i="59"/>
  <c r="T40" i="59"/>
  <c r="F40" i="59"/>
  <c r="U39" i="59"/>
  <c r="T39" i="59"/>
  <c r="F39" i="59"/>
  <c r="U38" i="59"/>
  <c r="T38" i="59"/>
  <c r="F38" i="59"/>
  <c r="U37" i="59"/>
  <c r="T37" i="59"/>
  <c r="F37" i="59"/>
  <c r="U36" i="59"/>
  <c r="T36" i="59"/>
  <c r="F36" i="59"/>
  <c r="U35" i="59"/>
  <c r="T35" i="59"/>
  <c r="F35" i="59"/>
  <c r="U34" i="59"/>
  <c r="T34" i="59"/>
  <c r="F34" i="59"/>
  <c r="U33" i="59"/>
  <c r="T33" i="59"/>
  <c r="F33" i="59"/>
  <c r="U32" i="59"/>
  <c r="T32" i="59"/>
  <c r="F32" i="59"/>
  <c r="U31" i="59"/>
  <c r="T31" i="59"/>
  <c r="F31" i="59"/>
  <c r="U30" i="59"/>
  <c r="T30" i="59"/>
  <c r="F30" i="59"/>
  <c r="U29" i="59"/>
  <c r="T29" i="59"/>
  <c r="K29" i="59"/>
  <c r="F29" i="59"/>
  <c r="U28" i="59"/>
  <c r="T28" i="59"/>
  <c r="F28" i="59"/>
  <c r="U27" i="59"/>
  <c r="T27" i="59"/>
  <c r="K27" i="59"/>
  <c r="F27" i="59"/>
  <c r="U26" i="59"/>
  <c r="T26" i="59"/>
  <c r="K26" i="59"/>
  <c r="F26" i="59"/>
  <c r="U25" i="59"/>
  <c r="T25" i="59"/>
  <c r="K25" i="59"/>
  <c r="F25" i="59"/>
  <c r="U24" i="59"/>
  <c r="T24" i="59"/>
  <c r="K24" i="59"/>
  <c r="F24" i="59"/>
  <c r="U23" i="59"/>
  <c r="T23" i="59"/>
  <c r="K23" i="59"/>
  <c r="F23" i="59"/>
  <c r="U22" i="59"/>
  <c r="T22" i="59"/>
  <c r="K22" i="59"/>
  <c r="F22" i="59"/>
  <c r="U21" i="59"/>
  <c r="T21" i="59"/>
  <c r="K21" i="59"/>
  <c r="F21" i="59"/>
  <c r="U20" i="59"/>
  <c r="T20" i="59"/>
  <c r="K20" i="59"/>
  <c r="F20" i="59"/>
  <c r="U19" i="59"/>
  <c r="T19" i="59"/>
  <c r="K19" i="59"/>
  <c r="F19" i="59"/>
  <c r="U18" i="59"/>
  <c r="T18" i="59"/>
  <c r="K18" i="59"/>
  <c r="F18" i="59"/>
  <c r="U17" i="59"/>
  <c r="T17" i="59"/>
  <c r="K17" i="59"/>
  <c r="F17" i="59"/>
  <c r="U16" i="59"/>
  <c r="T16" i="59"/>
  <c r="K16" i="59"/>
  <c r="F16" i="59"/>
  <c r="U15" i="59"/>
  <c r="T15" i="59"/>
  <c r="K15" i="59"/>
  <c r="F15" i="59"/>
  <c r="U14" i="59"/>
  <c r="T14" i="59"/>
  <c r="K14" i="59"/>
  <c r="F14" i="59"/>
  <c r="U13" i="59"/>
  <c r="T13" i="59"/>
  <c r="K13" i="59"/>
  <c r="F13" i="59"/>
  <c r="U12" i="59"/>
  <c r="T12" i="59"/>
  <c r="K12" i="59"/>
  <c r="F12" i="59"/>
  <c r="U11" i="59"/>
  <c r="T11" i="59"/>
  <c r="K11" i="59"/>
  <c r="F11" i="59"/>
  <c r="U10" i="59"/>
  <c r="T10" i="59"/>
  <c r="K10" i="59"/>
  <c r="F10" i="59"/>
  <c r="U9" i="59"/>
  <c r="T9" i="59"/>
  <c r="K9" i="59"/>
  <c r="F9" i="59"/>
  <c r="U8" i="59"/>
  <c r="T8" i="59"/>
  <c r="K8" i="59"/>
  <c r="F8" i="59"/>
  <c r="U7" i="59"/>
  <c r="T7" i="59"/>
  <c r="K7" i="59"/>
  <c r="F7" i="59"/>
  <c r="U6" i="59"/>
  <c r="T6" i="59"/>
  <c r="K6" i="59"/>
  <c r="F6" i="59"/>
  <c r="U5" i="59"/>
  <c r="T5" i="59"/>
  <c r="K5" i="59"/>
  <c r="F5" i="59"/>
  <c r="U4" i="59"/>
  <c r="T4" i="59"/>
  <c r="K4" i="59"/>
  <c r="F4" i="59"/>
  <c r="F140" i="51"/>
  <c r="F139" i="51"/>
  <c r="F138" i="51"/>
  <c r="F137" i="51"/>
  <c r="F136" i="51"/>
  <c r="F135" i="51"/>
  <c r="F134" i="51"/>
  <c r="F133" i="51"/>
  <c r="F132" i="51"/>
  <c r="F131" i="51"/>
  <c r="F130" i="51"/>
  <c r="F129" i="51"/>
  <c r="F128" i="51"/>
  <c r="F127" i="51"/>
  <c r="F126" i="51"/>
  <c r="F125" i="51"/>
  <c r="F124" i="51"/>
  <c r="F123" i="51"/>
  <c r="F122" i="51"/>
  <c r="F121" i="51"/>
  <c r="F120" i="51"/>
  <c r="F119" i="51"/>
  <c r="F118" i="51"/>
  <c r="F117" i="51"/>
  <c r="F116" i="51"/>
  <c r="F115" i="51"/>
  <c r="F114" i="51"/>
  <c r="F113" i="51"/>
  <c r="F112" i="51"/>
  <c r="F111" i="51"/>
  <c r="F110" i="51"/>
  <c r="F109" i="51"/>
  <c r="F108" i="51"/>
  <c r="F107" i="51"/>
  <c r="F106" i="51"/>
  <c r="F105" i="51"/>
  <c r="F104" i="51"/>
  <c r="F103" i="51"/>
  <c r="F102" i="51"/>
  <c r="F101" i="51"/>
  <c r="F100" i="51"/>
  <c r="F99" i="51"/>
  <c r="F98" i="51"/>
  <c r="F97" i="51"/>
  <c r="F96" i="51"/>
  <c r="F95" i="51"/>
  <c r="F94" i="51"/>
  <c r="F93" i="51"/>
  <c r="F92" i="51"/>
  <c r="F91" i="51"/>
  <c r="F90" i="51"/>
  <c r="F89" i="51"/>
  <c r="F88" i="51"/>
  <c r="F87" i="51"/>
  <c r="F86" i="51"/>
  <c r="F85" i="51"/>
  <c r="F84" i="51"/>
  <c r="F83" i="51"/>
  <c r="F81" i="51"/>
  <c r="F80" i="51"/>
  <c r="F79" i="51"/>
  <c r="F78" i="51"/>
  <c r="F77" i="51"/>
  <c r="U76" i="51"/>
  <c r="F76" i="51"/>
  <c r="U75" i="51"/>
  <c r="F75" i="51"/>
  <c r="U74" i="51"/>
  <c r="F74" i="51"/>
  <c r="U73" i="51"/>
  <c r="F73" i="51"/>
  <c r="U72" i="51"/>
  <c r="F72" i="51"/>
  <c r="U71" i="51"/>
  <c r="T71" i="51"/>
  <c r="F71" i="51"/>
  <c r="U70" i="51"/>
  <c r="T70" i="51"/>
  <c r="F70" i="51"/>
  <c r="U69" i="51"/>
  <c r="T69" i="51"/>
  <c r="F69" i="51"/>
  <c r="U68" i="51"/>
  <c r="T68" i="51"/>
  <c r="F68" i="51"/>
  <c r="U67" i="51"/>
  <c r="T67" i="51"/>
  <c r="F67" i="51"/>
  <c r="U66" i="51"/>
  <c r="T66" i="51"/>
  <c r="F66" i="51"/>
  <c r="U65" i="51"/>
  <c r="T65" i="51"/>
  <c r="F65" i="51"/>
  <c r="U64" i="51"/>
  <c r="T64" i="51"/>
  <c r="F64" i="51"/>
  <c r="U63" i="51"/>
  <c r="T63" i="51"/>
  <c r="F63" i="51"/>
  <c r="U62" i="51"/>
  <c r="T62" i="51"/>
  <c r="F62" i="51"/>
  <c r="U61" i="51"/>
  <c r="T61" i="51"/>
  <c r="F61" i="51"/>
  <c r="U60" i="51"/>
  <c r="T60" i="51"/>
  <c r="F60" i="51"/>
  <c r="U59" i="51"/>
  <c r="T59" i="51"/>
  <c r="F59" i="51"/>
  <c r="U58" i="51"/>
  <c r="T58" i="51"/>
  <c r="F58" i="51"/>
  <c r="U57" i="51"/>
  <c r="T57" i="51"/>
  <c r="F57" i="51"/>
  <c r="U56" i="51"/>
  <c r="T56" i="51"/>
  <c r="F56" i="51"/>
  <c r="U55" i="51"/>
  <c r="T55" i="51"/>
  <c r="F55" i="51"/>
  <c r="U54" i="51"/>
  <c r="T54" i="51"/>
  <c r="F54" i="51"/>
  <c r="U53" i="51"/>
  <c r="T53" i="51"/>
  <c r="F53" i="51"/>
  <c r="U52" i="51"/>
  <c r="T52" i="51"/>
  <c r="F52" i="51"/>
  <c r="U51" i="51"/>
  <c r="T51" i="51"/>
  <c r="F51" i="51"/>
  <c r="U50" i="51"/>
  <c r="T50" i="51"/>
  <c r="F50" i="51"/>
  <c r="U49" i="51"/>
  <c r="T49" i="51"/>
  <c r="F49" i="51"/>
  <c r="U48" i="51"/>
  <c r="T48" i="51"/>
  <c r="F48" i="51"/>
  <c r="U47" i="51"/>
  <c r="T47" i="51"/>
  <c r="F47" i="51"/>
  <c r="U46" i="51"/>
  <c r="T46" i="51"/>
  <c r="F46" i="51"/>
  <c r="U45" i="51"/>
  <c r="T45" i="51"/>
  <c r="F45" i="51"/>
  <c r="U44" i="51"/>
  <c r="T44" i="51"/>
  <c r="F44" i="51"/>
  <c r="U43" i="51"/>
  <c r="T43" i="51"/>
  <c r="F43" i="51"/>
  <c r="U42" i="51"/>
  <c r="T42" i="51"/>
  <c r="F42" i="51"/>
  <c r="U41" i="51"/>
  <c r="T41" i="51"/>
  <c r="F41" i="51"/>
  <c r="U40" i="51"/>
  <c r="T40" i="51"/>
  <c r="F40" i="51"/>
  <c r="U39" i="51"/>
  <c r="T39" i="51"/>
  <c r="F39" i="51"/>
  <c r="U38" i="51"/>
  <c r="T38" i="51"/>
  <c r="F38" i="51"/>
  <c r="U37" i="51"/>
  <c r="T37" i="51"/>
  <c r="F37" i="51"/>
  <c r="U36" i="51"/>
  <c r="T36" i="51"/>
  <c r="F36" i="51"/>
  <c r="U35" i="51"/>
  <c r="T35" i="51"/>
  <c r="F35" i="51"/>
  <c r="U34" i="51"/>
  <c r="T34" i="51"/>
  <c r="F34" i="51"/>
  <c r="U33" i="51"/>
  <c r="T33" i="51"/>
  <c r="F33" i="51"/>
  <c r="U32" i="51"/>
  <c r="T32" i="51"/>
  <c r="F32" i="51"/>
  <c r="U31" i="51"/>
  <c r="T31" i="51"/>
  <c r="F31" i="51"/>
  <c r="U30" i="51"/>
  <c r="T30" i="51"/>
  <c r="F30" i="51"/>
  <c r="U29" i="51"/>
  <c r="T29" i="51"/>
  <c r="K29" i="51"/>
  <c r="F29" i="51"/>
  <c r="U28" i="51"/>
  <c r="T28" i="51"/>
  <c r="F28" i="51"/>
  <c r="U27" i="51"/>
  <c r="T27" i="51"/>
  <c r="K27" i="51"/>
  <c r="F27" i="51"/>
  <c r="U26" i="51"/>
  <c r="T26" i="51"/>
  <c r="K26" i="51"/>
  <c r="F26" i="51"/>
  <c r="U25" i="51"/>
  <c r="T25" i="51"/>
  <c r="K25" i="51"/>
  <c r="F25" i="51"/>
  <c r="U24" i="51"/>
  <c r="T24" i="51"/>
  <c r="K24" i="51"/>
  <c r="F24" i="51"/>
  <c r="U23" i="51"/>
  <c r="T23" i="51"/>
  <c r="K23" i="51"/>
  <c r="F23" i="51"/>
  <c r="U22" i="51"/>
  <c r="T22" i="51"/>
  <c r="K22" i="51"/>
  <c r="F22" i="51"/>
  <c r="U21" i="51"/>
  <c r="T21" i="51"/>
  <c r="K21" i="51"/>
  <c r="F21" i="51"/>
  <c r="U20" i="51"/>
  <c r="T20" i="51"/>
  <c r="K20" i="51"/>
  <c r="F20" i="51"/>
  <c r="U19" i="51"/>
  <c r="T19" i="51"/>
  <c r="K19" i="51"/>
  <c r="F19" i="51"/>
  <c r="U18" i="51"/>
  <c r="T18" i="51"/>
  <c r="K18" i="51"/>
  <c r="F18" i="51"/>
  <c r="U17" i="51"/>
  <c r="T17" i="51"/>
  <c r="K17" i="51"/>
  <c r="F17" i="51"/>
  <c r="U16" i="51"/>
  <c r="T16" i="51"/>
  <c r="K16" i="51"/>
  <c r="F16" i="51"/>
  <c r="U15" i="51"/>
  <c r="T15" i="51"/>
  <c r="K15" i="51"/>
  <c r="F15" i="51"/>
  <c r="U14" i="51"/>
  <c r="T14" i="51"/>
  <c r="K14" i="51"/>
  <c r="F14" i="51"/>
  <c r="U13" i="51"/>
  <c r="T13" i="51"/>
  <c r="K13" i="51"/>
  <c r="F13" i="51"/>
  <c r="U12" i="51"/>
  <c r="T12" i="51"/>
  <c r="K12" i="51"/>
  <c r="F12" i="51"/>
  <c r="U11" i="51"/>
  <c r="T11" i="51"/>
  <c r="K11" i="51"/>
  <c r="F11" i="51"/>
  <c r="U10" i="51"/>
  <c r="T10" i="51"/>
  <c r="K10" i="51"/>
  <c r="F10" i="51"/>
  <c r="U9" i="51"/>
  <c r="T9" i="51"/>
  <c r="K9" i="51"/>
  <c r="F9" i="51"/>
  <c r="U8" i="51"/>
  <c r="T8" i="51"/>
  <c r="K8" i="51"/>
  <c r="F8" i="51"/>
  <c r="U7" i="51"/>
  <c r="T7" i="51"/>
  <c r="K7" i="51"/>
  <c r="F7" i="51"/>
  <c r="U6" i="51"/>
  <c r="T6" i="51"/>
  <c r="K6" i="51"/>
  <c r="F6" i="51"/>
  <c r="U5" i="51"/>
  <c r="T5" i="51"/>
  <c r="K5" i="51"/>
  <c r="F5" i="51"/>
  <c r="U4" i="51"/>
  <c r="T4" i="51"/>
  <c r="K4" i="51"/>
  <c r="F4" i="51"/>
  <c r="F104" i="50"/>
  <c r="F103" i="50"/>
  <c r="F102" i="50"/>
  <c r="F101" i="50"/>
  <c r="F100" i="50"/>
  <c r="F99" i="50"/>
  <c r="F98" i="50"/>
  <c r="F97" i="50"/>
  <c r="F96" i="50"/>
  <c r="F95" i="50"/>
  <c r="F94" i="50"/>
  <c r="F93" i="50"/>
  <c r="F92" i="50"/>
  <c r="F91" i="50"/>
  <c r="F90" i="50"/>
  <c r="F89" i="50"/>
  <c r="F88" i="50"/>
  <c r="F87" i="50"/>
  <c r="F86" i="50"/>
  <c r="F85" i="50"/>
  <c r="F84" i="50"/>
  <c r="F83" i="50"/>
  <c r="F82" i="50"/>
  <c r="F81" i="50"/>
  <c r="F80" i="50"/>
  <c r="F79" i="50"/>
  <c r="F78" i="50"/>
  <c r="F77" i="50"/>
  <c r="U76" i="50"/>
  <c r="F76" i="50"/>
  <c r="U75" i="50"/>
  <c r="F75" i="50"/>
  <c r="U74" i="50"/>
  <c r="F74" i="50"/>
  <c r="U73" i="50"/>
  <c r="F73" i="50"/>
  <c r="U72" i="50"/>
  <c r="F72" i="50"/>
  <c r="U71" i="50"/>
  <c r="T71" i="50"/>
  <c r="F71" i="50"/>
  <c r="U70" i="50"/>
  <c r="T70" i="50"/>
  <c r="F70" i="50"/>
  <c r="U69" i="50"/>
  <c r="T69" i="50"/>
  <c r="F69" i="50"/>
  <c r="U68" i="50"/>
  <c r="T68" i="50"/>
  <c r="F68" i="50"/>
  <c r="U67" i="50"/>
  <c r="T67" i="50"/>
  <c r="F67" i="50"/>
  <c r="U66" i="50"/>
  <c r="T66" i="50"/>
  <c r="F66" i="50"/>
  <c r="U65" i="50"/>
  <c r="T65" i="50"/>
  <c r="F65" i="50"/>
  <c r="U64" i="50"/>
  <c r="T64" i="50"/>
  <c r="F64" i="50"/>
  <c r="U63" i="50"/>
  <c r="T63" i="50"/>
  <c r="F63" i="50"/>
  <c r="U62" i="50"/>
  <c r="T62" i="50"/>
  <c r="F62" i="50"/>
  <c r="U61" i="50"/>
  <c r="T61" i="50"/>
  <c r="F61" i="50"/>
  <c r="U60" i="50"/>
  <c r="T60" i="50"/>
  <c r="F60" i="50"/>
  <c r="U59" i="50"/>
  <c r="T59" i="50"/>
  <c r="F59" i="50"/>
  <c r="U58" i="50"/>
  <c r="T58" i="50"/>
  <c r="F58" i="50"/>
  <c r="U57" i="50"/>
  <c r="T57" i="50"/>
  <c r="F57" i="50"/>
  <c r="U56" i="50"/>
  <c r="T56" i="50"/>
  <c r="F56" i="50"/>
  <c r="U55" i="50"/>
  <c r="T55" i="50"/>
  <c r="F55" i="50"/>
  <c r="U54" i="50"/>
  <c r="T54" i="50"/>
  <c r="F54" i="50"/>
  <c r="U53" i="50"/>
  <c r="T53" i="50"/>
  <c r="F53" i="50"/>
  <c r="U52" i="50"/>
  <c r="T52" i="50"/>
  <c r="F52" i="50"/>
  <c r="U51" i="50"/>
  <c r="T51" i="50"/>
  <c r="F51" i="50"/>
  <c r="U50" i="50"/>
  <c r="T50" i="50"/>
  <c r="F50" i="50"/>
  <c r="U49" i="50"/>
  <c r="T49" i="50"/>
  <c r="F49" i="50"/>
  <c r="U48" i="50"/>
  <c r="T48" i="50"/>
  <c r="F48" i="50"/>
  <c r="U47" i="50"/>
  <c r="T47" i="50"/>
  <c r="F47" i="50"/>
  <c r="U46" i="50"/>
  <c r="T46" i="50"/>
  <c r="F46" i="50"/>
  <c r="U45" i="50"/>
  <c r="T45" i="50"/>
  <c r="F45" i="50"/>
  <c r="U44" i="50"/>
  <c r="T44" i="50"/>
  <c r="F44" i="50"/>
  <c r="U43" i="50"/>
  <c r="T43" i="50"/>
  <c r="F43" i="50"/>
  <c r="U42" i="50"/>
  <c r="T42" i="50"/>
  <c r="F42" i="50"/>
  <c r="U41" i="50"/>
  <c r="T41" i="50"/>
  <c r="F41" i="50"/>
  <c r="U40" i="50"/>
  <c r="T40" i="50"/>
  <c r="F40" i="50"/>
  <c r="U39" i="50"/>
  <c r="T39" i="50"/>
  <c r="F39" i="50"/>
  <c r="U38" i="50"/>
  <c r="T38" i="50"/>
  <c r="F38" i="50"/>
  <c r="U37" i="50"/>
  <c r="T37" i="50"/>
  <c r="F37" i="50"/>
  <c r="U36" i="50"/>
  <c r="T36" i="50"/>
  <c r="F36" i="50"/>
  <c r="U35" i="50"/>
  <c r="T35" i="50"/>
  <c r="F35" i="50"/>
  <c r="U34" i="50"/>
  <c r="T34" i="50"/>
  <c r="F34" i="50"/>
  <c r="U33" i="50"/>
  <c r="T33" i="50"/>
  <c r="F33" i="50"/>
  <c r="U32" i="50"/>
  <c r="T32" i="50"/>
  <c r="F32" i="50"/>
  <c r="U31" i="50"/>
  <c r="T31" i="50"/>
  <c r="F31" i="50"/>
  <c r="U30" i="50"/>
  <c r="T30" i="50"/>
  <c r="F30" i="50"/>
  <c r="U29" i="50"/>
  <c r="T29" i="50"/>
  <c r="K29" i="50"/>
  <c r="F29" i="50"/>
  <c r="U28" i="50"/>
  <c r="T28" i="50"/>
  <c r="F28" i="50"/>
  <c r="U27" i="50"/>
  <c r="T27" i="50"/>
  <c r="K27" i="50"/>
  <c r="F27" i="50"/>
  <c r="U26" i="50"/>
  <c r="T26" i="50"/>
  <c r="K26" i="50"/>
  <c r="F26" i="50"/>
  <c r="U25" i="50"/>
  <c r="T25" i="50"/>
  <c r="K25" i="50"/>
  <c r="F25" i="50"/>
  <c r="U24" i="50"/>
  <c r="T24" i="50"/>
  <c r="K24" i="50"/>
  <c r="F24" i="50"/>
  <c r="U23" i="50"/>
  <c r="T23" i="50"/>
  <c r="K23" i="50"/>
  <c r="F23" i="50"/>
  <c r="U22" i="50"/>
  <c r="T22" i="50"/>
  <c r="K22" i="50"/>
  <c r="F22" i="50"/>
  <c r="U21" i="50"/>
  <c r="T21" i="50"/>
  <c r="K21" i="50"/>
  <c r="F21" i="50"/>
  <c r="U20" i="50"/>
  <c r="T20" i="50"/>
  <c r="K20" i="50"/>
  <c r="F20" i="50"/>
  <c r="U19" i="50"/>
  <c r="T19" i="50"/>
  <c r="K19" i="50"/>
  <c r="F19" i="50"/>
  <c r="U18" i="50"/>
  <c r="T18" i="50"/>
  <c r="K18" i="50"/>
  <c r="F18" i="50"/>
  <c r="U17" i="50"/>
  <c r="T17" i="50"/>
  <c r="K17" i="50"/>
  <c r="F17" i="50"/>
  <c r="U16" i="50"/>
  <c r="T16" i="50"/>
  <c r="K16" i="50"/>
  <c r="F16" i="50"/>
  <c r="U15" i="50"/>
  <c r="T15" i="50"/>
  <c r="K15" i="50"/>
  <c r="F15" i="50"/>
  <c r="U14" i="50"/>
  <c r="T14" i="50"/>
  <c r="K14" i="50"/>
  <c r="F14" i="50"/>
  <c r="U13" i="50"/>
  <c r="T13" i="50"/>
  <c r="K13" i="50"/>
  <c r="F13" i="50"/>
  <c r="U12" i="50"/>
  <c r="T12" i="50"/>
  <c r="K12" i="50"/>
  <c r="F12" i="50"/>
  <c r="U11" i="50"/>
  <c r="T11" i="50"/>
  <c r="K11" i="50"/>
  <c r="F11" i="50"/>
  <c r="U10" i="50"/>
  <c r="T10" i="50"/>
  <c r="K10" i="50"/>
  <c r="F10" i="50"/>
  <c r="U9" i="50"/>
  <c r="T9" i="50"/>
  <c r="K9" i="50"/>
  <c r="F9" i="50"/>
  <c r="U8" i="50"/>
  <c r="T8" i="50"/>
  <c r="K8" i="50"/>
  <c r="F8" i="50"/>
  <c r="U7" i="50"/>
  <c r="T7" i="50"/>
  <c r="K7" i="50"/>
  <c r="F7" i="50"/>
  <c r="U6" i="50"/>
  <c r="T6" i="50"/>
  <c r="K6" i="50"/>
  <c r="F6" i="50"/>
  <c r="U5" i="50"/>
  <c r="T5" i="50"/>
  <c r="K5" i="50"/>
  <c r="F5" i="50"/>
  <c r="U4" i="50"/>
  <c r="T4" i="50"/>
  <c r="K4" i="50"/>
  <c r="F4" i="50"/>
  <c r="F81" i="49"/>
  <c r="F80" i="49"/>
  <c r="F79" i="49"/>
  <c r="F78" i="49"/>
  <c r="F77" i="49"/>
  <c r="U76" i="49"/>
  <c r="F76" i="49"/>
  <c r="U75" i="49"/>
  <c r="F75" i="49"/>
  <c r="U74" i="49"/>
  <c r="F74" i="49"/>
  <c r="U73" i="49"/>
  <c r="F73" i="49"/>
  <c r="U72" i="49"/>
  <c r="F72" i="49"/>
  <c r="U71" i="49"/>
  <c r="T71" i="49"/>
  <c r="F71" i="49"/>
  <c r="U70" i="49"/>
  <c r="T70" i="49"/>
  <c r="F70" i="49"/>
  <c r="U69" i="49"/>
  <c r="T69" i="49"/>
  <c r="F69" i="49"/>
  <c r="U68" i="49"/>
  <c r="T68" i="49"/>
  <c r="F68" i="49"/>
  <c r="U67" i="49"/>
  <c r="T67" i="49"/>
  <c r="F67" i="49"/>
  <c r="U66" i="49"/>
  <c r="T66" i="49"/>
  <c r="F66" i="49"/>
  <c r="U65" i="49"/>
  <c r="T65" i="49"/>
  <c r="F65" i="49"/>
  <c r="U64" i="49"/>
  <c r="T64" i="49"/>
  <c r="F64" i="49"/>
  <c r="U63" i="49"/>
  <c r="T63" i="49"/>
  <c r="F63" i="49"/>
  <c r="U62" i="49"/>
  <c r="T62" i="49"/>
  <c r="F62" i="49"/>
  <c r="U61" i="49"/>
  <c r="T61" i="49"/>
  <c r="F61" i="49"/>
  <c r="U60" i="49"/>
  <c r="T60" i="49"/>
  <c r="F60" i="49"/>
  <c r="U59" i="49"/>
  <c r="T59" i="49"/>
  <c r="F59" i="49"/>
  <c r="U58" i="49"/>
  <c r="T58" i="49"/>
  <c r="F58" i="49"/>
  <c r="U57" i="49"/>
  <c r="T57" i="49"/>
  <c r="F57" i="49"/>
  <c r="U56" i="49"/>
  <c r="T56" i="49"/>
  <c r="F56" i="49"/>
  <c r="U55" i="49"/>
  <c r="T55" i="49"/>
  <c r="F55" i="49"/>
  <c r="U54" i="49"/>
  <c r="T54" i="49"/>
  <c r="F54" i="49"/>
  <c r="U53" i="49"/>
  <c r="T53" i="49"/>
  <c r="F53" i="49"/>
  <c r="U52" i="49"/>
  <c r="T52" i="49"/>
  <c r="F52" i="49"/>
  <c r="U51" i="49"/>
  <c r="T51" i="49"/>
  <c r="F51" i="49"/>
  <c r="U50" i="49"/>
  <c r="T50" i="49"/>
  <c r="F50" i="49"/>
  <c r="U49" i="49"/>
  <c r="T49" i="49"/>
  <c r="F49" i="49"/>
  <c r="U48" i="49"/>
  <c r="T48" i="49"/>
  <c r="F48" i="49"/>
  <c r="U47" i="49"/>
  <c r="T47" i="49"/>
  <c r="F47" i="49"/>
  <c r="U46" i="49"/>
  <c r="T46" i="49"/>
  <c r="F46" i="49"/>
  <c r="U45" i="49"/>
  <c r="T45" i="49"/>
  <c r="F45" i="49"/>
  <c r="U44" i="49"/>
  <c r="T44" i="49"/>
  <c r="F44" i="49"/>
  <c r="U43" i="49"/>
  <c r="T43" i="49"/>
  <c r="F43" i="49"/>
  <c r="U42" i="49"/>
  <c r="T42" i="49"/>
  <c r="F42" i="49"/>
  <c r="U41" i="49"/>
  <c r="T41" i="49"/>
  <c r="F41" i="49"/>
  <c r="U40" i="49"/>
  <c r="T40" i="49"/>
  <c r="F40" i="49"/>
  <c r="U39" i="49"/>
  <c r="T39" i="49"/>
  <c r="F39" i="49"/>
  <c r="U38" i="49"/>
  <c r="T38" i="49"/>
  <c r="F38" i="49"/>
  <c r="U37" i="49"/>
  <c r="T37" i="49"/>
  <c r="F37" i="49"/>
  <c r="U36" i="49"/>
  <c r="T36" i="49"/>
  <c r="F36" i="49"/>
  <c r="U35" i="49"/>
  <c r="T35" i="49"/>
  <c r="F35" i="49"/>
  <c r="U34" i="49"/>
  <c r="T34" i="49"/>
  <c r="F34" i="49"/>
  <c r="U33" i="49"/>
  <c r="T33" i="49"/>
  <c r="F33" i="49"/>
  <c r="U32" i="49"/>
  <c r="T32" i="49"/>
  <c r="F32" i="49"/>
  <c r="U31" i="49"/>
  <c r="T31" i="49"/>
  <c r="F31" i="49"/>
  <c r="U30" i="49"/>
  <c r="T30" i="49"/>
  <c r="F30" i="49"/>
  <c r="U29" i="49"/>
  <c r="T29" i="49"/>
  <c r="K29" i="49"/>
  <c r="F29" i="49"/>
  <c r="U28" i="49"/>
  <c r="T28" i="49"/>
  <c r="F28" i="49"/>
  <c r="U27" i="49"/>
  <c r="T27" i="49"/>
  <c r="K27" i="49"/>
  <c r="F27" i="49"/>
  <c r="U26" i="49"/>
  <c r="T26" i="49"/>
  <c r="K26" i="49"/>
  <c r="F26" i="49"/>
  <c r="U25" i="49"/>
  <c r="T25" i="49"/>
  <c r="K25" i="49"/>
  <c r="F25" i="49"/>
  <c r="U24" i="49"/>
  <c r="T24" i="49"/>
  <c r="K24" i="49"/>
  <c r="F24" i="49"/>
  <c r="U23" i="49"/>
  <c r="T23" i="49"/>
  <c r="K23" i="49"/>
  <c r="F23" i="49"/>
  <c r="U22" i="49"/>
  <c r="T22" i="49"/>
  <c r="K22" i="49"/>
  <c r="F22" i="49"/>
  <c r="U21" i="49"/>
  <c r="T21" i="49"/>
  <c r="K21" i="49"/>
  <c r="F21" i="49"/>
  <c r="U20" i="49"/>
  <c r="T20" i="49"/>
  <c r="K20" i="49"/>
  <c r="F20" i="49"/>
  <c r="U19" i="49"/>
  <c r="T19" i="49"/>
  <c r="K19" i="49"/>
  <c r="F19" i="49"/>
  <c r="U18" i="49"/>
  <c r="T18" i="49"/>
  <c r="K18" i="49"/>
  <c r="F18" i="49"/>
  <c r="U17" i="49"/>
  <c r="T17" i="49"/>
  <c r="K17" i="49"/>
  <c r="F17" i="49"/>
  <c r="U16" i="49"/>
  <c r="T16" i="49"/>
  <c r="K16" i="49"/>
  <c r="F16" i="49"/>
  <c r="U15" i="49"/>
  <c r="T15" i="49"/>
  <c r="K15" i="49"/>
  <c r="F15" i="49"/>
  <c r="U14" i="49"/>
  <c r="T14" i="49"/>
  <c r="K14" i="49"/>
  <c r="F14" i="49"/>
  <c r="U13" i="49"/>
  <c r="T13" i="49"/>
  <c r="K13" i="49"/>
  <c r="F13" i="49"/>
  <c r="U12" i="49"/>
  <c r="T12" i="49"/>
  <c r="K12" i="49"/>
  <c r="F12" i="49"/>
  <c r="U11" i="49"/>
  <c r="T11" i="49"/>
  <c r="K11" i="49"/>
  <c r="F11" i="49"/>
  <c r="U10" i="49"/>
  <c r="T10" i="49"/>
  <c r="K10" i="49"/>
  <c r="F10" i="49"/>
  <c r="U9" i="49"/>
  <c r="T9" i="49"/>
  <c r="K9" i="49"/>
  <c r="F9" i="49"/>
  <c r="U8" i="49"/>
  <c r="T8" i="49"/>
  <c r="K8" i="49"/>
  <c r="F8" i="49"/>
  <c r="U7" i="49"/>
  <c r="T7" i="49"/>
  <c r="K7" i="49"/>
  <c r="F7" i="49"/>
  <c r="U6" i="49"/>
  <c r="T6" i="49"/>
  <c r="K6" i="49"/>
  <c r="F6" i="49"/>
  <c r="U5" i="49"/>
  <c r="T5" i="49"/>
  <c r="K5" i="49"/>
  <c r="F5" i="49"/>
  <c r="U4" i="49"/>
  <c r="T4" i="49"/>
  <c r="K4" i="49"/>
  <c r="F4" i="49"/>
  <c r="F81" i="93"/>
  <c r="F80" i="93"/>
  <c r="F79" i="93"/>
  <c r="F78" i="93"/>
  <c r="F77" i="93"/>
  <c r="U76" i="93"/>
  <c r="F76" i="93"/>
  <c r="U75" i="93"/>
  <c r="F75" i="93"/>
  <c r="U74" i="93"/>
  <c r="F74" i="93"/>
  <c r="U73" i="93"/>
  <c r="F73" i="93"/>
  <c r="U72" i="93"/>
  <c r="F72" i="93"/>
  <c r="U71" i="93"/>
  <c r="T71" i="93"/>
  <c r="F71" i="93"/>
  <c r="U70" i="93"/>
  <c r="T70" i="93"/>
  <c r="F70" i="93"/>
  <c r="U69" i="93"/>
  <c r="T69" i="93"/>
  <c r="F69" i="93"/>
  <c r="U68" i="93"/>
  <c r="T68" i="93"/>
  <c r="F68" i="93"/>
  <c r="U67" i="93"/>
  <c r="T67" i="93"/>
  <c r="F67" i="93"/>
  <c r="U66" i="93"/>
  <c r="T66" i="93"/>
  <c r="F66" i="93"/>
  <c r="U65" i="93"/>
  <c r="T65" i="93"/>
  <c r="F65" i="93"/>
  <c r="U64" i="93"/>
  <c r="T64" i="93"/>
  <c r="F64" i="93"/>
  <c r="U63" i="93"/>
  <c r="T63" i="93"/>
  <c r="F63" i="93"/>
  <c r="U62" i="93"/>
  <c r="T62" i="93"/>
  <c r="F62" i="93"/>
  <c r="U61" i="93"/>
  <c r="T61" i="93"/>
  <c r="F61" i="93"/>
  <c r="U60" i="93"/>
  <c r="T60" i="93"/>
  <c r="F60" i="93"/>
  <c r="U59" i="93"/>
  <c r="T59" i="93"/>
  <c r="F59" i="93"/>
  <c r="U58" i="93"/>
  <c r="T58" i="93"/>
  <c r="F58" i="93"/>
  <c r="U57" i="93"/>
  <c r="T57" i="93"/>
  <c r="F57" i="93"/>
  <c r="U56" i="93"/>
  <c r="T56" i="93"/>
  <c r="F56" i="93"/>
  <c r="U55" i="93"/>
  <c r="T55" i="93"/>
  <c r="F55" i="93"/>
  <c r="U54" i="93"/>
  <c r="T54" i="93"/>
  <c r="F54" i="93"/>
  <c r="U53" i="93"/>
  <c r="T53" i="93"/>
  <c r="F53" i="93"/>
  <c r="U52" i="93"/>
  <c r="T52" i="93"/>
  <c r="F52" i="93"/>
  <c r="U51" i="93"/>
  <c r="T51" i="93"/>
  <c r="F51" i="93"/>
  <c r="U50" i="93"/>
  <c r="T50" i="93"/>
  <c r="F50" i="93"/>
  <c r="U49" i="93"/>
  <c r="T49" i="93"/>
  <c r="F49" i="93"/>
  <c r="U48" i="93"/>
  <c r="T48" i="93"/>
  <c r="F48" i="93"/>
  <c r="U47" i="93"/>
  <c r="T47" i="93"/>
  <c r="F47" i="93"/>
  <c r="U46" i="93"/>
  <c r="T46" i="93"/>
  <c r="F46" i="93"/>
  <c r="U45" i="93"/>
  <c r="T45" i="93"/>
  <c r="F45" i="93"/>
  <c r="U44" i="93"/>
  <c r="T44" i="93"/>
  <c r="F44" i="93"/>
  <c r="U43" i="93"/>
  <c r="T43" i="93"/>
  <c r="F43" i="93"/>
  <c r="U42" i="93"/>
  <c r="T42" i="93"/>
  <c r="F42" i="93"/>
  <c r="U41" i="93"/>
  <c r="T41" i="93"/>
  <c r="F41" i="93"/>
  <c r="U40" i="93"/>
  <c r="T40" i="93"/>
  <c r="F40" i="93"/>
  <c r="U39" i="93"/>
  <c r="T39" i="93"/>
  <c r="F39" i="93"/>
  <c r="U38" i="93"/>
  <c r="T38" i="93"/>
  <c r="F38" i="93"/>
  <c r="U37" i="93"/>
  <c r="T37" i="93"/>
  <c r="F37" i="93"/>
  <c r="U36" i="93"/>
  <c r="T36" i="93"/>
  <c r="F36" i="93"/>
  <c r="U35" i="93"/>
  <c r="T35" i="93"/>
  <c r="F35" i="93"/>
  <c r="U34" i="93"/>
  <c r="T34" i="93"/>
  <c r="F34" i="93"/>
  <c r="U33" i="93"/>
  <c r="T33" i="93"/>
  <c r="F33" i="93"/>
  <c r="U32" i="93"/>
  <c r="T32" i="93"/>
  <c r="F32" i="93"/>
  <c r="U31" i="93"/>
  <c r="T31" i="93"/>
  <c r="F31" i="93"/>
  <c r="U30" i="93"/>
  <c r="T30" i="93"/>
  <c r="F30" i="93"/>
  <c r="U29" i="93"/>
  <c r="T29" i="93"/>
  <c r="K29" i="93"/>
  <c r="F29" i="93"/>
  <c r="U28" i="93"/>
  <c r="T28" i="93"/>
  <c r="F28" i="93"/>
  <c r="U27" i="93"/>
  <c r="T27" i="93"/>
  <c r="K27" i="93"/>
  <c r="F27" i="93"/>
  <c r="U26" i="93"/>
  <c r="T26" i="93"/>
  <c r="K26" i="93"/>
  <c r="F26" i="93"/>
  <c r="U25" i="93"/>
  <c r="T25" i="93"/>
  <c r="K25" i="93"/>
  <c r="F25" i="93"/>
  <c r="U24" i="93"/>
  <c r="T24" i="93"/>
  <c r="K24" i="93"/>
  <c r="F24" i="93"/>
  <c r="U23" i="93"/>
  <c r="T23" i="93"/>
  <c r="K23" i="93"/>
  <c r="F23" i="93"/>
  <c r="U22" i="93"/>
  <c r="T22" i="93"/>
  <c r="K22" i="93"/>
  <c r="F22" i="93"/>
  <c r="U21" i="93"/>
  <c r="T21" i="93"/>
  <c r="K21" i="93"/>
  <c r="F21" i="93"/>
  <c r="U20" i="93"/>
  <c r="T20" i="93"/>
  <c r="K20" i="93"/>
  <c r="F20" i="93"/>
  <c r="U19" i="93"/>
  <c r="T19" i="93"/>
  <c r="K19" i="93"/>
  <c r="F19" i="93"/>
  <c r="U18" i="93"/>
  <c r="T18" i="93"/>
  <c r="K18" i="93"/>
  <c r="F18" i="93"/>
  <c r="U17" i="93"/>
  <c r="T17" i="93"/>
  <c r="K17" i="93"/>
  <c r="F17" i="93"/>
  <c r="U16" i="93"/>
  <c r="T16" i="93"/>
  <c r="K16" i="93"/>
  <c r="F16" i="93"/>
  <c r="U15" i="93"/>
  <c r="T15" i="93"/>
  <c r="K15" i="93"/>
  <c r="F15" i="93"/>
  <c r="U14" i="93"/>
  <c r="T14" i="93"/>
  <c r="K14" i="93"/>
  <c r="F14" i="93"/>
  <c r="U13" i="93"/>
  <c r="T13" i="93"/>
  <c r="K13" i="93"/>
  <c r="F13" i="93"/>
  <c r="U12" i="93"/>
  <c r="T12" i="93"/>
  <c r="K12" i="93"/>
  <c r="F12" i="93"/>
  <c r="U11" i="93"/>
  <c r="T11" i="93"/>
  <c r="K11" i="93"/>
  <c r="F11" i="93"/>
  <c r="U10" i="93"/>
  <c r="T10" i="93"/>
  <c r="K10" i="93"/>
  <c r="F10" i="93"/>
  <c r="U9" i="93"/>
  <c r="T9" i="93"/>
  <c r="K9" i="93"/>
  <c r="F9" i="93"/>
  <c r="U8" i="93"/>
  <c r="T8" i="93"/>
  <c r="K8" i="93"/>
  <c r="F8" i="93"/>
  <c r="U7" i="93"/>
  <c r="T7" i="93"/>
  <c r="K7" i="93"/>
  <c r="F7" i="93"/>
  <c r="U6" i="93"/>
  <c r="T6" i="93"/>
  <c r="K6" i="93"/>
  <c r="F6" i="93"/>
  <c r="U5" i="93"/>
  <c r="T5" i="93"/>
  <c r="K5" i="93"/>
  <c r="F5" i="93"/>
  <c r="U4" i="93"/>
  <c r="T4" i="93"/>
  <c r="K4" i="93"/>
  <c r="F4" i="93"/>
  <c r="F138" i="46"/>
  <c r="F137" i="46"/>
  <c r="F136" i="46"/>
  <c r="F135" i="46"/>
  <c r="F134" i="46"/>
  <c r="F133" i="46"/>
  <c r="F132" i="46"/>
  <c r="F131" i="46"/>
  <c r="F130" i="46"/>
  <c r="F129" i="46"/>
  <c r="F128" i="46"/>
  <c r="F127" i="46"/>
  <c r="F126" i="46"/>
  <c r="F125" i="46"/>
  <c r="F124" i="46"/>
  <c r="F123" i="46"/>
  <c r="F122" i="46"/>
  <c r="F121" i="46"/>
  <c r="F120" i="46"/>
  <c r="F119" i="46"/>
  <c r="F118" i="46"/>
  <c r="F117" i="46"/>
  <c r="F116" i="46"/>
  <c r="F115" i="46"/>
  <c r="F114" i="46"/>
  <c r="F113" i="46"/>
  <c r="F112" i="46"/>
  <c r="F111" i="46"/>
  <c r="F110" i="46"/>
  <c r="F109" i="46"/>
  <c r="F108" i="46"/>
  <c r="F107" i="46"/>
  <c r="F106" i="46"/>
  <c r="F105" i="46"/>
  <c r="F104" i="46"/>
  <c r="F103" i="46"/>
  <c r="F102" i="46"/>
  <c r="F101" i="46"/>
  <c r="F100" i="46"/>
  <c r="F99" i="46"/>
  <c r="F98" i="46"/>
  <c r="F97" i="46"/>
  <c r="F96" i="46"/>
  <c r="F95" i="46"/>
  <c r="F94" i="46"/>
  <c r="F93" i="46"/>
  <c r="F92" i="46"/>
  <c r="F91" i="46"/>
  <c r="F90" i="46"/>
  <c r="F89" i="46"/>
  <c r="F88" i="46"/>
  <c r="F87" i="46"/>
  <c r="F86" i="46"/>
  <c r="F85" i="46"/>
  <c r="F84" i="46"/>
  <c r="F83" i="46"/>
  <c r="F82" i="46"/>
  <c r="F81" i="46"/>
  <c r="F80" i="46"/>
  <c r="F79" i="46"/>
  <c r="F78" i="46"/>
  <c r="F77" i="46"/>
  <c r="U76" i="46"/>
  <c r="F76" i="46"/>
  <c r="U75" i="46"/>
  <c r="F75" i="46"/>
  <c r="U74" i="46"/>
  <c r="F74" i="46"/>
  <c r="U73" i="46"/>
  <c r="F73" i="46"/>
  <c r="U72" i="46"/>
  <c r="F72" i="46"/>
  <c r="U71" i="46"/>
  <c r="T71" i="46"/>
  <c r="F71" i="46"/>
  <c r="U70" i="46"/>
  <c r="T70" i="46"/>
  <c r="F70" i="46"/>
  <c r="U69" i="46"/>
  <c r="T69" i="46"/>
  <c r="F69" i="46"/>
  <c r="U68" i="46"/>
  <c r="T68" i="46"/>
  <c r="F68" i="46"/>
  <c r="U67" i="46"/>
  <c r="T67" i="46"/>
  <c r="F67" i="46"/>
  <c r="U66" i="46"/>
  <c r="T66" i="46"/>
  <c r="F66" i="46"/>
  <c r="U65" i="46"/>
  <c r="T65" i="46"/>
  <c r="F65" i="46"/>
  <c r="U64" i="46"/>
  <c r="T64" i="46"/>
  <c r="F64" i="46"/>
  <c r="U63" i="46"/>
  <c r="T63" i="46"/>
  <c r="F63" i="46"/>
  <c r="U62" i="46"/>
  <c r="T62" i="46"/>
  <c r="F62" i="46"/>
  <c r="U61" i="46"/>
  <c r="T61" i="46"/>
  <c r="F61" i="46"/>
  <c r="U60" i="46"/>
  <c r="T60" i="46"/>
  <c r="F60" i="46"/>
  <c r="U59" i="46"/>
  <c r="T59" i="46"/>
  <c r="F59" i="46"/>
  <c r="U58" i="46"/>
  <c r="T58" i="46"/>
  <c r="F58" i="46"/>
  <c r="U57" i="46"/>
  <c r="T57" i="46"/>
  <c r="F57" i="46"/>
  <c r="U56" i="46"/>
  <c r="T56" i="46"/>
  <c r="F56" i="46"/>
  <c r="U55" i="46"/>
  <c r="T55" i="46"/>
  <c r="F55" i="46"/>
  <c r="U54" i="46"/>
  <c r="T54" i="46"/>
  <c r="F54" i="46"/>
  <c r="U53" i="46"/>
  <c r="T53" i="46"/>
  <c r="F53" i="46"/>
  <c r="U52" i="46"/>
  <c r="T52" i="46"/>
  <c r="F52" i="46"/>
  <c r="U51" i="46"/>
  <c r="T51" i="46"/>
  <c r="F51" i="46"/>
  <c r="U50" i="46"/>
  <c r="T50" i="46"/>
  <c r="F50" i="46"/>
  <c r="U49" i="46"/>
  <c r="T49" i="46"/>
  <c r="F49" i="46"/>
  <c r="U48" i="46"/>
  <c r="T48" i="46"/>
  <c r="F48" i="46"/>
  <c r="U47" i="46"/>
  <c r="T47" i="46"/>
  <c r="F47" i="46"/>
  <c r="U46" i="46"/>
  <c r="T46" i="46"/>
  <c r="F46" i="46"/>
  <c r="U45" i="46"/>
  <c r="T45" i="46"/>
  <c r="F45" i="46"/>
  <c r="U44" i="46"/>
  <c r="T44" i="46"/>
  <c r="F44" i="46"/>
  <c r="U43" i="46"/>
  <c r="T43" i="46"/>
  <c r="F43" i="46"/>
  <c r="U42" i="46"/>
  <c r="T42" i="46"/>
  <c r="F42" i="46"/>
  <c r="U41" i="46"/>
  <c r="T41" i="46"/>
  <c r="F41" i="46"/>
  <c r="U40" i="46"/>
  <c r="T40" i="46"/>
  <c r="F40" i="46"/>
  <c r="U39" i="46"/>
  <c r="T39" i="46"/>
  <c r="F39" i="46"/>
  <c r="U38" i="46"/>
  <c r="T38" i="46"/>
  <c r="F38" i="46"/>
  <c r="U37" i="46"/>
  <c r="T37" i="46"/>
  <c r="F37" i="46"/>
  <c r="U36" i="46"/>
  <c r="T36" i="46"/>
  <c r="F36" i="46"/>
  <c r="U35" i="46"/>
  <c r="T35" i="46"/>
  <c r="F35" i="46"/>
  <c r="U34" i="46"/>
  <c r="T34" i="46"/>
  <c r="F34" i="46"/>
  <c r="U33" i="46"/>
  <c r="T33" i="46"/>
  <c r="F33" i="46"/>
  <c r="U32" i="46"/>
  <c r="T32" i="46"/>
  <c r="F32" i="46"/>
  <c r="U31" i="46"/>
  <c r="T31" i="46"/>
  <c r="F31" i="46"/>
  <c r="U30" i="46"/>
  <c r="T30" i="46"/>
  <c r="F30" i="46"/>
  <c r="U29" i="46"/>
  <c r="T29" i="46"/>
  <c r="F29" i="46"/>
  <c r="U28" i="46"/>
  <c r="T28" i="46"/>
  <c r="F28" i="46"/>
  <c r="U27" i="46"/>
  <c r="T27" i="46"/>
  <c r="F27" i="46"/>
  <c r="U26" i="46"/>
  <c r="T26" i="46"/>
  <c r="F26" i="46"/>
  <c r="U25" i="46"/>
  <c r="T25" i="46"/>
  <c r="F25" i="46"/>
  <c r="U24" i="46"/>
  <c r="T24" i="46"/>
  <c r="F24" i="46"/>
  <c r="U23" i="46"/>
  <c r="T23" i="46"/>
  <c r="F23" i="46"/>
  <c r="U22" i="46"/>
  <c r="T22" i="46"/>
  <c r="F22" i="46"/>
  <c r="U21" i="46"/>
  <c r="T21" i="46"/>
  <c r="F21" i="46"/>
  <c r="U20" i="46"/>
  <c r="T20" i="46"/>
  <c r="F20" i="46"/>
  <c r="U19" i="46"/>
  <c r="T19" i="46"/>
  <c r="F19" i="46"/>
  <c r="U18" i="46"/>
  <c r="T18" i="46"/>
  <c r="F18" i="46"/>
  <c r="U17" i="46"/>
  <c r="T17" i="46"/>
  <c r="F17" i="46"/>
  <c r="U16" i="46"/>
  <c r="T16" i="46"/>
  <c r="F16" i="46"/>
  <c r="U15" i="46"/>
  <c r="T15" i="46"/>
  <c r="F15" i="46"/>
  <c r="U14" i="46"/>
  <c r="T14" i="46"/>
  <c r="F14" i="46"/>
  <c r="U13" i="46"/>
  <c r="T13" i="46"/>
  <c r="F13" i="46"/>
  <c r="U12" i="46"/>
  <c r="T12" i="46"/>
  <c r="F12" i="46"/>
  <c r="U11" i="46"/>
  <c r="T11" i="46"/>
  <c r="F11" i="46"/>
  <c r="U10" i="46"/>
  <c r="T10" i="46"/>
  <c r="F10" i="46"/>
  <c r="U9" i="46"/>
  <c r="T9" i="46"/>
  <c r="F9" i="46"/>
  <c r="U8" i="46"/>
  <c r="T8" i="46"/>
  <c r="F8" i="46"/>
  <c r="U7" i="46"/>
  <c r="T7" i="46"/>
  <c r="F7" i="46"/>
  <c r="U6" i="46"/>
  <c r="T6" i="46"/>
  <c r="F6" i="46"/>
  <c r="U5" i="46"/>
  <c r="T5" i="46"/>
  <c r="F5" i="46"/>
  <c r="U4" i="46"/>
  <c r="T4" i="46"/>
  <c r="F4" i="46"/>
  <c r="F81" i="42"/>
  <c r="F80" i="42"/>
  <c r="F79" i="42"/>
  <c r="F78" i="42"/>
  <c r="F77" i="42"/>
  <c r="U76" i="42"/>
  <c r="F76" i="42"/>
  <c r="U75" i="42"/>
  <c r="F75" i="42"/>
  <c r="U74" i="42"/>
  <c r="F74" i="42"/>
  <c r="U73" i="42"/>
  <c r="F73" i="42"/>
  <c r="U72" i="42"/>
  <c r="F72" i="42"/>
  <c r="U71" i="42"/>
  <c r="T71" i="42"/>
  <c r="F71" i="42"/>
  <c r="U70" i="42"/>
  <c r="T70" i="42"/>
  <c r="F70" i="42"/>
  <c r="U69" i="42"/>
  <c r="T69" i="42"/>
  <c r="F69" i="42"/>
  <c r="U68" i="42"/>
  <c r="T68" i="42"/>
  <c r="F68" i="42"/>
  <c r="U67" i="42"/>
  <c r="T67" i="42"/>
  <c r="F67" i="42"/>
  <c r="U66" i="42"/>
  <c r="T66" i="42"/>
  <c r="F66" i="42"/>
  <c r="U65" i="42"/>
  <c r="T65" i="42"/>
  <c r="F65" i="42"/>
  <c r="U64" i="42"/>
  <c r="T64" i="42"/>
  <c r="F64" i="42"/>
  <c r="U63" i="42"/>
  <c r="T63" i="42"/>
  <c r="F63" i="42"/>
  <c r="U62" i="42"/>
  <c r="T62" i="42"/>
  <c r="F62" i="42"/>
  <c r="U61" i="42"/>
  <c r="T61" i="42"/>
  <c r="F61" i="42"/>
  <c r="U60" i="42"/>
  <c r="T60" i="42"/>
  <c r="F60" i="42"/>
  <c r="U59" i="42"/>
  <c r="T59" i="42"/>
  <c r="F59" i="42"/>
  <c r="U58" i="42"/>
  <c r="T58" i="42"/>
  <c r="F58" i="42"/>
  <c r="U57" i="42"/>
  <c r="T57" i="42"/>
  <c r="F57" i="42"/>
  <c r="U56" i="42"/>
  <c r="T56" i="42"/>
  <c r="F56" i="42"/>
  <c r="U55" i="42"/>
  <c r="T55" i="42"/>
  <c r="F55" i="42"/>
  <c r="U54" i="42"/>
  <c r="T54" i="42"/>
  <c r="F54" i="42"/>
  <c r="U53" i="42"/>
  <c r="T53" i="42"/>
  <c r="F53" i="42"/>
  <c r="U52" i="42"/>
  <c r="T52" i="42"/>
  <c r="F52" i="42"/>
  <c r="U51" i="42"/>
  <c r="T51" i="42"/>
  <c r="F51" i="42"/>
  <c r="U50" i="42"/>
  <c r="T50" i="42"/>
  <c r="F50" i="42"/>
  <c r="U49" i="42"/>
  <c r="T49" i="42"/>
  <c r="F49" i="42"/>
  <c r="U48" i="42"/>
  <c r="T48" i="42"/>
  <c r="F48" i="42"/>
  <c r="U47" i="42"/>
  <c r="T47" i="42"/>
  <c r="F47" i="42"/>
  <c r="U46" i="42"/>
  <c r="T46" i="42"/>
  <c r="F46" i="42"/>
  <c r="U45" i="42"/>
  <c r="T45" i="42"/>
  <c r="F45" i="42"/>
  <c r="U44" i="42"/>
  <c r="T44" i="42"/>
  <c r="F44" i="42"/>
  <c r="U43" i="42"/>
  <c r="T43" i="42"/>
  <c r="F43" i="42"/>
  <c r="U42" i="42"/>
  <c r="T42" i="42"/>
  <c r="F42" i="42"/>
  <c r="U41" i="42"/>
  <c r="T41" i="42"/>
  <c r="F41" i="42"/>
  <c r="U40" i="42"/>
  <c r="T40" i="42"/>
  <c r="F40" i="42"/>
  <c r="U39" i="42"/>
  <c r="T39" i="42"/>
  <c r="F39" i="42"/>
  <c r="U38" i="42"/>
  <c r="T38" i="42"/>
  <c r="F38" i="42"/>
  <c r="U37" i="42"/>
  <c r="T37" i="42"/>
  <c r="F37" i="42"/>
  <c r="U36" i="42"/>
  <c r="T36" i="42"/>
  <c r="F36" i="42"/>
  <c r="U35" i="42"/>
  <c r="T35" i="42"/>
  <c r="F35" i="42"/>
  <c r="U34" i="42"/>
  <c r="T34" i="42"/>
  <c r="F34" i="42"/>
  <c r="U33" i="42"/>
  <c r="T33" i="42"/>
  <c r="F33" i="42"/>
  <c r="U32" i="42"/>
  <c r="T32" i="42"/>
  <c r="F32" i="42"/>
  <c r="U31" i="42"/>
  <c r="T31" i="42"/>
  <c r="F31" i="42"/>
  <c r="U30" i="42"/>
  <c r="T30" i="42"/>
  <c r="F30" i="42"/>
  <c r="U29" i="42"/>
  <c r="T29" i="42"/>
  <c r="K29" i="42"/>
  <c r="F29" i="42"/>
  <c r="U28" i="42"/>
  <c r="T28" i="42"/>
  <c r="F28" i="42"/>
  <c r="U27" i="42"/>
  <c r="T27" i="42"/>
  <c r="K27" i="42"/>
  <c r="F27" i="42"/>
  <c r="U26" i="42"/>
  <c r="T26" i="42"/>
  <c r="K26" i="42"/>
  <c r="F26" i="42"/>
  <c r="U25" i="42"/>
  <c r="T25" i="42"/>
  <c r="K25" i="42"/>
  <c r="F25" i="42"/>
  <c r="U24" i="42"/>
  <c r="T24" i="42"/>
  <c r="K24" i="42"/>
  <c r="F24" i="42"/>
  <c r="U23" i="42"/>
  <c r="T23" i="42"/>
  <c r="K23" i="42"/>
  <c r="F23" i="42"/>
  <c r="U22" i="42"/>
  <c r="T22" i="42"/>
  <c r="K22" i="42"/>
  <c r="F22" i="42"/>
  <c r="U21" i="42"/>
  <c r="T21" i="42"/>
  <c r="K21" i="42"/>
  <c r="F21" i="42"/>
  <c r="U20" i="42"/>
  <c r="T20" i="42"/>
  <c r="K20" i="42"/>
  <c r="F20" i="42"/>
  <c r="U19" i="42"/>
  <c r="T19" i="42"/>
  <c r="K19" i="42"/>
  <c r="F19" i="42"/>
  <c r="U18" i="42"/>
  <c r="T18" i="42"/>
  <c r="K18" i="42"/>
  <c r="F18" i="42"/>
  <c r="U17" i="42"/>
  <c r="T17" i="42"/>
  <c r="K17" i="42"/>
  <c r="F17" i="42"/>
  <c r="U16" i="42"/>
  <c r="T16" i="42"/>
  <c r="K16" i="42"/>
  <c r="F16" i="42"/>
  <c r="U15" i="42"/>
  <c r="T15" i="42"/>
  <c r="K15" i="42"/>
  <c r="F15" i="42"/>
  <c r="U14" i="42"/>
  <c r="T14" i="42"/>
  <c r="K14" i="42"/>
  <c r="F14" i="42"/>
  <c r="U13" i="42"/>
  <c r="T13" i="42"/>
  <c r="K13" i="42"/>
  <c r="F13" i="42"/>
  <c r="U12" i="42"/>
  <c r="T12" i="42"/>
  <c r="K12" i="42"/>
  <c r="F12" i="42"/>
  <c r="U11" i="42"/>
  <c r="T11" i="42"/>
  <c r="K11" i="42"/>
  <c r="F11" i="42"/>
  <c r="U10" i="42"/>
  <c r="T10" i="42"/>
  <c r="K10" i="42"/>
  <c r="F10" i="42"/>
  <c r="U9" i="42"/>
  <c r="T9" i="42"/>
  <c r="K9" i="42"/>
  <c r="F9" i="42"/>
  <c r="U8" i="42"/>
  <c r="T8" i="42"/>
  <c r="K8" i="42"/>
  <c r="F8" i="42"/>
  <c r="U7" i="42"/>
  <c r="T7" i="42"/>
  <c r="K7" i="42"/>
  <c r="F7" i="42"/>
  <c r="U6" i="42"/>
  <c r="T6" i="42"/>
  <c r="K6" i="42"/>
  <c r="F6" i="42"/>
  <c r="U5" i="42"/>
  <c r="T5" i="42"/>
  <c r="K5" i="42"/>
  <c r="F5" i="42"/>
  <c r="U4" i="42"/>
  <c r="T4" i="42"/>
  <c r="K4" i="42"/>
  <c r="F4" i="42"/>
  <c r="F81" i="91"/>
  <c r="F80" i="91"/>
  <c r="F79" i="91"/>
  <c r="F78" i="91"/>
  <c r="F77" i="91"/>
  <c r="U76" i="91"/>
  <c r="F76" i="91"/>
  <c r="U75" i="91"/>
  <c r="F75" i="91"/>
  <c r="U74" i="91"/>
  <c r="F74" i="91"/>
  <c r="U73" i="91"/>
  <c r="F73" i="91"/>
  <c r="U72" i="91"/>
  <c r="F72" i="91"/>
  <c r="U71" i="91"/>
  <c r="T71" i="91"/>
  <c r="F71" i="91"/>
  <c r="U70" i="91"/>
  <c r="T70" i="91"/>
  <c r="F70" i="91"/>
  <c r="U69" i="91"/>
  <c r="T69" i="91"/>
  <c r="F69" i="91"/>
  <c r="U68" i="91"/>
  <c r="T68" i="91"/>
  <c r="F68" i="91"/>
  <c r="U67" i="91"/>
  <c r="T67" i="91"/>
  <c r="F67" i="91"/>
  <c r="U66" i="91"/>
  <c r="T66" i="91"/>
  <c r="F66" i="91"/>
  <c r="U65" i="91"/>
  <c r="T65" i="91"/>
  <c r="F65" i="91"/>
  <c r="U64" i="91"/>
  <c r="T64" i="91"/>
  <c r="F64" i="91"/>
  <c r="U63" i="91"/>
  <c r="T63" i="91"/>
  <c r="F63" i="91"/>
  <c r="U62" i="91"/>
  <c r="T62" i="91"/>
  <c r="F62" i="91"/>
  <c r="U61" i="91"/>
  <c r="T61" i="91"/>
  <c r="F61" i="91"/>
  <c r="U60" i="91"/>
  <c r="T60" i="91"/>
  <c r="F60" i="91"/>
  <c r="U59" i="91"/>
  <c r="T59" i="91"/>
  <c r="F59" i="91"/>
  <c r="U58" i="91"/>
  <c r="T58" i="91"/>
  <c r="F58" i="91"/>
  <c r="U57" i="91"/>
  <c r="T57" i="91"/>
  <c r="F57" i="91"/>
  <c r="U56" i="91"/>
  <c r="T56" i="91"/>
  <c r="F56" i="91"/>
  <c r="U55" i="91"/>
  <c r="T55" i="91"/>
  <c r="F55" i="91"/>
  <c r="U54" i="91"/>
  <c r="T54" i="91"/>
  <c r="F54" i="91"/>
  <c r="U53" i="91"/>
  <c r="T53" i="91"/>
  <c r="F53" i="91"/>
  <c r="U52" i="91"/>
  <c r="T52" i="91"/>
  <c r="F52" i="91"/>
  <c r="U51" i="91"/>
  <c r="T51" i="91"/>
  <c r="F51" i="91"/>
  <c r="U50" i="91"/>
  <c r="T50" i="91"/>
  <c r="F50" i="91"/>
  <c r="U49" i="91"/>
  <c r="T49" i="91"/>
  <c r="F49" i="91"/>
  <c r="U48" i="91"/>
  <c r="T48" i="91"/>
  <c r="F48" i="91"/>
  <c r="U47" i="91"/>
  <c r="T47" i="91"/>
  <c r="F47" i="91"/>
  <c r="U46" i="91"/>
  <c r="T46" i="91"/>
  <c r="F46" i="91"/>
  <c r="U45" i="91"/>
  <c r="T45" i="91"/>
  <c r="F45" i="91"/>
  <c r="U44" i="91"/>
  <c r="T44" i="91"/>
  <c r="F44" i="91"/>
  <c r="U43" i="91"/>
  <c r="T43" i="91"/>
  <c r="F43" i="91"/>
  <c r="U42" i="91"/>
  <c r="T42" i="91"/>
  <c r="F42" i="91"/>
  <c r="U41" i="91"/>
  <c r="T41" i="91"/>
  <c r="F41" i="91"/>
  <c r="U40" i="91"/>
  <c r="T40" i="91"/>
  <c r="F40" i="91"/>
  <c r="U39" i="91"/>
  <c r="T39" i="91"/>
  <c r="F39" i="91"/>
  <c r="U38" i="91"/>
  <c r="T38" i="91"/>
  <c r="F38" i="91"/>
  <c r="U37" i="91"/>
  <c r="T37" i="91"/>
  <c r="F37" i="91"/>
  <c r="U36" i="91"/>
  <c r="T36" i="91"/>
  <c r="F36" i="91"/>
  <c r="U35" i="91"/>
  <c r="T35" i="91"/>
  <c r="F35" i="91"/>
  <c r="U34" i="91"/>
  <c r="T34" i="91"/>
  <c r="F34" i="91"/>
  <c r="U33" i="91"/>
  <c r="T33" i="91"/>
  <c r="F33" i="91"/>
  <c r="U32" i="91"/>
  <c r="T32" i="91"/>
  <c r="F32" i="91"/>
  <c r="U31" i="91"/>
  <c r="T31" i="91"/>
  <c r="F31" i="91"/>
  <c r="U30" i="91"/>
  <c r="T30" i="91"/>
  <c r="F30" i="91"/>
  <c r="U29" i="91"/>
  <c r="T29" i="91"/>
  <c r="K29" i="91"/>
  <c r="F29" i="91"/>
  <c r="U28" i="91"/>
  <c r="T28" i="91"/>
  <c r="F28" i="91"/>
  <c r="U27" i="91"/>
  <c r="T27" i="91"/>
  <c r="K27" i="91"/>
  <c r="F27" i="91"/>
  <c r="U26" i="91"/>
  <c r="T26" i="91"/>
  <c r="K26" i="91"/>
  <c r="F26" i="91"/>
  <c r="U25" i="91"/>
  <c r="T25" i="91"/>
  <c r="K25" i="91"/>
  <c r="F25" i="91"/>
  <c r="U24" i="91"/>
  <c r="T24" i="91"/>
  <c r="K24" i="91"/>
  <c r="F24" i="91"/>
  <c r="U23" i="91"/>
  <c r="T23" i="91"/>
  <c r="K23" i="91"/>
  <c r="F23" i="91"/>
  <c r="U22" i="91"/>
  <c r="T22" i="91"/>
  <c r="K22" i="91"/>
  <c r="F22" i="91"/>
  <c r="U21" i="91"/>
  <c r="T21" i="91"/>
  <c r="K21" i="91"/>
  <c r="F21" i="91"/>
  <c r="U20" i="91"/>
  <c r="T20" i="91"/>
  <c r="K20" i="91"/>
  <c r="F20" i="91"/>
  <c r="U19" i="91"/>
  <c r="T19" i="91"/>
  <c r="K19" i="91"/>
  <c r="F19" i="91"/>
  <c r="U18" i="91"/>
  <c r="T18" i="91"/>
  <c r="K18" i="91"/>
  <c r="F18" i="91"/>
  <c r="U17" i="91"/>
  <c r="T17" i="91"/>
  <c r="K17" i="91"/>
  <c r="F17" i="91"/>
  <c r="U16" i="91"/>
  <c r="T16" i="91"/>
  <c r="K16" i="91"/>
  <c r="F16" i="91"/>
  <c r="U15" i="91"/>
  <c r="T15" i="91"/>
  <c r="K15" i="91"/>
  <c r="F15" i="91"/>
  <c r="U14" i="91"/>
  <c r="T14" i="91"/>
  <c r="K14" i="91"/>
  <c r="F14" i="91"/>
  <c r="U13" i="91"/>
  <c r="T13" i="91"/>
  <c r="K13" i="91"/>
  <c r="F13" i="91"/>
  <c r="U12" i="91"/>
  <c r="T12" i="91"/>
  <c r="K12" i="91"/>
  <c r="F12" i="91"/>
  <c r="U11" i="91"/>
  <c r="T11" i="91"/>
  <c r="K11" i="91"/>
  <c r="F11" i="91"/>
  <c r="U10" i="91"/>
  <c r="T10" i="91"/>
  <c r="K10" i="91"/>
  <c r="F10" i="91"/>
  <c r="U9" i="91"/>
  <c r="T9" i="91"/>
  <c r="K9" i="91"/>
  <c r="F9" i="91"/>
  <c r="U8" i="91"/>
  <c r="T8" i="91"/>
  <c r="K8" i="91"/>
  <c r="F8" i="91"/>
  <c r="U7" i="91"/>
  <c r="T7" i="91"/>
  <c r="K7" i="91"/>
  <c r="F7" i="91"/>
  <c r="U6" i="91"/>
  <c r="T6" i="91"/>
  <c r="K6" i="91"/>
  <c r="F6" i="91"/>
  <c r="U5" i="91"/>
  <c r="T5" i="91"/>
  <c r="K5" i="91"/>
  <c r="F5" i="91"/>
  <c r="U4" i="91"/>
  <c r="T4" i="91"/>
  <c r="K4" i="91"/>
  <c r="F4" i="91"/>
  <c r="F81" i="45"/>
  <c r="F80" i="45"/>
  <c r="F79" i="45"/>
  <c r="F78" i="45"/>
  <c r="F77" i="45"/>
  <c r="U76" i="45"/>
  <c r="F76" i="45"/>
  <c r="U75" i="45"/>
  <c r="F75" i="45"/>
  <c r="U74" i="45"/>
  <c r="F74" i="45"/>
  <c r="U73" i="45"/>
  <c r="F73" i="45"/>
  <c r="U72" i="45"/>
  <c r="F72" i="45"/>
  <c r="U71" i="45"/>
  <c r="T71" i="45"/>
  <c r="F71" i="45"/>
  <c r="U70" i="45"/>
  <c r="T70" i="45"/>
  <c r="F70" i="45"/>
  <c r="U69" i="45"/>
  <c r="T69" i="45"/>
  <c r="F69" i="45"/>
  <c r="U68" i="45"/>
  <c r="T68" i="45"/>
  <c r="F68" i="45"/>
  <c r="U67" i="45"/>
  <c r="T67" i="45"/>
  <c r="F67" i="45"/>
  <c r="U66" i="45"/>
  <c r="T66" i="45"/>
  <c r="F66" i="45"/>
  <c r="U65" i="45"/>
  <c r="T65" i="45"/>
  <c r="F65" i="45"/>
  <c r="U64" i="45"/>
  <c r="T64" i="45"/>
  <c r="F64" i="45"/>
  <c r="U63" i="45"/>
  <c r="T63" i="45"/>
  <c r="F63" i="45"/>
  <c r="U62" i="45"/>
  <c r="T62" i="45"/>
  <c r="F62" i="45"/>
  <c r="U61" i="45"/>
  <c r="T61" i="45"/>
  <c r="F61" i="45"/>
  <c r="U60" i="45"/>
  <c r="T60" i="45"/>
  <c r="F60" i="45"/>
  <c r="U59" i="45"/>
  <c r="T59" i="45"/>
  <c r="F59" i="45"/>
  <c r="U58" i="45"/>
  <c r="T58" i="45"/>
  <c r="F58" i="45"/>
  <c r="U57" i="45"/>
  <c r="T57" i="45"/>
  <c r="F57" i="45"/>
  <c r="U56" i="45"/>
  <c r="T56" i="45"/>
  <c r="F56" i="45"/>
  <c r="U55" i="45"/>
  <c r="T55" i="45"/>
  <c r="F55" i="45"/>
  <c r="U54" i="45"/>
  <c r="T54" i="45"/>
  <c r="F54" i="45"/>
  <c r="U53" i="45"/>
  <c r="T53" i="45"/>
  <c r="F53" i="45"/>
  <c r="U52" i="45"/>
  <c r="T52" i="45"/>
  <c r="F52" i="45"/>
  <c r="U51" i="45"/>
  <c r="T51" i="45"/>
  <c r="F51" i="45"/>
  <c r="U50" i="45"/>
  <c r="T50" i="45"/>
  <c r="F50" i="45"/>
  <c r="U49" i="45"/>
  <c r="T49" i="45"/>
  <c r="F49" i="45"/>
  <c r="U48" i="45"/>
  <c r="T48" i="45"/>
  <c r="F48" i="45"/>
  <c r="U47" i="45"/>
  <c r="T47" i="45"/>
  <c r="F47" i="45"/>
  <c r="U46" i="45"/>
  <c r="T46" i="45"/>
  <c r="F46" i="45"/>
  <c r="U45" i="45"/>
  <c r="T45" i="45"/>
  <c r="F45" i="45"/>
  <c r="U44" i="45"/>
  <c r="T44" i="45"/>
  <c r="F44" i="45"/>
  <c r="U43" i="45"/>
  <c r="T43" i="45"/>
  <c r="F43" i="45"/>
  <c r="U42" i="45"/>
  <c r="T42" i="45"/>
  <c r="F42" i="45"/>
  <c r="U41" i="45"/>
  <c r="T41" i="45"/>
  <c r="F41" i="45"/>
  <c r="U40" i="45"/>
  <c r="T40" i="45"/>
  <c r="F40" i="45"/>
  <c r="U39" i="45"/>
  <c r="T39" i="45"/>
  <c r="F39" i="45"/>
  <c r="U38" i="45"/>
  <c r="T38" i="45"/>
  <c r="F38" i="45"/>
  <c r="U37" i="45"/>
  <c r="T37" i="45"/>
  <c r="F37" i="45"/>
  <c r="U36" i="45"/>
  <c r="T36" i="45"/>
  <c r="F36" i="45"/>
  <c r="U35" i="45"/>
  <c r="T35" i="45"/>
  <c r="F35" i="45"/>
  <c r="U34" i="45"/>
  <c r="T34" i="45"/>
  <c r="F34" i="45"/>
  <c r="U33" i="45"/>
  <c r="T33" i="45"/>
  <c r="F33" i="45"/>
  <c r="U32" i="45"/>
  <c r="T32" i="45"/>
  <c r="F32" i="45"/>
  <c r="U31" i="45"/>
  <c r="T31" i="45"/>
  <c r="F31" i="45"/>
  <c r="U30" i="45"/>
  <c r="T30" i="45"/>
  <c r="F30" i="45"/>
  <c r="U29" i="45"/>
  <c r="T29" i="45"/>
  <c r="K29" i="45"/>
  <c r="F29" i="45"/>
  <c r="U28" i="45"/>
  <c r="T28" i="45"/>
  <c r="F28" i="45"/>
  <c r="U27" i="45"/>
  <c r="T27" i="45"/>
  <c r="K27" i="45"/>
  <c r="F27" i="45"/>
  <c r="U26" i="45"/>
  <c r="T26" i="45"/>
  <c r="K26" i="45"/>
  <c r="F26" i="45"/>
  <c r="U25" i="45"/>
  <c r="T25" i="45"/>
  <c r="K25" i="45"/>
  <c r="F25" i="45"/>
  <c r="U24" i="45"/>
  <c r="T24" i="45"/>
  <c r="K24" i="45"/>
  <c r="F24" i="45"/>
  <c r="U23" i="45"/>
  <c r="T23" i="45"/>
  <c r="K23" i="45"/>
  <c r="F23" i="45"/>
  <c r="U22" i="45"/>
  <c r="T22" i="45"/>
  <c r="K22" i="45"/>
  <c r="F22" i="45"/>
  <c r="U21" i="45"/>
  <c r="T21" i="45"/>
  <c r="K21" i="45"/>
  <c r="F21" i="45"/>
  <c r="U20" i="45"/>
  <c r="T20" i="45"/>
  <c r="K20" i="45"/>
  <c r="F20" i="45"/>
  <c r="U19" i="45"/>
  <c r="T19" i="45"/>
  <c r="K19" i="45"/>
  <c r="F19" i="45"/>
  <c r="U18" i="45"/>
  <c r="T18" i="45"/>
  <c r="K18" i="45"/>
  <c r="F18" i="45"/>
  <c r="U17" i="45"/>
  <c r="T17" i="45"/>
  <c r="K17" i="45"/>
  <c r="F17" i="45"/>
  <c r="U16" i="45"/>
  <c r="T16" i="45"/>
  <c r="K16" i="45"/>
  <c r="F16" i="45"/>
  <c r="U15" i="45"/>
  <c r="T15" i="45"/>
  <c r="K15" i="45"/>
  <c r="F15" i="45"/>
  <c r="U14" i="45"/>
  <c r="T14" i="45"/>
  <c r="K14" i="45"/>
  <c r="F14" i="45"/>
  <c r="U13" i="45"/>
  <c r="T13" i="45"/>
  <c r="K13" i="45"/>
  <c r="F13" i="45"/>
  <c r="U12" i="45"/>
  <c r="T12" i="45"/>
  <c r="K12" i="45"/>
  <c r="F12" i="45"/>
  <c r="U11" i="45"/>
  <c r="T11" i="45"/>
  <c r="K11" i="45"/>
  <c r="F11" i="45"/>
  <c r="U10" i="45"/>
  <c r="T10" i="45"/>
  <c r="K10" i="45"/>
  <c r="F10" i="45"/>
  <c r="U9" i="45"/>
  <c r="T9" i="45"/>
  <c r="K9" i="45"/>
  <c r="F9" i="45"/>
  <c r="U8" i="45"/>
  <c r="T8" i="45"/>
  <c r="K8" i="45"/>
  <c r="F8" i="45"/>
  <c r="U7" i="45"/>
  <c r="T7" i="45"/>
  <c r="K7" i="45"/>
  <c r="F7" i="45"/>
  <c r="U6" i="45"/>
  <c r="T6" i="45"/>
  <c r="K6" i="45"/>
  <c r="F6" i="45"/>
  <c r="U5" i="45"/>
  <c r="T5" i="45"/>
  <c r="K5" i="45"/>
  <c r="F5" i="45"/>
  <c r="U4" i="45"/>
  <c r="T4" i="45"/>
  <c r="K4" i="45"/>
  <c r="F4" i="45"/>
  <c r="F81" i="92"/>
  <c r="F80" i="92"/>
  <c r="F79" i="92"/>
  <c r="F78" i="92"/>
  <c r="F77" i="92"/>
  <c r="U76" i="92"/>
  <c r="F76" i="92"/>
  <c r="U75" i="92"/>
  <c r="F75" i="92"/>
  <c r="U74" i="92"/>
  <c r="F74" i="92"/>
  <c r="U73" i="92"/>
  <c r="F73" i="92"/>
  <c r="U72" i="92"/>
  <c r="F72" i="92"/>
  <c r="U71" i="92"/>
  <c r="T71" i="92"/>
  <c r="F71" i="92"/>
  <c r="U70" i="92"/>
  <c r="T70" i="92"/>
  <c r="F70" i="92"/>
  <c r="U69" i="92"/>
  <c r="T69" i="92"/>
  <c r="F69" i="92"/>
  <c r="U68" i="92"/>
  <c r="T68" i="92"/>
  <c r="F68" i="92"/>
  <c r="U67" i="92"/>
  <c r="T67" i="92"/>
  <c r="F67" i="92"/>
  <c r="U66" i="92"/>
  <c r="T66" i="92"/>
  <c r="F66" i="92"/>
  <c r="U65" i="92"/>
  <c r="T65" i="92"/>
  <c r="F65" i="92"/>
  <c r="U64" i="92"/>
  <c r="T64" i="92"/>
  <c r="F64" i="92"/>
  <c r="U63" i="92"/>
  <c r="T63" i="92"/>
  <c r="F63" i="92"/>
  <c r="U62" i="92"/>
  <c r="T62" i="92"/>
  <c r="F62" i="92"/>
  <c r="U61" i="92"/>
  <c r="T61" i="92"/>
  <c r="F61" i="92"/>
  <c r="U60" i="92"/>
  <c r="T60" i="92"/>
  <c r="F60" i="92"/>
  <c r="U59" i="92"/>
  <c r="T59" i="92"/>
  <c r="F59" i="92"/>
  <c r="U58" i="92"/>
  <c r="T58" i="92"/>
  <c r="F58" i="92"/>
  <c r="U57" i="92"/>
  <c r="T57" i="92"/>
  <c r="F57" i="92"/>
  <c r="U56" i="92"/>
  <c r="T56" i="92"/>
  <c r="F56" i="92"/>
  <c r="U55" i="92"/>
  <c r="T55" i="92"/>
  <c r="F55" i="92"/>
  <c r="U54" i="92"/>
  <c r="T54" i="92"/>
  <c r="F54" i="92"/>
  <c r="U53" i="92"/>
  <c r="T53" i="92"/>
  <c r="F53" i="92"/>
  <c r="U52" i="92"/>
  <c r="T52" i="92"/>
  <c r="F52" i="92"/>
  <c r="U51" i="92"/>
  <c r="T51" i="92"/>
  <c r="F51" i="92"/>
  <c r="U50" i="92"/>
  <c r="T50" i="92"/>
  <c r="F50" i="92"/>
  <c r="U49" i="92"/>
  <c r="T49" i="92"/>
  <c r="F49" i="92"/>
  <c r="U48" i="92"/>
  <c r="T48" i="92"/>
  <c r="F48" i="92"/>
  <c r="U47" i="92"/>
  <c r="T47" i="92"/>
  <c r="F47" i="92"/>
  <c r="U46" i="92"/>
  <c r="T46" i="92"/>
  <c r="F46" i="92"/>
  <c r="U45" i="92"/>
  <c r="T45" i="92"/>
  <c r="F45" i="92"/>
  <c r="U44" i="92"/>
  <c r="T44" i="92"/>
  <c r="F44" i="92"/>
  <c r="U43" i="92"/>
  <c r="T43" i="92"/>
  <c r="F43" i="92"/>
  <c r="U42" i="92"/>
  <c r="T42" i="92"/>
  <c r="F42" i="92"/>
  <c r="U41" i="92"/>
  <c r="T41" i="92"/>
  <c r="F41" i="92"/>
  <c r="U40" i="92"/>
  <c r="T40" i="92"/>
  <c r="F40" i="92"/>
  <c r="U39" i="92"/>
  <c r="T39" i="92"/>
  <c r="F39" i="92"/>
  <c r="U38" i="92"/>
  <c r="T38" i="92"/>
  <c r="F38" i="92"/>
  <c r="U37" i="92"/>
  <c r="T37" i="92"/>
  <c r="F37" i="92"/>
  <c r="U36" i="92"/>
  <c r="T36" i="92"/>
  <c r="F36" i="92"/>
  <c r="U35" i="92"/>
  <c r="T35" i="92"/>
  <c r="F35" i="92"/>
  <c r="U34" i="92"/>
  <c r="T34" i="92"/>
  <c r="F34" i="92"/>
  <c r="U33" i="92"/>
  <c r="T33" i="92"/>
  <c r="F33" i="92"/>
  <c r="U32" i="92"/>
  <c r="T32" i="92"/>
  <c r="F32" i="92"/>
  <c r="U31" i="92"/>
  <c r="T31" i="92"/>
  <c r="F31" i="92"/>
  <c r="U30" i="92"/>
  <c r="T30" i="92"/>
  <c r="F30" i="92"/>
  <c r="U29" i="92"/>
  <c r="T29" i="92"/>
  <c r="K29" i="92"/>
  <c r="F29" i="92"/>
  <c r="U28" i="92"/>
  <c r="T28" i="92"/>
  <c r="F28" i="92"/>
  <c r="U27" i="92"/>
  <c r="T27" i="92"/>
  <c r="K27" i="92"/>
  <c r="F27" i="92"/>
  <c r="U26" i="92"/>
  <c r="T26" i="92"/>
  <c r="K26" i="92"/>
  <c r="F26" i="92"/>
  <c r="U25" i="92"/>
  <c r="T25" i="92"/>
  <c r="K25" i="92"/>
  <c r="F25" i="92"/>
  <c r="U24" i="92"/>
  <c r="T24" i="92"/>
  <c r="K24" i="92"/>
  <c r="F24" i="92"/>
  <c r="U23" i="92"/>
  <c r="T23" i="92"/>
  <c r="K23" i="92"/>
  <c r="F23" i="92"/>
  <c r="U22" i="92"/>
  <c r="T22" i="92"/>
  <c r="K22" i="92"/>
  <c r="F22" i="92"/>
  <c r="U21" i="92"/>
  <c r="T21" i="92"/>
  <c r="K21" i="92"/>
  <c r="F21" i="92"/>
  <c r="U20" i="92"/>
  <c r="T20" i="92"/>
  <c r="K20" i="92"/>
  <c r="F20" i="92"/>
  <c r="U19" i="92"/>
  <c r="T19" i="92"/>
  <c r="K19" i="92"/>
  <c r="F19" i="92"/>
  <c r="U18" i="92"/>
  <c r="T18" i="92"/>
  <c r="K18" i="92"/>
  <c r="F18" i="92"/>
  <c r="U17" i="92"/>
  <c r="T17" i="92"/>
  <c r="K17" i="92"/>
  <c r="F17" i="92"/>
  <c r="U16" i="92"/>
  <c r="T16" i="92"/>
  <c r="K16" i="92"/>
  <c r="F16" i="92"/>
  <c r="U15" i="92"/>
  <c r="T15" i="92"/>
  <c r="K15" i="92"/>
  <c r="F15" i="92"/>
  <c r="U14" i="92"/>
  <c r="T14" i="92"/>
  <c r="K14" i="92"/>
  <c r="F14" i="92"/>
  <c r="U13" i="92"/>
  <c r="T13" i="92"/>
  <c r="K13" i="92"/>
  <c r="F13" i="92"/>
  <c r="U12" i="92"/>
  <c r="T12" i="92"/>
  <c r="K12" i="92"/>
  <c r="F12" i="92"/>
  <c r="U11" i="92"/>
  <c r="T11" i="92"/>
  <c r="K11" i="92"/>
  <c r="F11" i="92"/>
  <c r="U10" i="92"/>
  <c r="T10" i="92"/>
  <c r="K10" i="92"/>
  <c r="F10" i="92"/>
  <c r="U9" i="92"/>
  <c r="T9" i="92"/>
  <c r="K9" i="92"/>
  <c r="F9" i="92"/>
  <c r="U8" i="92"/>
  <c r="T8" i="92"/>
  <c r="K8" i="92"/>
  <c r="F8" i="92"/>
  <c r="U7" i="92"/>
  <c r="T7" i="92"/>
  <c r="K7" i="92"/>
  <c r="F7" i="92"/>
  <c r="U6" i="92"/>
  <c r="T6" i="92"/>
  <c r="K6" i="92"/>
  <c r="F6" i="92"/>
  <c r="U5" i="92"/>
  <c r="T5" i="92"/>
  <c r="K5" i="92"/>
  <c r="F5" i="92"/>
  <c r="U4" i="92"/>
  <c r="T4" i="92"/>
  <c r="K4" i="92"/>
  <c r="F4" i="92"/>
  <c r="F81" i="90"/>
  <c r="F80" i="90"/>
  <c r="F79" i="90"/>
  <c r="F78" i="90"/>
  <c r="F77" i="90"/>
  <c r="U76" i="90"/>
  <c r="F76" i="90"/>
  <c r="U75" i="90"/>
  <c r="F75" i="90"/>
  <c r="U74" i="90"/>
  <c r="F74" i="90"/>
  <c r="U73" i="90"/>
  <c r="F73" i="90"/>
  <c r="U72" i="90"/>
  <c r="F72" i="90"/>
  <c r="U71" i="90"/>
  <c r="T71" i="90"/>
  <c r="F71" i="90"/>
  <c r="U70" i="90"/>
  <c r="T70" i="90"/>
  <c r="F70" i="90"/>
  <c r="U69" i="90"/>
  <c r="T69" i="90"/>
  <c r="F69" i="90"/>
  <c r="U68" i="90"/>
  <c r="T68" i="90"/>
  <c r="F68" i="90"/>
  <c r="U67" i="90"/>
  <c r="T67" i="90"/>
  <c r="F67" i="90"/>
  <c r="U66" i="90"/>
  <c r="T66" i="90"/>
  <c r="F66" i="90"/>
  <c r="U65" i="90"/>
  <c r="T65" i="90"/>
  <c r="F65" i="90"/>
  <c r="U64" i="90"/>
  <c r="T64" i="90"/>
  <c r="F64" i="90"/>
  <c r="U63" i="90"/>
  <c r="T63" i="90"/>
  <c r="F63" i="90"/>
  <c r="U62" i="90"/>
  <c r="T62" i="90"/>
  <c r="F62" i="90"/>
  <c r="U61" i="90"/>
  <c r="T61" i="90"/>
  <c r="F61" i="90"/>
  <c r="U60" i="90"/>
  <c r="T60" i="90"/>
  <c r="F60" i="90"/>
  <c r="U59" i="90"/>
  <c r="T59" i="90"/>
  <c r="F59" i="90"/>
  <c r="U58" i="90"/>
  <c r="T58" i="90"/>
  <c r="F58" i="90"/>
  <c r="U57" i="90"/>
  <c r="T57" i="90"/>
  <c r="F57" i="90"/>
  <c r="U56" i="90"/>
  <c r="T56" i="90"/>
  <c r="F56" i="90"/>
  <c r="U55" i="90"/>
  <c r="T55" i="90"/>
  <c r="F55" i="90"/>
  <c r="U54" i="90"/>
  <c r="T54" i="90"/>
  <c r="F54" i="90"/>
  <c r="U53" i="90"/>
  <c r="T53" i="90"/>
  <c r="F53" i="90"/>
  <c r="U52" i="90"/>
  <c r="T52" i="90"/>
  <c r="F52" i="90"/>
  <c r="U51" i="90"/>
  <c r="T51" i="90"/>
  <c r="F51" i="90"/>
  <c r="U50" i="90"/>
  <c r="T50" i="90"/>
  <c r="F50" i="90"/>
  <c r="U49" i="90"/>
  <c r="T49" i="90"/>
  <c r="F49" i="90"/>
  <c r="U48" i="90"/>
  <c r="T48" i="90"/>
  <c r="F48" i="90"/>
  <c r="U47" i="90"/>
  <c r="T47" i="90"/>
  <c r="F47" i="90"/>
  <c r="U46" i="90"/>
  <c r="T46" i="90"/>
  <c r="F46" i="90"/>
  <c r="U45" i="90"/>
  <c r="T45" i="90"/>
  <c r="F45" i="90"/>
  <c r="U44" i="90"/>
  <c r="T44" i="90"/>
  <c r="F44" i="90"/>
  <c r="U43" i="90"/>
  <c r="T43" i="90"/>
  <c r="F43" i="90"/>
  <c r="U42" i="90"/>
  <c r="T42" i="90"/>
  <c r="F42" i="90"/>
  <c r="U41" i="90"/>
  <c r="T41" i="90"/>
  <c r="F41" i="90"/>
  <c r="U40" i="90"/>
  <c r="T40" i="90"/>
  <c r="F40" i="90"/>
  <c r="U39" i="90"/>
  <c r="T39" i="90"/>
  <c r="F39" i="90"/>
  <c r="U38" i="90"/>
  <c r="T38" i="90"/>
  <c r="F38" i="90"/>
  <c r="U37" i="90"/>
  <c r="T37" i="90"/>
  <c r="F37" i="90"/>
  <c r="U36" i="90"/>
  <c r="T36" i="90"/>
  <c r="F36" i="90"/>
  <c r="U35" i="90"/>
  <c r="T35" i="90"/>
  <c r="F35" i="90"/>
  <c r="U34" i="90"/>
  <c r="T34" i="90"/>
  <c r="F34" i="90"/>
  <c r="U33" i="90"/>
  <c r="T33" i="90"/>
  <c r="F33" i="90"/>
  <c r="U32" i="90"/>
  <c r="T32" i="90"/>
  <c r="F32" i="90"/>
  <c r="U31" i="90"/>
  <c r="T31" i="90"/>
  <c r="F31" i="90"/>
  <c r="U30" i="90"/>
  <c r="T30" i="90"/>
  <c r="F30" i="90"/>
  <c r="U29" i="90"/>
  <c r="T29" i="90"/>
  <c r="K29" i="90"/>
  <c r="F29" i="90"/>
  <c r="U28" i="90"/>
  <c r="T28" i="90"/>
  <c r="F28" i="90"/>
  <c r="U27" i="90"/>
  <c r="T27" i="90"/>
  <c r="K27" i="90"/>
  <c r="F27" i="90"/>
  <c r="U26" i="90"/>
  <c r="T26" i="90"/>
  <c r="K26" i="90"/>
  <c r="F26" i="90"/>
  <c r="U25" i="90"/>
  <c r="T25" i="90"/>
  <c r="K25" i="90"/>
  <c r="F25" i="90"/>
  <c r="U24" i="90"/>
  <c r="T24" i="90"/>
  <c r="K24" i="90"/>
  <c r="F24" i="90"/>
  <c r="U23" i="90"/>
  <c r="T23" i="90"/>
  <c r="K23" i="90"/>
  <c r="F23" i="90"/>
  <c r="U22" i="90"/>
  <c r="T22" i="90"/>
  <c r="K22" i="90"/>
  <c r="F22" i="90"/>
  <c r="U21" i="90"/>
  <c r="T21" i="90"/>
  <c r="K21" i="90"/>
  <c r="F21" i="90"/>
  <c r="U20" i="90"/>
  <c r="T20" i="90"/>
  <c r="K20" i="90"/>
  <c r="F20" i="90"/>
  <c r="U19" i="90"/>
  <c r="T19" i="90"/>
  <c r="K19" i="90"/>
  <c r="F19" i="90"/>
  <c r="U18" i="90"/>
  <c r="T18" i="90"/>
  <c r="K18" i="90"/>
  <c r="F18" i="90"/>
  <c r="U17" i="90"/>
  <c r="T17" i="90"/>
  <c r="K17" i="90"/>
  <c r="F17" i="90"/>
  <c r="U16" i="90"/>
  <c r="T16" i="90"/>
  <c r="K16" i="90"/>
  <c r="F16" i="90"/>
  <c r="U15" i="90"/>
  <c r="T15" i="90"/>
  <c r="K15" i="90"/>
  <c r="F15" i="90"/>
  <c r="U14" i="90"/>
  <c r="T14" i="90"/>
  <c r="K14" i="90"/>
  <c r="F14" i="90"/>
  <c r="U13" i="90"/>
  <c r="T13" i="90"/>
  <c r="K13" i="90"/>
  <c r="F13" i="90"/>
  <c r="U12" i="90"/>
  <c r="T12" i="90"/>
  <c r="K12" i="90"/>
  <c r="F12" i="90"/>
  <c r="U11" i="90"/>
  <c r="T11" i="90"/>
  <c r="K11" i="90"/>
  <c r="F11" i="90"/>
  <c r="U10" i="90"/>
  <c r="T10" i="90"/>
  <c r="K10" i="90"/>
  <c r="F10" i="90"/>
  <c r="U9" i="90"/>
  <c r="T9" i="90"/>
  <c r="K9" i="90"/>
  <c r="F9" i="90"/>
  <c r="U8" i="90"/>
  <c r="T8" i="90"/>
  <c r="K8" i="90"/>
  <c r="F8" i="90"/>
  <c r="U7" i="90"/>
  <c r="T7" i="90"/>
  <c r="K7" i="90"/>
  <c r="F7" i="90"/>
  <c r="U6" i="90"/>
  <c r="T6" i="90"/>
  <c r="K6" i="90"/>
  <c r="F6" i="90"/>
  <c r="U5" i="90"/>
  <c r="T5" i="90"/>
  <c r="K5" i="90"/>
  <c r="F5" i="90"/>
  <c r="U4" i="90"/>
  <c r="T4" i="90"/>
  <c r="K4" i="90"/>
  <c r="F4" i="90"/>
  <c r="F138" i="41"/>
  <c r="F137" i="41"/>
  <c r="F136" i="41"/>
  <c r="F135" i="41"/>
  <c r="F134" i="41"/>
  <c r="F133" i="41"/>
  <c r="F132" i="41"/>
  <c r="F131" i="41"/>
  <c r="F130" i="41"/>
  <c r="F129" i="41"/>
  <c r="F128" i="41"/>
  <c r="F127" i="41"/>
  <c r="F126" i="41"/>
  <c r="F125" i="41"/>
  <c r="F124" i="41"/>
  <c r="F123" i="41"/>
  <c r="F122" i="41"/>
  <c r="F121" i="41"/>
  <c r="F120" i="41"/>
  <c r="F119" i="41"/>
  <c r="F118" i="41"/>
  <c r="F117" i="41"/>
  <c r="F116" i="41"/>
  <c r="F115" i="41"/>
  <c r="F114" i="41"/>
  <c r="F113" i="41"/>
  <c r="F112" i="41"/>
  <c r="F111" i="41"/>
  <c r="F110" i="41"/>
  <c r="F109" i="41"/>
  <c r="F108" i="41"/>
  <c r="F107" i="41"/>
  <c r="F106" i="41"/>
  <c r="F105" i="41"/>
  <c r="F104" i="41"/>
  <c r="F103" i="41"/>
  <c r="F102" i="41"/>
  <c r="F101" i="41"/>
  <c r="F100" i="41"/>
  <c r="F99" i="41"/>
  <c r="F98" i="41"/>
  <c r="F97" i="41"/>
  <c r="F96" i="41"/>
  <c r="F95" i="41"/>
  <c r="F94" i="41"/>
  <c r="F93" i="41"/>
  <c r="F92" i="41"/>
  <c r="F91" i="41"/>
  <c r="F90" i="41"/>
  <c r="F89" i="41"/>
  <c r="F88" i="41"/>
  <c r="F87" i="41"/>
  <c r="F86" i="41"/>
  <c r="F85" i="41"/>
  <c r="F84" i="41"/>
  <c r="F83" i="41"/>
  <c r="F82" i="41"/>
  <c r="F81" i="41"/>
  <c r="F80" i="41"/>
  <c r="F79" i="41"/>
  <c r="F78" i="41"/>
  <c r="F77" i="41"/>
  <c r="U76" i="41"/>
  <c r="F76" i="41"/>
  <c r="U75" i="41"/>
  <c r="F75" i="41"/>
  <c r="U74" i="41"/>
  <c r="F74" i="41"/>
  <c r="U73" i="41"/>
  <c r="F73" i="41"/>
  <c r="U72" i="41"/>
  <c r="F72" i="41"/>
  <c r="U71" i="41"/>
  <c r="T71" i="41"/>
  <c r="F71" i="41"/>
  <c r="U70" i="41"/>
  <c r="T70" i="41"/>
  <c r="F70" i="41"/>
  <c r="U69" i="41"/>
  <c r="T69" i="41"/>
  <c r="F69" i="41"/>
  <c r="U68" i="41"/>
  <c r="T68" i="41"/>
  <c r="F68" i="41"/>
  <c r="U67" i="41"/>
  <c r="T67" i="41"/>
  <c r="F67" i="41"/>
  <c r="U66" i="41"/>
  <c r="T66" i="41"/>
  <c r="F66" i="41"/>
  <c r="U65" i="41"/>
  <c r="T65" i="41"/>
  <c r="F65" i="41"/>
  <c r="U64" i="41"/>
  <c r="T64" i="41"/>
  <c r="F64" i="41"/>
  <c r="U63" i="41"/>
  <c r="T63" i="41"/>
  <c r="F63" i="41"/>
  <c r="U62" i="41"/>
  <c r="T62" i="41"/>
  <c r="F62" i="41"/>
  <c r="U61" i="41"/>
  <c r="T61" i="41"/>
  <c r="F61" i="41"/>
  <c r="U60" i="41"/>
  <c r="T60" i="41"/>
  <c r="F60" i="41"/>
  <c r="U59" i="41"/>
  <c r="T59" i="41"/>
  <c r="F59" i="41"/>
  <c r="U58" i="41"/>
  <c r="T58" i="41"/>
  <c r="F58" i="41"/>
  <c r="U57" i="41"/>
  <c r="T57" i="41"/>
  <c r="F57" i="41"/>
  <c r="U56" i="41"/>
  <c r="T56" i="41"/>
  <c r="F56" i="41"/>
  <c r="U55" i="41"/>
  <c r="T55" i="41"/>
  <c r="F55" i="41"/>
  <c r="U54" i="41"/>
  <c r="T54" i="41"/>
  <c r="F54" i="41"/>
  <c r="U53" i="41"/>
  <c r="T53" i="41"/>
  <c r="F53" i="41"/>
  <c r="U52" i="41"/>
  <c r="T52" i="41"/>
  <c r="F52" i="41"/>
  <c r="U51" i="41"/>
  <c r="T51" i="41"/>
  <c r="F51" i="41"/>
  <c r="U50" i="41"/>
  <c r="T50" i="41"/>
  <c r="F50" i="41"/>
  <c r="U49" i="41"/>
  <c r="T49" i="41"/>
  <c r="F49" i="41"/>
  <c r="U48" i="41"/>
  <c r="T48" i="41"/>
  <c r="F48" i="41"/>
  <c r="U47" i="41"/>
  <c r="T47" i="41"/>
  <c r="F47" i="41"/>
  <c r="U46" i="41"/>
  <c r="T46" i="41"/>
  <c r="F46" i="41"/>
  <c r="U45" i="41"/>
  <c r="T45" i="41"/>
  <c r="F45" i="41"/>
  <c r="U44" i="41"/>
  <c r="T44" i="41"/>
  <c r="F44" i="41"/>
  <c r="U43" i="41"/>
  <c r="T43" i="41"/>
  <c r="F43" i="41"/>
  <c r="U42" i="41"/>
  <c r="T42" i="41"/>
  <c r="F42" i="41"/>
  <c r="U41" i="41"/>
  <c r="T41" i="41"/>
  <c r="F41" i="41"/>
  <c r="U40" i="41"/>
  <c r="T40" i="41"/>
  <c r="F40" i="41"/>
  <c r="U39" i="41"/>
  <c r="T39" i="41"/>
  <c r="F39" i="41"/>
  <c r="U38" i="41"/>
  <c r="T38" i="41"/>
  <c r="F38" i="41"/>
  <c r="U37" i="41"/>
  <c r="T37" i="41"/>
  <c r="F37" i="41"/>
  <c r="U36" i="41"/>
  <c r="T36" i="41"/>
  <c r="F36" i="41"/>
  <c r="U35" i="41"/>
  <c r="T35" i="41"/>
  <c r="F35" i="41"/>
  <c r="U34" i="41"/>
  <c r="T34" i="41"/>
  <c r="F34" i="41"/>
  <c r="U33" i="41"/>
  <c r="T33" i="41"/>
  <c r="F33" i="41"/>
  <c r="U32" i="41"/>
  <c r="T32" i="41"/>
  <c r="F32" i="41"/>
  <c r="U31" i="41"/>
  <c r="T31" i="41"/>
  <c r="F31" i="41"/>
  <c r="U30" i="41"/>
  <c r="T30" i="41"/>
  <c r="F30" i="41"/>
  <c r="U29" i="41"/>
  <c r="T29" i="41"/>
  <c r="K29" i="41"/>
  <c r="F29" i="41"/>
  <c r="U28" i="41"/>
  <c r="T28" i="41"/>
  <c r="F28" i="41"/>
  <c r="U27" i="41"/>
  <c r="T27" i="41"/>
  <c r="K27" i="41"/>
  <c r="F27" i="41"/>
  <c r="U26" i="41"/>
  <c r="T26" i="41"/>
  <c r="K26" i="41"/>
  <c r="F26" i="41"/>
  <c r="U25" i="41"/>
  <c r="T25" i="41"/>
  <c r="K25" i="41"/>
  <c r="F25" i="41"/>
  <c r="U24" i="41"/>
  <c r="T24" i="41"/>
  <c r="K24" i="41"/>
  <c r="F24" i="41"/>
  <c r="U23" i="41"/>
  <c r="T23" i="41"/>
  <c r="K23" i="41"/>
  <c r="F23" i="41"/>
  <c r="U22" i="41"/>
  <c r="T22" i="41"/>
  <c r="K22" i="41"/>
  <c r="F22" i="41"/>
  <c r="U21" i="41"/>
  <c r="T21" i="41"/>
  <c r="K21" i="41"/>
  <c r="F21" i="41"/>
  <c r="U20" i="41"/>
  <c r="T20" i="41"/>
  <c r="K20" i="41"/>
  <c r="F20" i="41"/>
  <c r="U19" i="41"/>
  <c r="T19" i="41"/>
  <c r="K19" i="41"/>
  <c r="F19" i="41"/>
  <c r="U18" i="41"/>
  <c r="T18" i="41"/>
  <c r="K18" i="41"/>
  <c r="F18" i="41"/>
  <c r="U17" i="41"/>
  <c r="T17" i="41"/>
  <c r="K17" i="41"/>
  <c r="F17" i="41"/>
  <c r="U16" i="41"/>
  <c r="T16" i="41"/>
  <c r="K16" i="41"/>
  <c r="F16" i="41"/>
  <c r="U15" i="41"/>
  <c r="T15" i="41"/>
  <c r="K15" i="41"/>
  <c r="F15" i="41"/>
  <c r="U14" i="41"/>
  <c r="T14" i="41"/>
  <c r="K14" i="41"/>
  <c r="F14" i="41"/>
  <c r="U13" i="41"/>
  <c r="T13" i="41"/>
  <c r="K13" i="41"/>
  <c r="F13" i="41"/>
  <c r="U12" i="41"/>
  <c r="T12" i="41"/>
  <c r="K12" i="41"/>
  <c r="F12" i="41"/>
  <c r="U11" i="41"/>
  <c r="T11" i="41"/>
  <c r="K11" i="41"/>
  <c r="F11" i="41"/>
  <c r="U10" i="41"/>
  <c r="T10" i="41"/>
  <c r="K10" i="41"/>
  <c r="F10" i="41"/>
  <c r="U9" i="41"/>
  <c r="T9" i="41"/>
  <c r="K9" i="41"/>
  <c r="F9" i="41"/>
  <c r="U8" i="41"/>
  <c r="T8" i="41"/>
  <c r="K8" i="41"/>
  <c r="F8" i="41"/>
  <c r="U7" i="41"/>
  <c r="T7" i="41"/>
  <c r="K7" i="41"/>
  <c r="F7" i="41"/>
  <c r="U6" i="41"/>
  <c r="T6" i="41"/>
  <c r="K6" i="41"/>
  <c r="F6" i="41"/>
  <c r="U5" i="41"/>
  <c r="T5" i="41"/>
  <c r="K5" i="41"/>
  <c r="F5" i="41"/>
  <c r="U4" i="41"/>
  <c r="T4" i="41"/>
  <c r="K4" i="41"/>
  <c r="F4" i="41"/>
  <c r="F138" i="40"/>
  <c r="F137" i="40"/>
  <c r="F136" i="40"/>
  <c r="F135" i="40"/>
  <c r="F134" i="40"/>
  <c r="F133" i="40"/>
  <c r="F132" i="40"/>
  <c r="F131" i="40"/>
  <c r="F130" i="40"/>
  <c r="F129" i="40"/>
  <c r="F128" i="40"/>
  <c r="F127" i="40"/>
  <c r="F126" i="40"/>
  <c r="F125" i="40"/>
  <c r="F124" i="40"/>
  <c r="F123" i="40"/>
  <c r="F122" i="40"/>
  <c r="F121" i="40"/>
  <c r="F120" i="40"/>
  <c r="F119" i="40"/>
  <c r="F118" i="40"/>
  <c r="F117" i="40"/>
  <c r="F116" i="40"/>
  <c r="F115" i="40"/>
  <c r="F114" i="40"/>
  <c r="F113" i="40"/>
  <c r="F112" i="40"/>
  <c r="F111" i="40"/>
  <c r="F110" i="40"/>
  <c r="F109" i="40"/>
  <c r="F108" i="40"/>
  <c r="F107" i="40"/>
  <c r="F106" i="40"/>
  <c r="F105" i="40"/>
  <c r="F104" i="40"/>
  <c r="F103" i="40"/>
  <c r="F102" i="40"/>
  <c r="F101" i="40"/>
  <c r="F100" i="40"/>
  <c r="F99" i="40"/>
  <c r="F98" i="40"/>
  <c r="F97" i="40"/>
  <c r="F96" i="40"/>
  <c r="F95" i="40"/>
  <c r="F94" i="40"/>
  <c r="F93" i="40"/>
  <c r="F92" i="40"/>
  <c r="F91" i="40"/>
  <c r="F90" i="40"/>
  <c r="F89" i="40"/>
  <c r="F88" i="40"/>
  <c r="F87" i="40"/>
  <c r="F86" i="40"/>
  <c r="F85" i="40"/>
  <c r="F84" i="40"/>
  <c r="F83" i="40"/>
  <c r="F82" i="40"/>
  <c r="F81" i="40"/>
  <c r="F80" i="40"/>
  <c r="F79" i="40"/>
  <c r="F78" i="40"/>
  <c r="F77" i="40"/>
  <c r="U76" i="40"/>
  <c r="F76" i="40"/>
  <c r="U75" i="40"/>
  <c r="F75" i="40"/>
  <c r="U74" i="40"/>
  <c r="F74" i="40"/>
  <c r="U73" i="40"/>
  <c r="F73" i="40"/>
  <c r="U72" i="40"/>
  <c r="F72" i="40"/>
  <c r="U71" i="40"/>
  <c r="T71" i="40"/>
  <c r="F71" i="40"/>
  <c r="U70" i="40"/>
  <c r="T70" i="40"/>
  <c r="F70" i="40"/>
  <c r="U69" i="40"/>
  <c r="T69" i="40"/>
  <c r="F69" i="40"/>
  <c r="U68" i="40"/>
  <c r="T68" i="40"/>
  <c r="F68" i="40"/>
  <c r="U67" i="40"/>
  <c r="T67" i="40"/>
  <c r="F67" i="40"/>
  <c r="U66" i="40"/>
  <c r="T66" i="40"/>
  <c r="F66" i="40"/>
  <c r="U65" i="40"/>
  <c r="T65" i="40"/>
  <c r="F65" i="40"/>
  <c r="U64" i="40"/>
  <c r="T64" i="40"/>
  <c r="F64" i="40"/>
  <c r="U63" i="40"/>
  <c r="T63" i="40"/>
  <c r="F63" i="40"/>
  <c r="U62" i="40"/>
  <c r="T62" i="40"/>
  <c r="F62" i="40"/>
  <c r="U61" i="40"/>
  <c r="T61" i="40"/>
  <c r="F61" i="40"/>
  <c r="U60" i="40"/>
  <c r="T60" i="40"/>
  <c r="F60" i="40"/>
  <c r="U59" i="40"/>
  <c r="T59" i="40"/>
  <c r="F59" i="40"/>
  <c r="U58" i="40"/>
  <c r="T58" i="40"/>
  <c r="F58" i="40"/>
  <c r="U57" i="40"/>
  <c r="T57" i="40"/>
  <c r="F57" i="40"/>
  <c r="U56" i="40"/>
  <c r="T56" i="40"/>
  <c r="F56" i="40"/>
  <c r="U55" i="40"/>
  <c r="T55" i="40"/>
  <c r="F55" i="40"/>
  <c r="U54" i="40"/>
  <c r="T54" i="40"/>
  <c r="F54" i="40"/>
  <c r="U53" i="40"/>
  <c r="T53" i="40"/>
  <c r="F53" i="40"/>
  <c r="U52" i="40"/>
  <c r="T52" i="40"/>
  <c r="F52" i="40"/>
  <c r="U51" i="40"/>
  <c r="T51" i="40"/>
  <c r="F51" i="40"/>
  <c r="U50" i="40"/>
  <c r="T50" i="40"/>
  <c r="F50" i="40"/>
  <c r="U49" i="40"/>
  <c r="T49" i="40"/>
  <c r="F49" i="40"/>
  <c r="U48" i="40"/>
  <c r="T48" i="40"/>
  <c r="F48" i="40"/>
  <c r="U47" i="40"/>
  <c r="T47" i="40"/>
  <c r="F47" i="40"/>
  <c r="U46" i="40"/>
  <c r="T46" i="40"/>
  <c r="F46" i="40"/>
  <c r="U45" i="40"/>
  <c r="T45" i="40"/>
  <c r="F45" i="40"/>
  <c r="U44" i="40"/>
  <c r="T44" i="40"/>
  <c r="F44" i="40"/>
  <c r="U43" i="40"/>
  <c r="T43" i="40"/>
  <c r="F43" i="40"/>
  <c r="U42" i="40"/>
  <c r="T42" i="40"/>
  <c r="F42" i="40"/>
  <c r="U41" i="40"/>
  <c r="T41" i="40"/>
  <c r="F41" i="40"/>
  <c r="U40" i="40"/>
  <c r="T40" i="40"/>
  <c r="F40" i="40"/>
  <c r="U39" i="40"/>
  <c r="T39" i="40"/>
  <c r="F39" i="40"/>
  <c r="U38" i="40"/>
  <c r="T38" i="40"/>
  <c r="F38" i="40"/>
  <c r="U37" i="40"/>
  <c r="T37" i="40"/>
  <c r="F37" i="40"/>
  <c r="U36" i="40"/>
  <c r="T36" i="40"/>
  <c r="F36" i="40"/>
  <c r="U35" i="40"/>
  <c r="T35" i="40"/>
  <c r="F35" i="40"/>
  <c r="U34" i="40"/>
  <c r="T34" i="40"/>
  <c r="F34" i="40"/>
  <c r="U33" i="40"/>
  <c r="T33" i="40"/>
  <c r="F33" i="40"/>
  <c r="U32" i="40"/>
  <c r="T32" i="40"/>
  <c r="F32" i="40"/>
  <c r="U31" i="40"/>
  <c r="T31" i="40"/>
  <c r="F31" i="40"/>
  <c r="U30" i="40"/>
  <c r="T30" i="40"/>
  <c r="F30" i="40"/>
  <c r="U29" i="40"/>
  <c r="T29" i="40"/>
  <c r="K29" i="40"/>
  <c r="F29" i="40"/>
  <c r="U28" i="40"/>
  <c r="T28" i="40"/>
  <c r="F28" i="40"/>
  <c r="U27" i="40"/>
  <c r="T27" i="40"/>
  <c r="K27" i="40"/>
  <c r="F27" i="40"/>
  <c r="U26" i="40"/>
  <c r="T26" i="40"/>
  <c r="K26" i="40"/>
  <c r="F26" i="40"/>
  <c r="U25" i="40"/>
  <c r="T25" i="40"/>
  <c r="K25" i="40"/>
  <c r="F25" i="40"/>
  <c r="U24" i="40"/>
  <c r="T24" i="40"/>
  <c r="K24" i="40"/>
  <c r="F24" i="40"/>
  <c r="U23" i="40"/>
  <c r="T23" i="40"/>
  <c r="K23" i="40"/>
  <c r="F23" i="40"/>
  <c r="U22" i="40"/>
  <c r="T22" i="40"/>
  <c r="K22" i="40"/>
  <c r="F22" i="40"/>
  <c r="U21" i="40"/>
  <c r="T21" i="40"/>
  <c r="K21" i="40"/>
  <c r="F21" i="40"/>
  <c r="U20" i="40"/>
  <c r="T20" i="40"/>
  <c r="K20" i="40"/>
  <c r="F20" i="40"/>
  <c r="U19" i="40"/>
  <c r="T19" i="40"/>
  <c r="K19" i="40"/>
  <c r="F19" i="40"/>
  <c r="U18" i="40"/>
  <c r="T18" i="40"/>
  <c r="K18" i="40"/>
  <c r="F18" i="40"/>
  <c r="U17" i="40"/>
  <c r="T17" i="40"/>
  <c r="K17" i="40"/>
  <c r="F17" i="40"/>
  <c r="U16" i="40"/>
  <c r="T16" i="40"/>
  <c r="K16" i="40"/>
  <c r="F16" i="40"/>
  <c r="U15" i="40"/>
  <c r="T15" i="40"/>
  <c r="K15" i="40"/>
  <c r="F15" i="40"/>
  <c r="U14" i="40"/>
  <c r="T14" i="40"/>
  <c r="K14" i="40"/>
  <c r="F14" i="40"/>
  <c r="U13" i="40"/>
  <c r="T13" i="40"/>
  <c r="K13" i="40"/>
  <c r="F13" i="40"/>
  <c r="U12" i="40"/>
  <c r="T12" i="40"/>
  <c r="K12" i="40"/>
  <c r="F12" i="40"/>
  <c r="U11" i="40"/>
  <c r="T11" i="40"/>
  <c r="K11" i="40"/>
  <c r="F11" i="40"/>
  <c r="U10" i="40"/>
  <c r="T10" i="40"/>
  <c r="K10" i="40"/>
  <c r="F10" i="40"/>
  <c r="U9" i="40"/>
  <c r="T9" i="40"/>
  <c r="K9" i="40"/>
  <c r="F9" i="40"/>
  <c r="U8" i="40"/>
  <c r="T8" i="40"/>
  <c r="K8" i="40"/>
  <c r="F8" i="40"/>
  <c r="U7" i="40"/>
  <c r="T7" i="40"/>
  <c r="K7" i="40"/>
  <c r="F7" i="40"/>
  <c r="U6" i="40"/>
  <c r="T6" i="40"/>
  <c r="K6" i="40"/>
  <c r="F6" i="40"/>
  <c r="U5" i="40"/>
  <c r="T5" i="40"/>
  <c r="K5" i="40"/>
  <c r="F5" i="40"/>
  <c r="U4" i="40"/>
  <c r="T4" i="40"/>
  <c r="K4" i="40"/>
  <c r="F4" i="40"/>
  <c r="F139" i="38"/>
  <c r="F138" i="38"/>
  <c r="F137" i="38"/>
  <c r="F136" i="38"/>
  <c r="F135" i="38"/>
  <c r="F134" i="38"/>
  <c r="F133" i="38"/>
  <c r="F132" i="38"/>
  <c r="F131" i="38"/>
  <c r="F130" i="38"/>
  <c r="F129" i="38"/>
  <c r="F128" i="38"/>
  <c r="F127" i="38"/>
  <c r="F126" i="38"/>
  <c r="F125" i="38"/>
  <c r="F124" i="38"/>
  <c r="F123" i="38"/>
  <c r="F122" i="38"/>
  <c r="F121" i="38"/>
  <c r="F120" i="38"/>
  <c r="F119" i="38"/>
  <c r="F118" i="38"/>
  <c r="F117" i="38"/>
  <c r="F116" i="38"/>
  <c r="F115" i="38"/>
  <c r="F114" i="38"/>
  <c r="F113" i="38"/>
  <c r="F112" i="38"/>
  <c r="F111" i="38"/>
  <c r="F110" i="38"/>
  <c r="F109" i="38"/>
  <c r="F108" i="38"/>
  <c r="F107" i="38"/>
  <c r="F106" i="38"/>
  <c r="F105" i="38"/>
  <c r="F104" i="38"/>
  <c r="F103" i="38"/>
  <c r="F102" i="38"/>
  <c r="F101" i="38"/>
  <c r="F100" i="38"/>
  <c r="F99" i="38"/>
  <c r="F98" i="38"/>
  <c r="F97" i="38"/>
  <c r="F96" i="38"/>
  <c r="F95" i="38"/>
  <c r="F94" i="38"/>
  <c r="F93" i="38"/>
  <c r="F92" i="38"/>
  <c r="F91" i="38"/>
  <c r="F90" i="38"/>
  <c r="F89" i="38"/>
  <c r="F88" i="38"/>
  <c r="F87" i="38"/>
  <c r="F86" i="38"/>
  <c r="F85" i="38"/>
  <c r="F84" i="38"/>
  <c r="F83" i="38"/>
  <c r="F82" i="38"/>
  <c r="F81" i="38"/>
  <c r="F80" i="38"/>
  <c r="F79" i="38"/>
  <c r="F78" i="38"/>
  <c r="F77" i="38"/>
  <c r="U76" i="38"/>
  <c r="F76" i="38"/>
  <c r="U75" i="38"/>
  <c r="F75" i="38"/>
  <c r="U74" i="38"/>
  <c r="F74" i="38"/>
  <c r="U73" i="38"/>
  <c r="F73" i="38"/>
  <c r="U72" i="38"/>
  <c r="F72" i="38"/>
  <c r="U71" i="38"/>
  <c r="T71" i="38"/>
  <c r="F71" i="38"/>
  <c r="U70" i="38"/>
  <c r="T70" i="38"/>
  <c r="F70" i="38"/>
  <c r="U69" i="38"/>
  <c r="T69" i="38"/>
  <c r="F69" i="38"/>
  <c r="U68" i="38"/>
  <c r="T68" i="38"/>
  <c r="F68" i="38"/>
  <c r="U67" i="38"/>
  <c r="T67" i="38"/>
  <c r="F67" i="38"/>
  <c r="U66" i="38"/>
  <c r="T66" i="38"/>
  <c r="F66" i="38"/>
  <c r="U65" i="38"/>
  <c r="T65" i="38"/>
  <c r="F65" i="38"/>
  <c r="U64" i="38"/>
  <c r="T64" i="38"/>
  <c r="F64" i="38"/>
  <c r="U63" i="38"/>
  <c r="T63" i="38"/>
  <c r="F63" i="38"/>
  <c r="U62" i="38"/>
  <c r="T62" i="38"/>
  <c r="F62" i="38"/>
  <c r="U61" i="38"/>
  <c r="T61" i="38"/>
  <c r="F61" i="38"/>
  <c r="U60" i="38"/>
  <c r="T60" i="38"/>
  <c r="F60" i="38"/>
  <c r="U59" i="38"/>
  <c r="T59" i="38"/>
  <c r="F59" i="38"/>
  <c r="U58" i="38"/>
  <c r="T58" i="38"/>
  <c r="F58" i="38"/>
  <c r="U57" i="38"/>
  <c r="T57" i="38"/>
  <c r="F57" i="38"/>
  <c r="U56" i="38"/>
  <c r="T56" i="38"/>
  <c r="F56" i="38"/>
  <c r="U55" i="38"/>
  <c r="T55" i="38"/>
  <c r="F55" i="38"/>
  <c r="U54" i="38"/>
  <c r="T54" i="38"/>
  <c r="F54" i="38"/>
  <c r="U53" i="38"/>
  <c r="T53" i="38"/>
  <c r="F53" i="38"/>
  <c r="U52" i="38"/>
  <c r="T52" i="38"/>
  <c r="F52" i="38"/>
  <c r="U51" i="38"/>
  <c r="T51" i="38"/>
  <c r="F51" i="38"/>
  <c r="U50" i="38"/>
  <c r="T50" i="38"/>
  <c r="F50" i="38"/>
  <c r="U49" i="38"/>
  <c r="T49" i="38"/>
  <c r="F49" i="38"/>
  <c r="U48" i="38"/>
  <c r="T48" i="38"/>
  <c r="F48" i="38"/>
  <c r="U47" i="38"/>
  <c r="T47" i="38"/>
  <c r="F47" i="38"/>
  <c r="U46" i="38"/>
  <c r="T46" i="38"/>
  <c r="F46" i="38"/>
  <c r="U45" i="38"/>
  <c r="T45" i="38"/>
  <c r="F45" i="38"/>
  <c r="U44" i="38"/>
  <c r="T44" i="38"/>
  <c r="F44" i="38"/>
  <c r="U43" i="38"/>
  <c r="T43" i="38"/>
  <c r="F43" i="38"/>
  <c r="U42" i="38"/>
  <c r="T42" i="38"/>
  <c r="F42" i="38"/>
  <c r="U41" i="38"/>
  <c r="T41" i="38"/>
  <c r="F41" i="38"/>
  <c r="U40" i="38"/>
  <c r="T40" i="38"/>
  <c r="F40" i="38"/>
  <c r="U39" i="38"/>
  <c r="T39" i="38"/>
  <c r="F39" i="38"/>
  <c r="U38" i="38"/>
  <c r="T38" i="38"/>
  <c r="F38" i="38"/>
  <c r="U37" i="38"/>
  <c r="T37" i="38"/>
  <c r="F37" i="38"/>
  <c r="U36" i="38"/>
  <c r="T36" i="38"/>
  <c r="F36" i="38"/>
  <c r="U35" i="38"/>
  <c r="T35" i="38"/>
  <c r="F35" i="38"/>
  <c r="U34" i="38"/>
  <c r="T34" i="38"/>
  <c r="F34" i="38"/>
  <c r="U33" i="38"/>
  <c r="T33" i="38"/>
  <c r="F33" i="38"/>
  <c r="U32" i="38"/>
  <c r="T32" i="38"/>
  <c r="F32" i="38"/>
  <c r="U31" i="38"/>
  <c r="T31" i="38"/>
  <c r="F31" i="38"/>
  <c r="U30" i="38"/>
  <c r="T30" i="38"/>
  <c r="F30" i="38"/>
  <c r="U29" i="38"/>
  <c r="T29" i="38"/>
  <c r="K29" i="38"/>
  <c r="F29" i="38"/>
  <c r="U28" i="38"/>
  <c r="T28" i="38"/>
  <c r="F28" i="38"/>
  <c r="U27" i="38"/>
  <c r="T27" i="38"/>
  <c r="K27" i="38"/>
  <c r="F27" i="38"/>
  <c r="U26" i="38"/>
  <c r="T26" i="38"/>
  <c r="K26" i="38"/>
  <c r="F26" i="38"/>
  <c r="U25" i="38"/>
  <c r="T25" i="38"/>
  <c r="K25" i="38"/>
  <c r="F25" i="38"/>
  <c r="U24" i="38"/>
  <c r="T24" i="38"/>
  <c r="K24" i="38"/>
  <c r="F24" i="38"/>
  <c r="U23" i="38"/>
  <c r="T23" i="38"/>
  <c r="K23" i="38"/>
  <c r="F23" i="38"/>
  <c r="U22" i="38"/>
  <c r="T22" i="38"/>
  <c r="K22" i="38"/>
  <c r="F22" i="38"/>
  <c r="U21" i="38"/>
  <c r="T21" i="38"/>
  <c r="K21" i="38"/>
  <c r="F21" i="38"/>
  <c r="U20" i="38"/>
  <c r="T20" i="38"/>
  <c r="K20" i="38"/>
  <c r="F20" i="38"/>
  <c r="U19" i="38"/>
  <c r="T19" i="38"/>
  <c r="K19" i="38"/>
  <c r="F19" i="38"/>
  <c r="U18" i="38"/>
  <c r="T18" i="38"/>
  <c r="K18" i="38"/>
  <c r="F18" i="38"/>
  <c r="U17" i="38"/>
  <c r="T17" i="38"/>
  <c r="K17" i="38"/>
  <c r="F17" i="38"/>
  <c r="U16" i="38"/>
  <c r="T16" i="38"/>
  <c r="K16" i="38"/>
  <c r="F16" i="38"/>
  <c r="U15" i="38"/>
  <c r="T15" i="38"/>
  <c r="K15" i="38"/>
  <c r="F15" i="38"/>
  <c r="U14" i="38"/>
  <c r="T14" i="38"/>
  <c r="K14" i="38"/>
  <c r="F14" i="38"/>
  <c r="U13" i="38"/>
  <c r="T13" i="38"/>
  <c r="K13" i="38"/>
  <c r="F13" i="38"/>
  <c r="U12" i="38"/>
  <c r="T12" i="38"/>
  <c r="K12" i="38"/>
  <c r="F12" i="38"/>
  <c r="U11" i="38"/>
  <c r="T11" i="38"/>
  <c r="K11" i="38"/>
  <c r="F11" i="38"/>
  <c r="U10" i="38"/>
  <c r="T10" i="38"/>
  <c r="K10" i="38"/>
  <c r="F10" i="38"/>
  <c r="U9" i="38"/>
  <c r="T9" i="38"/>
  <c r="K9" i="38"/>
  <c r="F9" i="38"/>
  <c r="U8" i="38"/>
  <c r="T8" i="38"/>
  <c r="K8" i="38"/>
  <c r="F8" i="38"/>
  <c r="U7" i="38"/>
  <c r="T7" i="38"/>
  <c r="K7" i="38"/>
  <c r="F7" i="38"/>
  <c r="U6" i="38"/>
  <c r="T6" i="38"/>
  <c r="K6" i="38"/>
  <c r="F6" i="38"/>
  <c r="U5" i="38"/>
  <c r="T5" i="38"/>
  <c r="K5" i="38"/>
  <c r="F5" i="38"/>
  <c r="U4" i="38"/>
  <c r="T4" i="38"/>
  <c r="K4" i="38"/>
  <c r="F4" i="38"/>
  <c r="F139" i="106"/>
  <c r="F138" i="106"/>
  <c r="F137" i="106"/>
  <c r="F136" i="106"/>
  <c r="F135" i="106"/>
  <c r="F134" i="106"/>
  <c r="F133" i="106"/>
  <c r="F132" i="106"/>
  <c r="F131" i="106"/>
  <c r="F130" i="106"/>
  <c r="F129" i="106"/>
  <c r="F128" i="106"/>
  <c r="F127" i="106"/>
  <c r="F126" i="106"/>
  <c r="F125" i="106"/>
  <c r="F124" i="106"/>
  <c r="F123" i="106"/>
  <c r="F122" i="106"/>
  <c r="F121" i="106"/>
  <c r="F120" i="106"/>
  <c r="F119" i="106"/>
  <c r="F118" i="106"/>
  <c r="F117" i="106"/>
  <c r="F116" i="106"/>
  <c r="F115" i="106"/>
  <c r="F114" i="106"/>
  <c r="F113" i="106"/>
  <c r="F112" i="106"/>
  <c r="F111" i="106"/>
  <c r="F110" i="106"/>
  <c r="F109" i="106"/>
  <c r="F108" i="106"/>
  <c r="F107" i="106"/>
  <c r="F106" i="106"/>
  <c r="F105" i="106"/>
  <c r="F104" i="106"/>
  <c r="F103" i="106"/>
  <c r="F102" i="106"/>
  <c r="F101" i="106"/>
  <c r="F100" i="106"/>
  <c r="F99" i="106"/>
  <c r="F98" i="106"/>
  <c r="F97" i="106"/>
  <c r="F96" i="106"/>
  <c r="F95" i="106"/>
  <c r="F94" i="106"/>
  <c r="F93" i="106"/>
  <c r="F92" i="106"/>
  <c r="F91" i="106"/>
  <c r="F90" i="106"/>
  <c r="F89" i="106"/>
  <c r="F88" i="106"/>
  <c r="F87" i="106"/>
  <c r="F86" i="106"/>
  <c r="F85" i="106"/>
  <c r="F84" i="106"/>
  <c r="F83" i="106"/>
  <c r="F82" i="106"/>
  <c r="F81" i="106"/>
  <c r="F80" i="106"/>
  <c r="F79" i="106"/>
  <c r="F78" i="106"/>
  <c r="F77" i="106"/>
  <c r="U76" i="106"/>
  <c r="F76" i="106"/>
  <c r="U75" i="106"/>
  <c r="F75" i="106"/>
  <c r="U74" i="106"/>
  <c r="F74" i="106"/>
  <c r="U73" i="106"/>
  <c r="F73" i="106"/>
  <c r="U72" i="106"/>
  <c r="F72" i="106"/>
  <c r="U71" i="106"/>
  <c r="T71" i="106"/>
  <c r="F71" i="106"/>
  <c r="U70" i="106"/>
  <c r="T70" i="106"/>
  <c r="F70" i="106"/>
  <c r="U69" i="106"/>
  <c r="T69" i="106"/>
  <c r="F69" i="106"/>
  <c r="U68" i="106"/>
  <c r="T68" i="106"/>
  <c r="F68" i="106"/>
  <c r="U67" i="106"/>
  <c r="T67" i="106"/>
  <c r="F67" i="106"/>
  <c r="U66" i="106"/>
  <c r="T66" i="106"/>
  <c r="F66" i="106"/>
  <c r="U65" i="106"/>
  <c r="T65" i="106"/>
  <c r="F65" i="106"/>
  <c r="U64" i="106"/>
  <c r="T64" i="106"/>
  <c r="F64" i="106"/>
  <c r="U63" i="106"/>
  <c r="T63" i="106"/>
  <c r="F63" i="106"/>
  <c r="U62" i="106"/>
  <c r="T62" i="106"/>
  <c r="F62" i="106"/>
  <c r="U61" i="106"/>
  <c r="T61" i="106"/>
  <c r="F61" i="106"/>
  <c r="U60" i="106"/>
  <c r="T60" i="106"/>
  <c r="F60" i="106"/>
  <c r="U59" i="106"/>
  <c r="T59" i="106"/>
  <c r="F59" i="106"/>
  <c r="U58" i="106"/>
  <c r="T58" i="106"/>
  <c r="F58" i="106"/>
  <c r="U57" i="106"/>
  <c r="T57" i="106"/>
  <c r="F57" i="106"/>
  <c r="U56" i="106"/>
  <c r="T56" i="106"/>
  <c r="F56" i="106"/>
  <c r="U55" i="106"/>
  <c r="T55" i="106"/>
  <c r="F55" i="106"/>
  <c r="U54" i="106"/>
  <c r="T54" i="106"/>
  <c r="F54" i="106"/>
  <c r="U53" i="106"/>
  <c r="T53" i="106"/>
  <c r="F53" i="106"/>
  <c r="U52" i="106"/>
  <c r="T52" i="106"/>
  <c r="F52" i="106"/>
  <c r="U51" i="106"/>
  <c r="T51" i="106"/>
  <c r="F51" i="106"/>
  <c r="U50" i="106"/>
  <c r="T50" i="106"/>
  <c r="F50" i="106"/>
  <c r="U49" i="106"/>
  <c r="T49" i="106"/>
  <c r="F49" i="106"/>
  <c r="U48" i="106"/>
  <c r="T48" i="106"/>
  <c r="F48" i="106"/>
  <c r="U47" i="106"/>
  <c r="T47" i="106"/>
  <c r="F47" i="106"/>
  <c r="U46" i="106"/>
  <c r="T46" i="106"/>
  <c r="F46" i="106"/>
  <c r="U45" i="106"/>
  <c r="T45" i="106"/>
  <c r="F45" i="106"/>
  <c r="U44" i="106"/>
  <c r="T44" i="106"/>
  <c r="F44" i="106"/>
  <c r="U43" i="106"/>
  <c r="T43" i="106"/>
  <c r="F43" i="106"/>
  <c r="U42" i="106"/>
  <c r="T42" i="106"/>
  <c r="F42" i="106"/>
  <c r="U41" i="106"/>
  <c r="T41" i="106"/>
  <c r="F41" i="106"/>
  <c r="U40" i="106"/>
  <c r="T40" i="106"/>
  <c r="F40" i="106"/>
  <c r="U39" i="106"/>
  <c r="T39" i="106"/>
  <c r="F39" i="106"/>
  <c r="U38" i="106"/>
  <c r="T38" i="106"/>
  <c r="F38" i="106"/>
  <c r="U37" i="106"/>
  <c r="T37" i="106"/>
  <c r="F37" i="106"/>
  <c r="U36" i="106"/>
  <c r="T36" i="106"/>
  <c r="F36" i="106"/>
  <c r="U35" i="106"/>
  <c r="T35" i="106"/>
  <c r="F35" i="106"/>
  <c r="U34" i="106"/>
  <c r="T34" i="106"/>
  <c r="F34" i="106"/>
  <c r="U33" i="106"/>
  <c r="T33" i="106"/>
  <c r="F33" i="106"/>
  <c r="U32" i="106"/>
  <c r="T32" i="106"/>
  <c r="F32" i="106"/>
  <c r="U31" i="106"/>
  <c r="T31" i="106"/>
  <c r="F31" i="106"/>
  <c r="U30" i="106"/>
  <c r="T30" i="106"/>
  <c r="F30" i="106"/>
  <c r="U29" i="106"/>
  <c r="T29" i="106"/>
  <c r="K29" i="106"/>
  <c r="F29" i="106"/>
  <c r="U28" i="106"/>
  <c r="T28" i="106"/>
  <c r="F28" i="106"/>
  <c r="U27" i="106"/>
  <c r="T27" i="106"/>
  <c r="K27" i="106"/>
  <c r="F27" i="106"/>
  <c r="U26" i="106"/>
  <c r="T26" i="106"/>
  <c r="K26" i="106"/>
  <c r="F26" i="106"/>
  <c r="U25" i="106"/>
  <c r="T25" i="106"/>
  <c r="K25" i="106"/>
  <c r="F25" i="106"/>
  <c r="U24" i="106"/>
  <c r="T24" i="106"/>
  <c r="K24" i="106"/>
  <c r="F24" i="106"/>
  <c r="U23" i="106"/>
  <c r="T23" i="106"/>
  <c r="K23" i="106"/>
  <c r="F23" i="106"/>
  <c r="U22" i="106"/>
  <c r="T22" i="106"/>
  <c r="K22" i="106"/>
  <c r="F22" i="106"/>
  <c r="U21" i="106"/>
  <c r="T21" i="106"/>
  <c r="K21" i="106"/>
  <c r="F21" i="106"/>
  <c r="U20" i="106"/>
  <c r="T20" i="106"/>
  <c r="K20" i="106"/>
  <c r="F20" i="106"/>
  <c r="U19" i="106"/>
  <c r="T19" i="106"/>
  <c r="K19" i="106"/>
  <c r="F19" i="106"/>
  <c r="U18" i="106"/>
  <c r="T18" i="106"/>
  <c r="K18" i="106"/>
  <c r="F18" i="106"/>
  <c r="U17" i="106"/>
  <c r="T17" i="106"/>
  <c r="K17" i="106"/>
  <c r="F17" i="106"/>
  <c r="U16" i="106"/>
  <c r="T16" i="106"/>
  <c r="K16" i="106"/>
  <c r="F16" i="106"/>
  <c r="U15" i="106"/>
  <c r="T15" i="106"/>
  <c r="K15" i="106"/>
  <c r="F15" i="106"/>
  <c r="U14" i="106"/>
  <c r="T14" i="106"/>
  <c r="K14" i="106"/>
  <c r="F14" i="106"/>
  <c r="U13" i="106"/>
  <c r="T13" i="106"/>
  <c r="K13" i="106"/>
  <c r="F13" i="106"/>
  <c r="U12" i="106"/>
  <c r="T12" i="106"/>
  <c r="K12" i="106"/>
  <c r="F12" i="106"/>
  <c r="U11" i="106"/>
  <c r="T11" i="106"/>
  <c r="K11" i="106"/>
  <c r="F11" i="106"/>
  <c r="U10" i="106"/>
  <c r="T10" i="106"/>
  <c r="K10" i="106"/>
  <c r="F10" i="106"/>
  <c r="U9" i="106"/>
  <c r="T9" i="106"/>
  <c r="K9" i="106"/>
  <c r="F9" i="106"/>
  <c r="U8" i="106"/>
  <c r="T8" i="106"/>
  <c r="K8" i="106"/>
  <c r="F8" i="106"/>
  <c r="U7" i="106"/>
  <c r="T7" i="106"/>
  <c r="K7" i="106"/>
  <c r="F7" i="106"/>
  <c r="U6" i="106"/>
  <c r="T6" i="106"/>
  <c r="K6" i="106"/>
  <c r="F6" i="106"/>
  <c r="U5" i="106"/>
  <c r="T5" i="106"/>
  <c r="K5" i="106"/>
  <c r="F5" i="106"/>
  <c r="U4" i="106"/>
  <c r="T4" i="106"/>
  <c r="K4" i="106"/>
  <c r="F4" i="106"/>
  <c r="F139" i="37"/>
  <c r="F138" i="37"/>
  <c r="F137" i="37"/>
  <c r="F136" i="37"/>
  <c r="F135" i="37"/>
  <c r="F134" i="37"/>
  <c r="F133" i="37"/>
  <c r="F132" i="37"/>
  <c r="F131" i="37"/>
  <c r="F130" i="37"/>
  <c r="F129" i="37"/>
  <c r="F128" i="37"/>
  <c r="F127" i="37"/>
  <c r="F126" i="37"/>
  <c r="F125" i="37"/>
  <c r="F124" i="37"/>
  <c r="F123" i="37"/>
  <c r="F122" i="37"/>
  <c r="F121" i="37"/>
  <c r="F120" i="37"/>
  <c r="F119" i="37"/>
  <c r="F118" i="37"/>
  <c r="F117" i="37"/>
  <c r="F116" i="37"/>
  <c r="F115" i="37"/>
  <c r="F114" i="37"/>
  <c r="F113" i="37"/>
  <c r="F112" i="37"/>
  <c r="F111" i="37"/>
  <c r="F110" i="37"/>
  <c r="F109" i="37"/>
  <c r="F108" i="37"/>
  <c r="F107" i="37"/>
  <c r="F106" i="37"/>
  <c r="F105" i="37"/>
  <c r="F104" i="37"/>
  <c r="F103" i="37"/>
  <c r="F102" i="37"/>
  <c r="F101" i="37"/>
  <c r="F100" i="37"/>
  <c r="F99" i="37"/>
  <c r="F98" i="37"/>
  <c r="F97" i="37"/>
  <c r="F96" i="37"/>
  <c r="F95" i="37"/>
  <c r="F94" i="37"/>
  <c r="F93" i="37"/>
  <c r="F92" i="37"/>
  <c r="F91" i="37"/>
  <c r="F90" i="37"/>
  <c r="F89" i="37"/>
  <c r="F88" i="37"/>
  <c r="F87" i="37"/>
  <c r="F86" i="37"/>
  <c r="F85" i="37"/>
  <c r="F84" i="37"/>
  <c r="F83" i="37"/>
  <c r="F82" i="37"/>
  <c r="F81" i="37"/>
  <c r="F80" i="37"/>
  <c r="F79" i="37"/>
  <c r="F78" i="37"/>
  <c r="F77" i="37"/>
  <c r="U76" i="37"/>
  <c r="F76" i="37"/>
  <c r="U75" i="37"/>
  <c r="F75" i="37"/>
  <c r="U74" i="37"/>
  <c r="F74" i="37"/>
  <c r="U73" i="37"/>
  <c r="F73" i="37"/>
  <c r="U72" i="37"/>
  <c r="F72" i="37"/>
  <c r="U71" i="37"/>
  <c r="T71" i="37"/>
  <c r="F71" i="37"/>
  <c r="U70" i="37"/>
  <c r="T70" i="37"/>
  <c r="F70" i="37"/>
  <c r="U69" i="37"/>
  <c r="T69" i="37"/>
  <c r="F69" i="37"/>
  <c r="U68" i="37"/>
  <c r="T68" i="37"/>
  <c r="F68" i="37"/>
  <c r="U67" i="37"/>
  <c r="T67" i="37"/>
  <c r="F67" i="37"/>
  <c r="U66" i="37"/>
  <c r="T66" i="37"/>
  <c r="F66" i="37"/>
  <c r="U65" i="37"/>
  <c r="T65" i="37"/>
  <c r="F65" i="37"/>
  <c r="U64" i="37"/>
  <c r="T64" i="37"/>
  <c r="F64" i="37"/>
  <c r="U63" i="37"/>
  <c r="T63" i="37"/>
  <c r="F63" i="37"/>
  <c r="U62" i="37"/>
  <c r="T62" i="37"/>
  <c r="F62" i="37"/>
  <c r="U61" i="37"/>
  <c r="T61" i="37"/>
  <c r="F61" i="37"/>
  <c r="U60" i="37"/>
  <c r="T60" i="37"/>
  <c r="F60" i="37"/>
  <c r="U59" i="37"/>
  <c r="T59" i="37"/>
  <c r="F59" i="37"/>
  <c r="U58" i="37"/>
  <c r="T58" i="37"/>
  <c r="F58" i="37"/>
  <c r="U57" i="37"/>
  <c r="T57" i="37"/>
  <c r="F57" i="37"/>
  <c r="U56" i="37"/>
  <c r="T56" i="37"/>
  <c r="F56" i="37"/>
  <c r="U55" i="37"/>
  <c r="T55" i="37"/>
  <c r="F55" i="37"/>
  <c r="U54" i="37"/>
  <c r="T54" i="37"/>
  <c r="F54" i="37"/>
  <c r="U53" i="37"/>
  <c r="T53" i="37"/>
  <c r="F53" i="37"/>
  <c r="U52" i="37"/>
  <c r="T52" i="37"/>
  <c r="F52" i="37"/>
  <c r="U51" i="37"/>
  <c r="T51" i="37"/>
  <c r="F51" i="37"/>
  <c r="U50" i="37"/>
  <c r="T50" i="37"/>
  <c r="F50" i="37"/>
  <c r="U49" i="37"/>
  <c r="T49" i="37"/>
  <c r="F49" i="37"/>
  <c r="U48" i="37"/>
  <c r="T48" i="37"/>
  <c r="F48" i="37"/>
  <c r="U47" i="37"/>
  <c r="T47" i="37"/>
  <c r="F47" i="37"/>
  <c r="U46" i="37"/>
  <c r="T46" i="37"/>
  <c r="F46" i="37"/>
  <c r="U45" i="37"/>
  <c r="T45" i="37"/>
  <c r="F45" i="37"/>
  <c r="U44" i="37"/>
  <c r="T44" i="37"/>
  <c r="F44" i="37"/>
  <c r="U43" i="37"/>
  <c r="T43" i="37"/>
  <c r="F43" i="37"/>
  <c r="U42" i="37"/>
  <c r="T42" i="37"/>
  <c r="F42" i="37"/>
  <c r="U41" i="37"/>
  <c r="T41" i="37"/>
  <c r="F41" i="37"/>
  <c r="U40" i="37"/>
  <c r="T40" i="37"/>
  <c r="F40" i="37"/>
  <c r="U39" i="37"/>
  <c r="T39" i="37"/>
  <c r="F39" i="37"/>
  <c r="U38" i="37"/>
  <c r="T38" i="37"/>
  <c r="F38" i="37"/>
  <c r="U37" i="37"/>
  <c r="T37" i="37"/>
  <c r="F37" i="37"/>
  <c r="U36" i="37"/>
  <c r="T36" i="37"/>
  <c r="F36" i="37"/>
  <c r="U35" i="37"/>
  <c r="T35" i="37"/>
  <c r="F35" i="37"/>
  <c r="U34" i="37"/>
  <c r="T34" i="37"/>
  <c r="F34" i="37"/>
  <c r="U33" i="37"/>
  <c r="T33" i="37"/>
  <c r="F33" i="37"/>
  <c r="U32" i="37"/>
  <c r="T32" i="37"/>
  <c r="F32" i="37"/>
  <c r="U31" i="37"/>
  <c r="T31" i="37"/>
  <c r="F31" i="37"/>
  <c r="U30" i="37"/>
  <c r="T30" i="37"/>
  <c r="F30" i="37"/>
  <c r="U29" i="37"/>
  <c r="T29" i="37"/>
  <c r="K29" i="37"/>
  <c r="F29" i="37"/>
  <c r="U28" i="37"/>
  <c r="T28" i="37"/>
  <c r="F28" i="37"/>
  <c r="U27" i="37"/>
  <c r="T27" i="37"/>
  <c r="K27" i="37"/>
  <c r="F27" i="37"/>
  <c r="U26" i="37"/>
  <c r="T26" i="37"/>
  <c r="K26" i="37"/>
  <c r="F26" i="37"/>
  <c r="U25" i="37"/>
  <c r="T25" i="37"/>
  <c r="K25" i="37"/>
  <c r="F25" i="37"/>
  <c r="U24" i="37"/>
  <c r="T24" i="37"/>
  <c r="K24" i="37"/>
  <c r="F24" i="37"/>
  <c r="U23" i="37"/>
  <c r="T23" i="37"/>
  <c r="K23" i="37"/>
  <c r="F23" i="37"/>
  <c r="U22" i="37"/>
  <c r="T22" i="37"/>
  <c r="K22" i="37"/>
  <c r="F22" i="37"/>
  <c r="U21" i="37"/>
  <c r="T21" i="37"/>
  <c r="K21" i="37"/>
  <c r="F21" i="37"/>
  <c r="U20" i="37"/>
  <c r="T20" i="37"/>
  <c r="K20" i="37"/>
  <c r="F20" i="37"/>
  <c r="U19" i="37"/>
  <c r="T19" i="37"/>
  <c r="K19" i="37"/>
  <c r="F19" i="37"/>
  <c r="U18" i="37"/>
  <c r="T18" i="37"/>
  <c r="K18" i="37"/>
  <c r="F18" i="37"/>
  <c r="U17" i="37"/>
  <c r="T17" i="37"/>
  <c r="K17" i="37"/>
  <c r="F17" i="37"/>
  <c r="U16" i="37"/>
  <c r="T16" i="37"/>
  <c r="K16" i="37"/>
  <c r="F16" i="37"/>
  <c r="U15" i="37"/>
  <c r="T15" i="37"/>
  <c r="K15" i="37"/>
  <c r="F15" i="37"/>
  <c r="U14" i="37"/>
  <c r="T14" i="37"/>
  <c r="K14" i="37"/>
  <c r="F14" i="37"/>
  <c r="U13" i="37"/>
  <c r="T13" i="37"/>
  <c r="K13" i="37"/>
  <c r="F13" i="37"/>
  <c r="U12" i="37"/>
  <c r="T12" i="37"/>
  <c r="K12" i="37"/>
  <c r="F12" i="37"/>
  <c r="U11" i="37"/>
  <c r="T11" i="37"/>
  <c r="K11" i="37"/>
  <c r="F11" i="37"/>
  <c r="U10" i="37"/>
  <c r="T10" i="37"/>
  <c r="K10" i="37"/>
  <c r="F10" i="37"/>
  <c r="U9" i="37"/>
  <c r="T9" i="37"/>
  <c r="K9" i="37"/>
  <c r="F9" i="37"/>
  <c r="U8" i="37"/>
  <c r="T8" i="37"/>
  <c r="K8" i="37"/>
  <c r="F8" i="37"/>
  <c r="U7" i="37"/>
  <c r="T7" i="37"/>
  <c r="K7" i="37"/>
  <c r="F7" i="37"/>
  <c r="U6" i="37"/>
  <c r="T6" i="37"/>
  <c r="K6" i="37"/>
  <c r="F6" i="37"/>
  <c r="U5" i="37"/>
  <c r="T5" i="37"/>
  <c r="K5" i="37"/>
  <c r="F5" i="37"/>
  <c r="U4" i="37"/>
  <c r="T4" i="37"/>
  <c r="K4" i="37"/>
  <c r="F4" i="37"/>
  <c r="F81" i="94"/>
  <c r="F80" i="94"/>
  <c r="F79" i="94"/>
  <c r="F78" i="94"/>
  <c r="F77" i="94"/>
  <c r="U76" i="94"/>
  <c r="F76" i="94"/>
  <c r="U75" i="94"/>
  <c r="F75" i="94"/>
  <c r="U74" i="94"/>
  <c r="F74" i="94"/>
  <c r="U73" i="94"/>
  <c r="F73" i="94"/>
  <c r="U72" i="94"/>
  <c r="F72" i="94"/>
  <c r="U71" i="94"/>
  <c r="T71" i="94"/>
  <c r="F71" i="94"/>
  <c r="U70" i="94"/>
  <c r="T70" i="94"/>
  <c r="F70" i="94"/>
  <c r="U69" i="94"/>
  <c r="T69" i="94"/>
  <c r="F69" i="94"/>
  <c r="U68" i="94"/>
  <c r="T68" i="94"/>
  <c r="F68" i="94"/>
  <c r="U67" i="94"/>
  <c r="T67" i="94"/>
  <c r="F67" i="94"/>
  <c r="U66" i="94"/>
  <c r="T66" i="94"/>
  <c r="F66" i="94"/>
  <c r="U65" i="94"/>
  <c r="T65" i="94"/>
  <c r="F65" i="94"/>
  <c r="U64" i="94"/>
  <c r="T64" i="94"/>
  <c r="F64" i="94"/>
  <c r="U63" i="94"/>
  <c r="T63" i="94"/>
  <c r="F63" i="94"/>
  <c r="U62" i="94"/>
  <c r="T62" i="94"/>
  <c r="F62" i="94"/>
  <c r="U61" i="94"/>
  <c r="T61" i="94"/>
  <c r="F61" i="94"/>
  <c r="U60" i="94"/>
  <c r="T60" i="94"/>
  <c r="F60" i="94"/>
  <c r="U59" i="94"/>
  <c r="T59" i="94"/>
  <c r="F59" i="94"/>
  <c r="U58" i="94"/>
  <c r="T58" i="94"/>
  <c r="F58" i="94"/>
  <c r="U57" i="94"/>
  <c r="T57" i="94"/>
  <c r="F57" i="94"/>
  <c r="U56" i="94"/>
  <c r="T56" i="94"/>
  <c r="F56" i="94"/>
  <c r="U55" i="94"/>
  <c r="T55" i="94"/>
  <c r="F55" i="94"/>
  <c r="U54" i="94"/>
  <c r="T54" i="94"/>
  <c r="F54" i="94"/>
  <c r="U53" i="94"/>
  <c r="T53" i="94"/>
  <c r="F53" i="94"/>
  <c r="U52" i="94"/>
  <c r="T52" i="94"/>
  <c r="F52" i="94"/>
  <c r="U51" i="94"/>
  <c r="T51" i="94"/>
  <c r="F51" i="94"/>
  <c r="U50" i="94"/>
  <c r="T50" i="94"/>
  <c r="F50" i="94"/>
  <c r="U49" i="94"/>
  <c r="T49" i="94"/>
  <c r="F49" i="94"/>
  <c r="U48" i="94"/>
  <c r="T48" i="94"/>
  <c r="F48" i="94"/>
  <c r="U47" i="94"/>
  <c r="T47" i="94"/>
  <c r="F47" i="94"/>
  <c r="U46" i="94"/>
  <c r="T46" i="94"/>
  <c r="F46" i="94"/>
  <c r="U45" i="94"/>
  <c r="T45" i="94"/>
  <c r="F45" i="94"/>
  <c r="U44" i="94"/>
  <c r="T44" i="94"/>
  <c r="F44" i="94"/>
  <c r="U43" i="94"/>
  <c r="T43" i="94"/>
  <c r="F43" i="94"/>
  <c r="U42" i="94"/>
  <c r="T42" i="94"/>
  <c r="F42" i="94"/>
  <c r="U41" i="94"/>
  <c r="T41" i="94"/>
  <c r="F41" i="94"/>
  <c r="U40" i="94"/>
  <c r="T40" i="94"/>
  <c r="F40" i="94"/>
  <c r="U39" i="94"/>
  <c r="T39" i="94"/>
  <c r="F39" i="94"/>
  <c r="U38" i="94"/>
  <c r="T38" i="94"/>
  <c r="F38" i="94"/>
  <c r="U37" i="94"/>
  <c r="T37" i="94"/>
  <c r="F37" i="94"/>
  <c r="U36" i="94"/>
  <c r="T36" i="94"/>
  <c r="F36" i="94"/>
  <c r="U35" i="94"/>
  <c r="T35" i="94"/>
  <c r="F35" i="94"/>
  <c r="U34" i="94"/>
  <c r="T34" i="94"/>
  <c r="F34" i="94"/>
  <c r="U33" i="94"/>
  <c r="T33" i="94"/>
  <c r="F33" i="94"/>
  <c r="U32" i="94"/>
  <c r="T32" i="94"/>
  <c r="F32" i="94"/>
  <c r="U31" i="94"/>
  <c r="T31" i="94"/>
  <c r="F31" i="94"/>
  <c r="U30" i="94"/>
  <c r="T30" i="94"/>
  <c r="F30" i="94"/>
  <c r="U29" i="94"/>
  <c r="T29" i="94"/>
  <c r="K29" i="94"/>
  <c r="F29" i="94"/>
  <c r="U28" i="94"/>
  <c r="T28" i="94"/>
  <c r="F28" i="94"/>
  <c r="U27" i="94"/>
  <c r="T27" i="94"/>
  <c r="K27" i="94"/>
  <c r="F27" i="94"/>
  <c r="U26" i="94"/>
  <c r="T26" i="94"/>
  <c r="K26" i="94"/>
  <c r="F26" i="94"/>
  <c r="U25" i="94"/>
  <c r="T25" i="94"/>
  <c r="K25" i="94"/>
  <c r="F25" i="94"/>
  <c r="U24" i="94"/>
  <c r="T24" i="94"/>
  <c r="K24" i="94"/>
  <c r="F24" i="94"/>
  <c r="U23" i="94"/>
  <c r="T23" i="94"/>
  <c r="K23" i="94"/>
  <c r="F23" i="94"/>
  <c r="U22" i="94"/>
  <c r="T22" i="94"/>
  <c r="K22" i="94"/>
  <c r="F22" i="94"/>
  <c r="U21" i="94"/>
  <c r="T21" i="94"/>
  <c r="K21" i="94"/>
  <c r="F21" i="94"/>
  <c r="U20" i="94"/>
  <c r="T20" i="94"/>
  <c r="K20" i="94"/>
  <c r="F20" i="94"/>
  <c r="U19" i="94"/>
  <c r="T19" i="94"/>
  <c r="K19" i="94"/>
  <c r="F19" i="94"/>
  <c r="U18" i="94"/>
  <c r="T18" i="94"/>
  <c r="K18" i="94"/>
  <c r="F18" i="94"/>
  <c r="U17" i="94"/>
  <c r="T17" i="94"/>
  <c r="K17" i="94"/>
  <c r="F17" i="94"/>
  <c r="U16" i="94"/>
  <c r="T16" i="94"/>
  <c r="K16" i="94"/>
  <c r="F16" i="94"/>
  <c r="U15" i="94"/>
  <c r="T15" i="94"/>
  <c r="K15" i="94"/>
  <c r="F15" i="94"/>
  <c r="U14" i="94"/>
  <c r="T14" i="94"/>
  <c r="K14" i="94"/>
  <c r="F14" i="94"/>
  <c r="U13" i="94"/>
  <c r="T13" i="94"/>
  <c r="K13" i="94"/>
  <c r="F13" i="94"/>
  <c r="U12" i="94"/>
  <c r="T12" i="94"/>
  <c r="K12" i="94"/>
  <c r="F12" i="94"/>
  <c r="U11" i="94"/>
  <c r="T11" i="94"/>
  <c r="K11" i="94"/>
  <c r="F11" i="94"/>
  <c r="U10" i="94"/>
  <c r="T10" i="94"/>
  <c r="K10" i="94"/>
  <c r="F10" i="94"/>
  <c r="U9" i="94"/>
  <c r="T9" i="94"/>
  <c r="K9" i="94"/>
  <c r="F9" i="94"/>
  <c r="U8" i="94"/>
  <c r="T8" i="94"/>
  <c r="K8" i="94"/>
  <c r="F8" i="94"/>
  <c r="U7" i="94"/>
  <c r="T7" i="94"/>
  <c r="K7" i="94"/>
  <c r="F7" i="94"/>
  <c r="U6" i="94"/>
  <c r="T6" i="94"/>
  <c r="K6" i="94"/>
  <c r="F6" i="94"/>
  <c r="U5" i="94"/>
  <c r="T5" i="94"/>
  <c r="K5" i="94"/>
  <c r="F5" i="94"/>
  <c r="U4" i="94"/>
  <c r="T4" i="94"/>
  <c r="K4" i="94"/>
  <c r="F4" i="94"/>
  <c r="F82" i="34"/>
  <c r="F81" i="34"/>
  <c r="F80" i="34"/>
  <c r="F79" i="34"/>
  <c r="F78" i="34"/>
  <c r="F77" i="34"/>
  <c r="U76" i="34"/>
  <c r="F76" i="34"/>
  <c r="U75" i="34"/>
  <c r="F75" i="34"/>
  <c r="U74" i="34"/>
  <c r="F74" i="34"/>
  <c r="U73" i="34"/>
  <c r="F73" i="34"/>
  <c r="U72" i="34"/>
  <c r="F72" i="34"/>
  <c r="U71" i="34"/>
  <c r="T71" i="34"/>
  <c r="F71" i="34"/>
  <c r="U70" i="34"/>
  <c r="T70" i="34"/>
  <c r="F70" i="34"/>
  <c r="U69" i="34"/>
  <c r="T69" i="34"/>
  <c r="F69" i="34"/>
  <c r="U68" i="34"/>
  <c r="T68" i="34"/>
  <c r="F68" i="34"/>
  <c r="U67" i="34"/>
  <c r="T67" i="34"/>
  <c r="F67" i="34"/>
  <c r="U66" i="34"/>
  <c r="T66" i="34"/>
  <c r="F66" i="34"/>
  <c r="U65" i="34"/>
  <c r="T65" i="34"/>
  <c r="F65" i="34"/>
  <c r="U64" i="34"/>
  <c r="T64" i="34"/>
  <c r="F64" i="34"/>
  <c r="U63" i="34"/>
  <c r="T63" i="34"/>
  <c r="F63" i="34"/>
  <c r="U62" i="34"/>
  <c r="T62" i="34"/>
  <c r="F62" i="34"/>
  <c r="U61" i="34"/>
  <c r="T61" i="34"/>
  <c r="F61" i="34"/>
  <c r="U60" i="34"/>
  <c r="T60" i="34"/>
  <c r="F60" i="34"/>
  <c r="U59" i="34"/>
  <c r="T59" i="34"/>
  <c r="F59" i="34"/>
  <c r="U58" i="34"/>
  <c r="T58" i="34"/>
  <c r="F58" i="34"/>
  <c r="U57" i="34"/>
  <c r="T57" i="34"/>
  <c r="F57" i="34"/>
  <c r="U56" i="34"/>
  <c r="T56" i="34"/>
  <c r="F56" i="34"/>
  <c r="U55" i="34"/>
  <c r="T55" i="34"/>
  <c r="F55" i="34"/>
  <c r="U54" i="34"/>
  <c r="T54" i="34"/>
  <c r="F54" i="34"/>
  <c r="U53" i="34"/>
  <c r="T53" i="34"/>
  <c r="F53" i="34"/>
  <c r="U52" i="34"/>
  <c r="T52" i="34"/>
  <c r="F52" i="34"/>
  <c r="U51" i="34"/>
  <c r="T51" i="34"/>
  <c r="F51" i="34"/>
  <c r="U50" i="34"/>
  <c r="T50" i="34"/>
  <c r="F50" i="34"/>
  <c r="U49" i="34"/>
  <c r="T49" i="34"/>
  <c r="F49" i="34"/>
  <c r="U48" i="34"/>
  <c r="T48" i="34"/>
  <c r="F48" i="34"/>
  <c r="U47" i="34"/>
  <c r="T47" i="34"/>
  <c r="F47" i="34"/>
  <c r="U46" i="34"/>
  <c r="T46" i="34"/>
  <c r="F46" i="34"/>
  <c r="U45" i="34"/>
  <c r="T45" i="34"/>
  <c r="F45" i="34"/>
  <c r="U44" i="34"/>
  <c r="T44" i="34"/>
  <c r="F44" i="34"/>
  <c r="U43" i="34"/>
  <c r="T43" i="34"/>
  <c r="F43" i="34"/>
  <c r="U42" i="34"/>
  <c r="T42" i="34"/>
  <c r="F42" i="34"/>
  <c r="U41" i="34"/>
  <c r="T41" i="34"/>
  <c r="F41" i="34"/>
  <c r="U40" i="34"/>
  <c r="T40" i="34"/>
  <c r="F40" i="34"/>
  <c r="U39" i="34"/>
  <c r="T39" i="34"/>
  <c r="F39" i="34"/>
  <c r="U38" i="34"/>
  <c r="T38" i="34"/>
  <c r="F38" i="34"/>
  <c r="U37" i="34"/>
  <c r="T37" i="34"/>
  <c r="F37" i="34"/>
  <c r="U36" i="34"/>
  <c r="T36" i="34"/>
  <c r="F36" i="34"/>
  <c r="U35" i="34"/>
  <c r="T35" i="34"/>
  <c r="F35" i="34"/>
  <c r="U34" i="34"/>
  <c r="T34" i="34"/>
  <c r="F34" i="34"/>
  <c r="U33" i="34"/>
  <c r="T33" i="34"/>
  <c r="F33" i="34"/>
  <c r="U32" i="34"/>
  <c r="T32" i="34"/>
  <c r="F32" i="34"/>
  <c r="U31" i="34"/>
  <c r="T31" i="34"/>
  <c r="F31" i="34"/>
  <c r="U30" i="34"/>
  <c r="T30" i="34"/>
  <c r="F30" i="34"/>
  <c r="U29" i="34"/>
  <c r="T29" i="34"/>
  <c r="K29" i="34"/>
  <c r="F29" i="34"/>
  <c r="U28" i="34"/>
  <c r="T28" i="34"/>
  <c r="F28" i="34"/>
  <c r="U27" i="34"/>
  <c r="T27" i="34"/>
  <c r="K27" i="34"/>
  <c r="F27" i="34"/>
  <c r="U26" i="34"/>
  <c r="T26" i="34"/>
  <c r="K26" i="34"/>
  <c r="F26" i="34"/>
  <c r="U25" i="34"/>
  <c r="T25" i="34"/>
  <c r="K25" i="34"/>
  <c r="F25" i="34"/>
  <c r="U24" i="34"/>
  <c r="T24" i="34"/>
  <c r="K24" i="34"/>
  <c r="F24" i="34"/>
  <c r="U23" i="34"/>
  <c r="T23" i="34"/>
  <c r="K23" i="34"/>
  <c r="F23" i="34"/>
  <c r="U22" i="34"/>
  <c r="T22" i="34"/>
  <c r="K22" i="34"/>
  <c r="F22" i="34"/>
  <c r="U21" i="34"/>
  <c r="T21" i="34"/>
  <c r="K21" i="34"/>
  <c r="F21" i="34"/>
  <c r="U20" i="34"/>
  <c r="T20" i="34"/>
  <c r="K20" i="34"/>
  <c r="F20" i="34"/>
  <c r="U19" i="34"/>
  <c r="T19" i="34"/>
  <c r="K19" i="34"/>
  <c r="F19" i="34"/>
  <c r="U18" i="34"/>
  <c r="T18" i="34"/>
  <c r="K18" i="34"/>
  <c r="F18" i="34"/>
  <c r="U17" i="34"/>
  <c r="T17" i="34"/>
  <c r="K17" i="34"/>
  <c r="F17" i="34"/>
  <c r="U16" i="34"/>
  <c r="T16" i="34"/>
  <c r="K16" i="34"/>
  <c r="F16" i="34"/>
  <c r="U15" i="34"/>
  <c r="T15" i="34"/>
  <c r="K15" i="34"/>
  <c r="F15" i="34"/>
  <c r="U14" i="34"/>
  <c r="T14" i="34"/>
  <c r="K14" i="34"/>
  <c r="F14" i="34"/>
  <c r="U13" i="34"/>
  <c r="T13" i="34"/>
  <c r="K13" i="34"/>
  <c r="F13" i="34"/>
  <c r="U12" i="34"/>
  <c r="T12" i="34"/>
  <c r="K12" i="34"/>
  <c r="F12" i="34"/>
  <c r="U11" i="34"/>
  <c r="T11" i="34"/>
  <c r="K11" i="34"/>
  <c r="F11" i="34"/>
  <c r="U10" i="34"/>
  <c r="T10" i="34"/>
  <c r="K10" i="34"/>
  <c r="F10" i="34"/>
  <c r="U9" i="34"/>
  <c r="T9" i="34"/>
  <c r="K9" i="34"/>
  <c r="F9" i="34"/>
  <c r="U8" i="34"/>
  <c r="T8" i="34"/>
  <c r="K8" i="34"/>
  <c r="F8" i="34"/>
  <c r="U7" i="34"/>
  <c r="T7" i="34"/>
  <c r="K7" i="34"/>
  <c r="F7" i="34"/>
  <c r="U6" i="34"/>
  <c r="T6" i="34"/>
  <c r="K6" i="34"/>
  <c r="F6" i="34"/>
  <c r="U5" i="34"/>
  <c r="T5" i="34"/>
  <c r="K5" i="34"/>
  <c r="F5" i="34"/>
  <c r="U4" i="34"/>
  <c r="T4" i="34"/>
  <c r="K4" i="34"/>
  <c r="F4" i="34"/>
  <c r="F82" i="88"/>
  <c r="F81" i="88"/>
  <c r="F80" i="88"/>
  <c r="F79" i="88"/>
  <c r="F78" i="88"/>
  <c r="F77" i="88"/>
  <c r="U76" i="88"/>
  <c r="F76" i="88"/>
  <c r="U75" i="88"/>
  <c r="F75" i="88"/>
  <c r="U74" i="88"/>
  <c r="F74" i="88"/>
  <c r="U73" i="88"/>
  <c r="F73" i="88"/>
  <c r="U72" i="88"/>
  <c r="F72" i="88"/>
  <c r="U71" i="88"/>
  <c r="T71" i="88"/>
  <c r="F71" i="88"/>
  <c r="U70" i="88"/>
  <c r="T70" i="88"/>
  <c r="F70" i="88"/>
  <c r="U69" i="88"/>
  <c r="T69" i="88"/>
  <c r="F69" i="88"/>
  <c r="U68" i="88"/>
  <c r="T68" i="88"/>
  <c r="F68" i="88"/>
  <c r="U67" i="88"/>
  <c r="T67" i="88"/>
  <c r="F67" i="88"/>
  <c r="U66" i="88"/>
  <c r="T66" i="88"/>
  <c r="F66" i="88"/>
  <c r="U65" i="88"/>
  <c r="T65" i="88"/>
  <c r="F65" i="88"/>
  <c r="U64" i="88"/>
  <c r="T64" i="88"/>
  <c r="F64" i="88"/>
  <c r="U63" i="88"/>
  <c r="T63" i="88"/>
  <c r="F63" i="88"/>
  <c r="U62" i="88"/>
  <c r="T62" i="88"/>
  <c r="F62" i="88"/>
  <c r="U61" i="88"/>
  <c r="T61" i="88"/>
  <c r="F61" i="88"/>
  <c r="U60" i="88"/>
  <c r="T60" i="88"/>
  <c r="F60" i="88"/>
  <c r="U59" i="88"/>
  <c r="T59" i="88"/>
  <c r="F59" i="88"/>
  <c r="U58" i="88"/>
  <c r="T58" i="88"/>
  <c r="F58" i="88"/>
  <c r="U57" i="88"/>
  <c r="T57" i="88"/>
  <c r="F57" i="88"/>
  <c r="U56" i="88"/>
  <c r="T56" i="88"/>
  <c r="F56" i="88"/>
  <c r="U55" i="88"/>
  <c r="T55" i="88"/>
  <c r="F55" i="88"/>
  <c r="U54" i="88"/>
  <c r="T54" i="88"/>
  <c r="F54" i="88"/>
  <c r="U53" i="88"/>
  <c r="T53" i="88"/>
  <c r="F53" i="88"/>
  <c r="U52" i="88"/>
  <c r="T52" i="88"/>
  <c r="F52" i="88"/>
  <c r="U51" i="88"/>
  <c r="T51" i="88"/>
  <c r="F51" i="88"/>
  <c r="U50" i="88"/>
  <c r="T50" i="88"/>
  <c r="F50" i="88"/>
  <c r="U49" i="88"/>
  <c r="T49" i="88"/>
  <c r="F49" i="88"/>
  <c r="U48" i="88"/>
  <c r="T48" i="88"/>
  <c r="F48" i="88"/>
  <c r="U47" i="88"/>
  <c r="T47" i="88"/>
  <c r="F47" i="88"/>
  <c r="U46" i="88"/>
  <c r="T46" i="88"/>
  <c r="F46" i="88"/>
  <c r="U45" i="88"/>
  <c r="T45" i="88"/>
  <c r="F45" i="88"/>
  <c r="U44" i="88"/>
  <c r="T44" i="88"/>
  <c r="F44" i="88"/>
  <c r="U43" i="88"/>
  <c r="T43" i="88"/>
  <c r="F43" i="88"/>
  <c r="U42" i="88"/>
  <c r="T42" i="88"/>
  <c r="F42" i="88"/>
  <c r="U41" i="88"/>
  <c r="T41" i="88"/>
  <c r="F41" i="88"/>
  <c r="U40" i="88"/>
  <c r="T40" i="88"/>
  <c r="F40" i="88"/>
  <c r="U39" i="88"/>
  <c r="T39" i="88"/>
  <c r="F39" i="88"/>
  <c r="U38" i="88"/>
  <c r="T38" i="88"/>
  <c r="F38" i="88"/>
  <c r="U37" i="88"/>
  <c r="T37" i="88"/>
  <c r="F37" i="88"/>
  <c r="U36" i="88"/>
  <c r="T36" i="88"/>
  <c r="F36" i="88"/>
  <c r="U35" i="88"/>
  <c r="T35" i="88"/>
  <c r="F35" i="88"/>
  <c r="U34" i="88"/>
  <c r="T34" i="88"/>
  <c r="F34" i="88"/>
  <c r="U33" i="88"/>
  <c r="T33" i="88"/>
  <c r="F33" i="88"/>
  <c r="U32" i="88"/>
  <c r="T32" i="88"/>
  <c r="F32" i="88"/>
  <c r="U31" i="88"/>
  <c r="T31" i="88"/>
  <c r="F31" i="88"/>
  <c r="U30" i="88"/>
  <c r="T30" i="88"/>
  <c r="F30" i="88"/>
  <c r="U29" i="88"/>
  <c r="T29" i="88"/>
  <c r="K29" i="88"/>
  <c r="F29" i="88"/>
  <c r="U28" i="88"/>
  <c r="T28" i="88"/>
  <c r="F28" i="88"/>
  <c r="U27" i="88"/>
  <c r="T27" i="88"/>
  <c r="K27" i="88"/>
  <c r="F27" i="88"/>
  <c r="U26" i="88"/>
  <c r="T26" i="88"/>
  <c r="K26" i="88"/>
  <c r="F26" i="88"/>
  <c r="U25" i="88"/>
  <c r="T25" i="88"/>
  <c r="K25" i="88"/>
  <c r="F25" i="88"/>
  <c r="U24" i="88"/>
  <c r="T24" i="88"/>
  <c r="K24" i="88"/>
  <c r="F24" i="88"/>
  <c r="U23" i="88"/>
  <c r="T23" i="88"/>
  <c r="K23" i="88"/>
  <c r="F23" i="88"/>
  <c r="U22" i="88"/>
  <c r="T22" i="88"/>
  <c r="K22" i="88"/>
  <c r="F22" i="88"/>
  <c r="U21" i="88"/>
  <c r="T21" i="88"/>
  <c r="K21" i="88"/>
  <c r="F21" i="88"/>
  <c r="U20" i="88"/>
  <c r="T20" i="88"/>
  <c r="K20" i="88"/>
  <c r="F20" i="88"/>
  <c r="U19" i="88"/>
  <c r="T19" i="88"/>
  <c r="K19" i="88"/>
  <c r="F19" i="88"/>
  <c r="U18" i="88"/>
  <c r="T18" i="88"/>
  <c r="K18" i="88"/>
  <c r="F18" i="88"/>
  <c r="U17" i="88"/>
  <c r="T17" i="88"/>
  <c r="K17" i="88"/>
  <c r="F17" i="88"/>
  <c r="U16" i="88"/>
  <c r="T16" i="88"/>
  <c r="K16" i="88"/>
  <c r="F16" i="88"/>
  <c r="U15" i="88"/>
  <c r="T15" i="88"/>
  <c r="K15" i="88"/>
  <c r="F15" i="88"/>
  <c r="U14" i="88"/>
  <c r="T14" i="88"/>
  <c r="K14" i="88"/>
  <c r="F14" i="88"/>
  <c r="U13" i="88"/>
  <c r="T13" i="88"/>
  <c r="K13" i="88"/>
  <c r="F13" i="88"/>
  <c r="U12" i="88"/>
  <c r="T12" i="88"/>
  <c r="K12" i="88"/>
  <c r="F12" i="88"/>
  <c r="U11" i="88"/>
  <c r="T11" i="88"/>
  <c r="K11" i="88"/>
  <c r="F11" i="88"/>
  <c r="U10" i="88"/>
  <c r="T10" i="88"/>
  <c r="K10" i="88"/>
  <c r="F10" i="88"/>
  <c r="U9" i="88"/>
  <c r="T9" i="88"/>
  <c r="K9" i="88"/>
  <c r="F9" i="88"/>
  <c r="U8" i="88"/>
  <c r="T8" i="88"/>
  <c r="K8" i="88"/>
  <c r="F8" i="88"/>
  <c r="U7" i="88"/>
  <c r="T7" i="88"/>
  <c r="K7" i="88"/>
  <c r="F7" i="88"/>
  <c r="U6" i="88"/>
  <c r="T6" i="88"/>
  <c r="K6" i="88"/>
  <c r="F6" i="88"/>
  <c r="U5" i="88"/>
  <c r="T5" i="88"/>
  <c r="K5" i="88"/>
  <c r="F5" i="88"/>
  <c r="U4" i="88"/>
  <c r="T4" i="88"/>
  <c r="K4" i="88"/>
  <c r="F4" i="88"/>
  <c r="F82" i="27"/>
  <c r="F81" i="27"/>
  <c r="F80" i="27"/>
  <c r="F79" i="27"/>
  <c r="F78" i="27"/>
  <c r="F77" i="27"/>
  <c r="U76" i="27"/>
  <c r="F76" i="27"/>
  <c r="U75" i="27"/>
  <c r="F75" i="27"/>
  <c r="U74" i="27"/>
  <c r="F74" i="27"/>
  <c r="U73" i="27"/>
  <c r="F73" i="27"/>
  <c r="U72" i="27"/>
  <c r="F72" i="27"/>
  <c r="U71" i="27"/>
  <c r="T71" i="27"/>
  <c r="F71" i="27"/>
  <c r="U70" i="27"/>
  <c r="T70" i="27"/>
  <c r="F70" i="27"/>
  <c r="U69" i="27"/>
  <c r="T69" i="27"/>
  <c r="F69" i="27"/>
  <c r="U68" i="27"/>
  <c r="T68" i="27"/>
  <c r="F68" i="27"/>
  <c r="U67" i="27"/>
  <c r="T67" i="27"/>
  <c r="F67" i="27"/>
  <c r="U66" i="27"/>
  <c r="T66" i="27"/>
  <c r="F66" i="27"/>
  <c r="U65" i="27"/>
  <c r="T65" i="27"/>
  <c r="F65" i="27"/>
  <c r="U64" i="27"/>
  <c r="T64" i="27"/>
  <c r="F64" i="27"/>
  <c r="U63" i="27"/>
  <c r="T63" i="27"/>
  <c r="F63" i="27"/>
  <c r="U62" i="27"/>
  <c r="T62" i="27"/>
  <c r="F62" i="27"/>
  <c r="U61" i="27"/>
  <c r="T61" i="27"/>
  <c r="F61" i="27"/>
  <c r="U60" i="27"/>
  <c r="T60" i="27"/>
  <c r="F60" i="27"/>
  <c r="U59" i="27"/>
  <c r="T59" i="27"/>
  <c r="F59" i="27"/>
  <c r="U58" i="27"/>
  <c r="T58" i="27"/>
  <c r="F58" i="27"/>
  <c r="U57" i="27"/>
  <c r="T57" i="27"/>
  <c r="F57" i="27"/>
  <c r="U56" i="27"/>
  <c r="T56" i="27"/>
  <c r="F56" i="27"/>
  <c r="U55" i="27"/>
  <c r="T55" i="27"/>
  <c r="F55" i="27"/>
  <c r="U54" i="27"/>
  <c r="T54" i="27"/>
  <c r="F54" i="27"/>
  <c r="U53" i="27"/>
  <c r="T53" i="27"/>
  <c r="F53" i="27"/>
  <c r="U52" i="27"/>
  <c r="T52" i="27"/>
  <c r="F52" i="27"/>
  <c r="U51" i="27"/>
  <c r="T51" i="27"/>
  <c r="F51" i="27"/>
  <c r="U50" i="27"/>
  <c r="T50" i="27"/>
  <c r="F50" i="27"/>
  <c r="U49" i="27"/>
  <c r="T49" i="27"/>
  <c r="F49" i="27"/>
  <c r="U48" i="27"/>
  <c r="T48" i="27"/>
  <c r="F48" i="27"/>
  <c r="U47" i="27"/>
  <c r="T47" i="27"/>
  <c r="F47" i="27"/>
  <c r="U46" i="27"/>
  <c r="T46" i="27"/>
  <c r="F46" i="27"/>
  <c r="U45" i="27"/>
  <c r="T45" i="27"/>
  <c r="F45" i="27"/>
  <c r="U44" i="27"/>
  <c r="T44" i="27"/>
  <c r="F44" i="27"/>
  <c r="U43" i="27"/>
  <c r="T43" i="27"/>
  <c r="F43" i="27"/>
  <c r="U42" i="27"/>
  <c r="T42" i="27"/>
  <c r="F42" i="27"/>
  <c r="U41" i="27"/>
  <c r="T41" i="27"/>
  <c r="F41" i="27"/>
  <c r="U40" i="27"/>
  <c r="T40" i="27"/>
  <c r="F40" i="27"/>
  <c r="U39" i="27"/>
  <c r="T39" i="27"/>
  <c r="F39" i="27"/>
  <c r="U38" i="27"/>
  <c r="T38" i="27"/>
  <c r="F38" i="27"/>
  <c r="U37" i="27"/>
  <c r="T37" i="27"/>
  <c r="F37" i="27"/>
  <c r="U36" i="27"/>
  <c r="T36" i="27"/>
  <c r="F36" i="27"/>
  <c r="U35" i="27"/>
  <c r="T35" i="27"/>
  <c r="F35" i="27"/>
  <c r="U34" i="27"/>
  <c r="T34" i="27"/>
  <c r="F34" i="27"/>
  <c r="U33" i="27"/>
  <c r="T33" i="27"/>
  <c r="F33" i="27"/>
  <c r="U32" i="27"/>
  <c r="T32" i="27"/>
  <c r="F32" i="27"/>
  <c r="U31" i="27"/>
  <c r="T31" i="27"/>
  <c r="F31" i="27"/>
  <c r="U30" i="27"/>
  <c r="T30" i="27"/>
  <c r="F30" i="27"/>
  <c r="U29" i="27"/>
  <c r="T29" i="27"/>
  <c r="K29" i="27"/>
  <c r="F29" i="27"/>
  <c r="U28" i="27"/>
  <c r="T28" i="27"/>
  <c r="F28" i="27"/>
  <c r="U27" i="27"/>
  <c r="T27" i="27"/>
  <c r="K27" i="27"/>
  <c r="F27" i="27"/>
  <c r="U26" i="27"/>
  <c r="T26" i="27"/>
  <c r="K26" i="27"/>
  <c r="F26" i="27"/>
  <c r="U25" i="27"/>
  <c r="T25" i="27"/>
  <c r="K25" i="27"/>
  <c r="F25" i="27"/>
  <c r="U24" i="27"/>
  <c r="T24" i="27"/>
  <c r="K24" i="27"/>
  <c r="F24" i="27"/>
  <c r="U23" i="27"/>
  <c r="T23" i="27"/>
  <c r="K23" i="27"/>
  <c r="F23" i="27"/>
  <c r="U22" i="27"/>
  <c r="T22" i="27"/>
  <c r="K22" i="27"/>
  <c r="F22" i="27"/>
  <c r="U21" i="27"/>
  <c r="T21" i="27"/>
  <c r="K21" i="27"/>
  <c r="F21" i="27"/>
  <c r="U20" i="27"/>
  <c r="T20" i="27"/>
  <c r="K20" i="27"/>
  <c r="F20" i="27"/>
  <c r="U19" i="27"/>
  <c r="T19" i="27"/>
  <c r="K19" i="27"/>
  <c r="F19" i="27"/>
  <c r="U18" i="27"/>
  <c r="T18" i="27"/>
  <c r="K18" i="27"/>
  <c r="F18" i="27"/>
  <c r="U17" i="27"/>
  <c r="T17" i="27"/>
  <c r="K17" i="27"/>
  <c r="F17" i="27"/>
  <c r="U16" i="27"/>
  <c r="T16" i="27"/>
  <c r="K16" i="27"/>
  <c r="F16" i="27"/>
  <c r="U15" i="27"/>
  <c r="T15" i="27"/>
  <c r="K15" i="27"/>
  <c r="F15" i="27"/>
  <c r="U14" i="27"/>
  <c r="T14" i="27"/>
  <c r="K14" i="27"/>
  <c r="F14" i="27"/>
  <c r="U13" i="27"/>
  <c r="T13" i="27"/>
  <c r="K13" i="27"/>
  <c r="F13" i="27"/>
  <c r="U12" i="27"/>
  <c r="T12" i="27"/>
  <c r="K12" i="27"/>
  <c r="F12" i="27"/>
  <c r="U11" i="27"/>
  <c r="T11" i="27"/>
  <c r="K11" i="27"/>
  <c r="F11" i="27"/>
  <c r="U10" i="27"/>
  <c r="T10" i="27"/>
  <c r="K10" i="27"/>
  <c r="F10" i="27"/>
  <c r="U9" i="27"/>
  <c r="T9" i="27"/>
  <c r="K9" i="27"/>
  <c r="F9" i="27"/>
  <c r="U8" i="27"/>
  <c r="T8" i="27"/>
  <c r="K8" i="27"/>
  <c r="F8" i="27"/>
  <c r="U7" i="27"/>
  <c r="T7" i="27"/>
  <c r="K7" i="27"/>
  <c r="F7" i="27"/>
  <c r="U6" i="27"/>
  <c r="T6" i="27"/>
  <c r="K6" i="27"/>
  <c r="F6" i="27"/>
  <c r="U5" i="27"/>
  <c r="T5" i="27"/>
  <c r="K5" i="27"/>
  <c r="F5" i="27"/>
  <c r="U4" i="27"/>
  <c r="T4" i="27"/>
  <c r="K4" i="27"/>
  <c r="F4" i="27"/>
  <c r="F82" i="86"/>
  <c r="F81" i="86"/>
  <c r="F80" i="86"/>
  <c r="F79" i="86"/>
  <c r="F78" i="86"/>
  <c r="F77" i="86"/>
  <c r="U76" i="86"/>
  <c r="F76" i="86"/>
  <c r="U75" i="86"/>
  <c r="F75" i="86"/>
  <c r="U74" i="86"/>
  <c r="F74" i="86"/>
  <c r="U73" i="86"/>
  <c r="F73" i="86"/>
  <c r="U72" i="86"/>
  <c r="F72" i="86"/>
  <c r="U71" i="86"/>
  <c r="T71" i="86"/>
  <c r="F71" i="86"/>
  <c r="U70" i="86"/>
  <c r="T70" i="86"/>
  <c r="F70" i="86"/>
  <c r="U69" i="86"/>
  <c r="T69" i="86"/>
  <c r="F69" i="86"/>
  <c r="U68" i="86"/>
  <c r="T68" i="86"/>
  <c r="F68" i="86"/>
  <c r="U67" i="86"/>
  <c r="T67" i="86"/>
  <c r="F67" i="86"/>
  <c r="U66" i="86"/>
  <c r="T66" i="86"/>
  <c r="F66" i="86"/>
  <c r="U65" i="86"/>
  <c r="T65" i="86"/>
  <c r="F65" i="86"/>
  <c r="U64" i="86"/>
  <c r="T64" i="86"/>
  <c r="F64" i="86"/>
  <c r="U63" i="86"/>
  <c r="T63" i="86"/>
  <c r="F63" i="86"/>
  <c r="U62" i="86"/>
  <c r="T62" i="86"/>
  <c r="F62" i="86"/>
  <c r="U61" i="86"/>
  <c r="T61" i="86"/>
  <c r="F61" i="86"/>
  <c r="U60" i="86"/>
  <c r="T60" i="86"/>
  <c r="F60" i="86"/>
  <c r="U59" i="86"/>
  <c r="T59" i="86"/>
  <c r="F59" i="86"/>
  <c r="U58" i="86"/>
  <c r="T58" i="86"/>
  <c r="F58" i="86"/>
  <c r="U57" i="86"/>
  <c r="T57" i="86"/>
  <c r="F57" i="86"/>
  <c r="U56" i="86"/>
  <c r="T56" i="86"/>
  <c r="F56" i="86"/>
  <c r="U55" i="86"/>
  <c r="T55" i="86"/>
  <c r="F55" i="86"/>
  <c r="U54" i="86"/>
  <c r="T54" i="86"/>
  <c r="F54" i="86"/>
  <c r="U53" i="86"/>
  <c r="T53" i="86"/>
  <c r="F53" i="86"/>
  <c r="U52" i="86"/>
  <c r="T52" i="86"/>
  <c r="F52" i="86"/>
  <c r="U51" i="86"/>
  <c r="T51" i="86"/>
  <c r="F51" i="86"/>
  <c r="U50" i="86"/>
  <c r="T50" i="86"/>
  <c r="F50" i="86"/>
  <c r="U49" i="86"/>
  <c r="T49" i="86"/>
  <c r="F49" i="86"/>
  <c r="U48" i="86"/>
  <c r="T48" i="86"/>
  <c r="F48" i="86"/>
  <c r="U47" i="86"/>
  <c r="T47" i="86"/>
  <c r="F47" i="86"/>
  <c r="U46" i="86"/>
  <c r="T46" i="86"/>
  <c r="F46" i="86"/>
  <c r="U45" i="86"/>
  <c r="T45" i="86"/>
  <c r="F45" i="86"/>
  <c r="U44" i="86"/>
  <c r="T44" i="86"/>
  <c r="F44" i="86"/>
  <c r="U43" i="86"/>
  <c r="T43" i="86"/>
  <c r="F43" i="86"/>
  <c r="U42" i="86"/>
  <c r="T42" i="86"/>
  <c r="F42" i="86"/>
  <c r="U41" i="86"/>
  <c r="T41" i="86"/>
  <c r="F41" i="86"/>
  <c r="U40" i="86"/>
  <c r="T40" i="86"/>
  <c r="F40" i="86"/>
  <c r="U39" i="86"/>
  <c r="T39" i="86"/>
  <c r="F39" i="86"/>
  <c r="U38" i="86"/>
  <c r="T38" i="86"/>
  <c r="F38" i="86"/>
  <c r="U37" i="86"/>
  <c r="T37" i="86"/>
  <c r="F37" i="86"/>
  <c r="U36" i="86"/>
  <c r="T36" i="86"/>
  <c r="F36" i="86"/>
  <c r="U35" i="86"/>
  <c r="T35" i="86"/>
  <c r="F35" i="86"/>
  <c r="U34" i="86"/>
  <c r="T34" i="86"/>
  <c r="F34" i="86"/>
  <c r="U33" i="86"/>
  <c r="T33" i="86"/>
  <c r="F33" i="86"/>
  <c r="U32" i="86"/>
  <c r="T32" i="86"/>
  <c r="F32" i="86"/>
  <c r="U31" i="86"/>
  <c r="T31" i="86"/>
  <c r="F31" i="86"/>
  <c r="U30" i="86"/>
  <c r="T30" i="86"/>
  <c r="F30" i="86"/>
  <c r="U29" i="86"/>
  <c r="T29" i="86"/>
  <c r="K29" i="86"/>
  <c r="F29" i="86"/>
  <c r="U28" i="86"/>
  <c r="T28" i="86"/>
  <c r="F28" i="86"/>
  <c r="U27" i="86"/>
  <c r="T27" i="86"/>
  <c r="K27" i="86"/>
  <c r="F27" i="86"/>
  <c r="U26" i="86"/>
  <c r="T26" i="86"/>
  <c r="K26" i="86"/>
  <c r="F26" i="86"/>
  <c r="U25" i="86"/>
  <c r="T25" i="86"/>
  <c r="K25" i="86"/>
  <c r="F25" i="86"/>
  <c r="U24" i="86"/>
  <c r="T24" i="86"/>
  <c r="K24" i="86"/>
  <c r="F24" i="86"/>
  <c r="U23" i="86"/>
  <c r="T23" i="86"/>
  <c r="K23" i="86"/>
  <c r="F23" i="86"/>
  <c r="U22" i="86"/>
  <c r="T22" i="86"/>
  <c r="K22" i="86"/>
  <c r="F22" i="86"/>
  <c r="U21" i="86"/>
  <c r="T21" i="86"/>
  <c r="K21" i="86"/>
  <c r="F21" i="86"/>
  <c r="U20" i="86"/>
  <c r="T20" i="86"/>
  <c r="K20" i="86"/>
  <c r="F20" i="86"/>
  <c r="U19" i="86"/>
  <c r="T19" i="86"/>
  <c r="K19" i="86"/>
  <c r="F19" i="86"/>
  <c r="U18" i="86"/>
  <c r="T18" i="86"/>
  <c r="K18" i="86"/>
  <c r="F18" i="86"/>
  <c r="U17" i="86"/>
  <c r="T17" i="86"/>
  <c r="K17" i="86"/>
  <c r="F17" i="86"/>
  <c r="U16" i="86"/>
  <c r="T16" i="86"/>
  <c r="K16" i="86"/>
  <c r="F16" i="86"/>
  <c r="U15" i="86"/>
  <c r="T15" i="86"/>
  <c r="K15" i="86"/>
  <c r="F15" i="86"/>
  <c r="U14" i="86"/>
  <c r="T14" i="86"/>
  <c r="K14" i="86"/>
  <c r="F14" i="86"/>
  <c r="U13" i="86"/>
  <c r="T13" i="86"/>
  <c r="K13" i="86"/>
  <c r="F13" i="86"/>
  <c r="U12" i="86"/>
  <c r="T12" i="86"/>
  <c r="K12" i="86"/>
  <c r="F12" i="86"/>
  <c r="U11" i="86"/>
  <c r="T11" i="86"/>
  <c r="K11" i="86"/>
  <c r="F11" i="86"/>
  <c r="U10" i="86"/>
  <c r="T10" i="86"/>
  <c r="K10" i="86"/>
  <c r="F10" i="86"/>
  <c r="U9" i="86"/>
  <c r="T9" i="86"/>
  <c r="K9" i="86"/>
  <c r="F9" i="86"/>
  <c r="U8" i="86"/>
  <c r="T8" i="86"/>
  <c r="K8" i="86"/>
  <c r="F8" i="86"/>
  <c r="U7" i="86"/>
  <c r="T7" i="86"/>
  <c r="K7" i="86"/>
  <c r="F7" i="86"/>
  <c r="U6" i="86"/>
  <c r="T6" i="86"/>
  <c r="K6" i="86"/>
  <c r="F6" i="86"/>
  <c r="U5" i="86"/>
  <c r="T5" i="86"/>
  <c r="K5" i="86"/>
  <c r="F5" i="86"/>
  <c r="U4" i="86"/>
  <c r="T4" i="86"/>
  <c r="K4" i="86"/>
  <c r="F4" i="86"/>
  <c r="F82" i="58"/>
  <c r="F81" i="58"/>
  <c r="F80" i="58"/>
  <c r="F79" i="58"/>
  <c r="F78" i="58"/>
  <c r="F77" i="58"/>
  <c r="U76" i="58"/>
  <c r="F76" i="58"/>
  <c r="U75" i="58"/>
  <c r="F75" i="58"/>
  <c r="U74" i="58"/>
  <c r="F74" i="58"/>
  <c r="U73" i="58"/>
  <c r="F73" i="58"/>
  <c r="U72" i="58"/>
  <c r="F72" i="58"/>
  <c r="U71" i="58"/>
  <c r="T71" i="58"/>
  <c r="F71" i="58"/>
  <c r="U70" i="58"/>
  <c r="T70" i="58"/>
  <c r="F70" i="58"/>
  <c r="U69" i="58"/>
  <c r="T69" i="58"/>
  <c r="F69" i="58"/>
  <c r="U68" i="58"/>
  <c r="T68" i="58"/>
  <c r="F68" i="58"/>
  <c r="U67" i="58"/>
  <c r="T67" i="58"/>
  <c r="F67" i="58"/>
  <c r="U66" i="58"/>
  <c r="T66" i="58"/>
  <c r="F66" i="58"/>
  <c r="U65" i="58"/>
  <c r="T65" i="58"/>
  <c r="F65" i="58"/>
  <c r="U64" i="58"/>
  <c r="T64" i="58"/>
  <c r="F64" i="58"/>
  <c r="U63" i="58"/>
  <c r="T63" i="58"/>
  <c r="F63" i="58"/>
  <c r="U62" i="58"/>
  <c r="T62" i="58"/>
  <c r="F62" i="58"/>
  <c r="U61" i="58"/>
  <c r="T61" i="58"/>
  <c r="F61" i="58"/>
  <c r="U60" i="58"/>
  <c r="T60" i="58"/>
  <c r="F60" i="58"/>
  <c r="U59" i="58"/>
  <c r="T59" i="58"/>
  <c r="F59" i="58"/>
  <c r="U58" i="58"/>
  <c r="T58" i="58"/>
  <c r="F58" i="58"/>
  <c r="U57" i="58"/>
  <c r="T57" i="58"/>
  <c r="F57" i="58"/>
  <c r="U56" i="58"/>
  <c r="T56" i="58"/>
  <c r="F56" i="58"/>
  <c r="U55" i="58"/>
  <c r="T55" i="58"/>
  <c r="F55" i="58"/>
  <c r="U54" i="58"/>
  <c r="T54" i="58"/>
  <c r="F54" i="58"/>
  <c r="U53" i="58"/>
  <c r="T53" i="58"/>
  <c r="F53" i="58"/>
  <c r="U52" i="58"/>
  <c r="T52" i="58"/>
  <c r="F52" i="58"/>
  <c r="U51" i="58"/>
  <c r="T51" i="58"/>
  <c r="F51" i="58"/>
  <c r="U50" i="58"/>
  <c r="T50" i="58"/>
  <c r="F50" i="58"/>
  <c r="U49" i="58"/>
  <c r="T49" i="58"/>
  <c r="F49" i="58"/>
  <c r="U48" i="58"/>
  <c r="T48" i="58"/>
  <c r="F48" i="58"/>
  <c r="U47" i="58"/>
  <c r="T47" i="58"/>
  <c r="F47" i="58"/>
  <c r="U46" i="58"/>
  <c r="T46" i="58"/>
  <c r="F46" i="58"/>
  <c r="U45" i="58"/>
  <c r="T45" i="58"/>
  <c r="F45" i="58"/>
  <c r="U44" i="58"/>
  <c r="T44" i="58"/>
  <c r="F44" i="58"/>
  <c r="U43" i="58"/>
  <c r="T43" i="58"/>
  <c r="F43" i="58"/>
  <c r="U42" i="58"/>
  <c r="T42" i="58"/>
  <c r="F42" i="58"/>
  <c r="U41" i="58"/>
  <c r="T41" i="58"/>
  <c r="F41" i="58"/>
  <c r="U40" i="58"/>
  <c r="T40" i="58"/>
  <c r="F40" i="58"/>
  <c r="U39" i="58"/>
  <c r="T39" i="58"/>
  <c r="F39" i="58"/>
  <c r="U38" i="58"/>
  <c r="T38" i="58"/>
  <c r="F38" i="58"/>
  <c r="U37" i="58"/>
  <c r="T37" i="58"/>
  <c r="F37" i="58"/>
  <c r="U36" i="58"/>
  <c r="T36" i="58"/>
  <c r="F36" i="58"/>
  <c r="U35" i="58"/>
  <c r="T35" i="58"/>
  <c r="F35" i="58"/>
  <c r="U34" i="58"/>
  <c r="T34" i="58"/>
  <c r="F34" i="58"/>
  <c r="U33" i="58"/>
  <c r="T33" i="58"/>
  <c r="F33" i="58"/>
  <c r="U32" i="58"/>
  <c r="T32" i="58"/>
  <c r="F32" i="58"/>
  <c r="U31" i="58"/>
  <c r="T31" i="58"/>
  <c r="F31" i="58"/>
  <c r="U30" i="58"/>
  <c r="T30" i="58"/>
  <c r="F30" i="58"/>
  <c r="U29" i="58"/>
  <c r="T29" i="58"/>
  <c r="K29" i="58"/>
  <c r="F29" i="58"/>
  <c r="U28" i="58"/>
  <c r="T28" i="58"/>
  <c r="F28" i="58"/>
  <c r="U27" i="58"/>
  <c r="T27" i="58"/>
  <c r="K27" i="58"/>
  <c r="F27" i="58"/>
  <c r="U26" i="58"/>
  <c r="T26" i="58"/>
  <c r="K26" i="58"/>
  <c r="F26" i="58"/>
  <c r="U25" i="58"/>
  <c r="T25" i="58"/>
  <c r="K25" i="58"/>
  <c r="F25" i="58"/>
  <c r="U24" i="58"/>
  <c r="T24" i="58"/>
  <c r="K24" i="58"/>
  <c r="F24" i="58"/>
  <c r="U23" i="58"/>
  <c r="T23" i="58"/>
  <c r="K23" i="58"/>
  <c r="F23" i="58"/>
  <c r="U22" i="58"/>
  <c r="T22" i="58"/>
  <c r="K22" i="58"/>
  <c r="F22" i="58"/>
  <c r="U21" i="58"/>
  <c r="T21" i="58"/>
  <c r="K21" i="58"/>
  <c r="F21" i="58"/>
  <c r="U20" i="58"/>
  <c r="T20" i="58"/>
  <c r="K20" i="58"/>
  <c r="F20" i="58"/>
  <c r="U19" i="58"/>
  <c r="T19" i="58"/>
  <c r="K19" i="58"/>
  <c r="F19" i="58"/>
  <c r="U18" i="58"/>
  <c r="T18" i="58"/>
  <c r="K18" i="58"/>
  <c r="F18" i="58"/>
  <c r="U17" i="58"/>
  <c r="T17" i="58"/>
  <c r="K17" i="58"/>
  <c r="F17" i="58"/>
  <c r="U16" i="58"/>
  <c r="T16" i="58"/>
  <c r="K16" i="58"/>
  <c r="F16" i="58"/>
  <c r="U15" i="58"/>
  <c r="T15" i="58"/>
  <c r="K15" i="58"/>
  <c r="F15" i="58"/>
  <c r="U14" i="58"/>
  <c r="T14" i="58"/>
  <c r="K14" i="58"/>
  <c r="F14" i="58"/>
  <c r="U13" i="58"/>
  <c r="T13" i="58"/>
  <c r="K13" i="58"/>
  <c r="F13" i="58"/>
  <c r="U12" i="58"/>
  <c r="T12" i="58"/>
  <c r="K12" i="58"/>
  <c r="F12" i="58"/>
  <c r="U11" i="58"/>
  <c r="T11" i="58"/>
  <c r="K11" i="58"/>
  <c r="F11" i="58"/>
  <c r="U10" i="58"/>
  <c r="T10" i="58"/>
  <c r="K10" i="58"/>
  <c r="F10" i="58"/>
  <c r="U9" i="58"/>
  <c r="T9" i="58"/>
  <c r="K9" i="58"/>
  <c r="F9" i="58"/>
  <c r="U8" i="58"/>
  <c r="T8" i="58"/>
  <c r="K8" i="58"/>
  <c r="F8" i="58"/>
  <c r="U7" i="58"/>
  <c r="T7" i="58"/>
  <c r="K7" i="58"/>
  <c r="F7" i="58"/>
  <c r="U6" i="58"/>
  <c r="T6" i="58"/>
  <c r="K6" i="58"/>
  <c r="F6" i="58"/>
  <c r="U5" i="58"/>
  <c r="T5" i="58"/>
  <c r="K5" i="58"/>
  <c r="F5" i="58"/>
  <c r="U4" i="58"/>
  <c r="T4" i="58"/>
  <c r="K4" i="58"/>
  <c r="F4" i="58"/>
  <c r="F82" i="54"/>
  <c r="F81" i="54"/>
  <c r="F80" i="54"/>
  <c r="F79" i="54"/>
  <c r="F78" i="54"/>
  <c r="F77" i="54"/>
  <c r="U76" i="54"/>
  <c r="F76" i="54"/>
  <c r="U75" i="54"/>
  <c r="F75" i="54"/>
  <c r="U74" i="54"/>
  <c r="F74" i="54"/>
  <c r="U73" i="54"/>
  <c r="F73" i="54"/>
  <c r="U72" i="54"/>
  <c r="F72" i="54"/>
  <c r="U71" i="54"/>
  <c r="T71" i="54"/>
  <c r="F71" i="54"/>
  <c r="U70" i="54"/>
  <c r="T70" i="54"/>
  <c r="F70" i="54"/>
  <c r="U69" i="54"/>
  <c r="T69" i="54"/>
  <c r="F69" i="54"/>
  <c r="U68" i="54"/>
  <c r="T68" i="54"/>
  <c r="F68" i="54"/>
  <c r="U67" i="54"/>
  <c r="T67" i="54"/>
  <c r="F67" i="54"/>
  <c r="U66" i="54"/>
  <c r="T66" i="54"/>
  <c r="F66" i="54"/>
  <c r="U65" i="54"/>
  <c r="T65" i="54"/>
  <c r="F65" i="54"/>
  <c r="U64" i="54"/>
  <c r="T64" i="54"/>
  <c r="F64" i="54"/>
  <c r="U63" i="54"/>
  <c r="T63" i="54"/>
  <c r="F63" i="54"/>
  <c r="U62" i="54"/>
  <c r="T62" i="54"/>
  <c r="F62" i="54"/>
  <c r="U61" i="54"/>
  <c r="T61" i="54"/>
  <c r="F61" i="54"/>
  <c r="U60" i="54"/>
  <c r="T60" i="54"/>
  <c r="F60" i="54"/>
  <c r="U59" i="54"/>
  <c r="T59" i="54"/>
  <c r="F59" i="54"/>
  <c r="U58" i="54"/>
  <c r="T58" i="54"/>
  <c r="F58" i="54"/>
  <c r="U57" i="54"/>
  <c r="T57" i="54"/>
  <c r="F57" i="54"/>
  <c r="U56" i="54"/>
  <c r="T56" i="54"/>
  <c r="F56" i="54"/>
  <c r="U55" i="54"/>
  <c r="T55" i="54"/>
  <c r="F55" i="54"/>
  <c r="U54" i="54"/>
  <c r="T54" i="54"/>
  <c r="F54" i="54"/>
  <c r="U53" i="54"/>
  <c r="T53" i="54"/>
  <c r="F53" i="54"/>
  <c r="U52" i="54"/>
  <c r="T52" i="54"/>
  <c r="F52" i="54"/>
  <c r="U51" i="54"/>
  <c r="T51" i="54"/>
  <c r="F51" i="54"/>
  <c r="U50" i="54"/>
  <c r="T50" i="54"/>
  <c r="F50" i="54"/>
  <c r="U49" i="54"/>
  <c r="T49" i="54"/>
  <c r="F49" i="54"/>
  <c r="U48" i="54"/>
  <c r="T48" i="54"/>
  <c r="F48" i="54"/>
  <c r="U47" i="54"/>
  <c r="T47" i="54"/>
  <c r="F47" i="54"/>
  <c r="U46" i="54"/>
  <c r="T46" i="54"/>
  <c r="F46" i="54"/>
  <c r="U45" i="54"/>
  <c r="T45" i="54"/>
  <c r="F45" i="54"/>
  <c r="U44" i="54"/>
  <c r="T44" i="54"/>
  <c r="F44" i="54"/>
  <c r="U43" i="54"/>
  <c r="T43" i="54"/>
  <c r="F43" i="54"/>
  <c r="U42" i="54"/>
  <c r="T42" i="54"/>
  <c r="F42" i="54"/>
  <c r="U41" i="54"/>
  <c r="T41" i="54"/>
  <c r="F41" i="54"/>
  <c r="U40" i="54"/>
  <c r="T40" i="54"/>
  <c r="F40" i="54"/>
  <c r="U39" i="54"/>
  <c r="T39" i="54"/>
  <c r="F39" i="54"/>
  <c r="U38" i="54"/>
  <c r="T38" i="54"/>
  <c r="F38" i="54"/>
  <c r="U37" i="54"/>
  <c r="T37" i="54"/>
  <c r="F37" i="54"/>
  <c r="U36" i="54"/>
  <c r="T36" i="54"/>
  <c r="F36" i="54"/>
  <c r="U35" i="54"/>
  <c r="T35" i="54"/>
  <c r="F35" i="54"/>
  <c r="U34" i="54"/>
  <c r="T34" i="54"/>
  <c r="F34" i="54"/>
  <c r="U33" i="54"/>
  <c r="T33" i="54"/>
  <c r="F33" i="54"/>
  <c r="U32" i="54"/>
  <c r="T32" i="54"/>
  <c r="F32" i="54"/>
  <c r="U31" i="54"/>
  <c r="T31" i="54"/>
  <c r="F31" i="54"/>
  <c r="U30" i="54"/>
  <c r="T30" i="54"/>
  <c r="F30" i="54"/>
  <c r="U29" i="54"/>
  <c r="T29" i="54"/>
  <c r="K29" i="54"/>
  <c r="F29" i="54"/>
  <c r="U28" i="54"/>
  <c r="T28" i="54"/>
  <c r="F28" i="54"/>
  <c r="U27" i="54"/>
  <c r="T27" i="54"/>
  <c r="K27" i="54"/>
  <c r="F27" i="54"/>
  <c r="U26" i="54"/>
  <c r="T26" i="54"/>
  <c r="K26" i="54"/>
  <c r="F26" i="54"/>
  <c r="U25" i="54"/>
  <c r="T25" i="54"/>
  <c r="K25" i="54"/>
  <c r="F25" i="54"/>
  <c r="U24" i="54"/>
  <c r="T24" i="54"/>
  <c r="K24" i="54"/>
  <c r="F24" i="54"/>
  <c r="U23" i="54"/>
  <c r="T23" i="54"/>
  <c r="K23" i="54"/>
  <c r="F23" i="54"/>
  <c r="U22" i="54"/>
  <c r="T22" i="54"/>
  <c r="K22" i="54"/>
  <c r="F22" i="54"/>
  <c r="U21" i="54"/>
  <c r="T21" i="54"/>
  <c r="K21" i="54"/>
  <c r="F21" i="54"/>
  <c r="U20" i="54"/>
  <c r="T20" i="54"/>
  <c r="K20" i="54"/>
  <c r="F20" i="54"/>
  <c r="U19" i="54"/>
  <c r="T19" i="54"/>
  <c r="K19" i="54"/>
  <c r="F19" i="54"/>
  <c r="U18" i="54"/>
  <c r="T18" i="54"/>
  <c r="K18" i="54"/>
  <c r="F18" i="54"/>
  <c r="U17" i="54"/>
  <c r="T17" i="54"/>
  <c r="K17" i="54"/>
  <c r="F17" i="54"/>
  <c r="U16" i="54"/>
  <c r="T16" i="54"/>
  <c r="K16" i="54"/>
  <c r="F16" i="54"/>
  <c r="U15" i="54"/>
  <c r="T15" i="54"/>
  <c r="K15" i="54"/>
  <c r="F15" i="54"/>
  <c r="U14" i="54"/>
  <c r="T14" i="54"/>
  <c r="K14" i="54"/>
  <c r="F14" i="54"/>
  <c r="U13" i="54"/>
  <c r="T13" i="54"/>
  <c r="K13" i="54"/>
  <c r="F13" i="54"/>
  <c r="U12" i="54"/>
  <c r="T12" i="54"/>
  <c r="K12" i="54"/>
  <c r="F12" i="54"/>
  <c r="U11" i="54"/>
  <c r="T11" i="54"/>
  <c r="K11" i="54"/>
  <c r="F11" i="54"/>
  <c r="U10" i="54"/>
  <c r="T10" i="54"/>
  <c r="K10" i="54"/>
  <c r="F10" i="54"/>
  <c r="U9" i="54"/>
  <c r="T9" i="54"/>
  <c r="K9" i="54"/>
  <c r="F9" i="54"/>
  <c r="U8" i="54"/>
  <c r="T8" i="54"/>
  <c r="K8" i="54"/>
  <c r="F8" i="54"/>
  <c r="U7" i="54"/>
  <c r="T7" i="54"/>
  <c r="K7" i="54"/>
  <c r="F7" i="54"/>
  <c r="U6" i="54"/>
  <c r="T6" i="54"/>
  <c r="K6" i="54"/>
  <c r="F6" i="54"/>
  <c r="U5" i="54"/>
  <c r="T5" i="54"/>
  <c r="K5" i="54"/>
  <c r="F5" i="54"/>
  <c r="U4" i="54"/>
  <c r="T4" i="54"/>
  <c r="K4" i="54"/>
  <c r="F4" i="54"/>
  <c r="F82" i="87"/>
  <c r="F81" i="87"/>
  <c r="F80" i="87"/>
  <c r="F79" i="87"/>
  <c r="F78" i="87"/>
  <c r="F77" i="87"/>
  <c r="U76" i="87"/>
  <c r="F76" i="87"/>
  <c r="U75" i="87"/>
  <c r="F75" i="87"/>
  <c r="U74" i="87"/>
  <c r="F74" i="87"/>
  <c r="U73" i="87"/>
  <c r="F73" i="87"/>
  <c r="U72" i="87"/>
  <c r="F72" i="87"/>
  <c r="U71" i="87"/>
  <c r="T71" i="87"/>
  <c r="F71" i="87"/>
  <c r="U70" i="87"/>
  <c r="T70" i="87"/>
  <c r="F70" i="87"/>
  <c r="U69" i="87"/>
  <c r="T69" i="87"/>
  <c r="F69" i="87"/>
  <c r="U68" i="87"/>
  <c r="T68" i="87"/>
  <c r="F68" i="87"/>
  <c r="U67" i="87"/>
  <c r="T67" i="87"/>
  <c r="F67" i="87"/>
  <c r="U66" i="87"/>
  <c r="T66" i="87"/>
  <c r="F66" i="87"/>
  <c r="U65" i="87"/>
  <c r="T65" i="87"/>
  <c r="F65" i="87"/>
  <c r="U64" i="87"/>
  <c r="T64" i="87"/>
  <c r="F64" i="87"/>
  <c r="U63" i="87"/>
  <c r="T63" i="87"/>
  <c r="F63" i="87"/>
  <c r="U62" i="87"/>
  <c r="T62" i="87"/>
  <c r="F62" i="87"/>
  <c r="U61" i="87"/>
  <c r="T61" i="87"/>
  <c r="F61" i="87"/>
  <c r="U60" i="87"/>
  <c r="T60" i="87"/>
  <c r="F60" i="87"/>
  <c r="U59" i="87"/>
  <c r="T59" i="87"/>
  <c r="F59" i="87"/>
  <c r="U58" i="87"/>
  <c r="T58" i="87"/>
  <c r="F58" i="87"/>
  <c r="U57" i="87"/>
  <c r="T57" i="87"/>
  <c r="F57" i="87"/>
  <c r="U56" i="87"/>
  <c r="T56" i="87"/>
  <c r="F56" i="87"/>
  <c r="U55" i="87"/>
  <c r="T55" i="87"/>
  <c r="F55" i="87"/>
  <c r="U54" i="87"/>
  <c r="T54" i="87"/>
  <c r="F54" i="87"/>
  <c r="U53" i="87"/>
  <c r="T53" i="87"/>
  <c r="F53" i="87"/>
  <c r="U52" i="87"/>
  <c r="T52" i="87"/>
  <c r="F52" i="87"/>
  <c r="U51" i="87"/>
  <c r="T51" i="87"/>
  <c r="F51" i="87"/>
  <c r="U50" i="87"/>
  <c r="T50" i="87"/>
  <c r="F50" i="87"/>
  <c r="U49" i="87"/>
  <c r="T49" i="87"/>
  <c r="F49" i="87"/>
  <c r="U48" i="87"/>
  <c r="T48" i="87"/>
  <c r="F48" i="87"/>
  <c r="U47" i="87"/>
  <c r="T47" i="87"/>
  <c r="F47" i="87"/>
  <c r="U46" i="87"/>
  <c r="T46" i="87"/>
  <c r="F46" i="87"/>
  <c r="U45" i="87"/>
  <c r="T45" i="87"/>
  <c r="F45" i="87"/>
  <c r="U44" i="87"/>
  <c r="T44" i="87"/>
  <c r="F44" i="87"/>
  <c r="U43" i="87"/>
  <c r="T43" i="87"/>
  <c r="F43" i="87"/>
  <c r="U42" i="87"/>
  <c r="T42" i="87"/>
  <c r="F42" i="87"/>
  <c r="U41" i="87"/>
  <c r="T41" i="87"/>
  <c r="F41" i="87"/>
  <c r="U40" i="87"/>
  <c r="T40" i="87"/>
  <c r="F40" i="87"/>
  <c r="U39" i="87"/>
  <c r="T39" i="87"/>
  <c r="F39" i="87"/>
  <c r="U38" i="87"/>
  <c r="T38" i="87"/>
  <c r="F38" i="87"/>
  <c r="U37" i="87"/>
  <c r="T37" i="87"/>
  <c r="F37" i="87"/>
  <c r="U36" i="87"/>
  <c r="T36" i="87"/>
  <c r="F36" i="87"/>
  <c r="U35" i="87"/>
  <c r="T35" i="87"/>
  <c r="F35" i="87"/>
  <c r="U34" i="87"/>
  <c r="T34" i="87"/>
  <c r="F34" i="87"/>
  <c r="U33" i="87"/>
  <c r="T33" i="87"/>
  <c r="F33" i="87"/>
  <c r="U32" i="87"/>
  <c r="T32" i="87"/>
  <c r="F32" i="87"/>
  <c r="U31" i="87"/>
  <c r="T31" i="87"/>
  <c r="F31" i="87"/>
  <c r="U30" i="87"/>
  <c r="T30" i="87"/>
  <c r="F30" i="87"/>
  <c r="U29" i="87"/>
  <c r="T29" i="87"/>
  <c r="K29" i="87"/>
  <c r="F29" i="87"/>
  <c r="U28" i="87"/>
  <c r="T28" i="87"/>
  <c r="F28" i="87"/>
  <c r="U27" i="87"/>
  <c r="T27" i="87"/>
  <c r="K27" i="87"/>
  <c r="F27" i="87"/>
  <c r="U26" i="87"/>
  <c r="T26" i="87"/>
  <c r="K26" i="87"/>
  <c r="F26" i="87"/>
  <c r="U25" i="87"/>
  <c r="T25" i="87"/>
  <c r="K25" i="87"/>
  <c r="F25" i="87"/>
  <c r="U24" i="87"/>
  <c r="T24" i="87"/>
  <c r="K24" i="87"/>
  <c r="F24" i="87"/>
  <c r="U23" i="87"/>
  <c r="T23" i="87"/>
  <c r="K23" i="87"/>
  <c r="F23" i="87"/>
  <c r="U22" i="87"/>
  <c r="T22" i="87"/>
  <c r="K22" i="87"/>
  <c r="F22" i="87"/>
  <c r="U21" i="87"/>
  <c r="T21" i="87"/>
  <c r="K21" i="87"/>
  <c r="F21" i="87"/>
  <c r="U20" i="87"/>
  <c r="T20" i="87"/>
  <c r="K20" i="87"/>
  <c r="F20" i="87"/>
  <c r="U19" i="87"/>
  <c r="T19" i="87"/>
  <c r="K19" i="87"/>
  <c r="F19" i="87"/>
  <c r="U18" i="87"/>
  <c r="T18" i="87"/>
  <c r="K18" i="87"/>
  <c r="F18" i="87"/>
  <c r="U17" i="87"/>
  <c r="T17" i="87"/>
  <c r="K17" i="87"/>
  <c r="F17" i="87"/>
  <c r="U16" i="87"/>
  <c r="T16" i="87"/>
  <c r="K16" i="87"/>
  <c r="F16" i="87"/>
  <c r="U15" i="87"/>
  <c r="T15" i="87"/>
  <c r="K15" i="87"/>
  <c r="F15" i="87"/>
  <c r="U14" i="87"/>
  <c r="T14" i="87"/>
  <c r="K14" i="87"/>
  <c r="F14" i="87"/>
  <c r="U13" i="87"/>
  <c r="T13" i="87"/>
  <c r="K13" i="87"/>
  <c r="F13" i="87"/>
  <c r="U12" i="87"/>
  <c r="T12" i="87"/>
  <c r="K12" i="87"/>
  <c r="F12" i="87"/>
  <c r="U11" i="87"/>
  <c r="T11" i="87"/>
  <c r="K11" i="87"/>
  <c r="F11" i="87"/>
  <c r="U10" i="87"/>
  <c r="T10" i="87"/>
  <c r="K10" i="87"/>
  <c r="F10" i="87"/>
  <c r="U9" i="87"/>
  <c r="T9" i="87"/>
  <c r="K9" i="87"/>
  <c r="F9" i="87"/>
  <c r="U8" i="87"/>
  <c r="T8" i="87"/>
  <c r="K8" i="87"/>
  <c r="F8" i="87"/>
  <c r="U7" i="87"/>
  <c r="T7" i="87"/>
  <c r="K7" i="87"/>
  <c r="F7" i="87"/>
  <c r="U6" i="87"/>
  <c r="T6" i="87"/>
  <c r="K6" i="87"/>
  <c r="F6" i="87"/>
  <c r="U5" i="87"/>
  <c r="T5" i="87"/>
  <c r="K5" i="87"/>
  <c r="F5" i="87"/>
  <c r="U4" i="87"/>
  <c r="T4" i="87"/>
  <c r="K4" i="87"/>
  <c r="F4" i="87"/>
  <c r="F82" i="53"/>
  <c r="F81" i="53"/>
  <c r="F80" i="53"/>
  <c r="F79" i="53"/>
  <c r="F78" i="53"/>
  <c r="F77" i="53"/>
  <c r="U76" i="53"/>
  <c r="F76" i="53"/>
  <c r="U75" i="53"/>
  <c r="F75" i="53"/>
  <c r="U74" i="53"/>
  <c r="F74" i="53"/>
  <c r="U73" i="53"/>
  <c r="F73" i="53"/>
  <c r="U72" i="53"/>
  <c r="F72" i="53"/>
  <c r="U71" i="53"/>
  <c r="T71" i="53"/>
  <c r="F71" i="53"/>
  <c r="U70" i="53"/>
  <c r="T70" i="53"/>
  <c r="F70" i="53"/>
  <c r="U69" i="53"/>
  <c r="T69" i="53"/>
  <c r="F69" i="53"/>
  <c r="U68" i="53"/>
  <c r="T68" i="53"/>
  <c r="F68" i="53"/>
  <c r="U67" i="53"/>
  <c r="T67" i="53"/>
  <c r="F67" i="53"/>
  <c r="U66" i="53"/>
  <c r="T66" i="53"/>
  <c r="F66" i="53"/>
  <c r="U65" i="53"/>
  <c r="T65" i="53"/>
  <c r="F65" i="53"/>
  <c r="U64" i="53"/>
  <c r="T64" i="53"/>
  <c r="F64" i="53"/>
  <c r="U63" i="53"/>
  <c r="T63" i="53"/>
  <c r="F63" i="53"/>
  <c r="U62" i="53"/>
  <c r="T62" i="53"/>
  <c r="F62" i="53"/>
  <c r="U61" i="53"/>
  <c r="T61" i="53"/>
  <c r="F61" i="53"/>
  <c r="U60" i="53"/>
  <c r="T60" i="53"/>
  <c r="F60" i="53"/>
  <c r="U59" i="53"/>
  <c r="T59" i="53"/>
  <c r="F59" i="53"/>
  <c r="U58" i="53"/>
  <c r="T58" i="53"/>
  <c r="F58" i="53"/>
  <c r="U57" i="53"/>
  <c r="T57" i="53"/>
  <c r="F57" i="53"/>
  <c r="U56" i="53"/>
  <c r="T56" i="53"/>
  <c r="F56" i="53"/>
  <c r="U55" i="53"/>
  <c r="T55" i="53"/>
  <c r="F55" i="53"/>
  <c r="U54" i="53"/>
  <c r="T54" i="53"/>
  <c r="F54" i="53"/>
  <c r="U53" i="53"/>
  <c r="T53" i="53"/>
  <c r="F53" i="53"/>
  <c r="U52" i="53"/>
  <c r="T52" i="53"/>
  <c r="F52" i="53"/>
  <c r="U51" i="53"/>
  <c r="T51" i="53"/>
  <c r="F51" i="53"/>
  <c r="U50" i="53"/>
  <c r="T50" i="53"/>
  <c r="F50" i="53"/>
  <c r="U49" i="53"/>
  <c r="T49" i="53"/>
  <c r="F49" i="53"/>
  <c r="U48" i="53"/>
  <c r="T48" i="53"/>
  <c r="F48" i="53"/>
  <c r="U47" i="53"/>
  <c r="T47" i="53"/>
  <c r="F47" i="53"/>
  <c r="U46" i="53"/>
  <c r="T46" i="53"/>
  <c r="F46" i="53"/>
  <c r="U45" i="53"/>
  <c r="T45" i="53"/>
  <c r="F45" i="53"/>
  <c r="U44" i="53"/>
  <c r="T44" i="53"/>
  <c r="F44" i="53"/>
  <c r="U43" i="53"/>
  <c r="T43" i="53"/>
  <c r="F43" i="53"/>
  <c r="U42" i="53"/>
  <c r="T42" i="53"/>
  <c r="F42" i="53"/>
  <c r="U41" i="53"/>
  <c r="T41" i="53"/>
  <c r="F41" i="53"/>
  <c r="U40" i="53"/>
  <c r="T40" i="53"/>
  <c r="F40" i="53"/>
  <c r="U39" i="53"/>
  <c r="T39" i="53"/>
  <c r="F39" i="53"/>
  <c r="U38" i="53"/>
  <c r="T38" i="53"/>
  <c r="F38" i="53"/>
  <c r="U37" i="53"/>
  <c r="T37" i="53"/>
  <c r="F37" i="53"/>
  <c r="U36" i="53"/>
  <c r="T36" i="53"/>
  <c r="F36" i="53"/>
  <c r="U35" i="53"/>
  <c r="T35" i="53"/>
  <c r="F35" i="53"/>
  <c r="U34" i="53"/>
  <c r="T34" i="53"/>
  <c r="F34" i="53"/>
  <c r="U33" i="53"/>
  <c r="T33" i="53"/>
  <c r="F33" i="53"/>
  <c r="U32" i="53"/>
  <c r="T32" i="53"/>
  <c r="F32" i="53"/>
  <c r="U31" i="53"/>
  <c r="T31" i="53"/>
  <c r="F31" i="53"/>
  <c r="U30" i="53"/>
  <c r="T30" i="53"/>
  <c r="F30" i="53"/>
  <c r="U29" i="53"/>
  <c r="T29" i="53"/>
  <c r="K29" i="53"/>
  <c r="F29" i="53"/>
  <c r="U28" i="53"/>
  <c r="T28" i="53"/>
  <c r="F28" i="53"/>
  <c r="U27" i="53"/>
  <c r="T27" i="53"/>
  <c r="K27" i="53"/>
  <c r="F27" i="53"/>
  <c r="U26" i="53"/>
  <c r="T26" i="53"/>
  <c r="K26" i="53"/>
  <c r="F26" i="53"/>
  <c r="U25" i="53"/>
  <c r="T25" i="53"/>
  <c r="K25" i="53"/>
  <c r="F25" i="53"/>
  <c r="U24" i="53"/>
  <c r="T24" i="53"/>
  <c r="K24" i="53"/>
  <c r="F24" i="53"/>
  <c r="U23" i="53"/>
  <c r="T23" i="53"/>
  <c r="K23" i="53"/>
  <c r="F23" i="53"/>
  <c r="U22" i="53"/>
  <c r="T22" i="53"/>
  <c r="K22" i="53"/>
  <c r="F22" i="53"/>
  <c r="U21" i="53"/>
  <c r="T21" i="53"/>
  <c r="K21" i="53"/>
  <c r="F21" i="53"/>
  <c r="U20" i="53"/>
  <c r="T20" i="53"/>
  <c r="K20" i="53"/>
  <c r="F20" i="53"/>
  <c r="U19" i="53"/>
  <c r="T19" i="53"/>
  <c r="K19" i="53"/>
  <c r="F19" i="53"/>
  <c r="U18" i="53"/>
  <c r="T18" i="53"/>
  <c r="K18" i="53"/>
  <c r="F18" i="53"/>
  <c r="U17" i="53"/>
  <c r="T17" i="53"/>
  <c r="K17" i="53"/>
  <c r="F17" i="53"/>
  <c r="U16" i="53"/>
  <c r="T16" i="53"/>
  <c r="K16" i="53"/>
  <c r="F16" i="53"/>
  <c r="U15" i="53"/>
  <c r="T15" i="53"/>
  <c r="K15" i="53"/>
  <c r="F15" i="53"/>
  <c r="U14" i="53"/>
  <c r="T14" i="53"/>
  <c r="K14" i="53"/>
  <c r="F14" i="53"/>
  <c r="U13" i="53"/>
  <c r="T13" i="53"/>
  <c r="K13" i="53"/>
  <c r="F13" i="53"/>
  <c r="U12" i="53"/>
  <c r="T12" i="53"/>
  <c r="K12" i="53"/>
  <c r="F12" i="53"/>
  <c r="U11" i="53"/>
  <c r="T11" i="53"/>
  <c r="K11" i="53"/>
  <c r="F11" i="53"/>
  <c r="U10" i="53"/>
  <c r="T10" i="53"/>
  <c r="K10" i="53"/>
  <c r="F10" i="53"/>
  <c r="U9" i="53"/>
  <c r="T9" i="53"/>
  <c r="K9" i="53"/>
  <c r="F9" i="53"/>
  <c r="U8" i="53"/>
  <c r="T8" i="53"/>
  <c r="K8" i="53"/>
  <c r="F8" i="53"/>
  <c r="U7" i="53"/>
  <c r="T7" i="53"/>
  <c r="K7" i="53"/>
  <c r="F7" i="53"/>
  <c r="U6" i="53"/>
  <c r="T6" i="53"/>
  <c r="K6" i="53"/>
  <c r="F6" i="53"/>
  <c r="U5" i="53"/>
  <c r="T5" i="53"/>
  <c r="K5" i="53"/>
  <c r="F5" i="53"/>
  <c r="U4" i="53"/>
  <c r="T4" i="53"/>
  <c r="K4" i="53"/>
  <c r="F4" i="53"/>
  <c r="F139" i="25"/>
  <c r="F138" i="25"/>
  <c r="F137" i="25"/>
  <c r="F136" i="25"/>
  <c r="F135" i="25"/>
  <c r="F134" i="25"/>
  <c r="F133" i="25"/>
  <c r="F132" i="25"/>
  <c r="F131" i="25"/>
  <c r="F130" i="25"/>
  <c r="F129" i="25"/>
  <c r="F128" i="25"/>
  <c r="F127" i="25"/>
  <c r="F126" i="25"/>
  <c r="F125" i="25"/>
  <c r="F124" i="25"/>
  <c r="F123" i="25"/>
  <c r="F122" i="25"/>
  <c r="F121" i="25"/>
  <c r="F120" i="25"/>
  <c r="F119" i="25"/>
  <c r="F118" i="25"/>
  <c r="F117" i="25"/>
  <c r="F116" i="25"/>
  <c r="F115" i="25"/>
  <c r="F114" i="25"/>
  <c r="F113" i="25"/>
  <c r="F112" i="25"/>
  <c r="F111" i="25"/>
  <c r="F110" i="25"/>
  <c r="F109" i="25"/>
  <c r="F108" i="25"/>
  <c r="F107" i="25"/>
  <c r="F106" i="25"/>
  <c r="F105" i="25"/>
  <c r="F104" i="25"/>
  <c r="F103" i="25"/>
  <c r="F102" i="25"/>
  <c r="F101" i="25"/>
  <c r="F100" i="25"/>
  <c r="F99" i="25"/>
  <c r="F98" i="25"/>
  <c r="F97" i="25"/>
  <c r="F96" i="25"/>
  <c r="F95" i="25"/>
  <c r="F94" i="25"/>
  <c r="F93" i="25"/>
  <c r="F92" i="25"/>
  <c r="F91" i="25"/>
  <c r="F90" i="25"/>
  <c r="F89" i="25"/>
  <c r="F88" i="25"/>
  <c r="F87" i="25"/>
  <c r="F86" i="25"/>
  <c r="F85" i="25"/>
  <c r="F84" i="25"/>
  <c r="F83" i="25"/>
  <c r="F82" i="25"/>
  <c r="F81" i="25"/>
  <c r="F80" i="25"/>
  <c r="F79" i="25"/>
  <c r="F78" i="25"/>
  <c r="F77" i="25"/>
  <c r="U76" i="25"/>
  <c r="F76" i="25"/>
  <c r="U75" i="25"/>
  <c r="F75" i="25"/>
  <c r="U74" i="25"/>
  <c r="F74" i="25"/>
  <c r="U73" i="25"/>
  <c r="F73" i="25"/>
  <c r="U72" i="25"/>
  <c r="F72" i="25"/>
  <c r="U71" i="25"/>
  <c r="T71" i="25"/>
  <c r="F71" i="25"/>
  <c r="U70" i="25"/>
  <c r="T70" i="25"/>
  <c r="F70" i="25"/>
  <c r="U69" i="25"/>
  <c r="T69" i="25"/>
  <c r="F69" i="25"/>
  <c r="U68" i="25"/>
  <c r="T68" i="25"/>
  <c r="F68" i="25"/>
  <c r="U67" i="25"/>
  <c r="T67" i="25"/>
  <c r="F67" i="25"/>
  <c r="U66" i="25"/>
  <c r="T66" i="25"/>
  <c r="F66" i="25"/>
  <c r="U65" i="25"/>
  <c r="T65" i="25"/>
  <c r="F65" i="25"/>
  <c r="U64" i="25"/>
  <c r="T64" i="25"/>
  <c r="F64" i="25"/>
  <c r="U63" i="25"/>
  <c r="T63" i="25"/>
  <c r="F63" i="25"/>
  <c r="U62" i="25"/>
  <c r="T62" i="25"/>
  <c r="F62" i="25"/>
  <c r="U61" i="25"/>
  <c r="T61" i="25"/>
  <c r="F61" i="25"/>
  <c r="U60" i="25"/>
  <c r="T60" i="25"/>
  <c r="F60" i="25"/>
  <c r="U59" i="25"/>
  <c r="T59" i="25"/>
  <c r="F59" i="25"/>
  <c r="U58" i="25"/>
  <c r="T58" i="25"/>
  <c r="F58" i="25"/>
  <c r="U57" i="25"/>
  <c r="T57" i="25"/>
  <c r="F57" i="25"/>
  <c r="U56" i="25"/>
  <c r="T56" i="25"/>
  <c r="F56" i="25"/>
  <c r="U55" i="25"/>
  <c r="T55" i="25"/>
  <c r="F55" i="25"/>
  <c r="U54" i="25"/>
  <c r="T54" i="25"/>
  <c r="F54" i="25"/>
  <c r="U53" i="25"/>
  <c r="T53" i="25"/>
  <c r="F53" i="25"/>
  <c r="U52" i="25"/>
  <c r="T52" i="25"/>
  <c r="F52" i="25"/>
  <c r="U51" i="25"/>
  <c r="T51" i="25"/>
  <c r="F51" i="25"/>
  <c r="U50" i="25"/>
  <c r="T50" i="25"/>
  <c r="F50" i="25"/>
  <c r="U49" i="25"/>
  <c r="T49" i="25"/>
  <c r="F49" i="25"/>
  <c r="U48" i="25"/>
  <c r="T48" i="25"/>
  <c r="F48" i="25"/>
  <c r="U47" i="25"/>
  <c r="T47" i="25"/>
  <c r="F47" i="25"/>
  <c r="U46" i="25"/>
  <c r="T46" i="25"/>
  <c r="F46" i="25"/>
  <c r="U45" i="25"/>
  <c r="T45" i="25"/>
  <c r="F45" i="25"/>
  <c r="U44" i="25"/>
  <c r="T44" i="25"/>
  <c r="F44" i="25"/>
  <c r="U43" i="25"/>
  <c r="T43" i="25"/>
  <c r="F43" i="25"/>
  <c r="U42" i="25"/>
  <c r="T42" i="25"/>
  <c r="F42" i="25"/>
  <c r="U41" i="25"/>
  <c r="T41" i="25"/>
  <c r="F41" i="25"/>
  <c r="U40" i="25"/>
  <c r="T40" i="25"/>
  <c r="F40" i="25"/>
  <c r="U39" i="25"/>
  <c r="T39" i="25"/>
  <c r="F39" i="25"/>
  <c r="U38" i="25"/>
  <c r="T38" i="25"/>
  <c r="F38" i="25"/>
  <c r="U37" i="25"/>
  <c r="T37" i="25"/>
  <c r="F37" i="25"/>
  <c r="U36" i="25"/>
  <c r="T36" i="25"/>
  <c r="F36" i="25"/>
  <c r="U35" i="25"/>
  <c r="T35" i="25"/>
  <c r="F35" i="25"/>
  <c r="U34" i="25"/>
  <c r="T34" i="25"/>
  <c r="F34" i="25"/>
  <c r="U33" i="25"/>
  <c r="T33" i="25"/>
  <c r="F33" i="25"/>
  <c r="U32" i="25"/>
  <c r="T32" i="25"/>
  <c r="F32" i="25"/>
  <c r="U31" i="25"/>
  <c r="T31" i="25"/>
  <c r="F31" i="25"/>
  <c r="U30" i="25"/>
  <c r="T30" i="25"/>
  <c r="F30" i="25"/>
  <c r="U29" i="25"/>
  <c r="T29" i="25"/>
  <c r="K29" i="25"/>
  <c r="F29" i="25"/>
  <c r="U28" i="25"/>
  <c r="T28" i="25"/>
  <c r="F28" i="25"/>
  <c r="U27" i="25"/>
  <c r="T27" i="25"/>
  <c r="K27" i="25"/>
  <c r="F27" i="25"/>
  <c r="U26" i="25"/>
  <c r="T26" i="25"/>
  <c r="K26" i="25"/>
  <c r="F26" i="25"/>
  <c r="U25" i="25"/>
  <c r="T25" i="25"/>
  <c r="K25" i="25"/>
  <c r="F25" i="25"/>
  <c r="U24" i="25"/>
  <c r="T24" i="25"/>
  <c r="K24" i="25"/>
  <c r="F24" i="25"/>
  <c r="U23" i="25"/>
  <c r="T23" i="25"/>
  <c r="K23" i="25"/>
  <c r="F23" i="25"/>
  <c r="U22" i="25"/>
  <c r="T22" i="25"/>
  <c r="K22" i="25"/>
  <c r="F22" i="25"/>
  <c r="U21" i="25"/>
  <c r="T21" i="25"/>
  <c r="K21" i="25"/>
  <c r="F21" i="25"/>
  <c r="U20" i="25"/>
  <c r="T20" i="25"/>
  <c r="K20" i="25"/>
  <c r="F20" i="25"/>
  <c r="U19" i="25"/>
  <c r="T19" i="25"/>
  <c r="K19" i="25"/>
  <c r="F19" i="25"/>
  <c r="U18" i="25"/>
  <c r="T18" i="25"/>
  <c r="K18" i="25"/>
  <c r="F18" i="25"/>
  <c r="U17" i="25"/>
  <c r="T17" i="25"/>
  <c r="K17" i="25"/>
  <c r="F17" i="25"/>
  <c r="U16" i="25"/>
  <c r="T16" i="25"/>
  <c r="K16" i="25"/>
  <c r="F16" i="25"/>
  <c r="U15" i="25"/>
  <c r="T15" i="25"/>
  <c r="K15" i="25"/>
  <c r="F15" i="25"/>
  <c r="U14" i="25"/>
  <c r="T14" i="25"/>
  <c r="K14" i="25"/>
  <c r="F14" i="25"/>
  <c r="U13" i="25"/>
  <c r="T13" i="25"/>
  <c r="K13" i="25"/>
  <c r="F13" i="25"/>
  <c r="U12" i="25"/>
  <c r="T12" i="25"/>
  <c r="K12" i="25"/>
  <c r="F12" i="25"/>
  <c r="U11" i="25"/>
  <c r="T11" i="25"/>
  <c r="K11" i="25"/>
  <c r="F11" i="25"/>
  <c r="U10" i="25"/>
  <c r="T10" i="25"/>
  <c r="K10" i="25"/>
  <c r="F10" i="25"/>
  <c r="U9" i="25"/>
  <c r="T9" i="25"/>
  <c r="K9" i="25"/>
  <c r="F9" i="25"/>
  <c r="U8" i="25"/>
  <c r="T8" i="25"/>
  <c r="K8" i="25"/>
  <c r="F8" i="25"/>
  <c r="U7" i="25"/>
  <c r="T7" i="25"/>
  <c r="K7" i="25"/>
  <c r="F7" i="25"/>
  <c r="U6" i="25"/>
  <c r="T6" i="25"/>
  <c r="K6" i="25"/>
  <c r="F6" i="25"/>
  <c r="U5" i="25"/>
  <c r="T5" i="25"/>
  <c r="K5" i="25"/>
  <c r="F5" i="25"/>
  <c r="U4" i="25"/>
  <c r="T4" i="25"/>
  <c r="K4" i="25"/>
  <c r="F4" i="25"/>
  <c r="F81" i="104"/>
  <c r="F80" i="104"/>
  <c r="F79" i="104"/>
  <c r="F78" i="104"/>
  <c r="F77" i="104"/>
  <c r="U76" i="104"/>
  <c r="F76" i="104"/>
  <c r="U75" i="104"/>
  <c r="F75" i="104"/>
  <c r="U74" i="104"/>
  <c r="F74" i="104"/>
  <c r="U73" i="104"/>
  <c r="F73" i="104"/>
  <c r="U72" i="104"/>
  <c r="F72" i="104"/>
  <c r="U71" i="104"/>
  <c r="T71" i="104"/>
  <c r="F71" i="104"/>
  <c r="U70" i="104"/>
  <c r="T70" i="104"/>
  <c r="F70" i="104"/>
  <c r="U69" i="104"/>
  <c r="T69" i="104"/>
  <c r="F69" i="104"/>
  <c r="U68" i="104"/>
  <c r="T68" i="104"/>
  <c r="F68" i="104"/>
  <c r="U67" i="104"/>
  <c r="T67" i="104"/>
  <c r="F67" i="104"/>
  <c r="U66" i="104"/>
  <c r="T66" i="104"/>
  <c r="F66" i="104"/>
  <c r="U65" i="104"/>
  <c r="T65" i="104"/>
  <c r="F65" i="104"/>
  <c r="U64" i="104"/>
  <c r="T64" i="104"/>
  <c r="F64" i="104"/>
  <c r="U63" i="104"/>
  <c r="T63" i="104"/>
  <c r="F63" i="104"/>
  <c r="U62" i="104"/>
  <c r="T62" i="104"/>
  <c r="F62" i="104"/>
  <c r="U61" i="104"/>
  <c r="T61" i="104"/>
  <c r="F61" i="104"/>
  <c r="U60" i="104"/>
  <c r="T60" i="104"/>
  <c r="F60" i="104"/>
  <c r="U59" i="104"/>
  <c r="T59" i="104"/>
  <c r="F59" i="104"/>
  <c r="U58" i="104"/>
  <c r="T58" i="104"/>
  <c r="F58" i="104"/>
  <c r="U57" i="104"/>
  <c r="T57" i="104"/>
  <c r="F57" i="104"/>
  <c r="U56" i="104"/>
  <c r="T56" i="104"/>
  <c r="F56" i="104"/>
  <c r="U55" i="104"/>
  <c r="T55" i="104"/>
  <c r="F55" i="104"/>
  <c r="U54" i="104"/>
  <c r="T54" i="104"/>
  <c r="F54" i="104"/>
  <c r="U53" i="104"/>
  <c r="T53" i="104"/>
  <c r="F53" i="104"/>
  <c r="U52" i="104"/>
  <c r="T52" i="104"/>
  <c r="F52" i="104"/>
  <c r="U51" i="104"/>
  <c r="T51" i="104"/>
  <c r="F51" i="104"/>
  <c r="U50" i="104"/>
  <c r="T50" i="104"/>
  <c r="F50" i="104"/>
  <c r="U49" i="104"/>
  <c r="T49" i="104"/>
  <c r="F49" i="104"/>
  <c r="U48" i="104"/>
  <c r="T48" i="104"/>
  <c r="F48" i="104"/>
  <c r="U47" i="104"/>
  <c r="T47" i="104"/>
  <c r="F47" i="104"/>
  <c r="U46" i="104"/>
  <c r="T46" i="104"/>
  <c r="F46" i="104"/>
  <c r="U45" i="104"/>
  <c r="T45" i="104"/>
  <c r="F45" i="104"/>
  <c r="U44" i="104"/>
  <c r="T44" i="104"/>
  <c r="F44" i="104"/>
  <c r="U43" i="104"/>
  <c r="T43" i="104"/>
  <c r="F43" i="104"/>
  <c r="U42" i="104"/>
  <c r="T42" i="104"/>
  <c r="F42" i="104"/>
  <c r="U41" i="104"/>
  <c r="T41" i="104"/>
  <c r="F41" i="104"/>
  <c r="U40" i="104"/>
  <c r="T40" i="104"/>
  <c r="F40" i="104"/>
  <c r="U39" i="104"/>
  <c r="T39" i="104"/>
  <c r="F39" i="104"/>
  <c r="U38" i="104"/>
  <c r="T38" i="104"/>
  <c r="F38" i="104"/>
  <c r="U37" i="104"/>
  <c r="T37" i="104"/>
  <c r="F37" i="104"/>
  <c r="U36" i="104"/>
  <c r="T36" i="104"/>
  <c r="F36" i="104"/>
  <c r="U35" i="104"/>
  <c r="T35" i="104"/>
  <c r="F35" i="104"/>
  <c r="U34" i="104"/>
  <c r="T34" i="104"/>
  <c r="F34" i="104"/>
  <c r="U33" i="104"/>
  <c r="T33" i="104"/>
  <c r="F33" i="104"/>
  <c r="U32" i="104"/>
  <c r="T32" i="104"/>
  <c r="F32" i="104"/>
  <c r="U31" i="104"/>
  <c r="T31" i="104"/>
  <c r="F31" i="104"/>
  <c r="U30" i="104"/>
  <c r="T30" i="104"/>
  <c r="F30" i="104"/>
  <c r="U29" i="104"/>
  <c r="T29" i="104"/>
  <c r="F29" i="104"/>
  <c r="U28" i="104"/>
  <c r="T28" i="104"/>
  <c r="F28" i="104"/>
  <c r="U27" i="104"/>
  <c r="T27" i="104"/>
  <c r="K27" i="104"/>
  <c r="F27" i="104"/>
  <c r="U26" i="104"/>
  <c r="T26" i="104"/>
  <c r="K26" i="104"/>
  <c r="F26" i="104"/>
  <c r="U25" i="104"/>
  <c r="T25" i="104"/>
  <c r="K25" i="104"/>
  <c r="F25" i="104"/>
  <c r="U24" i="104"/>
  <c r="T24" i="104"/>
  <c r="K24" i="104"/>
  <c r="F24" i="104"/>
  <c r="U23" i="104"/>
  <c r="T23" i="104"/>
  <c r="K23" i="104"/>
  <c r="F23" i="104"/>
  <c r="U22" i="104"/>
  <c r="T22" i="104"/>
  <c r="K22" i="104"/>
  <c r="F22" i="104"/>
  <c r="U21" i="104"/>
  <c r="T21" i="104"/>
  <c r="K21" i="104"/>
  <c r="F21" i="104"/>
  <c r="U20" i="104"/>
  <c r="T20" i="104"/>
  <c r="K20" i="104"/>
  <c r="F20" i="104"/>
  <c r="U19" i="104"/>
  <c r="T19" i="104"/>
  <c r="K19" i="104"/>
  <c r="F19" i="104"/>
  <c r="U18" i="104"/>
  <c r="T18" i="104"/>
  <c r="K18" i="104"/>
  <c r="F18" i="104"/>
  <c r="U17" i="104"/>
  <c r="T17" i="104"/>
  <c r="K17" i="104"/>
  <c r="F17" i="104"/>
  <c r="U16" i="104"/>
  <c r="T16" i="104"/>
  <c r="K16" i="104"/>
  <c r="F16" i="104"/>
  <c r="U15" i="104"/>
  <c r="T15" i="104"/>
  <c r="K15" i="104"/>
  <c r="F15" i="104"/>
  <c r="U14" i="104"/>
  <c r="T14" i="104"/>
  <c r="K14" i="104"/>
  <c r="F14" i="104"/>
  <c r="U13" i="104"/>
  <c r="T13" i="104"/>
  <c r="K13" i="104"/>
  <c r="F13" i="104"/>
  <c r="U12" i="104"/>
  <c r="T12" i="104"/>
  <c r="K12" i="104"/>
  <c r="F12" i="104"/>
  <c r="U11" i="104"/>
  <c r="T11" i="104"/>
  <c r="K11" i="104"/>
  <c r="F11" i="104"/>
  <c r="U10" i="104"/>
  <c r="T10" i="104"/>
  <c r="K10" i="104"/>
  <c r="F10" i="104"/>
  <c r="U9" i="104"/>
  <c r="T9" i="104"/>
  <c r="K9" i="104"/>
  <c r="F9" i="104"/>
  <c r="U8" i="104"/>
  <c r="T8" i="104"/>
  <c r="K8" i="104"/>
  <c r="F8" i="104"/>
  <c r="U7" i="104"/>
  <c r="T7" i="104"/>
  <c r="K7" i="104"/>
  <c r="F7" i="104"/>
  <c r="U6" i="104"/>
  <c r="T6" i="104"/>
  <c r="K6" i="104"/>
  <c r="F6" i="104"/>
  <c r="U5" i="104"/>
  <c r="T5" i="104"/>
  <c r="K5" i="104"/>
  <c r="F5" i="104"/>
  <c r="U4" i="104"/>
  <c r="T4" i="104"/>
  <c r="K4" i="104"/>
  <c r="F4" i="104"/>
  <c r="F81" i="105"/>
  <c r="F80" i="105"/>
  <c r="F79" i="105"/>
  <c r="F78" i="105"/>
  <c r="F77" i="105"/>
  <c r="U76" i="105"/>
  <c r="F76" i="105"/>
  <c r="U75" i="105"/>
  <c r="F75" i="105"/>
  <c r="U74" i="105"/>
  <c r="F74" i="105"/>
  <c r="U73" i="105"/>
  <c r="F73" i="105"/>
  <c r="U72" i="105"/>
  <c r="F72" i="105"/>
  <c r="U71" i="105"/>
  <c r="T71" i="105"/>
  <c r="F71" i="105"/>
  <c r="U70" i="105"/>
  <c r="T70" i="105"/>
  <c r="F70" i="105"/>
  <c r="U69" i="105"/>
  <c r="T69" i="105"/>
  <c r="F69" i="105"/>
  <c r="U68" i="105"/>
  <c r="T68" i="105"/>
  <c r="F68" i="105"/>
  <c r="U67" i="105"/>
  <c r="T67" i="105"/>
  <c r="F67" i="105"/>
  <c r="U66" i="105"/>
  <c r="T66" i="105"/>
  <c r="F66" i="105"/>
  <c r="U65" i="105"/>
  <c r="T65" i="105"/>
  <c r="F65" i="105"/>
  <c r="U64" i="105"/>
  <c r="T64" i="105"/>
  <c r="F64" i="105"/>
  <c r="U63" i="105"/>
  <c r="T63" i="105"/>
  <c r="F63" i="105"/>
  <c r="U62" i="105"/>
  <c r="T62" i="105"/>
  <c r="F62" i="105"/>
  <c r="U61" i="105"/>
  <c r="T61" i="105"/>
  <c r="F61" i="105"/>
  <c r="U60" i="105"/>
  <c r="T60" i="105"/>
  <c r="F60" i="105"/>
  <c r="U59" i="105"/>
  <c r="T59" i="105"/>
  <c r="F59" i="105"/>
  <c r="U58" i="105"/>
  <c r="T58" i="105"/>
  <c r="F58" i="105"/>
  <c r="U57" i="105"/>
  <c r="T57" i="105"/>
  <c r="F57" i="105"/>
  <c r="U56" i="105"/>
  <c r="T56" i="105"/>
  <c r="F56" i="105"/>
  <c r="U55" i="105"/>
  <c r="T55" i="105"/>
  <c r="F55" i="105"/>
  <c r="U54" i="105"/>
  <c r="T54" i="105"/>
  <c r="F54" i="105"/>
  <c r="U53" i="105"/>
  <c r="T53" i="105"/>
  <c r="F53" i="105"/>
  <c r="U52" i="105"/>
  <c r="T52" i="105"/>
  <c r="F52" i="105"/>
  <c r="U51" i="105"/>
  <c r="T51" i="105"/>
  <c r="F51" i="105"/>
  <c r="U50" i="105"/>
  <c r="T50" i="105"/>
  <c r="F50" i="105"/>
  <c r="U49" i="105"/>
  <c r="T49" i="105"/>
  <c r="F49" i="105"/>
  <c r="U48" i="105"/>
  <c r="T48" i="105"/>
  <c r="F48" i="105"/>
  <c r="U47" i="105"/>
  <c r="T47" i="105"/>
  <c r="F47" i="105"/>
  <c r="U46" i="105"/>
  <c r="T46" i="105"/>
  <c r="F46" i="105"/>
  <c r="U45" i="105"/>
  <c r="T45" i="105"/>
  <c r="F45" i="105"/>
  <c r="U44" i="105"/>
  <c r="T44" i="105"/>
  <c r="F44" i="105"/>
  <c r="U43" i="105"/>
  <c r="T43" i="105"/>
  <c r="F43" i="105"/>
  <c r="U42" i="105"/>
  <c r="T42" i="105"/>
  <c r="F42" i="105"/>
  <c r="U41" i="105"/>
  <c r="T41" i="105"/>
  <c r="F41" i="105"/>
  <c r="U40" i="105"/>
  <c r="T40" i="105"/>
  <c r="F40" i="105"/>
  <c r="U39" i="105"/>
  <c r="T39" i="105"/>
  <c r="F39" i="105"/>
  <c r="U38" i="105"/>
  <c r="T38" i="105"/>
  <c r="F38" i="105"/>
  <c r="U37" i="105"/>
  <c r="T37" i="105"/>
  <c r="F37" i="105"/>
  <c r="U36" i="105"/>
  <c r="T36" i="105"/>
  <c r="F36" i="105"/>
  <c r="U35" i="105"/>
  <c r="T35" i="105"/>
  <c r="F35" i="105"/>
  <c r="U34" i="105"/>
  <c r="T34" i="105"/>
  <c r="F34" i="105"/>
  <c r="U33" i="105"/>
  <c r="T33" i="105"/>
  <c r="F33" i="105"/>
  <c r="U32" i="105"/>
  <c r="T32" i="105"/>
  <c r="F32" i="105"/>
  <c r="U31" i="105"/>
  <c r="T31" i="105"/>
  <c r="F31" i="105"/>
  <c r="U30" i="105"/>
  <c r="T30" i="105"/>
  <c r="F30" i="105"/>
  <c r="U29" i="105"/>
  <c r="T29" i="105"/>
  <c r="K29" i="105"/>
  <c r="F29" i="105"/>
  <c r="U28" i="105"/>
  <c r="T28" i="105"/>
  <c r="F28" i="105"/>
  <c r="U27" i="105"/>
  <c r="T27" i="105"/>
  <c r="K27" i="105"/>
  <c r="F27" i="105"/>
  <c r="U26" i="105"/>
  <c r="T26" i="105"/>
  <c r="K26" i="105"/>
  <c r="F26" i="105"/>
  <c r="U25" i="105"/>
  <c r="T25" i="105"/>
  <c r="K25" i="105"/>
  <c r="F25" i="105"/>
  <c r="U24" i="105"/>
  <c r="T24" i="105"/>
  <c r="K24" i="105"/>
  <c r="F24" i="105"/>
  <c r="U23" i="105"/>
  <c r="T23" i="105"/>
  <c r="K23" i="105"/>
  <c r="F23" i="105"/>
  <c r="U22" i="105"/>
  <c r="T22" i="105"/>
  <c r="K22" i="105"/>
  <c r="F22" i="105"/>
  <c r="U21" i="105"/>
  <c r="T21" i="105"/>
  <c r="K21" i="105"/>
  <c r="F21" i="105"/>
  <c r="U20" i="105"/>
  <c r="T20" i="105"/>
  <c r="K20" i="105"/>
  <c r="F20" i="105"/>
  <c r="U19" i="105"/>
  <c r="T19" i="105"/>
  <c r="K19" i="105"/>
  <c r="F19" i="105"/>
  <c r="U18" i="105"/>
  <c r="T18" i="105"/>
  <c r="K18" i="105"/>
  <c r="F18" i="105"/>
  <c r="U17" i="105"/>
  <c r="T17" i="105"/>
  <c r="K17" i="105"/>
  <c r="F17" i="105"/>
  <c r="U16" i="105"/>
  <c r="T16" i="105"/>
  <c r="K16" i="105"/>
  <c r="F16" i="105"/>
  <c r="U15" i="105"/>
  <c r="T15" i="105"/>
  <c r="K15" i="105"/>
  <c r="F15" i="105"/>
  <c r="U14" i="105"/>
  <c r="T14" i="105"/>
  <c r="K14" i="105"/>
  <c r="F14" i="105"/>
  <c r="U13" i="105"/>
  <c r="T13" i="105"/>
  <c r="K13" i="105"/>
  <c r="F13" i="105"/>
  <c r="U12" i="105"/>
  <c r="T12" i="105"/>
  <c r="K12" i="105"/>
  <c r="F12" i="105"/>
  <c r="U11" i="105"/>
  <c r="T11" i="105"/>
  <c r="K11" i="105"/>
  <c r="F11" i="105"/>
  <c r="U10" i="105"/>
  <c r="T10" i="105"/>
  <c r="K10" i="105"/>
  <c r="F10" i="105"/>
  <c r="U9" i="105"/>
  <c r="T9" i="105"/>
  <c r="K9" i="105"/>
  <c r="F9" i="105"/>
  <c r="U8" i="105"/>
  <c r="T8" i="105"/>
  <c r="K8" i="105"/>
  <c r="F8" i="105"/>
  <c r="U7" i="105"/>
  <c r="T7" i="105"/>
  <c r="K7" i="105"/>
  <c r="F7" i="105"/>
  <c r="U6" i="105"/>
  <c r="T6" i="105"/>
  <c r="K6" i="105"/>
  <c r="F6" i="105"/>
  <c r="U5" i="105"/>
  <c r="T5" i="105"/>
  <c r="K5" i="105"/>
  <c r="F5" i="105"/>
  <c r="U4" i="105"/>
  <c r="T4" i="105"/>
  <c r="K4" i="105"/>
  <c r="F4" i="105"/>
  <c r="F139" i="55"/>
  <c r="F138" i="55"/>
  <c r="F137" i="55"/>
  <c r="F136" i="55"/>
  <c r="F135" i="55"/>
  <c r="F134" i="55"/>
  <c r="F133" i="55"/>
  <c r="F132" i="55"/>
  <c r="F131" i="55"/>
  <c r="F130" i="55"/>
  <c r="F129" i="55"/>
  <c r="F128" i="55"/>
  <c r="F127" i="55"/>
  <c r="F126" i="55"/>
  <c r="F125" i="55"/>
  <c r="F124" i="55"/>
  <c r="F123" i="55"/>
  <c r="F122" i="55"/>
  <c r="F121" i="55"/>
  <c r="F120" i="55"/>
  <c r="F119" i="55"/>
  <c r="F118" i="55"/>
  <c r="F117" i="55"/>
  <c r="F116" i="55"/>
  <c r="F115" i="55"/>
  <c r="F114" i="55"/>
  <c r="F113" i="55"/>
  <c r="F112" i="55"/>
  <c r="F111" i="55"/>
  <c r="F110" i="55"/>
  <c r="F109" i="55"/>
  <c r="F108" i="55"/>
  <c r="F107" i="55"/>
  <c r="F106" i="55"/>
  <c r="F105" i="55"/>
  <c r="F104" i="55"/>
  <c r="F103" i="55"/>
  <c r="F102" i="55"/>
  <c r="F101" i="55"/>
  <c r="F100" i="55"/>
  <c r="F99" i="55"/>
  <c r="F98" i="55"/>
  <c r="F97" i="55"/>
  <c r="F96" i="55"/>
  <c r="F95" i="55"/>
  <c r="F94" i="55"/>
  <c r="F93" i="55"/>
  <c r="F92" i="55"/>
  <c r="F91" i="55"/>
  <c r="F90" i="55"/>
  <c r="F89" i="55"/>
  <c r="F88" i="55"/>
  <c r="F87" i="55"/>
  <c r="F86" i="55"/>
  <c r="F85" i="55"/>
  <c r="F84" i="55"/>
  <c r="F83" i="55"/>
  <c r="F82" i="55"/>
  <c r="F81" i="55"/>
  <c r="F80" i="55"/>
  <c r="F79" i="55"/>
  <c r="F78" i="55"/>
  <c r="F77" i="55"/>
  <c r="U76" i="55"/>
  <c r="F76" i="55"/>
  <c r="U75" i="55"/>
  <c r="F75" i="55"/>
  <c r="U74" i="55"/>
  <c r="F74" i="55"/>
  <c r="U73" i="55"/>
  <c r="F73" i="55"/>
  <c r="U72" i="55"/>
  <c r="F72" i="55"/>
  <c r="U71" i="55"/>
  <c r="T71" i="55"/>
  <c r="F71" i="55"/>
  <c r="U70" i="55"/>
  <c r="T70" i="55"/>
  <c r="F70" i="55"/>
  <c r="U69" i="55"/>
  <c r="T69" i="55"/>
  <c r="F69" i="55"/>
  <c r="U68" i="55"/>
  <c r="T68" i="55"/>
  <c r="F68" i="55"/>
  <c r="U67" i="55"/>
  <c r="T67" i="55"/>
  <c r="F67" i="55"/>
  <c r="U66" i="55"/>
  <c r="T66" i="55"/>
  <c r="F66" i="55"/>
  <c r="U65" i="55"/>
  <c r="T65" i="55"/>
  <c r="F65" i="55"/>
  <c r="U64" i="55"/>
  <c r="T64" i="55"/>
  <c r="F64" i="55"/>
  <c r="U63" i="55"/>
  <c r="T63" i="55"/>
  <c r="F63" i="55"/>
  <c r="U62" i="55"/>
  <c r="T62" i="55"/>
  <c r="F62" i="55"/>
  <c r="U61" i="55"/>
  <c r="T61" i="55"/>
  <c r="F61" i="55"/>
  <c r="U60" i="55"/>
  <c r="T60" i="55"/>
  <c r="F60" i="55"/>
  <c r="U59" i="55"/>
  <c r="T59" i="55"/>
  <c r="F59" i="55"/>
  <c r="U58" i="55"/>
  <c r="T58" i="55"/>
  <c r="F58" i="55"/>
  <c r="U57" i="55"/>
  <c r="T57" i="55"/>
  <c r="F57" i="55"/>
  <c r="U56" i="55"/>
  <c r="T56" i="55"/>
  <c r="F56" i="55"/>
  <c r="U55" i="55"/>
  <c r="T55" i="55"/>
  <c r="F55" i="55"/>
  <c r="U54" i="55"/>
  <c r="T54" i="55"/>
  <c r="F54" i="55"/>
  <c r="U53" i="55"/>
  <c r="T53" i="55"/>
  <c r="F53" i="55"/>
  <c r="U52" i="55"/>
  <c r="T52" i="55"/>
  <c r="F52" i="55"/>
  <c r="U51" i="55"/>
  <c r="T51" i="55"/>
  <c r="F51" i="55"/>
  <c r="U50" i="55"/>
  <c r="T50" i="55"/>
  <c r="F50" i="55"/>
  <c r="U49" i="55"/>
  <c r="T49" i="55"/>
  <c r="F49" i="55"/>
  <c r="U48" i="55"/>
  <c r="T48" i="55"/>
  <c r="F48" i="55"/>
  <c r="U47" i="55"/>
  <c r="T47" i="55"/>
  <c r="F47" i="55"/>
  <c r="U46" i="55"/>
  <c r="T46" i="55"/>
  <c r="F46" i="55"/>
  <c r="U45" i="55"/>
  <c r="T45" i="55"/>
  <c r="F45" i="55"/>
  <c r="U44" i="55"/>
  <c r="T44" i="55"/>
  <c r="F44" i="55"/>
  <c r="U43" i="55"/>
  <c r="T43" i="55"/>
  <c r="F43" i="55"/>
  <c r="U42" i="55"/>
  <c r="T42" i="55"/>
  <c r="F42" i="55"/>
  <c r="U41" i="55"/>
  <c r="T41" i="55"/>
  <c r="F41" i="55"/>
  <c r="U40" i="55"/>
  <c r="T40" i="55"/>
  <c r="F40" i="55"/>
  <c r="U39" i="55"/>
  <c r="T39" i="55"/>
  <c r="F39" i="55"/>
  <c r="U38" i="55"/>
  <c r="T38" i="55"/>
  <c r="F38" i="55"/>
  <c r="U37" i="55"/>
  <c r="T37" i="55"/>
  <c r="F37" i="55"/>
  <c r="U36" i="55"/>
  <c r="T36" i="55"/>
  <c r="F36" i="55"/>
  <c r="U35" i="55"/>
  <c r="T35" i="55"/>
  <c r="F35" i="55"/>
  <c r="U34" i="55"/>
  <c r="T34" i="55"/>
  <c r="F34" i="55"/>
  <c r="U33" i="55"/>
  <c r="T33" i="55"/>
  <c r="F33" i="55"/>
  <c r="U32" i="55"/>
  <c r="T32" i="55"/>
  <c r="F32" i="55"/>
  <c r="U31" i="55"/>
  <c r="T31" i="55"/>
  <c r="F31" i="55"/>
  <c r="U30" i="55"/>
  <c r="T30" i="55"/>
  <c r="F30" i="55"/>
  <c r="U29" i="55"/>
  <c r="T29" i="55"/>
  <c r="K29" i="55"/>
  <c r="F29" i="55"/>
  <c r="U28" i="55"/>
  <c r="T28" i="55"/>
  <c r="F28" i="55"/>
  <c r="U27" i="55"/>
  <c r="T27" i="55"/>
  <c r="K27" i="55"/>
  <c r="F27" i="55"/>
  <c r="U26" i="55"/>
  <c r="T26" i="55"/>
  <c r="K26" i="55"/>
  <c r="F26" i="55"/>
  <c r="U25" i="55"/>
  <c r="T25" i="55"/>
  <c r="K25" i="55"/>
  <c r="F25" i="55"/>
  <c r="U24" i="55"/>
  <c r="T24" i="55"/>
  <c r="K24" i="55"/>
  <c r="F24" i="55"/>
  <c r="U23" i="55"/>
  <c r="T23" i="55"/>
  <c r="K23" i="55"/>
  <c r="F23" i="55"/>
  <c r="U22" i="55"/>
  <c r="T22" i="55"/>
  <c r="K22" i="55"/>
  <c r="F22" i="55"/>
  <c r="U21" i="55"/>
  <c r="T21" i="55"/>
  <c r="K21" i="55"/>
  <c r="F21" i="55"/>
  <c r="U20" i="55"/>
  <c r="T20" i="55"/>
  <c r="K20" i="55"/>
  <c r="F20" i="55"/>
  <c r="U19" i="55"/>
  <c r="T19" i="55"/>
  <c r="K19" i="55"/>
  <c r="F19" i="55"/>
  <c r="U18" i="55"/>
  <c r="T18" i="55"/>
  <c r="K18" i="55"/>
  <c r="F18" i="55"/>
  <c r="U17" i="55"/>
  <c r="T17" i="55"/>
  <c r="K17" i="55"/>
  <c r="F17" i="55"/>
  <c r="U16" i="55"/>
  <c r="T16" i="55"/>
  <c r="K16" i="55"/>
  <c r="F16" i="55"/>
  <c r="U15" i="55"/>
  <c r="T15" i="55"/>
  <c r="K15" i="55"/>
  <c r="F15" i="55"/>
  <c r="U14" i="55"/>
  <c r="T14" i="55"/>
  <c r="K14" i="55"/>
  <c r="F14" i="55"/>
  <c r="U13" i="55"/>
  <c r="T13" i="55"/>
  <c r="K13" i="55"/>
  <c r="F13" i="55"/>
  <c r="U12" i="55"/>
  <c r="T12" i="55"/>
  <c r="K12" i="55"/>
  <c r="F12" i="55"/>
  <c r="U11" i="55"/>
  <c r="T11" i="55"/>
  <c r="K11" i="55"/>
  <c r="F11" i="55"/>
  <c r="U10" i="55"/>
  <c r="T10" i="55"/>
  <c r="K10" i="55"/>
  <c r="F10" i="55"/>
  <c r="U9" i="55"/>
  <c r="T9" i="55"/>
  <c r="K9" i="55"/>
  <c r="F9" i="55"/>
  <c r="U8" i="55"/>
  <c r="T8" i="55"/>
  <c r="K8" i="55"/>
  <c r="F8" i="55"/>
  <c r="U7" i="55"/>
  <c r="T7" i="55"/>
  <c r="K7" i="55"/>
  <c r="F7" i="55"/>
  <c r="U6" i="55"/>
  <c r="T6" i="55"/>
  <c r="K6" i="55"/>
  <c r="F6" i="55"/>
  <c r="U5" i="55"/>
  <c r="T5" i="55"/>
  <c r="K5" i="55"/>
  <c r="F5" i="55"/>
  <c r="U4" i="55"/>
  <c r="T4" i="55"/>
  <c r="K4" i="55"/>
  <c r="F4" i="55"/>
  <c r="F139" i="24"/>
  <c r="F138" i="24"/>
  <c r="F137" i="24"/>
  <c r="F136" i="24"/>
  <c r="F135" i="24"/>
  <c r="F134" i="24"/>
  <c r="F133" i="24"/>
  <c r="F132" i="24"/>
  <c r="F131" i="24"/>
  <c r="F130" i="24"/>
  <c r="F129" i="24"/>
  <c r="F128" i="24"/>
  <c r="F127" i="24"/>
  <c r="F126" i="24"/>
  <c r="F125" i="24"/>
  <c r="F124" i="24"/>
  <c r="F123" i="24"/>
  <c r="F122" i="24"/>
  <c r="F121" i="24"/>
  <c r="F120" i="24"/>
  <c r="F119" i="24"/>
  <c r="F118" i="24"/>
  <c r="F117" i="24"/>
  <c r="F116" i="24"/>
  <c r="F115" i="24"/>
  <c r="F114" i="24"/>
  <c r="F113" i="24"/>
  <c r="F112" i="24"/>
  <c r="F111" i="24"/>
  <c r="F110" i="24"/>
  <c r="F109" i="24"/>
  <c r="F108" i="24"/>
  <c r="F107" i="24"/>
  <c r="F106" i="24"/>
  <c r="F105" i="24"/>
  <c r="F104" i="24"/>
  <c r="F103" i="24"/>
  <c r="F102" i="24"/>
  <c r="F101" i="24"/>
  <c r="F100" i="24"/>
  <c r="F99" i="24"/>
  <c r="F98" i="24"/>
  <c r="F97" i="24"/>
  <c r="F96" i="24"/>
  <c r="F95" i="24"/>
  <c r="F94" i="24"/>
  <c r="F93" i="24"/>
  <c r="F92" i="24"/>
  <c r="F91" i="24"/>
  <c r="F90" i="24"/>
  <c r="F89" i="24"/>
  <c r="F88" i="24"/>
  <c r="F87" i="24"/>
  <c r="F86" i="24"/>
  <c r="F85" i="24"/>
  <c r="F84" i="24"/>
  <c r="F83" i="24"/>
  <c r="F82" i="24"/>
  <c r="F81" i="24"/>
  <c r="F80" i="24"/>
  <c r="F79" i="24"/>
  <c r="F78" i="24"/>
  <c r="F77" i="24"/>
  <c r="U76" i="24"/>
  <c r="F76" i="24"/>
  <c r="U75" i="24"/>
  <c r="F75" i="24"/>
  <c r="U74" i="24"/>
  <c r="F74" i="24"/>
  <c r="U73" i="24"/>
  <c r="F73" i="24"/>
  <c r="U72" i="24"/>
  <c r="F72" i="24"/>
  <c r="U71" i="24"/>
  <c r="T71" i="24"/>
  <c r="F71" i="24"/>
  <c r="U70" i="24"/>
  <c r="T70" i="24"/>
  <c r="F70" i="24"/>
  <c r="U69" i="24"/>
  <c r="T69" i="24"/>
  <c r="F69" i="24"/>
  <c r="U68" i="24"/>
  <c r="T68" i="24"/>
  <c r="F68" i="24"/>
  <c r="U67" i="24"/>
  <c r="T67" i="24"/>
  <c r="F67" i="24"/>
  <c r="U66" i="24"/>
  <c r="T66" i="24"/>
  <c r="F66" i="24"/>
  <c r="U65" i="24"/>
  <c r="T65" i="24"/>
  <c r="F65" i="24"/>
  <c r="U64" i="24"/>
  <c r="T64" i="24"/>
  <c r="F64" i="24"/>
  <c r="U63" i="24"/>
  <c r="T63" i="24"/>
  <c r="F63" i="24"/>
  <c r="U62" i="24"/>
  <c r="T62" i="24"/>
  <c r="F62" i="24"/>
  <c r="U61" i="24"/>
  <c r="T61" i="24"/>
  <c r="F61" i="24"/>
  <c r="U60" i="24"/>
  <c r="T60" i="24"/>
  <c r="F60" i="24"/>
  <c r="U59" i="24"/>
  <c r="T59" i="24"/>
  <c r="F59" i="24"/>
  <c r="U58" i="24"/>
  <c r="T58" i="24"/>
  <c r="F58" i="24"/>
  <c r="U57" i="24"/>
  <c r="T57" i="24"/>
  <c r="F57" i="24"/>
  <c r="U56" i="24"/>
  <c r="T56" i="24"/>
  <c r="F56" i="24"/>
  <c r="U55" i="24"/>
  <c r="T55" i="24"/>
  <c r="F55" i="24"/>
  <c r="U54" i="24"/>
  <c r="T54" i="24"/>
  <c r="F54" i="24"/>
  <c r="U53" i="24"/>
  <c r="T53" i="24"/>
  <c r="F53" i="24"/>
  <c r="U52" i="24"/>
  <c r="T52" i="24"/>
  <c r="F52" i="24"/>
  <c r="U51" i="24"/>
  <c r="T51" i="24"/>
  <c r="F51" i="24"/>
  <c r="U50" i="24"/>
  <c r="T50" i="24"/>
  <c r="F50" i="24"/>
  <c r="U49" i="24"/>
  <c r="T49" i="24"/>
  <c r="F49" i="24"/>
  <c r="U48" i="24"/>
  <c r="T48" i="24"/>
  <c r="F48" i="24"/>
  <c r="U47" i="24"/>
  <c r="T47" i="24"/>
  <c r="F47" i="24"/>
  <c r="U46" i="24"/>
  <c r="T46" i="24"/>
  <c r="F46" i="24"/>
  <c r="U45" i="24"/>
  <c r="T45" i="24"/>
  <c r="F45" i="24"/>
  <c r="U44" i="24"/>
  <c r="T44" i="24"/>
  <c r="F44" i="24"/>
  <c r="U43" i="24"/>
  <c r="T43" i="24"/>
  <c r="F43" i="24"/>
  <c r="U42" i="24"/>
  <c r="T42" i="24"/>
  <c r="F42" i="24"/>
  <c r="U41" i="24"/>
  <c r="T41" i="24"/>
  <c r="F41" i="24"/>
  <c r="U40" i="24"/>
  <c r="T40" i="24"/>
  <c r="F40" i="24"/>
  <c r="U39" i="24"/>
  <c r="T39" i="24"/>
  <c r="F39" i="24"/>
  <c r="U38" i="24"/>
  <c r="T38" i="24"/>
  <c r="F38" i="24"/>
  <c r="U37" i="24"/>
  <c r="T37" i="24"/>
  <c r="F37" i="24"/>
  <c r="U36" i="24"/>
  <c r="T36" i="24"/>
  <c r="F36" i="24"/>
  <c r="U35" i="24"/>
  <c r="T35" i="24"/>
  <c r="F35" i="24"/>
  <c r="U34" i="24"/>
  <c r="T34" i="24"/>
  <c r="F34" i="24"/>
  <c r="U33" i="24"/>
  <c r="T33" i="24"/>
  <c r="F33" i="24"/>
  <c r="U32" i="24"/>
  <c r="T32" i="24"/>
  <c r="F32" i="24"/>
  <c r="U31" i="24"/>
  <c r="T31" i="24"/>
  <c r="F31" i="24"/>
  <c r="U30" i="24"/>
  <c r="T30" i="24"/>
  <c r="F30" i="24"/>
  <c r="U29" i="24"/>
  <c r="T29" i="24"/>
  <c r="K29" i="24"/>
  <c r="F29" i="24"/>
  <c r="U28" i="24"/>
  <c r="T28" i="24"/>
  <c r="F28" i="24"/>
  <c r="U27" i="24"/>
  <c r="T27" i="24"/>
  <c r="K27" i="24"/>
  <c r="F27" i="24"/>
  <c r="U26" i="24"/>
  <c r="T26" i="24"/>
  <c r="K26" i="24"/>
  <c r="F26" i="24"/>
  <c r="U25" i="24"/>
  <c r="T25" i="24"/>
  <c r="K25" i="24"/>
  <c r="F25" i="24"/>
  <c r="U24" i="24"/>
  <c r="T24" i="24"/>
  <c r="K24" i="24"/>
  <c r="F24" i="24"/>
  <c r="U23" i="24"/>
  <c r="T23" i="24"/>
  <c r="K23" i="24"/>
  <c r="F23" i="24"/>
  <c r="U22" i="24"/>
  <c r="T22" i="24"/>
  <c r="K22" i="24"/>
  <c r="F22" i="24"/>
  <c r="U21" i="24"/>
  <c r="T21" i="24"/>
  <c r="K21" i="24"/>
  <c r="F21" i="24"/>
  <c r="U20" i="24"/>
  <c r="T20" i="24"/>
  <c r="K20" i="24"/>
  <c r="F20" i="24"/>
  <c r="U19" i="24"/>
  <c r="T19" i="24"/>
  <c r="K19" i="24"/>
  <c r="F19" i="24"/>
  <c r="U18" i="24"/>
  <c r="T18" i="24"/>
  <c r="K18" i="24"/>
  <c r="F18" i="24"/>
  <c r="U17" i="24"/>
  <c r="T17" i="24"/>
  <c r="K17" i="24"/>
  <c r="F17" i="24"/>
  <c r="U16" i="24"/>
  <c r="T16" i="24"/>
  <c r="K16" i="24"/>
  <c r="F16" i="24"/>
  <c r="U15" i="24"/>
  <c r="T15" i="24"/>
  <c r="K15" i="24"/>
  <c r="F15" i="24"/>
  <c r="U14" i="24"/>
  <c r="T14" i="24"/>
  <c r="K14" i="24"/>
  <c r="F14" i="24"/>
  <c r="U13" i="24"/>
  <c r="T13" i="24"/>
  <c r="K13" i="24"/>
  <c r="F13" i="24"/>
  <c r="U12" i="24"/>
  <c r="T12" i="24"/>
  <c r="K12" i="24"/>
  <c r="F12" i="24"/>
  <c r="U11" i="24"/>
  <c r="T11" i="24"/>
  <c r="K11" i="24"/>
  <c r="F11" i="24"/>
  <c r="U10" i="24"/>
  <c r="T10" i="24"/>
  <c r="K10" i="24"/>
  <c r="F10" i="24"/>
  <c r="U9" i="24"/>
  <c r="T9" i="24"/>
  <c r="K9" i="24"/>
  <c r="F9" i="24"/>
  <c r="U8" i="24"/>
  <c r="T8" i="24"/>
  <c r="K8" i="24"/>
  <c r="F8" i="24"/>
  <c r="U7" i="24"/>
  <c r="T7" i="24"/>
  <c r="K7" i="24"/>
  <c r="F7" i="24"/>
  <c r="U6" i="24"/>
  <c r="T6" i="24"/>
  <c r="K6" i="24"/>
  <c r="F6" i="24"/>
  <c r="U5" i="24"/>
  <c r="T5" i="24"/>
  <c r="K5" i="24"/>
  <c r="F5" i="24"/>
  <c r="U4" i="24"/>
  <c r="T4" i="24"/>
  <c r="K4" i="24"/>
  <c r="F4" i="24"/>
  <c r="F81" i="17"/>
  <c r="F80" i="17"/>
  <c r="F79" i="17"/>
  <c r="F78" i="17"/>
  <c r="F77" i="17"/>
  <c r="U76" i="17"/>
  <c r="F76" i="17"/>
  <c r="U75" i="17"/>
  <c r="F75" i="17"/>
  <c r="U74" i="17"/>
  <c r="F74" i="17"/>
  <c r="U73" i="17"/>
  <c r="F73" i="17"/>
  <c r="U72" i="17"/>
  <c r="F72" i="17"/>
  <c r="U71" i="17"/>
  <c r="T71" i="17"/>
  <c r="F71" i="17"/>
  <c r="U70" i="17"/>
  <c r="T70" i="17"/>
  <c r="F70" i="17"/>
  <c r="U69" i="17"/>
  <c r="T69" i="17"/>
  <c r="F69" i="17"/>
  <c r="U68" i="17"/>
  <c r="T68" i="17"/>
  <c r="F68" i="17"/>
  <c r="U67" i="17"/>
  <c r="T67" i="17"/>
  <c r="F67" i="17"/>
  <c r="U66" i="17"/>
  <c r="T66" i="17"/>
  <c r="F66" i="17"/>
  <c r="U65" i="17"/>
  <c r="T65" i="17"/>
  <c r="F65" i="17"/>
  <c r="U64" i="17"/>
  <c r="T64" i="17"/>
  <c r="F64" i="17"/>
  <c r="U63" i="17"/>
  <c r="T63" i="17"/>
  <c r="F63" i="17"/>
  <c r="U62" i="17"/>
  <c r="T62" i="17"/>
  <c r="F62" i="17"/>
  <c r="U61" i="17"/>
  <c r="T61" i="17"/>
  <c r="F61" i="17"/>
  <c r="U60" i="17"/>
  <c r="T60" i="17"/>
  <c r="F60" i="17"/>
  <c r="U59" i="17"/>
  <c r="T59" i="17"/>
  <c r="F59" i="17"/>
  <c r="U58" i="17"/>
  <c r="T58" i="17"/>
  <c r="F58" i="17"/>
  <c r="U57" i="17"/>
  <c r="T57" i="17"/>
  <c r="F57" i="17"/>
  <c r="U56" i="17"/>
  <c r="T56" i="17"/>
  <c r="F56" i="17"/>
  <c r="U55" i="17"/>
  <c r="T55" i="17"/>
  <c r="F55" i="17"/>
  <c r="U54" i="17"/>
  <c r="T54" i="17"/>
  <c r="F54" i="17"/>
  <c r="U53" i="17"/>
  <c r="T53" i="17"/>
  <c r="F53" i="17"/>
  <c r="U52" i="17"/>
  <c r="T52" i="17"/>
  <c r="F52" i="17"/>
  <c r="U51" i="17"/>
  <c r="T51" i="17"/>
  <c r="F51" i="17"/>
  <c r="U50" i="17"/>
  <c r="T50" i="17"/>
  <c r="F50" i="17"/>
  <c r="U49" i="17"/>
  <c r="T49" i="17"/>
  <c r="F49" i="17"/>
  <c r="U48" i="17"/>
  <c r="T48" i="17"/>
  <c r="F48" i="17"/>
  <c r="U47" i="17"/>
  <c r="T47" i="17"/>
  <c r="F47" i="17"/>
  <c r="U46" i="17"/>
  <c r="T46" i="17"/>
  <c r="F46" i="17"/>
  <c r="U45" i="17"/>
  <c r="T45" i="17"/>
  <c r="F45" i="17"/>
  <c r="U44" i="17"/>
  <c r="T44" i="17"/>
  <c r="F44" i="17"/>
  <c r="U43" i="17"/>
  <c r="T43" i="17"/>
  <c r="F43" i="17"/>
  <c r="U42" i="17"/>
  <c r="T42" i="17"/>
  <c r="F42" i="17"/>
  <c r="U41" i="17"/>
  <c r="T41" i="17"/>
  <c r="F41" i="17"/>
  <c r="U40" i="17"/>
  <c r="T40" i="17"/>
  <c r="F40" i="17"/>
  <c r="U39" i="17"/>
  <c r="T39" i="17"/>
  <c r="F39" i="17"/>
  <c r="U38" i="17"/>
  <c r="T38" i="17"/>
  <c r="F38" i="17"/>
  <c r="U37" i="17"/>
  <c r="T37" i="17"/>
  <c r="F37" i="17"/>
  <c r="U36" i="17"/>
  <c r="T36" i="17"/>
  <c r="F36" i="17"/>
  <c r="U35" i="17"/>
  <c r="T35" i="17"/>
  <c r="F35" i="17"/>
  <c r="U34" i="17"/>
  <c r="T34" i="17"/>
  <c r="F34" i="17"/>
  <c r="U33" i="17"/>
  <c r="T33" i="17"/>
  <c r="F33" i="17"/>
  <c r="U32" i="17"/>
  <c r="T32" i="17"/>
  <c r="F32" i="17"/>
  <c r="U31" i="17"/>
  <c r="T31" i="17"/>
  <c r="F31" i="17"/>
  <c r="U30" i="17"/>
  <c r="T30" i="17"/>
  <c r="F30" i="17"/>
  <c r="U29" i="17"/>
  <c r="T29" i="17"/>
  <c r="K29" i="17"/>
  <c r="F29" i="17"/>
  <c r="U28" i="17"/>
  <c r="T28" i="17"/>
  <c r="F28" i="17"/>
  <c r="U27" i="17"/>
  <c r="T27" i="17"/>
  <c r="K27" i="17"/>
  <c r="F27" i="17"/>
  <c r="U26" i="17"/>
  <c r="T26" i="17"/>
  <c r="K26" i="17"/>
  <c r="F26" i="17"/>
  <c r="U25" i="17"/>
  <c r="T25" i="17"/>
  <c r="K25" i="17"/>
  <c r="F25" i="17"/>
  <c r="U24" i="17"/>
  <c r="T24" i="17"/>
  <c r="K24" i="17"/>
  <c r="F24" i="17"/>
  <c r="U23" i="17"/>
  <c r="T23" i="17"/>
  <c r="K23" i="17"/>
  <c r="F23" i="17"/>
  <c r="U22" i="17"/>
  <c r="T22" i="17"/>
  <c r="K22" i="17"/>
  <c r="F22" i="17"/>
  <c r="U21" i="17"/>
  <c r="T21" i="17"/>
  <c r="K21" i="17"/>
  <c r="F21" i="17"/>
  <c r="U20" i="17"/>
  <c r="T20" i="17"/>
  <c r="K20" i="17"/>
  <c r="F20" i="17"/>
  <c r="U19" i="17"/>
  <c r="T19" i="17"/>
  <c r="K19" i="17"/>
  <c r="F19" i="17"/>
  <c r="U18" i="17"/>
  <c r="T18" i="17"/>
  <c r="K18" i="17"/>
  <c r="F18" i="17"/>
  <c r="U17" i="17"/>
  <c r="T17" i="17"/>
  <c r="K17" i="17"/>
  <c r="F17" i="17"/>
  <c r="U16" i="17"/>
  <c r="T16" i="17"/>
  <c r="K16" i="17"/>
  <c r="F16" i="17"/>
  <c r="U15" i="17"/>
  <c r="T15" i="17"/>
  <c r="K15" i="17"/>
  <c r="F15" i="17"/>
  <c r="U14" i="17"/>
  <c r="T14" i="17"/>
  <c r="K14" i="17"/>
  <c r="F14" i="17"/>
  <c r="U13" i="17"/>
  <c r="T13" i="17"/>
  <c r="K13" i="17"/>
  <c r="F13" i="17"/>
  <c r="U12" i="17"/>
  <c r="T12" i="17"/>
  <c r="K12" i="17"/>
  <c r="F12" i="17"/>
  <c r="U11" i="17"/>
  <c r="T11" i="17"/>
  <c r="K11" i="17"/>
  <c r="F11" i="17"/>
  <c r="U10" i="17"/>
  <c r="T10" i="17"/>
  <c r="K10" i="17"/>
  <c r="F10" i="17"/>
  <c r="U9" i="17"/>
  <c r="T9" i="17"/>
  <c r="K9" i="17"/>
  <c r="F9" i="17"/>
  <c r="U8" i="17"/>
  <c r="T8" i="17"/>
  <c r="K8" i="17"/>
  <c r="F8" i="17"/>
  <c r="U7" i="17"/>
  <c r="T7" i="17"/>
  <c r="K7" i="17"/>
  <c r="F7" i="17"/>
  <c r="U6" i="17"/>
  <c r="T6" i="17"/>
  <c r="K6" i="17"/>
  <c r="F6" i="17"/>
  <c r="U5" i="17"/>
  <c r="T5" i="17"/>
  <c r="K5" i="17"/>
  <c r="F5" i="17"/>
  <c r="U4" i="17"/>
  <c r="T4" i="17"/>
  <c r="K4" i="17"/>
  <c r="F4" i="17"/>
  <c r="F81" i="99"/>
  <c r="F80" i="99"/>
  <c r="F79" i="99"/>
  <c r="F78" i="99"/>
  <c r="F77" i="99"/>
  <c r="U76" i="99"/>
  <c r="F76" i="99"/>
  <c r="U75" i="99"/>
  <c r="F75" i="99"/>
  <c r="U74" i="99"/>
  <c r="F74" i="99"/>
  <c r="U73" i="99"/>
  <c r="F73" i="99"/>
  <c r="U72" i="99"/>
  <c r="F72" i="99"/>
  <c r="U71" i="99"/>
  <c r="T71" i="99"/>
  <c r="F71" i="99"/>
  <c r="U70" i="99"/>
  <c r="T70" i="99"/>
  <c r="F70" i="99"/>
  <c r="U69" i="99"/>
  <c r="T69" i="99"/>
  <c r="F69" i="99"/>
  <c r="U68" i="99"/>
  <c r="T68" i="99"/>
  <c r="F68" i="99"/>
  <c r="U67" i="99"/>
  <c r="T67" i="99"/>
  <c r="F67" i="99"/>
  <c r="U66" i="99"/>
  <c r="T66" i="99"/>
  <c r="F66" i="99"/>
  <c r="U65" i="99"/>
  <c r="T65" i="99"/>
  <c r="F65" i="99"/>
  <c r="U64" i="99"/>
  <c r="T64" i="99"/>
  <c r="F64" i="99"/>
  <c r="U63" i="99"/>
  <c r="T63" i="99"/>
  <c r="F63" i="99"/>
  <c r="U62" i="99"/>
  <c r="T62" i="99"/>
  <c r="F62" i="99"/>
  <c r="U61" i="99"/>
  <c r="T61" i="99"/>
  <c r="F61" i="99"/>
  <c r="U60" i="99"/>
  <c r="T60" i="99"/>
  <c r="F60" i="99"/>
  <c r="U59" i="99"/>
  <c r="T59" i="99"/>
  <c r="F59" i="99"/>
  <c r="U58" i="99"/>
  <c r="T58" i="99"/>
  <c r="F58" i="99"/>
  <c r="U57" i="99"/>
  <c r="T57" i="99"/>
  <c r="F57" i="99"/>
  <c r="U56" i="99"/>
  <c r="T56" i="99"/>
  <c r="F56" i="99"/>
  <c r="U55" i="99"/>
  <c r="T55" i="99"/>
  <c r="F55" i="99"/>
  <c r="U54" i="99"/>
  <c r="T54" i="99"/>
  <c r="F54" i="99"/>
  <c r="U53" i="99"/>
  <c r="T53" i="99"/>
  <c r="F53" i="99"/>
  <c r="U52" i="99"/>
  <c r="T52" i="99"/>
  <c r="F52" i="99"/>
  <c r="U51" i="99"/>
  <c r="T51" i="99"/>
  <c r="F51" i="99"/>
  <c r="U50" i="99"/>
  <c r="T50" i="99"/>
  <c r="F50" i="99"/>
  <c r="U49" i="99"/>
  <c r="T49" i="99"/>
  <c r="F49" i="99"/>
  <c r="U48" i="99"/>
  <c r="T48" i="99"/>
  <c r="F48" i="99"/>
  <c r="U47" i="99"/>
  <c r="T47" i="99"/>
  <c r="F47" i="99"/>
  <c r="U46" i="99"/>
  <c r="T46" i="99"/>
  <c r="F46" i="99"/>
  <c r="U45" i="99"/>
  <c r="T45" i="99"/>
  <c r="F45" i="99"/>
  <c r="U44" i="99"/>
  <c r="T44" i="99"/>
  <c r="F44" i="99"/>
  <c r="U43" i="99"/>
  <c r="T43" i="99"/>
  <c r="F43" i="99"/>
  <c r="U42" i="99"/>
  <c r="T42" i="99"/>
  <c r="F42" i="99"/>
  <c r="U41" i="99"/>
  <c r="T41" i="99"/>
  <c r="F41" i="99"/>
  <c r="U40" i="99"/>
  <c r="T40" i="99"/>
  <c r="F40" i="99"/>
  <c r="U39" i="99"/>
  <c r="T39" i="99"/>
  <c r="F39" i="99"/>
  <c r="U38" i="99"/>
  <c r="T38" i="99"/>
  <c r="F38" i="99"/>
  <c r="U37" i="99"/>
  <c r="T37" i="99"/>
  <c r="F37" i="99"/>
  <c r="U36" i="99"/>
  <c r="T36" i="99"/>
  <c r="F36" i="99"/>
  <c r="U35" i="99"/>
  <c r="T35" i="99"/>
  <c r="F35" i="99"/>
  <c r="U34" i="99"/>
  <c r="T34" i="99"/>
  <c r="F34" i="99"/>
  <c r="U33" i="99"/>
  <c r="T33" i="99"/>
  <c r="F33" i="99"/>
  <c r="U32" i="99"/>
  <c r="T32" i="99"/>
  <c r="F32" i="99"/>
  <c r="U31" i="99"/>
  <c r="T31" i="99"/>
  <c r="F31" i="99"/>
  <c r="U30" i="99"/>
  <c r="T30" i="99"/>
  <c r="F30" i="99"/>
  <c r="U29" i="99"/>
  <c r="T29" i="99"/>
  <c r="K29" i="99"/>
  <c r="F29" i="99"/>
  <c r="U28" i="99"/>
  <c r="T28" i="99"/>
  <c r="F28" i="99"/>
  <c r="U27" i="99"/>
  <c r="T27" i="99"/>
  <c r="K27" i="99"/>
  <c r="F27" i="99"/>
  <c r="U26" i="99"/>
  <c r="T26" i="99"/>
  <c r="K26" i="99"/>
  <c r="F26" i="99"/>
  <c r="U25" i="99"/>
  <c r="T25" i="99"/>
  <c r="K25" i="99"/>
  <c r="F25" i="99"/>
  <c r="U24" i="99"/>
  <c r="T24" i="99"/>
  <c r="K24" i="99"/>
  <c r="F24" i="99"/>
  <c r="U23" i="99"/>
  <c r="T23" i="99"/>
  <c r="K23" i="99"/>
  <c r="F23" i="99"/>
  <c r="U22" i="99"/>
  <c r="T22" i="99"/>
  <c r="K22" i="99"/>
  <c r="F22" i="99"/>
  <c r="U21" i="99"/>
  <c r="T21" i="99"/>
  <c r="K21" i="99"/>
  <c r="F21" i="99"/>
  <c r="U20" i="99"/>
  <c r="T20" i="99"/>
  <c r="K20" i="99"/>
  <c r="F20" i="99"/>
  <c r="U19" i="99"/>
  <c r="T19" i="99"/>
  <c r="K19" i="99"/>
  <c r="F19" i="99"/>
  <c r="U18" i="99"/>
  <c r="T18" i="99"/>
  <c r="K18" i="99"/>
  <c r="F18" i="99"/>
  <c r="U17" i="99"/>
  <c r="T17" i="99"/>
  <c r="K17" i="99"/>
  <c r="F17" i="99"/>
  <c r="U16" i="99"/>
  <c r="T16" i="99"/>
  <c r="K16" i="99"/>
  <c r="F16" i="99"/>
  <c r="U15" i="99"/>
  <c r="T15" i="99"/>
  <c r="K15" i="99"/>
  <c r="F15" i="99"/>
  <c r="U14" i="99"/>
  <c r="T14" i="99"/>
  <c r="K14" i="99"/>
  <c r="F14" i="99"/>
  <c r="U13" i="99"/>
  <c r="T13" i="99"/>
  <c r="K13" i="99"/>
  <c r="F13" i="99"/>
  <c r="U12" i="99"/>
  <c r="T12" i="99"/>
  <c r="K12" i="99"/>
  <c r="F12" i="99"/>
  <c r="U11" i="99"/>
  <c r="T11" i="99"/>
  <c r="K11" i="99"/>
  <c r="F11" i="99"/>
  <c r="U10" i="99"/>
  <c r="T10" i="99"/>
  <c r="K10" i="99"/>
  <c r="F10" i="99"/>
  <c r="U9" i="99"/>
  <c r="T9" i="99"/>
  <c r="K9" i="99"/>
  <c r="F9" i="99"/>
  <c r="U8" i="99"/>
  <c r="T8" i="99"/>
  <c r="K8" i="99"/>
  <c r="F8" i="99"/>
  <c r="U7" i="99"/>
  <c r="T7" i="99"/>
  <c r="K7" i="99"/>
  <c r="F7" i="99"/>
  <c r="U6" i="99"/>
  <c r="T6" i="99"/>
  <c r="K6" i="99"/>
  <c r="F6" i="99"/>
  <c r="U5" i="99"/>
  <c r="T5" i="99"/>
  <c r="K5" i="99"/>
  <c r="F5" i="99"/>
  <c r="U4" i="99"/>
  <c r="T4" i="99"/>
  <c r="K4" i="99"/>
  <c r="F4" i="99"/>
  <c r="F81" i="100"/>
  <c r="F80" i="100"/>
  <c r="F79" i="100"/>
  <c r="F78" i="100"/>
  <c r="F77" i="100"/>
  <c r="U76" i="100"/>
  <c r="F76" i="100"/>
  <c r="U75" i="100"/>
  <c r="F75" i="100"/>
  <c r="U74" i="100"/>
  <c r="F74" i="100"/>
  <c r="U73" i="100"/>
  <c r="F73" i="100"/>
  <c r="U72" i="100"/>
  <c r="F72" i="100"/>
  <c r="U71" i="100"/>
  <c r="T71" i="100"/>
  <c r="F71" i="100"/>
  <c r="U70" i="100"/>
  <c r="T70" i="100"/>
  <c r="F70" i="100"/>
  <c r="U69" i="100"/>
  <c r="T69" i="100"/>
  <c r="F69" i="100"/>
  <c r="U68" i="100"/>
  <c r="T68" i="100"/>
  <c r="F68" i="100"/>
  <c r="U67" i="100"/>
  <c r="T67" i="100"/>
  <c r="F67" i="100"/>
  <c r="U66" i="100"/>
  <c r="T66" i="100"/>
  <c r="F66" i="100"/>
  <c r="U65" i="100"/>
  <c r="T65" i="100"/>
  <c r="F65" i="100"/>
  <c r="U64" i="100"/>
  <c r="T64" i="100"/>
  <c r="F64" i="100"/>
  <c r="U63" i="100"/>
  <c r="T63" i="100"/>
  <c r="F63" i="100"/>
  <c r="U62" i="100"/>
  <c r="T62" i="100"/>
  <c r="F62" i="100"/>
  <c r="U61" i="100"/>
  <c r="T61" i="100"/>
  <c r="F61" i="100"/>
  <c r="U60" i="100"/>
  <c r="T60" i="100"/>
  <c r="F60" i="100"/>
  <c r="U59" i="100"/>
  <c r="T59" i="100"/>
  <c r="F59" i="100"/>
  <c r="U58" i="100"/>
  <c r="T58" i="100"/>
  <c r="F58" i="100"/>
  <c r="U57" i="100"/>
  <c r="T57" i="100"/>
  <c r="F57" i="100"/>
  <c r="U56" i="100"/>
  <c r="T56" i="100"/>
  <c r="F56" i="100"/>
  <c r="U55" i="100"/>
  <c r="T55" i="100"/>
  <c r="F55" i="100"/>
  <c r="U54" i="100"/>
  <c r="T54" i="100"/>
  <c r="F54" i="100"/>
  <c r="U53" i="100"/>
  <c r="T53" i="100"/>
  <c r="F53" i="100"/>
  <c r="U52" i="100"/>
  <c r="T52" i="100"/>
  <c r="F52" i="100"/>
  <c r="U51" i="100"/>
  <c r="T51" i="100"/>
  <c r="F51" i="100"/>
  <c r="U50" i="100"/>
  <c r="T50" i="100"/>
  <c r="F50" i="100"/>
  <c r="U49" i="100"/>
  <c r="T49" i="100"/>
  <c r="F49" i="100"/>
  <c r="U48" i="100"/>
  <c r="T48" i="100"/>
  <c r="F48" i="100"/>
  <c r="U47" i="100"/>
  <c r="T47" i="100"/>
  <c r="F47" i="100"/>
  <c r="U46" i="100"/>
  <c r="T46" i="100"/>
  <c r="F46" i="100"/>
  <c r="U45" i="100"/>
  <c r="T45" i="100"/>
  <c r="F45" i="100"/>
  <c r="U44" i="100"/>
  <c r="T44" i="100"/>
  <c r="F44" i="100"/>
  <c r="U43" i="100"/>
  <c r="T43" i="100"/>
  <c r="F43" i="100"/>
  <c r="U42" i="100"/>
  <c r="T42" i="100"/>
  <c r="F42" i="100"/>
  <c r="U41" i="100"/>
  <c r="T41" i="100"/>
  <c r="F41" i="100"/>
  <c r="U40" i="100"/>
  <c r="T40" i="100"/>
  <c r="F40" i="100"/>
  <c r="U39" i="100"/>
  <c r="T39" i="100"/>
  <c r="F39" i="100"/>
  <c r="U38" i="100"/>
  <c r="T38" i="100"/>
  <c r="F38" i="100"/>
  <c r="U37" i="100"/>
  <c r="T37" i="100"/>
  <c r="F37" i="100"/>
  <c r="U36" i="100"/>
  <c r="T36" i="100"/>
  <c r="F36" i="100"/>
  <c r="U35" i="100"/>
  <c r="T35" i="100"/>
  <c r="F35" i="100"/>
  <c r="U34" i="100"/>
  <c r="T34" i="100"/>
  <c r="F34" i="100"/>
  <c r="U33" i="100"/>
  <c r="T33" i="100"/>
  <c r="F33" i="100"/>
  <c r="U32" i="100"/>
  <c r="T32" i="100"/>
  <c r="F32" i="100"/>
  <c r="U31" i="100"/>
  <c r="T31" i="100"/>
  <c r="F31" i="100"/>
  <c r="U30" i="100"/>
  <c r="T30" i="100"/>
  <c r="F30" i="100"/>
  <c r="U29" i="100"/>
  <c r="T29" i="100"/>
  <c r="K29" i="100"/>
  <c r="F29" i="100"/>
  <c r="U28" i="100"/>
  <c r="T28" i="100"/>
  <c r="F28" i="100"/>
  <c r="U27" i="100"/>
  <c r="T27" i="100"/>
  <c r="K27" i="100"/>
  <c r="F27" i="100"/>
  <c r="U26" i="100"/>
  <c r="T26" i="100"/>
  <c r="K26" i="100"/>
  <c r="F26" i="100"/>
  <c r="U25" i="100"/>
  <c r="T25" i="100"/>
  <c r="K25" i="100"/>
  <c r="F25" i="100"/>
  <c r="U24" i="100"/>
  <c r="T24" i="100"/>
  <c r="K24" i="100"/>
  <c r="F24" i="100"/>
  <c r="U23" i="100"/>
  <c r="T23" i="100"/>
  <c r="K23" i="100"/>
  <c r="F23" i="100"/>
  <c r="U22" i="100"/>
  <c r="T22" i="100"/>
  <c r="K22" i="100"/>
  <c r="F22" i="100"/>
  <c r="U21" i="100"/>
  <c r="T21" i="100"/>
  <c r="K21" i="100"/>
  <c r="F21" i="100"/>
  <c r="U20" i="100"/>
  <c r="T20" i="100"/>
  <c r="K20" i="100"/>
  <c r="F20" i="100"/>
  <c r="U19" i="100"/>
  <c r="T19" i="100"/>
  <c r="K19" i="100"/>
  <c r="F19" i="100"/>
  <c r="U18" i="100"/>
  <c r="T18" i="100"/>
  <c r="K18" i="100"/>
  <c r="F18" i="100"/>
  <c r="U17" i="100"/>
  <c r="T17" i="100"/>
  <c r="K17" i="100"/>
  <c r="F17" i="100"/>
  <c r="U16" i="100"/>
  <c r="T16" i="100"/>
  <c r="K16" i="100"/>
  <c r="F16" i="100"/>
  <c r="U15" i="100"/>
  <c r="T15" i="100"/>
  <c r="K15" i="100"/>
  <c r="F15" i="100"/>
  <c r="U14" i="100"/>
  <c r="T14" i="100"/>
  <c r="K14" i="100"/>
  <c r="F14" i="100"/>
  <c r="U13" i="100"/>
  <c r="T13" i="100"/>
  <c r="K13" i="100"/>
  <c r="F13" i="100"/>
  <c r="U12" i="100"/>
  <c r="T12" i="100"/>
  <c r="K12" i="100"/>
  <c r="F12" i="100"/>
  <c r="U11" i="100"/>
  <c r="T11" i="100"/>
  <c r="K11" i="100"/>
  <c r="F11" i="100"/>
  <c r="U10" i="100"/>
  <c r="T10" i="100"/>
  <c r="K10" i="100"/>
  <c r="F10" i="100"/>
  <c r="U9" i="100"/>
  <c r="T9" i="100"/>
  <c r="K9" i="100"/>
  <c r="F9" i="100"/>
  <c r="U8" i="100"/>
  <c r="T8" i="100"/>
  <c r="K8" i="100"/>
  <c r="F8" i="100"/>
  <c r="U7" i="100"/>
  <c r="T7" i="100"/>
  <c r="K7" i="100"/>
  <c r="F7" i="100"/>
  <c r="U6" i="100"/>
  <c r="T6" i="100"/>
  <c r="K6" i="100"/>
  <c r="F6" i="100"/>
  <c r="U5" i="100"/>
  <c r="T5" i="100"/>
  <c r="K5" i="100"/>
  <c r="F5" i="100"/>
  <c r="U4" i="100"/>
  <c r="T4" i="100"/>
  <c r="K4" i="100"/>
  <c r="F4" i="100"/>
  <c r="F81" i="96"/>
  <c r="F80" i="96"/>
  <c r="F79" i="96"/>
  <c r="F78" i="96"/>
  <c r="F77" i="96"/>
  <c r="U76" i="96"/>
  <c r="F76" i="96"/>
  <c r="U75" i="96"/>
  <c r="F75" i="96"/>
  <c r="U74" i="96"/>
  <c r="F74" i="96"/>
  <c r="U73" i="96"/>
  <c r="F73" i="96"/>
  <c r="U72" i="96"/>
  <c r="F72" i="96"/>
  <c r="U71" i="96"/>
  <c r="T71" i="96"/>
  <c r="F71" i="96"/>
  <c r="U70" i="96"/>
  <c r="T70" i="96"/>
  <c r="F70" i="96"/>
  <c r="U69" i="96"/>
  <c r="T69" i="96"/>
  <c r="F69" i="96"/>
  <c r="U68" i="96"/>
  <c r="T68" i="96"/>
  <c r="F68" i="96"/>
  <c r="U67" i="96"/>
  <c r="T67" i="96"/>
  <c r="F67" i="96"/>
  <c r="U66" i="96"/>
  <c r="T66" i="96"/>
  <c r="F66" i="96"/>
  <c r="U65" i="96"/>
  <c r="T65" i="96"/>
  <c r="F65" i="96"/>
  <c r="U64" i="96"/>
  <c r="T64" i="96"/>
  <c r="F64" i="96"/>
  <c r="U63" i="96"/>
  <c r="T63" i="96"/>
  <c r="F63" i="96"/>
  <c r="U62" i="96"/>
  <c r="T62" i="96"/>
  <c r="F62" i="96"/>
  <c r="U61" i="96"/>
  <c r="T61" i="96"/>
  <c r="F61" i="96"/>
  <c r="U60" i="96"/>
  <c r="T60" i="96"/>
  <c r="F60" i="96"/>
  <c r="U59" i="96"/>
  <c r="T59" i="96"/>
  <c r="F59" i="96"/>
  <c r="U58" i="96"/>
  <c r="T58" i="96"/>
  <c r="F58" i="96"/>
  <c r="U57" i="96"/>
  <c r="T57" i="96"/>
  <c r="F57" i="96"/>
  <c r="U56" i="96"/>
  <c r="T56" i="96"/>
  <c r="F56" i="96"/>
  <c r="U55" i="96"/>
  <c r="T55" i="96"/>
  <c r="F55" i="96"/>
  <c r="U54" i="96"/>
  <c r="T54" i="96"/>
  <c r="F54" i="96"/>
  <c r="U53" i="96"/>
  <c r="T53" i="96"/>
  <c r="F53" i="96"/>
  <c r="U52" i="96"/>
  <c r="T52" i="96"/>
  <c r="F52" i="96"/>
  <c r="U51" i="96"/>
  <c r="T51" i="96"/>
  <c r="F51" i="96"/>
  <c r="U50" i="96"/>
  <c r="T50" i="96"/>
  <c r="F50" i="96"/>
  <c r="U49" i="96"/>
  <c r="T49" i="96"/>
  <c r="F49" i="96"/>
  <c r="U48" i="96"/>
  <c r="T48" i="96"/>
  <c r="F48" i="96"/>
  <c r="U47" i="96"/>
  <c r="T47" i="96"/>
  <c r="F47" i="96"/>
  <c r="U46" i="96"/>
  <c r="T46" i="96"/>
  <c r="F46" i="96"/>
  <c r="U45" i="96"/>
  <c r="T45" i="96"/>
  <c r="F45" i="96"/>
  <c r="U44" i="96"/>
  <c r="T44" i="96"/>
  <c r="F44" i="96"/>
  <c r="U43" i="96"/>
  <c r="T43" i="96"/>
  <c r="F43" i="96"/>
  <c r="U42" i="96"/>
  <c r="T42" i="96"/>
  <c r="F42" i="96"/>
  <c r="U41" i="96"/>
  <c r="T41" i="96"/>
  <c r="F41" i="96"/>
  <c r="U40" i="96"/>
  <c r="T40" i="96"/>
  <c r="F40" i="96"/>
  <c r="U39" i="96"/>
  <c r="T39" i="96"/>
  <c r="F39" i="96"/>
  <c r="U38" i="96"/>
  <c r="T38" i="96"/>
  <c r="F38" i="96"/>
  <c r="U37" i="96"/>
  <c r="T37" i="96"/>
  <c r="F37" i="96"/>
  <c r="U36" i="96"/>
  <c r="T36" i="96"/>
  <c r="F36" i="96"/>
  <c r="U35" i="96"/>
  <c r="T35" i="96"/>
  <c r="F35" i="96"/>
  <c r="U34" i="96"/>
  <c r="T34" i="96"/>
  <c r="F34" i="96"/>
  <c r="U33" i="96"/>
  <c r="T33" i="96"/>
  <c r="F33" i="96"/>
  <c r="U32" i="96"/>
  <c r="T32" i="96"/>
  <c r="F32" i="96"/>
  <c r="U31" i="96"/>
  <c r="T31" i="96"/>
  <c r="F31" i="96"/>
  <c r="U30" i="96"/>
  <c r="T30" i="96"/>
  <c r="F30" i="96"/>
  <c r="U29" i="96"/>
  <c r="T29" i="96"/>
  <c r="K29" i="96"/>
  <c r="F29" i="96"/>
  <c r="U28" i="96"/>
  <c r="T28" i="96"/>
  <c r="F28" i="96"/>
  <c r="U27" i="96"/>
  <c r="T27" i="96"/>
  <c r="K27" i="96"/>
  <c r="F27" i="96"/>
  <c r="U26" i="96"/>
  <c r="T26" i="96"/>
  <c r="K26" i="96"/>
  <c r="F26" i="96"/>
  <c r="U25" i="96"/>
  <c r="T25" i="96"/>
  <c r="K25" i="96"/>
  <c r="F25" i="96"/>
  <c r="U24" i="96"/>
  <c r="T24" i="96"/>
  <c r="K24" i="96"/>
  <c r="F24" i="96"/>
  <c r="U23" i="96"/>
  <c r="T23" i="96"/>
  <c r="K23" i="96"/>
  <c r="F23" i="96"/>
  <c r="U22" i="96"/>
  <c r="T22" i="96"/>
  <c r="K22" i="96"/>
  <c r="F22" i="96"/>
  <c r="U21" i="96"/>
  <c r="T21" i="96"/>
  <c r="K21" i="96"/>
  <c r="F21" i="96"/>
  <c r="U20" i="96"/>
  <c r="T20" i="96"/>
  <c r="K20" i="96"/>
  <c r="F20" i="96"/>
  <c r="U19" i="96"/>
  <c r="T19" i="96"/>
  <c r="K19" i="96"/>
  <c r="F19" i="96"/>
  <c r="U18" i="96"/>
  <c r="T18" i="96"/>
  <c r="K18" i="96"/>
  <c r="F18" i="96"/>
  <c r="U17" i="96"/>
  <c r="T17" i="96"/>
  <c r="K17" i="96"/>
  <c r="F17" i="96"/>
  <c r="U16" i="96"/>
  <c r="T16" i="96"/>
  <c r="K16" i="96"/>
  <c r="F16" i="96"/>
  <c r="U15" i="96"/>
  <c r="T15" i="96"/>
  <c r="K15" i="96"/>
  <c r="F15" i="96"/>
  <c r="U14" i="96"/>
  <c r="T14" i="96"/>
  <c r="K14" i="96"/>
  <c r="F14" i="96"/>
  <c r="U13" i="96"/>
  <c r="T13" i="96"/>
  <c r="K13" i="96"/>
  <c r="F13" i="96"/>
  <c r="U12" i="96"/>
  <c r="T12" i="96"/>
  <c r="K12" i="96"/>
  <c r="F12" i="96"/>
  <c r="U11" i="96"/>
  <c r="T11" i="96"/>
  <c r="K11" i="96"/>
  <c r="F11" i="96"/>
  <c r="U10" i="96"/>
  <c r="T10" i="96"/>
  <c r="K10" i="96"/>
  <c r="F10" i="96"/>
  <c r="U9" i="96"/>
  <c r="T9" i="96"/>
  <c r="K9" i="96"/>
  <c r="F9" i="96"/>
  <c r="U8" i="96"/>
  <c r="T8" i="96"/>
  <c r="K8" i="96"/>
  <c r="F8" i="96"/>
  <c r="U7" i="96"/>
  <c r="T7" i="96"/>
  <c r="K7" i="96"/>
  <c r="F7" i="96"/>
  <c r="U6" i="96"/>
  <c r="T6" i="96"/>
  <c r="K6" i="96"/>
  <c r="F6" i="96"/>
  <c r="U5" i="96"/>
  <c r="T5" i="96"/>
  <c r="K5" i="96"/>
  <c r="F5" i="96"/>
  <c r="U4" i="96"/>
  <c r="T4" i="96"/>
  <c r="K4" i="96"/>
  <c r="F4" i="96"/>
  <c r="F81" i="16"/>
  <c r="F80" i="16"/>
  <c r="F79" i="16"/>
  <c r="F78" i="16"/>
  <c r="F77" i="16"/>
  <c r="U76" i="16"/>
  <c r="F76" i="16"/>
  <c r="U75" i="16"/>
  <c r="F75" i="16"/>
  <c r="U74" i="16"/>
  <c r="F74" i="16"/>
  <c r="U73" i="16"/>
  <c r="F73" i="16"/>
  <c r="U72" i="16"/>
  <c r="F72" i="16"/>
  <c r="U71" i="16"/>
  <c r="T71" i="16"/>
  <c r="F71" i="16"/>
  <c r="U70" i="16"/>
  <c r="T70" i="16"/>
  <c r="F70" i="16"/>
  <c r="U69" i="16"/>
  <c r="T69" i="16"/>
  <c r="F69" i="16"/>
  <c r="U68" i="16"/>
  <c r="T68" i="16"/>
  <c r="F68" i="16"/>
  <c r="U67" i="16"/>
  <c r="T67" i="16"/>
  <c r="F67" i="16"/>
  <c r="U66" i="16"/>
  <c r="T66" i="16"/>
  <c r="F66" i="16"/>
  <c r="U65" i="16"/>
  <c r="T65" i="16"/>
  <c r="F65" i="16"/>
  <c r="U64" i="16"/>
  <c r="T64" i="16"/>
  <c r="F64" i="16"/>
  <c r="U63" i="16"/>
  <c r="T63" i="16"/>
  <c r="F63" i="16"/>
  <c r="U62" i="16"/>
  <c r="T62" i="16"/>
  <c r="F62" i="16"/>
  <c r="U61" i="16"/>
  <c r="T61" i="16"/>
  <c r="F61" i="16"/>
  <c r="U60" i="16"/>
  <c r="T60" i="16"/>
  <c r="F60" i="16"/>
  <c r="U59" i="16"/>
  <c r="T59" i="16"/>
  <c r="F59" i="16"/>
  <c r="U58" i="16"/>
  <c r="T58" i="16"/>
  <c r="F58" i="16"/>
  <c r="U57" i="16"/>
  <c r="T57" i="16"/>
  <c r="F57" i="16"/>
  <c r="U56" i="16"/>
  <c r="T56" i="16"/>
  <c r="F56" i="16"/>
  <c r="U55" i="16"/>
  <c r="T55" i="16"/>
  <c r="F55" i="16"/>
  <c r="U54" i="16"/>
  <c r="T54" i="16"/>
  <c r="F54" i="16"/>
  <c r="U53" i="16"/>
  <c r="T53" i="16"/>
  <c r="F53" i="16"/>
  <c r="U52" i="16"/>
  <c r="T52" i="16"/>
  <c r="F52" i="16"/>
  <c r="U51" i="16"/>
  <c r="T51" i="16"/>
  <c r="F51" i="16"/>
  <c r="U50" i="16"/>
  <c r="T50" i="16"/>
  <c r="F50" i="16"/>
  <c r="U49" i="16"/>
  <c r="T49" i="16"/>
  <c r="F49" i="16"/>
  <c r="U48" i="16"/>
  <c r="T48" i="16"/>
  <c r="F48" i="16"/>
  <c r="U47" i="16"/>
  <c r="T47" i="16"/>
  <c r="F47" i="16"/>
  <c r="U46" i="16"/>
  <c r="T46" i="16"/>
  <c r="F46" i="16"/>
  <c r="U45" i="16"/>
  <c r="T45" i="16"/>
  <c r="F45" i="16"/>
  <c r="U44" i="16"/>
  <c r="T44" i="16"/>
  <c r="F44" i="16"/>
  <c r="U43" i="16"/>
  <c r="T43" i="16"/>
  <c r="F43" i="16"/>
  <c r="U42" i="16"/>
  <c r="T42" i="16"/>
  <c r="F42" i="16"/>
  <c r="U41" i="16"/>
  <c r="T41" i="16"/>
  <c r="F41" i="16"/>
  <c r="U40" i="16"/>
  <c r="T40" i="16"/>
  <c r="F40" i="16"/>
  <c r="U39" i="16"/>
  <c r="T39" i="16"/>
  <c r="F39" i="16"/>
  <c r="U38" i="16"/>
  <c r="T38" i="16"/>
  <c r="F38" i="16"/>
  <c r="U37" i="16"/>
  <c r="T37" i="16"/>
  <c r="F37" i="16"/>
  <c r="U36" i="16"/>
  <c r="T36" i="16"/>
  <c r="F36" i="16"/>
  <c r="U35" i="16"/>
  <c r="T35" i="16"/>
  <c r="F35" i="16"/>
  <c r="U34" i="16"/>
  <c r="T34" i="16"/>
  <c r="F34" i="16"/>
  <c r="U33" i="16"/>
  <c r="T33" i="16"/>
  <c r="F33" i="16"/>
  <c r="U32" i="16"/>
  <c r="T32" i="16"/>
  <c r="F32" i="16"/>
  <c r="U31" i="16"/>
  <c r="T31" i="16"/>
  <c r="F31" i="16"/>
  <c r="U30" i="16"/>
  <c r="T30" i="16"/>
  <c r="F30" i="16"/>
  <c r="U29" i="16"/>
  <c r="T29" i="16"/>
  <c r="K29" i="16"/>
  <c r="F29" i="16"/>
  <c r="U28" i="16"/>
  <c r="T28" i="16"/>
  <c r="F28" i="16"/>
  <c r="U27" i="16"/>
  <c r="T27" i="16"/>
  <c r="K27" i="16"/>
  <c r="F27" i="16"/>
  <c r="U26" i="16"/>
  <c r="T26" i="16"/>
  <c r="K26" i="16"/>
  <c r="F26" i="16"/>
  <c r="U25" i="16"/>
  <c r="T25" i="16"/>
  <c r="K25" i="16"/>
  <c r="F25" i="16"/>
  <c r="U24" i="16"/>
  <c r="T24" i="16"/>
  <c r="K24" i="16"/>
  <c r="F24" i="16"/>
  <c r="U23" i="16"/>
  <c r="T23" i="16"/>
  <c r="K23" i="16"/>
  <c r="F23" i="16"/>
  <c r="U22" i="16"/>
  <c r="T22" i="16"/>
  <c r="K22" i="16"/>
  <c r="F22" i="16"/>
  <c r="U21" i="16"/>
  <c r="T21" i="16"/>
  <c r="K21" i="16"/>
  <c r="F21" i="16"/>
  <c r="U20" i="16"/>
  <c r="T20" i="16"/>
  <c r="K20" i="16"/>
  <c r="F20" i="16"/>
  <c r="U19" i="16"/>
  <c r="T19" i="16"/>
  <c r="K19" i="16"/>
  <c r="F19" i="16"/>
  <c r="U18" i="16"/>
  <c r="T18" i="16"/>
  <c r="K18" i="16"/>
  <c r="F18" i="16"/>
  <c r="U17" i="16"/>
  <c r="T17" i="16"/>
  <c r="K17" i="16"/>
  <c r="F17" i="16"/>
  <c r="U16" i="16"/>
  <c r="T16" i="16"/>
  <c r="K16" i="16"/>
  <c r="F16" i="16"/>
  <c r="U15" i="16"/>
  <c r="T15" i="16"/>
  <c r="K15" i="16"/>
  <c r="F15" i="16"/>
  <c r="U14" i="16"/>
  <c r="T14" i="16"/>
  <c r="K14" i="16"/>
  <c r="F14" i="16"/>
  <c r="U13" i="16"/>
  <c r="T13" i="16"/>
  <c r="K13" i="16"/>
  <c r="F13" i="16"/>
  <c r="U12" i="16"/>
  <c r="T12" i="16"/>
  <c r="K12" i="16"/>
  <c r="F12" i="16"/>
  <c r="U11" i="16"/>
  <c r="T11" i="16"/>
  <c r="K11" i="16"/>
  <c r="F11" i="16"/>
  <c r="U10" i="16"/>
  <c r="T10" i="16"/>
  <c r="K10" i="16"/>
  <c r="F10" i="16"/>
  <c r="U9" i="16"/>
  <c r="T9" i="16"/>
  <c r="K9" i="16"/>
  <c r="F9" i="16"/>
  <c r="U8" i="16"/>
  <c r="T8" i="16"/>
  <c r="K8" i="16"/>
  <c r="F8" i="16"/>
  <c r="U7" i="16"/>
  <c r="T7" i="16"/>
  <c r="K7" i="16"/>
  <c r="F7" i="16"/>
  <c r="U6" i="16"/>
  <c r="T6" i="16"/>
  <c r="K6" i="16"/>
  <c r="F6" i="16"/>
  <c r="U5" i="16"/>
  <c r="T5" i="16"/>
  <c r="K5" i="16"/>
  <c r="F5" i="16"/>
  <c r="U4" i="16"/>
  <c r="T4" i="16"/>
  <c r="K4" i="16"/>
  <c r="F4" i="16"/>
  <c r="F81" i="98"/>
  <c r="F80" i="98"/>
  <c r="F79" i="98"/>
  <c r="F78" i="98"/>
  <c r="F77" i="98"/>
  <c r="U76" i="98"/>
  <c r="F76" i="98"/>
  <c r="U75" i="98"/>
  <c r="F75" i="98"/>
  <c r="U74" i="98"/>
  <c r="F74" i="98"/>
  <c r="U73" i="98"/>
  <c r="F73" i="98"/>
  <c r="U72" i="98"/>
  <c r="F72" i="98"/>
  <c r="U71" i="98"/>
  <c r="T71" i="98"/>
  <c r="F71" i="98"/>
  <c r="U70" i="98"/>
  <c r="T70" i="98"/>
  <c r="F70" i="98"/>
  <c r="U69" i="98"/>
  <c r="T69" i="98"/>
  <c r="F69" i="98"/>
  <c r="U68" i="98"/>
  <c r="T68" i="98"/>
  <c r="F68" i="98"/>
  <c r="U67" i="98"/>
  <c r="T67" i="98"/>
  <c r="F67" i="98"/>
  <c r="U66" i="98"/>
  <c r="T66" i="98"/>
  <c r="F66" i="98"/>
  <c r="U65" i="98"/>
  <c r="T65" i="98"/>
  <c r="F65" i="98"/>
  <c r="U64" i="98"/>
  <c r="T64" i="98"/>
  <c r="F64" i="98"/>
  <c r="U63" i="98"/>
  <c r="T63" i="98"/>
  <c r="F63" i="98"/>
  <c r="U62" i="98"/>
  <c r="T62" i="98"/>
  <c r="F62" i="98"/>
  <c r="U61" i="98"/>
  <c r="T61" i="98"/>
  <c r="F61" i="98"/>
  <c r="U60" i="98"/>
  <c r="T60" i="98"/>
  <c r="F60" i="98"/>
  <c r="U59" i="98"/>
  <c r="T59" i="98"/>
  <c r="F59" i="98"/>
  <c r="U58" i="98"/>
  <c r="T58" i="98"/>
  <c r="F58" i="98"/>
  <c r="U57" i="98"/>
  <c r="T57" i="98"/>
  <c r="F57" i="98"/>
  <c r="U56" i="98"/>
  <c r="T56" i="98"/>
  <c r="F56" i="98"/>
  <c r="U55" i="98"/>
  <c r="T55" i="98"/>
  <c r="F55" i="98"/>
  <c r="U54" i="98"/>
  <c r="T54" i="98"/>
  <c r="F54" i="98"/>
  <c r="U53" i="98"/>
  <c r="T53" i="98"/>
  <c r="F53" i="98"/>
  <c r="U52" i="98"/>
  <c r="T52" i="98"/>
  <c r="F52" i="98"/>
  <c r="U51" i="98"/>
  <c r="T51" i="98"/>
  <c r="F51" i="98"/>
  <c r="U50" i="98"/>
  <c r="T50" i="98"/>
  <c r="F50" i="98"/>
  <c r="U49" i="98"/>
  <c r="T49" i="98"/>
  <c r="F49" i="98"/>
  <c r="U48" i="98"/>
  <c r="T48" i="98"/>
  <c r="F48" i="98"/>
  <c r="U47" i="98"/>
  <c r="T47" i="98"/>
  <c r="F47" i="98"/>
  <c r="U46" i="98"/>
  <c r="T46" i="98"/>
  <c r="F46" i="98"/>
  <c r="U45" i="98"/>
  <c r="T45" i="98"/>
  <c r="F45" i="98"/>
  <c r="U44" i="98"/>
  <c r="T44" i="98"/>
  <c r="F44" i="98"/>
  <c r="U43" i="98"/>
  <c r="T43" i="98"/>
  <c r="F43" i="98"/>
  <c r="U42" i="98"/>
  <c r="T42" i="98"/>
  <c r="F42" i="98"/>
  <c r="U41" i="98"/>
  <c r="T41" i="98"/>
  <c r="F41" i="98"/>
  <c r="U40" i="98"/>
  <c r="T40" i="98"/>
  <c r="F40" i="98"/>
  <c r="U39" i="98"/>
  <c r="T39" i="98"/>
  <c r="F39" i="98"/>
  <c r="U38" i="98"/>
  <c r="T38" i="98"/>
  <c r="F38" i="98"/>
  <c r="U37" i="98"/>
  <c r="T37" i="98"/>
  <c r="F37" i="98"/>
  <c r="U36" i="98"/>
  <c r="T36" i="98"/>
  <c r="F36" i="98"/>
  <c r="U35" i="98"/>
  <c r="T35" i="98"/>
  <c r="F35" i="98"/>
  <c r="U34" i="98"/>
  <c r="T34" i="98"/>
  <c r="F34" i="98"/>
  <c r="U33" i="98"/>
  <c r="T33" i="98"/>
  <c r="F33" i="98"/>
  <c r="U32" i="98"/>
  <c r="T32" i="98"/>
  <c r="F32" i="98"/>
  <c r="U31" i="98"/>
  <c r="T31" i="98"/>
  <c r="F31" i="98"/>
  <c r="U30" i="98"/>
  <c r="T30" i="98"/>
  <c r="F30" i="98"/>
  <c r="U29" i="98"/>
  <c r="T29" i="98"/>
  <c r="K29" i="98"/>
  <c r="F29" i="98"/>
  <c r="U28" i="98"/>
  <c r="T28" i="98"/>
  <c r="F28" i="98"/>
  <c r="U27" i="98"/>
  <c r="T27" i="98"/>
  <c r="K27" i="98"/>
  <c r="F27" i="98"/>
  <c r="U26" i="98"/>
  <c r="T26" i="98"/>
  <c r="K26" i="98"/>
  <c r="F26" i="98"/>
  <c r="U25" i="98"/>
  <c r="T25" i="98"/>
  <c r="K25" i="98"/>
  <c r="F25" i="98"/>
  <c r="U24" i="98"/>
  <c r="T24" i="98"/>
  <c r="K24" i="98"/>
  <c r="F24" i="98"/>
  <c r="U23" i="98"/>
  <c r="T23" i="98"/>
  <c r="K23" i="98"/>
  <c r="F23" i="98"/>
  <c r="U22" i="98"/>
  <c r="T22" i="98"/>
  <c r="K22" i="98"/>
  <c r="F22" i="98"/>
  <c r="U21" i="98"/>
  <c r="T21" i="98"/>
  <c r="K21" i="98"/>
  <c r="F21" i="98"/>
  <c r="U20" i="98"/>
  <c r="T20" i="98"/>
  <c r="K20" i="98"/>
  <c r="F20" i="98"/>
  <c r="U19" i="98"/>
  <c r="T19" i="98"/>
  <c r="K19" i="98"/>
  <c r="F19" i="98"/>
  <c r="U18" i="98"/>
  <c r="T18" i="98"/>
  <c r="K18" i="98"/>
  <c r="F18" i="98"/>
  <c r="U17" i="98"/>
  <c r="T17" i="98"/>
  <c r="K17" i="98"/>
  <c r="F17" i="98"/>
  <c r="U16" i="98"/>
  <c r="T16" i="98"/>
  <c r="K16" i="98"/>
  <c r="F16" i="98"/>
  <c r="U15" i="98"/>
  <c r="T15" i="98"/>
  <c r="K15" i="98"/>
  <c r="F15" i="98"/>
  <c r="U14" i="98"/>
  <c r="T14" i="98"/>
  <c r="K14" i="98"/>
  <c r="F14" i="98"/>
  <c r="U13" i="98"/>
  <c r="T13" i="98"/>
  <c r="K13" i="98"/>
  <c r="F13" i="98"/>
  <c r="U12" i="98"/>
  <c r="T12" i="98"/>
  <c r="K12" i="98"/>
  <c r="F12" i="98"/>
  <c r="U11" i="98"/>
  <c r="T11" i="98"/>
  <c r="K11" i="98"/>
  <c r="F11" i="98"/>
  <c r="U10" i="98"/>
  <c r="T10" i="98"/>
  <c r="K10" i="98"/>
  <c r="F10" i="98"/>
  <c r="U9" i="98"/>
  <c r="T9" i="98"/>
  <c r="K9" i="98"/>
  <c r="F9" i="98"/>
  <c r="U8" i="98"/>
  <c r="T8" i="98"/>
  <c r="K8" i="98"/>
  <c r="F8" i="98"/>
  <c r="U7" i="98"/>
  <c r="T7" i="98"/>
  <c r="K7" i="98"/>
  <c r="F7" i="98"/>
  <c r="U6" i="98"/>
  <c r="T6" i="98"/>
  <c r="K6" i="98"/>
  <c r="F6" i="98"/>
  <c r="U5" i="98"/>
  <c r="T5" i="98"/>
  <c r="K5" i="98"/>
  <c r="F5" i="98"/>
  <c r="U4" i="98"/>
  <c r="T4" i="98"/>
  <c r="K4" i="98"/>
  <c r="F4" i="98"/>
  <c r="F81" i="97"/>
  <c r="F80" i="97"/>
  <c r="F79" i="97"/>
  <c r="F78" i="97"/>
  <c r="F77" i="97"/>
  <c r="U76" i="97"/>
  <c r="F76" i="97"/>
  <c r="U75" i="97"/>
  <c r="F75" i="97"/>
  <c r="U74" i="97"/>
  <c r="F74" i="97"/>
  <c r="U73" i="97"/>
  <c r="F73" i="97"/>
  <c r="U72" i="97"/>
  <c r="F72" i="97"/>
  <c r="U71" i="97"/>
  <c r="T71" i="97"/>
  <c r="F71" i="97"/>
  <c r="U70" i="97"/>
  <c r="T70" i="97"/>
  <c r="F70" i="97"/>
  <c r="U69" i="97"/>
  <c r="T69" i="97"/>
  <c r="F69" i="97"/>
  <c r="U68" i="97"/>
  <c r="T68" i="97"/>
  <c r="F68" i="97"/>
  <c r="U67" i="97"/>
  <c r="T67" i="97"/>
  <c r="F67" i="97"/>
  <c r="U66" i="97"/>
  <c r="T66" i="97"/>
  <c r="F66" i="97"/>
  <c r="U65" i="97"/>
  <c r="T65" i="97"/>
  <c r="F65" i="97"/>
  <c r="U64" i="97"/>
  <c r="T64" i="97"/>
  <c r="F64" i="97"/>
  <c r="U63" i="97"/>
  <c r="T63" i="97"/>
  <c r="F63" i="97"/>
  <c r="U62" i="97"/>
  <c r="T62" i="97"/>
  <c r="F62" i="97"/>
  <c r="U61" i="97"/>
  <c r="T61" i="97"/>
  <c r="F61" i="97"/>
  <c r="U60" i="97"/>
  <c r="T60" i="97"/>
  <c r="F60" i="97"/>
  <c r="U59" i="97"/>
  <c r="T59" i="97"/>
  <c r="F59" i="97"/>
  <c r="U58" i="97"/>
  <c r="T58" i="97"/>
  <c r="F58" i="97"/>
  <c r="U57" i="97"/>
  <c r="T57" i="97"/>
  <c r="F57" i="97"/>
  <c r="U56" i="97"/>
  <c r="T56" i="97"/>
  <c r="F56" i="97"/>
  <c r="U55" i="97"/>
  <c r="T55" i="97"/>
  <c r="F55" i="97"/>
  <c r="U54" i="97"/>
  <c r="T54" i="97"/>
  <c r="F54" i="97"/>
  <c r="U53" i="97"/>
  <c r="T53" i="97"/>
  <c r="F53" i="97"/>
  <c r="U52" i="97"/>
  <c r="T52" i="97"/>
  <c r="F52" i="97"/>
  <c r="U51" i="97"/>
  <c r="T51" i="97"/>
  <c r="F51" i="97"/>
  <c r="U50" i="97"/>
  <c r="T50" i="97"/>
  <c r="F50" i="97"/>
  <c r="U49" i="97"/>
  <c r="T49" i="97"/>
  <c r="F49" i="97"/>
  <c r="U48" i="97"/>
  <c r="T48" i="97"/>
  <c r="F48" i="97"/>
  <c r="U47" i="97"/>
  <c r="T47" i="97"/>
  <c r="F47" i="97"/>
  <c r="U46" i="97"/>
  <c r="T46" i="97"/>
  <c r="F46" i="97"/>
  <c r="U45" i="97"/>
  <c r="T45" i="97"/>
  <c r="F45" i="97"/>
  <c r="U44" i="97"/>
  <c r="T44" i="97"/>
  <c r="F44" i="97"/>
  <c r="U43" i="97"/>
  <c r="T43" i="97"/>
  <c r="F43" i="97"/>
  <c r="U42" i="97"/>
  <c r="T42" i="97"/>
  <c r="F42" i="97"/>
  <c r="U41" i="97"/>
  <c r="T41" i="97"/>
  <c r="F41" i="97"/>
  <c r="U40" i="97"/>
  <c r="T40" i="97"/>
  <c r="F40" i="97"/>
  <c r="U39" i="97"/>
  <c r="T39" i="97"/>
  <c r="F39" i="97"/>
  <c r="U38" i="97"/>
  <c r="T38" i="97"/>
  <c r="F38" i="97"/>
  <c r="U37" i="97"/>
  <c r="T37" i="97"/>
  <c r="F37" i="97"/>
  <c r="U36" i="97"/>
  <c r="T36" i="97"/>
  <c r="F36" i="97"/>
  <c r="U35" i="97"/>
  <c r="T35" i="97"/>
  <c r="F35" i="97"/>
  <c r="U34" i="97"/>
  <c r="T34" i="97"/>
  <c r="F34" i="97"/>
  <c r="U33" i="97"/>
  <c r="T33" i="97"/>
  <c r="F33" i="97"/>
  <c r="U32" i="97"/>
  <c r="T32" i="97"/>
  <c r="F32" i="97"/>
  <c r="U31" i="97"/>
  <c r="T31" i="97"/>
  <c r="F31" i="97"/>
  <c r="U30" i="97"/>
  <c r="T30" i="97"/>
  <c r="F30" i="97"/>
  <c r="U29" i="97"/>
  <c r="T29" i="97"/>
  <c r="K29" i="97"/>
  <c r="F29" i="97"/>
  <c r="U28" i="97"/>
  <c r="T28" i="97"/>
  <c r="F28" i="97"/>
  <c r="U27" i="97"/>
  <c r="T27" i="97"/>
  <c r="K27" i="97"/>
  <c r="F27" i="97"/>
  <c r="U26" i="97"/>
  <c r="T26" i="97"/>
  <c r="K26" i="97"/>
  <c r="F26" i="97"/>
  <c r="U25" i="97"/>
  <c r="T25" i="97"/>
  <c r="K25" i="97"/>
  <c r="F25" i="97"/>
  <c r="U24" i="97"/>
  <c r="T24" i="97"/>
  <c r="K24" i="97"/>
  <c r="F24" i="97"/>
  <c r="U23" i="97"/>
  <c r="T23" i="97"/>
  <c r="K23" i="97"/>
  <c r="F23" i="97"/>
  <c r="U22" i="97"/>
  <c r="T22" i="97"/>
  <c r="K22" i="97"/>
  <c r="F22" i="97"/>
  <c r="U21" i="97"/>
  <c r="T21" i="97"/>
  <c r="K21" i="97"/>
  <c r="F21" i="97"/>
  <c r="U20" i="97"/>
  <c r="T20" i="97"/>
  <c r="K20" i="97"/>
  <c r="F20" i="97"/>
  <c r="U19" i="97"/>
  <c r="T19" i="97"/>
  <c r="K19" i="97"/>
  <c r="F19" i="97"/>
  <c r="U18" i="97"/>
  <c r="T18" i="97"/>
  <c r="K18" i="97"/>
  <c r="F18" i="97"/>
  <c r="U17" i="97"/>
  <c r="T17" i="97"/>
  <c r="K17" i="97"/>
  <c r="F17" i="97"/>
  <c r="U16" i="97"/>
  <c r="T16" i="97"/>
  <c r="K16" i="97"/>
  <c r="F16" i="97"/>
  <c r="U15" i="97"/>
  <c r="T15" i="97"/>
  <c r="K15" i="97"/>
  <c r="F15" i="97"/>
  <c r="U14" i="97"/>
  <c r="T14" i="97"/>
  <c r="K14" i="97"/>
  <c r="F14" i="97"/>
  <c r="U13" i="97"/>
  <c r="T13" i="97"/>
  <c r="K13" i="97"/>
  <c r="F13" i="97"/>
  <c r="U12" i="97"/>
  <c r="T12" i="97"/>
  <c r="K12" i="97"/>
  <c r="F12" i="97"/>
  <c r="U11" i="97"/>
  <c r="T11" i="97"/>
  <c r="K11" i="97"/>
  <c r="F11" i="97"/>
  <c r="U10" i="97"/>
  <c r="T10" i="97"/>
  <c r="K10" i="97"/>
  <c r="F10" i="97"/>
  <c r="U9" i="97"/>
  <c r="T9" i="97"/>
  <c r="K9" i="97"/>
  <c r="F9" i="97"/>
  <c r="U8" i="97"/>
  <c r="T8" i="97"/>
  <c r="K8" i="97"/>
  <c r="F8" i="97"/>
  <c r="U7" i="97"/>
  <c r="T7" i="97"/>
  <c r="K7" i="97"/>
  <c r="F7" i="97"/>
  <c r="U6" i="97"/>
  <c r="T6" i="97"/>
  <c r="K6" i="97"/>
  <c r="F6" i="97"/>
  <c r="U5" i="97"/>
  <c r="T5" i="97"/>
  <c r="K5" i="97"/>
  <c r="F5" i="97"/>
  <c r="U4" i="97"/>
  <c r="T4" i="97"/>
  <c r="K4" i="97"/>
  <c r="F4" i="97"/>
  <c r="F138" i="15"/>
  <c r="F137" i="15"/>
  <c r="F136" i="15"/>
  <c r="F135" i="15"/>
  <c r="F134" i="15"/>
  <c r="F133" i="15"/>
  <c r="F132" i="15"/>
  <c r="F131" i="15"/>
  <c r="F130" i="15"/>
  <c r="F129" i="15"/>
  <c r="F128" i="15"/>
  <c r="F127" i="15"/>
  <c r="F126" i="15"/>
  <c r="F125" i="15"/>
  <c r="F124" i="15"/>
  <c r="F123" i="15"/>
  <c r="F122" i="15"/>
  <c r="F121" i="15"/>
  <c r="F120" i="15"/>
  <c r="F119" i="15"/>
  <c r="F118" i="15"/>
  <c r="F117" i="15"/>
  <c r="F116" i="15"/>
  <c r="F115" i="15"/>
  <c r="F114" i="15"/>
  <c r="F113" i="15"/>
  <c r="F112" i="15"/>
  <c r="F111" i="15"/>
  <c r="F110" i="15"/>
  <c r="F109" i="15"/>
  <c r="F108" i="15"/>
  <c r="F107" i="15"/>
  <c r="F106" i="15"/>
  <c r="F105" i="15"/>
  <c r="F104" i="15"/>
  <c r="F103" i="15"/>
  <c r="F102" i="15"/>
  <c r="F101" i="15"/>
  <c r="F100" i="15"/>
  <c r="F99" i="15"/>
  <c r="F98" i="15"/>
  <c r="F97" i="15"/>
  <c r="F96" i="15"/>
  <c r="F95" i="15"/>
  <c r="F94" i="15"/>
  <c r="F93" i="15"/>
  <c r="F92" i="15"/>
  <c r="F91" i="15"/>
  <c r="F90" i="15"/>
  <c r="F89" i="15"/>
  <c r="F88" i="15"/>
  <c r="F87" i="15"/>
  <c r="F86" i="15"/>
  <c r="F85" i="15"/>
  <c r="F84" i="15"/>
  <c r="F83" i="15"/>
  <c r="F82" i="15"/>
  <c r="F81" i="15"/>
  <c r="F80" i="15"/>
  <c r="F79" i="15"/>
  <c r="F78" i="15"/>
  <c r="F77" i="15"/>
  <c r="U76" i="15"/>
  <c r="F76" i="15"/>
  <c r="U75" i="15"/>
  <c r="F75" i="15"/>
  <c r="U74" i="15"/>
  <c r="F74" i="15"/>
  <c r="U73" i="15"/>
  <c r="F73" i="15"/>
  <c r="U72" i="15"/>
  <c r="F72" i="15"/>
  <c r="U71" i="15"/>
  <c r="T71" i="15"/>
  <c r="F71" i="15"/>
  <c r="U70" i="15"/>
  <c r="T70" i="15"/>
  <c r="F70" i="15"/>
  <c r="U69" i="15"/>
  <c r="T69" i="15"/>
  <c r="F69" i="15"/>
  <c r="U68" i="15"/>
  <c r="T68" i="15"/>
  <c r="F68" i="15"/>
  <c r="U67" i="15"/>
  <c r="T67" i="15"/>
  <c r="F67" i="15"/>
  <c r="U66" i="15"/>
  <c r="T66" i="15"/>
  <c r="F66" i="15"/>
  <c r="U65" i="15"/>
  <c r="T65" i="15"/>
  <c r="F65" i="15"/>
  <c r="U64" i="15"/>
  <c r="T64" i="15"/>
  <c r="F64" i="15"/>
  <c r="U63" i="15"/>
  <c r="T63" i="15"/>
  <c r="F63" i="15"/>
  <c r="U62" i="15"/>
  <c r="T62" i="15"/>
  <c r="F62" i="15"/>
  <c r="U61" i="15"/>
  <c r="T61" i="15"/>
  <c r="F61" i="15"/>
  <c r="U60" i="15"/>
  <c r="T60" i="15"/>
  <c r="F60" i="15"/>
  <c r="U59" i="15"/>
  <c r="T59" i="15"/>
  <c r="F59" i="15"/>
  <c r="U58" i="15"/>
  <c r="T58" i="15"/>
  <c r="F58" i="15"/>
  <c r="U57" i="15"/>
  <c r="T57" i="15"/>
  <c r="F57" i="15"/>
  <c r="U56" i="15"/>
  <c r="T56" i="15"/>
  <c r="F56" i="15"/>
  <c r="U55" i="15"/>
  <c r="T55" i="15"/>
  <c r="F55" i="15"/>
  <c r="U54" i="15"/>
  <c r="T54" i="15"/>
  <c r="F54" i="15"/>
  <c r="U53" i="15"/>
  <c r="T53" i="15"/>
  <c r="F53" i="15"/>
  <c r="U52" i="15"/>
  <c r="T52" i="15"/>
  <c r="F52" i="15"/>
  <c r="U51" i="15"/>
  <c r="T51" i="15"/>
  <c r="F51" i="15"/>
  <c r="U50" i="15"/>
  <c r="T50" i="15"/>
  <c r="F50" i="15"/>
  <c r="U49" i="15"/>
  <c r="T49" i="15"/>
  <c r="F49" i="15"/>
  <c r="U48" i="15"/>
  <c r="T48" i="15"/>
  <c r="F48" i="15"/>
  <c r="U47" i="15"/>
  <c r="T47" i="15"/>
  <c r="F47" i="15"/>
  <c r="U46" i="15"/>
  <c r="T46" i="15"/>
  <c r="F46" i="15"/>
  <c r="U45" i="15"/>
  <c r="T45" i="15"/>
  <c r="F45" i="15"/>
  <c r="U44" i="15"/>
  <c r="T44" i="15"/>
  <c r="F44" i="15"/>
  <c r="U43" i="15"/>
  <c r="T43" i="15"/>
  <c r="F43" i="15"/>
  <c r="U42" i="15"/>
  <c r="T42" i="15"/>
  <c r="F42" i="15"/>
  <c r="U41" i="15"/>
  <c r="T41" i="15"/>
  <c r="F41" i="15"/>
  <c r="U40" i="15"/>
  <c r="T40" i="15"/>
  <c r="F40" i="15"/>
  <c r="U39" i="15"/>
  <c r="T39" i="15"/>
  <c r="F39" i="15"/>
  <c r="U38" i="15"/>
  <c r="T38" i="15"/>
  <c r="F38" i="15"/>
  <c r="U37" i="15"/>
  <c r="T37" i="15"/>
  <c r="F37" i="15"/>
  <c r="U36" i="15"/>
  <c r="T36" i="15"/>
  <c r="F36" i="15"/>
  <c r="U35" i="15"/>
  <c r="T35" i="15"/>
  <c r="F35" i="15"/>
  <c r="U34" i="15"/>
  <c r="T34" i="15"/>
  <c r="F34" i="15"/>
  <c r="U33" i="15"/>
  <c r="T33" i="15"/>
  <c r="F33" i="15"/>
  <c r="U32" i="15"/>
  <c r="T32" i="15"/>
  <c r="F32" i="15"/>
  <c r="U31" i="15"/>
  <c r="T31" i="15"/>
  <c r="F31" i="15"/>
  <c r="U30" i="15"/>
  <c r="T30" i="15"/>
  <c r="F30" i="15"/>
  <c r="U29" i="15"/>
  <c r="T29" i="15"/>
  <c r="K29" i="15"/>
  <c r="F29" i="15"/>
  <c r="U28" i="15"/>
  <c r="T28" i="15"/>
  <c r="F28" i="15"/>
  <c r="U27" i="15"/>
  <c r="T27" i="15"/>
  <c r="K27" i="15"/>
  <c r="F27" i="15"/>
  <c r="U26" i="15"/>
  <c r="T26" i="15"/>
  <c r="K26" i="15"/>
  <c r="F26" i="15"/>
  <c r="U25" i="15"/>
  <c r="T25" i="15"/>
  <c r="K25" i="15"/>
  <c r="F25" i="15"/>
  <c r="U24" i="15"/>
  <c r="T24" i="15"/>
  <c r="K24" i="15"/>
  <c r="F24" i="15"/>
  <c r="U23" i="15"/>
  <c r="T23" i="15"/>
  <c r="K23" i="15"/>
  <c r="F23" i="15"/>
  <c r="U22" i="15"/>
  <c r="T22" i="15"/>
  <c r="K22" i="15"/>
  <c r="F22" i="15"/>
  <c r="U21" i="15"/>
  <c r="T21" i="15"/>
  <c r="K21" i="15"/>
  <c r="F21" i="15"/>
  <c r="U20" i="15"/>
  <c r="T20" i="15"/>
  <c r="K20" i="15"/>
  <c r="F20" i="15"/>
  <c r="U19" i="15"/>
  <c r="T19" i="15"/>
  <c r="K19" i="15"/>
  <c r="F19" i="15"/>
  <c r="U18" i="15"/>
  <c r="T18" i="15"/>
  <c r="K18" i="15"/>
  <c r="F18" i="15"/>
  <c r="U17" i="15"/>
  <c r="T17" i="15"/>
  <c r="K17" i="15"/>
  <c r="F17" i="15"/>
  <c r="U16" i="15"/>
  <c r="T16" i="15"/>
  <c r="K16" i="15"/>
  <c r="F16" i="15"/>
  <c r="U15" i="15"/>
  <c r="T15" i="15"/>
  <c r="K15" i="15"/>
  <c r="F15" i="15"/>
  <c r="U14" i="15"/>
  <c r="T14" i="15"/>
  <c r="K14" i="15"/>
  <c r="F14" i="15"/>
  <c r="U13" i="15"/>
  <c r="T13" i="15"/>
  <c r="K13" i="15"/>
  <c r="F13" i="15"/>
  <c r="U12" i="15"/>
  <c r="T12" i="15"/>
  <c r="K12" i="15"/>
  <c r="F12" i="15"/>
  <c r="U11" i="15"/>
  <c r="T11" i="15"/>
  <c r="K11" i="15"/>
  <c r="F11" i="15"/>
  <c r="U10" i="15"/>
  <c r="T10" i="15"/>
  <c r="K10" i="15"/>
  <c r="F10" i="15"/>
  <c r="U9" i="15"/>
  <c r="T9" i="15"/>
  <c r="K9" i="15"/>
  <c r="F9" i="15"/>
  <c r="U8" i="15"/>
  <c r="T8" i="15"/>
  <c r="K8" i="15"/>
  <c r="F8" i="15"/>
  <c r="U7" i="15"/>
  <c r="T7" i="15"/>
  <c r="K7" i="15"/>
  <c r="F7" i="15"/>
  <c r="U6" i="15"/>
  <c r="T6" i="15"/>
  <c r="K6" i="15"/>
  <c r="F6" i="15"/>
  <c r="U5" i="15"/>
  <c r="T5" i="15"/>
  <c r="K5" i="15"/>
  <c r="F5" i="15"/>
  <c r="U4" i="15"/>
  <c r="T4" i="15"/>
  <c r="K4" i="15"/>
  <c r="F4" i="15"/>
  <c r="F82" i="14"/>
  <c r="F81" i="14"/>
  <c r="F80" i="14"/>
  <c r="F79" i="14"/>
  <c r="F78" i="14"/>
  <c r="F77" i="14"/>
  <c r="U76" i="14"/>
  <c r="F76" i="14"/>
  <c r="U75" i="14"/>
  <c r="F75" i="14"/>
  <c r="U74" i="14"/>
  <c r="F74" i="14"/>
  <c r="U73" i="14"/>
  <c r="F73" i="14"/>
  <c r="U72" i="14"/>
  <c r="F72" i="14"/>
  <c r="U71" i="14"/>
  <c r="T71" i="14"/>
  <c r="F71" i="14"/>
  <c r="U70" i="14"/>
  <c r="T70" i="14"/>
  <c r="F70" i="14"/>
  <c r="U69" i="14"/>
  <c r="T69" i="14"/>
  <c r="F69" i="14"/>
  <c r="U68" i="14"/>
  <c r="T68" i="14"/>
  <c r="F68" i="14"/>
  <c r="U67" i="14"/>
  <c r="T67" i="14"/>
  <c r="F67" i="14"/>
  <c r="U66" i="14"/>
  <c r="T66" i="14"/>
  <c r="F66" i="14"/>
  <c r="U65" i="14"/>
  <c r="T65" i="14"/>
  <c r="F65" i="14"/>
  <c r="U64" i="14"/>
  <c r="T64" i="14"/>
  <c r="F64" i="14"/>
  <c r="U63" i="14"/>
  <c r="T63" i="14"/>
  <c r="F63" i="14"/>
  <c r="U62" i="14"/>
  <c r="T62" i="14"/>
  <c r="F62" i="14"/>
  <c r="U61" i="14"/>
  <c r="T61" i="14"/>
  <c r="F61" i="14"/>
  <c r="U60" i="14"/>
  <c r="T60" i="14"/>
  <c r="F60" i="14"/>
  <c r="U59" i="14"/>
  <c r="T59" i="14"/>
  <c r="F59" i="14"/>
  <c r="U58" i="14"/>
  <c r="T58" i="14"/>
  <c r="F58" i="14"/>
  <c r="U57" i="14"/>
  <c r="T57" i="14"/>
  <c r="F57" i="14"/>
  <c r="U56" i="14"/>
  <c r="T56" i="14"/>
  <c r="F56" i="14"/>
  <c r="U55" i="14"/>
  <c r="T55" i="14"/>
  <c r="F55" i="14"/>
  <c r="U54" i="14"/>
  <c r="T54" i="14"/>
  <c r="F54" i="14"/>
  <c r="U53" i="14"/>
  <c r="T53" i="14"/>
  <c r="F53" i="14"/>
  <c r="U52" i="14"/>
  <c r="T52" i="14"/>
  <c r="F52" i="14"/>
  <c r="U51" i="14"/>
  <c r="T51" i="14"/>
  <c r="F51" i="14"/>
  <c r="U50" i="14"/>
  <c r="T50" i="14"/>
  <c r="F50" i="14"/>
  <c r="U49" i="14"/>
  <c r="T49" i="14"/>
  <c r="F49" i="14"/>
  <c r="U48" i="14"/>
  <c r="T48" i="14"/>
  <c r="F48" i="14"/>
  <c r="U47" i="14"/>
  <c r="T47" i="14"/>
  <c r="F47" i="14"/>
  <c r="U46" i="14"/>
  <c r="T46" i="14"/>
  <c r="F46" i="14"/>
  <c r="U45" i="14"/>
  <c r="T45" i="14"/>
  <c r="F45" i="14"/>
  <c r="U44" i="14"/>
  <c r="T44" i="14"/>
  <c r="F44" i="14"/>
  <c r="U43" i="14"/>
  <c r="T43" i="14"/>
  <c r="F43" i="14"/>
  <c r="U42" i="14"/>
  <c r="T42" i="14"/>
  <c r="F42" i="14"/>
  <c r="U41" i="14"/>
  <c r="T41" i="14"/>
  <c r="F41" i="14"/>
  <c r="U40" i="14"/>
  <c r="T40" i="14"/>
  <c r="F40" i="14"/>
  <c r="U39" i="14"/>
  <c r="T39" i="14"/>
  <c r="F39" i="14"/>
  <c r="U38" i="14"/>
  <c r="T38" i="14"/>
  <c r="F38" i="14"/>
  <c r="U37" i="14"/>
  <c r="T37" i="14"/>
  <c r="F37" i="14"/>
  <c r="U36" i="14"/>
  <c r="T36" i="14"/>
  <c r="F36" i="14"/>
  <c r="U35" i="14"/>
  <c r="T35" i="14"/>
  <c r="F35" i="14"/>
  <c r="U34" i="14"/>
  <c r="T34" i="14"/>
  <c r="F34" i="14"/>
  <c r="U33" i="14"/>
  <c r="T33" i="14"/>
  <c r="F33" i="14"/>
  <c r="U32" i="14"/>
  <c r="T32" i="14"/>
  <c r="F32" i="14"/>
  <c r="U31" i="14"/>
  <c r="T31" i="14"/>
  <c r="F31" i="14"/>
  <c r="U30" i="14"/>
  <c r="T30" i="14"/>
  <c r="F30" i="14"/>
  <c r="U29" i="14"/>
  <c r="T29" i="14"/>
  <c r="K29" i="14"/>
  <c r="F29" i="14"/>
  <c r="U28" i="14"/>
  <c r="T28" i="14"/>
  <c r="F28" i="14"/>
  <c r="U27" i="14"/>
  <c r="T27" i="14"/>
  <c r="K27" i="14"/>
  <c r="F27" i="14"/>
  <c r="U26" i="14"/>
  <c r="T26" i="14"/>
  <c r="K26" i="14"/>
  <c r="F26" i="14"/>
  <c r="U25" i="14"/>
  <c r="T25" i="14"/>
  <c r="K25" i="14"/>
  <c r="F25" i="14"/>
  <c r="U24" i="14"/>
  <c r="T24" i="14"/>
  <c r="K24" i="14"/>
  <c r="F24" i="14"/>
  <c r="U23" i="14"/>
  <c r="T23" i="14"/>
  <c r="K23" i="14"/>
  <c r="F23" i="14"/>
  <c r="U22" i="14"/>
  <c r="T22" i="14"/>
  <c r="K22" i="14"/>
  <c r="F22" i="14"/>
  <c r="U21" i="14"/>
  <c r="T21" i="14"/>
  <c r="K21" i="14"/>
  <c r="F21" i="14"/>
  <c r="U20" i="14"/>
  <c r="T20" i="14"/>
  <c r="K20" i="14"/>
  <c r="F20" i="14"/>
  <c r="U19" i="14"/>
  <c r="T19" i="14"/>
  <c r="K19" i="14"/>
  <c r="F19" i="14"/>
  <c r="U18" i="14"/>
  <c r="T18" i="14"/>
  <c r="K18" i="14"/>
  <c r="F18" i="14"/>
  <c r="U17" i="14"/>
  <c r="T17" i="14"/>
  <c r="K17" i="14"/>
  <c r="F17" i="14"/>
  <c r="U16" i="14"/>
  <c r="T16" i="14"/>
  <c r="K16" i="14"/>
  <c r="F16" i="14"/>
  <c r="U15" i="14"/>
  <c r="T15" i="14"/>
  <c r="K15" i="14"/>
  <c r="F15" i="14"/>
  <c r="U14" i="14"/>
  <c r="T14" i="14"/>
  <c r="K14" i="14"/>
  <c r="F14" i="14"/>
  <c r="U13" i="14"/>
  <c r="T13" i="14"/>
  <c r="K13" i="14"/>
  <c r="F13" i="14"/>
  <c r="U12" i="14"/>
  <c r="T12" i="14"/>
  <c r="K12" i="14"/>
  <c r="F12" i="14"/>
  <c r="U11" i="14"/>
  <c r="T11" i="14"/>
  <c r="K11" i="14"/>
  <c r="F11" i="14"/>
  <c r="U10" i="14"/>
  <c r="T10" i="14"/>
  <c r="K10" i="14"/>
  <c r="F10" i="14"/>
  <c r="U9" i="14"/>
  <c r="T9" i="14"/>
  <c r="K9" i="14"/>
  <c r="F9" i="14"/>
  <c r="U8" i="14"/>
  <c r="T8" i="14"/>
  <c r="K8" i="14"/>
  <c r="F8" i="14"/>
  <c r="U7" i="14"/>
  <c r="T7" i="14"/>
  <c r="K7" i="14"/>
  <c r="F7" i="14"/>
  <c r="U6" i="14"/>
  <c r="T6" i="14"/>
  <c r="K6" i="14"/>
  <c r="F6" i="14"/>
  <c r="U5" i="14"/>
  <c r="T5" i="14"/>
  <c r="K5" i="14"/>
  <c r="F5" i="14"/>
  <c r="U4" i="14"/>
  <c r="T4" i="14"/>
  <c r="K4" i="14"/>
  <c r="F4" i="14"/>
  <c r="F82" i="13"/>
  <c r="F81" i="13"/>
  <c r="F80" i="13"/>
  <c r="F79" i="13"/>
  <c r="F78" i="13"/>
  <c r="F77" i="13"/>
  <c r="U76" i="13"/>
  <c r="F76" i="13"/>
  <c r="U75" i="13"/>
  <c r="F75" i="13"/>
  <c r="U74" i="13"/>
  <c r="F74" i="13"/>
  <c r="U73" i="13"/>
  <c r="F73" i="13"/>
  <c r="U72" i="13"/>
  <c r="F72" i="13"/>
  <c r="U71" i="13"/>
  <c r="T71" i="13"/>
  <c r="F71" i="13"/>
  <c r="U70" i="13"/>
  <c r="T70" i="13"/>
  <c r="F70" i="13"/>
  <c r="U69" i="13"/>
  <c r="T69" i="13"/>
  <c r="F69" i="13"/>
  <c r="U68" i="13"/>
  <c r="T68" i="13"/>
  <c r="F68" i="13"/>
  <c r="U67" i="13"/>
  <c r="T67" i="13"/>
  <c r="F67" i="13"/>
  <c r="U66" i="13"/>
  <c r="T66" i="13"/>
  <c r="F66" i="13"/>
  <c r="U65" i="13"/>
  <c r="T65" i="13"/>
  <c r="F65" i="13"/>
  <c r="U64" i="13"/>
  <c r="T64" i="13"/>
  <c r="F64" i="13"/>
  <c r="U63" i="13"/>
  <c r="T63" i="13"/>
  <c r="F63" i="13"/>
  <c r="U62" i="13"/>
  <c r="T62" i="13"/>
  <c r="F62" i="13"/>
  <c r="U61" i="13"/>
  <c r="T61" i="13"/>
  <c r="F61" i="13"/>
  <c r="U60" i="13"/>
  <c r="T60" i="13"/>
  <c r="F60" i="13"/>
  <c r="U59" i="13"/>
  <c r="T59" i="13"/>
  <c r="F59" i="13"/>
  <c r="U58" i="13"/>
  <c r="T58" i="13"/>
  <c r="F58" i="13"/>
  <c r="U57" i="13"/>
  <c r="T57" i="13"/>
  <c r="F57" i="13"/>
  <c r="U56" i="13"/>
  <c r="T56" i="13"/>
  <c r="F56" i="13"/>
  <c r="U55" i="13"/>
  <c r="T55" i="13"/>
  <c r="F55" i="13"/>
  <c r="U54" i="13"/>
  <c r="T54" i="13"/>
  <c r="F54" i="13"/>
  <c r="U53" i="13"/>
  <c r="T53" i="13"/>
  <c r="F53" i="13"/>
  <c r="U52" i="13"/>
  <c r="T52" i="13"/>
  <c r="F52" i="13"/>
  <c r="U51" i="13"/>
  <c r="T51" i="13"/>
  <c r="F51" i="13"/>
  <c r="U50" i="13"/>
  <c r="T50" i="13"/>
  <c r="F50" i="13"/>
  <c r="U49" i="13"/>
  <c r="T49" i="13"/>
  <c r="F49" i="13"/>
  <c r="U48" i="13"/>
  <c r="T48" i="13"/>
  <c r="F48" i="13"/>
  <c r="U47" i="13"/>
  <c r="T47" i="13"/>
  <c r="F47" i="13"/>
  <c r="U46" i="13"/>
  <c r="T46" i="13"/>
  <c r="F46" i="13"/>
  <c r="U45" i="13"/>
  <c r="T45" i="13"/>
  <c r="F45" i="13"/>
  <c r="U44" i="13"/>
  <c r="T44" i="13"/>
  <c r="F44" i="13"/>
  <c r="U43" i="13"/>
  <c r="T43" i="13"/>
  <c r="F43" i="13"/>
  <c r="U42" i="13"/>
  <c r="T42" i="13"/>
  <c r="F42" i="13"/>
  <c r="U41" i="13"/>
  <c r="T41" i="13"/>
  <c r="F41" i="13"/>
  <c r="U40" i="13"/>
  <c r="T40" i="13"/>
  <c r="F40" i="13"/>
  <c r="U39" i="13"/>
  <c r="T39" i="13"/>
  <c r="F39" i="13"/>
  <c r="U38" i="13"/>
  <c r="T38" i="13"/>
  <c r="F38" i="13"/>
  <c r="U37" i="13"/>
  <c r="T37" i="13"/>
  <c r="F37" i="13"/>
  <c r="U36" i="13"/>
  <c r="T36" i="13"/>
  <c r="F36" i="13"/>
  <c r="U35" i="13"/>
  <c r="T35" i="13"/>
  <c r="F35" i="13"/>
  <c r="U34" i="13"/>
  <c r="T34" i="13"/>
  <c r="F34" i="13"/>
  <c r="U33" i="13"/>
  <c r="T33" i="13"/>
  <c r="F33" i="13"/>
  <c r="U32" i="13"/>
  <c r="T32" i="13"/>
  <c r="F32" i="13"/>
  <c r="U31" i="13"/>
  <c r="T31" i="13"/>
  <c r="F31" i="13"/>
  <c r="U30" i="13"/>
  <c r="T30" i="13"/>
  <c r="F30" i="13"/>
  <c r="U29" i="13"/>
  <c r="T29" i="13"/>
  <c r="K29" i="13"/>
  <c r="F29" i="13"/>
  <c r="U28" i="13"/>
  <c r="T28" i="13"/>
  <c r="F28" i="13"/>
  <c r="U27" i="13"/>
  <c r="T27" i="13"/>
  <c r="K27" i="13"/>
  <c r="F27" i="13"/>
  <c r="U26" i="13"/>
  <c r="T26" i="13"/>
  <c r="K26" i="13"/>
  <c r="F26" i="13"/>
  <c r="U25" i="13"/>
  <c r="T25" i="13"/>
  <c r="K25" i="13"/>
  <c r="F25" i="13"/>
  <c r="U24" i="13"/>
  <c r="T24" i="13"/>
  <c r="K24" i="13"/>
  <c r="F24" i="13"/>
  <c r="U23" i="13"/>
  <c r="T23" i="13"/>
  <c r="K23" i="13"/>
  <c r="F23" i="13"/>
  <c r="U22" i="13"/>
  <c r="T22" i="13"/>
  <c r="K22" i="13"/>
  <c r="F22" i="13"/>
  <c r="U21" i="13"/>
  <c r="T21" i="13"/>
  <c r="K21" i="13"/>
  <c r="F21" i="13"/>
  <c r="U20" i="13"/>
  <c r="T20" i="13"/>
  <c r="K20" i="13"/>
  <c r="F20" i="13"/>
  <c r="U19" i="13"/>
  <c r="T19" i="13"/>
  <c r="K19" i="13"/>
  <c r="F19" i="13"/>
  <c r="U18" i="13"/>
  <c r="T18" i="13"/>
  <c r="K18" i="13"/>
  <c r="F18" i="13"/>
  <c r="U17" i="13"/>
  <c r="T17" i="13"/>
  <c r="K17" i="13"/>
  <c r="F17" i="13"/>
  <c r="U16" i="13"/>
  <c r="T16" i="13"/>
  <c r="K16" i="13"/>
  <c r="F16" i="13"/>
  <c r="U15" i="13"/>
  <c r="T15" i="13"/>
  <c r="K15" i="13"/>
  <c r="F15" i="13"/>
  <c r="U14" i="13"/>
  <c r="T14" i="13"/>
  <c r="K14" i="13"/>
  <c r="F14" i="13"/>
  <c r="U13" i="13"/>
  <c r="T13" i="13"/>
  <c r="K13" i="13"/>
  <c r="F13" i="13"/>
  <c r="U12" i="13"/>
  <c r="T12" i="13"/>
  <c r="K12" i="13"/>
  <c r="F12" i="13"/>
  <c r="U11" i="13"/>
  <c r="T11" i="13"/>
  <c r="K11" i="13"/>
  <c r="F11" i="13"/>
  <c r="U10" i="13"/>
  <c r="T10" i="13"/>
  <c r="K10" i="13"/>
  <c r="F10" i="13"/>
  <c r="U9" i="13"/>
  <c r="T9" i="13"/>
  <c r="K9" i="13"/>
  <c r="F9" i="13"/>
  <c r="U8" i="13"/>
  <c r="T8" i="13"/>
  <c r="K8" i="13"/>
  <c r="F8" i="13"/>
  <c r="U7" i="13"/>
  <c r="T7" i="13"/>
  <c r="K7" i="13"/>
  <c r="F7" i="13"/>
  <c r="U6" i="13"/>
  <c r="T6" i="13"/>
  <c r="K6" i="13"/>
  <c r="F6" i="13"/>
  <c r="U5" i="13"/>
  <c r="T5" i="13"/>
  <c r="K5" i="13"/>
  <c r="F5" i="13"/>
  <c r="U4" i="13"/>
  <c r="T4" i="13"/>
  <c r="K4" i="13"/>
  <c r="F4" i="13"/>
  <c r="F82" i="43"/>
  <c r="F81" i="43"/>
  <c r="F80" i="43"/>
  <c r="F79" i="43"/>
  <c r="F78" i="43"/>
  <c r="F77" i="43"/>
  <c r="U76" i="43"/>
  <c r="F76" i="43"/>
  <c r="U75" i="43"/>
  <c r="F75" i="43"/>
  <c r="U74" i="43"/>
  <c r="F74" i="43"/>
  <c r="U73" i="43"/>
  <c r="F73" i="43"/>
  <c r="U72" i="43"/>
  <c r="F72" i="43"/>
  <c r="U71" i="43"/>
  <c r="T71" i="43"/>
  <c r="F71" i="43"/>
  <c r="U70" i="43"/>
  <c r="T70" i="43"/>
  <c r="F70" i="43"/>
  <c r="U69" i="43"/>
  <c r="T69" i="43"/>
  <c r="F69" i="43"/>
  <c r="U68" i="43"/>
  <c r="T68" i="43"/>
  <c r="F68" i="43"/>
  <c r="U67" i="43"/>
  <c r="T67" i="43"/>
  <c r="F67" i="43"/>
  <c r="U66" i="43"/>
  <c r="T66" i="43"/>
  <c r="F66" i="43"/>
  <c r="U65" i="43"/>
  <c r="T65" i="43"/>
  <c r="F65" i="43"/>
  <c r="U64" i="43"/>
  <c r="T64" i="43"/>
  <c r="F64" i="43"/>
  <c r="U63" i="43"/>
  <c r="T63" i="43"/>
  <c r="F63" i="43"/>
  <c r="U62" i="43"/>
  <c r="T62" i="43"/>
  <c r="F62" i="43"/>
  <c r="U61" i="43"/>
  <c r="T61" i="43"/>
  <c r="F61" i="43"/>
  <c r="U60" i="43"/>
  <c r="T60" i="43"/>
  <c r="F60" i="43"/>
  <c r="U59" i="43"/>
  <c r="T59" i="43"/>
  <c r="F59" i="43"/>
  <c r="U58" i="43"/>
  <c r="T58" i="43"/>
  <c r="F58" i="43"/>
  <c r="U57" i="43"/>
  <c r="T57" i="43"/>
  <c r="F57" i="43"/>
  <c r="U56" i="43"/>
  <c r="T56" i="43"/>
  <c r="F56" i="43"/>
  <c r="U55" i="43"/>
  <c r="T55" i="43"/>
  <c r="F55" i="43"/>
  <c r="U54" i="43"/>
  <c r="T54" i="43"/>
  <c r="F54" i="43"/>
  <c r="U53" i="43"/>
  <c r="T53" i="43"/>
  <c r="F53" i="43"/>
  <c r="U52" i="43"/>
  <c r="T52" i="43"/>
  <c r="F52" i="43"/>
  <c r="U51" i="43"/>
  <c r="T51" i="43"/>
  <c r="F51" i="43"/>
  <c r="U50" i="43"/>
  <c r="T50" i="43"/>
  <c r="F50" i="43"/>
  <c r="U49" i="43"/>
  <c r="T49" i="43"/>
  <c r="F49" i="43"/>
  <c r="U48" i="43"/>
  <c r="T48" i="43"/>
  <c r="F48" i="43"/>
  <c r="U47" i="43"/>
  <c r="T47" i="43"/>
  <c r="F47" i="43"/>
  <c r="U46" i="43"/>
  <c r="T46" i="43"/>
  <c r="F46" i="43"/>
  <c r="U45" i="43"/>
  <c r="T45" i="43"/>
  <c r="F45" i="43"/>
  <c r="U44" i="43"/>
  <c r="T44" i="43"/>
  <c r="F44" i="43"/>
  <c r="U43" i="43"/>
  <c r="T43" i="43"/>
  <c r="F43" i="43"/>
  <c r="U42" i="43"/>
  <c r="T42" i="43"/>
  <c r="F42" i="43"/>
  <c r="U41" i="43"/>
  <c r="T41" i="43"/>
  <c r="F41" i="43"/>
  <c r="U40" i="43"/>
  <c r="T40" i="43"/>
  <c r="F40" i="43"/>
  <c r="U39" i="43"/>
  <c r="T39" i="43"/>
  <c r="F39" i="43"/>
  <c r="U38" i="43"/>
  <c r="T38" i="43"/>
  <c r="F38" i="43"/>
  <c r="U37" i="43"/>
  <c r="T37" i="43"/>
  <c r="F37" i="43"/>
  <c r="U36" i="43"/>
  <c r="T36" i="43"/>
  <c r="F36" i="43"/>
  <c r="U35" i="43"/>
  <c r="T35" i="43"/>
  <c r="F35" i="43"/>
  <c r="U34" i="43"/>
  <c r="T34" i="43"/>
  <c r="F34" i="43"/>
  <c r="U33" i="43"/>
  <c r="T33" i="43"/>
  <c r="F33" i="43"/>
  <c r="U32" i="43"/>
  <c r="T32" i="43"/>
  <c r="F32" i="43"/>
  <c r="U31" i="43"/>
  <c r="T31" i="43"/>
  <c r="F31" i="43"/>
  <c r="U30" i="43"/>
  <c r="T30" i="43"/>
  <c r="F30" i="43"/>
  <c r="U29" i="43"/>
  <c r="T29" i="43"/>
  <c r="K29" i="43"/>
  <c r="F29" i="43"/>
  <c r="U28" i="43"/>
  <c r="T28" i="43"/>
  <c r="F28" i="43"/>
  <c r="U27" i="43"/>
  <c r="T27" i="43"/>
  <c r="K27" i="43"/>
  <c r="F27" i="43"/>
  <c r="U26" i="43"/>
  <c r="T26" i="43"/>
  <c r="K26" i="43"/>
  <c r="F26" i="43"/>
  <c r="U25" i="43"/>
  <c r="T25" i="43"/>
  <c r="K25" i="43"/>
  <c r="F25" i="43"/>
  <c r="U24" i="43"/>
  <c r="T24" i="43"/>
  <c r="K24" i="43"/>
  <c r="F24" i="43"/>
  <c r="U23" i="43"/>
  <c r="T23" i="43"/>
  <c r="K23" i="43"/>
  <c r="F23" i="43"/>
  <c r="U22" i="43"/>
  <c r="T22" i="43"/>
  <c r="K22" i="43"/>
  <c r="F22" i="43"/>
  <c r="U21" i="43"/>
  <c r="T21" i="43"/>
  <c r="K21" i="43"/>
  <c r="F21" i="43"/>
  <c r="U20" i="43"/>
  <c r="T20" i="43"/>
  <c r="K20" i="43"/>
  <c r="F20" i="43"/>
  <c r="U19" i="43"/>
  <c r="T19" i="43"/>
  <c r="K19" i="43"/>
  <c r="F19" i="43"/>
  <c r="U18" i="43"/>
  <c r="T18" i="43"/>
  <c r="K18" i="43"/>
  <c r="F18" i="43"/>
  <c r="U17" i="43"/>
  <c r="T17" i="43"/>
  <c r="K17" i="43"/>
  <c r="F17" i="43"/>
  <c r="U16" i="43"/>
  <c r="T16" i="43"/>
  <c r="K16" i="43"/>
  <c r="F16" i="43"/>
  <c r="U15" i="43"/>
  <c r="T15" i="43"/>
  <c r="K15" i="43"/>
  <c r="F15" i="43"/>
  <c r="U14" i="43"/>
  <c r="T14" i="43"/>
  <c r="K14" i="43"/>
  <c r="F14" i="43"/>
  <c r="U13" i="43"/>
  <c r="T13" i="43"/>
  <c r="K13" i="43"/>
  <c r="F13" i="43"/>
  <c r="U12" i="43"/>
  <c r="T12" i="43"/>
  <c r="K12" i="43"/>
  <c r="F12" i="43"/>
  <c r="U11" i="43"/>
  <c r="T11" i="43"/>
  <c r="K11" i="43"/>
  <c r="F11" i="43"/>
  <c r="U10" i="43"/>
  <c r="T10" i="43"/>
  <c r="K10" i="43"/>
  <c r="F10" i="43"/>
  <c r="U9" i="43"/>
  <c r="T9" i="43"/>
  <c r="K9" i="43"/>
  <c r="F9" i="43"/>
  <c r="U8" i="43"/>
  <c r="T8" i="43"/>
  <c r="K8" i="43"/>
  <c r="F8" i="43"/>
  <c r="U7" i="43"/>
  <c r="T7" i="43"/>
  <c r="K7" i="43"/>
  <c r="F7" i="43"/>
  <c r="U6" i="43"/>
  <c r="T6" i="43"/>
  <c r="K6" i="43"/>
  <c r="F6" i="43"/>
  <c r="U5" i="43"/>
  <c r="T5" i="43"/>
  <c r="K5" i="43"/>
  <c r="F5" i="43"/>
  <c r="U4" i="43"/>
  <c r="T4" i="43"/>
  <c r="K4" i="43"/>
  <c r="F4" i="43"/>
  <c r="F82" i="44"/>
  <c r="F81" i="44"/>
  <c r="F80" i="44"/>
  <c r="F79" i="44"/>
  <c r="F78" i="44"/>
  <c r="F77" i="44"/>
  <c r="U76" i="44"/>
  <c r="F76" i="44"/>
  <c r="U75" i="44"/>
  <c r="F75" i="44"/>
  <c r="U74" i="44"/>
  <c r="F74" i="44"/>
  <c r="U73" i="44"/>
  <c r="F73" i="44"/>
  <c r="U72" i="44"/>
  <c r="F72" i="44"/>
  <c r="U71" i="44"/>
  <c r="T71" i="44"/>
  <c r="F71" i="44"/>
  <c r="U70" i="44"/>
  <c r="T70" i="44"/>
  <c r="F70" i="44"/>
  <c r="U69" i="44"/>
  <c r="T69" i="44"/>
  <c r="F69" i="44"/>
  <c r="U68" i="44"/>
  <c r="T68" i="44"/>
  <c r="F68" i="44"/>
  <c r="U67" i="44"/>
  <c r="T67" i="44"/>
  <c r="F67" i="44"/>
  <c r="U66" i="44"/>
  <c r="T66" i="44"/>
  <c r="F66" i="44"/>
  <c r="U65" i="44"/>
  <c r="T65" i="44"/>
  <c r="F65" i="44"/>
  <c r="U64" i="44"/>
  <c r="T64" i="44"/>
  <c r="F64" i="44"/>
  <c r="U63" i="44"/>
  <c r="T63" i="44"/>
  <c r="F63" i="44"/>
  <c r="U62" i="44"/>
  <c r="T62" i="44"/>
  <c r="F62" i="44"/>
  <c r="U61" i="44"/>
  <c r="T61" i="44"/>
  <c r="F61" i="44"/>
  <c r="U60" i="44"/>
  <c r="T60" i="44"/>
  <c r="F60" i="44"/>
  <c r="U59" i="44"/>
  <c r="T59" i="44"/>
  <c r="F59" i="44"/>
  <c r="U58" i="44"/>
  <c r="T58" i="44"/>
  <c r="F58" i="44"/>
  <c r="U57" i="44"/>
  <c r="T57" i="44"/>
  <c r="F57" i="44"/>
  <c r="U56" i="44"/>
  <c r="T56" i="44"/>
  <c r="F56" i="44"/>
  <c r="U55" i="44"/>
  <c r="T55" i="44"/>
  <c r="F55" i="44"/>
  <c r="U54" i="44"/>
  <c r="T54" i="44"/>
  <c r="F54" i="44"/>
  <c r="U53" i="44"/>
  <c r="T53" i="44"/>
  <c r="F53" i="44"/>
  <c r="U52" i="44"/>
  <c r="T52" i="44"/>
  <c r="F52" i="44"/>
  <c r="U51" i="44"/>
  <c r="T51" i="44"/>
  <c r="F51" i="44"/>
  <c r="U50" i="44"/>
  <c r="T50" i="44"/>
  <c r="F50" i="44"/>
  <c r="U49" i="44"/>
  <c r="T49" i="44"/>
  <c r="F49" i="44"/>
  <c r="U48" i="44"/>
  <c r="T48" i="44"/>
  <c r="F48" i="44"/>
  <c r="U47" i="44"/>
  <c r="T47" i="44"/>
  <c r="F47" i="44"/>
  <c r="U46" i="44"/>
  <c r="T46" i="44"/>
  <c r="F46" i="44"/>
  <c r="U45" i="44"/>
  <c r="T45" i="44"/>
  <c r="F45" i="44"/>
  <c r="U44" i="44"/>
  <c r="T44" i="44"/>
  <c r="F44" i="44"/>
  <c r="U43" i="44"/>
  <c r="T43" i="44"/>
  <c r="F43" i="44"/>
  <c r="U42" i="44"/>
  <c r="T42" i="44"/>
  <c r="F42" i="44"/>
  <c r="U41" i="44"/>
  <c r="T41" i="44"/>
  <c r="F41" i="44"/>
  <c r="U40" i="44"/>
  <c r="T40" i="44"/>
  <c r="F40" i="44"/>
  <c r="U39" i="44"/>
  <c r="T39" i="44"/>
  <c r="F39" i="44"/>
  <c r="U38" i="44"/>
  <c r="T38" i="44"/>
  <c r="F38" i="44"/>
  <c r="U37" i="44"/>
  <c r="T37" i="44"/>
  <c r="F37" i="44"/>
  <c r="U36" i="44"/>
  <c r="T36" i="44"/>
  <c r="F36" i="44"/>
  <c r="U35" i="44"/>
  <c r="T35" i="44"/>
  <c r="F35" i="44"/>
  <c r="U34" i="44"/>
  <c r="T34" i="44"/>
  <c r="F34" i="44"/>
  <c r="U33" i="44"/>
  <c r="T33" i="44"/>
  <c r="F33" i="44"/>
  <c r="U32" i="44"/>
  <c r="T32" i="44"/>
  <c r="F32" i="44"/>
  <c r="U31" i="44"/>
  <c r="T31" i="44"/>
  <c r="F31" i="44"/>
  <c r="U30" i="44"/>
  <c r="T30" i="44"/>
  <c r="F30" i="44"/>
  <c r="U29" i="44"/>
  <c r="T29" i="44"/>
  <c r="K29" i="44"/>
  <c r="F29" i="44"/>
  <c r="U28" i="44"/>
  <c r="T28" i="44"/>
  <c r="F28" i="44"/>
  <c r="U27" i="44"/>
  <c r="T27" i="44"/>
  <c r="K27" i="44"/>
  <c r="F27" i="44"/>
  <c r="U26" i="44"/>
  <c r="T26" i="44"/>
  <c r="K26" i="44"/>
  <c r="F26" i="44"/>
  <c r="U25" i="44"/>
  <c r="T25" i="44"/>
  <c r="K25" i="44"/>
  <c r="F25" i="44"/>
  <c r="U24" i="44"/>
  <c r="T24" i="44"/>
  <c r="K24" i="44"/>
  <c r="F24" i="44"/>
  <c r="U23" i="44"/>
  <c r="T23" i="44"/>
  <c r="K23" i="44"/>
  <c r="F23" i="44"/>
  <c r="U22" i="44"/>
  <c r="T22" i="44"/>
  <c r="K22" i="44"/>
  <c r="F22" i="44"/>
  <c r="U21" i="44"/>
  <c r="T21" i="44"/>
  <c r="K21" i="44"/>
  <c r="F21" i="44"/>
  <c r="U20" i="44"/>
  <c r="T20" i="44"/>
  <c r="K20" i="44"/>
  <c r="F20" i="44"/>
  <c r="U19" i="44"/>
  <c r="T19" i="44"/>
  <c r="K19" i="44"/>
  <c r="F19" i="44"/>
  <c r="U18" i="44"/>
  <c r="T18" i="44"/>
  <c r="K18" i="44"/>
  <c r="F18" i="44"/>
  <c r="U17" i="44"/>
  <c r="T17" i="44"/>
  <c r="K17" i="44"/>
  <c r="F17" i="44"/>
  <c r="U16" i="44"/>
  <c r="T16" i="44"/>
  <c r="K16" i="44"/>
  <c r="F16" i="44"/>
  <c r="U15" i="44"/>
  <c r="T15" i="44"/>
  <c r="K15" i="44"/>
  <c r="F15" i="44"/>
  <c r="U14" i="44"/>
  <c r="T14" i="44"/>
  <c r="K14" i="44"/>
  <c r="F14" i="44"/>
  <c r="U13" i="44"/>
  <c r="T13" i="44"/>
  <c r="K13" i="44"/>
  <c r="F13" i="44"/>
  <c r="U12" i="44"/>
  <c r="T12" i="44"/>
  <c r="K12" i="44"/>
  <c r="F12" i="44"/>
  <c r="U11" i="44"/>
  <c r="T11" i="44"/>
  <c r="K11" i="44"/>
  <c r="F11" i="44"/>
  <c r="U10" i="44"/>
  <c r="T10" i="44"/>
  <c r="K10" i="44"/>
  <c r="F10" i="44"/>
  <c r="U9" i="44"/>
  <c r="T9" i="44"/>
  <c r="K9" i="44"/>
  <c r="F9" i="44"/>
  <c r="U8" i="44"/>
  <c r="T8" i="44"/>
  <c r="K8" i="44"/>
  <c r="F8" i="44"/>
  <c r="U7" i="44"/>
  <c r="T7" i="44"/>
  <c r="K7" i="44"/>
  <c r="F7" i="44"/>
  <c r="U6" i="44"/>
  <c r="T6" i="44"/>
  <c r="K6" i="44"/>
  <c r="F6" i="44"/>
  <c r="U5" i="44"/>
  <c r="T5" i="44"/>
  <c r="K5" i="44"/>
  <c r="F5" i="44"/>
  <c r="U4" i="44"/>
  <c r="T4" i="44"/>
  <c r="K4" i="44"/>
  <c r="F4" i="44"/>
  <c r="F82" i="12"/>
  <c r="F81" i="12"/>
  <c r="F80" i="12"/>
  <c r="F79" i="12"/>
  <c r="F78" i="12"/>
  <c r="F77" i="12"/>
  <c r="U76" i="12"/>
  <c r="F76" i="12"/>
  <c r="U75" i="12"/>
  <c r="F75" i="12"/>
  <c r="U74" i="12"/>
  <c r="F74" i="12"/>
  <c r="U73" i="12"/>
  <c r="F73" i="12"/>
  <c r="U72" i="12"/>
  <c r="F72" i="12"/>
  <c r="U71" i="12"/>
  <c r="T71" i="12"/>
  <c r="F71" i="12"/>
  <c r="U70" i="12"/>
  <c r="T70" i="12"/>
  <c r="F70" i="12"/>
  <c r="U69" i="12"/>
  <c r="T69" i="12"/>
  <c r="F69" i="12"/>
  <c r="U68" i="12"/>
  <c r="T68" i="12"/>
  <c r="F68" i="12"/>
  <c r="U67" i="12"/>
  <c r="T67" i="12"/>
  <c r="F67" i="12"/>
  <c r="U66" i="12"/>
  <c r="T66" i="12"/>
  <c r="F66" i="12"/>
  <c r="U65" i="12"/>
  <c r="T65" i="12"/>
  <c r="F65" i="12"/>
  <c r="U64" i="12"/>
  <c r="T64" i="12"/>
  <c r="F64" i="12"/>
  <c r="U63" i="12"/>
  <c r="T63" i="12"/>
  <c r="F63" i="12"/>
  <c r="U62" i="12"/>
  <c r="T62" i="12"/>
  <c r="F62" i="12"/>
  <c r="U61" i="12"/>
  <c r="T61" i="12"/>
  <c r="F61" i="12"/>
  <c r="U60" i="12"/>
  <c r="T60" i="12"/>
  <c r="F60" i="12"/>
  <c r="U59" i="12"/>
  <c r="T59" i="12"/>
  <c r="F59" i="12"/>
  <c r="U58" i="12"/>
  <c r="T58" i="12"/>
  <c r="F58" i="12"/>
  <c r="U57" i="12"/>
  <c r="T57" i="12"/>
  <c r="F57" i="12"/>
  <c r="U56" i="12"/>
  <c r="T56" i="12"/>
  <c r="F56" i="12"/>
  <c r="U55" i="12"/>
  <c r="T55" i="12"/>
  <c r="F55" i="12"/>
  <c r="U54" i="12"/>
  <c r="T54" i="12"/>
  <c r="F54" i="12"/>
  <c r="U53" i="12"/>
  <c r="T53" i="12"/>
  <c r="F53" i="12"/>
  <c r="U52" i="12"/>
  <c r="T52" i="12"/>
  <c r="F52" i="12"/>
  <c r="U51" i="12"/>
  <c r="T51" i="12"/>
  <c r="F51" i="12"/>
  <c r="U50" i="12"/>
  <c r="T50" i="12"/>
  <c r="F50" i="12"/>
  <c r="U49" i="12"/>
  <c r="T49" i="12"/>
  <c r="F49" i="12"/>
  <c r="U48" i="12"/>
  <c r="T48" i="12"/>
  <c r="F48" i="12"/>
  <c r="U47" i="12"/>
  <c r="T47" i="12"/>
  <c r="F47" i="12"/>
  <c r="U46" i="12"/>
  <c r="T46" i="12"/>
  <c r="F46" i="12"/>
  <c r="U45" i="12"/>
  <c r="T45" i="12"/>
  <c r="F45" i="12"/>
  <c r="U44" i="12"/>
  <c r="T44" i="12"/>
  <c r="F44" i="12"/>
  <c r="U43" i="12"/>
  <c r="T43" i="12"/>
  <c r="F43" i="12"/>
  <c r="U42" i="12"/>
  <c r="T42" i="12"/>
  <c r="F42" i="12"/>
  <c r="U41" i="12"/>
  <c r="T41" i="12"/>
  <c r="F41" i="12"/>
  <c r="U40" i="12"/>
  <c r="T40" i="12"/>
  <c r="F40" i="12"/>
  <c r="U39" i="12"/>
  <c r="T39" i="12"/>
  <c r="F39" i="12"/>
  <c r="U38" i="12"/>
  <c r="T38" i="12"/>
  <c r="F38" i="12"/>
  <c r="U37" i="12"/>
  <c r="T37" i="12"/>
  <c r="F37" i="12"/>
  <c r="U36" i="12"/>
  <c r="T36" i="12"/>
  <c r="F36" i="12"/>
  <c r="U35" i="12"/>
  <c r="T35" i="12"/>
  <c r="F35" i="12"/>
  <c r="U34" i="12"/>
  <c r="T34" i="12"/>
  <c r="F34" i="12"/>
  <c r="U33" i="12"/>
  <c r="T33" i="12"/>
  <c r="F33" i="12"/>
  <c r="U32" i="12"/>
  <c r="T32" i="12"/>
  <c r="F32" i="12"/>
  <c r="U31" i="12"/>
  <c r="T31" i="12"/>
  <c r="F31" i="12"/>
  <c r="U30" i="12"/>
  <c r="T30" i="12"/>
  <c r="F30" i="12"/>
  <c r="U29" i="12"/>
  <c r="T29" i="12"/>
  <c r="K29" i="12"/>
  <c r="F29" i="12"/>
  <c r="U28" i="12"/>
  <c r="T28" i="12"/>
  <c r="F28" i="12"/>
  <c r="U27" i="12"/>
  <c r="T27" i="12"/>
  <c r="K27" i="12"/>
  <c r="F27" i="12"/>
  <c r="U26" i="12"/>
  <c r="T26" i="12"/>
  <c r="K26" i="12"/>
  <c r="F26" i="12"/>
  <c r="U25" i="12"/>
  <c r="T25" i="12"/>
  <c r="K25" i="12"/>
  <c r="F25" i="12"/>
  <c r="U24" i="12"/>
  <c r="T24" i="12"/>
  <c r="K24" i="12"/>
  <c r="F24" i="12"/>
  <c r="U23" i="12"/>
  <c r="T23" i="12"/>
  <c r="K23" i="12"/>
  <c r="F23" i="12"/>
  <c r="U22" i="12"/>
  <c r="T22" i="12"/>
  <c r="K22" i="12"/>
  <c r="F22" i="12"/>
  <c r="U21" i="12"/>
  <c r="T21" i="12"/>
  <c r="K21" i="12"/>
  <c r="F21" i="12"/>
  <c r="U20" i="12"/>
  <c r="T20" i="12"/>
  <c r="K20" i="12"/>
  <c r="F20" i="12"/>
  <c r="U19" i="12"/>
  <c r="T19" i="12"/>
  <c r="K19" i="12"/>
  <c r="F19" i="12"/>
  <c r="U18" i="12"/>
  <c r="T18" i="12"/>
  <c r="K18" i="12"/>
  <c r="F18" i="12"/>
  <c r="U17" i="12"/>
  <c r="T17" i="12"/>
  <c r="K17" i="12"/>
  <c r="F17" i="12"/>
  <c r="U16" i="12"/>
  <c r="T16" i="12"/>
  <c r="K16" i="12"/>
  <c r="F16" i="12"/>
  <c r="U15" i="12"/>
  <c r="T15" i="12"/>
  <c r="K15" i="12"/>
  <c r="F15" i="12"/>
  <c r="U14" i="12"/>
  <c r="T14" i="12"/>
  <c r="K14" i="12"/>
  <c r="F14" i="12"/>
  <c r="U13" i="12"/>
  <c r="T13" i="12"/>
  <c r="K13" i="12"/>
  <c r="F13" i="12"/>
  <c r="U12" i="12"/>
  <c r="T12" i="12"/>
  <c r="K12" i="12"/>
  <c r="F12" i="12"/>
  <c r="U11" i="12"/>
  <c r="T11" i="12"/>
  <c r="K11" i="12"/>
  <c r="F11" i="12"/>
  <c r="U10" i="12"/>
  <c r="T10" i="12"/>
  <c r="K10" i="12"/>
  <c r="F10" i="12"/>
  <c r="U9" i="12"/>
  <c r="T9" i="12"/>
  <c r="K9" i="12"/>
  <c r="F9" i="12"/>
  <c r="U8" i="12"/>
  <c r="T8" i="12"/>
  <c r="K8" i="12"/>
  <c r="F8" i="12"/>
  <c r="U7" i="12"/>
  <c r="T7" i="12"/>
  <c r="K7" i="12"/>
  <c r="F7" i="12"/>
  <c r="U6" i="12"/>
  <c r="T6" i="12"/>
  <c r="K6" i="12"/>
  <c r="F6" i="12"/>
  <c r="U5" i="12"/>
  <c r="T5" i="12"/>
  <c r="K5" i="12"/>
  <c r="F5" i="12"/>
  <c r="U4" i="12"/>
  <c r="T4" i="12"/>
  <c r="K4" i="12"/>
  <c r="F4" i="12"/>
  <c r="F82" i="8"/>
  <c r="F81" i="8"/>
  <c r="F80" i="8"/>
  <c r="F79" i="8"/>
  <c r="F78" i="8"/>
  <c r="F77" i="8"/>
  <c r="U76" i="8"/>
  <c r="F76" i="8"/>
  <c r="U75" i="8"/>
  <c r="F75" i="8"/>
  <c r="U74" i="8"/>
  <c r="F74" i="8"/>
  <c r="U73" i="8"/>
  <c r="F73" i="8"/>
  <c r="U72" i="8"/>
  <c r="F72" i="8"/>
  <c r="U71" i="8"/>
  <c r="T71" i="8"/>
  <c r="F71" i="8"/>
  <c r="U70" i="8"/>
  <c r="T70" i="8"/>
  <c r="F70" i="8"/>
  <c r="U69" i="8"/>
  <c r="T69" i="8"/>
  <c r="F69" i="8"/>
  <c r="U68" i="8"/>
  <c r="T68" i="8"/>
  <c r="F68" i="8"/>
  <c r="U67" i="8"/>
  <c r="T67" i="8"/>
  <c r="F67" i="8"/>
  <c r="U66" i="8"/>
  <c r="T66" i="8"/>
  <c r="F66" i="8"/>
  <c r="U65" i="8"/>
  <c r="T65" i="8"/>
  <c r="F65" i="8"/>
  <c r="U64" i="8"/>
  <c r="T64" i="8"/>
  <c r="F64" i="8"/>
  <c r="U63" i="8"/>
  <c r="T63" i="8"/>
  <c r="F63" i="8"/>
  <c r="U62" i="8"/>
  <c r="T62" i="8"/>
  <c r="F62" i="8"/>
  <c r="U61" i="8"/>
  <c r="T61" i="8"/>
  <c r="F61" i="8"/>
  <c r="U60" i="8"/>
  <c r="T60" i="8"/>
  <c r="F60" i="8"/>
  <c r="U59" i="8"/>
  <c r="T59" i="8"/>
  <c r="F59" i="8"/>
  <c r="U58" i="8"/>
  <c r="T58" i="8"/>
  <c r="F58" i="8"/>
  <c r="U57" i="8"/>
  <c r="T57" i="8"/>
  <c r="F57" i="8"/>
  <c r="U56" i="8"/>
  <c r="T56" i="8"/>
  <c r="F56" i="8"/>
  <c r="U55" i="8"/>
  <c r="T55" i="8"/>
  <c r="F55" i="8"/>
  <c r="U54" i="8"/>
  <c r="T54" i="8"/>
  <c r="F54" i="8"/>
  <c r="U53" i="8"/>
  <c r="T53" i="8"/>
  <c r="F53" i="8"/>
  <c r="U52" i="8"/>
  <c r="T52" i="8"/>
  <c r="F52" i="8"/>
  <c r="U51" i="8"/>
  <c r="T51" i="8"/>
  <c r="F51" i="8"/>
  <c r="U50" i="8"/>
  <c r="T50" i="8"/>
  <c r="F50" i="8"/>
  <c r="U49" i="8"/>
  <c r="T49" i="8"/>
  <c r="F49" i="8"/>
  <c r="U48" i="8"/>
  <c r="T48" i="8"/>
  <c r="F48" i="8"/>
  <c r="U47" i="8"/>
  <c r="T47" i="8"/>
  <c r="F47" i="8"/>
  <c r="U46" i="8"/>
  <c r="T46" i="8"/>
  <c r="F46" i="8"/>
  <c r="U45" i="8"/>
  <c r="T45" i="8"/>
  <c r="F45" i="8"/>
  <c r="U44" i="8"/>
  <c r="T44" i="8"/>
  <c r="F44" i="8"/>
  <c r="U43" i="8"/>
  <c r="T43" i="8"/>
  <c r="F43" i="8"/>
  <c r="U42" i="8"/>
  <c r="T42" i="8"/>
  <c r="F42" i="8"/>
  <c r="U41" i="8"/>
  <c r="T41" i="8"/>
  <c r="F41" i="8"/>
  <c r="U40" i="8"/>
  <c r="T40" i="8"/>
  <c r="F40" i="8"/>
  <c r="U39" i="8"/>
  <c r="T39" i="8"/>
  <c r="F39" i="8"/>
  <c r="U38" i="8"/>
  <c r="T38" i="8"/>
  <c r="F38" i="8"/>
  <c r="U37" i="8"/>
  <c r="T37" i="8"/>
  <c r="F37" i="8"/>
  <c r="U36" i="8"/>
  <c r="T36" i="8"/>
  <c r="F36" i="8"/>
  <c r="U35" i="8"/>
  <c r="T35" i="8"/>
  <c r="F35" i="8"/>
  <c r="U34" i="8"/>
  <c r="T34" i="8"/>
  <c r="F34" i="8"/>
  <c r="U33" i="8"/>
  <c r="T33" i="8"/>
  <c r="F33" i="8"/>
  <c r="U32" i="8"/>
  <c r="T32" i="8"/>
  <c r="F32" i="8"/>
  <c r="U31" i="8"/>
  <c r="T31" i="8"/>
  <c r="F31" i="8"/>
  <c r="U30" i="8"/>
  <c r="T30" i="8"/>
  <c r="F30" i="8"/>
  <c r="U29" i="8"/>
  <c r="T29" i="8"/>
  <c r="K29" i="8"/>
  <c r="F29" i="8"/>
  <c r="U28" i="8"/>
  <c r="T28" i="8"/>
  <c r="F28" i="8"/>
  <c r="U27" i="8"/>
  <c r="T27" i="8"/>
  <c r="K27" i="8"/>
  <c r="F27" i="8"/>
  <c r="U26" i="8"/>
  <c r="T26" i="8"/>
  <c r="K26" i="8"/>
  <c r="F26" i="8"/>
  <c r="U25" i="8"/>
  <c r="T25" i="8"/>
  <c r="K25" i="8"/>
  <c r="F25" i="8"/>
  <c r="U24" i="8"/>
  <c r="T24" i="8"/>
  <c r="K24" i="8"/>
  <c r="F24" i="8"/>
  <c r="U23" i="8"/>
  <c r="T23" i="8"/>
  <c r="K23" i="8"/>
  <c r="F23" i="8"/>
  <c r="U22" i="8"/>
  <c r="T22" i="8"/>
  <c r="K22" i="8"/>
  <c r="F22" i="8"/>
  <c r="U21" i="8"/>
  <c r="T21" i="8"/>
  <c r="K21" i="8"/>
  <c r="F21" i="8"/>
  <c r="U20" i="8"/>
  <c r="T20" i="8"/>
  <c r="K20" i="8"/>
  <c r="F20" i="8"/>
  <c r="U19" i="8"/>
  <c r="T19" i="8"/>
  <c r="K19" i="8"/>
  <c r="F19" i="8"/>
  <c r="U18" i="8"/>
  <c r="T18" i="8"/>
  <c r="K18" i="8"/>
  <c r="F18" i="8"/>
  <c r="U17" i="8"/>
  <c r="T17" i="8"/>
  <c r="K17" i="8"/>
  <c r="F17" i="8"/>
  <c r="U16" i="8"/>
  <c r="T16" i="8"/>
  <c r="K16" i="8"/>
  <c r="F16" i="8"/>
  <c r="U15" i="8"/>
  <c r="T15" i="8"/>
  <c r="K15" i="8"/>
  <c r="F15" i="8"/>
  <c r="U14" i="8"/>
  <c r="T14" i="8"/>
  <c r="K14" i="8"/>
  <c r="F14" i="8"/>
  <c r="U13" i="8"/>
  <c r="T13" i="8"/>
  <c r="K13" i="8"/>
  <c r="F13" i="8"/>
  <c r="U12" i="8"/>
  <c r="T12" i="8"/>
  <c r="K12" i="8"/>
  <c r="F12" i="8"/>
  <c r="U11" i="8"/>
  <c r="T11" i="8"/>
  <c r="K11" i="8"/>
  <c r="F11" i="8"/>
  <c r="U10" i="8"/>
  <c r="T10" i="8"/>
  <c r="K10" i="8"/>
  <c r="F10" i="8"/>
  <c r="U9" i="8"/>
  <c r="T9" i="8"/>
  <c r="K9" i="8"/>
  <c r="F9" i="8"/>
  <c r="U8" i="8"/>
  <c r="T8" i="8"/>
  <c r="K8" i="8"/>
  <c r="F8" i="8"/>
  <c r="U7" i="8"/>
  <c r="T7" i="8"/>
  <c r="K7" i="8"/>
  <c r="F7" i="8"/>
  <c r="U6" i="8"/>
  <c r="T6" i="8"/>
  <c r="K6" i="8"/>
  <c r="F6" i="8"/>
  <c r="U5" i="8"/>
  <c r="T5" i="8"/>
  <c r="K5" i="8"/>
  <c r="F5" i="8"/>
  <c r="U4" i="8"/>
  <c r="T4" i="8"/>
  <c r="K4" i="8"/>
  <c r="F4" i="8"/>
  <c r="U76" i="31"/>
  <c r="U75" i="31"/>
  <c r="U74" i="31"/>
  <c r="U73" i="31"/>
  <c r="U72" i="31"/>
  <c r="U71" i="31"/>
  <c r="T71" i="31"/>
  <c r="U70" i="31"/>
  <c r="T70" i="31"/>
  <c r="U69" i="31"/>
  <c r="T69" i="31"/>
  <c r="U68" i="31"/>
  <c r="T68" i="31"/>
  <c r="U67" i="31"/>
  <c r="T67" i="31"/>
  <c r="U66" i="31"/>
  <c r="T66" i="31"/>
  <c r="U65" i="31"/>
  <c r="T65" i="31"/>
  <c r="U64" i="31"/>
  <c r="T64" i="31"/>
  <c r="U63" i="31"/>
  <c r="T63" i="31"/>
  <c r="U62" i="31"/>
  <c r="T62" i="31"/>
  <c r="U61" i="31"/>
  <c r="T61" i="31"/>
  <c r="U60" i="31"/>
  <c r="T60" i="31"/>
  <c r="U59" i="31"/>
  <c r="T59" i="31"/>
  <c r="U58" i="31"/>
  <c r="T58" i="31"/>
  <c r="U57" i="31"/>
  <c r="T57" i="31"/>
  <c r="U56" i="31"/>
  <c r="T56" i="31"/>
  <c r="U55" i="31"/>
  <c r="T55" i="31"/>
  <c r="U54" i="31"/>
  <c r="T54" i="31"/>
  <c r="U53" i="31"/>
  <c r="T53" i="31"/>
  <c r="U52" i="31"/>
  <c r="T52" i="31"/>
  <c r="U51" i="31"/>
  <c r="T51" i="31"/>
  <c r="U50" i="31"/>
  <c r="T50" i="31"/>
  <c r="U49" i="31"/>
  <c r="T49" i="31"/>
  <c r="U48" i="31"/>
  <c r="T48" i="31"/>
  <c r="U47" i="31"/>
  <c r="T47" i="31"/>
  <c r="U46" i="31"/>
  <c r="T46" i="31"/>
  <c r="U45" i="31"/>
  <c r="T45" i="31"/>
  <c r="U44" i="31"/>
  <c r="T44" i="31"/>
  <c r="U43" i="31"/>
  <c r="T43" i="31"/>
  <c r="U42" i="31"/>
  <c r="T42" i="31"/>
  <c r="U41" i="31"/>
  <c r="T41" i="31"/>
  <c r="U40" i="31"/>
  <c r="T40" i="31"/>
  <c r="U39" i="31"/>
  <c r="T39" i="31"/>
  <c r="U38" i="31"/>
  <c r="T38" i="31"/>
  <c r="U37" i="31"/>
  <c r="T37" i="31"/>
  <c r="U36" i="31"/>
  <c r="T36" i="31"/>
  <c r="U35" i="31"/>
  <c r="T35" i="31"/>
  <c r="U34" i="31"/>
  <c r="T34" i="31"/>
  <c r="U33" i="31"/>
  <c r="T33" i="31"/>
  <c r="U32" i="31"/>
  <c r="T32" i="31"/>
  <c r="U31" i="31"/>
  <c r="T31" i="31"/>
  <c r="U30" i="31"/>
  <c r="T30" i="31"/>
  <c r="U29" i="31"/>
  <c r="T29" i="31"/>
  <c r="K29" i="31"/>
  <c r="U28" i="31"/>
  <c r="T28" i="31"/>
  <c r="U27" i="31"/>
  <c r="T27" i="31"/>
  <c r="K27" i="31"/>
  <c r="U26" i="31"/>
  <c r="T26" i="31"/>
  <c r="K26" i="31"/>
  <c r="U25" i="31"/>
  <c r="T25" i="31"/>
  <c r="K25" i="31"/>
  <c r="U24" i="31"/>
  <c r="T24" i="31"/>
  <c r="K24" i="31"/>
  <c r="F24" i="31"/>
  <c r="U23" i="31"/>
  <c r="T23" i="31"/>
  <c r="K23" i="31"/>
  <c r="F23" i="31"/>
  <c r="U22" i="31"/>
  <c r="T22" i="31"/>
  <c r="K22" i="31"/>
  <c r="F22" i="31"/>
  <c r="U21" i="31"/>
  <c r="T21" i="31"/>
  <c r="K21" i="31"/>
  <c r="F21" i="31"/>
  <c r="U20" i="31"/>
  <c r="T20" i="31"/>
  <c r="K20" i="31"/>
  <c r="F20" i="31"/>
  <c r="U19" i="31"/>
  <c r="T19" i="31"/>
  <c r="K19" i="31"/>
  <c r="F19" i="31"/>
  <c r="U18" i="31"/>
  <c r="T18" i="31"/>
  <c r="K18" i="31"/>
  <c r="F18" i="31"/>
  <c r="U17" i="31"/>
  <c r="T17" i="31"/>
  <c r="K17" i="31"/>
  <c r="F17" i="31"/>
  <c r="U16" i="31"/>
  <c r="T16" i="31"/>
  <c r="K16" i="31"/>
  <c r="F16" i="31"/>
  <c r="U15" i="31"/>
  <c r="T15" i="31"/>
  <c r="K15" i="31"/>
  <c r="F15" i="31"/>
  <c r="U14" i="31"/>
  <c r="T14" i="31"/>
  <c r="K14" i="31"/>
  <c r="F14" i="31"/>
  <c r="U13" i="31"/>
  <c r="T13" i="31"/>
  <c r="K13" i="31"/>
  <c r="F13" i="31"/>
  <c r="U12" i="31"/>
  <c r="T12" i="31"/>
  <c r="K12" i="31"/>
  <c r="F12" i="31"/>
  <c r="U11" i="31"/>
  <c r="T11" i="31"/>
  <c r="K11" i="31"/>
  <c r="F11" i="31"/>
  <c r="U10" i="31"/>
  <c r="T10" i="31"/>
  <c r="K10" i="31"/>
  <c r="F10" i="31"/>
  <c r="U9" i="31"/>
  <c r="T9" i="31"/>
  <c r="K9" i="31"/>
  <c r="F9" i="31"/>
  <c r="U8" i="31"/>
  <c r="T8" i="31"/>
  <c r="K8" i="31"/>
  <c r="F8" i="31"/>
  <c r="U7" i="31"/>
  <c r="T7" i="31"/>
  <c r="K7" i="31"/>
  <c r="F7" i="31"/>
  <c r="U6" i="31"/>
  <c r="T6" i="31"/>
  <c r="K6" i="31"/>
  <c r="F6" i="31"/>
  <c r="U5" i="31"/>
  <c r="T5" i="31"/>
  <c r="K5" i="31"/>
  <c r="F5" i="31"/>
  <c r="U4" i="31"/>
  <c r="T4" i="31"/>
  <c r="K4" i="31"/>
  <c r="F4" i="31"/>
  <c r="F82" i="28"/>
  <c r="F81" i="28"/>
  <c r="F80" i="28"/>
  <c r="F79" i="28"/>
  <c r="F78" i="28"/>
  <c r="F77" i="28"/>
  <c r="U76" i="28"/>
  <c r="F76" i="28"/>
  <c r="U75" i="28"/>
  <c r="F75" i="28"/>
  <c r="U74" i="28"/>
  <c r="F74" i="28"/>
  <c r="U73" i="28"/>
  <c r="F73" i="28"/>
  <c r="U72" i="28"/>
  <c r="F72" i="28"/>
  <c r="U71" i="28"/>
  <c r="T71" i="28"/>
  <c r="F71" i="28"/>
  <c r="U70" i="28"/>
  <c r="T70" i="28"/>
  <c r="F70" i="28"/>
  <c r="U69" i="28"/>
  <c r="T69" i="28"/>
  <c r="F69" i="28"/>
  <c r="U68" i="28"/>
  <c r="T68" i="28"/>
  <c r="F68" i="28"/>
  <c r="U67" i="28"/>
  <c r="T67" i="28"/>
  <c r="F67" i="28"/>
  <c r="U66" i="28"/>
  <c r="T66" i="28"/>
  <c r="F66" i="28"/>
  <c r="U65" i="28"/>
  <c r="T65" i="28"/>
  <c r="F65" i="28"/>
  <c r="U64" i="28"/>
  <c r="T64" i="28"/>
  <c r="F64" i="28"/>
  <c r="U63" i="28"/>
  <c r="T63" i="28"/>
  <c r="F63" i="28"/>
  <c r="U62" i="28"/>
  <c r="T62" i="28"/>
  <c r="F62" i="28"/>
  <c r="U61" i="28"/>
  <c r="T61" i="28"/>
  <c r="F61" i="28"/>
  <c r="U60" i="28"/>
  <c r="T60" i="28"/>
  <c r="F60" i="28"/>
  <c r="U59" i="28"/>
  <c r="T59" i="28"/>
  <c r="F59" i="28"/>
  <c r="U58" i="28"/>
  <c r="T58" i="28"/>
  <c r="F58" i="28"/>
  <c r="U57" i="28"/>
  <c r="T57" i="28"/>
  <c r="F57" i="28"/>
  <c r="U56" i="28"/>
  <c r="T56" i="28"/>
  <c r="F56" i="28"/>
  <c r="U55" i="28"/>
  <c r="T55" i="28"/>
  <c r="F55" i="28"/>
  <c r="U54" i="28"/>
  <c r="T54" i="28"/>
  <c r="F54" i="28"/>
  <c r="U53" i="28"/>
  <c r="T53" i="28"/>
  <c r="F53" i="28"/>
  <c r="U52" i="28"/>
  <c r="T52" i="28"/>
  <c r="F52" i="28"/>
  <c r="U51" i="28"/>
  <c r="T51" i="28"/>
  <c r="F51" i="28"/>
  <c r="U50" i="28"/>
  <c r="T50" i="28"/>
  <c r="F50" i="28"/>
  <c r="U49" i="28"/>
  <c r="T49" i="28"/>
  <c r="F49" i="28"/>
  <c r="U48" i="28"/>
  <c r="T48" i="28"/>
  <c r="F48" i="28"/>
  <c r="U47" i="28"/>
  <c r="T47" i="28"/>
  <c r="F47" i="28"/>
  <c r="U46" i="28"/>
  <c r="T46" i="28"/>
  <c r="F46" i="28"/>
  <c r="U45" i="28"/>
  <c r="T45" i="28"/>
  <c r="F45" i="28"/>
  <c r="U44" i="28"/>
  <c r="T44" i="28"/>
  <c r="F44" i="28"/>
  <c r="U43" i="28"/>
  <c r="T43" i="28"/>
  <c r="F43" i="28"/>
  <c r="U42" i="28"/>
  <c r="T42" i="28"/>
  <c r="F42" i="28"/>
  <c r="U41" i="28"/>
  <c r="T41" i="28"/>
  <c r="F41" i="28"/>
  <c r="U40" i="28"/>
  <c r="T40" i="28"/>
  <c r="F40" i="28"/>
  <c r="U39" i="28"/>
  <c r="T39" i="28"/>
  <c r="F39" i="28"/>
  <c r="U38" i="28"/>
  <c r="T38" i="28"/>
  <c r="F38" i="28"/>
  <c r="U37" i="28"/>
  <c r="T37" i="28"/>
  <c r="F37" i="28"/>
  <c r="U36" i="28"/>
  <c r="T36" i="28"/>
  <c r="F36" i="28"/>
  <c r="U35" i="28"/>
  <c r="T35" i="28"/>
  <c r="F35" i="28"/>
  <c r="U34" i="28"/>
  <c r="T34" i="28"/>
  <c r="F34" i="28"/>
  <c r="U33" i="28"/>
  <c r="T33" i="28"/>
  <c r="F33" i="28"/>
  <c r="U32" i="28"/>
  <c r="T32" i="28"/>
  <c r="F32" i="28"/>
  <c r="U31" i="28"/>
  <c r="T31" i="28"/>
  <c r="F31" i="28"/>
  <c r="U30" i="28"/>
  <c r="T30" i="28"/>
  <c r="F30" i="28"/>
  <c r="U29" i="28"/>
  <c r="T29" i="28"/>
  <c r="K29" i="28"/>
  <c r="F29" i="28"/>
  <c r="U28" i="28"/>
  <c r="T28" i="28"/>
  <c r="F28" i="28"/>
  <c r="U27" i="28"/>
  <c r="T27" i="28"/>
  <c r="K27" i="28"/>
  <c r="F27" i="28"/>
  <c r="U26" i="28"/>
  <c r="T26" i="28"/>
  <c r="K26" i="28"/>
  <c r="F26" i="28"/>
  <c r="U25" i="28"/>
  <c r="T25" i="28"/>
  <c r="K25" i="28"/>
  <c r="F25" i="28"/>
  <c r="U24" i="28"/>
  <c r="T24" i="28"/>
  <c r="K24" i="28"/>
  <c r="F24" i="28"/>
  <c r="U23" i="28"/>
  <c r="T23" i="28"/>
  <c r="K23" i="28"/>
  <c r="F23" i="28"/>
  <c r="U22" i="28"/>
  <c r="T22" i="28"/>
  <c r="K22" i="28"/>
  <c r="F22" i="28"/>
  <c r="U21" i="28"/>
  <c r="T21" i="28"/>
  <c r="K21" i="28"/>
  <c r="F21" i="28"/>
  <c r="U20" i="28"/>
  <c r="T20" i="28"/>
  <c r="K20" i="28"/>
  <c r="F20" i="28"/>
  <c r="U19" i="28"/>
  <c r="T19" i="28"/>
  <c r="K19" i="28"/>
  <c r="F19" i="28"/>
  <c r="U18" i="28"/>
  <c r="T18" i="28"/>
  <c r="K18" i="28"/>
  <c r="F18" i="28"/>
  <c r="U17" i="28"/>
  <c r="T17" i="28"/>
  <c r="K17" i="28"/>
  <c r="F17" i="28"/>
  <c r="U16" i="28"/>
  <c r="T16" i="28"/>
  <c r="K16" i="28"/>
  <c r="F16" i="28"/>
  <c r="U15" i="28"/>
  <c r="T15" i="28"/>
  <c r="K15" i="28"/>
  <c r="F15" i="28"/>
  <c r="U14" i="28"/>
  <c r="T14" i="28"/>
  <c r="K14" i="28"/>
  <c r="F14" i="28"/>
  <c r="U13" i="28"/>
  <c r="T13" i="28"/>
  <c r="K13" i="28"/>
  <c r="F13" i="28"/>
  <c r="U12" i="28"/>
  <c r="T12" i="28"/>
  <c r="K12" i="28"/>
  <c r="F12" i="28"/>
  <c r="U11" i="28"/>
  <c r="T11" i="28"/>
  <c r="K11" i="28"/>
  <c r="F11" i="28"/>
  <c r="U10" i="28"/>
  <c r="T10" i="28"/>
  <c r="K10" i="28"/>
  <c r="F10" i="28"/>
  <c r="U9" i="28"/>
  <c r="T9" i="28"/>
  <c r="K9" i="28"/>
  <c r="F9" i="28"/>
  <c r="U8" i="28"/>
  <c r="T8" i="28"/>
  <c r="K8" i="28"/>
  <c r="F8" i="28"/>
  <c r="U7" i="28"/>
  <c r="T7" i="28"/>
  <c r="K7" i="28"/>
  <c r="F7" i="28"/>
  <c r="U6" i="28"/>
  <c r="T6" i="28"/>
  <c r="K6" i="28"/>
  <c r="F6" i="28"/>
  <c r="U5" i="28"/>
  <c r="T5" i="28"/>
  <c r="K5" i="28"/>
  <c r="F5" i="28"/>
  <c r="U4" i="28"/>
  <c r="T4" i="28"/>
  <c r="K4" i="28"/>
  <c r="F4" i="28"/>
  <c r="F82" i="23"/>
  <c r="F81" i="23"/>
  <c r="F80" i="23"/>
  <c r="F79" i="23"/>
  <c r="F78" i="23"/>
  <c r="F77" i="23"/>
  <c r="U76" i="23"/>
  <c r="F76" i="23"/>
  <c r="U75" i="23"/>
  <c r="F75" i="23"/>
  <c r="U74" i="23"/>
  <c r="F74" i="23"/>
  <c r="U73" i="23"/>
  <c r="F73" i="23"/>
  <c r="U72" i="23"/>
  <c r="F72" i="23"/>
  <c r="U71" i="23"/>
  <c r="T71" i="23"/>
  <c r="F71" i="23"/>
  <c r="U70" i="23"/>
  <c r="T70" i="23"/>
  <c r="F70" i="23"/>
  <c r="U69" i="23"/>
  <c r="T69" i="23"/>
  <c r="F69" i="23"/>
  <c r="U68" i="23"/>
  <c r="T68" i="23"/>
  <c r="F68" i="23"/>
  <c r="U67" i="23"/>
  <c r="T67" i="23"/>
  <c r="F67" i="23"/>
  <c r="U66" i="23"/>
  <c r="T66" i="23"/>
  <c r="F66" i="23"/>
  <c r="U65" i="23"/>
  <c r="T65" i="23"/>
  <c r="F65" i="23"/>
  <c r="U64" i="23"/>
  <c r="T64" i="23"/>
  <c r="F64" i="23"/>
  <c r="U63" i="23"/>
  <c r="T63" i="23"/>
  <c r="F63" i="23"/>
  <c r="U62" i="23"/>
  <c r="T62" i="23"/>
  <c r="F62" i="23"/>
  <c r="U61" i="23"/>
  <c r="T61" i="23"/>
  <c r="F61" i="23"/>
  <c r="U60" i="23"/>
  <c r="T60" i="23"/>
  <c r="F60" i="23"/>
  <c r="U59" i="23"/>
  <c r="T59" i="23"/>
  <c r="F59" i="23"/>
  <c r="U58" i="23"/>
  <c r="T58" i="23"/>
  <c r="F58" i="23"/>
  <c r="U57" i="23"/>
  <c r="T57" i="23"/>
  <c r="F57" i="23"/>
  <c r="U56" i="23"/>
  <c r="T56" i="23"/>
  <c r="F56" i="23"/>
  <c r="U55" i="23"/>
  <c r="T55" i="23"/>
  <c r="F55" i="23"/>
  <c r="U54" i="23"/>
  <c r="T54" i="23"/>
  <c r="F54" i="23"/>
  <c r="U53" i="23"/>
  <c r="T53" i="23"/>
  <c r="F53" i="23"/>
  <c r="U52" i="23"/>
  <c r="T52" i="23"/>
  <c r="F52" i="23"/>
  <c r="U51" i="23"/>
  <c r="T51" i="23"/>
  <c r="F51" i="23"/>
  <c r="U50" i="23"/>
  <c r="T50" i="23"/>
  <c r="F50" i="23"/>
  <c r="U49" i="23"/>
  <c r="T49" i="23"/>
  <c r="F49" i="23"/>
  <c r="U48" i="23"/>
  <c r="T48" i="23"/>
  <c r="F48" i="23"/>
  <c r="U47" i="23"/>
  <c r="T47" i="23"/>
  <c r="F47" i="23"/>
  <c r="U46" i="23"/>
  <c r="T46" i="23"/>
  <c r="F46" i="23"/>
  <c r="U45" i="23"/>
  <c r="T45" i="23"/>
  <c r="F45" i="23"/>
  <c r="U44" i="23"/>
  <c r="T44" i="23"/>
  <c r="F44" i="23"/>
  <c r="U43" i="23"/>
  <c r="T43" i="23"/>
  <c r="F43" i="23"/>
  <c r="U42" i="23"/>
  <c r="T42" i="23"/>
  <c r="F42" i="23"/>
  <c r="U41" i="23"/>
  <c r="T41" i="23"/>
  <c r="F41" i="23"/>
  <c r="U40" i="23"/>
  <c r="T40" i="23"/>
  <c r="F40" i="23"/>
  <c r="U39" i="23"/>
  <c r="T39" i="23"/>
  <c r="F39" i="23"/>
  <c r="U38" i="23"/>
  <c r="T38" i="23"/>
  <c r="F38" i="23"/>
  <c r="U37" i="23"/>
  <c r="T37" i="23"/>
  <c r="F37" i="23"/>
  <c r="U36" i="23"/>
  <c r="T36" i="23"/>
  <c r="F36" i="23"/>
  <c r="U35" i="23"/>
  <c r="T35" i="23"/>
  <c r="F35" i="23"/>
  <c r="U34" i="23"/>
  <c r="T34" i="23"/>
  <c r="F34" i="23"/>
  <c r="U33" i="23"/>
  <c r="T33" i="23"/>
  <c r="F33" i="23"/>
  <c r="U32" i="23"/>
  <c r="T32" i="23"/>
  <c r="F32" i="23"/>
  <c r="U31" i="23"/>
  <c r="T31" i="23"/>
  <c r="F31" i="23"/>
  <c r="U30" i="23"/>
  <c r="T30" i="23"/>
  <c r="F30" i="23"/>
  <c r="U29" i="23"/>
  <c r="T29" i="23"/>
  <c r="K29" i="23"/>
  <c r="F29" i="23"/>
  <c r="U28" i="23"/>
  <c r="T28" i="23"/>
  <c r="F28" i="23"/>
  <c r="U27" i="23"/>
  <c r="T27" i="23"/>
  <c r="K27" i="23"/>
  <c r="F27" i="23"/>
  <c r="U26" i="23"/>
  <c r="T26" i="23"/>
  <c r="K26" i="23"/>
  <c r="F26" i="23"/>
  <c r="U25" i="23"/>
  <c r="T25" i="23"/>
  <c r="K25" i="23"/>
  <c r="F25" i="23"/>
  <c r="U24" i="23"/>
  <c r="T24" i="23"/>
  <c r="K24" i="23"/>
  <c r="F24" i="23"/>
  <c r="U23" i="23"/>
  <c r="T23" i="23"/>
  <c r="K23" i="23"/>
  <c r="F23" i="23"/>
  <c r="U22" i="23"/>
  <c r="T22" i="23"/>
  <c r="K22" i="23"/>
  <c r="F22" i="23"/>
  <c r="U21" i="23"/>
  <c r="T21" i="23"/>
  <c r="K21" i="23"/>
  <c r="F21" i="23"/>
  <c r="U20" i="23"/>
  <c r="T20" i="23"/>
  <c r="K20" i="23"/>
  <c r="F20" i="23"/>
  <c r="U19" i="23"/>
  <c r="T19" i="23"/>
  <c r="K19" i="23"/>
  <c r="F19" i="23"/>
  <c r="U18" i="23"/>
  <c r="T18" i="23"/>
  <c r="K18" i="23"/>
  <c r="F18" i="23"/>
  <c r="U17" i="23"/>
  <c r="T17" i="23"/>
  <c r="K17" i="23"/>
  <c r="F17" i="23"/>
  <c r="U16" i="23"/>
  <c r="T16" i="23"/>
  <c r="K16" i="23"/>
  <c r="F16" i="23"/>
  <c r="U15" i="23"/>
  <c r="T15" i="23"/>
  <c r="K15" i="23"/>
  <c r="F15" i="23"/>
  <c r="U14" i="23"/>
  <c r="T14" i="23"/>
  <c r="K14" i="23"/>
  <c r="F14" i="23"/>
  <c r="U13" i="23"/>
  <c r="T13" i="23"/>
  <c r="K13" i="23"/>
  <c r="F13" i="23"/>
  <c r="U12" i="23"/>
  <c r="T12" i="23"/>
  <c r="K12" i="23"/>
  <c r="F12" i="23"/>
  <c r="U11" i="23"/>
  <c r="T11" i="23"/>
  <c r="K11" i="23"/>
  <c r="F11" i="23"/>
  <c r="U10" i="23"/>
  <c r="T10" i="23"/>
  <c r="K10" i="23"/>
  <c r="F10" i="23"/>
  <c r="U9" i="23"/>
  <c r="T9" i="23"/>
  <c r="K9" i="23"/>
  <c r="F9" i="23"/>
  <c r="U8" i="23"/>
  <c r="T8" i="23"/>
  <c r="K8" i="23"/>
  <c r="F8" i="23"/>
  <c r="U7" i="23"/>
  <c r="T7" i="23"/>
  <c r="K7" i="23"/>
  <c r="F7" i="23"/>
  <c r="U6" i="23"/>
  <c r="T6" i="23"/>
  <c r="K6" i="23"/>
  <c r="F6" i="23"/>
  <c r="U5" i="23"/>
  <c r="T5" i="23"/>
  <c r="K5" i="23"/>
  <c r="F5" i="23"/>
  <c r="U4" i="23"/>
  <c r="T4" i="23"/>
  <c r="K4" i="23"/>
  <c r="F4" i="23"/>
  <c r="F82" i="84"/>
  <c r="F81" i="84"/>
  <c r="F80" i="84"/>
  <c r="F79" i="84"/>
  <c r="F78" i="84"/>
  <c r="F77" i="84"/>
  <c r="U76" i="84"/>
  <c r="F76" i="84"/>
  <c r="U75" i="84"/>
  <c r="F75" i="84"/>
  <c r="U74" i="84"/>
  <c r="F74" i="84"/>
  <c r="U73" i="84"/>
  <c r="F73" i="84"/>
  <c r="U72" i="84"/>
  <c r="F72" i="84"/>
  <c r="U71" i="84"/>
  <c r="T71" i="84"/>
  <c r="F71" i="84"/>
  <c r="U70" i="84"/>
  <c r="T70" i="84"/>
  <c r="F70" i="84"/>
  <c r="U69" i="84"/>
  <c r="T69" i="84"/>
  <c r="F69" i="84"/>
  <c r="U68" i="84"/>
  <c r="T68" i="84"/>
  <c r="F68" i="84"/>
  <c r="U67" i="84"/>
  <c r="T67" i="84"/>
  <c r="F67" i="84"/>
  <c r="U66" i="84"/>
  <c r="T66" i="84"/>
  <c r="F66" i="84"/>
  <c r="U65" i="84"/>
  <c r="T65" i="84"/>
  <c r="F65" i="84"/>
  <c r="U64" i="84"/>
  <c r="T64" i="84"/>
  <c r="F64" i="84"/>
  <c r="U63" i="84"/>
  <c r="T63" i="84"/>
  <c r="F63" i="84"/>
  <c r="U62" i="84"/>
  <c r="T62" i="84"/>
  <c r="F62" i="84"/>
  <c r="U61" i="84"/>
  <c r="T61" i="84"/>
  <c r="F61" i="84"/>
  <c r="U60" i="84"/>
  <c r="T60" i="84"/>
  <c r="F60" i="84"/>
  <c r="U59" i="84"/>
  <c r="T59" i="84"/>
  <c r="F59" i="84"/>
  <c r="U58" i="84"/>
  <c r="T58" i="84"/>
  <c r="F58" i="84"/>
  <c r="U57" i="84"/>
  <c r="T57" i="84"/>
  <c r="F57" i="84"/>
  <c r="U56" i="84"/>
  <c r="T56" i="84"/>
  <c r="F56" i="84"/>
  <c r="U55" i="84"/>
  <c r="T55" i="84"/>
  <c r="F55" i="84"/>
  <c r="U54" i="84"/>
  <c r="T54" i="84"/>
  <c r="F54" i="84"/>
  <c r="U53" i="84"/>
  <c r="T53" i="84"/>
  <c r="F53" i="84"/>
  <c r="U52" i="84"/>
  <c r="T52" i="84"/>
  <c r="F52" i="84"/>
  <c r="U51" i="84"/>
  <c r="T51" i="84"/>
  <c r="F51" i="84"/>
  <c r="U50" i="84"/>
  <c r="T50" i="84"/>
  <c r="F50" i="84"/>
  <c r="U49" i="84"/>
  <c r="T49" i="84"/>
  <c r="F49" i="84"/>
  <c r="U48" i="84"/>
  <c r="T48" i="84"/>
  <c r="F48" i="84"/>
  <c r="U47" i="84"/>
  <c r="T47" i="84"/>
  <c r="F47" i="84"/>
  <c r="U46" i="84"/>
  <c r="T46" i="84"/>
  <c r="F46" i="84"/>
  <c r="U45" i="84"/>
  <c r="T45" i="84"/>
  <c r="F45" i="84"/>
  <c r="U44" i="84"/>
  <c r="T44" i="84"/>
  <c r="F44" i="84"/>
  <c r="U43" i="84"/>
  <c r="T43" i="84"/>
  <c r="F43" i="84"/>
  <c r="U42" i="84"/>
  <c r="T42" i="84"/>
  <c r="F42" i="84"/>
  <c r="U41" i="84"/>
  <c r="T41" i="84"/>
  <c r="F41" i="84"/>
  <c r="U40" i="84"/>
  <c r="T40" i="84"/>
  <c r="F40" i="84"/>
  <c r="U39" i="84"/>
  <c r="T39" i="84"/>
  <c r="F39" i="84"/>
  <c r="U38" i="84"/>
  <c r="T38" i="84"/>
  <c r="F38" i="84"/>
  <c r="U37" i="84"/>
  <c r="T37" i="84"/>
  <c r="F37" i="84"/>
  <c r="U36" i="84"/>
  <c r="T36" i="84"/>
  <c r="F36" i="84"/>
  <c r="U35" i="84"/>
  <c r="T35" i="84"/>
  <c r="F35" i="84"/>
  <c r="U34" i="84"/>
  <c r="T34" i="84"/>
  <c r="F34" i="84"/>
  <c r="U33" i="84"/>
  <c r="T33" i="84"/>
  <c r="F33" i="84"/>
  <c r="U32" i="84"/>
  <c r="T32" i="84"/>
  <c r="F32" i="84"/>
  <c r="U31" i="84"/>
  <c r="T31" i="84"/>
  <c r="F31" i="84"/>
  <c r="U30" i="84"/>
  <c r="T30" i="84"/>
  <c r="F30" i="84"/>
  <c r="U29" i="84"/>
  <c r="T29" i="84"/>
  <c r="K29" i="84"/>
  <c r="F29" i="84"/>
  <c r="U28" i="84"/>
  <c r="T28" i="84"/>
  <c r="F28" i="84"/>
  <c r="U27" i="84"/>
  <c r="T27" i="84"/>
  <c r="K27" i="84"/>
  <c r="F27" i="84"/>
  <c r="U26" i="84"/>
  <c r="T26" i="84"/>
  <c r="K26" i="84"/>
  <c r="F26" i="84"/>
  <c r="U25" i="84"/>
  <c r="T25" i="84"/>
  <c r="K25" i="84"/>
  <c r="F25" i="84"/>
  <c r="U24" i="84"/>
  <c r="T24" i="84"/>
  <c r="K24" i="84"/>
  <c r="F24" i="84"/>
  <c r="U23" i="84"/>
  <c r="T23" i="84"/>
  <c r="K23" i="84"/>
  <c r="F23" i="84"/>
  <c r="U22" i="84"/>
  <c r="T22" i="84"/>
  <c r="K22" i="84"/>
  <c r="F22" i="84"/>
  <c r="U21" i="84"/>
  <c r="T21" i="84"/>
  <c r="K21" i="84"/>
  <c r="F21" i="84"/>
  <c r="U20" i="84"/>
  <c r="T20" i="84"/>
  <c r="K20" i="84"/>
  <c r="F20" i="84"/>
  <c r="U19" i="84"/>
  <c r="T19" i="84"/>
  <c r="K19" i="84"/>
  <c r="F19" i="84"/>
  <c r="U18" i="84"/>
  <c r="T18" i="84"/>
  <c r="K18" i="84"/>
  <c r="F18" i="84"/>
  <c r="U17" i="84"/>
  <c r="T17" i="84"/>
  <c r="K17" i="84"/>
  <c r="F17" i="84"/>
  <c r="U16" i="84"/>
  <c r="T16" i="84"/>
  <c r="K16" i="84"/>
  <c r="F16" i="84"/>
  <c r="U15" i="84"/>
  <c r="T15" i="84"/>
  <c r="K15" i="84"/>
  <c r="F15" i="84"/>
  <c r="U14" i="84"/>
  <c r="T14" i="84"/>
  <c r="K14" i="84"/>
  <c r="F14" i="84"/>
  <c r="U13" i="84"/>
  <c r="T13" i="84"/>
  <c r="K13" i="84"/>
  <c r="F13" i="84"/>
  <c r="U12" i="84"/>
  <c r="T12" i="84"/>
  <c r="K12" i="84"/>
  <c r="F12" i="84"/>
  <c r="U11" i="84"/>
  <c r="T11" i="84"/>
  <c r="K11" i="84"/>
  <c r="F11" i="84"/>
  <c r="U10" i="84"/>
  <c r="T10" i="84"/>
  <c r="K10" i="84"/>
  <c r="F10" i="84"/>
  <c r="U9" i="84"/>
  <c r="T9" i="84"/>
  <c r="K9" i="84"/>
  <c r="F9" i="84"/>
  <c r="U8" i="84"/>
  <c r="T8" i="84"/>
  <c r="K8" i="84"/>
  <c r="F8" i="84"/>
  <c r="U7" i="84"/>
  <c r="T7" i="84"/>
  <c r="K7" i="84"/>
  <c r="F7" i="84"/>
  <c r="U6" i="84"/>
  <c r="T6" i="84"/>
  <c r="K6" i="84"/>
  <c r="F6" i="84"/>
  <c r="U5" i="84"/>
  <c r="T5" i="84"/>
  <c r="K5" i="84"/>
  <c r="F5" i="84"/>
  <c r="U4" i="84"/>
  <c r="T4" i="84"/>
  <c r="K4" i="84"/>
  <c r="F4" i="84"/>
  <c r="F82" i="78"/>
  <c r="F81" i="78"/>
  <c r="F80" i="78"/>
  <c r="F79" i="78"/>
  <c r="F78" i="78"/>
  <c r="F77" i="78"/>
  <c r="U76" i="78"/>
  <c r="F76" i="78"/>
  <c r="U75" i="78"/>
  <c r="F75" i="78"/>
  <c r="U74" i="78"/>
  <c r="F74" i="78"/>
  <c r="U73" i="78"/>
  <c r="F73" i="78"/>
  <c r="U72" i="78"/>
  <c r="F72" i="78"/>
  <c r="U71" i="78"/>
  <c r="T71" i="78"/>
  <c r="F71" i="78"/>
  <c r="U70" i="78"/>
  <c r="T70" i="78"/>
  <c r="F70" i="78"/>
  <c r="U69" i="78"/>
  <c r="T69" i="78"/>
  <c r="F69" i="78"/>
  <c r="U68" i="78"/>
  <c r="T68" i="78"/>
  <c r="F68" i="78"/>
  <c r="U67" i="78"/>
  <c r="T67" i="78"/>
  <c r="F67" i="78"/>
  <c r="U66" i="78"/>
  <c r="T66" i="78"/>
  <c r="F66" i="78"/>
  <c r="U65" i="78"/>
  <c r="T65" i="78"/>
  <c r="F65" i="78"/>
  <c r="U64" i="78"/>
  <c r="T64" i="78"/>
  <c r="F64" i="78"/>
  <c r="U63" i="78"/>
  <c r="T63" i="78"/>
  <c r="F63" i="78"/>
  <c r="U62" i="78"/>
  <c r="T62" i="78"/>
  <c r="F62" i="78"/>
  <c r="U61" i="78"/>
  <c r="T61" i="78"/>
  <c r="F61" i="78"/>
  <c r="U60" i="78"/>
  <c r="T60" i="78"/>
  <c r="F60" i="78"/>
  <c r="U59" i="78"/>
  <c r="T59" i="78"/>
  <c r="F59" i="78"/>
  <c r="U58" i="78"/>
  <c r="T58" i="78"/>
  <c r="F58" i="78"/>
  <c r="U57" i="78"/>
  <c r="T57" i="78"/>
  <c r="F57" i="78"/>
  <c r="U56" i="78"/>
  <c r="T56" i="78"/>
  <c r="F56" i="78"/>
  <c r="U55" i="78"/>
  <c r="T55" i="78"/>
  <c r="F55" i="78"/>
  <c r="U54" i="78"/>
  <c r="T54" i="78"/>
  <c r="F54" i="78"/>
  <c r="U53" i="78"/>
  <c r="T53" i="78"/>
  <c r="F53" i="78"/>
  <c r="U52" i="78"/>
  <c r="T52" i="78"/>
  <c r="F52" i="78"/>
  <c r="U51" i="78"/>
  <c r="T51" i="78"/>
  <c r="F51" i="78"/>
  <c r="U50" i="78"/>
  <c r="T50" i="78"/>
  <c r="F50" i="78"/>
  <c r="U49" i="78"/>
  <c r="T49" i="78"/>
  <c r="F49" i="78"/>
  <c r="U48" i="78"/>
  <c r="T48" i="78"/>
  <c r="F48" i="78"/>
  <c r="U47" i="78"/>
  <c r="T47" i="78"/>
  <c r="F47" i="78"/>
  <c r="U46" i="78"/>
  <c r="T46" i="78"/>
  <c r="F46" i="78"/>
  <c r="U45" i="78"/>
  <c r="T45" i="78"/>
  <c r="F45" i="78"/>
  <c r="U44" i="78"/>
  <c r="T44" i="78"/>
  <c r="F44" i="78"/>
  <c r="U43" i="78"/>
  <c r="T43" i="78"/>
  <c r="F43" i="78"/>
  <c r="U42" i="78"/>
  <c r="T42" i="78"/>
  <c r="F42" i="78"/>
  <c r="U41" i="78"/>
  <c r="T41" i="78"/>
  <c r="F41" i="78"/>
  <c r="U40" i="78"/>
  <c r="T40" i="78"/>
  <c r="F40" i="78"/>
  <c r="U39" i="78"/>
  <c r="T39" i="78"/>
  <c r="F39" i="78"/>
  <c r="U38" i="78"/>
  <c r="T38" i="78"/>
  <c r="F38" i="78"/>
  <c r="U37" i="78"/>
  <c r="T37" i="78"/>
  <c r="F37" i="78"/>
  <c r="U36" i="78"/>
  <c r="T36" i="78"/>
  <c r="F36" i="78"/>
  <c r="U35" i="78"/>
  <c r="T35" i="78"/>
  <c r="F35" i="78"/>
  <c r="U34" i="78"/>
  <c r="T34" i="78"/>
  <c r="F34" i="78"/>
  <c r="U33" i="78"/>
  <c r="T33" i="78"/>
  <c r="F33" i="78"/>
  <c r="U32" i="78"/>
  <c r="T32" i="78"/>
  <c r="F32" i="78"/>
  <c r="U31" i="78"/>
  <c r="T31" i="78"/>
  <c r="F31" i="78"/>
  <c r="U30" i="78"/>
  <c r="T30" i="78"/>
  <c r="F30" i="78"/>
  <c r="U29" i="78"/>
  <c r="T29" i="78"/>
  <c r="K29" i="78"/>
  <c r="F29" i="78"/>
  <c r="U28" i="78"/>
  <c r="T28" i="78"/>
  <c r="F28" i="78"/>
  <c r="U27" i="78"/>
  <c r="T27" i="78"/>
  <c r="K27" i="78"/>
  <c r="F27" i="78"/>
  <c r="U26" i="78"/>
  <c r="T26" i="78"/>
  <c r="K26" i="78"/>
  <c r="F26" i="78"/>
  <c r="U25" i="78"/>
  <c r="T25" i="78"/>
  <c r="K25" i="78"/>
  <c r="F25" i="78"/>
  <c r="U24" i="78"/>
  <c r="T24" i="78"/>
  <c r="K24" i="78"/>
  <c r="F24" i="78"/>
  <c r="U23" i="78"/>
  <c r="T23" i="78"/>
  <c r="K23" i="78"/>
  <c r="F23" i="78"/>
  <c r="U22" i="78"/>
  <c r="T22" i="78"/>
  <c r="K22" i="78"/>
  <c r="F22" i="78"/>
  <c r="U21" i="78"/>
  <c r="T21" i="78"/>
  <c r="K21" i="78"/>
  <c r="F21" i="78"/>
  <c r="U20" i="78"/>
  <c r="T20" i="78"/>
  <c r="K20" i="78"/>
  <c r="F20" i="78"/>
  <c r="U19" i="78"/>
  <c r="T19" i="78"/>
  <c r="K19" i="78"/>
  <c r="F19" i="78"/>
  <c r="U18" i="78"/>
  <c r="T18" i="78"/>
  <c r="K18" i="78"/>
  <c r="F18" i="78"/>
  <c r="U17" i="78"/>
  <c r="T17" i="78"/>
  <c r="K17" i="78"/>
  <c r="F17" i="78"/>
  <c r="U16" i="78"/>
  <c r="T16" i="78"/>
  <c r="K16" i="78"/>
  <c r="F16" i="78"/>
  <c r="U15" i="78"/>
  <c r="T15" i="78"/>
  <c r="K15" i="78"/>
  <c r="F15" i="78"/>
  <c r="U14" i="78"/>
  <c r="T14" i="78"/>
  <c r="K14" i="78"/>
  <c r="F14" i="78"/>
  <c r="U13" i="78"/>
  <c r="T13" i="78"/>
  <c r="K13" i="78"/>
  <c r="F13" i="78"/>
  <c r="U12" i="78"/>
  <c r="T12" i="78"/>
  <c r="K12" i="78"/>
  <c r="F12" i="78"/>
  <c r="U11" i="78"/>
  <c r="T11" i="78"/>
  <c r="K11" i="78"/>
  <c r="F11" i="78"/>
  <c r="U10" i="78"/>
  <c r="T10" i="78"/>
  <c r="K10" i="78"/>
  <c r="F10" i="78"/>
  <c r="U9" i="78"/>
  <c r="T9" i="78"/>
  <c r="K9" i="78"/>
  <c r="F9" i="78"/>
  <c r="U8" i="78"/>
  <c r="T8" i="78"/>
  <c r="K8" i="78"/>
  <c r="F8" i="78"/>
  <c r="U7" i="78"/>
  <c r="T7" i="78"/>
  <c r="K7" i="78"/>
  <c r="F7" i="78"/>
  <c r="U6" i="78"/>
  <c r="T6" i="78"/>
  <c r="K6" i="78"/>
  <c r="F6" i="78"/>
  <c r="U5" i="78"/>
  <c r="T5" i="78"/>
  <c r="K5" i="78"/>
  <c r="F5" i="78"/>
  <c r="U4" i="78"/>
  <c r="T4" i="78"/>
  <c r="K4" i="78"/>
  <c r="F4" i="78"/>
  <c r="F82" i="80"/>
  <c r="F81" i="80"/>
  <c r="F80" i="80"/>
  <c r="F79" i="80"/>
  <c r="F78" i="80"/>
  <c r="F77" i="80"/>
  <c r="U76" i="80"/>
  <c r="F76" i="80"/>
  <c r="U75" i="80"/>
  <c r="F75" i="80"/>
  <c r="U74" i="80"/>
  <c r="F74" i="80"/>
  <c r="U73" i="80"/>
  <c r="F73" i="80"/>
  <c r="U72" i="80"/>
  <c r="F72" i="80"/>
  <c r="U71" i="80"/>
  <c r="T71" i="80"/>
  <c r="F71" i="80"/>
  <c r="U70" i="80"/>
  <c r="T70" i="80"/>
  <c r="F70" i="80"/>
  <c r="U69" i="80"/>
  <c r="T69" i="80"/>
  <c r="F69" i="80"/>
  <c r="U68" i="80"/>
  <c r="T68" i="80"/>
  <c r="F68" i="80"/>
  <c r="U67" i="80"/>
  <c r="T67" i="80"/>
  <c r="F67" i="80"/>
  <c r="U66" i="80"/>
  <c r="T66" i="80"/>
  <c r="F66" i="80"/>
  <c r="U65" i="80"/>
  <c r="T65" i="80"/>
  <c r="F65" i="80"/>
  <c r="U64" i="80"/>
  <c r="T64" i="80"/>
  <c r="F64" i="80"/>
  <c r="U63" i="80"/>
  <c r="T63" i="80"/>
  <c r="F63" i="80"/>
  <c r="U62" i="80"/>
  <c r="T62" i="80"/>
  <c r="F62" i="80"/>
  <c r="U61" i="80"/>
  <c r="T61" i="80"/>
  <c r="F61" i="80"/>
  <c r="U60" i="80"/>
  <c r="T60" i="80"/>
  <c r="F60" i="80"/>
  <c r="U59" i="80"/>
  <c r="T59" i="80"/>
  <c r="F59" i="80"/>
  <c r="U58" i="80"/>
  <c r="T58" i="80"/>
  <c r="F58" i="80"/>
  <c r="U57" i="80"/>
  <c r="T57" i="80"/>
  <c r="F57" i="80"/>
  <c r="U56" i="80"/>
  <c r="T56" i="80"/>
  <c r="F56" i="80"/>
  <c r="U55" i="80"/>
  <c r="T55" i="80"/>
  <c r="F55" i="80"/>
  <c r="U54" i="80"/>
  <c r="T54" i="80"/>
  <c r="F54" i="80"/>
  <c r="U53" i="80"/>
  <c r="T53" i="80"/>
  <c r="F53" i="80"/>
  <c r="U52" i="80"/>
  <c r="T52" i="80"/>
  <c r="F52" i="80"/>
  <c r="U51" i="80"/>
  <c r="T51" i="80"/>
  <c r="F51" i="80"/>
  <c r="U50" i="80"/>
  <c r="T50" i="80"/>
  <c r="F50" i="80"/>
  <c r="U49" i="80"/>
  <c r="T49" i="80"/>
  <c r="F49" i="80"/>
  <c r="U48" i="80"/>
  <c r="T48" i="80"/>
  <c r="F48" i="80"/>
  <c r="U47" i="80"/>
  <c r="T47" i="80"/>
  <c r="F47" i="80"/>
  <c r="U46" i="80"/>
  <c r="T46" i="80"/>
  <c r="F46" i="80"/>
  <c r="U45" i="80"/>
  <c r="T45" i="80"/>
  <c r="F45" i="80"/>
  <c r="U44" i="80"/>
  <c r="T44" i="80"/>
  <c r="F44" i="80"/>
  <c r="U43" i="80"/>
  <c r="T43" i="80"/>
  <c r="F43" i="80"/>
  <c r="U42" i="80"/>
  <c r="T42" i="80"/>
  <c r="F42" i="80"/>
  <c r="U41" i="80"/>
  <c r="T41" i="80"/>
  <c r="F41" i="80"/>
  <c r="U40" i="80"/>
  <c r="T40" i="80"/>
  <c r="F40" i="80"/>
  <c r="U39" i="80"/>
  <c r="T39" i="80"/>
  <c r="F39" i="80"/>
  <c r="U38" i="80"/>
  <c r="T38" i="80"/>
  <c r="F38" i="80"/>
  <c r="U37" i="80"/>
  <c r="T37" i="80"/>
  <c r="F37" i="80"/>
  <c r="U36" i="80"/>
  <c r="T36" i="80"/>
  <c r="F36" i="80"/>
  <c r="U35" i="80"/>
  <c r="T35" i="80"/>
  <c r="F35" i="80"/>
  <c r="U34" i="80"/>
  <c r="T34" i="80"/>
  <c r="F34" i="80"/>
  <c r="U33" i="80"/>
  <c r="T33" i="80"/>
  <c r="F33" i="80"/>
  <c r="U32" i="80"/>
  <c r="T32" i="80"/>
  <c r="F32" i="80"/>
  <c r="U31" i="80"/>
  <c r="T31" i="80"/>
  <c r="F31" i="80"/>
  <c r="U30" i="80"/>
  <c r="T30" i="80"/>
  <c r="F30" i="80"/>
  <c r="U29" i="80"/>
  <c r="T29" i="80"/>
  <c r="K29" i="80"/>
  <c r="F29" i="80"/>
  <c r="U28" i="80"/>
  <c r="T28" i="80"/>
  <c r="F28" i="80"/>
  <c r="U27" i="80"/>
  <c r="T27" i="80"/>
  <c r="K27" i="80"/>
  <c r="F27" i="80"/>
  <c r="U26" i="80"/>
  <c r="T26" i="80"/>
  <c r="K26" i="80"/>
  <c r="F26" i="80"/>
  <c r="U25" i="80"/>
  <c r="T25" i="80"/>
  <c r="K25" i="80"/>
  <c r="F25" i="80"/>
  <c r="U24" i="80"/>
  <c r="T24" i="80"/>
  <c r="K24" i="80"/>
  <c r="F24" i="80"/>
  <c r="U23" i="80"/>
  <c r="T23" i="80"/>
  <c r="K23" i="80"/>
  <c r="F23" i="80"/>
  <c r="U22" i="80"/>
  <c r="T22" i="80"/>
  <c r="K22" i="80"/>
  <c r="F22" i="80"/>
  <c r="U21" i="80"/>
  <c r="T21" i="80"/>
  <c r="K21" i="80"/>
  <c r="F21" i="80"/>
  <c r="U20" i="80"/>
  <c r="T20" i="80"/>
  <c r="K20" i="80"/>
  <c r="F20" i="80"/>
  <c r="U19" i="80"/>
  <c r="T19" i="80"/>
  <c r="K19" i="80"/>
  <c r="F19" i="80"/>
  <c r="U18" i="80"/>
  <c r="T18" i="80"/>
  <c r="K18" i="80"/>
  <c r="F18" i="80"/>
  <c r="U17" i="80"/>
  <c r="T17" i="80"/>
  <c r="K17" i="80"/>
  <c r="F17" i="80"/>
  <c r="U16" i="80"/>
  <c r="T16" i="80"/>
  <c r="K16" i="80"/>
  <c r="F16" i="80"/>
  <c r="U15" i="80"/>
  <c r="T15" i="80"/>
  <c r="K15" i="80"/>
  <c r="F15" i="80"/>
  <c r="U14" i="80"/>
  <c r="T14" i="80"/>
  <c r="K14" i="80"/>
  <c r="F14" i="80"/>
  <c r="U13" i="80"/>
  <c r="T13" i="80"/>
  <c r="K13" i="80"/>
  <c r="F13" i="80"/>
  <c r="U12" i="80"/>
  <c r="T12" i="80"/>
  <c r="K12" i="80"/>
  <c r="F12" i="80"/>
  <c r="U11" i="80"/>
  <c r="T11" i="80"/>
  <c r="K11" i="80"/>
  <c r="F11" i="80"/>
  <c r="U10" i="80"/>
  <c r="T10" i="80"/>
  <c r="K10" i="80"/>
  <c r="F10" i="80"/>
  <c r="U9" i="80"/>
  <c r="T9" i="80"/>
  <c r="K9" i="80"/>
  <c r="F9" i="80"/>
  <c r="U8" i="80"/>
  <c r="T8" i="80"/>
  <c r="K8" i="80"/>
  <c r="F8" i="80"/>
  <c r="U7" i="80"/>
  <c r="T7" i="80"/>
  <c r="K7" i="80"/>
  <c r="F7" i="80"/>
  <c r="U6" i="80"/>
  <c r="T6" i="80"/>
  <c r="K6" i="80"/>
  <c r="F6" i="80"/>
  <c r="U5" i="80"/>
  <c r="T5" i="80"/>
  <c r="K5" i="80"/>
  <c r="F5" i="80"/>
  <c r="U4" i="80"/>
  <c r="T4" i="80"/>
  <c r="K4" i="80"/>
  <c r="F4" i="80"/>
  <c r="F82" i="81"/>
  <c r="F81" i="81"/>
  <c r="F80" i="81"/>
  <c r="F79" i="81"/>
  <c r="F78" i="81"/>
  <c r="F77" i="81"/>
  <c r="U76" i="81"/>
  <c r="F76" i="81"/>
  <c r="U75" i="81"/>
  <c r="F75" i="81"/>
  <c r="U74" i="81"/>
  <c r="F74" i="81"/>
  <c r="U73" i="81"/>
  <c r="F73" i="81"/>
  <c r="U72" i="81"/>
  <c r="F72" i="81"/>
  <c r="U71" i="81"/>
  <c r="T71" i="81"/>
  <c r="F71" i="81"/>
  <c r="U70" i="81"/>
  <c r="T70" i="81"/>
  <c r="F70" i="81"/>
  <c r="U69" i="81"/>
  <c r="T69" i="81"/>
  <c r="F69" i="81"/>
  <c r="U68" i="81"/>
  <c r="T68" i="81"/>
  <c r="F68" i="81"/>
  <c r="U67" i="81"/>
  <c r="T67" i="81"/>
  <c r="F67" i="81"/>
  <c r="U66" i="81"/>
  <c r="T66" i="81"/>
  <c r="F66" i="81"/>
  <c r="U65" i="81"/>
  <c r="T65" i="81"/>
  <c r="F65" i="81"/>
  <c r="U64" i="81"/>
  <c r="T64" i="81"/>
  <c r="F64" i="81"/>
  <c r="U63" i="81"/>
  <c r="T63" i="81"/>
  <c r="F63" i="81"/>
  <c r="U62" i="81"/>
  <c r="T62" i="81"/>
  <c r="F62" i="81"/>
  <c r="U61" i="81"/>
  <c r="T61" i="81"/>
  <c r="F61" i="81"/>
  <c r="U60" i="81"/>
  <c r="T60" i="81"/>
  <c r="F60" i="81"/>
  <c r="U59" i="81"/>
  <c r="T59" i="81"/>
  <c r="F59" i="81"/>
  <c r="U58" i="81"/>
  <c r="T58" i="81"/>
  <c r="F58" i="81"/>
  <c r="U57" i="81"/>
  <c r="T57" i="81"/>
  <c r="F57" i="81"/>
  <c r="U56" i="81"/>
  <c r="T56" i="81"/>
  <c r="F56" i="81"/>
  <c r="U55" i="81"/>
  <c r="T55" i="81"/>
  <c r="F55" i="81"/>
  <c r="U54" i="81"/>
  <c r="T54" i="81"/>
  <c r="F54" i="81"/>
  <c r="U53" i="81"/>
  <c r="T53" i="81"/>
  <c r="F53" i="81"/>
  <c r="U52" i="81"/>
  <c r="T52" i="81"/>
  <c r="F52" i="81"/>
  <c r="U51" i="81"/>
  <c r="T51" i="81"/>
  <c r="F51" i="81"/>
  <c r="U50" i="81"/>
  <c r="T50" i="81"/>
  <c r="F50" i="81"/>
  <c r="U49" i="81"/>
  <c r="T49" i="81"/>
  <c r="F49" i="81"/>
  <c r="U48" i="81"/>
  <c r="T48" i="81"/>
  <c r="F48" i="81"/>
  <c r="U47" i="81"/>
  <c r="T47" i="81"/>
  <c r="F47" i="81"/>
  <c r="U46" i="81"/>
  <c r="T46" i="81"/>
  <c r="F46" i="81"/>
  <c r="U45" i="81"/>
  <c r="T45" i="81"/>
  <c r="F45" i="81"/>
  <c r="U44" i="81"/>
  <c r="T44" i="81"/>
  <c r="F44" i="81"/>
  <c r="U43" i="81"/>
  <c r="T43" i="81"/>
  <c r="F43" i="81"/>
  <c r="U42" i="81"/>
  <c r="T42" i="81"/>
  <c r="F42" i="81"/>
  <c r="U41" i="81"/>
  <c r="T41" i="81"/>
  <c r="F41" i="81"/>
  <c r="U40" i="81"/>
  <c r="T40" i="81"/>
  <c r="F40" i="81"/>
  <c r="U39" i="81"/>
  <c r="T39" i="81"/>
  <c r="F39" i="81"/>
  <c r="U38" i="81"/>
  <c r="T38" i="81"/>
  <c r="F38" i="81"/>
  <c r="U37" i="81"/>
  <c r="T37" i="81"/>
  <c r="F37" i="81"/>
  <c r="U36" i="81"/>
  <c r="T36" i="81"/>
  <c r="F36" i="81"/>
  <c r="U35" i="81"/>
  <c r="T35" i="81"/>
  <c r="F35" i="81"/>
  <c r="U34" i="81"/>
  <c r="T34" i="81"/>
  <c r="F34" i="81"/>
  <c r="U33" i="81"/>
  <c r="T33" i="81"/>
  <c r="F33" i="81"/>
  <c r="U32" i="81"/>
  <c r="T32" i="81"/>
  <c r="F32" i="81"/>
  <c r="U31" i="81"/>
  <c r="T31" i="81"/>
  <c r="F31" i="81"/>
  <c r="U30" i="81"/>
  <c r="T30" i="81"/>
  <c r="F30" i="81"/>
  <c r="U29" i="81"/>
  <c r="T29" i="81"/>
  <c r="K29" i="81"/>
  <c r="F29" i="81"/>
  <c r="U28" i="81"/>
  <c r="T28" i="81"/>
  <c r="F28" i="81"/>
  <c r="U27" i="81"/>
  <c r="T27" i="81"/>
  <c r="K27" i="81"/>
  <c r="F27" i="81"/>
  <c r="U26" i="81"/>
  <c r="T26" i="81"/>
  <c r="K26" i="81"/>
  <c r="F26" i="81"/>
  <c r="U25" i="81"/>
  <c r="T25" i="81"/>
  <c r="K25" i="81"/>
  <c r="F25" i="81"/>
  <c r="U24" i="81"/>
  <c r="T24" i="81"/>
  <c r="K24" i="81"/>
  <c r="F24" i="81"/>
  <c r="U23" i="81"/>
  <c r="T23" i="81"/>
  <c r="K23" i="81"/>
  <c r="F23" i="81"/>
  <c r="U22" i="81"/>
  <c r="T22" i="81"/>
  <c r="K22" i="81"/>
  <c r="F22" i="81"/>
  <c r="U21" i="81"/>
  <c r="T21" i="81"/>
  <c r="K21" i="81"/>
  <c r="F21" i="81"/>
  <c r="U20" i="81"/>
  <c r="T20" i="81"/>
  <c r="K20" i="81"/>
  <c r="F20" i="81"/>
  <c r="U19" i="81"/>
  <c r="T19" i="81"/>
  <c r="K19" i="81"/>
  <c r="F19" i="81"/>
  <c r="U18" i="81"/>
  <c r="T18" i="81"/>
  <c r="K18" i="81"/>
  <c r="F18" i="81"/>
  <c r="U17" i="81"/>
  <c r="T17" i="81"/>
  <c r="K17" i="81"/>
  <c r="F17" i="81"/>
  <c r="U16" i="81"/>
  <c r="T16" i="81"/>
  <c r="K16" i="81"/>
  <c r="F16" i="81"/>
  <c r="U15" i="81"/>
  <c r="T15" i="81"/>
  <c r="K15" i="81"/>
  <c r="F15" i="81"/>
  <c r="U14" i="81"/>
  <c r="T14" i="81"/>
  <c r="K14" i="81"/>
  <c r="F14" i="81"/>
  <c r="U13" i="81"/>
  <c r="T13" i="81"/>
  <c r="K13" i="81"/>
  <c r="F13" i="81"/>
  <c r="U12" i="81"/>
  <c r="T12" i="81"/>
  <c r="K12" i="81"/>
  <c r="F12" i="81"/>
  <c r="U11" i="81"/>
  <c r="T11" i="81"/>
  <c r="K11" i="81"/>
  <c r="F11" i="81"/>
  <c r="U10" i="81"/>
  <c r="T10" i="81"/>
  <c r="K10" i="81"/>
  <c r="F10" i="81"/>
  <c r="U9" i="81"/>
  <c r="T9" i="81"/>
  <c r="K9" i="81"/>
  <c r="F9" i="81"/>
  <c r="U8" i="81"/>
  <c r="T8" i="81"/>
  <c r="K8" i="81"/>
  <c r="F8" i="81"/>
  <c r="U7" i="81"/>
  <c r="T7" i="81"/>
  <c r="K7" i="81"/>
  <c r="F7" i="81"/>
  <c r="U6" i="81"/>
  <c r="T6" i="81"/>
  <c r="K6" i="81"/>
  <c r="F6" i="81"/>
  <c r="U5" i="81"/>
  <c r="T5" i="81"/>
  <c r="K5" i="81"/>
  <c r="F5" i="81"/>
  <c r="U4" i="81"/>
  <c r="T4" i="81"/>
  <c r="K4" i="81"/>
  <c r="F4" i="81"/>
  <c r="F82" i="79"/>
  <c r="F81" i="79"/>
  <c r="F80" i="79"/>
  <c r="F79" i="79"/>
  <c r="F78" i="79"/>
  <c r="F77" i="79"/>
  <c r="U76" i="79"/>
  <c r="F76" i="79"/>
  <c r="U75" i="79"/>
  <c r="F75" i="79"/>
  <c r="U74" i="79"/>
  <c r="F74" i="79"/>
  <c r="U73" i="79"/>
  <c r="F73" i="79"/>
  <c r="U72" i="79"/>
  <c r="F72" i="79"/>
  <c r="U71" i="79"/>
  <c r="T71" i="79"/>
  <c r="F71" i="79"/>
  <c r="U70" i="79"/>
  <c r="T70" i="79"/>
  <c r="F70" i="79"/>
  <c r="U69" i="79"/>
  <c r="T69" i="79"/>
  <c r="F69" i="79"/>
  <c r="U68" i="79"/>
  <c r="T68" i="79"/>
  <c r="F68" i="79"/>
  <c r="U67" i="79"/>
  <c r="T67" i="79"/>
  <c r="F67" i="79"/>
  <c r="U66" i="79"/>
  <c r="T66" i="79"/>
  <c r="F66" i="79"/>
  <c r="U65" i="79"/>
  <c r="T65" i="79"/>
  <c r="F65" i="79"/>
  <c r="U64" i="79"/>
  <c r="T64" i="79"/>
  <c r="F64" i="79"/>
  <c r="U63" i="79"/>
  <c r="T63" i="79"/>
  <c r="F63" i="79"/>
  <c r="U62" i="79"/>
  <c r="T62" i="79"/>
  <c r="F62" i="79"/>
  <c r="U61" i="79"/>
  <c r="T61" i="79"/>
  <c r="F61" i="79"/>
  <c r="U60" i="79"/>
  <c r="T60" i="79"/>
  <c r="F60" i="79"/>
  <c r="U59" i="79"/>
  <c r="T59" i="79"/>
  <c r="F59" i="79"/>
  <c r="U58" i="79"/>
  <c r="T58" i="79"/>
  <c r="F58" i="79"/>
  <c r="U57" i="79"/>
  <c r="T57" i="79"/>
  <c r="F57" i="79"/>
  <c r="U56" i="79"/>
  <c r="T56" i="79"/>
  <c r="F56" i="79"/>
  <c r="U55" i="79"/>
  <c r="T55" i="79"/>
  <c r="F55" i="79"/>
  <c r="U54" i="79"/>
  <c r="T54" i="79"/>
  <c r="F54" i="79"/>
  <c r="U53" i="79"/>
  <c r="T53" i="79"/>
  <c r="F53" i="79"/>
  <c r="U52" i="79"/>
  <c r="T52" i="79"/>
  <c r="F52" i="79"/>
  <c r="U51" i="79"/>
  <c r="T51" i="79"/>
  <c r="F51" i="79"/>
  <c r="U50" i="79"/>
  <c r="T50" i="79"/>
  <c r="F50" i="79"/>
  <c r="U49" i="79"/>
  <c r="T49" i="79"/>
  <c r="F49" i="79"/>
  <c r="U48" i="79"/>
  <c r="T48" i="79"/>
  <c r="F48" i="79"/>
  <c r="U47" i="79"/>
  <c r="T47" i="79"/>
  <c r="F47" i="79"/>
  <c r="U46" i="79"/>
  <c r="T46" i="79"/>
  <c r="F46" i="79"/>
  <c r="U45" i="79"/>
  <c r="T45" i="79"/>
  <c r="F45" i="79"/>
  <c r="U44" i="79"/>
  <c r="T44" i="79"/>
  <c r="F44" i="79"/>
  <c r="U43" i="79"/>
  <c r="T43" i="79"/>
  <c r="F43" i="79"/>
  <c r="U42" i="79"/>
  <c r="T42" i="79"/>
  <c r="F42" i="79"/>
  <c r="U41" i="79"/>
  <c r="T41" i="79"/>
  <c r="F41" i="79"/>
  <c r="U40" i="79"/>
  <c r="T40" i="79"/>
  <c r="F40" i="79"/>
  <c r="U39" i="79"/>
  <c r="T39" i="79"/>
  <c r="F39" i="79"/>
  <c r="U38" i="79"/>
  <c r="T38" i="79"/>
  <c r="F38" i="79"/>
  <c r="U37" i="79"/>
  <c r="T37" i="79"/>
  <c r="F37" i="79"/>
  <c r="U36" i="79"/>
  <c r="T36" i="79"/>
  <c r="F36" i="79"/>
  <c r="U35" i="79"/>
  <c r="T35" i="79"/>
  <c r="F35" i="79"/>
  <c r="U34" i="79"/>
  <c r="T34" i="79"/>
  <c r="F34" i="79"/>
  <c r="U33" i="79"/>
  <c r="T33" i="79"/>
  <c r="F33" i="79"/>
  <c r="U32" i="79"/>
  <c r="T32" i="79"/>
  <c r="F32" i="79"/>
  <c r="U31" i="79"/>
  <c r="T31" i="79"/>
  <c r="F31" i="79"/>
  <c r="U30" i="79"/>
  <c r="T30" i="79"/>
  <c r="F30" i="79"/>
  <c r="U29" i="79"/>
  <c r="T29" i="79"/>
  <c r="K29" i="79"/>
  <c r="F29" i="79"/>
  <c r="U28" i="79"/>
  <c r="T28" i="79"/>
  <c r="F28" i="79"/>
  <c r="U27" i="79"/>
  <c r="T27" i="79"/>
  <c r="K27" i="79"/>
  <c r="F27" i="79"/>
  <c r="U26" i="79"/>
  <c r="T26" i="79"/>
  <c r="K26" i="79"/>
  <c r="F26" i="79"/>
  <c r="U25" i="79"/>
  <c r="T25" i="79"/>
  <c r="K25" i="79"/>
  <c r="F25" i="79"/>
  <c r="U24" i="79"/>
  <c r="T24" i="79"/>
  <c r="K24" i="79"/>
  <c r="F24" i="79"/>
  <c r="U23" i="79"/>
  <c r="T23" i="79"/>
  <c r="K23" i="79"/>
  <c r="F23" i="79"/>
  <c r="U22" i="79"/>
  <c r="T22" i="79"/>
  <c r="K22" i="79"/>
  <c r="F22" i="79"/>
  <c r="U21" i="79"/>
  <c r="T21" i="79"/>
  <c r="K21" i="79"/>
  <c r="F21" i="79"/>
  <c r="U20" i="79"/>
  <c r="T20" i="79"/>
  <c r="K20" i="79"/>
  <c r="F20" i="79"/>
  <c r="U19" i="79"/>
  <c r="T19" i="79"/>
  <c r="K19" i="79"/>
  <c r="F19" i="79"/>
  <c r="U18" i="79"/>
  <c r="T18" i="79"/>
  <c r="K18" i="79"/>
  <c r="F18" i="79"/>
  <c r="U17" i="79"/>
  <c r="T17" i="79"/>
  <c r="K17" i="79"/>
  <c r="F17" i="79"/>
  <c r="U16" i="79"/>
  <c r="T16" i="79"/>
  <c r="K16" i="79"/>
  <c r="F16" i="79"/>
  <c r="U15" i="79"/>
  <c r="T15" i="79"/>
  <c r="K15" i="79"/>
  <c r="F15" i="79"/>
  <c r="U14" i="79"/>
  <c r="T14" i="79"/>
  <c r="K14" i="79"/>
  <c r="F14" i="79"/>
  <c r="U13" i="79"/>
  <c r="T13" i="79"/>
  <c r="K13" i="79"/>
  <c r="F13" i="79"/>
  <c r="U12" i="79"/>
  <c r="T12" i="79"/>
  <c r="K12" i="79"/>
  <c r="F12" i="79"/>
  <c r="U11" i="79"/>
  <c r="T11" i="79"/>
  <c r="K11" i="79"/>
  <c r="F11" i="79"/>
  <c r="U10" i="79"/>
  <c r="T10" i="79"/>
  <c r="K10" i="79"/>
  <c r="F10" i="79"/>
  <c r="U9" i="79"/>
  <c r="T9" i="79"/>
  <c r="K9" i="79"/>
  <c r="F9" i="79"/>
  <c r="U8" i="79"/>
  <c r="T8" i="79"/>
  <c r="K8" i="79"/>
  <c r="F8" i="79"/>
  <c r="U7" i="79"/>
  <c r="T7" i="79"/>
  <c r="K7" i="79"/>
  <c r="F7" i="79"/>
  <c r="U6" i="79"/>
  <c r="T6" i="79"/>
  <c r="K6" i="79"/>
  <c r="F6" i="79"/>
  <c r="U5" i="79"/>
  <c r="T5" i="79"/>
  <c r="K5" i="79"/>
  <c r="F5" i="79"/>
  <c r="U4" i="79"/>
  <c r="T4" i="79"/>
  <c r="K4" i="79"/>
  <c r="F4" i="79"/>
  <c r="F82" i="82"/>
  <c r="F81" i="82"/>
  <c r="F80" i="82"/>
  <c r="F79" i="82"/>
  <c r="F78" i="82"/>
  <c r="F77" i="82"/>
  <c r="U76" i="82"/>
  <c r="F76" i="82"/>
  <c r="U75" i="82"/>
  <c r="F75" i="82"/>
  <c r="U74" i="82"/>
  <c r="F74" i="82"/>
  <c r="U73" i="82"/>
  <c r="F73" i="82"/>
  <c r="U72" i="82"/>
  <c r="F72" i="82"/>
  <c r="U71" i="82"/>
  <c r="T71" i="82"/>
  <c r="F71" i="82"/>
  <c r="U70" i="82"/>
  <c r="T70" i="82"/>
  <c r="F70" i="82"/>
  <c r="U69" i="82"/>
  <c r="T69" i="82"/>
  <c r="F69" i="82"/>
  <c r="U68" i="82"/>
  <c r="T68" i="82"/>
  <c r="F68" i="82"/>
  <c r="U67" i="82"/>
  <c r="T67" i="82"/>
  <c r="F67" i="82"/>
  <c r="U66" i="82"/>
  <c r="T66" i="82"/>
  <c r="F66" i="82"/>
  <c r="U65" i="82"/>
  <c r="T65" i="82"/>
  <c r="F65" i="82"/>
  <c r="U64" i="82"/>
  <c r="T64" i="82"/>
  <c r="F64" i="82"/>
  <c r="U63" i="82"/>
  <c r="T63" i="82"/>
  <c r="F63" i="82"/>
  <c r="U62" i="82"/>
  <c r="T62" i="82"/>
  <c r="F62" i="82"/>
  <c r="U61" i="82"/>
  <c r="T61" i="82"/>
  <c r="F61" i="82"/>
  <c r="U60" i="82"/>
  <c r="T60" i="82"/>
  <c r="F60" i="82"/>
  <c r="U59" i="82"/>
  <c r="T59" i="82"/>
  <c r="F59" i="82"/>
  <c r="U58" i="82"/>
  <c r="T58" i="82"/>
  <c r="F58" i="82"/>
  <c r="U57" i="82"/>
  <c r="T57" i="82"/>
  <c r="F57" i="82"/>
  <c r="U56" i="82"/>
  <c r="T56" i="82"/>
  <c r="F56" i="82"/>
  <c r="U55" i="82"/>
  <c r="T55" i="82"/>
  <c r="F55" i="82"/>
  <c r="U54" i="82"/>
  <c r="T54" i="82"/>
  <c r="F54" i="82"/>
  <c r="U53" i="82"/>
  <c r="T53" i="82"/>
  <c r="F53" i="82"/>
  <c r="U52" i="82"/>
  <c r="T52" i="82"/>
  <c r="F52" i="82"/>
  <c r="U51" i="82"/>
  <c r="T51" i="82"/>
  <c r="F51" i="82"/>
  <c r="U50" i="82"/>
  <c r="T50" i="82"/>
  <c r="F50" i="82"/>
  <c r="U49" i="82"/>
  <c r="T49" i="82"/>
  <c r="F49" i="82"/>
  <c r="U48" i="82"/>
  <c r="T48" i="82"/>
  <c r="F48" i="82"/>
  <c r="U47" i="82"/>
  <c r="T47" i="82"/>
  <c r="F47" i="82"/>
  <c r="U46" i="82"/>
  <c r="T46" i="82"/>
  <c r="F46" i="82"/>
  <c r="U45" i="82"/>
  <c r="T45" i="82"/>
  <c r="F45" i="82"/>
  <c r="U44" i="82"/>
  <c r="T44" i="82"/>
  <c r="F44" i="82"/>
  <c r="U43" i="82"/>
  <c r="T43" i="82"/>
  <c r="F43" i="82"/>
  <c r="U42" i="82"/>
  <c r="T42" i="82"/>
  <c r="F42" i="82"/>
  <c r="U41" i="82"/>
  <c r="T41" i="82"/>
  <c r="F41" i="82"/>
  <c r="U40" i="82"/>
  <c r="T40" i="82"/>
  <c r="F40" i="82"/>
  <c r="U39" i="82"/>
  <c r="T39" i="82"/>
  <c r="F39" i="82"/>
  <c r="U38" i="82"/>
  <c r="T38" i="82"/>
  <c r="F38" i="82"/>
  <c r="U37" i="82"/>
  <c r="T37" i="82"/>
  <c r="F37" i="82"/>
  <c r="U36" i="82"/>
  <c r="T36" i="82"/>
  <c r="F36" i="82"/>
  <c r="U35" i="82"/>
  <c r="T35" i="82"/>
  <c r="F35" i="82"/>
  <c r="U34" i="82"/>
  <c r="T34" i="82"/>
  <c r="F34" i="82"/>
  <c r="U33" i="82"/>
  <c r="T33" i="82"/>
  <c r="F33" i="82"/>
  <c r="U32" i="82"/>
  <c r="T32" i="82"/>
  <c r="F32" i="82"/>
  <c r="U31" i="82"/>
  <c r="T31" i="82"/>
  <c r="F31" i="82"/>
  <c r="U30" i="82"/>
  <c r="T30" i="82"/>
  <c r="F30" i="82"/>
  <c r="U29" i="82"/>
  <c r="T29" i="82"/>
  <c r="K29" i="82"/>
  <c r="F29" i="82"/>
  <c r="U28" i="82"/>
  <c r="T28" i="82"/>
  <c r="F28" i="82"/>
  <c r="U27" i="82"/>
  <c r="T27" i="82"/>
  <c r="K27" i="82"/>
  <c r="F27" i="82"/>
  <c r="U26" i="82"/>
  <c r="T26" i="82"/>
  <c r="K26" i="82"/>
  <c r="F26" i="82"/>
  <c r="U25" i="82"/>
  <c r="T25" i="82"/>
  <c r="K25" i="82"/>
  <c r="F25" i="82"/>
  <c r="U24" i="82"/>
  <c r="T24" i="82"/>
  <c r="K24" i="82"/>
  <c r="F24" i="82"/>
  <c r="U23" i="82"/>
  <c r="T23" i="82"/>
  <c r="K23" i="82"/>
  <c r="F23" i="82"/>
  <c r="U22" i="82"/>
  <c r="T22" i="82"/>
  <c r="K22" i="82"/>
  <c r="F22" i="82"/>
  <c r="U21" i="82"/>
  <c r="T21" i="82"/>
  <c r="K21" i="82"/>
  <c r="F21" i="82"/>
  <c r="U20" i="82"/>
  <c r="T20" i="82"/>
  <c r="K20" i="82"/>
  <c r="F20" i="82"/>
  <c r="U19" i="82"/>
  <c r="T19" i="82"/>
  <c r="K19" i="82"/>
  <c r="F19" i="82"/>
  <c r="U18" i="82"/>
  <c r="T18" i="82"/>
  <c r="K18" i="82"/>
  <c r="F18" i="82"/>
  <c r="U17" i="82"/>
  <c r="T17" i="82"/>
  <c r="K17" i="82"/>
  <c r="F17" i="82"/>
  <c r="U16" i="82"/>
  <c r="T16" i="82"/>
  <c r="K16" i="82"/>
  <c r="F16" i="82"/>
  <c r="U15" i="82"/>
  <c r="T15" i="82"/>
  <c r="K15" i="82"/>
  <c r="F15" i="82"/>
  <c r="U14" i="82"/>
  <c r="T14" i="82"/>
  <c r="K14" i="82"/>
  <c r="F14" i="82"/>
  <c r="U13" i="82"/>
  <c r="T13" i="82"/>
  <c r="K13" i="82"/>
  <c r="F13" i="82"/>
  <c r="U12" i="82"/>
  <c r="T12" i="82"/>
  <c r="K12" i="82"/>
  <c r="F12" i="82"/>
  <c r="U11" i="82"/>
  <c r="T11" i="82"/>
  <c r="K11" i="82"/>
  <c r="F11" i="82"/>
  <c r="U10" i="82"/>
  <c r="T10" i="82"/>
  <c r="K10" i="82"/>
  <c r="F10" i="82"/>
  <c r="U9" i="82"/>
  <c r="T9" i="82"/>
  <c r="K9" i="82"/>
  <c r="F9" i="82"/>
  <c r="U8" i="82"/>
  <c r="T8" i="82"/>
  <c r="K8" i="82"/>
  <c r="F8" i="82"/>
  <c r="U7" i="82"/>
  <c r="T7" i="82"/>
  <c r="K7" i="82"/>
  <c r="F7" i="82"/>
  <c r="U6" i="82"/>
  <c r="T6" i="82"/>
  <c r="K6" i="82"/>
  <c r="F6" i="82"/>
  <c r="U5" i="82"/>
  <c r="T5" i="82"/>
  <c r="K5" i="82"/>
  <c r="F5" i="82"/>
  <c r="U4" i="82"/>
  <c r="T4" i="82"/>
  <c r="K4" i="82"/>
  <c r="F4" i="82"/>
  <c r="F82" i="35"/>
  <c r="F81" i="35"/>
  <c r="F80" i="35"/>
  <c r="F79" i="35"/>
  <c r="F78" i="35"/>
  <c r="F77" i="35"/>
  <c r="U76" i="35"/>
  <c r="F76" i="35"/>
  <c r="U75" i="35"/>
  <c r="F75" i="35"/>
  <c r="U74" i="35"/>
  <c r="F74" i="35"/>
  <c r="U73" i="35"/>
  <c r="F73" i="35"/>
  <c r="U72" i="35"/>
  <c r="F72" i="35"/>
  <c r="U71" i="35"/>
  <c r="T71" i="35"/>
  <c r="F71" i="35"/>
  <c r="U70" i="35"/>
  <c r="T70" i="35"/>
  <c r="F70" i="35"/>
  <c r="U69" i="35"/>
  <c r="T69" i="35"/>
  <c r="F69" i="35"/>
  <c r="U68" i="35"/>
  <c r="T68" i="35"/>
  <c r="F68" i="35"/>
  <c r="U67" i="35"/>
  <c r="T67" i="35"/>
  <c r="F67" i="35"/>
  <c r="U66" i="35"/>
  <c r="T66" i="35"/>
  <c r="F66" i="35"/>
  <c r="U65" i="35"/>
  <c r="T65" i="35"/>
  <c r="F65" i="35"/>
  <c r="U64" i="35"/>
  <c r="T64" i="35"/>
  <c r="F64" i="35"/>
  <c r="U63" i="35"/>
  <c r="T63" i="35"/>
  <c r="F63" i="35"/>
  <c r="U62" i="35"/>
  <c r="T62" i="35"/>
  <c r="F62" i="35"/>
  <c r="U61" i="35"/>
  <c r="T61" i="35"/>
  <c r="F61" i="35"/>
  <c r="U60" i="35"/>
  <c r="T60" i="35"/>
  <c r="F60" i="35"/>
  <c r="U59" i="35"/>
  <c r="T59" i="35"/>
  <c r="F59" i="35"/>
  <c r="U58" i="35"/>
  <c r="T58" i="35"/>
  <c r="F58" i="35"/>
  <c r="U57" i="35"/>
  <c r="T57" i="35"/>
  <c r="F57" i="35"/>
  <c r="U56" i="35"/>
  <c r="T56" i="35"/>
  <c r="F56" i="35"/>
  <c r="U55" i="35"/>
  <c r="T55" i="35"/>
  <c r="F55" i="35"/>
  <c r="U54" i="35"/>
  <c r="T54" i="35"/>
  <c r="F54" i="35"/>
  <c r="U53" i="35"/>
  <c r="T53" i="35"/>
  <c r="F53" i="35"/>
  <c r="U52" i="35"/>
  <c r="T52" i="35"/>
  <c r="F52" i="35"/>
  <c r="U51" i="35"/>
  <c r="T51" i="35"/>
  <c r="F51" i="35"/>
  <c r="U50" i="35"/>
  <c r="T50" i="35"/>
  <c r="F50" i="35"/>
  <c r="U49" i="35"/>
  <c r="T49" i="35"/>
  <c r="F49" i="35"/>
  <c r="U48" i="35"/>
  <c r="T48" i="35"/>
  <c r="F48" i="35"/>
  <c r="U47" i="35"/>
  <c r="T47" i="35"/>
  <c r="F47" i="35"/>
  <c r="U46" i="35"/>
  <c r="T46" i="35"/>
  <c r="F46" i="35"/>
  <c r="U45" i="35"/>
  <c r="T45" i="35"/>
  <c r="F45" i="35"/>
  <c r="U44" i="35"/>
  <c r="T44" i="35"/>
  <c r="F44" i="35"/>
  <c r="U43" i="35"/>
  <c r="T43" i="35"/>
  <c r="F43" i="35"/>
  <c r="U42" i="35"/>
  <c r="T42" i="35"/>
  <c r="F42" i="35"/>
  <c r="U41" i="35"/>
  <c r="T41" i="35"/>
  <c r="F41" i="35"/>
  <c r="U40" i="35"/>
  <c r="T40" i="35"/>
  <c r="F40" i="35"/>
  <c r="U39" i="35"/>
  <c r="T39" i="35"/>
  <c r="F39" i="35"/>
  <c r="U38" i="35"/>
  <c r="T38" i="35"/>
  <c r="F38" i="35"/>
  <c r="U37" i="35"/>
  <c r="T37" i="35"/>
  <c r="F37" i="35"/>
  <c r="U36" i="35"/>
  <c r="T36" i="35"/>
  <c r="F36" i="35"/>
  <c r="U35" i="35"/>
  <c r="T35" i="35"/>
  <c r="F35" i="35"/>
  <c r="U34" i="35"/>
  <c r="T34" i="35"/>
  <c r="F34" i="35"/>
  <c r="U33" i="35"/>
  <c r="T33" i="35"/>
  <c r="F33" i="35"/>
  <c r="U32" i="35"/>
  <c r="T32" i="35"/>
  <c r="F32" i="35"/>
  <c r="U31" i="35"/>
  <c r="T31" i="35"/>
  <c r="F31" i="35"/>
  <c r="U30" i="35"/>
  <c r="T30" i="35"/>
  <c r="F30" i="35"/>
  <c r="U29" i="35"/>
  <c r="T29" i="35"/>
  <c r="K29" i="35"/>
  <c r="F29" i="35"/>
  <c r="U28" i="35"/>
  <c r="T28" i="35"/>
  <c r="F28" i="35"/>
  <c r="U27" i="35"/>
  <c r="T27" i="35"/>
  <c r="K27" i="35"/>
  <c r="F27" i="35"/>
  <c r="U26" i="35"/>
  <c r="T26" i="35"/>
  <c r="K26" i="35"/>
  <c r="F26" i="35"/>
  <c r="U25" i="35"/>
  <c r="T25" i="35"/>
  <c r="K25" i="35"/>
  <c r="F25" i="35"/>
  <c r="U24" i="35"/>
  <c r="T24" i="35"/>
  <c r="K24" i="35"/>
  <c r="F24" i="35"/>
  <c r="U23" i="35"/>
  <c r="T23" i="35"/>
  <c r="K23" i="35"/>
  <c r="F23" i="35"/>
  <c r="U22" i="35"/>
  <c r="T22" i="35"/>
  <c r="K22" i="35"/>
  <c r="F22" i="35"/>
  <c r="U21" i="35"/>
  <c r="T21" i="35"/>
  <c r="K21" i="35"/>
  <c r="F21" i="35"/>
  <c r="U20" i="35"/>
  <c r="T20" i="35"/>
  <c r="K20" i="35"/>
  <c r="F20" i="35"/>
  <c r="U19" i="35"/>
  <c r="T19" i="35"/>
  <c r="K19" i="35"/>
  <c r="F19" i="35"/>
  <c r="U18" i="35"/>
  <c r="T18" i="35"/>
  <c r="K18" i="35"/>
  <c r="F18" i="35"/>
  <c r="U17" i="35"/>
  <c r="T17" i="35"/>
  <c r="K17" i="35"/>
  <c r="F17" i="35"/>
  <c r="U16" i="35"/>
  <c r="T16" i="35"/>
  <c r="K16" i="35"/>
  <c r="F16" i="35"/>
  <c r="U15" i="35"/>
  <c r="T15" i="35"/>
  <c r="K15" i="35"/>
  <c r="F15" i="35"/>
  <c r="U14" i="35"/>
  <c r="T14" i="35"/>
  <c r="K14" i="35"/>
  <c r="F14" i="35"/>
  <c r="U13" i="35"/>
  <c r="T13" i="35"/>
  <c r="K13" i="35"/>
  <c r="F13" i="35"/>
  <c r="U12" i="35"/>
  <c r="T12" i="35"/>
  <c r="K12" i="35"/>
  <c r="F12" i="35"/>
  <c r="U11" i="35"/>
  <c r="T11" i="35"/>
  <c r="K11" i="35"/>
  <c r="F11" i="35"/>
  <c r="U10" i="35"/>
  <c r="T10" i="35"/>
  <c r="K10" i="35"/>
  <c r="F10" i="35"/>
  <c r="U9" i="35"/>
  <c r="T9" i="35"/>
  <c r="K9" i="35"/>
  <c r="F9" i="35"/>
  <c r="U8" i="35"/>
  <c r="T8" i="35"/>
  <c r="K8" i="35"/>
  <c r="F8" i="35"/>
  <c r="U7" i="35"/>
  <c r="T7" i="35"/>
  <c r="K7" i="35"/>
  <c r="F7" i="35"/>
  <c r="U6" i="35"/>
  <c r="T6" i="35"/>
  <c r="K6" i="35"/>
  <c r="F6" i="35"/>
  <c r="U5" i="35"/>
  <c r="T5" i="35"/>
  <c r="K5" i="35"/>
  <c r="F5" i="35"/>
  <c r="U4" i="35"/>
  <c r="T4" i="35"/>
  <c r="K4" i="35"/>
  <c r="F4" i="35"/>
  <c r="F82" i="22"/>
  <c r="F81" i="22"/>
  <c r="F80" i="22"/>
  <c r="F79" i="22"/>
  <c r="F78" i="22"/>
  <c r="F77" i="22"/>
  <c r="U76" i="22"/>
  <c r="F76" i="22"/>
  <c r="U75" i="22"/>
  <c r="F75" i="22"/>
  <c r="U74" i="22"/>
  <c r="F74" i="22"/>
  <c r="U73" i="22"/>
  <c r="F73" i="22"/>
  <c r="U72" i="22"/>
  <c r="F72" i="22"/>
  <c r="U71" i="22"/>
  <c r="T71" i="22"/>
  <c r="F71" i="22"/>
  <c r="U70" i="22"/>
  <c r="T70" i="22"/>
  <c r="F70" i="22"/>
  <c r="U69" i="22"/>
  <c r="T69" i="22"/>
  <c r="F69" i="22"/>
  <c r="U68" i="22"/>
  <c r="T68" i="22"/>
  <c r="F68" i="22"/>
  <c r="U67" i="22"/>
  <c r="T67" i="22"/>
  <c r="F67" i="22"/>
  <c r="U66" i="22"/>
  <c r="T66" i="22"/>
  <c r="F66" i="22"/>
  <c r="U65" i="22"/>
  <c r="T65" i="22"/>
  <c r="F65" i="22"/>
  <c r="U64" i="22"/>
  <c r="T64" i="22"/>
  <c r="F64" i="22"/>
  <c r="U63" i="22"/>
  <c r="T63" i="22"/>
  <c r="F63" i="22"/>
  <c r="U62" i="22"/>
  <c r="T62" i="22"/>
  <c r="F62" i="22"/>
  <c r="U61" i="22"/>
  <c r="T61" i="22"/>
  <c r="F61" i="22"/>
  <c r="U60" i="22"/>
  <c r="T60" i="22"/>
  <c r="F60" i="22"/>
  <c r="U59" i="22"/>
  <c r="T59" i="22"/>
  <c r="F59" i="22"/>
  <c r="U58" i="22"/>
  <c r="T58" i="22"/>
  <c r="F58" i="22"/>
  <c r="U57" i="22"/>
  <c r="T57" i="22"/>
  <c r="F57" i="22"/>
  <c r="U56" i="22"/>
  <c r="T56" i="22"/>
  <c r="F56" i="22"/>
  <c r="U55" i="22"/>
  <c r="T55" i="22"/>
  <c r="F55" i="22"/>
  <c r="U54" i="22"/>
  <c r="T54" i="22"/>
  <c r="F54" i="22"/>
  <c r="U53" i="22"/>
  <c r="T53" i="22"/>
  <c r="F53" i="22"/>
  <c r="U52" i="22"/>
  <c r="T52" i="22"/>
  <c r="F52" i="22"/>
  <c r="U51" i="22"/>
  <c r="T51" i="22"/>
  <c r="F51" i="22"/>
  <c r="U50" i="22"/>
  <c r="T50" i="22"/>
  <c r="F50" i="22"/>
  <c r="U49" i="22"/>
  <c r="T49" i="22"/>
  <c r="F49" i="22"/>
  <c r="U48" i="22"/>
  <c r="T48" i="22"/>
  <c r="F48" i="22"/>
  <c r="U47" i="22"/>
  <c r="T47" i="22"/>
  <c r="F47" i="22"/>
  <c r="U46" i="22"/>
  <c r="T46" i="22"/>
  <c r="F46" i="22"/>
  <c r="U45" i="22"/>
  <c r="T45" i="22"/>
  <c r="F45" i="22"/>
  <c r="U44" i="22"/>
  <c r="T44" i="22"/>
  <c r="F44" i="22"/>
  <c r="U43" i="22"/>
  <c r="T43" i="22"/>
  <c r="F43" i="22"/>
  <c r="U42" i="22"/>
  <c r="T42" i="22"/>
  <c r="F42" i="22"/>
  <c r="U41" i="22"/>
  <c r="T41" i="22"/>
  <c r="F41" i="22"/>
  <c r="U40" i="22"/>
  <c r="T40" i="22"/>
  <c r="F40" i="22"/>
  <c r="U39" i="22"/>
  <c r="T39" i="22"/>
  <c r="F39" i="22"/>
  <c r="U38" i="22"/>
  <c r="T38" i="22"/>
  <c r="F38" i="22"/>
  <c r="U37" i="22"/>
  <c r="T37" i="22"/>
  <c r="F37" i="22"/>
  <c r="U36" i="22"/>
  <c r="T36" i="22"/>
  <c r="F36" i="22"/>
  <c r="U35" i="22"/>
  <c r="T35" i="22"/>
  <c r="F35" i="22"/>
  <c r="U34" i="22"/>
  <c r="T34" i="22"/>
  <c r="F34" i="22"/>
  <c r="U33" i="22"/>
  <c r="T33" i="22"/>
  <c r="F33" i="22"/>
  <c r="U32" i="22"/>
  <c r="T32" i="22"/>
  <c r="F32" i="22"/>
  <c r="U31" i="22"/>
  <c r="T31" i="22"/>
  <c r="F31" i="22"/>
  <c r="U30" i="22"/>
  <c r="T30" i="22"/>
  <c r="F30" i="22"/>
  <c r="U29" i="22"/>
  <c r="T29" i="22"/>
  <c r="K29" i="22"/>
  <c r="F29" i="22"/>
  <c r="U28" i="22"/>
  <c r="T28" i="22"/>
  <c r="F28" i="22"/>
  <c r="U27" i="22"/>
  <c r="T27" i="22"/>
  <c r="K27" i="22"/>
  <c r="F27" i="22"/>
  <c r="U26" i="22"/>
  <c r="T26" i="22"/>
  <c r="K26" i="22"/>
  <c r="F26" i="22"/>
  <c r="U25" i="22"/>
  <c r="T25" i="22"/>
  <c r="K25" i="22"/>
  <c r="F25" i="22"/>
  <c r="U24" i="22"/>
  <c r="T24" i="22"/>
  <c r="K24" i="22"/>
  <c r="F24" i="22"/>
  <c r="U23" i="22"/>
  <c r="T23" i="22"/>
  <c r="K23" i="22"/>
  <c r="F23" i="22"/>
  <c r="U22" i="22"/>
  <c r="T22" i="22"/>
  <c r="K22" i="22"/>
  <c r="F22" i="22"/>
  <c r="U21" i="22"/>
  <c r="T21" i="22"/>
  <c r="K21" i="22"/>
  <c r="F21" i="22"/>
  <c r="U20" i="22"/>
  <c r="T20" i="22"/>
  <c r="K20" i="22"/>
  <c r="F20" i="22"/>
  <c r="U19" i="22"/>
  <c r="T19" i="22"/>
  <c r="K19" i="22"/>
  <c r="F19" i="22"/>
  <c r="U18" i="22"/>
  <c r="T18" i="22"/>
  <c r="K18" i="22"/>
  <c r="F18" i="22"/>
  <c r="U17" i="22"/>
  <c r="T17" i="22"/>
  <c r="K17" i="22"/>
  <c r="F17" i="22"/>
  <c r="U16" i="22"/>
  <c r="T16" i="22"/>
  <c r="K16" i="22"/>
  <c r="F16" i="22"/>
  <c r="U15" i="22"/>
  <c r="T15" i="22"/>
  <c r="K15" i="22"/>
  <c r="F15" i="22"/>
  <c r="U14" i="22"/>
  <c r="T14" i="22"/>
  <c r="K14" i="22"/>
  <c r="F14" i="22"/>
  <c r="U13" i="22"/>
  <c r="T13" i="22"/>
  <c r="K13" i="22"/>
  <c r="F13" i="22"/>
  <c r="U12" i="22"/>
  <c r="T12" i="22"/>
  <c r="K12" i="22"/>
  <c r="F12" i="22"/>
  <c r="U11" i="22"/>
  <c r="T11" i="22"/>
  <c r="K11" i="22"/>
  <c r="F11" i="22"/>
  <c r="U10" i="22"/>
  <c r="T10" i="22"/>
  <c r="K10" i="22"/>
  <c r="F10" i="22"/>
  <c r="U9" i="22"/>
  <c r="T9" i="22"/>
  <c r="K9" i="22"/>
  <c r="F9" i="22"/>
  <c r="U8" i="22"/>
  <c r="T8" i="22"/>
  <c r="K8" i="22"/>
  <c r="F8" i="22"/>
  <c r="U7" i="22"/>
  <c r="T7" i="22"/>
  <c r="K7" i="22"/>
  <c r="F7" i="22"/>
  <c r="U6" i="22"/>
  <c r="T6" i="22"/>
  <c r="K6" i="22"/>
  <c r="F6" i="22"/>
  <c r="U5" i="22"/>
  <c r="T5" i="22"/>
  <c r="K5" i="22"/>
  <c r="F5" i="22"/>
  <c r="U4" i="22"/>
  <c r="T4" i="22"/>
  <c r="K4" i="22"/>
  <c r="F4" i="22"/>
  <c r="F82" i="6"/>
  <c r="F81" i="6"/>
  <c r="F80" i="6"/>
  <c r="F79" i="6"/>
  <c r="F78" i="6"/>
  <c r="F77" i="6"/>
  <c r="U76" i="6"/>
  <c r="F76" i="6"/>
  <c r="U75" i="6"/>
  <c r="F75" i="6"/>
  <c r="U74" i="6"/>
  <c r="F74" i="6"/>
  <c r="U73" i="6"/>
  <c r="F73" i="6"/>
  <c r="U72" i="6"/>
  <c r="F72" i="6"/>
  <c r="U71" i="6"/>
  <c r="T71" i="6"/>
  <c r="F71" i="6"/>
  <c r="U70" i="6"/>
  <c r="T70" i="6"/>
  <c r="F70" i="6"/>
  <c r="U69" i="6"/>
  <c r="T69" i="6"/>
  <c r="F69" i="6"/>
  <c r="U68" i="6"/>
  <c r="T68" i="6"/>
  <c r="F68" i="6"/>
  <c r="U67" i="6"/>
  <c r="T67" i="6"/>
  <c r="F67" i="6"/>
  <c r="U66" i="6"/>
  <c r="T66" i="6"/>
  <c r="F66" i="6"/>
  <c r="U65" i="6"/>
  <c r="T65" i="6"/>
  <c r="F65" i="6"/>
  <c r="U64" i="6"/>
  <c r="T64" i="6"/>
  <c r="F64" i="6"/>
  <c r="U63" i="6"/>
  <c r="T63" i="6"/>
  <c r="F63" i="6"/>
  <c r="U62" i="6"/>
  <c r="T62" i="6"/>
  <c r="F62" i="6"/>
  <c r="U61" i="6"/>
  <c r="T61" i="6"/>
  <c r="F61" i="6"/>
  <c r="U60" i="6"/>
  <c r="T60" i="6"/>
  <c r="F60" i="6"/>
  <c r="U59" i="6"/>
  <c r="T59" i="6"/>
  <c r="F59" i="6"/>
  <c r="U58" i="6"/>
  <c r="T58" i="6"/>
  <c r="F58" i="6"/>
  <c r="U57" i="6"/>
  <c r="T57" i="6"/>
  <c r="F57" i="6"/>
  <c r="U56" i="6"/>
  <c r="T56" i="6"/>
  <c r="F56" i="6"/>
  <c r="U55" i="6"/>
  <c r="T55" i="6"/>
  <c r="F55" i="6"/>
  <c r="U54" i="6"/>
  <c r="T54" i="6"/>
  <c r="F54" i="6"/>
  <c r="U53" i="6"/>
  <c r="T53" i="6"/>
  <c r="F53" i="6"/>
  <c r="U52" i="6"/>
  <c r="T52" i="6"/>
  <c r="F52" i="6"/>
  <c r="U51" i="6"/>
  <c r="T51" i="6"/>
  <c r="F51" i="6"/>
  <c r="U50" i="6"/>
  <c r="T50" i="6"/>
  <c r="F50" i="6"/>
  <c r="U49" i="6"/>
  <c r="T49" i="6"/>
  <c r="F49" i="6"/>
  <c r="U48" i="6"/>
  <c r="T48" i="6"/>
  <c r="F48" i="6"/>
  <c r="U47" i="6"/>
  <c r="T47" i="6"/>
  <c r="F47" i="6"/>
  <c r="U46" i="6"/>
  <c r="T46" i="6"/>
  <c r="F46" i="6"/>
  <c r="U45" i="6"/>
  <c r="T45" i="6"/>
  <c r="F45" i="6"/>
  <c r="U44" i="6"/>
  <c r="T44" i="6"/>
  <c r="F44" i="6"/>
  <c r="U43" i="6"/>
  <c r="T43" i="6"/>
  <c r="F43" i="6"/>
  <c r="U42" i="6"/>
  <c r="T42" i="6"/>
  <c r="F42" i="6"/>
  <c r="U41" i="6"/>
  <c r="T41" i="6"/>
  <c r="F41" i="6"/>
  <c r="U40" i="6"/>
  <c r="T40" i="6"/>
  <c r="F40" i="6"/>
  <c r="U39" i="6"/>
  <c r="T39" i="6"/>
  <c r="F39" i="6"/>
  <c r="U38" i="6"/>
  <c r="T38" i="6"/>
  <c r="F38" i="6"/>
  <c r="U37" i="6"/>
  <c r="T37" i="6"/>
  <c r="F37" i="6"/>
  <c r="U36" i="6"/>
  <c r="T36" i="6"/>
  <c r="F36" i="6"/>
  <c r="U35" i="6"/>
  <c r="T35" i="6"/>
  <c r="F35" i="6"/>
  <c r="U34" i="6"/>
  <c r="T34" i="6"/>
  <c r="F34" i="6"/>
  <c r="U33" i="6"/>
  <c r="T33" i="6"/>
  <c r="F33" i="6"/>
  <c r="U32" i="6"/>
  <c r="T32" i="6"/>
  <c r="F32" i="6"/>
  <c r="U31" i="6"/>
  <c r="T31" i="6"/>
  <c r="F31" i="6"/>
  <c r="U30" i="6"/>
  <c r="T30" i="6"/>
  <c r="F30" i="6"/>
  <c r="U29" i="6"/>
  <c r="T29" i="6"/>
  <c r="K29" i="6"/>
  <c r="F29" i="6"/>
  <c r="U28" i="6"/>
  <c r="T28" i="6"/>
  <c r="F28" i="6"/>
  <c r="U27" i="6"/>
  <c r="T27" i="6"/>
  <c r="K27" i="6"/>
  <c r="F27" i="6"/>
  <c r="U26" i="6"/>
  <c r="T26" i="6"/>
  <c r="K26" i="6"/>
  <c r="F26" i="6"/>
  <c r="U25" i="6"/>
  <c r="T25" i="6"/>
  <c r="K25" i="6"/>
  <c r="F25" i="6"/>
  <c r="U24" i="6"/>
  <c r="T24" i="6"/>
  <c r="K24" i="6"/>
  <c r="F24" i="6"/>
  <c r="U23" i="6"/>
  <c r="T23" i="6"/>
  <c r="K23" i="6"/>
  <c r="F23" i="6"/>
  <c r="U22" i="6"/>
  <c r="T22" i="6"/>
  <c r="K22" i="6"/>
  <c r="F22" i="6"/>
  <c r="U21" i="6"/>
  <c r="T21" i="6"/>
  <c r="K21" i="6"/>
  <c r="F21" i="6"/>
  <c r="U20" i="6"/>
  <c r="T20" i="6"/>
  <c r="K20" i="6"/>
  <c r="F20" i="6"/>
  <c r="U19" i="6"/>
  <c r="T19" i="6"/>
  <c r="K19" i="6"/>
  <c r="F19" i="6"/>
  <c r="U18" i="6"/>
  <c r="T18" i="6"/>
  <c r="K18" i="6"/>
  <c r="F18" i="6"/>
  <c r="U17" i="6"/>
  <c r="T17" i="6"/>
  <c r="K17" i="6"/>
  <c r="F17" i="6"/>
  <c r="U16" i="6"/>
  <c r="T16" i="6"/>
  <c r="K16" i="6"/>
  <c r="F16" i="6"/>
  <c r="U15" i="6"/>
  <c r="T15" i="6"/>
  <c r="K15" i="6"/>
  <c r="F15" i="6"/>
  <c r="U14" i="6"/>
  <c r="T14" i="6"/>
  <c r="K14" i="6"/>
  <c r="F14" i="6"/>
  <c r="U13" i="6"/>
  <c r="T13" i="6"/>
  <c r="K13" i="6"/>
  <c r="F13" i="6"/>
  <c r="U12" i="6"/>
  <c r="T12" i="6"/>
  <c r="K12" i="6"/>
  <c r="F12" i="6"/>
  <c r="U11" i="6"/>
  <c r="T11" i="6"/>
  <c r="K11" i="6"/>
  <c r="F11" i="6"/>
  <c r="U10" i="6"/>
  <c r="T10" i="6"/>
  <c r="K10" i="6"/>
  <c r="F10" i="6"/>
  <c r="U9" i="6"/>
  <c r="T9" i="6"/>
  <c r="K9" i="6"/>
  <c r="F9" i="6"/>
  <c r="U8" i="6"/>
  <c r="T8" i="6"/>
  <c r="K8" i="6"/>
  <c r="F8" i="6"/>
  <c r="U7" i="6"/>
  <c r="T7" i="6"/>
  <c r="K7" i="6"/>
  <c r="F7" i="6"/>
  <c r="U6" i="6"/>
  <c r="T6" i="6"/>
  <c r="K6" i="6"/>
  <c r="F6" i="6"/>
  <c r="U5" i="6"/>
  <c r="T5" i="6"/>
  <c r="K5" i="6"/>
  <c r="F5" i="6"/>
  <c r="U4" i="6"/>
  <c r="T4" i="6"/>
  <c r="K4" i="6"/>
  <c r="F4" i="6"/>
  <c r="F82" i="75"/>
  <c r="F81" i="75"/>
  <c r="F80" i="75"/>
  <c r="F79" i="75"/>
  <c r="F78" i="75"/>
  <c r="F77" i="75"/>
  <c r="U76" i="75"/>
  <c r="F76" i="75"/>
  <c r="U75" i="75"/>
  <c r="F75" i="75"/>
  <c r="U74" i="75"/>
  <c r="F74" i="75"/>
  <c r="U73" i="75"/>
  <c r="F73" i="75"/>
  <c r="U72" i="75"/>
  <c r="F72" i="75"/>
  <c r="U71" i="75"/>
  <c r="T71" i="75"/>
  <c r="F71" i="75"/>
  <c r="U70" i="75"/>
  <c r="T70" i="75"/>
  <c r="F70" i="75"/>
  <c r="U69" i="75"/>
  <c r="T69" i="75"/>
  <c r="F69" i="75"/>
  <c r="U68" i="75"/>
  <c r="T68" i="75"/>
  <c r="F68" i="75"/>
  <c r="U67" i="75"/>
  <c r="T67" i="75"/>
  <c r="F67" i="75"/>
  <c r="U66" i="75"/>
  <c r="T66" i="75"/>
  <c r="F66" i="75"/>
  <c r="U65" i="75"/>
  <c r="T65" i="75"/>
  <c r="F65" i="75"/>
  <c r="U64" i="75"/>
  <c r="T64" i="75"/>
  <c r="F64" i="75"/>
  <c r="U63" i="75"/>
  <c r="T63" i="75"/>
  <c r="F63" i="75"/>
  <c r="U62" i="75"/>
  <c r="T62" i="75"/>
  <c r="F62" i="75"/>
  <c r="U61" i="75"/>
  <c r="T61" i="75"/>
  <c r="F61" i="75"/>
  <c r="U60" i="75"/>
  <c r="T60" i="75"/>
  <c r="F60" i="75"/>
  <c r="U59" i="75"/>
  <c r="T59" i="75"/>
  <c r="F59" i="75"/>
  <c r="U58" i="75"/>
  <c r="T58" i="75"/>
  <c r="F58" i="75"/>
  <c r="U57" i="75"/>
  <c r="T57" i="75"/>
  <c r="F57" i="75"/>
  <c r="U56" i="75"/>
  <c r="T56" i="75"/>
  <c r="F56" i="75"/>
  <c r="U55" i="75"/>
  <c r="T55" i="75"/>
  <c r="F55" i="75"/>
  <c r="U54" i="75"/>
  <c r="T54" i="75"/>
  <c r="F54" i="75"/>
  <c r="U53" i="75"/>
  <c r="T53" i="75"/>
  <c r="F53" i="75"/>
  <c r="U52" i="75"/>
  <c r="T52" i="75"/>
  <c r="F52" i="75"/>
  <c r="U51" i="75"/>
  <c r="T51" i="75"/>
  <c r="F51" i="75"/>
  <c r="U50" i="75"/>
  <c r="T50" i="75"/>
  <c r="F50" i="75"/>
  <c r="U49" i="75"/>
  <c r="T49" i="75"/>
  <c r="F49" i="75"/>
  <c r="U48" i="75"/>
  <c r="T48" i="75"/>
  <c r="F48" i="75"/>
  <c r="U47" i="75"/>
  <c r="T47" i="75"/>
  <c r="F47" i="75"/>
  <c r="U46" i="75"/>
  <c r="T46" i="75"/>
  <c r="F46" i="75"/>
  <c r="U45" i="75"/>
  <c r="T45" i="75"/>
  <c r="F45" i="75"/>
  <c r="U44" i="75"/>
  <c r="T44" i="75"/>
  <c r="F44" i="75"/>
  <c r="U43" i="75"/>
  <c r="T43" i="75"/>
  <c r="F43" i="75"/>
  <c r="U42" i="75"/>
  <c r="T42" i="75"/>
  <c r="F42" i="75"/>
  <c r="U41" i="75"/>
  <c r="T41" i="75"/>
  <c r="F41" i="75"/>
  <c r="U40" i="75"/>
  <c r="T40" i="75"/>
  <c r="F40" i="75"/>
  <c r="U39" i="75"/>
  <c r="T39" i="75"/>
  <c r="F39" i="75"/>
  <c r="U38" i="75"/>
  <c r="T38" i="75"/>
  <c r="F38" i="75"/>
  <c r="U37" i="75"/>
  <c r="T37" i="75"/>
  <c r="F37" i="75"/>
  <c r="U36" i="75"/>
  <c r="T36" i="75"/>
  <c r="F36" i="75"/>
  <c r="U35" i="75"/>
  <c r="T35" i="75"/>
  <c r="F35" i="75"/>
  <c r="U34" i="75"/>
  <c r="T34" i="75"/>
  <c r="F34" i="75"/>
  <c r="U33" i="75"/>
  <c r="T33" i="75"/>
  <c r="F33" i="75"/>
  <c r="U32" i="75"/>
  <c r="T32" i="75"/>
  <c r="F32" i="75"/>
  <c r="U31" i="75"/>
  <c r="T31" i="75"/>
  <c r="F31" i="75"/>
  <c r="U30" i="75"/>
  <c r="T30" i="75"/>
  <c r="F30" i="75"/>
  <c r="U29" i="75"/>
  <c r="T29" i="75"/>
  <c r="K29" i="75"/>
  <c r="F29" i="75"/>
  <c r="U28" i="75"/>
  <c r="T28" i="75"/>
  <c r="F28" i="75"/>
  <c r="U27" i="75"/>
  <c r="T27" i="75"/>
  <c r="K27" i="75"/>
  <c r="F27" i="75"/>
  <c r="U26" i="75"/>
  <c r="T26" i="75"/>
  <c r="K26" i="75"/>
  <c r="F26" i="75"/>
  <c r="U25" i="75"/>
  <c r="T25" i="75"/>
  <c r="K25" i="75"/>
  <c r="F25" i="75"/>
  <c r="U24" i="75"/>
  <c r="T24" i="75"/>
  <c r="K24" i="75"/>
  <c r="F24" i="75"/>
  <c r="U23" i="75"/>
  <c r="T23" i="75"/>
  <c r="K23" i="75"/>
  <c r="F23" i="75"/>
  <c r="U22" i="75"/>
  <c r="T22" i="75"/>
  <c r="K22" i="75"/>
  <c r="F22" i="75"/>
  <c r="U21" i="75"/>
  <c r="T21" i="75"/>
  <c r="K21" i="75"/>
  <c r="F21" i="75"/>
  <c r="U20" i="75"/>
  <c r="T20" i="75"/>
  <c r="K20" i="75"/>
  <c r="F20" i="75"/>
  <c r="U19" i="75"/>
  <c r="T19" i="75"/>
  <c r="K19" i="75"/>
  <c r="F19" i="75"/>
  <c r="U18" i="75"/>
  <c r="T18" i="75"/>
  <c r="K18" i="75"/>
  <c r="F18" i="75"/>
  <c r="U17" i="75"/>
  <c r="T17" i="75"/>
  <c r="K17" i="75"/>
  <c r="F17" i="75"/>
  <c r="U16" i="75"/>
  <c r="T16" i="75"/>
  <c r="K16" i="75"/>
  <c r="F16" i="75"/>
  <c r="U15" i="75"/>
  <c r="T15" i="75"/>
  <c r="K15" i="75"/>
  <c r="F15" i="75"/>
  <c r="U14" i="75"/>
  <c r="T14" i="75"/>
  <c r="K14" i="75"/>
  <c r="F14" i="75"/>
  <c r="U13" i="75"/>
  <c r="T13" i="75"/>
  <c r="K13" i="75"/>
  <c r="F13" i="75"/>
  <c r="U12" i="75"/>
  <c r="T12" i="75"/>
  <c r="K12" i="75"/>
  <c r="F12" i="75"/>
  <c r="U11" i="75"/>
  <c r="T11" i="75"/>
  <c r="K11" i="75"/>
  <c r="F11" i="75"/>
  <c r="U10" i="75"/>
  <c r="T10" i="75"/>
  <c r="K10" i="75"/>
  <c r="F10" i="75"/>
  <c r="U9" i="75"/>
  <c r="T9" i="75"/>
  <c r="K9" i="75"/>
  <c r="F9" i="75"/>
  <c r="U8" i="75"/>
  <c r="T8" i="75"/>
  <c r="K8" i="75"/>
  <c r="F8" i="75"/>
  <c r="U7" i="75"/>
  <c r="T7" i="75"/>
  <c r="K7" i="75"/>
  <c r="F7" i="75"/>
  <c r="U6" i="75"/>
  <c r="T6" i="75"/>
  <c r="K6" i="75"/>
  <c r="F6" i="75"/>
  <c r="U5" i="75"/>
  <c r="T5" i="75"/>
  <c r="K5" i="75"/>
  <c r="F5" i="75"/>
  <c r="U4" i="75"/>
  <c r="T4" i="75"/>
  <c r="K4" i="75"/>
  <c r="F4" i="75"/>
  <c r="F82" i="76"/>
  <c r="F81" i="76"/>
  <c r="F80" i="76"/>
  <c r="F79" i="76"/>
  <c r="F78" i="76"/>
  <c r="F77" i="76"/>
  <c r="U76" i="76"/>
  <c r="F76" i="76"/>
  <c r="U75" i="76"/>
  <c r="F75" i="76"/>
  <c r="U74" i="76"/>
  <c r="F74" i="76"/>
  <c r="U73" i="76"/>
  <c r="F73" i="76"/>
  <c r="U72" i="76"/>
  <c r="F72" i="76"/>
  <c r="U71" i="76"/>
  <c r="T71" i="76"/>
  <c r="F71" i="76"/>
  <c r="U70" i="76"/>
  <c r="T70" i="76"/>
  <c r="F70" i="76"/>
  <c r="U69" i="76"/>
  <c r="T69" i="76"/>
  <c r="F69" i="76"/>
  <c r="U68" i="76"/>
  <c r="T68" i="76"/>
  <c r="F68" i="76"/>
  <c r="U67" i="76"/>
  <c r="T67" i="76"/>
  <c r="F67" i="76"/>
  <c r="U66" i="76"/>
  <c r="T66" i="76"/>
  <c r="F66" i="76"/>
  <c r="U65" i="76"/>
  <c r="T65" i="76"/>
  <c r="F65" i="76"/>
  <c r="U64" i="76"/>
  <c r="T64" i="76"/>
  <c r="F64" i="76"/>
  <c r="U63" i="76"/>
  <c r="T63" i="76"/>
  <c r="F63" i="76"/>
  <c r="U62" i="76"/>
  <c r="T62" i="76"/>
  <c r="F62" i="76"/>
  <c r="U61" i="76"/>
  <c r="T61" i="76"/>
  <c r="F61" i="76"/>
  <c r="U60" i="76"/>
  <c r="T60" i="76"/>
  <c r="F60" i="76"/>
  <c r="U59" i="76"/>
  <c r="T59" i="76"/>
  <c r="F59" i="76"/>
  <c r="U58" i="76"/>
  <c r="T58" i="76"/>
  <c r="F58" i="76"/>
  <c r="U57" i="76"/>
  <c r="T57" i="76"/>
  <c r="F57" i="76"/>
  <c r="U56" i="76"/>
  <c r="T56" i="76"/>
  <c r="F56" i="76"/>
  <c r="U55" i="76"/>
  <c r="T55" i="76"/>
  <c r="F55" i="76"/>
  <c r="U54" i="76"/>
  <c r="T54" i="76"/>
  <c r="F54" i="76"/>
  <c r="U53" i="76"/>
  <c r="T53" i="76"/>
  <c r="F53" i="76"/>
  <c r="U52" i="76"/>
  <c r="T52" i="76"/>
  <c r="F52" i="76"/>
  <c r="U51" i="76"/>
  <c r="T51" i="76"/>
  <c r="F51" i="76"/>
  <c r="U50" i="76"/>
  <c r="T50" i="76"/>
  <c r="F50" i="76"/>
  <c r="U49" i="76"/>
  <c r="T49" i="76"/>
  <c r="F49" i="76"/>
  <c r="U48" i="76"/>
  <c r="T48" i="76"/>
  <c r="F48" i="76"/>
  <c r="U47" i="76"/>
  <c r="T47" i="76"/>
  <c r="F47" i="76"/>
  <c r="U46" i="76"/>
  <c r="T46" i="76"/>
  <c r="F46" i="76"/>
  <c r="U45" i="76"/>
  <c r="T45" i="76"/>
  <c r="F45" i="76"/>
  <c r="U44" i="76"/>
  <c r="T44" i="76"/>
  <c r="F44" i="76"/>
  <c r="U43" i="76"/>
  <c r="T43" i="76"/>
  <c r="F43" i="76"/>
  <c r="U42" i="76"/>
  <c r="T42" i="76"/>
  <c r="F42" i="76"/>
  <c r="U41" i="76"/>
  <c r="T41" i="76"/>
  <c r="F41" i="76"/>
  <c r="U40" i="76"/>
  <c r="T40" i="76"/>
  <c r="F40" i="76"/>
  <c r="U39" i="76"/>
  <c r="T39" i="76"/>
  <c r="F39" i="76"/>
  <c r="U38" i="76"/>
  <c r="T38" i="76"/>
  <c r="F38" i="76"/>
  <c r="U37" i="76"/>
  <c r="T37" i="76"/>
  <c r="F37" i="76"/>
  <c r="U36" i="76"/>
  <c r="T36" i="76"/>
  <c r="F36" i="76"/>
  <c r="U35" i="76"/>
  <c r="T35" i="76"/>
  <c r="F35" i="76"/>
  <c r="U34" i="76"/>
  <c r="T34" i="76"/>
  <c r="F34" i="76"/>
  <c r="U33" i="76"/>
  <c r="T33" i="76"/>
  <c r="F33" i="76"/>
  <c r="U32" i="76"/>
  <c r="T32" i="76"/>
  <c r="F32" i="76"/>
  <c r="U31" i="76"/>
  <c r="T31" i="76"/>
  <c r="F31" i="76"/>
  <c r="U30" i="76"/>
  <c r="T30" i="76"/>
  <c r="F30" i="76"/>
  <c r="U29" i="76"/>
  <c r="T29" i="76"/>
  <c r="K29" i="76"/>
  <c r="F29" i="76"/>
  <c r="U28" i="76"/>
  <c r="T28" i="76"/>
  <c r="F28" i="76"/>
  <c r="U27" i="76"/>
  <c r="T27" i="76"/>
  <c r="K27" i="76"/>
  <c r="F27" i="76"/>
  <c r="U26" i="76"/>
  <c r="T26" i="76"/>
  <c r="K26" i="76"/>
  <c r="F26" i="76"/>
  <c r="U25" i="76"/>
  <c r="T25" i="76"/>
  <c r="K25" i="76"/>
  <c r="F25" i="76"/>
  <c r="U24" i="76"/>
  <c r="T24" i="76"/>
  <c r="K24" i="76"/>
  <c r="F24" i="76"/>
  <c r="U23" i="76"/>
  <c r="T23" i="76"/>
  <c r="K23" i="76"/>
  <c r="F23" i="76"/>
  <c r="U22" i="76"/>
  <c r="T22" i="76"/>
  <c r="K22" i="76"/>
  <c r="F22" i="76"/>
  <c r="U21" i="76"/>
  <c r="T21" i="76"/>
  <c r="K21" i="76"/>
  <c r="F21" i="76"/>
  <c r="U20" i="76"/>
  <c r="T20" i="76"/>
  <c r="K20" i="76"/>
  <c r="F20" i="76"/>
  <c r="U19" i="76"/>
  <c r="T19" i="76"/>
  <c r="K19" i="76"/>
  <c r="F19" i="76"/>
  <c r="U18" i="76"/>
  <c r="T18" i="76"/>
  <c r="K18" i="76"/>
  <c r="F18" i="76"/>
  <c r="U17" i="76"/>
  <c r="T17" i="76"/>
  <c r="K17" i="76"/>
  <c r="F17" i="76"/>
  <c r="U16" i="76"/>
  <c r="T16" i="76"/>
  <c r="K16" i="76"/>
  <c r="F16" i="76"/>
  <c r="U15" i="76"/>
  <c r="T15" i="76"/>
  <c r="K15" i="76"/>
  <c r="F15" i="76"/>
  <c r="U14" i="76"/>
  <c r="T14" i="76"/>
  <c r="K14" i="76"/>
  <c r="F14" i="76"/>
  <c r="U13" i="76"/>
  <c r="T13" i="76"/>
  <c r="K13" i="76"/>
  <c r="F13" i="76"/>
  <c r="U12" i="76"/>
  <c r="T12" i="76"/>
  <c r="K12" i="76"/>
  <c r="F12" i="76"/>
  <c r="U11" i="76"/>
  <c r="T11" i="76"/>
  <c r="K11" i="76"/>
  <c r="F11" i="76"/>
  <c r="U10" i="76"/>
  <c r="T10" i="76"/>
  <c r="K10" i="76"/>
  <c r="F10" i="76"/>
  <c r="U9" i="76"/>
  <c r="T9" i="76"/>
  <c r="K9" i="76"/>
  <c r="F9" i="76"/>
  <c r="U8" i="76"/>
  <c r="T8" i="76"/>
  <c r="K8" i="76"/>
  <c r="F8" i="76"/>
  <c r="U7" i="76"/>
  <c r="T7" i="76"/>
  <c r="K7" i="76"/>
  <c r="F7" i="76"/>
  <c r="U6" i="76"/>
  <c r="T6" i="76"/>
  <c r="K6" i="76"/>
  <c r="F6" i="76"/>
  <c r="U5" i="76"/>
  <c r="T5" i="76"/>
  <c r="K5" i="76"/>
  <c r="F5" i="76"/>
  <c r="U4" i="76"/>
  <c r="T4" i="76"/>
  <c r="K4" i="76"/>
  <c r="F4" i="76"/>
  <c r="F82" i="48"/>
  <c r="F81" i="48"/>
  <c r="F80" i="48"/>
  <c r="F79" i="48"/>
  <c r="F78" i="48"/>
  <c r="F77" i="48"/>
  <c r="U76" i="48"/>
  <c r="F76" i="48"/>
  <c r="U75" i="48"/>
  <c r="F75" i="48"/>
  <c r="U74" i="48"/>
  <c r="F74" i="48"/>
  <c r="U73" i="48"/>
  <c r="F73" i="48"/>
  <c r="U72" i="48"/>
  <c r="F72" i="48"/>
  <c r="U71" i="48"/>
  <c r="T71" i="48"/>
  <c r="F71" i="48"/>
  <c r="U70" i="48"/>
  <c r="T70" i="48"/>
  <c r="F70" i="48"/>
  <c r="U69" i="48"/>
  <c r="T69" i="48"/>
  <c r="F69" i="48"/>
  <c r="U68" i="48"/>
  <c r="T68" i="48"/>
  <c r="F68" i="48"/>
  <c r="U67" i="48"/>
  <c r="T67" i="48"/>
  <c r="F67" i="48"/>
  <c r="U66" i="48"/>
  <c r="T66" i="48"/>
  <c r="F66" i="48"/>
  <c r="U65" i="48"/>
  <c r="T65" i="48"/>
  <c r="F65" i="48"/>
  <c r="U64" i="48"/>
  <c r="T64" i="48"/>
  <c r="F64" i="48"/>
  <c r="U63" i="48"/>
  <c r="T63" i="48"/>
  <c r="F63" i="48"/>
  <c r="U62" i="48"/>
  <c r="T62" i="48"/>
  <c r="F62" i="48"/>
  <c r="U61" i="48"/>
  <c r="T61" i="48"/>
  <c r="F61" i="48"/>
  <c r="U60" i="48"/>
  <c r="T60" i="48"/>
  <c r="F60" i="48"/>
  <c r="U59" i="48"/>
  <c r="T59" i="48"/>
  <c r="F59" i="48"/>
  <c r="U58" i="48"/>
  <c r="T58" i="48"/>
  <c r="F58" i="48"/>
  <c r="U57" i="48"/>
  <c r="T57" i="48"/>
  <c r="F57" i="48"/>
  <c r="U56" i="48"/>
  <c r="T56" i="48"/>
  <c r="F56" i="48"/>
  <c r="U55" i="48"/>
  <c r="T55" i="48"/>
  <c r="F55" i="48"/>
  <c r="U54" i="48"/>
  <c r="T54" i="48"/>
  <c r="F54" i="48"/>
  <c r="U53" i="48"/>
  <c r="T53" i="48"/>
  <c r="F53" i="48"/>
  <c r="U52" i="48"/>
  <c r="T52" i="48"/>
  <c r="F52" i="48"/>
  <c r="U51" i="48"/>
  <c r="T51" i="48"/>
  <c r="F51" i="48"/>
  <c r="U50" i="48"/>
  <c r="T50" i="48"/>
  <c r="F50" i="48"/>
  <c r="U49" i="48"/>
  <c r="T49" i="48"/>
  <c r="F49" i="48"/>
  <c r="U48" i="48"/>
  <c r="T48" i="48"/>
  <c r="F48" i="48"/>
  <c r="U47" i="48"/>
  <c r="T47" i="48"/>
  <c r="F47" i="48"/>
  <c r="U46" i="48"/>
  <c r="T46" i="48"/>
  <c r="F46" i="48"/>
  <c r="U45" i="48"/>
  <c r="T45" i="48"/>
  <c r="F45" i="48"/>
  <c r="U44" i="48"/>
  <c r="T44" i="48"/>
  <c r="F44" i="48"/>
  <c r="U43" i="48"/>
  <c r="T43" i="48"/>
  <c r="F43" i="48"/>
  <c r="U42" i="48"/>
  <c r="T42" i="48"/>
  <c r="F42" i="48"/>
  <c r="U41" i="48"/>
  <c r="T41" i="48"/>
  <c r="F41" i="48"/>
  <c r="U40" i="48"/>
  <c r="T40" i="48"/>
  <c r="F40" i="48"/>
  <c r="U39" i="48"/>
  <c r="T39" i="48"/>
  <c r="F39" i="48"/>
  <c r="U38" i="48"/>
  <c r="T38" i="48"/>
  <c r="F38" i="48"/>
  <c r="U37" i="48"/>
  <c r="T37" i="48"/>
  <c r="F37" i="48"/>
  <c r="U36" i="48"/>
  <c r="T36" i="48"/>
  <c r="F36" i="48"/>
  <c r="U35" i="48"/>
  <c r="T35" i="48"/>
  <c r="F35" i="48"/>
  <c r="U34" i="48"/>
  <c r="T34" i="48"/>
  <c r="F34" i="48"/>
  <c r="U33" i="48"/>
  <c r="T33" i="48"/>
  <c r="F33" i="48"/>
  <c r="U32" i="48"/>
  <c r="T32" i="48"/>
  <c r="F32" i="48"/>
  <c r="U31" i="48"/>
  <c r="T31" i="48"/>
  <c r="F31" i="48"/>
  <c r="U30" i="48"/>
  <c r="T30" i="48"/>
  <c r="F30" i="48"/>
  <c r="U29" i="48"/>
  <c r="T29" i="48"/>
  <c r="K29" i="48"/>
  <c r="F29" i="48"/>
  <c r="U28" i="48"/>
  <c r="T28" i="48"/>
  <c r="F28" i="48"/>
  <c r="U27" i="48"/>
  <c r="T27" i="48"/>
  <c r="K27" i="48"/>
  <c r="F27" i="48"/>
  <c r="U26" i="48"/>
  <c r="T26" i="48"/>
  <c r="K26" i="48"/>
  <c r="F26" i="48"/>
  <c r="U25" i="48"/>
  <c r="T25" i="48"/>
  <c r="K25" i="48"/>
  <c r="F25" i="48"/>
  <c r="U24" i="48"/>
  <c r="T24" i="48"/>
  <c r="K24" i="48"/>
  <c r="F24" i="48"/>
  <c r="U23" i="48"/>
  <c r="T23" i="48"/>
  <c r="K23" i="48"/>
  <c r="F23" i="48"/>
  <c r="U22" i="48"/>
  <c r="T22" i="48"/>
  <c r="K22" i="48"/>
  <c r="F22" i="48"/>
  <c r="U21" i="48"/>
  <c r="T21" i="48"/>
  <c r="K21" i="48"/>
  <c r="F21" i="48"/>
  <c r="U20" i="48"/>
  <c r="T20" i="48"/>
  <c r="K20" i="48"/>
  <c r="F20" i="48"/>
  <c r="U19" i="48"/>
  <c r="T19" i="48"/>
  <c r="K19" i="48"/>
  <c r="F19" i="48"/>
  <c r="U18" i="48"/>
  <c r="T18" i="48"/>
  <c r="K18" i="48"/>
  <c r="F18" i="48"/>
  <c r="U17" i="48"/>
  <c r="T17" i="48"/>
  <c r="K17" i="48"/>
  <c r="F17" i="48"/>
  <c r="U16" i="48"/>
  <c r="T16" i="48"/>
  <c r="K16" i="48"/>
  <c r="F16" i="48"/>
  <c r="U15" i="48"/>
  <c r="T15" i="48"/>
  <c r="K15" i="48"/>
  <c r="F15" i="48"/>
  <c r="U14" i="48"/>
  <c r="T14" i="48"/>
  <c r="K14" i="48"/>
  <c r="F14" i="48"/>
  <c r="U13" i="48"/>
  <c r="T13" i="48"/>
  <c r="K13" i="48"/>
  <c r="F13" i="48"/>
  <c r="U12" i="48"/>
  <c r="T12" i="48"/>
  <c r="K12" i="48"/>
  <c r="F12" i="48"/>
  <c r="U11" i="48"/>
  <c r="T11" i="48"/>
  <c r="K11" i="48"/>
  <c r="F11" i="48"/>
  <c r="U10" i="48"/>
  <c r="T10" i="48"/>
  <c r="K10" i="48"/>
  <c r="F10" i="48"/>
  <c r="U9" i="48"/>
  <c r="T9" i="48"/>
  <c r="K9" i="48"/>
  <c r="F9" i="48"/>
  <c r="U8" i="48"/>
  <c r="T8" i="48"/>
  <c r="K8" i="48"/>
  <c r="F8" i="48"/>
  <c r="U7" i="48"/>
  <c r="T7" i="48"/>
  <c r="K7" i="48"/>
  <c r="F7" i="48"/>
  <c r="U6" i="48"/>
  <c r="T6" i="48"/>
  <c r="K6" i="48"/>
  <c r="F6" i="48"/>
  <c r="U5" i="48"/>
  <c r="T5" i="48"/>
  <c r="K5" i="48"/>
  <c r="F5" i="48"/>
  <c r="U4" i="48"/>
  <c r="T4" i="48"/>
  <c r="K4" i="48"/>
  <c r="F4" i="48"/>
  <c r="F82" i="74"/>
  <c r="F81" i="74"/>
  <c r="F80" i="74"/>
  <c r="F79" i="74"/>
  <c r="F78" i="74"/>
  <c r="F77" i="74"/>
  <c r="U76" i="74"/>
  <c r="F76" i="74"/>
  <c r="U75" i="74"/>
  <c r="F75" i="74"/>
  <c r="U74" i="74"/>
  <c r="F74" i="74"/>
  <c r="U73" i="74"/>
  <c r="F73" i="74"/>
  <c r="U72" i="74"/>
  <c r="F72" i="74"/>
  <c r="U71" i="74"/>
  <c r="T71" i="74"/>
  <c r="F71" i="74"/>
  <c r="U70" i="74"/>
  <c r="T70" i="74"/>
  <c r="F70" i="74"/>
  <c r="U69" i="74"/>
  <c r="T69" i="74"/>
  <c r="F69" i="74"/>
  <c r="U68" i="74"/>
  <c r="T68" i="74"/>
  <c r="F68" i="74"/>
  <c r="U67" i="74"/>
  <c r="T67" i="74"/>
  <c r="F67" i="74"/>
  <c r="U66" i="74"/>
  <c r="T66" i="74"/>
  <c r="F66" i="74"/>
  <c r="U65" i="74"/>
  <c r="T65" i="74"/>
  <c r="F65" i="74"/>
  <c r="U64" i="74"/>
  <c r="T64" i="74"/>
  <c r="F64" i="74"/>
  <c r="U63" i="74"/>
  <c r="T63" i="74"/>
  <c r="F63" i="74"/>
  <c r="U62" i="74"/>
  <c r="T62" i="74"/>
  <c r="F62" i="74"/>
  <c r="U61" i="74"/>
  <c r="T61" i="74"/>
  <c r="F61" i="74"/>
  <c r="U60" i="74"/>
  <c r="T60" i="74"/>
  <c r="F60" i="74"/>
  <c r="U59" i="74"/>
  <c r="T59" i="74"/>
  <c r="F59" i="74"/>
  <c r="U58" i="74"/>
  <c r="T58" i="74"/>
  <c r="F58" i="74"/>
  <c r="U57" i="74"/>
  <c r="T57" i="74"/>
  <c r="F57" i="74"/>
  <c r="U56" i="74"/>
  <c r="T56" i="74"/>
  <c r="F56" i="74"/>
  <c r="U55" i="74"/>
  <c r="T55" i="74"/>
  <c r="F55" i="74"/>
  <c r="U54" i="74"/>
  <c r="T54" i="74"/>
  <c r="F54" i="74"/>
  <c r="U53" i="74"/>
  <c r="T53" i="74"/>
  <c r="F53" i="74"/>
  <c r="U52" i="74"/>
  <c r="T52" i="74"/>
  <c r="F52" i="74"/>
  <c r="U51" i="74"/>
  <c r="T51" i="74"/>
  <c r="F51" i="74"/>
  <c r="U50" i="74"/>
  <c r="T50" i="74"/>
  <c r="F50" i="74"/>
  <c r="U49" i="74"/>
  <c r="T49" i="74"/>
  <c r="F49" i="74"/>
  <c r="U48" i="74"/>
  <c r="T48" i="74"/>
  <c r="F48" i="74"/>
  <c r="U47" i="74"/>
  <c r="T47" i="74"/>
  <c r="F47" i="74"/>
  <c r="U46" i="74"/>
  <c r="T46" i="74"/>
  <c r="F46" i="74"/>
  <c r="U45" i="74"/>
  <c r="T45" i="74"/>
  <c r="F45" i="74"/>
  <c r="U44" i="74"/>
  <c r="T44" i="74"/>
  <c r="F44" i="74"/>
  <c r="U43" i="74"/>
  <c r="T43" i="74"/>
  <c r="F43" i="74"/>
  <c r="U42" i="74"/>
  <c r="T42" i="74"/>
  <c r="F42" i="74"/>
  <c r="U41" i="74"/>
  <c r="T41" i="74"/>
  <c r="F41" i="74"/>
  <c r="U40" i="74"/>
  <c r="T40" i="74"/>
  <c r="F40" i="74"/>
  <c r="U39" i="74"/>
  <c r="T39" i="74"/>
  <c r="F39" i="74"/>
  <c r="U38" i="74"/>
  <c r="T38" i="74"/>
  <c r="F38" i="74"/>
  <c r="U37" i="74"/>
  <c r="T37" i="74"/>
  <c r="F37" i="74"/>
  <c r="U36" i="74"/>
  <c r="T36" i="74"/>
  <c r="F36" i="74"/>
  <c r="U35" i="74"/>
  <c r="T35" i="74"/>
  <c r="F35" i="74"/>
  <c r="U34" i="74"/>
  <c r="T34" i="74"/>
  <c r="F34" i="74"/>
  <c r="U33" i="74"/>
  <c r="T33" i="74"/>
  <c r="F33" i="74"/>
  <c r="U32" i="74"/>
  <c r="T32" i="74"/>
  <c r="F32" i="74"/>
  <c r="U31" i="74"/>
  <c r="T31" i="74"/>
  <c r="F31" i="74"/>
  <c r="U30" i="74"/>
  <c r="T30" i="74"/>
  <c r="F30" i="74"/>
  <c r="U29" i="74"/>
  <c r="T29" i="74"/>
  <c r="K29" i="74"/>
  <c r="F29" i="74"/>
  <c r="U28" i="74"/>
  <c r="T28" i="74"/>
  <c r="F28" i="74"/>
  <c r="U27" i="74"/>
  <c r="T27" i="74"/>
  <c r="K27" i="74"/>
  <c r="F27" i="74"/>
  <c r="U26" i="74"/>
  <c r="T26" i="74"/>
  <c r="K26" i="74"/>
  <c r="F26" i="74"/>
  <c r="U25" i="74"/>
  <c r="T25" i="74"/>
  <c r="K25" i="74"/>
  <c r="F25" i="74"/>
  <c r="U24" i="74"/>
  <c r="T24" i="74"/>
  <c r="K24" i="74"/>
  <c r="F24" i="74"/>
  <c r="U23" i="74"/>
  <c r="T23" i="74"/>
  <c r="K23" i="74"/>
  <c r="F23" i="74"/>
  <c r="U22" i="74"/>
  <c r="T22" i="74"/>
  <c r="K22" i="74"/>
  <c r="F22" i="74"/>
  <c r="U21" i="74"/>
  <c r="T21" i="74"/>
  <c r="K21" i="74"/>
  <c r="F21" i="74"/>
  <c r="U20" i="74"/>
  <c r="T20" i="74"/>
  <c r="K20" i="74"/>
  <c r="F20" i="74"/>
  <c r="U19" i="74"/>
  <c r="T19" i="74"/>
  <c r="K19" i="74"/>
  <c r="F19" i="74"/>
  <c r="U18" i="74"/>
  <c r="T18" i="74"/>
  <c r="K18" i="74"/>
  <c r="F18" i="74"/>
  <c r="U17" i="74"/>
  <c r="T17" i="74"/>
  <c r="K17" i="74"/>
  <c r="F17" i="74"/>
  <c r="U16" i="74"/>
  <c r="T16" i="74"/>
  <c r="K16" i="74"/>
  <c r="F16" i="74"/>
  <c r="U15" i="74"/>
  <c r="T15" i="74"/>
  <c r="K15" i="74"/>
  <c r="F15" i="74"/>
  <c r="U14" i="74"/>
  <c r="T14" i="74"/>
  <c r="K14" i="74"/>
  <c r="F14" i="74"/>
  <c r="U13" i="74"/>
  <c r="T13" i="74"/>
  <c r="K13" i="74"/>
  <c r="F13" i="74"/>
  <c r="U12" i="74"/>
  <c r="T12" i="74"/>
  <c r="K12" i="74"/>
  <c r="F12" i="74"/>
  <c r="U11" i="74"/>
  <c r="T11" i="74"/>
  <c r="K11" i="74"/>
  <c r="F11" i="74"/>
  <c r="U10" i="74"/>
  <c r="T10" i="74"/>
  <c r="K10" i="74"/>
  <c r="F10" i="74"/>
  <c r="U9" i="74"/>
  <c r="T9" i="74"/>
  <c r="K9" i="74"/>
  <c r="F9" i="74"/>
  <c r="U8" i="74"/>
  <c r="T8" i="74"/>
  <c r="K8" i="74"/>
  <c r="F8" i="74"/>
  <c r="U7" i="74"/>
  <c r="T7" i="74"/>
  <c r="K7" i="74"/>
  <c r="F7" i="74"/>
  <c r="U6" i="74"/>
  <c r="T6" i="74"/>
  <c r="K6" i="74"/>
  <c r="F6" i="74"/>
  <c r="U5" i="74"/>
  <c r="T5" i="74"/>
  <c r="K5" i="74"/>
  <c r="F5" i="74"/>
  <c r="U4" i="74"/>
  <c r="T4" i="74"/>
  <c r="K4" i="74"/>
  <c r="F4" i="74"/>
  <c r="F138" i="47"/>
  <c r="F137" i="47"/>
  <c r="F136" i="47"/>
  <c r="F135" i="47"/>
  <c r="F134" i="47"/>
  <c r="F133" i="47"/>
  <c r="F132" i="47"/>
  <c r="F131" i="47"/>
  <c r="F130" i="47"/>
  <c r="F129" i="47"/>
  <c r="F128" i="47"/>
  <c r="F127" i="47"/>
  <c r="F126" i="47"/>
  <c r="F125" i="47"/>
  <c r="F124" i="47"/>
  <c r="F123" i="47"/>
  <c r="F122" i="47"/>
  <c r="F121" i="47"/>
  <c r="F120" i="47"/>
  <c r="F119" i="47"/>
  <c r="F118" i="47"/>
  <c r="F117" i="47"/>
  <c r="F116" i="47"/>
  <c r="F115" i="47"/>
  <c r="F114" i="47"/>
  <c r="F113" i="47"/>
  <c r="F112" i="47"/>
  <c r="F111" i="47"/>
  <c r="F110" i="47"/>
  <c r="F109" i="47"/>
  <c r="F108" i="47"/>
  <c r="F107" i="47"/>
  <c r="F106" i="47"/>
  <c r="F105" i="47"/>
  <c r="F104" i="47"/>
  <c r="F103" i="47"/>
  <c r="F102" i="47"/>
  <c r="F101" i="47"/>
  <c r="F100" i="47"/>
  <c r="F99" i="47"/>
  <c r="F98" i="47"/>
  <c r="F97" i="47"/>
  <c r="F96" i="47"/>
  <c r="F95" i="47"/>
  <c r="F94" i="47"/>
  <c r="F93" i="47"/>
  <c r="F92" i="47"/>
  <c r="F91" i="47"/>
  <c r="F90" i="47"/>
  <c r="F89" i="47"/>
  <c r="F88" i="47"/>
  <c r="F87" i="47"/>
  <c r="F86" i="47"/>
  <c r="F85" i="47"/>
  <c r="F84" i="47"/>
  <c r="F83" i="47"/>
  <c r="F82" i="47"/>
  <c r="F81" i="47"/>
  <c r="F80" i="47"/>
  <c r="F79" i="47"/>
  <c r="F78" i="47"/>
  <c r="F77" i="47"/>
  <c r="U76" i="47"/>
  <c r="F76" i="47"/>
  <c r="U75" i="47"/>
  <c r="F75" i="47"/>
  <c r="U74" i="47"/>
  <c r="F74" i="47"/>
  <c r="U73" i="47"/>
  <c r="F73" i="47"/>
  <c r="U72" i="47"/>
  <c r="F72" i="47"/>
  <c r="U71" i="47"/>
  <c r="T71" i="47"/>
  <c r="F71" i="47"/>
  <c r="U70" i="47"/>
  <c r="T70" i="47"/>
  <c r="F70" i="47"/>
  <c r="U69" i="47"/>
  <c r="T69" i="47"/>
  <c r="F69" i="47"/>
  <c r="U68" i="47"/>
  <c r="T68" i="47"/>
  <c r="F68" i="47"/>
  <c r="U67" i="47"/>
  <c r="T67" i="47"/>
  <c r="F67" i="47"/>
  <c r="U66" i="47"/>
  <c r="T66" i="47"/>
  <c r="F66" i="47"/>
  <c r="U65" i="47"/>
  <c r="T65" i="47"/>
  <c r="F65" i="47"/>
  <c r="U64" i="47"/>
  <c r="T64" i="47"/>
  <c r="F64" i="47"/>
  <c r="U63" i="47"/>
  <c r="T63" i="47"/>
  <c r="F63" i="47"/>
  <c r="U62" i="47"/>
  <c r="T62" i="47"/>
  <c r="F62" i="47"/>
  <c r="U61" i="47"/>
  <c r="T61" i="47"/>
  <c r="F61" i="47"/>
  <c r="U60" i="47"/>
  <c r="T60" i="47"/>
  <c r="F60" i="47"/>
  <c r="U59" i="47"/>
  <c r="T59" i="47"/>
  <c r="F59" i="47"/>
  <c r="U58" i="47"/>
  <c r="T58" i="47"/>
  <c r="F58" i="47"/>
  <c r="U57" i="47"/>
  <c r="T57" i="47"/>
  <c r="F57" i="47"/>
  <c r="U56" i="47"/>
  <c r="T56" i="47"/>
  <c r="F56" i="47"/>
  <c r="U55" i="47"/>
  <c r="T55" i="47"/>
  <c r="F55" i="47"/>
  <c r="U54" i="47"/>
  <c r="T54" i="47"/>
  <c r="F54" i="47"/>
  <c r="U53" i="47"/>
  <c r="T53" i="47"/>
  <c r="F53" i="47"/>
  <c r="U52" i="47"/>
  <c r="T52" i="47"/>
  <c r="F52" i="47"/>
  <c r="U51" i="47"/>
  <c r="T51" i="47"/>
  <c r="F51" i="47"/>
  <c r="U50" i="47"/>
  <c r="T50" i="47"/>
  <c r="F50" i="47"/>
  <c r="U49" i="47"/>
  <c r="T49" i="47"/>
  <c r="F49" i="47"/>
  <c r="U48" i="47"/>
  <c r="T48" i="47"/>
  <c r="F48" i="47"/>
  <c r="U47" i="47"/>
  <c r="T47" i="47"/>
  <c r="F47" i="47"/>
  <c r="U46" i="47"/>
  <c r="T46" i="47"/>
  <c r="F46" i="47"/>
  <c r="U45" i="47"/>
  <c r="T45" i="47"/>
  <c r="F45" i="47"/>
  <c r="U44" i="47"/>
  <c r="T44" i="47"/>
  <c r="F44" i="47"/>
  <c r="U43" i="47"/>
  <c r="T43" i="47"/>
  <c r="F43" i="47"/>
  <c r="U42" i="47"/>
  <c r="T42" i="47"/>
  <c r="F42" i="47"/>
  <c r="U41" i="47"/>
  <c r="T41" i="47"/>
  <c r="F41" i="47"/>
  <c r="U40" i="47"/>
  <c r="T40" i="47"/>
  <c r="F40" i="47"/>
  <c r="U39" i="47"/>
  <c r="T39" i="47"/>
  <c r="F39" i="47"/>
  <c r="U38" i="47"/>
  <c r="T38" i="47"/>
  <c r="F38" i="47"/>
  <c r="U37" i="47"/>
  <c r="T37" i="47"/>
  <c r="F37" i="47"/>
  <c r="U36" i="47"/>
  <c r="T36" i="47"/>
  <c r="F36" i="47"/>
  <c r="U35" i="47"/>
  <c r="T35" i="47"/>
  <c r="F35" i="47"/>
  <c r="U34" i="47"/>
  <c r="T34" i="47"/>
  <c r="F34" i="47"/>
  <c r="U33" i="47"/>
  <c r="T33" i="47"/>
  <c r="F33" i="47"/>
  <c r="U32" i="47"/>
  <c r="T32" i="47"/>
  <c r="F32" i="47"/>
  <c r="U31" i="47"/>
  <c r="T31" i="47"/>
  <c r="F31" i="47"/>
  <c r="U30" i="47"/>
  <c r="T30" i="47"/>
  <c r="F30" i="47"/>
  <c r="U29" i="47"/>
  <c r="T29" i="47"/>
  <c r="K29" i="47"/>
  <c r="F29" i="47"/>
  <c r="U28" i="47"/>
  <c r="T28" i="47"/>
  <c r="F28" i="47"/>
  <c r="U27" i="47"/>
  <c r="T27" i="47"/>
  <c r="K27" i="47"/>
  <c r="F27" i="47"/>
  <c r="U26" i="47"/>
  <c r="T26" i="47"/>
  <c r="K26" i="47"/>
  <c r="F26" i="47"/>
  <c r="U25" i="47"/>
  <c r="T25" i="47"/>
  <c r="K25" i="47"/>
  <c r="F25" i="47"/>
  <c r="U24" i="47"/>
  <c r="T24" i="47"/>
  <c r="K24" i="47"/>
  <c r="F24" i="47"/>
  <c r="U23" i="47"/>
  <c r="T23" i="47"/>
  <c r="K23" i="47"/>
  <c r="F23" i="47"/>
  <c r="U22" i="47"/>
  <c r="T22" i="47"/>
  <c r="K22" i="47"/>
  <c r="F22" i="47"/>
  <c r="U21" i="47"/>
  <c r="T21" i="47"/>
  <c r="K21" i="47"/>
  <c r="F21" i="47"/>
  <c r="U20" i="47"/>
  <c r="T20" i="47"/>
  <c r="K20" i="47"/>
  <c r="F20" i="47"/>
  <c r="U19" i="47"/>
  <c r="T19" i="47"/>
  <c r="K19" i="47"/>
  <c r="F19" i="47"/>
  <c r="U18" i="47"/>
  <c r="T18" i="47"/>
  <c r="K18" i="47"/>
  <c r="F18" i="47"/>
  <c r="U17" i="47"/>
  <c r="T17" i="47"/>
  <c r="K17" i="47"/>
  <c r="F17" i="47"/>
  <c r="U16" i="47"/>
  <c r="T16" i="47"/>
  <c r="K16" i="47"/>
  <c r="F16" i="47"/>
  <c r="U15" i="47"/>
  <c r="T15" i="47"/>
  <c r="K15" i="47"/>
  <c r="F15" i="47"/>
  <c r="U14" i="47"/>
  <c r="T14" i="47"/>
  <c r="K14" i="47"/>
  <c r="F14" i="47"/>
  <c r="U13" i="47"/>
  <c r="T13" i="47"/>
  <c r="K13" i="47"/>
  <c r="F13" i="47"/>
  <c r="U12" i="47"/>
  <c r="T12" i="47"/>
  <c r="K12" i="47"/>
  <c r="F12" i="47"/>
  <c r="U11" i="47"/>
  <c r="T11" i="47"/>
  <c r="K11" i="47"/>
  <c r="F11" i="47"/>
  <c r="U10" i="47"/>
  <c r="T10" i="47"/>
  <c r="K10" i="47"/>
  <c r="F10" i="47"/>
  <c r="U9" i="47"/>
  <c r="T9" i="47"/>
  <c r="K9" i="47"/>
  <c r="F9" i="47"/>
  <c r="U8" i="47"/>
  <c r="T8" i="47"/>
  <c r="K8" i="47"/>
  <c r="F8" i="47"/>
  <c r="U7" i="47"/>
  <c r="T7" i="47"/>
  <c r="K7" i="47"/>
  <c r="F7" i="47"/>
  <c r="U6" i="47"/>
  <c r="T6" i="47"/>
  <c r="K6" i="47"/>
  <c r="F6" i="47"/>
  <c r="U5" i="47"/>
  <c r="T5" i="47"/>
  <c r="K5" i="47"/>
  <c r="F5" i="47"/>
  <c r="U4" i="47"/>
  <c r="T4" i="47"/>
  <c r="K4" i="47"/>
  <c r="F4" i="47"/>
  <c r="F82" i="36"/>
  <c r="F81" i="36"/>
  <c r="F80" i="36"/>
  <c r="F79" i="36"/>
  <c r="F78" i="36"/>
  <c r="F77" i="36"/>
  <c r="U76" i="36"/>
  <c r="F76" i="36"/>
  <c r="U75" i="36"/>
  <c r="F75" i="36"/>
  <c r="U74" i="36"/>
  <c r="F74" i="36"/>
  <c r="U73" i="36"/>
  <c r="F73" i="36"/>
  <c r="U72" i="36"/>
  <c r="F72" i="36"/>
  <c r="U71" i="36"/>
  <c r="T71" i="36"/>
  <c r="F71" i="36"/>
  <c r="U70" i="36"/>
  <c r="T70" i="36"/>
  <c r="F70" i="36"/>
  <c r="U69" i="36"/>
  <c r="T69" i="36"/>
  <c r="F69" i="36"/>
  <c r="U68" i="36"/>
  <c r="T68" i="36"/>
  <c r="F68" i="36"/>
  <c r="U67" i="36"/>
  <c r="T67" i="36"/>
  <c r="F67" i="36"/>
  <c r="U66" i="36"/>
  <c r="T66" i="36"/>
  <c r="F66" i="36"/>
  <c r="U65" i="36"/>
  <c r="T65" i="36"/>
  <c r="F65" i="36"/>
  <c r="U64" i="36"/>
  <c r="T64" i="36"/>
  <c r="F64" i="36"/>
  <c r="U63" i="36"/>
  <c r="T63" i="36"/>
  <c r="F63" i="36"/>
  <c r="U62" i="36"/>
  <c r="T62" i="36"/>
  <c r="F62" i="36"/>
  <c r="U61" i="36"/>
  <c r="T61" i="36"/>
  <c r="F61" i="36"/>
  <c r="U60" i="36"/>
  <c r="T60" i="36"/>
  <c r="F60" i="36"/>
  <c r="U59" i="36"/>
  <c r="T59" i="36"/>
  <c r="F59" i="36"/>
  <c r="U58" i="36"/>
  <c r="T58" i="36"/>
  <c r="F58" i="36"/>
  <c r="U57" i="36"/>
  <c r="T57" i="36"/>
  <c r="F57" i="36"/>
  <c r="U56" i="36"/>
  <c r="T56" i="36"/>
  <c r="F56" i="36"/>
  <c r="U55" i="36"/>
  <c r="T55" i="36"/>
  <c r="F55" i="36"/>
  <c r="U54" i="36"/>
  <c r="T54" i="36"/>
  <c r="F54" i="36"/>
  <c r="U53" i="36"/>
  <c r="T53" i="36"/>
  <c r="F53" i="36"/>
  <c r="U52" i="36"/>
  <c r="T52" i="36"/>
  <c r="F52" i="36"/>
  <c r="U51" i="36"/>
  <c r="T51" i="36"/>
  <c r="F51" i="36"/>
  <c r="U50" i="36"/>
  <c r="T50" i="36"/>
  <c r="F50" i="36"/>
  <c r="U49" i="36"/>
  <c r="T49" i="36"/>
  <c r="F49" i="36"/>
  <c r="U48" i="36"/>
  <c r="T48" i="36"/>
  <c r="F48" i="36"/>
  <c r="U47" i="36"/>
  <c r="T47" i="36"/>
  <c r="F47" i="36"/>
  <c r="U46" i="36"/>
  <c r="T46" i="36"/>
  <c r="F46" i="36"/>
  <c r="U45" i="36"/>
  <c r="T45" i="36"/>
  <c r="F45" i="36"/>
  <c r="U44" i="36"/>
  <c r="T44" i="36"/>
  <c r="F44" i="36"/>
  <c r="U43" i="36"/>
  <c r="T43" i="36"/>
  <c r="F43" i="36"/>
  <c r="U42" i="36"/>
  <c r="T42" i="36"/>
  <c r="F42" i="36"/>
  <c r="U41" i="36"/>
  <c r="T41" i="36"/>
  <c r="F41" i="36"/>
  <c r="U40" i="36"/>
  <c r="T40" i="36"/>
  <c r="F40" i="36"/>
  <c r="U39" i="36"/>
  <c r="T39" i="36"/>
  <c r="F39" i="36"/>
  <c r="U38" i="36"/>
  <c r="T38" i="36"/>
  <c r="F38" i="36"/>
  <c r="U37" i="36"/>
  <c r="T37" i="36"/>
  <c r="F37" i="36"/>
  <c r="U36" i="36"/>
  <c r="T36" i="36"/>
  <c r="F36" i="36"/>
  <c r="U35" i="36"/>
  <c r="T35" i="36"/>
  <c r="F35" i="36"/>
  <c r="U34" i="36"/>
  <c r="T34" i="36"/>
  <c r="F34" i="36"/>
  <c r="U33" i="36"/>
  <c r="T33" i="36"/>
  <c r="F33" i="36"/>
  <c r="U32" i="36"/>
  <c r="T32" i="36"/>
  <c r="F32" i="36"/>
  <c r="U31" i="36"/>
  <c r="T31" i="36"/>
  <c r="F31" i="36"/>
  <c r="U30" i="36"/>
  <c r="T30" i="36"/>
  <c r="F30" i="36"/>
  <c r="U29" i="36"/>
  <c r="T29" i="36"/>
  <c r="K29" i="36"/>
  <c r="F29" i="36"/>
  <c r="U28" i="36"/>
  <c r="T28" i="36"/>
  <c r="F28" i="36"/>
  <c r="U27" i="36"/>
  <c r="T27" i="36"/>
  <c r="K27" i="36"/>
  <c r="F27" i="36"/>
  <c r="U26" i="36"/>
  <c r="T26" i="36"/>
  <c r="K26" i="36"/>
  <c r="F26" i="36"/>
  <c r="U25" i="36"/>
  <c r="T25" i="36"/>
  <c r="K25" i="36"/>
  <c r="F25" i="36"/>
  <c r="U24" i="36"/>
  <c r="T24" i="36"/>
  <c r="K24" i="36"/>
  <c r="F24" i="36"/>
  <c r="U23" i="36"/>
  <c r="T23" i="36"/>
  <c r="K23" i="36"/>
  <c r="F23" i="36"/>
  <c r="U22" i="36"/>
  <c r="T22" i="36"/>
  <c r="K22" i="36"/>
  <c r="F22" i="36"/>
  <c r="U21" i="36"/>
  <c r="T21" i="36"/>
  <c r="K21" i="36"/>
  <c r="F21" i="36"/>
  <c r="U20" i="36"/>
  <c r="T20" i="36"/>
  <c r="K20" i="36"/>
  <c r="F20" i="36"/>
  <c r="U19" i="36"/>
  <c r="T19" i="36"/>
  <c r="K19" i="36"/>
  <c r="F19" i="36"/>
  <c r="U18" i="36"/>
  <c r="T18" i="36"/>
  <c r="K18" i="36"/>
  <c r="F18" i="36"/>
  <c r="U17" i="36"/>
  <c r="T17" i="36"/>
  <c r="K17" i="36"/>
  <c r="F17" i="36"/>
  <c r="U16" i="36"/>
  <c r="T16" i="36"/>
  <c r="K16" i="36"/>
  <c r="F16" i="36"/>
  <c r="U15" i="36"/>
  <c r="T15" i="36"/>
  <c r="K15" i="36"/>
  <c r="F15" i="36"/>
  <c r="U14" i="36"/>
  <c r="T14" i="36"/>
  <c r="K14" i="36"/>
  <c r="F14" i="36"/>
  <c r="U13" i="36"/>
  <c r="T13" i="36"/>
  <c r="K13" i="36"/>
  <c r="F13" i="36"/>
  <c r="U12" i="36"/>
  <c r="T12" i="36"/>
  <c r="K12" i="36"/>
  <c r="F12" i="36"/>
  <c r="U11" i="36"/>
  <c r="T11" i="36"/>
  <c r="K11" i="36"/>
  <c r="F11" i="36"/>
  <c r="U10" i="36"/>
  <c r="T10" i="36"/>
  <c r="K10" i="36"/>
  <c r="F10" i="36"/>
  <c r="U9" i="36"/>
  <c r="T9" i="36"/>
  <c r="K9" i="36"/>
  <c r="F9" i="36"/>
  <c r="U8" i="36"/>
  <c r="T8" i="36"/>
  <c r="K8" i="36"/>
  <c r="F8" i="36"/>
  <c r="U7" i="36"/>
  <c r="T7" i="36"/>
  <c r="K7" i="36"/>
  <c r="F7" i="36"/>
  <c r="U6" i="36"/>
  <c r="T6" i="36"/>
  <c r="K6" i="36"/>
  <c r="F6" i="36"/>
  <c r="U5" i="36"/>
  <c r="T5" i="36"/>
  <c r="K5" i="36"/>
  <c r="F5" i="36"/>
  <c r="U4" i="36"/>
  <c r="T4" i="36"/>
  <c r="K4" i="36"/>
  <c r="F4" i="36"/>
  <c r="F82" i="29"/>
  <c r="F81" i="29"/>
  <c r="F80" i="29"/>
  <c r="F79" i="29"/>
  <c r="F78" i="29"/>
  <c r="F77" i="29"/>
  <c r="U76" i="29"/>
  <c r="F76" i="29"/>
  <c r="U75" i="29"/>
  <c r="F75" i="29"/>
  <c r="U74" i="29"/>
  <c r="F74" i="29"/>
  <c r="U73" i="29"/>
  <c r="F73" i="29"/>
  <c r="U72" i="29"/>
  <c r="F72" i="29"/>
  <c r="U71" i="29"/>
  <c r="T71" i="29"/>
  <c r="F71" i="29"/>
  <c r="U70" i="29"/>
  <c r="T70" i="29"/>
  <c r="F70" i="29"/>
  <c r="U69" i="29"/>
  <c r="T69" i="29"/>
  <c r="F69" i="29"/>
  <c r="U68" i="29"/>
  <c r="T68" i="29"/>
  <c r="F68" i="29"/>
  <c r="U67" i="29"/>
  <c r="T67" i="29"/>
  <c r="F67" i="29"/>
  <c r="U66" i="29"/>
  <c r="T66" i="29"/>
  <c r="F66" i="29"/>
  <c r="U65" i="29"/>
  <c r="T65" i="29"/>
  <c r="F65" i="29"/>
  <c r="U64" i="29"/>
  <c r="T64" i="29"/>
  <c r="F64" i="29"/>
  <c r="U63" i="29"/>
  <c r="T63" i="29"/>
  <c r="F63" i="29"/>
  <c r="U62" i="29"/>
  <c r="T62" i="29"/>
  <c r="F62" i="29"/>
  <c r="U61" i="29"/>
  <c r="T61" i="29"/>
  <c r="F61" i="29"/>
  <c r="U60" i="29"/>
  <c r="T60" i="29"/>
  <c r="F60" i="29"/>
  <c r="U59" i="29"/>
  <c r="T59" i="29"/>
  <c r="F59" i="29"/>
  <c r="U58" i="29"/>
  <c r="T58" i="29"/>
  <c r="F58" i="29"/>
  <c r="U57" i="29"/>
  <c r="T57" i="29"/>
  <c r="F57" i="29"/>
  <c r="U56" i="29"/>
  <c r="T56" i="29"/>
  <c r="F56" i="29"/>
  <c r="U55" i="29"/>
  <c r="T55" i="29"/>
  <c r="F55" i="29"/>
  <c r="U54" i="29"/>
  <c r="T54" i="29"/>
  <c r="F54" i="29"/>
  <c r="U53" i="29"/>
  <c r="T53" i="29"/>
  <c r="F53" i="29"/>
  <c r="U52" i="29"/>
  <c r="T52" i="29"/>
  <c r="F52" i="29"/>
  <c r="U51" i="29"/>
  <c r="T51" i="29"/>
  <c r="F51" i="29"/>
  <c r="U50" i="29"/>
  <c r="T50" i="29"/>
  <c r="F50" i="29"/>
  <c r="U49" i="29"/>
  <c r="T49" i="29"/>
  <c r="F49" i="29"/>
  <c r="U48" i="29"/>
  <c r="T48" i="29"/>
  <c r="F48" i="29"/>
  <c r="U47" i="29"/>
  <c r="T47" i="29"/>
  <c r="F47" i="29"/>
  <c r="U46" i="29"/>
  <c r="T46" i="29"/>
  <c r="F46" i="29"/>
  <c r="U45" i="29"/>
  <c r="T45" i="29"/>
  <c r="F45" i="29"/>
  <c r="U44" i="29"/>
  <c r="T44" i="29"/>
  <c r="F44" i="29"/>
  <c r="U43" i="29"/>
  <c r="T43" i="29"/>
  <c r="F43" i="29"/>
  <c r="U42" i="29"/>
  <c r="T42" i="29"/>
  <c r="F42" i="29"/>
  <c r="U41" i="29"/>
  <c r="T41" i="29"/>
  <c r="F41" i="29"/>
  <c r="U40" i="29"/>
  <c r="T40" i="29"/>
  <c r="F40" i="29"/>
  <c r="U39" i="29"/>
  <c r="T39" i="29"/>
  <c r="F39" i="29"/>
  <c r="U38" i="29"/>
  <c r="T38" i="29"/>
  <c r="F38" i="29"/>
  <c r="U37" i="29"/>
  <c r="T37" i="29"/>
  <c r="F37" i="29"/>
  <c r="U36" i="29"/>
  <c r="T36" i="29"/>
  <c r="F36" i="29"/>
  <c r="U35" i="29"/>
  <c r="T35" i="29"/>
  <c r="F35" i="29"/>
  <c r="U34" i="29"/>
  <c r="T34" i="29"/>
  <c r="F34" i="29"/>
  <c r="U33" i="29"/>
  <c r="T33" i="29"/>
  <c r="F33" i="29"/>
  <c r="U32" i="29"/>
  <c r="T32" i="29"/>
  <c r="F32" i="29"/>
  <c r="U31" i="29"/>
  <c r="T31" i="29"/>
  <c r="F31" i="29"/>
  <c r="U30" i="29"/>
  <c r="T30" i="29"/>
  <c r="F30" i="29"/>
  <c r="U29" i="29"/>
  <c r="T29" i="29"/>
  <c r="K29" i="29"/>
  <c r="F29" i="29"/>
  <c r="U28" i="29"/>
  <c r="T28" i="29"/>
  <c r="F28" i="29"/>
  <c r="U27" i="29"/>
  <c r="T27" i="29"/>
  <c r="K27" i="29"/>
  <c r="F27" i="29"/>
  <c r="U26" i="29"/>
  <c r="T26" i="29"/>
  <c r="K26" i="29"/>
  <c r="F26" i="29"/>
  <c r="U25" i="29"/>
  <c r="T25" i="29"/>
  <c r="K25" i="29"/>
  <c r="F25" i="29"/>
  <c r="U24" i="29"/>
  <c r="T24" i="29"/>
  <c r="K24" i="29"/>
  <c r="F24" i="29"/>
  <c r="U23" i="29"/>
  <c r="T23" i="29"/>
  <c r="K23" i="29"/>
  <c r="F23" i="29"/>
  <c r="U22" i="29"/>
  <c r="T22" i="29"/>
  <c r="K22" i="29"/>
  <c r="F22" i="29"/>
  <c r="U21" i="29"/>
  <c r="T21" i="29"/>
  <c r="K21" i="29"/>
  <c r="F21" i="29"/>
  <c r="U20" i="29"/>
  <c r="T20" i="29"/>
  <c r="K20" i="29"/>
  <c r="F20" i="29"/>
  <c r="U19" i="29"/>
  <c r="T19" i="29"/>
  <c r="K19" i="29"/>
  <c r="F19" i="29"/>
  <c r="U18" i="29"/>
  <c r="T18" i="29"/>
  <c r="K18" i="29"/>
  <c r="F18" i="29"/>
  <c r="U17" i="29"/>
  <c r="T17" i="29"/>
  <c r="K17" i="29"/>
  <c r="F17" i="29"/>
  <c r="U16" i="29"/>
  <c r="T16" i="29"/>
  <c r="K16" i="29"/>
  <c r="F16" i="29"/>
  <c r="U15" i="29"/>
  <c r="T15" i="29"/>
  <c r="K15" i="29"/>
  <c r="F15" i="29"/>
  <c r="U14" i="29"/>
  <c r="T14" i="29"/>
  <c r="K14" i="29"/>
  <c r="F14" i="29"/>
  <c r="U13" i="29"/>
  <c r="T13" i="29"/>
  <c r="K13" i="29"/>
  <c r="F13" i="29"/>
  <c r="U12" i="29"/>
  <c r="T12" i="29"/>
  <c r="K12" i="29"/>
  <c r="F12" i="29"/>
  <c r="U11" i="29"/>
  <c r="T11" i="29"/>
  <c r="K11" i="29"/>
  <c r="F11" i="29"/>
  <c r="U10" i="29"/>
  <c r="T10" i="29"/>
  <c r="K10" i="29"/>
  <c r="F10" i="29"/>
  <c r="U9" i="29"/>
  <c r="T9" i="29"/>
  <c r="K9" i="29"/>
  <c r="F9" i="29"/>
  <c r="U8" i="29"/>
  <c r="T8" i="29"/>
  <c r="K8" i="29"/>
  <c r="F8" i="29"/>
  <c r="U7" i="29"/>
  <c r="T7" i="29"/>
  <c r="K7" i="29"/>
  <c r="F7" i="29"/>
  <c r="U6" i="29"/>
  <c r="T6" i="29"/>
  <c r="K6" i="29"/>
  <c r="F6" i="29"/>
  <c r="U5" i="29"/>
  <c r="T5" i="29"/>
  <c r="K5" i="29"/>
  <c r="F5" i="29"/>
  <c r="U4" i="29"/>
  <c r="T4" i="29"/>
  <c r="K4" i="29"/>
  <c r="F4" i="29"/>
  <c r="F138" i="7"/>
  <c r="F137" i="7"/>
  <c r="F136" i="7"/>
  <c r="F135" i="7"/>
  <c r="F134" i="7"/>
  <c r="F133" i="7"/>
  <c r="F132" i="7"/>
  <c r="F131" i="7"/>
  <c r="F130" i="7"/>
  <c r="F129" i="7"/>
  <c r="F128" i="7"/>
  <c r="F127" i="7"/>
  <c r="F126" i="7"/>
  <c r="F125" i="7"/>
  <c r="F124" i="7"/>
  <c r="F123" i="7"/>
  <c r="F122" i="7"/>
  <c r="F121" i="7"/>
  <c r="F120" i="7"/>
  <c r="F119" i="7"/>
  <c r="F118" i="7"/>
  <c r="F117" i="7"/>
  <c r="F116" i="7"/>
  <c r="F115" i="7"/>
  <c r="F114" i="7"/>
  <c r="F113" i="7"/>
  <c r="F112" i="7"/>
  <c r="F111" i="7"/>
  <c r="F110" i="7"/>
  <c r="F109" i="7"/>
  <c r="F108" i="7"/>
  <c r="F107" i="7"/>
  <c r="F106" i="7"/>
  <c r="F105" i="7"/>
  <c r="F104" i="7"/>
  <c r="F103" i="7"/>
  <c r="F102" i="7"/>
  <c r="F101" i="7"/>
  <c r="F100" i="7"/>
  <c r="F99" i="7"/>
  <c r="F98" i="7"/>
  <c r="F97" i="7"/>
  <c r="F96" i="7"/>
  <c r="F95" i="7"/>
  <c r="F94" i="7"/>
  <c r="F93" i="7"/>
  <c r="F92" i="7"/>
  <c r="F91" i="7"/>
  <c r="F90" i="7"/>
  <c r="F89" i="7"/>
  <c r="F88" i="7"/>
  <c r="F87" i="7"/>
  <c r="F86" i="7"/>
  <c r="F85" i="7"/>
  <c r="F84" i="7"/>
  <c r="F83" i="7"/>
  <c r="F82" i="7"/>
  <c r="F81" i="7"/>
  <c r="F80" i="7"/>
  <c r="F79" i="7"/>
  <c r="F78" i="7"/>
  <c r="F77" i="7"/>
  <c r="U76" i="7"/>
  <c r="F76" i="7"/>
  <c r="U75" i="7"/>
  <c r="F75" i="7"/>
  <c r="U74" i="7"/>
  <c r="F74" i="7"/>
  <c r="U73" i="7"/>
  <c r="F73" i="7"/>
  <c r="U72" i="7"/>
  <c r="F72" i="7"/>
  <c r="U71" i="7"/>
  <c r="T71" i="7"/>
  <c r="F71" i="7"/>
  <c r="U70" i="7"/>
  <c r="T70" i="7"/>
  <c r="F70" i="7"/>
  <c r="U69" i="7"/>
  <c r="T69" i="7"/>
  <c r="F69" i="7"/>
  <c r="U68" i="7"/>
  <c r="T68" i="7"/>
  <c r="F68" i="7"/>
  <c r="U67" i="7"/>
  <c r="T67" i="7"/>
  <c r="F67" i="7"/>
  <c r="U66" i="7"/>
  <c r="T66" i="7"/>
  <c r="F66" i="7"/>
  <c r="U65" i="7"/>
  <c r="T65" i="7"/>
  <c r="F65" i="7"/>
  <c r="U64" i="7"/>
  <c r="T64" i="7"/>
  <c r="F64" i="7"/>
  <c r="U63" i="7"/>
  <c r="T63" i="7"/>
  <c r="F63" i="7"/>
  <c r="U62" i="7"/>
  <c r="T62" i="7"/>
  <c r="F62" i="7"/>
  <c r="U61" i="7"/>
  <c r="T61" i="7"/>
  <c r="F61" i="7"/>
  <c r="U60" i="7"/>
  <c r="T60" i="7"/>
  <c r="F60" i="7"/>
  <c r="U59" i="7"/>
  <c r="T59" i="7"/>
  <c r="F59" i="7"/>
  <c r="U58" i="7"/>
  <c r="T58" i="7"/>
  <c r="F58" i="7"/>
  <c r="U57" i="7"/>
  <c r="T57" i="7"/>
  <c r="F57" i="7"/>
  <c r="U56" i="7"/>
  <c r="T56" i="7"/>
  <c r="F56" i="7"/>
  <c r="U55" i="7"/>
  <c r="T55" i="7"/>
  <c r="F55" i="7"/>
  <c r="U54" i="7"/>
  <c r="T54" i="7"/>
  <c r="F54" i="7"/>
  <c r="U53" i="7"/>
  <c r="T53" i="7"/>
  <c r="F53" i="7"/>
  <c r="U52" i="7"/>
  <c r="T52" i="7"/>
  <c r="F52" i="7"/>
  <c r="U51" i="7"/>
  <c r="T51" i="7"/>
  <c r="F51" i="7"/>
  <c r="U50" i="7"/>
  <c r="T50" i="7"/>
  <c r="F50" i="7"/>
  <c r="U49" i="7"/>
  <c r="T49" i="7"/>
  <c r="F49" i="7"/>
  <c r="U48" i="7"/>
  <c r="T48" i="7"/>
  <c r="F48" i="7"/>
  <c r="U47" i="7"/>
  <c r="T47" i="7"/>
  <c r="F47" i="7"/>
  <c r="U46" i="7"/>
  <c r="T46" i="7"/>
  <c r="F46" i="7"/>
  <c r="U45" i="7"/>
  <c r="T45" i="7"/>
  <c r="F45" i="7"/>
  <c r="U44" i="7"/>
  <c r="T44" i="7"/>
  <c r="F44" i="7"/>
  <c r="U43" i="7"/>
  <c r="T43" i="7"/>
  <c r="F43" i="7"/>
  <c r="U42" i="7"/>
  <c r="T42" i="7"/>
  <c r="F42" i="7"/>
  <c r="U41" i="7"/>
  <c r="T41" i="7"/>
  <c r="F41" i="7"/>
  <c r="U40" i="7"/>
  <c r="T40" i="7"/>
  <c r="F40" i="7"/>
  <c r="U39" i="7"/>
  <c r="T39" i="7"/>
  <c r="F39" i="7"/>
  <c r="U38" i="7"/>
  <c r="T38" i="7"/>
  <c r="F38" i="7"/>
  <c r="U37" i="7"/>
  <c r="T37" i="7"/>
  <c r="F37" i="7"/>
  <c r="U36" i="7"/>
  <c r="T36" i="7"/>
  <c r="F36" i="7"/>
  <c r="U35" i="7"/>
  <c r="T35" i="7"/>
  <c r="F35" i="7"/>
  <c r="U34" i="7"/>
  <c r="T34" i="7"/>
  <c r="F34" i="7"/>
  <c r="U33" i="7"/>
  <c r="T33" i="7"/>
  <c r="F33" i="7"/>
  <c r="U32" i="7"/>
  <c r="T32" i="7"/>
  <c r="F32" i="7"/>
  <c r="U31" i="7"/>
  <c r="T31" i="7"/>
  <c r="F31" i="7"/>
  <c r="U30" i="7"/>
  <c r="T30" i="7"/>
  <c r="F30" i="7"/>
  <c r="U29" i="7"/>
  <c r="T29" i="7"/>
  <c r="K29" i="7"/>
  <c r="F29" i="7"/>
  <c r="U28" i="7"/>
  <c r="T28" i="7"/>
  <c r="F28" i="7"/>
  <c r="U27" i="7"/>
  <c r="T27" i="7"/>
  <c r="K27" i="7"/>
  <c r="F27" i="7"/>
  <c r="U26" i="7"/>
  <c r="T26" i="7"/>
  <c r="K26" i="7"/>
  <c r="F26" i="7"/>
  <c r="U25" i="7"/>
  <c r="T25" i="7"/>
  <c r="K25" i="7"/>
  <c r="F25" i="7"/>
  <c r="U24" i="7"/>
  <c r="T24" i="7"/>
  <c r="K24" i="7"/>
  <c r="F24" i="7"/>
  <c r="U23" i="7"/>
  <c r="T23" i="7"/>
  <c r="K23" i="7"/>
  <c r="F23" i="7"/>
  <c r="U22" i="7"/>
  <c r="T22" i="7"/>
  <c r="K22" i="7"/>
  <c r="F22" i="7"/>
  <c r="U21" i="7"/>
  <c r="T21" i="7"/>
  <c r="K21" i="7"/>
  <c r="F21" i="7"/>
  <c r="U20" i="7"/>
  <c r="T20" i="7"/>
  <c r="K20" i="7"/>
  <c r="F20" i="7"/>
  <c r="U19" i="7"/>
  <c r="T19" i="7"/>
  <c r="K19" i="7"/>
  <c r="F19" i="7"/>
  <c r="U18" i="7"/>
  <c r="T18" i="7"/>
  <c r="K18" i="7"/>
  <c r="F18" i="7"/>
  <c r="U17" i="7"/>
  <c r="T17" i="7"/>
  <c r="K17" i="7"/>
  <c r="F17" i="7"/>
  <c r="U16" i="7"/>
  <c r="T16" i="7"/>
  <c r="K16" i="7"/>
  <c r="F16" i="7"/>
  <c r="U15" i="7"/>
  <c r="T15" i="7"/>
  <c r="K15" i="7"/>
  <c r="F15" i="7"/>
  <c r="U14" i="7"/>
  <c r="T14" i="7"/>
  <c r="K14" i="7"/>
  <c r="F14" i="7"/>
  <c r="U13" i="7"/>
  <c r="T13" i="7"/>
  <c r="K13" i="7"/>
  <c r="F13" i="7"/>
  <c r="U12" i="7"/>
  <c r="T12" i="7"/>
  <c r="K12" i="7"/>
  <c r="F12" i="7"/>
  <c r="U11" i="7"/>
  <c r="T11" i="7"/>
  <c r="K11" i="7"/>
  <c r="F11" i="7"/>
  <c r="U10" i="7"/>
  <c r="T10" i="7"/>
  <c r="K10" i="7"/>
  <c r="F10" i="7"/>
  <c r="U9" i="7"/>
  <c r="T9" i="7"/>
  <c r="K9" i="7"/>
  <c r="F9" i="7"/>
  <c r="U8" i="7"/>
  <c r="T8" i="7"/>
  <c r="K8" i="7"/>
  <c r="F8" i="7"/>
  <c r="U7" i="7"/>
  <c r="T7" i="7"/>
  <c r="K7" i="7"/>
  <c r="F7" i="7"/>
  <c r="U6" i="7"/>
  <c r="T6" i="7"/>
  <c r="K6" i="7"/>
  <c r="F6" i="7"/>
  <c r="U5" i="7"/>
  <c r="T5" i="7"/>
  <c r="K5" i="7"/>
  <c r="F5" i="7"/>
  <c r="U4" i="7"/>
  <c r="T4" i="7"/>
  <c r="K4" i="7"/>
  <c r="F4" i="7"/>
  <c r="F138" i="33"/>
  <c r="F137" i="33"/>
  <c r="F136" i="33"/>
  <c r="F135" i="33"/>
  <c r="F134" i="33"/>
  <c r="F133" i="33"/>
  <c r="F132" i="33"/>
  <c r="F131" i="33"/>
  <c r="F130" i="33"/>
  <c r="F129" i="33"/>
  <c r="F128" i="33"/>
  <c r="F127" i="33"/>
  <c r="F126" i="33"/>
  <c r="F125" i="33"/>
  <c r="F124" i="33"/>
  <c r="F123" i="33"/>
  <c r="F122" i="33"/>
  <c r="F121" i="33"/>
  <c r="F120" i="33"/>
  <c r="F119" i="33"/>
  <c r="F118" i="33"/>
  <c r="F117" i="33"/>
  <c r="F116" i="33"/>
  <c r="F115" i="33"/>
  <c r="F114" i="33"/>
  <c r="F113" i="33"/>
  <c r="F112" i="33"/>
  <c r="F111" i="33"/>
  <c r="F110" i="33"/>
  <c r="F109" i="33"/>
  <c r="F108" i="33"/>
  <c r="F107" i="33"/>
  <c r="F106" i="33"/>
  <c r="F105" i="33"/>
  <c r="F104" i="33"/>
  <c r="F103" i="33"/>
  <c r="F102" i="33"/>
  <c r="F101" i="33"/>
  <c r="F100" i="33"/>
  <c r="F99" i="33"/>
  <c r="F98" i="33"/>
  <c r="F97" i="33"/>
  <c r="F96" i="33"/>
  <c r="F95" i="33"/>
  <c r="F94" i="33"/>
  <c r="F93" i="33"/>
  <c r="F92" i="33"/>
  <c r="F91" i="33"/>
  <c r="F90" i="33"/>
  <c r="F89" i="33"/>
  <c r="F88" i="33"/>
  <c r="F87" i="33"/>
  <c r="F86" i="33"/>
  <c r="F85" i="33"/>
  <c r="F84" i="33"/>
  <c r="F83" i="33"/>
  <c r="F82" i="33"/>
  <c r="F81" i="33"/>
  <c r="F80" i="33"/>
  <c r="F79" i="33"/>
  <c r="F78" i="33"/>
  <c r="F77" i="33"/>
  <c r="U76" i="33"/>
  <c r="F76" i="33"/>
  <c r="U75" i="33"/>
  <c r="F75" i="33"/>
  <c r="U74" i="33"/>
  <c r="F74" i="33"/>
  <c r="U73" i="33"/>
  <c r="F73" i="33"/>
  <c r="U72" i="33"/>
  <c r="F72" i="33"/>
  <c r="U71" i="33"/>
  <c r="T71" i="33"/>
  <c r="F71" i="33"/>
  <c r="U70" i="33"/>
  <c r="T70" i="33"/>
  <c r="F70" i="33"/>
  <c r="U69" i="33"/>
  <c r="T69" i="33"/>
  <c r="F69" i="33"/>
  <c r="U68" i="33"/>
  <c r="T68" i="33"/>
  <c r="F68" i="33"/>
  <c r="U67" i="33"/>
  <c r="T67" i="33"/>
  <c r="F67" i="33"/>
  <c r="U66" i="33"/>
  <c r="T66" i="33"/>
  <c r="F66" i="33"/>
  <c r="U65" i="33"/>
  <c r="T65" i="33"/>
  <c r="F65" i="33"/>
  <c r="U64" i="33"/>
  <c r="T64" i="33"/>
  <c r="F64" i="33"/>
  <c r="U63" i="33"/>
  <c r="T63" i="33"/>
  <c r="F63" i="33"/>
  <c r="U62" i="33"/>
  <c r="T62" i="33"/>
  <c r="F62" i="33"/>
  <c r="U61" i="33"/>
  <c r="T61" i="33"/>
  <c r="F61" i="33"/>
  <c r="U60" i="33"/>
  <c r="T60" i="33"/>
  <c r="F60" i="33"/>
  <c r="U59" i="33"/>
  <c r="T59" i="33"/>
  <c r="F59" i="33"/>
  <c r="U58" i="33"/>
  <c r="T58" i="33"/>
  <c r="F58" i="33"/>
  <c r="U57" i="33"/>
  <c r="T57" i="33"/>
  <c r="F57" i="33"/>
  <c r="U56" i="33"/>
  <c r="T56" i="33"/>
  <c r="F56" i="33"/>
  <c r="U55" i="33"/>
  <c r="T55" i="33"/>
  <c r="F55" i="33"/>
  <c r="U54" i="33"/>
  <c r="T54" i="33"/>
  <c r="F54" i="33"/>
  <c r="U53" i="33"/>
  <c r="T53" i="33"/>
  <c r="F53" i="33"/>
  <c r="U52" i="33"/>
  <c r="T52" i="33"/>
  <c r="F52" i="33"/>
  <c r="U51" i="33"/>
  <c r="T51" i="33"/>
  <c r="F51" i="33"/>
  <c r="U50" i="33"/>
  <c r="T50" i="33"/>
  <c r="F50" i="33"/>
  <c r="U49" i="33"/>
  <c r="T49" i="33"/>
  <c r="F49" i="33"/>
  <c r="U48" i="33"/>
  <c r="T48" i="33"/>
  <c r="F48" i="33"/>
  <c r="U47" i="33"/>
  <c r="T47" i="33"/>
  <c r="F47" i="33"/>
  <c r="U46" i="33"/>
  <c r="T46" i="33"/>
  <c r="F46" i="33"/>
  <c r="U45" i="33"/>
  <c r="T45" i="33"/>
  <c r="F45" i="33"/>
  <c r="U44" i="33"/>
  <c r="T44" i="33"/>
  <c r="F44" i="33"/>
  <c r="U43" i="33"/>
  <c r="T43" i="33"/>
  <c r="F43" i="33"/>
  <c r="U42" i="33"/>
  <c r="T42" i="33"/>
  <c r="F42" i="33"/>
  <c r="U41" i="33"/>
  <c r="T41" i="33"/>
  <c r="F41" i="33"/>
  <c r="U40" i="33"/>
  <c r="T40" i="33"/>
  <c r="F40" i="33"/>
  <c r="U39" i="33"/>
  <c r="T39" i="33"/>
  <c r="F39" i="33"/>
  <c r="U38" i="33"/>
  <c r="T38" i="33"/>
  <c r="F38" i="33"/>
  <c r="U37" i="33"/>
  <c r="T37" i="33"/>
  <c r="F37" i="33"/>
  <c r="U36" i="33"/>
  <c r="T36" i="33"/>
  <c r="F36" i="33"/>
  <c r="U35" i="33"/>
  <c r="T35" i="33"/>
  <c r="F35" i="33"/>
  <c r="U34" i="33"/>
  <c r="T34" i="33"/>
  <c r="F34" i="33"/>
  <c r="U33" i="33"/>
  <c r="T33" i="33"/>
  <c r="F33" i="33"/>
  <c r="U32" i="33"/>
  <c r="T32" i="33"/>
  <c r="F32" i="33"/>
  <c r="U31" i="33"/>
  <c r="T31" i="33"/>
  <c r="F31" i="33"/>
  <c r="U30" i="33"/>
  <c r="T30" i="33"/>
  <c r="F30" i="33"/>
  <c r="U29" i="33"/>
  <c r="T29" i="33"/>
  <c r="K29" i="33"/>
  <c r="F29" i="33"/>
  <c r="U28" i="33"/>
  <c r="T28" i="33"/>
  <c r="F28" i="33"/>
  <c r="U27" i="33"/>
  <c r="T27" i="33"/>
  <c r="K27" i="33"/>
  <c r="F27" i="33"/>
  <c r="U26" i="33"/>
  <c r="T26" i="33"/>
  <c r="K26" i="33"/>
  <c r="F26" i="33"/>
  <c r="U25" i="33"/>
  <c r="T25" i="33"/>
  <c r="K25" i="33"/>
  <c r="F25" i="33"/>
  <c r="U24" i="33"/>
  <c r="T24" i="33"/>
  <c r="K24" i="33"/>
  <c r="F24" i="33"/>
  <c r="U23" i="33"/>
  <c r="T23" i="33"/>
  <c r="K23" i="33"/>
  <c r="F23" i="33"/>
  <c r="U22" i="33"/>
  <c r="T22" i="33"/>
  <c r="K22" i="33"/>
  <c r="F22" i="33"/>
  <c r="U21" i="33"/>
  <c r="T21" i="33"/>
  <c r="K21" i="33"/>
  <c r="F21" i="33"/>
  <c r="U20" i="33"/>
  <c r="T20" i="33"/>
  <c r="K20" i="33"/>
  <c r="F20" i="33"/>
  <c r="U19" i="33"/>
  <c r="T19" i="33"/>
  <c r="K19" i="33"/>
  <c r="F19" i="33"/>
  <c r="U18" i="33"/>
  <c r="T18" i="33"/>
  <c r="K18" i="33"/>
  <c r="F18" i="33"/>
  <c r="U17" i="33"/>
  <c r="T17" i="33"/>
  <c r="K17" i="33"/>
  <c r="F17" i="33"/>
  <c r="U16" i="33"/>
  <c r="T16" i="33"/>
  <c r="K16" i="33"/>
  <c r="F16" i="33"/>
  <c r="U15" i="33"/>
  <c r="T15" i="33"/>
  <c r="K15" i="33"/>
  <c r="F15" i="33"/>
  <c r="U14" i="33"/>
  <c r="T14" i="33"/>
  <c r="K14" i="33"/>
  <c r="F14" i="33"/>
  <c r="U13" i="33"/>
  <c r="T13" i="33"/>
  <c r="K13" i="33"/>
  <c r="F13" i="33"/>
  <c r="U12" i="33"/>
  <c r="T12" i="33"/>
  <c r="K12" i="33"/>
  <c r="F12" i="33"/>
  <c r="U11" i="33"/>
  <c r="T11" i="33"/>
  <c r="K11" i="33"/>
  <c r="F11" i="33"/>
  <c r="U10" i="33"/>
  <c r="T10" i="33"/>
  <c r="K10" i="33"/>
  <c r="F10" i="33"/>
  <c r="U9" i="33"/>
  <c r="T9" i="33"/>
  <c r="K9" i="33"/>
  <c r="F9" i="33"/>
  <c r="U8" i="33"/>
  <c r="T8" i="33"/>
  <c r="K8" i="33"/>
  <c r="F8" i="33"/>
  <c r="U7" i="33"/>
  <c r="T7" i="33"/>
  <c r="K7" i="33"/>
  <c r="F7" i="33"/>
  <c r="U6" i="33"/>
  <c r="T6" i="33"/>
  <c r="K6" i="33"/>
  <c r="F6" i="33"/>
  <c r="U5" i="33"/>
  <c r="T5" i="33"/>
  <c r="K5" i="33"/>
  <c r="F5" i="33"/>
  <c r="U4" i="33"/>
  <c r="T4" i="33"/>
  <c r="K4" i="33"/>
  <c r="F4" i="33"/>
  <c r="F138" i="11"/>
  <c r="F137" i="11"/>
  <c r="F136" i="11"/>
  <c r="F135" i="11"/>
  <c r="F134" i="11"/>
  <c r="F133" i="11"/>
  <c r="F132" i="11"/>
  <c r="F131" i="11"/>
  <c r="F130" i="11"/>
  <c r="F129" i="11"/>
  <c r="F128" i="11"/>
  <c r="F127" i="11"/>
  <c r="F126" i="11"/>
  <c r="F125" i="11"/>
  <c r="F124" i="11"/>
  <c r="F123" i="11"/>
  <c r="F122" i="11"/>
  <c r="F121" i="11"/>
  <c r="F120" i="11"/>
  <c r="F119" i="11"/>
  <c r="F118" i="11"/>
  <c r="F117" i="11"/>
  <c r="F116" i="11"/>
  <c r="F115" i="11"/>
  <c r="F114" i="11"/>
  <c r="F113" i="11"/>
  <c r="F112" i="11"/>
  <c r="F111" i="11"/>
  <c r="F110" i="11"/>
  <c r="F109" i="11"/>
  <c r="F108" i="11"/>
  <c r="F107" i="11"/>
  <c r="F106" i="11"/>
  <c r="F105" i="11"/>
  <c r="F104" i="11"/>
  <c r="F103" i="11"/>
  <c r="F102" i="11"/>
  <c r="F101" i="11"/>
  <c r="F100" i="11"/>
  <c r="F99" i="11"/>
  <c r="F98" i="11"/>
  <c r="F97" i="11"/>
  <c r="F96" i="11"/>
  <c r="F95" i="11"/>
  <c r="F94" i="11"/>
  <c r="F93" i="11"/>
  <c r="F92" i="11"/>
  <c r="F91" i="11"/>
  <c r="F90" i="11"/>
  <c r="F89" i="11"/>
  <c r="F88" i="11"/>
  <c r="F87" i="11"/>
  <c r="F86" i="11"/>
  <c r="F85" i="11"/>
  <c r="F84" i="11"/>
  <c r="F83" i="11"/>
  <c r="F82" i="11"/>
  <c r="F81" i="11"/>
  <c r="F80" i="11"/>
  <c r="F79" i="11"/>
  <c r="F78" i="11"/>
  <c r="F77" i="11"/>
  <c r="U76" i="11"/>
  <c r="F76" i="11"/>
  <c r="U75" i="11"/>
  <c r="F75" i="11"/>
  <c r="U74" i="11"/>
  <c r="F74" i="11"/>
  <c r="U73" i="11"/>
  <c r="F73" i="11"/>
  <c r="U72" i="11"/>
  <c r="F72" i="11"/>
  <c r="U71" i="11"/>
  <c r="T71" i="11"/>
  <c r="F71" i="11"/>
  <c r="U70" i="11"/>
  <c r="T70" i="11"/>
  <c r="F70" i="11"/>
  <c r="U69" i="11"/>
  <c r="T69" i="11"/>
  <c r="F69" i="11"/>
  <c r="U68" i="11"/>
  <c r="T68" i="11"/>
  <c r="F68" i="11"/>
  <c r="U67" i="11"/>
  <c r="T67" i="11"/>
  <c r="F67" i="11"/>
  <c r="U66" i="11"/>
  <c r="T66" i="11"/>
  <c r="F66" i="11"/>
  <c r="U65" i="11"/>
  <c r="T65" i="11"/>
  <c r="F65" i="11"/>
  <c r="U64" i="11"/>
  <c r="T64" i="11"/>
  <c r="F64" i="11"/>
  <c r="U63" i="11"/>
  <c r="T63" i="11"/>
  <c r="F63" i="11"/>
  <c r="U62" i="11"/>
  <c r="T62" i="11"/>
  <c r="F62" i="11"/>
  <c r="U61" i="11"/>
  <c r="T61" i="11"/>
  <c r="F61" i="11"/>
  <c r="U60" i="11"/>
  <c r="T60" i="11"/>
  <c r="F60" i="11"/>
  <c r="U59" i="11"/>
  <c r="T59" i="11"/>
  <c r="F59" i="11"/>
  <c r="U58" i="11"/>
  <c r="T58" i="11"/>
  <c r="F58" i="11"/>
  <c r="U57" i="11"/>
  <c r="T57" i="11"/>
  <c r="F57" i="11"/>
  <c r="U56" i="11"/>
  <c r="T56" i="11"/>
  <c r="F56" i="11"/>
  <c r="U55" i="11"/>
  <c r="T55" i="11"/>
  <c r="F55" i="11"/>
  <c r="U54" i="11"/>
  <c r="T54" i="11"/>
  <c r="F54" i="11"/>
  <c r="U53" i="11"/>
  <c r="T53" i="11"/>
  <c r="F53" i="11"/>
  <c r="U52" i="11"/>
  <c r="T52" i="11"/>
  <c r="F52" i="11"/>
  <c r="U51" i="11"/>
  <c r="T51" i="11"/>
  <c r="F51" i="11"/>
  <c r="U50" i="11"/>
  <c r="T50" i="11"/>
  <c r="F50" i="11"/>
  <c r="U49" i="11"/>
  <c r="T49" i="11"/>
  <c r="F49" i="11"/>
  <c r="U48" i="11"/>
  <c r="T48" i="11"/>
  <c r="F48" i="11"/>
  <c r="U47" i="11"/>
  <c r="T47" i="11"/>
  <c r="F47" i="11"/>
  <c r="U46" i="11"/>
  <c r="T46" i="11"/>
  <c r="F46" i="11"/>
  <c r="U45" i="11"/>
  <c r="T45" i="11"/>
  <c r="F45" i="11"/>
  <c r="U44" i="11"/>
  <c r="T44" i="11"/>
  <c r="F44" i="11"/>
  <c r="U43" i="11"/>
  <c r="T43" i="11"/>
  <c r="F43" i="11"/>
  <c r="U42" i="11"/>
  <c r="T42" i="11"/>
  <c r="F42" i="11"/>
  <c r="U41" i="11"/>
  <c r="T41" i="11"/>
  <c r="F41" i="11"/>
  <c r="U40" i="11"/>
  <c r="T40" i="11"/>
  <c r="F40" i="11"/>
  <c r="U39" i="11"/>
  <c r="T39" i="11"/>
  <c r="F39" i="11"/>
  <c r="U38" i="11"/>
  <c r="T38" i="11"/>
  <c r="F38" i="11"/>
  <c r="U37" i="11"/>
  <c r="T37" i="11"/>
  <c r="F37" i="11"/>
  <c r="U36" i="11"/>
  <c r="T36" i="11"/>
  <c r="F36" i="11"/>
  <c r="U35" i="11"/>
  <c r="T35" i="11"/>
  <c r="F35" i="11"/>
  <c r="U34" i="11"/>
  <c r="T34" i="11"/>
  <c r="F34" i="11"/>
  <c r="U33" i="11"/>
  <c r="T33" i="11"/>
  <c r="F33" i="11"/>
  <c r="U32" i="11"/>
  <c r="T32" i="11"/>
  <c r="F32" i="11"/>
  <c r="U31" i="11"/>
  <c r="T31" i="11"/>
  <c r="F31" i="11"/>
  <c r="U30" i="11"/>
  <c r="T30" i="11"/>
  <c r="F30" i="11"/>
  <c r="U29" i="11"/>
  <c r="T29" i="11"/>
  <c r="K29" i="11"/>
  <c r="F29" i="11"/>
  <c r="U28" i="11"/>
  <c r="T28" i="11"/>
  <c r="F28" i="11"/>
  <c r="U27" i="11"/>
  <c r="T27" i="11"/>
  <c r="K27" i="11"/>
  <c r="F27" i="11"/>
  <c r="U26" i="11"/>
  <c r="T26" i="11"/>
  <c r="K26" i="11"/>
  <c r="F26" i="11"/>
  <c r="U25" i="11"/>
  <c r="T25" i="11"/>
  <c r="K25" i="11"/>
  <c r="F25" i="11"/>
  <c r="U24" i="11"/>
  <c r="T24" i="11"/>
  <c r="K24" i="11"/>
  <c r="F24" i="11"/>
  <c r="U23" i="11"/>
  <c r="T23" i="11"/>
  <c r="K23" i="11"/>
  <c r="F23" i="11"/>
  <c r="U22" i="11"/>
  <c r="T22" i="11"/>
  <c r="K22" i="11"/>
  <c r="F22" i="11"/>
  <c r="U21" i="11"/>
  <c r="T21" i="11"/>
  <c r="K21" i="11"/>
  <c r="F21" i="11"/>
  <c r="U20" i="11"/>
  <c r="T20" i="11"/>
  <c r="K20" i="11"/>
  <c r="F20" i="11"/>
  <c r="U19" i="11"/>
  <c r="T19" i="11"/>
  <c r="K19" i="11"/>
  <c r="F19" i="11"/>
  <c r="U18" i="11"/>
  <c r="T18" i="11"/>
  <c r="K18" i="11"/>
  <c r="F18" i="11"/>
  <c r="U17" i="11"/>
  <c r="T17" i="11"/>
  <c r="K17" i="11"/>
  <c r="F17" i="11"/>
  <c r="U16" i="11"/>
  <c r="T16" i="11"/>
  <c r="K16" i="11"/>
  <c r="F16" i="11"/>
  <c r="U15" i="11"/>
  <c r="T15" i="11"/>
  <c r="K15" i="11"/>
  <c r="F15" i="11"/>
  <c r="U14" i="11"/>
  <c r="T14" i="11"/>
  <c r="K14" i="11"/>
  <c r="F14" i="11"/>
  <c r="U13" i="11"/>
  <c r="T13" i="11"/>
  <c r="K13" i="11"/>
  <c r="F13" i="11"/>
  <c r="U12" i="11"/>
  <c r="T12" i="11"/>
  <c r="K12" i="11"/>
  <c r="F12" i="11"/>
  <c r="U11" i="11"/>
  <c r="T11" i="11"/>
  <c r="K11" i="11"/>
  <c r="F11" i="11"/>
  <c r="U10" i="11"/>
  <c r="T10" i="11"/>
  <c r="K10" i="11"/>
  <c r="F10" i="11"/>
  <c r="U9" i="11"/>
  <c r="T9" i="11"/>
  <c r="K9" i="11"/>
  <c r="F9" i="11"/>
  <c r="U8" i="11"/>
  <c r="T8" i="11"/>
  <c r="K8" i="11"/>
  <c r="F8" i="11"/>
  <c r="U7" i="11"/>
  <c r="T7" i="11"/>
  <c r="K7" i="11"/>
  <c r="F7" i="11"/>
  <c r="U6" i="11"/>
  <c r="T6" i="11"/>
  <c r="K6" i="11"/>
  <c r="F6" i="11"/>
  <c r="U5" i="11"/>
  <c r="T5" i="11"/>
  <c r="K5" i="11"/>
  <c r="F5" i="11"/>
  <c r="U4" i="11"/>
  <c r="T4" i="11"/>
  <c r="K4" i="11"/>
  <c r="F4" i="11"/>
  <c r="F138" i="18"/>
  <c r="F137" i="18"/>
  <c r="F136" i="18"/>
  <c r="F135" i="18"/>
  <c r="F134" i="18"/>
  <c r="F133" i="18"/>
  <c r="F132" i="18"/>
  <c r="F131" i="18"/>
  <c r="F130" i="18"/>
  <c r="F129" i="18"/>
  <c r="F128" i="18"/>
  <c r="F127" i="18"/>
  <c r="F126" i="18"/>
  <c r="F125" i="18"/>
  <c r="F124" i="18"/>
  <c r="F123" i="18"/>
  <c r="F122" i="18"/>
  <c r="F121" i="18"/>
  <c r="F120" i="18"/>
  <c r="F119" i="18"/>
  <c r="F118" i="18"/>
  <c r="F117" i="18"/>
  <c r="F116" i="18"/>
  <c r="F115" i="18"/>
  <c r="F114" i="18"/>
  <c r="F113" i="18"/>
  <c r="F112" i="18"/>
  <c r="F111" i="18"/>
  <c r="F110" i="18"/>
  <c r="F109" i="18"/>
  <c r="F108" i="18"/>
  <c r="F107" i="18"/>
  <c r="F106" i="18"/>
  <c r="F105" i="18"/>
  <c r="F104" i="18"/>
  <c r="F103" i="18"/>
  <c r="F102" i="18"/>
  <c r="F101" i="18"/>
  <c r="F100" i="18"/>
  <c r="F99" i="18"/>
  <c r="F98" i="18"/>
  <c r="F97" i="18"/>
  <c r="F96" i="18"/>
  <c r="F95" i="18"/>
  <c r="F94" i="18"/>
  <c r="F93" i="18"/>
  <c r="F92" i="18"/>
  <c r="F91" i="18"/>
  <c r="F90" i="18"/>
  <c r="F89" i="18"/>
  <c r="F88" i="18"/>
  <c r="F87" i="18"/>
  <c r="F86" i="18"/>
  <c r="F85" i="18"/>
  <c r="F84" i="18"/>
  <c r="F83" i="18"/>
  <c r="F82" i="18"/>
  <c r="F81" i="18"/>
  <c r="F80" i="18"/>
  <c r="F79" i="18"/>
  <c r="F78" i="18"/>
  <c r="F77" i="18"/>
  <c r="U76" i="18"/>
  <c r="F76" i="18"/>
  <c r="U75" i="18"/>
  <c r="F75" i="18"/>
  <c r="U74" i="18"/>
  <c r="F74" i="18"/>
  <c r="U73" i="18"/>
  <c r="F73" i="18"/>
  <c r="U72" i="18"/>
  <c r="F72" i="18"/>
  <c r="U71" i="18"/>
  <c r="T71" i="18"/>
  <c r="F71" i="18"/>
  <c r="U70" i="18"/>
  <c r="T70" i="18"/>
  <c r="F70" i="18"/>
  <c r="U69" i="18"/>
  <c r="T69" i="18"/>
  <c r="F69" i="18"/>
  <c r="U68" i="18"/>
  <c r="T68" i="18"/>
  <c r="F68" i="18"/>
  <c r="U67" i="18"/>
  <c r="T67" i="18"/>
  <c r="F67" i="18"/>
  <c r="U66" i="18"/>
  <c r="T66" i="18"/>
  <c r="F66" i="18"/>
  <c r="U65" i="18"/>
  <c r="T65" i="18"/>
  <c r="F65" i="18"/>
  <c r="U64" i="18"/>
  <c r="T64" i="18"/>
  <c r="F64" i="18"/>
  <c r="U63" i="18"/>
  <c r="T63" i="18"/>
  <c r="F63" i="18"/>
  <c r="U62" i="18"/>
  <c r="T62" i="18"/>
  <c r="F62" i="18"/>
  <c r="U61" i="18"/>
  <c r="T61" i="18"/>
  <c r="F61" i="18"/>
  <c r="U60" i="18"/>
  <c r="T60" i="18"/>
  <c r="F60" i="18"/>
  <c r="U59" i="18"/>
  <c r="T59" i="18"/>
  <c r="F59" i="18"/>
  <c r="U58" i="18"/>
  <c r="T58" i="18"/>
  <c r="F58" i="18"/>
  <c r="U57" i="18"/>
  <c r="T57" i="18"/>
  <c r="F57" i="18"/>
  <c r="U56" i="18"/>
  <c r="T56" i="18"/>
  <c r="F56" i="18"/>
  <c r="U55" i="18"/>
  <c r="T55" i="18"/>
  <c r="F55" i="18"/>
  <c r="U54" i="18"/>
  <c r="T54" i="18"/>
  <c r="F54" i="18"/>
  <c r="U53" i="18"/>
  <c r="T53" i="18"/>
  <c r="F53" i="18"/>
  <c r="U52" i="18"/>
  <c r="T52" i="18"/>
  <c r="F52" i="18"/>
  <c r="U51" i="18"/>
  <c r="T51" i="18"/>
  <c r="F51" i="18"/>
  <c r="U50" i="18"/>
  <c r="T50" i="18"/>
  <c r="F50" i="18"/>
  <c r="U49" i="18"/>
  <c r="T49" i="18"/>
  <c r="F49" i="18"/>
  <c r="U48" i="18"/>
  <c r="T48" i="18"/>
  <c r="F48" i="18"/>
  <c r="U47" i="18"/>
  <c r="T47" i="18"/>
  <c r="F47" i="18"/>
  <c r="U46" i="18"/>
  <c r="T46" i="18"/>
  <c r="F46" i="18"/>
  <c r="U45" i="18"/>
  <c r="T45" i="18"/>
  <c r="F45" i="18"/>
  <c r="U44" i="18"/>
  <c r="T44" i="18"/>
  <c r="F44" i="18"/>
  <c r="U43" i="18"/>
  <c r="T43" i="18"/>
  <c r="F43" i="18"/>
  <c r="U42" i="18"/>
  <c r="T42" i="18"/>
  <c r="F42" i="18"/>
  <c r="U41" i="18"/>
  <c r="T41" i="18"/>
  <c r="F41" i="18"/>
  <c r="U40" i="18"/>
  <c r="T40" i="18"/>
  <c r="F40" i="18"/>
  <c r="U39" i="18"/>
  <c r="T39" i="18"/>
  <c r="F39" i="18"/>
  <c r="U38" i="18"/>
  <c r="T38" i="18"/>
  <c r="F38" i="18"/>
  <c r="U37" i="18"/>
  <c r="T37" i="18"/>
  <c r="F37" i="18"/>
  <c r="U36" i="18"/>
  <c r="T36" i="18"/>
  <c r="F36" i="18"/>
  <c r="U35" i="18"/>
  <c r="T35" i="18"/>
  <c r="F35" i="18"/>
  <c r="U34" i="18"/>
  <c r="T34" i="18"/>
  <c r="F34" i="18"/>
  <c r="U33" i="18"/>
  <c r="T33" i="18"/>
  <c r="F33" i="18"/>
  <c r="U32" i="18"/>
  <c r="T32" i="18"/>
  <c r="F32" i="18"/>
  <c r="U31" i="18"/>
  <c r="T31" i="18"/>
  <c r="F31" i="18"/>
  <c r="U30" i="18"/>
  <c r="T30" i="18"/>
  <c r="F30" i="18"/>
  <c r="U29" i="18"/>
  <c r="T29" i="18"/>
  <c r="K29" i="18"/>
  <c r="F29" i="18"/>
  <c r="U28" i="18"/>
  <c r="T28" i="18"/>
  <c r="F28" i="18"/>
  <c r="U27" i="18"/>
  <c r="T27" i="18"/>
  <c r="K27" i="18"/>
  <c r="F27" i="18"/>
  <c r="U26" i="18"/>
  <c r="T26" i="18"/>
  <c r="K26" i="18"/>
  <c r="F26" i="18"/>
  <c r="U25" i="18"/>
  <c r="T25" i="18"/>
  <c r="K25" i="18"/>
  <c r="F25" i="18"/>
  <c r="U24" i="18"/>
  <c r="T24" i="18"/>
  <c r="K24" i="18"/>
  <c r="F24" i="18"/>
  <c r="U23" i="18"/>
  <c r="T23" i="18"/>
  <c r="K23" i="18"/>
  <c r="F23" i="18"/>
  <c r="U22" i="18"/>
  <c r="T22" i="18"/>
  <c r="K22" i="18"/>
  <c r="F22" i="18"/>
  <c r="U21" i="18"/>
  <c r="T21" i="18"/>
  <c r="K21" i="18"/>
  <c r="F21" i="18"/>
  <c r="U20" i="18"/>
  <c r="T20" i="18"/>
  <c r="K20" i="18"/>
  <c r="F20" i="18"/>
  <c r="U19" i="18"/>
  <c r="T19" i="18"/>
  <c r="K19" i="18"/>
  <c r="F19" i="18"/>
  <c r="U18" i="18"/>
  <c r="T18" i="18"/>
  <c r="K18" i="18"/>
  <c r="F18" i="18"/>
  <c r="U17" i="18"/>
  <c r="T17" i="18"/>
  <c r="K17" i="18"/>
  <c r="F17" i="18"/>
  <c r="U16" i="18"/>
  <c r="T16" i="18"/>
  <c r="K16" i="18"/>
  <c r="F16" i="18"/>
  <c r="U15" i="18"/>
  <c r="T15" i="18"/>
  <c r="K15" i="18"/>
  <c r="F15" i="18"/>
  <c r="U14" i="18"/>
  <c r="T14" i="18"/>
  <c r="K14" i="18"/>
  <c r="F14" i="18"/>
  <c r="U13" i="18"/>
  <c r="T13" i="18"/>
  <c r="K13" i="18"/>
  <c r="F13" i="18"/>
  <c r="U12" i="18"/>
  <c r="T12" i="18"/>
  <c r="K12" i="18"/>
  <c r="F12" i="18"/>
  <c r="U11" i="18"/>
  <c r="T11" i="18"/>
  <c r="K11" i="18"/>
  <c r="F11" i="18"/>
  <c r="U10" i="18"/>
  <c r="T10" i="18"/>
  <c r="K10" i="18"/>
  <c r="F10" i="18"/>
  <c r="U9" i="18"/>
  <c r="T9" i="18"/>
  <c r="K9" i="18"/>
  <c r="F9" i="18"/>
  <c r="U8" i="18"/>
  <c r="T8" i="18"/>
  <c r="K8" i="18"/>
  <c r="F8" i="18"/>
  <c r="U7" i="18"/>
  <c r="T7" i="18"/>
  <c r="K7" i="18"/>
  <c r="F7" i="18"/>
  <c r="U6" i="18"/>
  <c r="T6" i="18"/>
  <c r="K6" i="18"/>
  <c r="F6" i="18"/>
  <c r="U5" i="18"/>
  <c r="T5" i="18"/>
  <c r="K5" i="18"/>
  <c r="F5" i="18"/>
  <c r="U4" i="18"/>
  <c r="T4" i="18"/>
  <c r="K4" i="18"/>
  <c r="F4" i="18"/>
  <c r="F138" i="19"/>
  <c r="F137" i="19"/>
  <c r="F136" i="19"/>
  <c r="F135" i="19"/>
  <c r="F134" i="19"/>
  <c r="F133" i="19"/>
  <c r="F132" i="19"/>
  <c r="F131" i="19"/>
  <c r="F130" i="19"/>
  <c r="F129" i="19"/>
  <c r="F128" i="19"/>
  <c r="F127" i="19"/>
  <c r="F126" i="19"/>
  <c r="F125" i="19"/>
  <c r="F124" i="19"/>
  <c r="F123" i="19"/>
  <c r="F122" i="19"/>
  <c r="F121" i="19"/>
  <c r="F120" i="19"/>
  <c r="F119" i="19"/>
  <c r="F118" i="19"/>
  <c r="F117" i="19"/>
  <c r="F116" i="19"/>
  <c r="F115" i="19"/>
  <c r="F114" i="19"/>
  <c r="F113" i="19"/>
  <c r="F112" i="19"/>
  <c r="F111" i="19"/>
  <c r="F110" i="19"/>
  <c r="F109" i="19"/>
  <c r="F108" i="19"/>
  <c r="F107" i="19"/>
  <c r="F106" i="19"/>
  <c r="F105" i="19"/>
  <c r="F104" i="19"/>
  <c r="F103" i="19"/>
  <c r="F102" i="19"/>
  <c r="F101" i="19"/>
  <c r="F100" i="19"/>
  <c r="F99" i="19"/>
  <c r="F98" i="19"/>
  <c r="F97" i="19"/>
  <c r="F96" i="19"/>
  <c r="F95" i="19"/>
  <c r="F94" i="19"/>
  <c r="F93" i="19"/>
  <c r="F92" i="19"/>
  <c r="F91" i="19"/>
  <c r="F90" i="19"/>
  <c r="F89" i="19"/>
  <c r="F88" i="19"/>
  <c r="F87" i="19"/>
  <c r="F86" i="19"/>
  <c r="F85" i="19"/>
  <c r="F84" i="19"/>
  <c r="F83" i="19"/>
  <c r="F82" i="19"/>
  <c r="F81" i="19"/>
  <c r="F80" i="19"/>
  <c r="F79" i="19"/>
  <c r="F78" i="19"/>
  <c r="F77" i="19"/>
  <c r="U76" i="19"/>
  <c r="F76" i="19"/>
  <c r="U75" i="19"/>
  <c r="F75" i="19"/>
  <c r="U74" i="19"/>
  <c r="F74" i="19"/>
  <c r="U73" i="19"/>
  <c r="F73" i="19"/>
  <c r="U72" i="19"/>
  <c r="F72" i="19"/>
  <c r="U71" i="19"/>
  <c r="T71" i="19"/>
  <c r="F71" i="19"/>
  <c r="U70" i="19"/>
  <c r="T70" i="19"/>
  <c r="F70" i="19"/>
  <c r="U69" i="19"/>
  <c r="T69" i="19"/>
  <c r="F69" i="19"/>
  <c r="U68" i="19"/>
  <c r="T68" i="19"/>
  <c r="F68" i="19"/>
  <c r="U67" i="19"/>
  <c r="T67" i="19"/>
  <c r="F67" i="19"/>
  <c r="U66" i="19"/>
  <c r="T66" i="19"/>
  <c r="F66" i="19"/>
  <c r="U65" i="19"/>
  <c r="T65" i="19"/>
  <c r="F65" i="19"/>
  <c r="U64" i="19"/>
  <c r="T64" i="19"/>
  <c r="F64" i="19"/>
  <c r="U63" i="19"/>
  <c r="T63" i="19"/>
  <c r="F63" i="19"/>
  <c r="U62" i="19"/>
  <c r="T62" i="19"/>
  <c r="F62" i="19"/>
  <c r="U61" i="19"/>
  <c r="T61" i="19"/>
  <c r="F61" i="19"/>
  <c r="U60" i="19"/>
  <c r="T60" i="19"/>
  <c r="F60" i="19"/>
  <c r="U59" i="19"/>
  <c r="T59" i="19"/>
  <c r="F59" i="19"/>
  <c r="U58" i="19"/>
  <c r="T58" i="19"/>
  <c r="F58" i="19"/>
  <c r="U57" i="19"/>
  <c r="T57" i="19"/>
  <c r="F57" i="19"/>
  <c r="U56" i="19"/>
  <c r="T56" i="19"/>
  <c r="F56" i="19"/>
  <c r="U55" i="19"/>
  <c r="T55" i="19"/>
  <c r="F55" i="19"/>
  <c r="U54" i="19"/>
  <c r="T54" i="19"/>
  <c r="F54" i="19"/>
  <c r="U53" i="19"/>
  <c r="T53" i="19"/>
  <c r="F53" i="19"/>
  <c r="U52" i="19"/>
  <c r="T52" i="19"/>
  <c r="F52" i="19"/>
  <c r="U51" i="19"/>
  <c r="T51" i="19"/>
  <c r="F51" i="19"/>
  <c r="U50" i="19"/>
  <c r="T50" i="19"/>
  <c r="F50" i="19"/>
  <c r="U49" i="19"/>
  <c r="T49" i="19"/>
  <c r="F49" i="19"/>
  <c r="U48" i="19"/>
  <c r="T48" i="19"/>
  <c r="F48" i="19"/>
  <c r="U47" i="19"/>
  <c r="T47" i="19"/>
  <c r="F47" i="19"/>
  <c r="U46" i="19"/>
  <c r="T46" i="19"/>
  <c r="F46" i="19"/>
  <c r="U45" i="19"/>
  <c r="T45" i="19"/>
  <c r="F45" i="19"/>
  <c r="U44" i="19"/>
  <c r="T44" i="19"/>
  <c r="F44" i="19"/>
  <c r="U43" i="19"/>
  <c r="T43" i="19"/>
  <c r="F43" i="19"/>
  <c r="U42" i="19"/>
  <c r="T42" i="19"/>
  <c r="F42" i="19"/>
  <c r="U41" i="19"/>
  <c r="T41" i="19"/>
  <c r="F41" i="19"/>
  <c r="U40" i="19"/>
  <c r="T40" i="19"/>
  <c r="F40" i="19"/>
  <c r="U39" i="19"/>
  <c r="T39" i="19"/>
  <c r="F39" i="19"/>
  <c r="U38" i="19"/>
  <c r="T38" i="19"/>
  <c r="F38" i="19"/>
  <c r="U37" i="19"/>
  <c r="T37" i="19"/>
  <c r="F37" i="19"/>
  <c r="U36" i="19"/>
  <c r="T36" i="19"/>
  <c r="F36" i="19"/>
  <c r="U35" i="19"/>
  <c r="T35" i="19"/>
  <c r="F35" i="19"/>
  <c r="U34" i="19"/>
  <c r="T34" i="19"/>
  <c r="F34" i="19"/>
  <c r="U33" i="19"/>
  <c r="T33" i="19"/>
  <c r="F33" i="19"/>
  <c r="U32" i="19"/>
  <c r="T32" i="19"/>
  <c r="F32" i="19"/>
  <c r="U31" i="19"/>
  <c r="T31" i="19"/>
  <c r="F31" i="19"/>
  <c r="U30" i="19"/>
  <c r="T30" i="19"/>
  <c r="F30" i="19"/>
  <c r="U29" i="19"/>
  <c r="T29" i="19"/>
  <c r="K29" i="19"/>
  <c r="F29" i="19"/>
  <c r="U28" i="19"/>
  <c r="T28" i="19"/>
  <c r="F28" i="19"/>
  <c r="U27" i="19"/>
  <c r="T27" i="19"/>
  <c r="K27" i="19"/>
  <c r="F27" i="19"/>
  <c r="U26" i="19"/>
  <c r="T26" i="19"/>
  <c r="K26" i="19"/>
  <c r="F26" i="19"/>
  <c r="U25" i="19"/>
  <c r="T25" i="19"/>
  <c r="K25" i="19"/>
  <c r="F25" i="19"/>
  <c r="U24" i="19"/>
  <c r="T24" i="19"/>
  <c r="K24" i="19"/>
  <c r="F24" i="19"/>
  <c r="U23" i="19"/>
  <c r="T23" i="19"/>
  <c r="K23" i="19"/>
  <c r="F23" i="19"/>
  <c r="U22" i="19"/>
  <c r="T22" i="19"/>
  <c r="K22" i="19"/>
  <c r="F22" i="19"/>
  <c r="U21" i="19"/>
  <c r="T21" i="19"/>
  <c r="K21" i="19"/>
  <c r="F21" i="19"/>
  <c r="U20" i="19"/>
  <c r="T20" i="19"/>
  <c r="K20" i="19"/>
  <c r="F20" i="19"/>
  <c r="U19" i="19"/>
  <c r="T19" i="19"/>
  <c r="K19" i="19"/>
  <c r="F19" i="19"/>
  <c r="U18" i="19"/>
  <c r="T18" i="19"/>
  <c r="K18" i="19"/>
  <c r="F18" i="19"/>
  <c r="U17" i="19"/>
  <c r="T17" i="19"/>
  <c r="K17" i="19"/>
  <c r="F17" i="19"/>
  <c r="U16" i="19"/>
  <c r="T16" i="19"/>
  <c r="K16" i="19"/>
  <c r="F16" i="19"/>
  <c r="U15" i="19"/>
  <c r="T15" i="19"/>
  <c r="K15" i="19"/>
  <c r="F15" i="19"/>
  <c r="U14" i="19"/>
  <c r="T14" i="19"/>
  <c r="K14" i="19"/>
  <c r="F14" i="19"/>
  <c r="U13" i="19"/>
  <c r="T13" i="19"/>
  <c r="K13" i="19"/>
  <c r="F13" i="19"/>
  <c r="U12" i="19"/>
  <c r="T12" i="19"/>
  <c r="K12" i="19"/>
  <c r="F12" i="19"/>
  <c r="U11" i="19"/>
  <c r="T11" i="19"/>
  <c r="K11" i="19"/>
  <c r="F11" i="19"/>
  <c r="U10" i="19"/>
  <c r="T10" i="19"/>
  <c r="K10" i="19"/>
  <c r="F10" i="19"/>
  <c r="U9" i="19"/>
  <c r="T9" i="19"/>
  <c r="K9" i="19"/>
  <c r="F9" i="19"/>
  <c r="U8" i="19"/>
  <c r="T8" i="19"/>
  <c r="K8" i="19"/>
  <c r="F8" i="19"/>
  <c r="U7" i="19"/>
  <c r="T7" i="19"/>
  <c r="K7" i="19"/>
  <c r="F7" i="19"/>
  <c r="U6" i="19"/>
  <c r="T6" i="19"/>
  <c r="K6" i="19"/>
  <c r="F6" i="19"/>
  <c r="U5" i="19"/>
  <c r="T5" i="19"/>
  <c r="K5" i="19"/>
  <c r="F5" i="19"/>
  <c r="U4" i="19"/>
  <c r="T4" i="19"/>
  <c r="K4" i="19"/>
  <c r="F4" i="19"/>
  <c r="F82" i="20"/>
  <c r="F81" i="20"/>
  <c r="F80" i="20"/>
  <c r="F79" i="20"/>
  <c r="F78" i="20"/>
  <c r="F77" i="20"/>
  <c r="U76" i="20"/>
  <c r="F76" i="20"/>
  <c r="U75" i="20"/>
  <c r="F75" i="20"/>
  <c r="U74" i="20"/>
  <c r="F74" i="20"/>
  <c r="U73" i="20"/>
  <c r="F73" i="20"/>
  <c r="U72" i="20"/>
  <c r="F72" i="20"/>
  <c r="U71" i="20"/>
  <c r="T71" i="20"/>
  <c r="F71" i="20"/>
  <c r="U70" i="20"/>
  <c r="T70" i="20"/>
  <c r="F70" i="20"/>
  <c r="U69" i="20"/>
  <c r="T69" i="20"/>
  <c r="F69" i="20"/>
  <c r="U68" i="20"/>
  <c r="T68" i="20"/>
  <c r="F68" i="20"/>
  <c r="U67" i="20"/>
  <c r="T67" i="20"/>
  <c r="F67" i="20"/>
  <c r="U66" i="20"/>
  <c r="T66" i="20"/>
  <c r="F66" i="20"/>
  <c r="U65" i="20"/>
  <c r="T65" i="20"/>
  <c r="F65" i="20"/>
  <c r="U64" i="20"/>
  <c r="T64" i="20"/>
  <c r="F64" i="20"/>
  <c r="U63" i="20"/>
  <c r="T63" i="20"/>
  <c r="F63" i="20"/>
  <c r="U62" i="20"/>
  <c r="T62" i="20"/>
  <c r="F62" i="20"/>
  <c r="U61" i="20"/>
  <c r="T61" i="20"/>
  <c r="F61" i="20"/>
  <c r="U60" i="20"/>
  <c r="T60" i="20"/>
  <c r="F60" i="20"/>
  <c r="U59" i="20"/>
  <c r="T59" i="20"/>
  <c r="F59" i="20"/>
  <c r="U58" i="20"/>
  <c r="T58" i="20"/>
  <c r="F58" i="20"/>
  <c r="U57" i="20"/>
  <c r="T57" i="20"/>
  <c r="F57" i="20"/>
  <c r="U56" i="20"/>
  <c r="T56" i="20"/>
  <c r="F56" i="20"/>
  <c r="U55" i="20"/>
  <c r="T55" i="20"/>
  <c r="F55" i="20"/>
  <c r="U54" i="20"/>
  <c r="T54" i="20"/>
  <c r="F54" i="20"/>
  <c r="U53" i="20"/>
  <c r="T53" i="20"/>
  <c r="F53" i="20"/>
  <c r="U52" i="20"/>
  <c r="T52" i="20"/>
  <c r="F52" i="20"/>
  <c r="U51" i="20"/>
  <c r="T51" i="20"/>
  <c r="F51" i="20"/>
  <c r="U50" i="20"/>
  <c r="T50" i="20"/>
  <c r="F50" i="20"/>
  <c r="U49" i="20"/>
  <c r="T49" i="20"/>
  <c r="F49" i="20"/>
  <c r="U48" i="20"/>
  <c r="T48" i="20"/>
  <c r="F48" i="20"/>
  <c r="U47" i="20"/>
  <c r="T47" i="20"/>
  <c r="F47" i="20"/>
  <c r="U46" i="20"/>
  <c r="T46" i="20"/>
  <c r="F46" i="20"/>
  <c r="U45" i="20"/>
  <c r="T45" i="20"/>
  <c r="F45" i="20"/>
  <c r="U44" i="20"/>
  <c r="T44" i="20"/>
  <c r="F44" i="20"/>
  <c r="U43" i="20"/>
  <c r="T43" i="20"/>
  <c r="F43" i="20"/>
  <c r="U42" i="20"/>
  <c r="T42" i="20"/>
  <c r="F42" i="20"/>
  <c r="U41" i="20"/>
  <c r="T41" i="20"/>
  <c r="F41" i="20"/>
  <c r="U40" i="20"/>
  <c r="T40" i="20"/>
  <c r="F40" i="20"/>
  <c r="U39" i="20"/>
  <c r="T39" i="20"/>
  <c r="F39" i="20"/>
  <c r="U38" i="20"/>
  <c r="T38" i="20"/>
  <c r="F38" i="20"/>
  <c r="U37" i="20"/>
  <c r="T37" i="20"/>
  <c r="F37" i="20"/>
  <c r="U36" i="20"/>
  <c r="T36" i="20"/>
  <c r="F36" i="20"/>
  <c r="U35" i="20"/>
  <c r="T35" i="20"/>
  <c r="F35" i="20"/>
  <c r="U34" i="20"/>
  <c r="T34" i="20"/>
  <c r="F34" i="20"/>
  <c r="U33" i="20"/>
  <c r="T33" i="20"/>
  <c r="F33" i="20"/>
  <c r="U32" i="20"/>
  <c r="T32" i="20"/>
  <c r="F32" i="20"/>
  <c r="U31" i="20"/>
  <c r="T31" i="20"/>
  <c r="F31" i="20"/>
  <c r="U30" i="20"/>
  <c r="T30" i="20"/>
  <c r="F30" i="20"/>
  <c r="U29" i="20"/>
  <c r="T29" i="20"/>
  <c r="K29" i="20"/>
  <c r="F29" i="20"/>
  <c r="U28" i="20"/>
  <c r="T28" i="20"/>
  <c r="F28" i="20"/>
  <c r="U27" i="20"/>
  <c r="T27" i="20"/>
  <c r="K27" i="20"/>
  <c r="F27" i="20"/>
  <c r="U26" i="20"/>
  <c r="T26" i="20"/>
  <c r="K26" i="20"/>
  <c r="F26" i="20"/>
  <c r="U25" i="20"/>
  <c r="T25" i="20"/>
  <c r="K25" i="20"/>
  <c r="F25" i="20"/>
  <c r="U24" i="20"/>
  <c r="T24" i="20"/>
  <c r="K24" i="20"/>
  <c r="F24" i="20"/>
  <c r="U23" i="20"/>
  <c r="T23" i="20"/>
  <c r="K23" i="20"/>
  <c r="F23" i="20"/>
  <c r="U22" i="20"/>
  <c r="T22" i="20"/>
  <c r="K22" i="20"/>
  <c r="F22" i="20"/>
  <c r="U21" i="20"/>
  <c r="T21" i="20"/>
  <c r="K21" i="20"/>
  <c r="F21" i="20"/>
  <c r="U20" i="20"/>
  <c r="T20" i="20"/>
  <c r="K20" i="20"/>
  <c r="F20" i="20"/>
  <c r="U19" i="20"/>
  <c r="T19" i="20"/>
  <c r="K19" i="20"/>
  <c r="F19" i="20"/>
  <c r="U18" i="20"/>
  <c r="T18" i="20"/>
  <c r="K18" i="20"/>
  <c r="F18" i="20"/>
  <c r="U17" i="20"/>
  <c r="T17" i="20"/>
  <c r="K17" i="20"/>
  <c r="F17" i="20"/>
  <c r="U16" i="20"/>
  <c r="T16" i="20"/>
  <c r="K16" i="20"/>
  <c r="F16" i="20"/>
  <c r="U15" i="20"/>
  <c r="T15" i="20"/>
  <c r="K15" i="20"/>
  <c r="F15" i="20"/>
  <c r="U14" i="20"/>
  <c r="T14" i="20"/>
  <c r="K14" i="20"/>
  <c r="F14" i="20"/>
  <c r="U13" i="20"/>
  <c r="T13" i="20"/>
  <c r="K13" i="20"/>
  <c r="F13" i="20"/>
  <c r="U12" i="20"/>
  <c r="T12" i="20"/>
  <c r="K12" i="20"/>
  <c r="F12" i="20"/>
  <c r="U11" i="20"/>
  <c r="T11" i="20"/>
  <c r="K11" i="20"/>
  <c r="F11" i="20"/>
  <c r="U10" i="20"/>
  <c r="T10" i="20"/>
  <c r="K10" i="20"/>
  <c r="F10" i="20"/>
  <c r="U9" i="20"/>
  <c r="T9" i="20"/>
  <c r="K9" i="20"/>
  <c r="F9" i="20"/>
  <c r="U8" i="20"/>
  <c r="T8" i="20"/>
  <c r="K8" i="20"/>
  <c r="F8" i="20"/>
  <c r="U7" i="20"/>
  <c r="T7" i="20"/>
  <c r="K7" i="20"/>
  <c r="F7" i="20"/>
  <c r="U6" i="20"/>
  <c r="T6" i="20"/>
  <c r="K6" i="20"/>
  <c r="F6" i="20"/>
  <c r="U5" i="20"/>
  <c r="T5" i="20"/>
  <c r="K5" i="20"/>
  <c r="F5" i="20"/>
  <c r="U4" i="20"/>
  <c r="T4" i="20"/>
  <c r="K4" i="20"/>
  <c r="F4" i="20"/>
  <c r="F82" i="69"/>
  <c r="F81" i="69"/>
  <c r="F80" i="69"/>
  <c r="F79" i="69"/>
  <c r="F78" i="69"/>
  <c r="F77" i="69"/>
  <c r="U76" i="69"/>
  <c r="F76" i="69"/>
  <c r="U75" i="69"/>
  <c r="F75" i="69"/>
  <c r="U74" i="69"/>
  <c r="F74" i="69"/>
  <c r="U73" i="69"/>
  <c r="F73" i="69"/>
  <c r="U72" i="69"/>
  <c r="F72" i="69"/>
  <c r="U71" i="69"/>
  <c r="T71" i="69"/>
  <c r="F71" i="69"/>
  <c r="U70" i="69"/>
  <c r="T70" i="69"/>
  <c r="F70" i="69"/>
  <c r="U69" i="69"/>
  <c r="T69" i="69"/>
  <c r="F69" i="69"/>
  <c r="U68" i="69"/>
  <c r="T68" i="69"/>
  <c r="F68" i="69"/>
  <c r="U67" i="69"/>
  <c r="T67" i="69"/>
  <c r="F67" i="69"/>
  <c r="U66" i="69"/>
  <c r="T66" i="69"/>
  <c r="F66" i="69"/>
  <c r="U65" i="69"/>
  <c r="T65" i="69"/>
  <c r="F65" i="69"/>
  <c r="U64" i="69"/>
  <c r="T64" i="69"/>
  <c r="F64" i="69"/>
  <c r="U63" i="69"/>
  <c r="T63" i="69"/>
  <c r="F63" i="69"/>
  <c r="U62" i="69"/>
  <c r="T62" i="69"/>
  <c r="F62" i="69"/>
  <c r="U61" i="69"/>
  <c r="T61" i="69"/>
  <c r="F61" i="69"/>
  <c r="U60" i="69"/>
  <c r="T60" i="69"/>
  <c r="F60" i="69"/>
  <c r="U59" i="69"/>
  <c r="T59" i="69"/>
  <c r="F59" i="69"/>
  <c r="U58" i="69"/>
  <c r="T58" i="69"/>
  <c r="F58" i="69"/>
  <c r="U57" i="69"/>
  <c r="T57" i="69"/>
  <c r="F57" i="69"/>
  <c r="U56" i="69"/>
  <c r="T56" i="69"/>
  <c r="F56" i="69"/>
  <c r="U55" i="69"/>
  <c r="T55" i="69"/>
  <c r="F55" i="69"/>
  <c r="U54" i="69"/>
  <c r="T54" i="69"/>
  <c r="F54" i="69"/>
  <c r="U53" i="69"/>
  <c r="T53" i="69"/>
  <c r="F53" i="69"/>
  <c r="U52" i="69"/>
  <c r="T52" i="69"/>
  <c r="F52" i="69"/>
  <c r="U51" i="69"/>
  <c r="T51" i="69"/>
  <c r="F51" i="69"/>
  <c r="U50" i="69"/>
  <c r="T50" i="69"/>
  <c r="F50" i="69"/>
  <c r="U49" i="69"/>
  <c r="T49" i="69"/>
  <c r="F49" i="69"/>
  <c r="U48" i="69"/>
  <c r="T48" i="69"/>
  <c r="F48" i="69"/>
  <c r="U47" i="69"/>
  <c r="T47" i="69"/>
  <c r="F47" i="69"/>
  <c r="U46" i="69"/>
  <c r="T46" i="69"/>
  <c r="F46" i="69"/>
  <c r="U45" i="69"/>
  <c r="T45" i="69"/>
  <c r="F45" i="69"/>
  <c r="U44" i="69"/>
  <c r="T44" i="69"/>
  <c r="F44" i="69"/>
  <c r="U43" i="69"/>
  <c r="T43" i="69"/>
  <c r="F43" i="69"/>
  <c r="U42" i="69"/>
  <c r="T42" i="69"/>
  <c r="F42" i="69"/>
  <c r="U41" i="69"/>
  <c r="T41" i="69"/>
  <c r="F41" i="69"/>
  <c r="U40" i="69"/>
  <c r="T40" i="69"/>
  <c r="F40" i="69"/>
  <c r="U39" i="69"/>
  <c r="T39" i="69"/>
  <c r="F39" i="69"/>
  <c r="U38" i="69"/>
  <c r="T38" i="69"/>
  <c r="F38" i="69"/>
  <c r="U37" i="69"/>
  <c r="T37" i="69"/>
  <c r="F37" i="69"/>
  <c r="U36" i="69"/>
  <c r="T36" i="69"/>
  <c r="F36" i="69"/>
  <c r="U35" i="69"/>
  <c r="T35" i="69"/>
  <c r="F35" i="69"/>
  <c r="U34" i="69"/>
  <c r="T34" i="69"/>
  <c r="F34" i="69"/>
  <c r="U33" i="69"/>
  <c r="T33" i="69"/>
  <c r="F33" i="69"/>
  <c r="U32" i="69"/>
  <c r="T32" i="69"/>
  <c r="F32" i="69"/>
  <c r="U31" i="69"/>
  <c r="T31" i="69"/>
  <c r="F31" i="69"/>
  <c r="U30" i="69"/>
  <c r="T30" i="69"/>
  <c r="F30" i="69"/>
  <c r="U29" i="69"/>
  <c r="T29" i="69"/>
  <c r="K29" i="69"/>
  <c r="F29" i="69"/>
  <c r="U28" i="69"/>
  <c r="T28" i="69"/>
  <c r="F28" i="69"/>
  <c r="U27" i="69"/>
  <c r="T27" i="69"/>
  <c r="K27" i="69"/>
  <c r="F27" i="69"/>
  <c r="U26" i="69"/>
  <c r="T26" i="69"/>
  <c r="K26" i="69"/>
  <c r="F26" i="69"/>
  <c r="U25" i="69"/>
  <c r="T25" i="69"/>
  <c r="K25" i="69"/>
  <c r="F25" i="69"/>
  <c r="U24" i="69"/>
  <c r="T24" i="69"/>
  <c r="K24" i="69"/>
  <c r="F24" i="69"/>
  <c r="U23" i="69"/>
  <c r="T23" i="69"/>
  <c r="K23" i="69"/>
  <c r="F23" i="69"/>
  <c r="U22" i="69"/>
  <c r="T22" i="69"/>
  <c r="K22" i="69"/>
  <c r="F22" i="69"/>
  <c r="U21" i="69"/>
  <c r="T21" i="69"/>
  <c r="K21" i="69"/>
  <c r="F21" i="69"/>
  <c r="U20" i="69"/>
  <c r="T20" i="69"/>
  <c r="K20" i="69"/>
  <c r="F20" i="69"/>
  <c r="U19" i="69"/>
  <c r="T19" i="69"/>
  <c r="K19" i="69"/>
  <c r="F19" i="69"/>
  <c r="U18" i="69"/>
  <c r="T18" i="69"/>
  <c r="K18" i="69"/>
  <c r="F18" i="69"/>
  <c r="U17" i="69"/>
  <c r="T17" i="69"/>
  <c r="K17" i="69"/>
  <c r="F17" i="69"/>
  <c r="U16" i="69"/>
  <c r="T16" i="69"/>
  <c r="K16" i="69"/>
  <c r="F16" i="69"/>
  <c r="U15" i="69"/>
  <c r="T15" i="69"/>
  <c r="K15" i="69"/>
  <c r="F15" i="69"/>
  <c r="U14" i="69"/>
  <c r="T14" i="69"/>
  <c r="K14" i="69"/>
  <c r="F14" i="69"/>
  <c r="U13" i="69"/>
  <c r="T13" i="69"/>
  <c r="K13" i="69"/>
  <c r="F13" i="69"/>
  <c r="U12" i="69"/>
  <c r="T12" i="69"/>
  <c r="K12" i="69"/>
  <c r="F12" i="69"/>
  <c r="U11" i="69"/>
  <c r="T11" i="69"/>
  <c r="K11" i="69"/>
  <c r="F11" i="69"/>
  <c r="U10" i="69"/>
  <c r="T10" i="69"/>
  <c r="K10" i="69"/>
  <c r="F10" i="69"/>
  <c r="U9" i="69"/>
  <c r="T9" i="69"/>
  <c r="K9" i="69"/>
  <c r="F9" i="69"/>
  <c r="U8" i="69"/>
  <c r="T8" i="69"/>
  <c r="K8" i="69"/>
  <c r="F8" i="69"/>
  <c r="U7" i="69"/>
  <c r="T7" i="69"/>
  <c r="K7" i="69"/>
  <c r="F7" i="69"/>
  <c r="U6" i="69"/>
  <c r="T6" i="69"/>
  <c r="K6" i="69"/>
  <c r="F6" i="69"/>
  <c r="U5" i="69"/>
  <c r="T5" i="69"/>
  <c r="K5" i="69"/>
  <c r="F5" i="69"/>
  <c r="U4" i="69"/>
  <c r="T4" i="69"/>
  <c r="K4" i="69"/>
  <c r="F4" i="69"/>
  <c r="F82" i="70"/>
  <c r="F81" i="70"/>
  <c r="F80" i="70"/>
  <c r="F79" i="70"/>
  <c r="F78" i="70"/>
  <c r="F77" i="70"/>
  <c r="U76" i="70"/>
  <c r="F76" i="70"/>
  <c r="U75" i="70"/>
  <c r="F75" i="70"/>
  <c r="U74" i="70"/>
  <c r="F74" i="70"/>
  <c r="U73" i="70"/>
  <c r="F73" i="70"/>
  <c r="U72" i="70"/>
  <c r="F72" i="70"/>
  <c r="U71" i="70"/>
  <c r="T71" i="70"/>
  <c r="F71" i="70"/>
  <c r="U70" i="70"/>
  <c r="T70" i="70"/>
  <c r="F70" i="70"/>
  <c r="U69" i="70"/>
  <c r="T69" i="70"/>
  <c r="F69" i="70"/>
  <c r="U68" i="70"/>
  <c r="T68" i="70"/>
  <c r="F68" i="70"/>
  <c r="U67" i="70"/>
  <c r="T67" i="70"/>
  <c r="F67" i="70"/>
  <c r="U66" i="70"/>
  <c r="T66" i="70"/>
  <c r="F66" i="70"/>
  <c r="U65" i="70"/>
  <c r="T65" i="70"/>
  <c r="F65" i="70"/>
  <c r="U64" i="70"/>
  <c r="T64" i="70"/>
  <c r="F64" i="70"/>
  <c r="U63" i="70"/>
  <c r="T63" i="70"/>
  <c r="F63" i="70"/>
  <c r="U62" i="70"/>
  <c r="T62" i="70"/>
  <c r="F62" i="70"/>
  <c r="U61" i="70"/>
  <c r="T61" i="70"/>
  <c r="F61" i="70"/>
  <c r="U60" i="70"/>
  <c r="T60" i="70"/>
  <c r="F60" i="70"/>
  <c r="U59" i="70"/>
  <c r="T59" i="70"/>
  <c r="F59" i="70"/>
  <c r="U58" i="70"/>
  <c r="T58" i="70"/>
  <c r="F58" i="70"/>
  <c r="U57" i="70"/>
  <c r="T57" i="70"/>
  <c r="F57" i="70"/>
  <c r="U56" i="70"/>
  <c r="T56" i="70"/>
  <c r="F56" i="70"/>
  <c r="U55" i="70"/>
  <c r="T55" i="70"/>
  <c r="F55" i="70"/>
  <c r="U54" i="70"/>
  <c r="T54" i="70"/>
  <c r="F54" i="70"/>
  <c r="U53" i="70"/>
  <c r="T53" i="70"/>
  <c r="F53" i="70"/>
  <c r="U52" i="70"/>
  <c r="T52" i="70"/>
  <c r="F52" i="70"/>
  <c r="U51" i="70"/>
  <c r="T51" i="70"/>
  <c r="F51" i="70"/>
  <c r="U50" i="70"/>
  <c r="T50" i="70"/>
  <c r="F50" i="70"/>
  <c r="U49" i="70"/>
  <c r="T49" i="70"/>
  <c r="F49" i="70"/>
  <c r="U48" i="70"/>
  <c r="T48" i="70"/>
  <c r="F48" i="70"/>
  <c r="U47" i="70"/>
  <c r="T47" i="70"/>
  <c r="F47" i="70"/>
  <c r="U46" i="70"/>
  <c r="T46" i="70"/>
  <c r="F46" i="70"/>
  <c r="U45" i="70"/>
  <c r="T45" i="70"/>
  <c r="F45" i="70"/>
  <c r="U44" i="70"/>
  <c r="T44" i="70"/>
  <c r="F44" i="70"/>
  <c r="U43" i="70"/>
  <c r="T43" i="70"/>
  <c r="F43" i="70"/>
  <c r="U42" i="70"/>
  <c r="T42" i="70"/>
  <c r="F42" i="70"/>
  <c r="U41" i="70"/>
  <c r="T41" i="70"/>
  <c r="F41" i="70"/>
  <c r="U40" i="70"/>
  <c r="T40" i="70"/>
  <c r="F40" i="70"/>
  <c r="U39" i="70"/>
  <c r="T39" i="70"/>
  <c r="F39" i="70"/>
  <c r="U38" i="70"/>
  <c r="T38" i="70"/>
  <c r="F38" i="70"/>
  <c r="U37" i="70"/>
  <c r="T37" i="70"/>
  <c r="F37" i="70"/>
  <c r="U36" i="70"/>
  <c r="T36" i="70"/>
  <c r="F36" i="70"/>
  <c r="U35" i="70"/>
  <c r="T35" i="70"/>
  <c r="F35" i="70"/>
  <c r="U34" i="70"/>
  <c r="T34" i="70"/>
  <c r="F34" i="70"/>
  <c r="U33" i="70"/>
  <c r="T33" i="70"/>
  <c r="F33" i="70"/>
  <c r="U32" i="70"/>
  <c r="T32" i="70"/>
  <c r="F32" i="70"/>
  <c r="U31" i="70"/>
  <c r="T31" i="70"/>
  <c r="F31" i="70"/>
  <c r="U30" i="70"/>
  <c r="T30" i="70"/>
  <c r="F30" i="70"/>
  <c r="U29" i="70"/>
  <c r="T29" i="70"/>
  <c r="K29" i="70"/>
  <c r="F29" i="70"/>
  <c r="U28" i="70"/>
  <c r="T28" i="70"/>
  <c r="F28" i="70"/>
  <c r="U27" i="70"/>
  <c r="T27" i="70"/>
  <c r="K27" i="70"/>
  <c r="F27" i="70"/>
  <c r="U26" i="70"/>
  <c r="T26" i="70"/>
  <c r="K26" i="70"/>
  <c r="F26" i="70"/>
  <c r="U25" i="70"/>
  <c r="T25" i="70"/>
  <c r="K25" i="70"/>
  <c r="F25" i="70"/>
  <c r="U24" i="70"/>
  <c r="T24" i="70"/>
  <c r="K24" i="70"/>
  <c r="F24" i="70"/>
  <c r="U23" i="70"/>
  <c r="T23" i="70"/>
  <c r="K23" i="70"/>
  <c r="F23" i="70"/>
  <c r="U22" i="70"/>
  <c r="T22" i="70"/>
  <c r="K22" i="70"/>
  <c r="F22" i="70"/>
  <c r="U21" i="70"/>
  <c r="T21" i="70"/>
  <c r="K21" i="70"/>
  <c r="F21" i="70"/>
  <c r="U20" i="70"/>
  <c r="T20" i="70"/>
  <c r="K20" i="70"/>
  <c r="F20" i="70"/>
  <c r="U19" i="70"/>
  <c r="T19" i="70"/>
  <c r="K19" i="70"/>
  <c r="F19" i="70"/>
  <c r="U18" i="70"/>
  <c r="T18" i="70"/>
  <c r="K18" i="70"/>
  <c r="F18" i="70"/>
  <c r="U17" i="70"/>
  <c r="T17" i="70"/>
  <c r="K17" i="70"/>
  <c r="F17" i="70"/>
  <c r="U16" i="70"/>
  <c r="T16" i="70"/>
  <c r="K16" i="70"/>
  <c r="F16" i="70"/>
  <c r="U15" i="70"/>
  <c r="T15" i="70"/>
  <c r="K15" i="70"/>
  <c r="F15" i="70"/>
  <c r="U14" i="70"/>
  <c r="T14" i="70"/>
  <c r="K14" i="70"/>
  <c r="F14" i="70"/>
  <c r="U13" i="70"/>
  <c r="T13" i="70"/>
  <c r="K13" i="70"/>
  <c r="F13" i="70"/>
  <c r="U12" i="70"/>
  <c r="T12" i="70"/>
  <c r="K12" i="70"/>
  <c r="F12" i="70"/>
  <c r="U11" i="70"/>
  <c r="T11" i="70"/>
  <c r="K11" i="70"/>
  <c r="F11" i="70"/>
  <c r="U10" i="70"/>
  <c r="T10" i="70"/>
  <c r="K10" i="70"/>
  <c r="F10" i="70"/>
  <c r="U9" i="70"/>
  <c r="T9" i="70"/>
  <c r="K9" i="70"/>
  <c r="F9" i="70"/>
  <c r="U8" i="70"/>
  <c r="T8" i="70"/>
  <c r="K8" i="70"/>
  <c r="F8" i="70"/>
  <c r="U7" i="70"/>
  <c r="T7" i="70"/>
  <c r="K7" i="70"/>
  <c r="F7" i="70"/>
  <c r="U6" i="70"/>
  <c r="T6" i="70"/>
  <c r="K6" i="70"/>
  <c r="F6" i="70"/>
  <c r="U5" i="70"/>
  <c r="T5" i="70"/>
  <c r="K5" i="70"/>
  <c r="F5" i="70"/>
  <c r="U4" i="70"/>
  <c r="T4" i="70"/>
  <c r="K4" i="70"/>
  <c r="F4" i="70"/>
  <c r="F82" i="71"/>
  <c r="F81" i="71"/>
  <c r="F80" i="71"/>
  <c r="F79" i="71"/>
  <c r="F78" i="71"/>
  <c r="F77" i="71"/>
  <c r="U76" i="71"/>
  <c r="F76" i="71"/>
  <c r="U75" i="71"/>
  <c r="F75" i="71"/>
  <c r="U74" i="71"/>
  <c r="F74" i="71"/>
  <c r="U73" i="71"/>
  <c r="F73" i="71"/>
  <c r="U72" i="71"/>
  <c r="F72" i="71"/>
  <c r="U71" i="71"/>
  <c r="T71" i="71"/>
  <c r="F71" i="71"/>
  <c r="U70" i="71"/>
  <c r="T70" i="71"/>
  <c r="F70" i="71"/>
  <c r="U69" i="71"/>
  <c r="T69" i="71"/>
  <c r="F69" i="71"/>
  <c r="U68" i="71"/>
  <c r="T68" i="71"/>
  <c r="F68" i="71"/>
  <c r="U67" i="71"/>
  <c r="T67" i="71"/>
  <c r="F67" i="71"/>
  <c r="U66" i="71"/>
  <c r="T66" i="71"/>
  <c r="F66" i="71"/>
  <c r="U65" i="71"/>
  <c r="T65" i="71"/>
  <c r="F65" i="71"/>
  <c r="U64" i="71"/>
  <c r="T64" i="71"/>
  <c r="F64" i="71"/>
  <c r="U63" i="71"/>
  <c r="T63" i="71"/>
  <c r="F63" i="71"/>
  <c r="U62" i="71"/>
  <c r="T62" i="71"/>
  <c r="F62" i="71"/>
  <c r="U61" i="71"/>
  <c r="T61" i="71"/>
  <c r="F61" i="71"/>
  <c r="U60" i="71"/>
  <c r="T60" i="71"/>
  <c r="F60" i="71"/>
  <c r="U59" i="71"/>
  <c r="T59" i="71"/>
  <c r="F59" i="71"/>
  <c r="U58" i="71"/>
  <c r="T58" i="71"/>
  <c r="F58" i="71"/>
  <c r="U57" i="71"/>
  <c r="T57" i="71"/>
  <c r="F57" i="71"/>
  <c r="U56" i="71"/>
  <c r="T56" i="71"/>
  <c r="F56" i="71"/>
  <c r="U55" i="71"/>
  <c r="T55" i="71"/>
  <c r="F55" i="71"/>
  <c r="U54" i="71"/>
  <c r="T54" i="71"/>
  <c r="F54" i="71"/>
  <c r="U53" i="71"/>
  <c r="T53" i="71"/>
  <c r="F53" i="71"/>
  <c r="U52" i="71"/>
  <c r="T52" i="71"/>
  <c r="F52" i="71"/>
  <c r="U51" i="71"/>
  <c r="T51" i="71"/>
  <c r="F51" i="71"/>
  <c r="U50" i="71"/>
  <c r="T50" i="71"/>
  <c r="F50" i="71"/>
  <c r="U49" i="71"/>
  <c r="T49" i="71"/>
  <c r="F49" i="71"/>
  <c r="U48" i="71"/>
  <c r="T48" i="71"/>
  <c r="F48" i="71"/>
  <c r="U47" i="71"/>
  <c r="T47" i="71"/>
  <c r="F47" i="71"/>
  <c r="U46" i="71"/>
  <c r="T46" i="71"/>
  <c r="F46" i="71"/>
  <c r="U45" i="71"/>
  <c r="T45" i="71"/>
  <c r="F45" i="71"/>
  <c r="U44" i="71"/>
  <c r="T44" i="71"/>
  <c r="F44" i="71"/>
  <c r="U43" i="71"/>
  <c r="T43" i="71"/>
  <c r="F43" i="71"/>
  <c r="U42" i="71"/>
  <c r="T42" i="71"/>
  <c r="F42" i="71"/>
  <c r="U41" i="71"/>
  <c r="T41" i="71"/>
  <c r="F41" i="71"/>
  <c r="U40" i="71"/>
  <c r="T40" i="71"/>
  <c r="F40" i="71"/>
  <c r="U39" i="71"/>
  <c r="T39" i="71"/>
  <c r="F39" i="71"/>
  <c r="U38" i="71"/>
  <c r="T38" i="71"/>
  <c r="F38" i="71"/>
  <c r="U37" i="71"/>
  <c r="T37" i="71"/>
  <c r="F37" i="71"/>
  <c r="U36" i="71"/>
  <c r="T36" i="71"/>
  <c r="F36" i="71"/>
  <c r="U35" i="71"/>
  <c r="T35" i="71"/>
  <c r="F35" i="71"/>
  <c r="U34" i="71"/>
  <c r="T34" i="71"/>
  <c r="F34" i="71"/>
  <c r="U33" i="71"/>
  <c r="T33" i="71"/>
  <c r="F33" i="71"/>
  <c r="U32" i="71"/>
  <c r="T32" i="71"/>
  <c r="F32" i="71"/>
  <c r="U31" i="71"/>
  <c r="T31" i="71"/>
  <c r="F31" i="71"/>
  <c r="U30" i="71"/>
  <c r="T30" i="71"/>
  <c r="F30" i="71"/>
  <c r="U29" i="71"/>
  <c r="T29" i="71"/>
  <c r="K29" i="71"/>
  <c r="F29" i="71"/>
  <c r="U28" i="71"/>
  <c r="T28" i="71"/>
  <c r="F28" i="71"/>
  <c r="U27" i="71"/>
  <c r="T27" i="71"/>
  <c r="K27" i="71"/>
  <c r="F27" i="71"/>
  <c r="U26" i="71"/>
  <c r="T26" i="71"/>
  <c r="K26" i="71"/>
  <c r="F26" i="71"/>
  <c r="U25" i="71"/>
  <c r="T25" i="71"/>
  <c r="K25" i="71"/>
  <c r="F25" i="71"/>
  <c r="U24" i="71"/>
  <c r="T24" i="71"/>
  <c r="K24" i="71"/>
  <c r="F24" i="71"/>
  <c r="U23" i="71"/>
  <c r="T23" i="71"/>
  <c r="K23" i="71"/>
  <c r="F23" i="71"/>
  <c r="U22" i="71"/>
  <c r="T22" i="71"/>
  <c r="K22" i="71"/>
  <c r="F22" i="71"/>
  <c r="U21" i="71"/>
  <c r="T21" i="71"/>
  <c r="K21" i="71"/>
  <c r="F21" i="71"/>
  <c r="U20" i="71"/>
  <c r="T20" i="71"/>
  <c r="K20" i="71"/>
  <c r="F20" i="71"/>
  <c r="U19" i="71"/>
  <c r="T19" i="71"/>
  <c r="K19" i="71"/>
  <c r="F19" i="71"/>
  <c r="U18" i="71"/>
  <c r="T18" i="71"/>
  <c r="K18" i="71"/>
  <c r="F18" i="71"/>
  <c r="U17" i="71"/>
  <c r="T17" i="71"/>
  <c r="K17" i="71"/>
  <c r="F17" i="71"/>
  <c r="U16" i="71"/>
  <c r="T16" i="71"/>
  <c r="K16" i="71"/>
  <c r="F16" i="71"/>
  <c r="U15" i="71"/>
  <c r="T15" i="71"/>
  <c r="K15" i="71"/>
  <c r="F15" i="71"/>
  <c r="U14" i="71"/>
  <c r="T14" i="71"/>
  <c r="K14" i="71"/>
  <c r="F14" i="71"/>
  <c r="U13" i="71"/>
  <c r="T13" i="71"/>
  <c r="K13" i="71"/>
  <c r="F13" i="71"/>
  <c r="U12" i="71"/>
  <c r="T12" i="71"/>
  <c r="K12" i="71"/>
  <c r="F12" i="71"/>
  <c r="U11" i="71"/>
  <c r="T11" i="71"/>
  <c r="K11" i="71"/>
  <c r="F11" i="71"/>
  <c r="U10" i="71"/>
  <c r="T10" i="71"/>
  <c r="K10" i="71"/>
  <c r="F10" i="71"/>
  <c r="U9" i="71"/>
  <c r="T9" i="71"/>
  <c r="K9" i="71"/>
  <c r="F9" i="71"/>
  <c r="U8" i="71"/>
  <c r="T8" i="71"/>
  <c r="K8" i="71"/>
  <c r="F8" i="71"/>
  <c r="U7" i="71"/>
  <c r="T7" i="71"/>
  <c r="K7" i="71"/>
  <c r="F7" i="71"/>
  <c r="U6" i="71"/>
  <c r="T6" i="71"/>
  <c r="K6" i="71"/>
  <c r="F6" i="71"/>
  <c r="U5" i="71"/>
  <c r="T5" i="71"/>
  <c r="K5" i="71"/>
  <c r="F5" i="71"/>
  <c r="U4" i="71"/>
  <c r="T4" i="71"/>
  <c r="K4" i="71"/>
  <c r="F4" i="71"/>
  <c r="F82" i="72"/>
  <c r="F81" i="72"/>
  <c r="F80" i="72"/>
  <c r="F79" i="72"/>
  <c r="F78" i="72"/>
  <c r="F77" i="72"/>
  <c r="U76" i="72"/>
  <c r="F76" i="72"/>
  <c r="U75" i="72"/>
  <c r="F75" i="72"/>
  <c r="U74" i="72"/>
  <c r="F74" i="72"/>
  <c r="U73" i="72"/>
  <c r="F73" i="72"/>
  <c r="U72" i="72"/>
  <c r="F72" i="72"/>
  <c r="U71" i="72"/>
  <c r="T71" i="72"/>
  <c r="F71" i="72"/>
  <c r="U70" i="72"/>
  <c r="T70" i="72"/>
  <c r="F70" i="72"/>
  <c r="U69" i="72"/>
  <c r="T69" i="72"/>
  <c r="F69" i="72"/>
  <c r="U68" i="72"/>
  <c r="T68" i="72"/>
  <c r="F68" i="72"/>
  <c r="U67" i="72"/>
  <c r="T67" i="72"/>
  <c r="F67" i="72"/>
  <c r="U66" i="72"/>
  <c r="T66" i="72"/>
  <c r="F66" i="72"/>
  <c r="U65" i="72"/>
  <c r="T65" i="72"/>
  <c r="F65" i="72"/>
  <c r="U64" i="72"/>
  <c r="T64" i="72"/>
  <c r="F64" i="72"/>
  <c r="U63" i="72"/>
  <c r="T63" i="72"/>
  <c r="F63" i="72"/>
  <c r="U62" i="72"/>
  <c r="T62" i="72"/>
  <c r="F62" i="72"/>
  <c r="U61" i="72"/>
  <c r="T61" i="72"/>
  <c r="F61" i="72"/>
  <c r="U60" i="72"/>
  <c r="T60" i="72"/>
  <c r="F60" i="72"/>
  <c r="U59" i="72"/>
  <c r="T59" i="72"/>
  <c r="F59" i="72"/>
  <c r="U58" i="72"/>
  <c r="T58" i="72"/>
  <c r="F58" i="72"/>
  <c r="U57" i="72"/>
  <c r="T57" i="72"/>
  <c r="F57" i="72"/>
  <c r="U56" i="72"/>
  <c r="T56" i="72"/>
  <c r="F56" i="72"/>
  <c r="U55" i="72"/>
  <c r="T55" i="72"/>
  <c r="F55" i="72"/>
  <c r="U54" i="72"/>
  <c r="T54" i="72"/>
  <c r="F54" i="72"/>
  <c r="U53" i="72"/>
  <c r="T53" i="72"/>
  <c r="F53" i="72"/>
  <c r="U52" i="72"/>
  <c r="T52" i="72"/>
  <c r="F52" i="72"/>
  <c r="U51" i="72"/>
  <c r="T51" i="72"/>
  <c r="F51" i="72"/>
  <c r="U50" i="72"/>
  <c r="T50" i="72"/>
  <c r="F50" i="72"/>
  <c r="U49" i="72"/>
  <c r="T49" i="72"/>
  <c r="F49" i="72"/>
  <c r="U48" i="72"/>
  <c r="T48" i="72"/>
  <c r="F48" i="72"/>
  <c r="U47" i="72"/>
  <c r="T47" i="72"/>
  <c r="F47" i="72"/>
  <c r="U46" i="72"/>
  <c r="T46" i="72"/>
  <c r="F46" i="72"/>
  <c r="U45" i="72"/>
  <c r="T45" i="72"/>
  <c r="F45" i="72"/>
  <c r="U44" i="72"/>
  <c r="T44" i="72"/>
  <c r="F44" i="72"/>
  <c r="U43" i="72"/>
  <c r="T43" i="72"/>
  <c r="F43" i="72"/>
  <c r="U42" i="72"/>
  <c r="T42" i="72"/>
  <c r="F42" i="72"/>
  <c r="U41" i="72"/>
  <c r="T41" i="72"/>
  <c r="F41" i="72"/>
  <c r="U40" i="72"/>
  <c r="T40" i="72"/>
  <c r="F40" i="72"/>
  <c r="U39" i="72"/>
  <c r="T39" i="72"/>
  <c r="F39" i="72"/>
  <c r="U38" i="72"/>
  <c r="T38" i="72"/>
  <c r="F38" i="72"/>
  <c r="U37" i="72"/>
  <c r="T37" i="72"/>
  <c r="F37" i="72"/>
  <c r="U36" i="72"/>
  <c r="T36" i="72"/>
  <c r="F36" i="72"/>
  <c r="U35" i="72"/>
  <c r="T35" i="72"/>
  <c r="F35" i="72"/>
  <c r="U34" i="72"/>
  <c r="T34" i="72"/>
  <c r="F34" i="72"/>
  <c r="U33" i="72"/>
  <c r="T33" i="72"/>
  <c r="F33" i="72"/>
  <c r="U32" i="72"/>
  <c r="T32" i="72"/>
  <c r="F32" i="72"/>
  <c r="U31" i="72"/>
  <c r="T31" i="72"/>
  <c r="F31" i="72"/>
  <c r="U30" i="72"/>
  <c r="T30" i="72"/>
  <c r="F30" i="72"/>
  <c r="U29" i="72"/>
  <c r="T29" i="72"/>
  <c r="K29" i="72"/>
  <c r="F29" i="72"/>
  <c r="U28" i="72"/>
  <c r="T28" i="72"/>
  <c r="F28" i="72"/>
  <c r="U27" i="72"/>
  <c r="T27" i="72"/>
  <c r="K27" i="72"/>
  <c r="F27" i="72"/>
  <c r="U26" i="72"/>
  <c r="T26" i="72"/>
  <c r="K26" i="72"/>
  <c r="F26" i="72"/>
  <c r="U25" i="72"/>
  <c r="T25" i="72"/>
  <c r="K25" i="72"/>
  <c r="F25" i="72"/>
  <c r="U24" i="72"/>
  <c r="T24" i="72"/>
  <c r="K24" i="72"/>
  <c r="F24" i="72"/>
  <c r="U23" i="72"/>
  <c r="T23" i="72"/>
  <c r="K23" i="72"/>
  <c r="F23" i="72"/>
  <c r="U22" i="72"/>
  <c r="T22" i="72"/>
  <c r="K22" i="72"/>
  <c r="F22" i="72"/>
  <c r="U21" i="72"/>
  <c r="T21" i="72"/>
  <c r="K21" i="72"/>
  <c r="F21" i="72"/>
  <c r="U20" i="72"/>
  <c r="T20" i="72"/>
  <c r="K20" i="72"/>
  <c r="F20" i="72"/>
  <c r="U19" i="72"/>
  <c r="T19" i="72"/>
  <c r="K19" i="72"/>
  <c r="F19" i="72"/>
  <c r="U18" i="72"/>
  <c r="T18" i="72"/>
  <c r="K18" i="72"/>
  <c r="F18" i="72"/>
  <c r="U17" i="72"/>
  <c r="T17" i="72"/>
  <c r="K17" i="72"/>
  <c r="F17" i="72"/>
  <c r="U16" i="72"/>
  <c r="T16" i="72"/>
  <c r="K16" i="72"/>
  <c r="F16" i="72"/>
  <c r="U15" i="72"/>
  <c r="T15" i="72"/>
  <c r="K15" i="72"/>
  <c r="F15" i="72"/>
  <c r="U14" i="72"/>
  <c r="T14" i="72"/>
  <c r="K14" i="72"/>
  <c r="F14" i="72"/>
  <c r="U13" i="72"/>
  <c r="T13" i="72"/>
  <c r="K13" i="72"/>
  <c r="F13" i="72"/>
  <c r="U12" i="72"/>
  <c r="T12" i="72"/>
  <c r="K12" i="72"/>
  <c r="F12" i="72"/>
  <c r="U11" i="72"/>
  <c r="T11" i="72"/>
  <c r="K11" i="72"/>
  <c r="F11" i="72"/>
  <c r="U10" i="72"/>
  <c r="T10" i="72"/>
  <c r="K10" i="72"/>
  <c r="F10" i="72"/>
  <c r="U9" i="72"/>
  <c r="T9" i="72"/>
  <c r="K9" i="72"/>
  <c r="F9" i="72"/>
  <c r="U8" i="72"/>
  <c r="T8" i="72"/>
  <c r="K8" i="72"/>
  <c r="F8" i="72"/>
  <c r="U7" i="72"/>
  <c r="T7" i="72"/>
  <c r="K7" i="72"/>
  <c r="F7" i="72"/>
  <c r="U6" i="72"/>
  <c r="T6" i="72"/>
  <c r="K6" i="72"/>
  <c r="F6" i="72"/>
  <c r="U5" i="72"/>
  <c r="T5" i="72"/>
  <c r="K5" i="72"/>
  <c r="F5" i="72"/>
  <c r="U4" i="72"/>
  <c r="T4" i="72"/>
  <c r="K4" i="72"/>
  <c r="F4" i="72"/>
  <c r="F82" i="73"/>
  <c r="F81" i="73"/>
  <c r="F80" i="73"/>
  <c r="F79" i="73"/>
  <c r="F78" i="73"/>
  <c r="F77" i="73"/>
  <c r="U76" i="73"/>
  <c r="F76" i="73"/>
  <c r="U75" i="73"/>
  <c r="F75" i="73"/>
  <c r="U74" i="73"/>
  <c r="F74" i="73"/>
  <c r="U73" i="73"/>
  <c r="F73" i="73"/>
  <c r="U72" i="73"/>
  <c r="F72" i="73"/>
  <c r="U71" i="73"/>
  <c r="T71" i="73"/>
  <c r="F71" i="73"/>
  <c r="U70" i="73"/>
  <c r="T70" i="73"/>
  <c r="F70" i="73"/>
  <c r="U69" i="73"/>
  <c r="T69" i="73"/>
  <c r="F69" i="73"/>
  <c r="U68" i="73"/>
  <c r="T68" i="73"/>
  <c r="F68" i="73"/>
  <c r="U67" i="73"/>
  <c r="T67" i="73"/>
  <c r="F67" i="73"/>
  <c r="U66" i="73"/>
  <c r="T66" i="73"/>
  <c r="F66" i="73"/>
  <c r="U65" i="73"/>
  <c r="T65" i="73"/>
  <c r="F65" i="73"/>
  <c r="U64" i="73"/>
  <c r="T64" i="73"/>
  <c r="F64" i="73"/>
  <c r="U63" i="73"/>
  <c r="T63" i="73"/>
  <c r="F63" i="73"/>
  <c r="U62" i="73"/>
  <c r="T62" i="73"/>
  <c r="F62" i="73"/>
  <c r="U61" i="73"/>
  <c r="T61" i="73"/>
  <c r="F61" i="73"/>
  <c r="U60" i="73"/>
  <c r="T60" i="73"/>
  <c r="F60" i="73"/>
  <c r="U59" i="73"/>
  <c r="T59" i="73"/>
  <c r="F59" i="73"/>
  <c r="U58" i="73"/>
  <c r="T58" i="73"/>
  <c r="F58" i="73"/>
  <c r="U57" i="73"/>
  <c r="T57" i="73"/>
  <c r="F57" i="73"/>
  <c r="U56" i="73"/>
  <c r="T56" i="73"/>
  <c r="F56" i="73"/>
  <c r="U55" i="73"/>
  <c r="T55" i="73"/>
  <c r="F55" i="73"/>
  <c r="U54" i="73"/>
  <c r="T54" i="73"/>
  <c r="F54" i="73"/>
  <c r="U53" i="73"/>
  <c r="T53" i="73"/>
  <c r="F53" i="73"/>
  <c r="U52" i="73"/>
  <c r="T52" i="73"/>
  <c r="F52" i="73"/>
  <c r="U51" i="73"/>
  <c r="T51" i="73"/>
  <c r="F51" i="73"/>
  <c r="U50" i="73"/>
  <c r="T50" i="73"/>
  <c r="F50" i="73"/>
  <c r="U49" i="73"/>
  <c r="T49" i="73"/>
  <c r="F49" i="73"/>
  <c r="U48" i="73"/>
  <c r="T48" i="73"/>
  <c r="F48" i="73"/>
  <c r="U47" i="73"/>
  <c r="T47" i="73"/>
  <c r="F47" i="73"/>
  <c r="U46" i="73"/>
  <c r="T46" i="73"/>
  <c r="F46" i="73"/>
  <c r="U45" i="73"/>
  <c r="T45" i="73"/>
  <c r="F45" i="73"/>
  <c r="U44" i="73"/>
  <c r="T44" i="73"/>
  <c r="F44" i="73"/>
  <c r="U43" i="73"/>
  <c r="T43" i="73"/>
  <c r="F43" i="73"/>
  <c r="U42" i="73"/>
  <c r="T42" i="73"/>
  <c r="F42" i="73"/>
  <c r="U41" i="73"/>
  <c r="T41" i="73"/>
  <c r="F41" i="73"/>
  <c r="U40" i="73"/>
  <c r="T40" i="73"/>
  <c r="F40" i="73"/>
  <c r="U39" i="73"/>
  <c r="T39" i="73"/>
  <c r="F39" i="73"/>
  <c r="U38" i="73"/>
  <c r="T38" i="73"/>
  <c r="F38" i="73"/>
  <c r="U37" i="73"/>
  <c r="T37" i="73"/>
  <c r="F37" i="73"/>
  <c r="U36" i="73"/>
  <c r="T36" i="73"/>
  <c r="F36" i="73"/>
  <c r="U35" i="73"/>
  <c r="T35" i="73"/>
  <c r="F35" i="73"/>
  <c r="U34" i="73"/>
  <c r="T34" i="73"/>
  <c r="F34" i="73"/>
  <c r="U33" i="73"/>
  <c r="T33" i="73"/>
  <c r="F33" i="73"/>
  <c r="U32" i="73"/>
  <c r="T32" i="73"/>
  <c r="F32" i="73"/>
  <c r="U31" i="73"/>
  <c r="T31" i="73"/>
  <c r="F31" i="73"/>
  <c r="U30" i="73"/>
  <c r="T30" i="73"/>
  <c r="F30" i="73"/>
  <c r="U29" i="73"/>
  <c r="T29" i="73"/>
  <c r="K29" i="73"/>
  <c r="F29" i="73"/>
  <c r="U28" i="73"/>
  <c r="T28" i="73"/>
  <c r="F28" i="73"/>
  <c r="U27" i="73"/>
  <c r="T27" i="73"/>
  <c r="K27" i="73"/>
  <c r="F27" i="73"/>
  <c r="U26" i="73"/>
  <c r="T26" i="73"/>
  <c r="K26" i="73"/>
  <c r="F26" i="73"/>
  <c r="U25" i="73"/>
  <c r="T25" i="73"/>
  <c r="K25" i="73"/>
  <c r="F25" i="73"/>
  <c r="U24" i="73"/>
  <c r="T24" i="73"/>
  <c r="K24" i="73"/>
  <c r="F24" i="73"/>
  <c r="U23" i="73"/>
  <c r="T23" i="73"/>
  <c r="K23" i="73"/>
  <c r="F23" i="73"/>
  <c r="U22" i="73"/>
  <c r="T22" i="73"/>
  <c r="K22" i="73"/>
  <c r="F22" i="73"/>
  <c r="U21" i="73"/>
  <c r="T21" i="73"/>
  <c r="K21" i="73"/>
  <c r="F21" i="73"/>
  <c r="U20" i="73"/>
  <c r="T20" i="73"/>
  <c r="K20" i="73"/>
  <c r="F20" i="73"/>
  <c r="U19" i="73"/>
  <c r="T19" i="73"/>
  <c r="K19" i="73"/>
  <c r="F19" i="73"/>
  <c r="U18" i="73"/>
  <c r="T18" i="73"/>
  <c r="K18" i="73"/>
  <c r="F18" i="73"/>
  <c r="U17" i="73"/>
  <c r="T17" i="73"/>
  <c r="K17" i="73"/>
  <c r="F17" i="73"/>
  <c r="U16" i="73"/>
  <c r="T16" i="73"/>
  <c r="K16" i="73"/>
  <c r="F16" i="73"/>
  <c r="U15" i="73"/>
  <c r="T15" i="73"/>
  <c r="K15" i="73"/>
  <c r="F15" i="73"/>
  <c r="U14" i="73"/>
  <c r="T14" i="73"/>
  <c r="K14" i="73"/>
  <c r="F14" i="73"/>
  <c r="U13" i="73"/>
  <c r="T13" i="73"/>
  <c r="K13" i="73"/>
  <c r="F13" i="73"/>
  <c r="U12" i="73"/>
  <c r="T12" i="73"/>
  <c r="K12" i="73"/>
  <c r="F12" i="73"/>
  <c r="U11" i="73"/>
  <c r="T11" i="73"/>
  <c r="K11" i="73"/>
  <c r="F11" i="73"/>
  <c r="U10" i="73"/>
  <c r="T10" i="73"/>
  <c r="K10" i="73"/>
  <c r="F10" i="73"/>
  <c r="U9" i="73"/>
  <c r="T9" i="73"/>
  <c r="K9" i="73"/>
  <c r="F9" i="73"/>
  <c r="U8" i="73"/>
  <c r="T8" i="73"/>
  <c r="K8" i="73"/>
  <c r="F8" i="73"/>
  <c r="U7" i="73"/>
  <c r="T7" i="73"/>
  <c r="K7" i="73"/>
  <c r="F7" i="73"/>
  <c r="U6" i="73"/>
  <c r="T6" i="73"/>
  <c r="K6" i="73"/>
  <c r="F6" i="73"/>
  <c r="U5" i="73"/>
  <c r="T5" i="73"/>
  <c r="K5" i="73"/>
  <c r="F5" i="73"/>
  <c r="U4" i="73"/>
  <c r="T4" i="73"/>
  <c r="K4" i="73"/>
  <c r="F4" i="73"/>
  <c r="F138" i="21"/>
  <c r="F137" i="21"/>
  <c r="F136" i="21"/>
  <c r="F135" i="21"/>
  <c r="F134" i="21"/>
  <c r="F133" i="21"/>
  <c r="F132" i="21"/>
  <c r="F131" i="21"/>
  <c r="F130" i="21"/>
  <c r="F129" i="21"/>
  <c r="F128" i="21"/>
  <c r="F127" i="21"/>
  <c r="F126" i="21"/>
  <c r="F125" i="21"/>
  <c r="F124" i="21"/>
  <c r="F123" i="21"/>
  <c r="F122" i="21"/>
  <c r="F121" i="21"/>
  <c r="F120" i="21"/>
  <c r="F119" i="21"/>
  <c r="F118" i="21"/>
  <c r="F117" i="21"/>
  <c r="F116" i="21"/>
  <c r="F115" i="21"/>
  <c r="F114" i="21"/>
  <c r="F113" i="21"/>
  <c r="F112" i="21"/>
  <c r="F111" i="21"/>
  <c r="F110" i="21"/>
  <c r="F109" i="21"/>
  <c r="F108" i="21"/>
  <c r="F107" i="21"/>
  <c r="F106" i="21"/>
  <c r="F105" i="21"/>
  <c r="F104" i="21"/>
  <c r="F103" i="21"/>
  <c r="F102" i="21"/>
  <c r="F101" i="21"/>
  <c r="F100" i="21"/>
  <c r="F99" i="21"/>
  <c r="F98" i="21"/>
  <c r="F97" i="21"/>
  <c r="F96" i="21"/>
  <c r="F95" i="21"/>
  <c r="F94" i="21"/>
  <c r="F93" i="21"/>
  <c r="F92" i="21"/>
  <c r="F91" i="21"/>
  <c r="F90" i="21"/>
  <c r="F89" i="21"/>
  <c r="F88" i="21"/>
  <c r="F87" i="21"/>
  <c r="F86" i="21"/>
  <c r="F85" i="21"/>
  <c r="F84" i="21"/>
  <c r="F83" i="21"/>
  <c r="F82" i="21"/>
  <c r="F81" i="21"/>
  <c r="F80" i="21"/>
  <c r="F79" i="21"/>
  <c r="F78" i="21"/>
  <c r="F77" i="21"/>
  <c r="U76" i="21"/>
  <c r="F76" i="21"/>
  <c r="U75" i="21"/>
  <c r="F75" i="21"/>
  <c r="U74" i="21"/>
  <c r="F74" i="21"/>
  <c r="U73" i="21"/>
  <c r="F73" i="21"/>
  <c r="U72" i="21"/>
  <c r="F72" i="21"/>
  <c r="U71" i="21"/>
  <c r="T71" i="21"/>
  <c r="F71" i="21"/>
  <c r="U70" i="21"/>
  <c r="T70" i="21"/>
  <c r="F70" i="21"/>
  <c r="U69" i="21"/>
  <c r="T69" i="21"/>
  <c r="F69" i="21"/>
  <c r="U68" i="21"/>
  <c r="T68" i="21"/>
  <c r="F68" i="21"/>
  <c r="U67" i="21"/>
  <c r="T67" i="21"/>
  <c r="F67" i="21"/>
  <c r="U66" i="21"/>
  <c r="T66" i="21"/>
  <c r="F66" i="21"/>
  <c r="U65" i="21"/>
  <c r="T65" i="21"/>
  <c r="F65" i="21"/>
  <c r="U64" i="21"/>
  <c r="T64" i="21"/>
  <c r="F64" i="21"/>
  <c r="U63" i="21"/>
  <c r="T63" i="21"/>
  <c r="F63" i="21"/>
  <c r="U62" i="21"/>
  <c r="T62" i="21"/>
  <c r="F62" i="21"/>
  <c r="U61" i="21"/>
  <c r="T61" i="21"/>
  <c r="F61" i="21"/>
  <c r="U60" i="21"/>
  <c r="T60" i="21"/>
  <c r="F60" i="21"/>
  <c r="U59" i="21"/>
  <c r="T59" i="21"/>
  <c r="F59" i="21"/>
  <c r="U58" i="21"/>
  <c r="T58" i="21"/>
  <c r="F58" i="21"/>
  <c r="U57" i="21"/>
  <c r="T57" i="21"/>
  <c r="F57" i="21"/>
  <c r="U56" i="21"/>
  <c r="T56" i="21"/>
  <c r="F56" i="21"/>
  <c r="U55" i="21"/>
  <c r="T55" i="21"/>
  <c r="F55" i="21"/>
  <c r="U54" i="21"/>
  <c r="T54" i="21"/>
  <c r="F54" i="21"/>
  <c r="U53" i="21"/>
  <c r="T53" i="21"/>
  <c r="F53" i="21"/>
  <c r="U52" i="21"/>
  <c r="T52" i="21"/>
  <c r="F52" i="21"/>
  <c r="U51" i="21"/>
  <c r="T51" i="21"/>
  <c r="F51" i="21"/>
  <c r="U50" i="21"/>
  <c r="T50" i="21"/>
  <c r="F50" i="21"/>
  <c r="U49" i="21"/>
  <c r="T49" i="21"/>
  <c r="F49" i="21"/>
  <c r="U48" i="21"/>
  <c r="T48" i="21"/>
  <c r="F48" i="21"/>
  <c r="U47" i="21"/>
  <c r="T47" i="21"/>
  <c r="F47" i="21"/>
  <c r="U46" i="21"/>
  <c r="T46" i="21"/>
  <c r="F46" i="21"/>
  <c r="U45" i="21"/>
  <c r="T45" i="21"/>
  <c r="F45" i="21"/>
  <c r="U44" i="21"/>
  <c r="T44" i="21"/>
  <c r="F44" i="21"/>
  <c r="U43" i="21"/>
  <c r="T43" i="21"/>
  <c r="F43" i="21"/>
  <c r="U42" i="21"/>
  <c r="T42" i="21"/>
  <c r="F42" i="21"/>
  <c r="U41" i="21"/>
  <c r="T41" i="21"/>
  <c r="F41" i="21"/>
  <c r="U40" i="21"/>
  <c r="T40" i="21"/>
  <c r="F40" i="21"/>
  <c r="U39" i="21"/>
  <c r="T39" i="21"/>
  <c r="F39" i="21"/>
  <c r="U38" i="21"/>
  <c r="T38" i="21"/>
  <c r="F38" i="21"/>
  <c r="U37" i="21"/>
  <c r="T37" i="21"/>
  <c r="F37" i="21"/>
  <c r="U36" i="21"/>
  <c r="T36" i="21"/>
  <c r="F36" i="21"/>
  <c r="U35" i="21"/>
  <c r="T35" i="21"/>
  <c r="F35" i="21"/>
  <c r="U34" i="21"/>
  <c r="T34" i="21"/>
  <c r="F34" i="21"/>
  <c r="U33" i="21"/>
  <c r="T33" i="21"/>
  <c r="F33" i="21"/>
  <c r="U32" i="21"/>
  <c r="T32" i="21"/>
  <c r="F32" i="21"/>
  <c r="U31" i="21"/>
  <c r="T31" i="21"/>
  <c r="F31" i="21"/>
  <c r="U30" i="21"/>
  <c r="T30" i="21"/>
  <c r="F30" i="21"/>
  <c r="U29" i="21"/>
  <c r="T29" i="21"/>
  <c r="K29" i="21"/>
  <c r="F29" i="21"/>
  <c r="U28" i="21"/>
  <c r="T28" i="21"/>
  <c r="F28" i="21"/>
  <c r="U27" i="21"/>
  <c r="T27" i="21"/>
  <c r="K27" i="21"/>
  <c r="F27" i="21"/>
  <c r="U26" i="21"/>
  <c r="T26" i="21"/>
  <c r="K26" i="21"/>
  <c r="F26" i="21"/>
  <c r="U25" i="21"/>
  <c r="T25" i="21"/>
  <c r="K25" i="21"/>
  <c r="F25" i="21"/>
  <c r="U24" i="21"/>
  <c r="T24" i="21"/>
  <c r="K24" i="21"/>
  <c r="F24" i="21"/>
  <c r="U23" i="21"/>
  <c r="T23" i="21"/>
  <c r="K23" i="21"/>
  <c r="F23" i="21"/>
  <c r="U22" i="21"/>
  <c r="T22" i="21"/>
  <c r="K22" i="21"/>
  <c r="F22" i="21"/>
  <c r="U21" i="21"/>
  <c r="T21" i="21"/>
  <c r="K21" i="21"/>
  <c r="F21" i="21"/>
  <c r="U20" i="21"/>
  <c r="T20" i="21"/>
  <c r="K20" i="21"/>
  <c r="F20" i="21"/>
  <c r="U19" i="21"/>
  <c r="T19" i="21"/>
  <c r="K19" i="21"/>
  <c r="F19" i="21"/>
  <c r="U18" i="21"/>
  <c r="T18" i="21"/>
  <c r="K18" i="21"/>
  <c r="F18" i="21"/>
  <c r="U17" i="21"/>
  <c r="T17" i="21"/>
  <c r="K17" i="21"/>
  <c r="F17" i="21"/>
  <c r="U16" i="21"/>
  <c r="T16" i="21"/>
  <c r="K16" i="21"/>
  <c r="F16" i="21"/>
  <c r="U15" i="21"/>
  <c r="T15" i="21"/>
  <c r="K15" i="21"/>
  <c r="F15" i="21"/>
  <c r="U14" i="21"/>
  <c r="T14" i="21"/>
  <c r="K14" i="21"/>
  <c r="F14" i="21"/>
  <c r="U13" i="21"/>
  <c r="T13" i="21"/>
  <c r="K13" i="21"/>
  <c r="F13" i="21"/>
  <c r="U12" i="21"/>
  <c r="T12" i="21"/>
  <c r="K12" i="21"/>
  <c r="F12" i="21"/>
  <c r="U11" i="21"/>
  <c r="T11" i="21"/>
  <c r="K11" i="21"/>
  <c r="F11" i="21"/>
  <c r="U10" i="21"/>
  <c r="T10" i="21"/>
  <c r="K10" i="21"/>
  <c r="F10" i="21"/>
  <c r="U9" i="21"/>
  <c r="T9" i="21"/>
  <c r="K9" i="21"/>
  <c r="F9" i="21"/>
  <c r="U8" i="21"/>
  <c r="T8" i="21"/>
  <c r="K8" i="21"/>
  <c r="F8" i="21"/>
  <c r="U7" i="21"/>
  <c r="T7" i="21"/>
  <c r="K7" i="21"/>
  <c r="F7" i="21"/>
  <c r="U6" i="21"/>
  <c r="T6" i="21"/>
  <c r="K6" i="21"/>
  <c r="F6" i="21"/>
  <c r="U5" i="21"/>
  <c r="T5" i="21"/>
  <c r="K5" i="21"/>
  <c r="F5" i="21"/>
  <c r="U4" i="21"/>
  <c r="T4" i="21"/>
  <c r="K4" i="21"/>
  <c r="F4" i="21"/>
  <c r="F138" i="30"/>
  <c r="F137" i="30"/>
  <c r="F136" i="30"/>
  <c r="F135" i="30"/>
  <c r="F134" i="30"/>
  <c r="F133" i="30"/>
  <c r="F132" i="30"/>
  <c r="F131" i="30"/>
  <c r="F130" i="30"/>
  <c r="F129" i="30"/>
  <c r="F128" i="30"/>
  <c r="F127" i="30"/>
  <c r="F126" i="30"/>
  <c r="F125" i="30"/>
  <c r="F124" i="30"/>
  <c r="F123" i="30"/>
  <c r="F122" i="30"/>
  <c r="F121" i="30"/>
  <c r="F120" i="30"/>
  <c r="F119" i="30"/>
  <c r="F118" i="30"/>
  <c r="F117" i="30"/>
  <c r="F116" i="30"/>
  <c r="F115" i="30"/>
  <c r="F114" i="30"/>
  <c r="F113" i="30"/>
  <c r="F112" i="30"/>
  <c r="F111" i="30"/>
  <c r="F110" i="30"/>
  <c r="F109" i="30"/>
  <c r="F108" i="30"/>
  <c r="F107" i="30"/>
  <c r="F106" i="30"/>
  <c r="F105" i="30"/>
  <c r="F104" i="30"/>
  <c r="F103" i="30"/>
  <c r="F102" i="30"/>
  <c r="F101" i="30"/>
  <c r="F100" i="30"/>
  <c r="F99" i="30"/>
  <c r="F98" i="30"/>
  <c r="F97" i="30"/>
  <c r="F96" i="30"/>
  <c r="F95" i="30"/>
  <c r="F94" i="30"/>
  <c r="F93" i="30"/>
  <c r="F92" i="30"/>
  <c r="F91" i="30"/>
  <c r="F90" i="30"/>
  <c r="F89" i="30"/>
  <c r="F88" i="30"/>
  <c r="F87" i="30"/>
  <c r="F86" i="30"/>
  <c r="F85" i="30"/>
  <c r="F84" i="30"/>
  <c r="F83" i="30"/>
  <c r="F82" i="30"/>
  <c r="F81" i="30"/>
  <c r="F80" i="30"/>
  <c r="F79" i="30"/>
  <c r="F78" i="30"/>
  <c r="F77" i="30"/>
  <c r="U76" i="30"/>
  <c r="F76" i="30"/>
  <c r="U75" i="30"/>
  <c r="F75" i="30"/>
  <c r="U74" i="30"/>
  <c r="F74" i="30"/>
  <c r="U73" i="30"/>
  <c r="F73" i="30"/>
  <c r="U72" i="30"/>
  <c r="F72" i="30"/>
  <c r="U71" i="30"/>
  <c r="T71" i="30"/>
  <c r="F71" i="30"/>
  <c r="U70" i="30"/>
  <c r="T70" i="30"/>
  <c r="F70" i="30"/>
  <c r="U69" i="30"/>
  <c r="T69" i="30"/>
  <c r="F69" i="30"/>
  <c r="U68" i="30"/>
  <c r="T68" i="30"/>
  <c r="F68" i="30"/>
  <c r="U67" i="30"/>
  <c r="T67" i="30"/>
  <c r="F67" i="30"/>
  <c r="U66" i="30"/>
  <c r="T66" i="30"/>
  <c r="F66" i="30"/>
  <c r="U65" i="30"/>
  <c r="T65" i="30"/>
  <c r="F65" i="30"/>
  <c r="U64" i="30"/>
  <c r="T64" i="30"/>
  <c r="F64" i="30"/>
  <c r="U63" i="30"/>
  <c r="T63" i="30"/>
  <c r="F63" i="30"/>
  <c r="U62" i="30"/>
  <c r="T62" i="30"/>
  <c r="F62" i="30"/>
  <c r="U61" i="30"/>
  <c r="T61" i="30"/>
  <c r="F61" i="30"/>
  <c r="U60" i="30"/>
  <c r="T60" i="30"/>
  <c r="F60" i="30"/>
  <c r="U59" i="30"/>
  <c r="T59" i="30"/>
  <c r="F59" i="30"/>
  <c r="U58" i="30"/>
  <c r="T58" i="30"/>
  <c r="F58" i="30"/>
  <c r="U57" i="30"/>
  <c r="T57" i="30"/>
  <c r="F57" i="30"/>
  <c r="U56" i="30"/>
  <c r="T56" i="30"/>
  <c r="F56" i="30"/>
  <c r="U55" i="30"/>
  <c r="T55" i="30"/>
  <c r="F55" i="30"/>
  <c r="U54" i="30"/>
  <c r="T54" i="30"/>
  <c r="F54" i="30"/>
  <c r="U53" i="30"/>
  <c r="T53" i="30"/>
  <c r="F53" i="30"/>
  <c r="U52" i="30"/>
  <c r="T52" i="30"/>
  <c r="F52" i="30"/>
  <c r="U51" i="30"/>
  <c r="T51" i="30"/>
  <c r="F51" i="30"/>
  <c r="U50" i="30"/>
  <c r="T50" i="30"/>
  <c r="F50" i="30"/>
  <c r="U49" i="30"/>
  <c r="T49" i="30"/>
  <c r="F49" i="30"/>
  <c r="U48" i="30"/>
  <c r="T48" i="30"/>
  <c r="F48" i="30"/>
  <c r="U47" i="30"/>
  <c r="T47" i="30"/>
  <c r="F47" i="30"/>
  <c r="U46" i="30"/>
  <c r="T46" i="30"/>
  <c r="F46" i="30"/>
  <c r="U45" i="30"/>
  <c r="T45" i="30"/>
  <c r="F45" i="30"/>
  <c r="U44" i="30"/>
  <c r="T44" i="30"/>
  <c r="F44" i="30"/>
  <c r="U43" i="30"/>
  <c r="T43" i="30"/>
  <c r="F43" i="30"/>
  <c r="U42" i="30"/>
  <c r="T42" i="30"/>
  <c r="F42" i="30"/>
  <c r="U41" i="30"/>
  <c r="T41" i="30"/>
  <c r="F41" i="30"/>
  <c r="U40" i="30"/>
  <c r="T40" i="30"/>
  <c r="F40" i="30"/>
  <c r="U39" i="30"/>
  <c r="T39" i="30"/>
  <c r="F39" i="30"/>
  <c r="U38" i="30"/>
  <c r="T38" i="30"/>
  <c r="F38" i="30"/>
  <c r="U37" i="30"/>
  <c r="T37" i="30"/>
  <c r="F37" i="30"/>
  <c r="U36" i="30"/>
  <c r="T36" i="30"/>
  <c r="F36" i="30"/>
  <c r="U35" i="30"/>
  <c r="T35" i="30"/>
  <c r="F35" i="30"/>
  <c r="U34" i="30"/>
  <c r="T34" i="30"/>
  <c r="F34" i="30"/>
  <c r="U33" i="30"/>
  <c r="T33" i="30"/>
  <c r="F33" i="30"/>
  <c r="U32" i="30"/>
  <c r="T32" i="30"/>
  <c r="F32" i="30"/>
  <c r="U31" i="30"/>
  <c r="T31" i="30"/>
  <c r="F31" i="30"/>
  <c r="U30" i="30"/>
  <c r="T30" i="30"/>
  <c r="F30" i="30"/>
  <c r="U29" i="30"/>
  <c r="T29" i="30"/>
  <c r="K29" i="30"/>
  <c r="F29" i="30"/>
  <c r="U28" i="30"/>
  <c r="T28" i="30"/>
  <c r="F28" i="30"/>
  <c r="U27" i="30"/>
  <c r="T27" i="30"/>
  <c r="K27" i="30"/>
  <c r="F27" i="30"/>
  <c r="U26" i="30"/>
  <c r="T26" i="30"/>
  <c r="K26" i="30"/>
  <c r="F26" i="30"/>
  <c r="U25" i="30"/>
  <c r="T25" i="30"/>
  <c r="K25" i="30"/>
  <c r="F25" i="30"/>
  <c r="U24" i="30"/>
  <c r="T24" i="30"/>
  <c r="K24" i="30"/>
  <c r="F24" i="30"/>
  <c r="U23" i="30"/>
  <c r="T23" i="30"/>
  <c r="K23" i="30"/>
  <c r="F23" i="30"/>
  <c r="U22" i="30"/>
  <c r="T22" i="30"/>
  <c r="K22" i="30"/>
  <c r="F22" i="30"/>
  <c r="U21" i="30"/>
  <c r="T21" i="30"/>
  <c r="K21" i="30"/>
  <c r="F21" i="30"/>
  <c r="U20" i="30"/>
  <c r="T20" i="30"/>
  <c r="K20" i="30"/>
  <c r="F20" i="30"/>
  <c r="U19" i="30"/>
  <c r="T19" i="30"/>
  <c r="K19" i="30"/>
  <c r="F19" i="30"/>
  <c r="U18" i="30"/>
  <c r="T18" i="30"/>
  <c r="K18" i="30"/>
  <c r="F18" i="30"/>
  <c r="U17" i="30"/>
  <c r="T17" i="30"/>
  <c r="K17" i="30"/>
  <c r="F17" i="30"/>
  <c r="U16" i="30"/>
  <c r="T16" i="30"/>
  <c r="K16" i="30"/>
  <c r="F16" i="30"/>
  <c r="U15" i="30"/>
  <c r="T15" i="30"/>
  <c r="K15" i="30"/>
  <c r="F15" i="30"/>
  <c r="U14" i="30"/>
  <c r="T14" i="30"/>
  <c r="K14" i="30"/>
  <c r="F14" i="30"/>
  <c r="U13" i="30"/>
  <c r="T13" i="30"/>
  <c r="K13" i="30"/>
  <c r="F13" i="30"/>
  <c r="U12" i="30"/>
  <c r="T12" i="30"/>
  <c r="K12" i="30"/>
  <c r="F12" i="30"/>
  <c r="U11" i="30"/>
  <c r="T11" i="30"/>
  <c r="K11" i="30"/>
  <c r="F11" i="30"/>
  <c r="U10" i="30"/>
  <c r="T10" i="30"/>
  <c r="K10" i="30"/>
  <c r="F10" i="30"/>
  <c r="U9" i="30"/>
  <c r="T9" i="30"/>
  <c r="K9" i="30"/>
  <c r="F9" i="30"/>
  <c r="U8" i="30"/>
  <c r="T8" i="30"/>
  <c r="K8" i="30"/>
  <c r="F8" i="30"/>
  <c r="U7" i="30"/>
  <c r="T7" i="30"/>
  <c r="K7" i="30"/>
  <c r="F7" i="30"/>
  <c r="U6" i="30"/>
  <c r="T6" i="30"/>
  <c r="K6" i="30"/>
  <c r="F6" i="30"/>
  <c r="U5" i="30"/>
  <c r="T5" i="30"/>
  <c r="K5" i="30"/>
  <c r="F5" i="30"/>
  <c r="U4" i="30"/>
  <c r="T4" i="30"/>
  <c r="K4" i="30"/>
  <c r="F4" i="30"/>
  <c r="F82" i="52"/>
  <c r="F81" i="52"/>
  <c r="F80" i="52"/>
  <c r="F79" i="52"/>
  <c r="F78" i="52"/>
  <c r="F77" i="52"/>
  <c r="U76" i="52"/>
  <c r="F76" i="52"/>
  <c r="U75" i="52"/>
  <c r="F75" i="52"/>
  <c r="U74" i="52"/>
  <c r="F74" i="52"/>
  <c r="U73" i="52"/>
  <c r="F73" i="52"/>
  <c r="U72" i="52"/>
  <c r="F72" i="52"/>
  <c r="U71" i="52"/>
  <c r="T71" i="52"/>
  <c r="F71" i="52"/>
  <c r="U70" i="52"/>
  <c r="T70" i="52"/>
  <c r="F70" i="52"/>
  <c r="U69" i="52"/>
  <c r="T69" i="52"/>
  <c r="F69" i="52"/>
  <c r="U68" i="52"/>
  <c r="T68" i="52"/>
  <c r="F68" i="52"/>
  <c r="U67" i="52"/>
  <c r="T67" i="52"/>
  <c r="F67" i="52"/>
  <c r="U66" i="52"/>
  <c r="T66" i="52"/>
  <c r="F66" i="52"/>
  <c r="U65" i="52"/>
  <c r="T65" i="52"/>
  <c r="F65" i="52"/>
  <c r="U64" i="52"/>
  <c r="T64" i="52"/>
  <c r="F64" i="52"/>
  <c r="U63" i="52"/>
  <c r="T63" i="52"/>
  <c r="F63" i="52"/>
  <c r="U62" i="52"/>
  <c r="T62" i="52"/>
  <c r="F62" i="52"/>
  <c r="U61" i="52"/>
  <c r="T61" i="52"/>
  <c r="F61" i="52"/>
  <c r="U60" i="52"/>
  <c r="T60" i="52"/>
  <c r="F60" i="52"/>
  <c r="U59" i="52"/>
  <c r="T59" i="52"/>
  <c r="F59" i="52"/>
  <c r="U58" i="52"/>
  <c r="T58" i="52"/>
  <c r="F58" i="52"/>
  <c r="U57" i="52"/>
  <c r="T57" i="52"/>
  <c r="F57" i="52"/>
  <c r="U56" i="52"/>
  <c r="T56" i="52"/>
  <c r="F56" i="52"/>
  <c r="U55" i="52"/>
  <c r="T55" i="52"/>
  <c r="F55" i="52"/>
  <c r="U54" i="52"/>
  <c r="T54" i="52"/>
  <c r="F54" i="52"/>
  <c r="U53" i="52"/>
  <c r="T53" i="52"/>
  <c r="F53" i="52"/>
  <c r="U52" i="52"/>
  <c r="T52" i="52"/>
  <c r="F52" i="52"/>
  <c r="U51" i="52"/>
  <c r="T51" i="52"/>
  <c r="F51" i="52"/>
  <c r="U50" i="52"/>
  <c r="T50" i="52"/>
  <c r="F50" i="52"/>
  <c r="U49" i="52"/>
  <c r="T49" i="52"/>
  <c r="F49" i="52"/>
  <c r="U48" i="52"/>
  <c r="T48" i="52"/>
  <c r="F48" i="52"/>
  <c r="U47" i="52"/>
  <c r="T47" i="52"/>
  <c r="F47" i="52"/>
  <c r="U46" i="52"/>
  <c r="T46" i="52"/>
  <c r="F46" i="52"/>
  <c r="U45" i="52"/>
  <c r="T45" i="52"/>
  <c r="F45" i="52"/>
  <c r="U44" i="52"/>
  <c r="T44" i="52"/>
  <c r="F44" i="52"/>
  <c r="U43" i="52"/>
  <c r="T43" i="52"/>
  <c r="F43" i="52"/>
  <c r="U42" i="52"/>
  <c r="T42" i="52"/>
  <c r="F42" i="52"/>
  <c r="U41" i="52"/>
  <c r="T41" i="52"/>
  <c r="F41" i="52"/>
  <c r="U40" i="52"/>
  <c r="T40" i="52"/>
  <c r="F40" i="52"/>
  <c r="U39" i="52"/>
  <c r="T39" i="52"/>
  <c r="F39" i="52"/>
  <c r="U38" i="52"/>
  <c r="T38" i="52"/>
  <c r="F38" i="52"/>
  <c r="U37" i="52"/>
  <c r="T37" i="52"/>
  <c r="F37" i="52"/>
  <c r="U36" i="52"/>
  <c r="T36" i="52"/>
  <c r="F36" i="52"/>
  <c r="U35" i="52"/>
  <c r="T35" i="52"/>
  <c r="F35" i="52"/>
  <c r="U34" i="52"/>
  <c r="T34" i="52"/>
  <c r="F34" i="52"/>
  <c r="U33" i="52"/>
  <c r="T33" i="52"/>
  <c r="F33" i="52"/>
  <c r="U32" i="52"/>
  <c r="T32" i="52"/>
  <c r="F32" i="52"/>
  <c r="U31" i="52"/>
  <c r="T31" i="52"/>
  <c r="F31" i="52"/>
  <c r="U30" i="52"/>
  <c r="T30" i="52"/>
  <c r="F30" i="52"/>
  <c r="U29" i="52"/>
  <c r="T29" i="52"/>
  <c r="K29" i="52"/>
  <c r="F29" i="52"/>
  <c r="U28" i="52"/>
  <c r="T28" i="52"/>
  <c r="F28" i="52"/>
  <c r="U27" i="52"/>
  <c r="T27" i="52"/>
  <c r="K27" i="52"/>
  <c r="F27" i="52"/>
  <c r="U26" i="52"/>
  <c r="T26" i="52"/>
  <c r="K26" i="52"/>
  <c r="F26" i="52"/>
  <c r="U25" i="52"/>
  <c r="T25" i="52"/>
  <c r="K25" i="52"/>
  <c r="F25" i="52"/>
  <c r="U24" i="52"/>
  <c r="T24" i="52"/>
  <c r="K24" i="52"/>
  <c r="F24" i="52"/>
  <c r="U23" i="52"/>
  <c r="T23" i="52"/>
  <c r="K23" i="52"/>
  <c r="F23" i="52"/>
  <c r="U22" i="52"/>
  <c r="T22" i="52"/>
  <c r="K22" i="52"/>
  <c r="F22" i="52"/>
  <c r="U21" i="52"/>
  <c r="T21" i="52"/>
  <c r="K21" i="52"/>
  <c r="F21" i="52"/>
  <c r="U20" i="52"/>
  <c r="T20" i="52"/>
  <c r="K20" i="52"/>
  <c r="F20" i="52"/>
  <c r="U19" i="52"/>
  <c r="T19" i="52"/>
  <c r="K19" i="52"/>
  <c r="F19" i="52"/>
  <c r="U18" i="52"/>
  <c r="T18" i="52"/>
  <c r="K18" i="52"/>
  <c r="F18" i="52"/>
  <c r="U17" i="52"/>
  <c r="T17" i="52"/>
  <c r="K17" i="52"/>
  <c r="F17" i="52"/>
  <c r="U16" i="52"/>
  <c r="T16" i="52"/>
  <c r="K16" i="52"/>
  <c r="F16" i="52"/>
  <c r="U15" i="52"/>
  <c r="T15" i="52"/>
  <c r="K15" i="52"/>
  <c r="F15" i="52"/>
  <c r="U14" i="52"/>
  <c r="T14" i="52"/>
  <c r="K14" i="52"/>
  <c r="F14" i="52"/>
  <c r="U13" i="52"/>
  <c r="T13" i="52"/>
  <c r="K13" i="52"/>
  <c r="F13" i="52"/>
  <c r="U12" i="52"/>
  <c r="T12" i="52"/>
  <c r="K12" i="52"/>
  <c r="F12" i="52"/>
  <c r="U11" i="52"/>
  <c r="T11" i="52"/>
  <c r="K11" i="52"/>
  <c r="F11" i="52"/>
  <c r="U10" i="52"/>
  <c r="T10" i="52"/>
  <c r="K10" i="52"/>
  <c r="F10" i="52"/>
  <c r="U9" i="52"/>
  <c r="T9" i="52"/>
  <c r="K9" i="52"/>
  <c r="F9" i="52"/>
  <c r="U8" i="52"/>
  <c r="T8" i="52"/>
  <c r="K8" i="52"/>
  <c r="F8" i="52"/>
  <c r="U7" i="52"/>
  <c r="T7" i="52"/>
  <c r="K7" i="52"/>
  <c r="F7" i="52"/>
  <c r="U6" i="52"/>
  <c r="T6" i="52"/>
  <c r="K6" i="52"/>
  <c r="F6" i="52"/>
  <c r="U5" i="52"/>
  <c r="T5" i="52"/>
  <c r="K5" i="52"/>
  <c r="F5" i="52"/>
  <c r="U4" i="52"/>
  <c r="T4" i="52"/>
  <c r="K4" i="52"/>
  <c r="F4" i="52"/>
  <c r="F82" i="57"/>
  <c r="F81" i="57"/>
  <c r="F80" i="57"/>
  <c r="F79" i="57"/>
  <c r="F78" i="57"/>
  <c r="F77" i="57"/>
  <c r="U76" i="57"/>
  <c r="F76" i="57"/>
  <c r="U75" i="57"/>
  <c r="F75" i="57"/>
  <c r="U74" i="57"/>
  <c r="F74" i="57"/>
  <c r="U73" i="57"/>
  <c r="F73" i="57"/>
  <c r="U72" i="57"/>
  <c r="F72" i="57"/>
  <c r="U71" i="57"/>
  <c r="T71" i="57"/>
  <c r="F71" i="57"/>
  <c r="U70" i="57"/>
  <c r="T70" i="57"/>
  <c r="F70" i="57"/>
  <c r="U69" i="57"/>
  <c r="T69" i="57"/>
  <c r="F69" i="57"/>
  <c r="U68" i="57"/>
  <c r="T68" i="57"/>
  <c r="F68" i="57"/>
  <c r="U67" i="57"/>
  <c r="T67" i="57"/>
  <c r="F67" i="57"/>
  <c r="U66" i="57"/>
  <c r="T66" i="57"/>
  <c r="F66" i="57"/>
  <c r="U65" i="57"/>
  <c r="T65" i="57"/>
  <c r="F65" i="57"/>
  <c r="U64" i="57"/>
  <c r="T64" i="57"/>
  <c r="F64" i="57"/>
  <c r="U63" i="57"/>
  <c r="T63" i="57"/>
  <c r="F63" i="57"/>
  <c r="U62" i="57"/>
  <c r="T62" i="57"/>
  <c r="F62" i="57"/>
  <c r="U61" i="57"/>
  <c r="T61" i="57"/>
  <c r="F61" i="57"/>
  <c r="U60" i="57"/>
  <c r="T60" i="57"/>
  <c r="F60" i="57"/>
  <c r="U59" i="57"/>
  <c r="T59" i="57"/>
  <c r="F59" i="57"/>
  <c r="U58" i="57"/>
  <c r="T58" i="57"/>
  <c r="F58" i="57"/>
  <c r="U57" i="57"/>
  <c r="T57" i="57"/>
  <c r="F57" i="57"/>
  <c r="U56" i="57"/>
  <c r="T56" i="57"/>
  <c r="F56" i="57"/>
  <c r="U55" i="57"/>
  <c r="T55" i="57"/>
  <c r="F55" i="57"/>
  <c r="U54" i="57"/>
  <c r="T54" i="57"/>
  <c r="F54" i="57"/>
  <c r="U53" i="57"/>
  <c r="T53" i="57"/>
  <c r="F53" i="57"/>
  <c r="U52" i="57"/>
  <c r="T52" i="57"/>
  <c r="F52" i="57"/>
  <c r="U51" i="57"/>
  <c r="T51" i="57"/>
  <c r="F51" i="57"/>
  <c r="U50" i="57"/>
  <c r="T50" i="57"/>
  <c r="F50" i="57"/>
  <c r="U49" i="57"/>
  <c r="T49" i="57"/>
  <c r="F49" i="57"/>
  <c r="U48" i="57"/>
  <c r="T48" i="57"/>
  <c r="F48" i="57"/>
  <c r="U47" i="57"/>
  <c r="T47" i="57"/>
  <c r="F47" i="57"/>
  <c r="U46" i="57"/>
  <c r="T46" i="57"/>
  <c r="F46" i="57"/>
  <c r="U45" i="57"/>
  <c r="T45" i="57"/>
  <c r="F45" i="57"/>
  <c r="U44" i="57"/>
  <c r="T44" i="57"/>
  <c r="F44" i="57"/>
  <c r="U43" i="57"/>
  <c r="T43" i="57"/>
  <c r="F43" i="57"/>
  <c r="U42" i="57"/>
  <c r="T42" i="57"/>
  <c r="F42" i="57"/>
  <c r="U41" i="57"/>
  <c r="T41" i="57"/>
  <c r="F41" i="57"/>
  <c r="U40" i="57"/>
  <c r="T40" i="57"/>
  <c r="F40" i="57"/>
  <c r="U39" i="57"/>
  <c r="T39" i="57"/>
  <c r="F39" i="57"/>
  <c r="U38" i="57"/>
  <c r="T38" i="57"/>
  <c r="F38" i="57"/>
  <c r="U37" i="57"/>
  <c r="T37" i="57"/>
  <c r="F37" i="57"/>
  <c r="U36" i="57"/>
  <c r="T36" i="57"/>
  <c r="F36" i="57"/>
  <c r="U35" i="57"/>
  <c r="T35" i="57"/>
  <c r="F35" i="57"/>
  <c r="U34" i="57"/>
  <c r="T34" i="57"/>
  <c r="F34" i="57"/>
  <c r="U33" i="57"/>
  <c r="T33" i="57"/>
  <c r="F33" i="57"/>
  <c r="U32" i="57"/>
  <c r="T32" i="57"/>
  <c r="F32" i="57"/>
  <c r="U31" i="57"/>
  <c r="T31" i="57"/>
  <c r="F31" i="57"/>
  <c r="U30" i="57"/>
  <c r="T30" i="57"/>
  <c r="F30" i="57"/>
  <c r="U29" i="57"/>
  <c r="T29" i="57"/>
  <c r="K29" i="57"/>
  <c r="F29" i="57"/>
  <c r="U28" i="57"/>
  <c r="T28" i="57"/>
  <c r="F28" i="57"/>
  <c r="U27" i="57"/>
  <c r="T27" i="57"/>
  <c r="K27" i="57"/>
  <c r="F27" i="57"/>
  <c r="U26" i="57"/>
  <c r="T26" i="57"/>
  <c r="K26" i="57"/>
  <c r="F26" i="57"/>
  <c r="U25" i="57"/>
  <c r="T25" i="57"/>
  <c r="K25" i="57"/>
  <c r="F25" i="57"/>
  <c r="U24" i="57"/>
  <c r="T24" i="57"/>
  <c r="K24" i="57"/>
  <c r="F24" i="57"/>
  <c r="U23" i="57"/>
  <c r="T23" i="57"/>
  <c r="K23" i="57"/>
  <c r="F23" i="57"/>
  <c r="U22" i="57"/>
  <c r="T22" i="57"/>
  <c r="K22" i="57"/>
  <c r="F22" i="57"/>
  <c r="U21" i="57"/>
  <c r="T21" i="57"/>
  <c r="K21" i="57"/>
  <c r="F21" i="57"/>
  <c r="U20" i="57"/>
  <c r="T20" i="57"/>
  <c r="K20" i="57"/>
  <c r="F20" i="57"/>
  <c r="U19" i="57"/>
  <c r="T19" i="57"/>
  <c r="K19" i="57"/>
  <c r="F19" i="57"/>
  <c r="U18" i="57"/>
  <c r="T18" i="57"/>
  <c r="K18" i="57"/>
  <c r="F18" i="57"/>
  <c r="U17" i="57"/>
  <c r="T17" i="57"/>
  <c r="K17" i="57"/>
  <c r="F17" i="57"/>
  <c r="U16" i="57"/>
  <c r="T16" i="57"/>
  <c r="K16" i="57"/>
  <c r="F16" i="57"/>
  <c r="U15" i="57"/>
  <c r="T15" i="57"/>
  <c r="K15" i="57"/>
  <c r="F15" i="57"/>
  <c r="U14" i="57"/>
  <c r="T14" i="57"/>
  <c r="K14" i="57"/>
  <c r="F14" i="57"/>
  <c r="U13" i="57"/>
  <c r="T13" i="57"/>
  <c r="K13" i="57"/>
  <c r="F13" i="57"/>
  <c r="U12" i="57"/>
  <c r="T12" i="57"/>
  <c r="K12" i="57"/>
  <c r="F12" i="57"/>
  <c r="U11" i="57"/>
  <c r="T11" i="57"/>
  <c r="K11" i="57"/>
  <c r="F11" i="57"/>
  <c r="U10" i="57"/>
  <c r="T10" i="57"/>
  <c r="K10" i="57"/>
  <c r="F10" i="57"/>
  <c r="U9" i="57"/>
  <c r="T9" i="57"/>
  <c r="K9" i="57"/>
  <c r="F9" i="57"/>
  <c r="U8" i="57"/>
  <c r="T8" i="57"/>
  <c r="K8" i="57"/>
  <c r="F8" i="57"/>
  <c r="U7" i="57"/>
  <c r="T7" i="57"/>
  <c r="K7" i="57"/>
  <c r="F7" i="57"/>
  <c r="U6" i="57"/>
  <c r="T6" i="57"/>
  <c r="K6" i="57"/>
  <c r="F6" i="57"/>
  <c r="U5" i="57"/>
  <c r="T5" i="57"/>
  <c r="K5" i="57"/>
  <c r="F5" i="57"/>
  <c r="U4" i="57"/>
  <c r="T4" i="57"/>
  <c r="K4" i="57"/>
  <c r="F4" i="57"/>
  <c r="F82" i="67"/>
  <c r="F81" i="67"/>
  <c r="F80" i="67"/>
  <c r="F79" i="67"/>
  <c r="F78" i="67"/>
  <c r="F77" i="67"/>
  <c r="U76" i="67"/>
  <c r="F76" i="67"/>
  <c r="U75" i="67"/>
  <c r="F75" i="67"/>
  <c r="U74" i="67"/>
  <c r="F74" i="67"/>
  <c r="U73" i="67"/>
  <c r="F73" i="67"/>
  <c r="U72" i="67"/>
  <c r="F72" i="67"/>
  <c r="U71" i="67"/>
  <c r="T71" i="67"/>
  <c r="F71" i="67"/>
  <c r="U70" i="67"/>
  <c r="T70" i="67"/>
  <c r="F70" i="67"/>
  <c r="U69" i="67"/>
  <c r="T69" i="67"/>
  <c r="F69" i="67"/>
  <c r="U68" i="67"/>
  <c r="T68" i="67"/>
  <c r="F68" i="67"/>
  <c r="U67" i="67"/>
  <c r="T67" i="67"/>
  <c r="F67" i="67"/>
  <c r="U66" i="67"/>
  <c r="T66" i="67"/>
  <c r="F66" i="67"/>
  <c r="U65" i="67"/>
  <c r="T65" i="67"/>
  <c r="F65" i="67"/>
  <c r="U64" i="67"/>
  <c r="T64" i="67"/>
  <c r="F64" i="67"/>
  <c r="U63" i="67"/>
  <c r="T63" i="67"/>
  <c r="F63" i="67"/>
  <c r="U62" i="67"/>
  <c r="T62" i="67"/>
  <c r="F62" i="67"/>
  <c r="U61" i="67"/>
  <c r="T61" i="67"/>
  <c r="F61" i="67"/>
  <c r="U60" i="67"/>
  <c r="T60" i="67"/>
  <c r="F60" i="67"/>
  <c r="U59" i="67"/>
  <c r="T59" i="67"/>
  <c r="F59" i="67"/>
  <c r="U58" i="67"/>
  <c r="T58" i="67"/>
  <c r="F58" i="67"/>
  <c r="U57" i="67"/>
  <c r="T57" i="67"/>
  <c r="F57" i="67"/>
  <c r="U56" i="67"/>
  <c r="T56" i="67"/>
  <c r="F56" i="67"/>
  <c r="U55" i="67"/>
  <c r="T55" i="67"/>
  <c r="F55" i="67"/>
  <c r="U54" i="67"/>
  <c r="T54" i="67"/>
  <c r="F54" i="67"/>
  <c r="U53" i="67"/>
  <c r="T53" i="67"/>
  <c r="F53" i="67"/>
  <c r="U52" i="67"/>
  <c r="T52" i="67"/>
  <c r="F52" i="67"/>
  <c r="U51" i="67"/>
  <c r="T51" i="67"/>
  <c r="F51" i="67"/>
  <c r="U50" i="67"/>
  <c r="T50" i="67"/>
  <c r="F50" i="67"/>
  <c r="U49" i="67"/>
  <c r="T49" i="67"/>
  <c r="F49" i="67"/>
  <c r="U48" i="67"/>
  <c r="T48" i="67"/>
  <c r="F48" i="67"/>
  <c r="U47" i="67"/>
  <c r="T47" i="67"/>
  <c r="F47" i="67"/>
  <c r="U46" i="67"/>
  <c r="T46" i="67"/>
  <c r="F46" i="67"/>
  <c r="U45" i="67"/>
  <c r="T45" i="67"/>
  <c r="F45" i="67"/>
  <c r="U44" i="67"/>
  <c r="T44" i="67"/>
  <c r="F44" i="67"/>
  <c r="U43" i="67"/>
  <c r="T43" i="67"/>
  <c r="F43" i="67"/>
  <c r="U42" i="67"/>
  <c r="T42" i="67"/>
  <c r="F42" i="67"/>
  <c r="U41" i="67"/>
  <c r="T41" i="67"/>
  <c r="F41" i="67"/>
  <c r="U40" i="67"/>
  <c r="T40" i="67"/>
  <c r="F40" i="67"/>
  <c r="U39" i="67"/>
  <c r="T39" i="67"/>
  <c r="F39" i="67"/>
  <c r="U38" i="67"/>
  <c r="T38" i="67"/>
  <c r="F38" i="67"/>
  <c r="U37" i="67"/>
  <c r="T37" i="67"/>
  <c r="F37" i="67"/>
  <c r="U36" i="67"/>
  <c r="T36" i="67"/>
  <c r="F36" i="67"/>
  <c r="U35" i="67"/>
  <c r="T35" i="67"/>
  <c r="F35" i="67"/>
  <c r="U34" i="67"/>
  <c r="T34" i="67"/>
  <c r="F34" i="67"/>
  <c r="U33" i="67"/>
  <c r="T33" i="67"/>
  <c r="F33" i="67"/>
  <c r="U32" i="67"/>
  <c r="T32" i="67"/>
  <c r="F32" i="67"/>
  <c r="U31" i="67"/>
  <c r="T31" i="67"/>
  <c r="F31" i="67"/>
  <c r="U30" i="67"/>
  <c r="T30" i="67"/>
  <c r="F30" i="67"/>
  <c r="U29" i="67"/>
  <c r="T29" i="67"/>
  <c r="K29" i="67"/>
  <c r="F29" i="67"/>
  <c r="U28" i="67"/>
  <c r="T28" i="67"/>
  <c r="F28" i="67"/>
  <c r="U27" i="67"/>
  <c r="T27" i="67"/>
  <c r="K27" i="67"/>
  <c r="F27" i="67"/>
  <c r="U26" i="67"/>
  <c r="T26" i="67"/>
  <c r="K26" i="67"/>
  <c r="F26" i="67"/>
  <c r="U25" i="67"/>
  <c r="T25" i="67"/>
  <c r="K25" i="67"/>
  <c r="F25" i="67"/>
  <c r="U24" i="67"/>
  <c r="T24" i="67"/>
  <c r="K24" i="67"/>
  <c r="F24" i="67"/>
  <c r="U23" i="67"/>
  <c r="T23" i="67"/>
  <c r="K23" i="67"/>
  <c r="F23" i="67"/>
  <c r="U22" i="67"/>
  <c r="T22" i="67"/>
  <c r="K22" i="67"/>
  <c r="F22" i="67"/>
  <c r="U21" i="67"/>
  <c r="T21" i="67"/>
  <c r="K21" i="67"/>
  <c r="F21" i="67"/>
  <c r="U20" i="67"/>
  <c r="T20" i="67"/>
  <c r="K20" i="67"/>
  <c r="F20" i="67"/>
  <c r="U19" i="67"/>
  <c r="T19" i="67"/>
  <c r="K19" i="67"/>
  <c r="F19" i="67"/>
  <c r="U18" i="67"/>
  <c r="T18" i="67"/>
  <c r="K18" i="67"/>
  <c r="F18" i="67"/>
  <c r="U17" i="67"/>
  <c r="T17" i="67"/>
  <c r="K17" i="67"/>
  <c r="F17" i="67"/>
  <c r="U16" i="67"/>
  <c r="T16" i="67"/>
  <c r="K16" i="67"/>
  <c r="F16" i="67"/>
  <c r="U15" i="67"/>
  <c r="T15" i="67"/>
  <c r="K15" i="67"/>
  <c r="F15" i="67"/>
  <c r="U14" i="67"/>
  <c r="T14" i="67"/>
  <c r="K14" i="67"/>
  <c r="F14" i="67"/>
  <c r="U13" i="67"/>
  <c r="T13" i="67"/>
  <c r="K13" i="67"/>
  <c r="F13" i="67"/>
  <c r="U12" i="67"/>
  <c r="T12" i="67"/>
  <c r="K12" i="67"/>
  <c r="F12" i="67"/>
  <c r="U11" i="67"/>
  <c r="T11" i="67"/>
  <c r="K11" i="67"/>
  <c r="F11" i="67"/>
  <c r="U10" i="67"/>
  <c r="T10" i="67"/>
  <c r="K10" i="67"/>
  <c r="F10" i="67"/>
  <c r="U9" i="67"/>
  <c r="T9" i="67"/>
  <c r="K9" i="67"/>
  <c r="F9" i="67"/>
  <c r="U8" i="67"/>
  <c r="T8" i="67"/>
  <c r="K8" i="67"/>
  <c r="F8" i="67"/>
  <c r="U7" i="67"/>
  <c r="T7" i="67"/>
  <c r="K7" i="67"/>
  <c r="F7" i="67"/>
  <c r="U6" i="67"/>
  <c r="T6" i="67"/>
  <c r="K6" i="67"/>
  <c r="F6" i="67"/>
  <c r="U5" i="67"/>
  <c r="T5" i="67"/>
  <c r="K5" i="67"/>
  <c r="F5" i="67"/>
  <c r="U4" i="67"/>
  <c r="T4" i="67"/>
  <c r="K4" i="67"/>
  <c r="F4" i="67"/>
  <c r="F82" i="66"/>
  <c r="F81" i="66"/>
  <c r="F80" i="66"/>
  <c r="F79" i="66"/>
  <c r="F78" i="66"/>
  <c r="F77" i="66"/>
  <c r="U76" i="66"/>
  <c r="F76" i="66"/>
  <c r="U75" i="66"/>
  <c r="F75" i="66"/>
  <c r="U74" i="66"/>
  <c r="F74" i="66"/>
  <c r="U73" i="66"/>
  <c r="F73" i="66"/>
  <c r="U72" i="66"/>
  <c r="F72" i="66"/>
  <c r="U71" i="66"/>
  <c r="T71" i="66"/>
  <c r="F71" i="66"/>
  <c r="U70" i="66"/>
  <c r="T70" i="66"/>
  <c r="F70" i="66"/>
  <c r="U69" i="66"/>
  <c r="T69" i="66"/>
  <c r="F69" i="66"/>
  <c r="U68" i="66"/>
  <c r="T68" i="66"/>
  <c r="F68" i="66"/>
  <c r="U67" i="66"/>
  <c r="T67" i="66"/>
  <c r="F67" i="66"/>
  <c r="U66" i="66"/>
  <c r="T66" i="66"/>
  <c r="F66" i="66"/>
  <c r="U65" i="66"/>
  <c r="T65" i="66"/>
  <c r="F65" i="66"/>
  <c r="U64" i="66"/>
  <c r="T64" i="66"/>
  <c r="F64" i="66"/>
  <c r="U63" i="66"/>
  <c r="T63" i="66"/>
  <c r="F63" i="66"/>
  <c r="U62" i="66"/>
  <c r="T62" i="66"/>
  <c r="F62" i="66"/>
  <c r="U61" i="66"/>
  <c r="T61" i="66"/>
  <c r="F61" i="66"/>
  <c r="U60" i="66"/>
  <c r="T60" i="66"/>
  <c r="F60" i="66"/>
  <c r="U59" i="66"/>
  <c r="T59" i="66"/>
  <c r="F59" i="66"/>
  <c r="U58" i="66"/>
  <c r="T58" i="66"/>
  <c r="F58" i="66"/>
  <c r="U57" i="66"/>
  <c r="T57" i="66"/>
  <c r="F57" i="66"/>
  <c r="U56" i="66"/>
  <c r="T56" i="66"/>
  <c r="F56" i="66"/>
  <c r="U55" i="66"/>
  <c r="T55" i="66"/>
  <c r="F55" i="66"/>
  <c r="U54" i="66"/>
  <c r="T54" i="66"/>
  <c r="F54" i="66"/>
  <c r="U53" i="66"/>
  <c r="T53" i="66"/>
  <c r="F53" i="66"/>
  <c r="U52" i="66"/>
  <c r="T52" i="66"/>
  <c r="F52" i="66"/>
  <c r="U51" i="66"/>
  <c r="T51" i="66"/>
  <c r="F51" i="66"/>
  <c r="U50" i="66"/>
  <c r="T50" i="66"/>
  <c r="F50" i="66"/>
  <c r="U49" i="66"/>
  <c r="T49" i="66"/>
  <c r="F49" i="66"/>
  <c r="U48" i="66"/>
  <c r="T48" i="66"/>
  <c r="F48" i="66"/>
  <c r="U47" i="66"/>
  <c r="T47" i="66"/>
  <c r="F47" i="66"/>
  <c r="U46" i="66"/>
  <c r="T46" i="66"/>
  <c r="F46" i="66"/>
  <c r="U45" i="66"/>
  <c r="T45" i="66"/>
  <c r="F45" i="66"/>
  <c r="U44" i="66"/>
  <c r="T44" i="66"/>
  <c r="F44" i="66"/>
  <c r="U43" i="66"/>
  <c r="T43" i="66"/>
  <c r="F43" i="66"/>
  <c r="U42" i="66"/>
  <c r="T42" i="66"/>
  <c r="F42" i="66"/>
  <c r="U41" i="66"/>
  <c r="T41" i="66"/>
  <c r="F41" i="66"/>
  <c r="U40" i="66"/>
  <c r="T40" i="66"/>
  <c r="F40" i="66"/>
  <c r="U39" i="66"/>
  <c r="T39" i="66"/>
  <c r="F39" i="66"/>
  <c r="U38" i="66"/>
  <c r="T38" i="66"/>
  <c r="F38" i="66"/>
  <c r="U37" i="66"/>
  <c r="T37" i="66"/>
  <c r="F37" i="66"/>
  <c r="U36" i="66"/>
  <c r="T36" i="66"/>
  <c r="F36" i="66"/>
  <c r="U35" i="66"/>
  <c r="T35" i="66"/>
  <c r="F35" i="66"/>
  <c r="U34" i="66"/>
  <c r="T34" i="66"/>
  <c r="F34" i="66"/>
  <c r="U33" i="66"/>
  <c r="T33" i="66"/>
  <c r="F33" i="66"/>
  <c r="U32" i="66"/>
  <c r="T32" i="66"/>
  <c r="F32" i="66"/>
  <c r="U31" i="66"/>
  <c r="T31" i="66"/>
  <c r="F31" i="66"/>
  <c r="U30" i="66"/>
  <c r="T30" i="66"/>
  <c r="F30" i="66"/>
  <c r="U29" i="66"/>
  <c r="T29" i="66"/>
  <c r="K29" i="66"/>
  <c r="F29" i="66"/>
  <c r="U28" i="66"/>
  <c r="T28" i="66"/>
  <c r="F28" i="66"/>
  <c r="U27" i="66"/>
  <c r="T27" i="66"/>
  <c r="K27" i="66"/>
  <c r="F27" i="66"/>
  <c r="U26" i="66"/>
  <c r="T26" i="66"/>
  <c r="K26" i="66"/>
  <c r="F26" i="66"/>
  <c r="U25" i="66"/>
  <c r="T25" i="66"/>
  <c r="K25" i="66"/>
  <c r="F25" i="66"/>
  <c r="U24" i="66"/>
  <c r="T24" i="66"/>
  <c r="K24" i="66"/>
  <c r="F24" i="66"/>
  <c r="U23" i="66"/>
  <c r="T23" i="66"/>
  <c r="K23" i="66"/>
  <c r="F23" i="66"/>
  <c r="U22" i="66"/>
  <c r="T22" i="66"/>
  <c r="K22" i="66"/>
  <c r="F22" i="66"/>
  <c r="U21" i="66"/>
  <c r="T21" i="66"/>
  <c r="K21" i="66"/>
  <c r="F21" i="66"/>
  <c r="U20" i="66"/>
  <c r="T20" i="66"/>
  <c r="K20" i="66"/>
  <c r="F20" i="66"/>
  <c r="U19" i="66"/>
  <c r="T19" i="66"/>
  <c r="K19" i="66"/>
  <c r="F19" i="66"/>
  <c r="U18" i="66"/>
  <c r="T18" i="66"/>
  <c r="K18" i="66"/>
  <c r="F18" i="66"/>
  <c r="U17" i="66"/>
  <c r="T17" i="66"/>
  <c r="K17" i="66"/>
  <c r="F17" i="66"/>
  <c r="U16" i="66"/>
  <c r="T16" i="66"/>
  <c r="K16" i="66"/>
  <c r="F16" i="66"/>
  <c r="U15" i="66"/>
  <c r="T15" i="66"/>
  <c r="K15" i="66"/>
  <c r="F15" i="66"/>
  <c r="U14" i="66"/>
  <c r="T14" i="66"/>
  <c r="K14" i="66"/>
  <c r="F14" i="66"/>
  <c r="U13" i="66"/>
  <c r="T13" i="66"/>
  <c r="K13" i="66"/>
  <c r="F13" i="66"/>
  <c r="U12" i="66"/>
  <c r="T12" i="66"/>
  <c r="K12" i="66"/>
  <c r="F12" i="66"/>
  <c r="U11" i="66"/>
  <c r="T11" i="66"/>
  <c r="K11" i="66"/>
  <c r="F11" i="66"/>
  <c r="U10" i="66"/>
  <c r="T10" i="66"/>
  <c r="K10" i="66"/>
  <c r="F10" i="66"/>
  <c r="U9" i="66"/>
  <c r="T9" i="66"/>
  <c r="K9" i="66"/>
  <c r="F9" i="66"/>
  <c r="U8" i="66"/>
  <c r="T8" i="66"/>
  <c r="K8" i="66"/>
  <c r="F8" i="66"/>
  <c r="U7" i="66"/>
  <c r="T7" i="66"/>
  <c r="K7" i="66"/>
  <c r="F7" i="66"/>
  <c r="U6" i="66"/>
  <c r="T6" i="66"/>
  <c r="K6" i="66"/>
  <c r="F6" i="66"/>
  <c r="U5" i="66"/>
  <c r="T5" i="66"/>
  <c r="K5" i="66"/>
  <c r="F5" i="66"/>
  <c r="U4" i="66"/>
  <c r="T4" i="66"/>
  <c r="K4" i="66"/>
  <c r="F4" i="66"/>
  <c r="F82" i="56"/>
  <c r="F81" i="56"/>
  <c r="F80" i="56"/>
  <c r="F79" i="56"/>
  <c r="F78" i="56"/>
  <c r="F77" i="56"/>
  <c r="U76" i="56"/>
  <c r="F76" i="56"/>
  <c r="U75" i="56"/>
  <c r="F75" i="56"/>
  <c r="U74" i="56"/>
  <c r="F74" i="56"/>
  <c r="U73" i="56"/>
  <c r="F73" i="56"/>
  <c r="U72" i="56"/>
  <c r="F72" i="56"/>
  <c r="U71" i="56"/>
  <c r="T71" i="56"/>
  <c r="F71" i="56"/>
  <c r="U70" i="56"/>
  <c r="T70" i="56"/>
  <c r="F70" i="56"/>
  <c r="U69" i="56"/>
  <c r="T69" i="56"/>
  <c r="F69" i="56"/>
  <c r="U68" i="56"/>
  <c r="T68" i="56"/>
  <c r="F68" i="56"/>
  <c r="U67" i="56"/>
  <c r="T67" i="56"/>
  <c r="F67" i="56"/>
  <c r="U66" i="56"/>
  <c r="T66" i="56"/>
  <c r="F66" i="56"/>
  <c r="U65" i="56"/>
  <c r="T65" i="56"/>
  <c r="F65" i="56"/>
  <c r="U64" i="56"/>
  <c r="T64" i="56"/>
  <c r="F64" i="56"/>
  <c r="U63" i="56"/>
  <c r="T63" i="56"/>
  <c r="F63" i="56"/>
  <c r="U62" i="56"/>
  <c r="T62" i="56"/>
  <c r="F62" i="56"/>
  <c r="U61" i="56"/>
  <c r="T61" i="56"/>
  <c r="F61" i="56"/>
  <c r="U60" i="56"/>
  <c r="T60" i="56"/>
  <c r="F60" i="56"/>
  <c r="U59" i="56"/>
  <c r="T59" i="56"/>
  <c r="F59" i="56"/>
  <c r="U58" i="56"/>
  <c r="T58" i="56"/>
  <c r="F58" i="56"/>
  <c r="U57" i="56"/>
  <c r="T57" i="56"/>
  <c r="F57" i="56"/>
  <c r="U56" i="56"/>
  <c r="T56" i="56"/>
  <c r="F56" i="56"/>
  <c r="U55" i="56"/>
  <c r="T55" i="56"/>
  <c r="F55" i="56"/>
  <c r="U54" i="56"/>
  <c r="T54" i="56"/>
  <c r="F54" i="56"/>
  <c r="U53" i="56"/>
  <c r="T53" i="56"/>
  <c r="F53" i="56"/>
  <c r="U52" i="56"/>
  <c r="T52" i="56"/>
  <c r="F52" i="56"/>
  <c r="U51" i="56"/>
  <c r="T51" i="56"/>
  <c r="F51" i="56"/>
  <c r="U50" i="56"/>
  <c r="T50" i="56"/>
  <c r="F50" i="56"/>
  <c r="U49" i="56"/>
  <c r="T49" i="56"/>
  <c r="F49" i="56"/>
  <c r="U48" i="56"/>
  <c r="T48" i="56"/>
  <c r="F48" i="56"/>
  <c r="U47" i="56"/>
  <c r="T47" i="56"/>
  <c r="F47" i="56"/>
  <c r="U46" i="56"/>
  <c r="T46" i="56"/>
  <c r="F46" i="56"/>
  <c r="U45" i="56"/>
  <c r="T45" i="56"/>
  <c r="F45" i="56"/>
  <c r="U44" i="56"/>
  <c r="T44" i="56"/>
  <c r="F44" i="56"/>
  <c r="U43" i="56"/>
  <c r="T43" i="56"/>
  <c r="F43" i="56"/>
  <c r="U42" i="56"/>
  <c r="T42" i="56"/>
  <c r="F42" i="56"/>
  <c r="U41" i="56"/>
  <c r="T41" i="56"/>
  <c r="F41" i="56"/>
  <c r="U40" i="56"/>
  <c r="T40" i="56"/>
  <c r="F40" i="56"/>
  <c r="U39" i="56"/>
  <c r="T39" i="56"/>
  <c r="F39" i="56"/>
  <c r="U38" i="56"/>
  <c r="T38" i="56"/>
  <c r="F38" i="56"/>
  <c r="U37" i="56"/>
  <c r="T37" i="56"/>
  <c r="F37" i="56"/>
  <c r="U36" i="56"/>
  <c r="T36" i="56"/>
  <c r="F36" i="56"/>
  <c r="U35" i="56"/>
  <c r="T35" i="56"/>
  <c r="F35" i="56"/>
  <c r="U34" i="56"/>
  <c r="T34" i="56"/>
  <c r="F34" i="56"/>
  <c r="U33" i="56"/>
  <c r="T33" i="56"/>
  <c r="F33" i="56"/>
  <c r="U32" i="56"/>
  <c r="T32" i="56"/>
  <c r="F32" i="56"/>
  <c r="U31" i="56"/>
  <c r="T31" i="56"/>
  <c r="F31" i="56"/>
  <c r="U30" i="56"/>
  <c r="T30" i="56"/>
  <c r="F30" i="56"/>
  <c r="U29" i="56"/>
  <c r="T29" i="56"/>
  <c r="K29" i="56"/>
  <c r="F29" i="56"/>
  <c r="U28" i="56"/>
  <c r="T28" i="56"/>
  <c r="F28" i="56"/>
  <c r="U27" i="56"/>
  <c r="T27" i="56"/>
  <c r="K27" i="56"/>
  <c r="F27" i="56"/>
  <c r="U26" i="56"/>
  <c r="T26" i="56"/>
  <c r="K26" i="56"/>
  <c r="F26" i="56"/>
  <c r="U25" i="56"/>
  <c r="T25" i="56"/>
  <c r="K25" i="56"/>
  <c r="F25" i="56"/>
  <c r="U24" i="56"/>
  <c r="T24" i="56"/>
  <c r="K24" i="56"/>
  <c r="F24" i="56"/>
  <c r="U23" i="56"/>
  <c r="T23" i="56"/>
  <c r="K23" i="56"/>
  <c r="F23" i="56"/>
  <c r="U22" i="56"/>
  <c r="T22" i="56"/>
  <c r="K22" i="56"/>
  <c r="F22" i="56"/>
  <c r="U21" i="56"/>
  <c r="T21" i="56"/>
  <c r="K21" i="56"/>
  <c r="F21" i="56"/>
  <c r="U20" i="56"/>
  <c r="T20" i="56"/>
  <c r="K20" i="56"/>
  <c r="F20" i="56"/>
  <c r="U19" i="56"/>
  <c r="T19" i="56"/>
  <c r="K19" i="56"/>
  <c r="F19" i="56"/>
  <c r="U18" i="56"/>
  <c r="T18" i="56"/>
  <c r="K18" i="56"/>
  <c r="F18" i="56"/>
  <c r="U17" i="56"/>
  <c r="T17" i="56"/>
  <c r="K17" i="56"/>
  <c r="F17" i="56"/>
  <c r="U16" i="56"/>
  <c r="T16" i="56"/>
  <c r="K16" i="56"/>
  <c r="F16" i="56"/>
  <c r="U15" i="56"/>
  <c r="T15" i="56"/>
  <c r="K15" i="56"/>
  <c r="F15" i="56"/>
  <c r="U14" i="56"/>
  <c r="T14" i="56"/>
  <c r="K14" i="56"/>
  <c r="F14" i="56"/>
  <c r="U13" i="56"/>
  <c r="T13" i="56"/>
  <c r="K13" i="56"/>
  <c r="F13" i="56"/>
  <c r="U12" i="56"/>
  <c r="T12" i="56"/>
  <c r="K12" i="56"/>
  <c r="F12" i="56"/>
  <c r="U11" i="56"/>
  <c r="T11" i="56"/>
  <c r="K11" i="56"/>
  <c r="F11" i="56"/>
  <c r="U10" i="56"/>
  <c r="T10" i="56"/>
  <c r="K10" i="56"/>
  <c r="F10" i="56"/>
  <c r="U9" i="56"/>
  <c r="T9" i="56"/>
  <c r="K9" i="56"/>
  <c r="F9" i="56"/>
  <c r="U8" i="56"/>
  <c r="T8" i="56"/>
  <c r="K8" i="56"/>
  <c r="F8" i="56"/>
  <c r="U7" i="56"/>
  <c r="T7" i="56"/>
  <c r="K7" i="56"/>
  <c r="F7" i="56"/>
  <c r="U6" i="56"/>
  <c r="T6" i="56"/>
  <c r="K6" i="56"/>
  <c r="F6" i="56"/>
  <c r="U5" i="56"/>
  <c r="T5" i="56"/>
  <c r="K5" i="56"/>
  <c r="F5" i="56"/>
  <c r="U4" i="56"/>
  <c r="T4" i="56"/>
  <c r="K4" i="56"/>
  <c r="F4" i="56"/>
  <c r="F82" i="63"/>
  <c r="F81" i="63"/>
  <c r="F80" i="63"/>
  <c r="F79" i="63"/>
  <c r="F78" i="63"/>
  <c r="F77" i="63"/>
  <c r="U76" i="63"/>
  <c r="F76" i="63"/>
  <c r="U75" i="63"/>
  <c r="F75" i="63"/>
  <c r="U74" i="63"/>
  <c r="F74" i="63"/>
  <c r="U73" i="63"/>
  <c r="F73" i="63"/>
  <c r="U72" i="63"/>
  <c r="F72" i="63"/>
  <c r="U71" i="63"/>
  <c r="T71" i="63"/>
  <c r="F71" i="63"/>
  <c r="U70" i="63"/>
  <c r="T70" i="63"/>
  <c r="F70" i="63"/>
  <c r="U69" i="63"/>
  <c r="T69" i="63"/>
  <c r="F69" i="63"/>
  <c r="U68" i="63"/>
  <c r="T68" i="63"/>
  <c r="F68" i="63"/>
  <c r="U67" i="63"/>
  <c r="T67" i="63"/>
  <c r="F67" i="63"/>
  <c r="U66" i="63"/>
  <c r="T66" i="63"/>
  <c r="F66" i="63"/>
  <c r="U65" i="63"/>
  <c r="T65" i="63"/>
  <c r="F65" i="63"/>
  <c r="U64" i="63"/>
  <c r="T64" i="63"/>
  <c r="F64" i="63"/>
  <c r="U63" i="63"/>
  <c r="T63" i="63"/>
  <c r="F63" i="63"/>
  <c r="U62" i="63"/>
  <c r="T62" i="63"/>
  <c r="F62" i="63"/>
  <c r="U61" i="63"/>
  <c r="T61" i="63"/>
  <c r="F61" i="63"/>
  <c r="U60" i="63"/>
  <c r="T60" i="63"/>
  <c r="F60" i="63"/>
  <c r="U59" i="63"/>
  <c r="T59" i="63"/>
  <c r="F59" i="63"/>
  <c r="U58" i="63"/>
  <c r="T58" i="63"/>
  <c r="F58" i="63"/>
  <c r="U57" i="63"/>
  <c r="T57" i="63"/>
  <c r="F57" i="63"/>
  <c r="U56" i="63"/>
  <c r="T56" i="63"/>
  <c r="F56" i="63"/>
  <c r="U55" i="63"/>
  <c r="T55" i="63"/>
  <c r="F55" i="63"/>
  <c r="U54" i="63"/>
  <c r="T54" i="63"/>
  <c r="F54" i="63"/>
  <c r="U53" i="63"/>
  <c r="T53" i="63"/>
  <c r="F53" i="63"/>
  <c r="U52" i="63"/>
  <c r="T52" i="63"/>
  <c r="F52" i="63"/>
  <c r="U51" i="63"/>
  <c r="T51" i="63"/>
  <c r="F51" i="63"/>
  <c r="U50" i="63"/>
  <c r="T50" i="63"/>
  <c r="F50" i="63"/>
  <c r="U49" i="63"/>
  <c r="T49" i="63"/>
  <c r="F49" i="63"/>
  <c r="U48" i="63"/>
  <c r="T48" i="63"/>
  <c r="F48" i="63"/>
  <c r="U47" i="63"/>
  <c r="T47" i="63"/>
  <c r="F47" i="63"/>
  <c r="U46" i="63"/>
  <c r="T46" i="63"/>
  <c r="F46" i="63"/>
  <c r="U45" i="63"/>
  <c r="T45" i="63"/>
  <c r="F45" i="63"/>
  <c r="U44" i="63"/>
  <c r="T44" i="63"/>
  <c r="F44" i="63"/>
  <c r="U43" i="63"/>
  <c r="T43" i="63"/>
  <c r="F43" i="63"/>
  <c r="U42" i="63"/>
  <c r="T42" i="63"/>
  <c r="F42" i="63"/>
  <c r="U41" i="63"/>
  <c r="T41" i="63"/>
  <c r="F41" i="63"/>
  <c r="U40" i="63"/>
  <c r="T40" i="63"/>
  <c r="F40" i="63"/>
  <c r="U39" i="63"/>
  <c r="T39" i="63"/>
  <c r="F39" i="63"/>
  <c r="U38" i="63"/>
  <c r="T38" i="63"/>
  <c r="F38" i="63"/>
  <c r="U37" i="63"/>
  <c r="T37" i="63"/>
  <c r="F37" i="63"/>
  <c r="U36" i="63"/>
  <c r="T36" i="63"/>
  <c r="F36" i="63"/>
  <c r="U35" i="63"/>
  <c r="T35" i="63"/>
  <c r="F35" i="63"/>
  <c r="U34" i="63"/>
  <c r="T34" i="63"/>
  <c r="F34" i="63"/>
  <c r="U33" i="63"/>
  <c r="T33" i="63"/>
  <c r="F33" i="63"/>
  <c r="U32" i="63"/>
  <c r="T32" i="63"/>
  <c r="F32" i="63"/>
  <c r="U31" i="63"/>
  <c r="T31" i="63"/>
  <c r="F31" i="63"/>
  <c r="U30" i="63"/>
  <c r="T30" i="63"/>
  <c r="F30" i="63"/>
  <c r="U29" i="63"/>
  <c r="T29" i="63"/>
  <c r="K29" i="63"/>
  <c r="F29" i="63"/>
  <c r="U28" i="63"/>
  <c r="T28" i="63"/>
  <c r="F28" i="63"/>
  <c r="U27" i="63"/>
  <c r="T27" i="63"/>
  <c r="K27" i="63"/>
  <c r="F27" i="63"/>
  <c r="U26" i="63"/>
  <c r="T26" i="63"/>
  <c r="K26" i="63"/>
  <c r="F26" i="63"/>
  <c r="U25" i="63"/>
  <c r="T25" i="63"/>
  <c r="K25" i="63"/>
  <c r="F25" i="63"/>
  <c r="U24" i="63"/>
  <c r="T24" i="63"/>
  <c r="K24" i="63"/>
  <c r="F24" i="63"/>
  <c r="U23" i="63"/>
  <c r="T23" i="63"/>
  <c r="K23" i="63"/>
  <c r="F23" i="63"/>
  <c r="U22" i="63"/>
  <c r="T22" i="63"/>
  <c r="K22" i="63"/>
  <c r="F22" i="63"/>
  <c r="U21" i="63"/>
  <c r="T21" i="63"/>
  <c r="K21" i="63"/>
  <c r="F21" i="63"/>
  <c r="U20" i="63"/>
  <c r="T20" i="63"/>
  <c r="K20" i="63"/>
  <c r="F20" i="63"/>
  <c r="U19" i="63"/>
  <c r="T19" i="63"/>
  <c r="K19" i="63"/>
  <c r="F19" i="63"/>
  <c r="U18" i="63"/>
  <c r="T18" i="63"/>
  <c r="K18" i="63"/>
  <c r="F18" i="63"/>
  <c r="U17" i="63"/>
  <c r="T17" i="63"/>
  <c r="K17" i="63"/>
  <c r="F17" i="63"/>
  <c r="U16" i="63"/>
  <c r="T16" i="63"/>
  <c r="K16" i="63"/>
  <c r="F16" i="63"/>
  <c r="U15" i="63"/>
  <c r="T15" i="63"/>
  <c r="K15" i="63"/>
  <c r="F15" i="63"/>
  <c r="U14" i="63"/>
  <c r="T14" i="63"/>
  <c r="K14" i="63"/>
  <c r="F14" i="63"/>
  <c r="U13" i="63"/>
  <c r="T13" i="63"/>
  <c r="K13" i="63"/>
  <c r="F13" i="63"/>
  <c r="U12" i="63"/>
  <c r="T12" i="63"/>
  <c r="K12" i="63"/>
  <c r="F12" i="63"/>
  <c r="U11" i="63"/>
  <c r="T11" i="63"/>
  <c r="K11" i="63"/>
  <c r="F11" i="63"/>
  <c r="U10" i="63"/>
  <c r="T10" i="63"/>
  <c r="K10" i="63"/>
  <c r="F10" i="63"/>
  <c r="U9" i="63"/>
  <c r="T9" i="63"/>
  <c r="K9" i="63"/>
  <c r="F9" i="63"/>
  <c r="U8" i="63"/>
  <c r="T8" i="63"/>
  <c r="K8" i="63"/>
  <c r="F8" i="63"/>
  <c r="U7" i="63"/>
  <c r="T7" i="63"/>
  <c r="K7" i="63"/>
  <c r="F7" i="63"/>
  <c r="U6" i="63"/>
  <c r="T6" i="63"/>
  <c r="K6" i="63"/>
  <c r="F6" i="63"/>
  <c r="U5" i="63"/>
  <c r="T5" i="63"/>
  <c r="K5" i="63"/>
  <c r="F5" i="63"/>
  <c r="U4" i="63"/>
  <c r="T4" i="63"/>
  <c r="K4" i="63"/>
  <c r="F4" i="63"/>
  <c r="F82" i="32"/>
  <c r="F81" i="32"/>
  <c r="F80" i="32"/>
  <c r="F79" i="32"/>
  <c r="F78" i="32"/>
  <c r="F77" i="32"/>
  <c r="U76" i="32"/>
  <c r="F76" i="32"/>
  <c r="U75" i="32"/>
  <c r="F75" i="32"/>
  <c r="U74" i="32"/>
  <c r="F74" i="32"/>
  <c r="U73" i="32"/>
  <c r="F73" i="32"/>
  <c r="U72" i="32"/>
  <c r="F72" i="32"/>
  <c r="U71" i="32"/>
  <c r="T71" i="32"/>
  <c r="F71" i="32"/>
  <c r="U70" i="32"/>
  <c r="T70" i="32"/>
  <c r="F70" i="32"/>
  <c r="U69" i="32"/>
  <c r="T69" i="32"/>
  <c r="F69" i="32"/>
  <c r="U68" i="32"/>
  <c r="T68" i="32"/>
  <c r="F68" i="32"/>
  <c r="U67" i="32"/>
  <c r="T67" i="32"/>
  <c r="F67" i="32"/>
  <c r="U66" i="32"/>
  <c r="T66" i="32"/>
  <c r="F66" i="32"/>
  <c r="U65" i="32"/>
  <c r="T65" i="32"/>
  <c r="F65" i="32"/>
  <c r="U64" i="32"/>
  <c r="T64" i="32"/>
  <c r="F64" i="32"/>
  <c r="U63" i="32"/>
  <c r="T63" i="32"/>
  <c r="F63" i="32"/>
  <c r="U62" i="32"/>
  <c r="T62" i="32"/>
  <c r="F62" i="32"/>
  <c r="U61" i="32"/>
  <c r="T61" i="32"/>
  <c r="F61" i="32"/>
  <c r="U60" i="32"/>
  <c r="T60" i="32"/>
  <c r="F60" i="32"/>
  <c r="U59" i="32"/>
  <c r="T59" i="32"/>
  <c r="F59" i="32"/>
  <c r="U58" i="32"/>
  <c r="T58" i="32"/>
  <c r="F58" i="32"/>
  <c r="U57" i="32"/>
  <c r="T57" i="32"/>
  <c r="F57" i="32"/>
  <c r="U56" i="32"/>
  <c r="T56" i="32"/>
  <c r="F56" i="32"/>
  <c r="U55" i="32"/>
  <c r="T55" i="32"/>
  <c r="F55" i="32"/>
  <c r="U54" i="32"/>
  <c r="T54" i="32"/>
  <c r="F54" i="32"/>
  <c r="U53" i="32"/>
  <c r="T53" i="32"/>
  <c r="F53" i="32"/>
  <c r="U52" i="32"/>
  <c r="T52" i="32"/>
  <c r="F52" i="32"/>
  <c r="U51" i="32"/>
  <c r="T51" i="32"/>
  <c r="F51" i="32"/>
  <c r="U50" i="32"/>
  <c r="T50" i="32"/>
  <c r="F50" i="32"/>
  <c r="U49" i="32"/>
  <c r="T49" i="32"/>
  <c r="F49" i="32"/>
  <c r="U48" i="32"/>
  <c r="T48" i="32"/>
  <c r="F48" i="32"/>
  <c r="U47" i="32"/>
  <c r="T47" i="32"/>
  <c r="F47" i="32"/>
  <c r="U46" i="32"/>
  <c r="T46" i="32"/>
  <c r="F46" i="32"/>
  <c r="U45" i="32"/>
  <c r="T45" i="32"/>
  <c r="F45" i="32"/>
  <c r="U44" i="32"/>
  <c r="T44" i="32"/>
  <c r="F44" i="32"/>
  <c r="U43" i="32"/>
  <c r="T43" i="32"/>
  <c r="F43" i="32"/>
  <c r="U42" i="32"/>
  <c r="T42" i="32"/>
  <c r="F42" i="32"/>
  <c r="U41" i="32"/>
  <c r="T41" i="32"/>
  <c r="F41" i="32"/>
  <c r="U40" i="32"/>
  <c r="T40" i="32"/>
  <c r="F40" i="32"/>
  <c r="U39" i="32"/>
  <c r="T39" i="32"/>
  <c r="F39" i="32"/>
  <c r="U38" i="32"/>
  <c r="T38" i="32"/>
  <c r="F38" i="32"/>
  <c r="U37" i="32"/>
  <c r="T37" i="32"/>
  <c r="F37" i="32"/>
  <c r="U36" i="32"/>
  <c r="T36" i="32"/>
  <c r="F36" i="32"/>
  <c r="U35" i="32"/>
  <c r="T35" i="32"/>
  <c r="F35" i="32"/>
  <c r="U34" i="32"/>
  <c r="T34" i="32"/>
  <c r="F34" i="32"/>
  <c r="U33" i="32"/>
  <c r="T33" i="32"/>
  <c r="F33" i="32"/>
  <c r="U32" i="32"/>
  <c r="T32" i="32"/>
  <c r="F32" i="32"/>
  <c r="U31" i="32"/>
  <c r="T31" i="32"/>
  <c r="F31" i="32"/>
  <c r="U30" i="32"/>
  <c r="T30" i="32"/>
  <c r="F30" i="32"/>
  <c r="U29" i="32"/>
  <c r="T29" i="32"/>
  <c r="K29" i="32"/>
  <c r="F29" i="32"/>
  <c r="U28" i="32"/>
  <c r="T28" i="32"/>
  <c r="F28" i="32"/>
  <c r="U27" i="32"/>
  <c r="T27" i="32"/>
  <c r="K27" i="32"/>
  <c r="F27" i="32"/>
  <c r="U26" i="32"/>
  <c r="T26" i="32"/>
  <c r="K26" i="32"/>
  <c r="F26" i="32"/>
  <c r="U25" i="32"/>
  <c r="T25" i="32"/>
  <c r="K25" i="32"/>
  <c r="F25" i="32"/>
  <c r="U24" i="32"/>
  <c r="T24" i="32"/>
  <c r="K24" i="32"/>
  <c r="F24" i="32"/>
  <c r="U23" i="32"/>
  <c r="T23" i="32"/>
  <c r="K23" i="32"/>
  <c r="F23" i="32"/>
  <c r="U22" i="32"/>
  <c r="T22" i="32"/>
  <c r="K22" i="32"/>
  <c r="F22" i="32"/>
  <c r="U21" i="32"/>
  <c r="T21" i="32"/>
  <c r="K21" i="32"/>
  <c r="F21" i="32"/>
  <c r="U20" i="32"/>
  <c r="T20" i="32"/>
  <c r="K20" i="32"/>
  <c r="F20" i="32"/>
  <c r="U19" i="32"/>
  <c r="T19" i="32"/>
  <c r="K19" i="32"/>
  <c r="F19" i="32"/>
  <c r="U18" i="32"/>
  <c r="T18" i="32"/>
  <c r="K18" i="32"/>
  <c r="F18" i="32"/>
  <c r="U17" i="32"/>
  <c r="T17" i="32"/>
  <c r="K17" i="32"/>
  <c r="F17" i="32"/>
  <c r="U16" i="32"/>
  <c r="T16" i="32"/>
  <c r="K16" i="32"/>
  <c r="F16" i="32"/>
  <c r="U15" i="32"/>
  <c r="T15" i="32"/>
  <c r="K15" i="32"/>
  <c r="F15" i="32"/>
  <c r="U14" i="32"/>
  <c r="T14" i="32"/>
  <c r="K14" i="32"/>
  <c r="F14" i="32"/>
  <c r="U13" i="32"/>
  <c r="T13" i="32"/>
  <c r="K13" i="32"/>
  <c r="F13" i="32"/>
  <c r="U12" i="32"/>
  <c r="T12" i="32"/>
  <c r="K12" i="32"/>
  <c r="F12" i="32"/>
  <c r="U11" i="32"/>
  <c r="T11" i="32"/>
  <c r="K11" i="32"/>
  <c r="F11" i="32"/>
  <c r="U10" i="32"/>
  <c r="T10" i="32"/>
  <c r="K10" i="32"/>
  <c r="F10" i="32"/>
  <c r="U9" i="32"/>
  <c r="T9" i="32"/>
  <c r="K9" i="32"/>
  <c r="F9" i="32"/>
  <c r="U8" i="32"/>
  <c r="T8" i="32"/>
  <c r="K8" i="32"/>
  <c r="F8" i="32"/>
  <c r="U7" i="32"/>
  <c r="T7" i="32"/>
  <c r="K7" i="32"/>
  <c r="F7" i="32"/>
  <c r="U6" i="32"/>
  <c r="T6" i="32"/>
  <c r="K6" i="32"/>
  <c r="F6" i="32"/>
  <c r="U5" i="32"/>
  <c r="T5" i="32"/>
  <c r="K5" i="32"/>
  <c r="F5" i="32"/>
  <c r="U4" i="32"/>
  <c r="T4" i="32"/>
  <c r="K4" i="32"/>
  <c r="F4" i="32"/>
  <c r="F82" i="64"/>
  <c r="F81" i="64"/>
  <c r="F80" i="64"/>
  <c r="F79" i="64"/>
  <c r="F78" i="64"/>
  <c r="F77" i="64"/>
  <c r="U76" i="64"/>
  <c r="F76" i="64"/>
  <c r="U75" i="64"/>
  <c r="F75" i="64"/>
  <c r="U74" i="64"/>
  <c r="F74" i="64"/>
  <c r="U73" i="64"/>
  <c r="F73" i="64"/>
  <c r="U72" i="64"/>
  <c r="F72" i="64"/>
  <c r="U71" i="64"/>
  <c r="T71" i="64"/>
  <c r="F71" i="64"/>
  <c r="U70" i="64"/>
  <c r="T70" i="64"/>
  <c r="F70" i="64"/>
  <c r="U69" i="64"/>
  <c r="T69" i="64"/>
  <c r="F69" i="64"/>
  <c r="U68" i="64"/>
  <c r="T68" i="64"/>
  <c r="F68" i="64"/>
  <c r="U67" i="64"/>
  <c r="T67" i="64"/>
  <c r="F67" i="64"/>
  <c r="U66" i="64"/>
  <c r="T66" i="64"/>
  <c r="F66" i="64"/>
  <c r="U65" i="64"/>
  <c r="T65" i="64"/>
  <c r="F65" i="64"/>
  <c r="U64" i="64"/>
  <c r="T64" i="64"/>
  <c r="F64" i="64"/>
  <c r="U63" i="64"/>
  <c r="T63" i="64"/>
  <c r="F63" i="64"/>
  <c r="U62" i="64"/>
  <c r="T62" i="64"/>
  <c r="F62" i="64"/>
  <c r="U61" i="64"/>
  <c r="T61" i="64"/>
  <c r="F61" i="64"/>
  <c r="U60" i="64"/>
  <c r="T60" i="64"/>
  <c r="F60" i="64"/>
  <c r="U59" i="64"/>
  <c r="T59" i="64"/>
  <c r="F59" i="64"/>
  <c r="U58" i="64"/>
  <c r="T58" i="64"/>
  <c r="F58" i="64"/>
  <c r="U57" i="64"/>
  <c r="T57" i="64"/>
  <c r="F57" i="64"/>
  <c r="U56" i="64"/>
  <c r="T56" i="64"/>
  <c r="F56" i="64"/>
  <c r="U55" i="64"/>
  <c r="T55" i="64"/>
  <c r="F55" i="64"/>
  <c r="U54" i="64"/>
  <c r="T54" i="64"/>
  <c r="F54" i="64"/>
  <c r="U53" i="64"/>
  <c r="T53" i="64"/>
  <c r="F53" i="64"/>
  <c r="U52" i="64"/>
  <c r="T52" i="64"/>
  <c r="F52" i="64"/>
  <c r="U51" i="64"/>
  <c r="T51" i="64"/>
  <c r="F51" i="64"/>
  <c r="U50" i="64"/>
  <c r="T50" i="64"/>
  <c r="F50" i="64"/>
  <c r="U49" i="64"/>
  <c r="T49" i="64"/>
  <c r="F49" i="64"/>
  <c r="U48" i="64"/>
  <c r="T48" i="64"/>
  <c r="F48" i="64"/>
  <c r="U47" i="64"/>
  <c r="T47" i="64"/>
  <c r="F47" i="64"/>
  <c r="U46" i="64"/>
  <c r="T46" i="64"/>
  <c r="F46" i="64"/>
  <c r="U45" i="64"/>
  <c r="T45" i="64"/>
  <c r="F45" i="64"/>
  <c r="U44" i="64"/>
  <c r="T44" i="64"/>
  <c r="F44" i="64"/>
  <c r="U43" i="64"/>
  <c r="T43" i="64"/>
  <c r="F43" i="64"/>
  <c r="U42" i="64"/>
  <c r="T42" i="64"/>
  <c r="F42" i="64"/>
  <c r="U41" i="64"/>
  <c r="T41" i="64"/>
  <c r="F41" i="64"/>
  <c r="U40" i="64"/>
  <c r="T40" i="64"/>
  <c r="F40" i="64"/>
  <c r="U39" i="64"/>
  <c r="T39" i="64"/>
  <c r="F39" i="64"/>
  <c r="U38" i="64"/>
  <c r="T38" i="64"/>
  <c r="F38" i="64"/>
  <c r="U37" i="64"/>
  <c r="T37" i="64"/>
  <c r="F37" i="64"/>
  <c r="U36" i="64"/>
  <c r="T36" i="64"/>
  <c r="F36" i="64"/>
  <c r="U35" i="64"/>
  <c r="T35" i="64"/>
  <c r="F35" i="64"/>
  <c r="U34" i="64"/>
  <c r="T34" i="64"/>
  <c r="F34" i="64"/>
  <c r="U33" i="64"/>
  <c r="T33" i="64"/>
  <c r="F33" i="64"/>
  <c r="U32" i="64"/>
  <c r="T32" i="64"/>
  <c r="F32" i="64"/>
  <c r="U31" i="64"/>
  <c r="T31" i="64"/>
  <c r="F31" i="64"/>
  <c r="U30" i="64"/>
  <c r="T30" i="64"/>
  <c r="F30" i="64"/>
  <c r="U29" i="64"/>
  <c r="T29" i="64"/>
  <c r="K29" i="64"/>
  <c r="F29" i="64"/>
  <c r="U28" i="64"/>
  <c r="T28" i="64"/>
  <c r="F28" i="64"/>
  <c r="U27" i="64"/>
  <c r="T27" i="64"/>
  <c r="K27" i="64"/>
  <c r="F27" i="64"/>
  <c r="U26" i="64"/>
  <c r="T26" i="64"/>
  <c r="K26" i="64"/>
  <c r="F26" i="64"/>
  <c r="U25" i="64"/>
  <c r="T25" i="64"/>
  <c r="K25" i="64"/>
  <c r="F25" i="64"/>
  <c r="U24" i="64"/>
  <c r="T24" i="64"/>
  <c r="K24" i="64"/>
  <c r="F24" i="64"/>
  <c r="U23" i="64"/>
  <c r="T23" i="64"/>
  <c r="K23" i="64"/>
  <c r="F23" i="64"/>
  <c r="U22" i="64"/>
  <c r="T22" i="64"/>
  <c r="K22" i="64"/>
  <c r="F22" i="64"/>
  <c r="U21" i="64"/>
  <c r="T21" i="64"/>
  <c r="K21" i="64"/>
  <c r="F21" i="64"/>
  <c r="U20" i="64"/>
  <c r="T20" i="64"/>
  <c r="K20" i="64"/>
  <c r="F20" i="64"/>
  <c r="U19" i="64"/>
  <c r="T19" i="64"/>
  <c r="K19" i="64"/>
  <c r="F19" i="64"/>
  <c r="U18" i="64"/>
  <c r="T18" i="64"/>
  <c r="K18" i="64"/>
  <c r="F18" i="64"/>
  <c r="U17" i="64"/>
  <c r="T17" i="64"/>
  <c r="K17" i="64"/>
  <c r="F17" i="64"/>
  <c r="U16" i="64"/>
  <c r="T16" i="64"/>
  <c r="K16" i="64"/>
  <c r="F16" i="64"/>
  <c r="U15" i="64"/>
  <c r="T15" i="64"/>
  <c r="K15" i="64"/>
  <c r="F15" i="64"/>
  <c r="U14" i="64"/>
  <c r="T14" i="64"/>
  <c r="K14" i="64"/>
  <c r="F14" i="64"/>
  <c r="U13" i="64"/>
  <c r="T13" i="64"/>
  <c r="K13" i="64"/>
  <c r="F13" i="64"/>
  <c r="U12" i="64"/>
  <c r="T12" i="64"/>
  <c r="K12" i="64"/>
  <c r="F12" i="64"/>
  <c r="U11" i="64"/>
  <c r="T11" i="64"/>
  <c r="K11" i="64"/>
  <c r="F11" i="64"/>
  <c r="U10" i="64"/>
  <c r="T10" i="64"/>
  <c r="K10" i="64"/>
  <c r="F10" i="64"/>
  <c r="U9" i="64"/>
  <c r="T9" i="64"/>
  <c r="K9" i="64"/>
  <c r="F9" i="64"/>
  <c r="U8" i="64"/>
  <c r="T8" i="64"/>
  <c r="K8" i="64"/>
  <c r="F8" i="64"/>
  <c r="U7" i="64"/>
  <c r="T7" i="64"/>
  <c r="K7" i="64"/>
  <c r="F7" i="64"/>
  <c r="U6" i="64"/>
  <c r="T6" i="64"/>
  <c r="K6" i="64"/>
  <c r="F6" i="64"/>
  <c r="U5" i="64"/>
  <c r="T5" i="64"/>
  <c r="K5" i="64"/>
  <c r="F5" i="64"/>
  <c r="U4" i="64"/>
  <c r="T4" i="64"/>
  <c r="K4" i="64"/>
  <c r="F4" i="64"/>
  <c r="F82" i="2"/>
  <c r="F81" i="2"/>
  <c r="F80" i="2"/>
  <c r="F79" i="2"/>
  <c r="F78" i="2"/>
  <c r="F77" i="2"/>
  <c r="U76" i="2"/>
  <c r="F76" i="2"/>
  <c r="U75" i="2"/>
  <c r="F75" i="2"/>
  <c r="U74" i="2"/>
  <c r="F74" i="2"/>
  <c r="U73" i="2"/>
  <c r="F73" i="2"/>
  <c r="U72" i="2"/>
  <c r="F72" i="2"/>
  <c r="U71" i="2"/>
  <c r="T71" i="2"/>
  <c r="F71" i="2"/>
  <c r="U70" i="2"/>
  <c r="T70" i="2"/>
  <c r="F70" i="2"/>
  <c r="U69" i="2"/>
  <c r="T69" i="2"/>
  <c r="F69" i="2"/>
  <c r="U68" i="2"/>
  <c r="T68" i="2"/>
  <c r="F68" i="2"/>
  <c r="U67" i="2"/>
  <c r="T67" i="2"/>
  <c r="F67" i="2"/>
  <c r="U66" i="2"/>
  <c r="T66" i="2"/>
  <c r="F66" i="2"/>
  <c r="U65" i="2"/>
  <c r="T65" i="2"/>
  <c r="F65" i="2"/>
  <c r="U64" i="2"/>
  <c r="T64" i="2"/>
  <c r="F64" i="2"/>
  <c r="U63" i="2"/>
  <c r="T63" i="2"/>
  <c r="F63" i="2"/>
  <c r="U62" i="2"/>
  <c r="T62" i="2"/>
  <c r="F62" i="2"/>
  <c r="U61" i="2"/>
  <c r="T61" i="2"/>
  <c r="F61" i="2"/>
  <c r="U60" i="2"/>
  <c r="T60" i="2"/>
  <c r="F60" i="2"/>
  <c r="U59" i="2"/>
  <c r="T59" i="2"/>
  <c r="F59" i="2"/>
  <c r="U58" i="2"/>
  <c r="T58" i="2"/>
  <c r="F58" i="2"/>
  <c r="U57" i="2"/>
  <c r="T57" i="2"/>
  <c r="F57" i="2"/>
  <c r="U56" i="2"/>
  <c r="T56" i="2"/>
  <c r="F56" i="2"/>
  <c r="U55" i="2"/>
  <c r="T55" i="2"/>
  <c r="F55" i="2"/>
  <c r="U54" i="2"/>
  <c r="T54" i="2"/>
  <c r="F54" i="2"/>
  <c r="U53" i="2"/>
  <c r="T53" i="2"/>
  <c r="F53" i="2"/>
  <c r="U52" i="2"/>
  <c r="T52" i="2"/>
  <c r="F52" i="2"/>
  <c r="U51" i="2"/>
  <c r="T51" i="2"/>
  <c r="F51" i="2"/>
  <c r="U50" i="2"/>
  <c r="T50" i="2"/>
  <c r="F50" i="2"/>
  <c r="U49" i="2"/>
  <c r="T49" i="2"/>
  <c r="F49" i="2"/>
  <c r="U48" i="2"/>
  <c r="T48" i="2"/>
  <c r="F48" i="2"/>
  <c r="U47" i="2"/>
  <c r="T47" i="2"/>
  <c r="F47" i="2"/>
  <c r="U46" i="2"/>
  <c r="T46" i="2"/>
  <c r="F46" i="2"/>
  <c r="U45" i="2"/>
  <c r="T45" i="2"/>
  <c r="F45" i="2"/>
  <c r="U44" i="2"/>
  <c r="T44" i="2"/>
  <c r="F44" i="2"/>
  <c r="U43" i="2"/>
  <c r="T43" i="2"/>
  <c r="F43" i="2"/>
  <c r="U42" i="2"/>
  <c r="T42" i="2"/>
  <c r="F42" i="2"/>
  <c r="U41" i="2"/>
  <c r="T41" i="2"/>
  <c r="F41" i="2"/>
  <c r="U40" i="2"/>
  <c r="T40" i="2"/>
  <c r="F40" i="2"/>
  <c r="U39" i="2"/>
  <c r="T39" i="2"/>
  <c r="F39" i="2"/>
  <c r="U38" i="2"/>
  <c r="T38" i="2"/>
  <c r="F38" i="2"/>
  <c r="U37" i="2"/>
  <c r="T37" i="2"/>
  <c r="F37" i="2"/>
  <c r="U36" i="2"/>
  <c r="T36" i="2"/>
  <c r="F36" i="2"/>
  <c r="U35" i="2"/>
  <c r="T35" i="2"/>
  <c r="F35" i="2"/>
  <c r="U34" i="2"/>
  <c r="T34" i="2"/>
  <c r="F34" i="2"/>
  <c r="U33" i="2"/>
  <c r="T33" i="2"/>
  <c r="F33" i="2"/>
  <c r="U32" i="2"/>
  <c r="T32" i="2"/>
  <c r="F32" i="2"/>
  <c r="U31" i="2"/>
  <c r="T31" i="2"/>
  <c r="F31" i="2"/>
  <c r="U30" i="2"/>
  <c r="T30" i="2"/>
  <c r="F30" i="2"/>
  <c r="U29" i="2"/>
  <c r="T29" i="2"/>
  <c r="K29" i="2"/>
  <c r="F29" i="2"/>
  <c r="U28" i="2"/>
  <c r="T28" i="2"/>
  <c r="F28" i="2"/>
  <c r="U27" i="2"/>
  <c r="T27" i="2"/>
  <c r="K27" i="2"/>
  <c r="F27" i="2"/>
  <c r="U26" i="2"/>
  <c r="T26" i="2"/>
  <c r="K26" i="2"/>
  <c r="F26" i="2"/>
  <c r="U25" i="2"/>
  <c r="T25" i="2"/>
  <c r="K25" i="2"/>
  <c r="F25" i="2"/>
  <c r="U24" i="2"/>
  <c r="T24" i="2"/>
  <c r="K24" i="2"/>
  <c r="F24" i="2"/>
  <c r="U23" i="2"/>
  <c r="T23" i="2"/>
  <c r="K23" i="2"/>
  <c r="F23" i="2"/>
  <c r="U22" i="2"/>
  <c r="T22" i="2"/>
  <c r="K22" i="2"/>
  <c r="F22" i="2"/>
  <c r="U21" i="2"/>
  <c r="T21" i="2"/>
  <c r="K21" i="2"/>
  <c r="F21" i="2"/>
  <c r="U20" i="2"/>
  <c r="T20" i="2"/>
  <c r="K20" i="2"/>
  <c r="F20" i="2"/>
  <c r="U19" i="2"/>
  <c r="T19" i="2"/>
  <c r="K19" i="2"/>
  <c r="F19" i="2"/>
  <c r="U18" i="2"/>
  <c r="T18" i="2"/>
  <c r="K18" i="2"/>
  <c r="F18" i="2"/>
  <c r="U17" i="2"/>
  <c r="T17" i="2"/>
  <c r="K17" i="2"/>
  <c r="F17" i="2"/>
  <c r="U16" i="2"/>
  <c r="T16" i="2"/>
  <c r="K16" i="2"/>
  <c r="F16" i="2"/>
  <c r="U15" i="2"/>
  <c r="T15" i="2"/>
  <c r="K15" i="2"/>
  <c r="F15" i="2"/>
  <c r="U14" i="2"/>
  <c r="T14" i="2"/>
  <c r="K14" i="2"/>
  <c r="F14" i="2"/>
  <c r="U13" i="2"/>
  <c r="T13" i="2"/>
  <c r="K13" i="2"/>
  <c r="F13" i="2"/>
  <c r="U12" i="2"/>
  <c r="T12" i="2"/>
  <c r="K12" i="2"/>
  <c r="F12" i="2"/>
  <c r="U11" i="2"/>
  <c r="T11" i="2"/>
  <c r="K11" i="2"/>
  <c r="F11" i="2"/>
  <c r="U10" i="2"/>
  <c r="T10" i="2"/>
  <c r="K10" i="2"/>
  <c r="F10" i="2"/>
  <c r="U9" i="2"/>
  <c r="T9" i="2"/>
  <c r="K9" i="2"/>
  <c r="F9" i="2"/>
  <c r="U8" i="2"/>
  <c r="T8" i="2"/>
  <c r="K8" i="2"/>
  <c r="F8" i="2"/>
  <c r="U7" i="2"/>
  <c r="T7" i="2"/>
  <c r="K7" i="2"/>
  <c r="F7" i="2"/>
  <c r="U6" i="2"/>
  <c r="T6" i="2"/>
  <c r="K6" i="2"/>
  <c r="F6" i="2"/>
  <c r="U5" i="2"/>
  <c r="T5" i="2"/>
  <c r="K5" i="2"/>
  <c r="F5" i="2"/>
  <c r="U4" i="2"/>
  <c r="T4" i="2"/>
  <c r="K4" i="2"/>
  <c r="F4" i="2"/>
  <c r="F81" i="4"/>
  <c r="F80" i="4"/>
  <c r="F79" i="4"/>
  <c r="F78" i="4"/>
  <c r="F77" i="4"/>
  <c r="U76" i="4"/>
  <c r="F76" i="4"/>
  <c r="U75" i="4"/>
  <c r="F75" i="4"/>
  <c r="U74" i="4"/>
  <c r="F74" i="4"/>
  <c r="U73" i="4"/>
  <c r="F73" i="4"/>
  <c r="U72" i="4"/>
  <c r="F72" i="4"/>
  <c r="U71" i="4"/>
  <c r="T71" i="4"/>
  <c r="F71" i="4"/>
  <c r="U70" i="4"/>
  <c r="T70" i="4"/>
  <c r="F70" i="4"/>
  <c r="U69" i="4"/>
  <c r="T69" i="4"/>
  <c r="F69" i="4"/>
  <c r="U68" i="4"/>
  <c r="T68" i="4"/>
  <c r="F68" i="4"/>
  <c r="U67" i="4"/>
  <c r="T67" i="4"/>
  <c r="F67" i="4"/>
  <c r="U66" i="4"/>
  <c r="T66" i="4"/>
  <c r="F66" i="4"/>
  <c r="U65" i="4"/>
  <c r="T65" i="4"/>
  <c r="F65" i="4"/>
  <c r="U64" i="4"/>
  <c r="T64" i="4"/>
  <c r="F64" i="4"/>
  <c r="U63" i="4"/>
  <c r="T63" i="4"/>
  <c r="F63" i="4"/>
  <c r="U62" i="4"/>
  <c r="T62" i="4"/>
  <c r="F62" i="4"/>
  <c r="U61" i="4"/>
  <c r="T61" i="4"/>
  <c r="F61" i="4"/>
  <c r="U60" i="4"/>
  <c r="T60" i="4"/>
  <c r="F60" i="4"/>
  <c r="U59" i="4"/>
  <c r="T59" i="4"/>
  <c r="F59" i="4"/>
  <c r="U58" i="4"/>
  <c r="T58" i="4"/>
  <c r="F58" i="4"/>
  <c r="U57" i="4"/>
  <c r="T57" i="4"/>
  <c r="F57" i="4"/>
  <c r="U56" i="4"/>
  <c r="T56" i="4"/>
  <c r="F56" i="4"/>
  <c r="U55" i="4"/>
  <c r="T55" i="4"/>
  <c r="F55" i="4"/>
  <c r="U54" i="4"/>
  <c r="T54" i="4"/>
  <c r="F54" i="4"/>
  <c r="U53" i="4"/>
  <c r="T53" i="4"/>
  <c r="F53" i="4"/>
  <c r="U52" i="4"/>
  <c r="T52" i="4"/>
  <c r="F52" i="4"/>
  <c r="U51" i="4"/>
  <c r="T51" i="4"/>
  <c r="F51" i="4"/>
  <c r="U50" i="4"/>
  <c r="T50" i="4"/>
  <c r="F50" i="4"/>
  <c r="U49" i="4"/>
  <c r="T49" i="4"/>
  <c r="F49" i="4"/>
  <c r="U48" i="4"/>
  <c r="T48" i="4"/>
  <c r="F48" i="4"/>
  <c r="U47" i="4"/>
  <c r="T47" i="4"/>
  <c r="F47" i="4"/>
  <c r="U46" i="4"/>
  <c r="T46" i="4"/>
  <c r="F46" i="4"/>
  <c r="U45" i="4"/>
  <c r="T45" i="4"/>
  <c r="F45" i="4"/>
  <c r="U44" i="4"/>
  <c r="T44" i="4"/>
  <c r="F44" i="4"/>
  <c r="U43" i="4"/>
  <c r="T43" i="4"/>
  <c r="F43" i="4"/>
  <c r="U42" i="4"/>
  <c r="T42" i="4"/>
  <c r="F42" i="4"/>
  <c r="U41" i="4"/>
  <c r="T41" i="4"/>
  <c r="F41" i="4"/>
  <c r="U40" i="4"/>
  <c r="T40" i="4"/>
  <c r="F40" i="4"/>
  <c r="U39" i="4"/>
  <c r="T39" i="4"/>
  <c r="F39" i="4"/>
  <c r="U38" i="4"/>
  <c r="T38" i="4"/>
  <c r="F38" i="4"/>
  <c r="U37" i="4"/>
  <c r="T37" i="4"/>
  <c r="F37" i="4"/>
  <c r="U36" i="4"/>
  <c r="T36" i="4"/>
  <c r="F36" i="4"/>
  <c r="U35" i="4"/>
  <c r="T35" i="4"/>
  <c r="F35" i="4"/>
  <c r="U34" i="4"/>
  <c r="T34" i="4"/>
  <c r="F34" i="4"/>
  <c r="U33" i="4"/>
  <c r="T33" i="4"/>
  <c r="F33" i="4"/>
  <c r="U32" i="4"/>
  <c r="T32" i="4"/>
  <c r="F32" i="4"/>
  <c r="U31" i="4"/>
  <c r="T31" i="4"/>
  <c r="F31" i="4"/>
  <c r="U30" i="4"/>
  <c r="T30" i="4"/>
  <c r="F30" i="4"/>
  <c r="U29" i="4"/>
  <c r="T29" i="4"/>
  <c r="K29" i="4"/>
  <c r="F29" i="4"/>
  <c r="U28" i="4"/>
  <c r="T28" i="4"/>
  <c r="F28" i="4"/>
  <c r="U27" i="4"/>
  <c r="T27" i="4"/>
  <c r="K27" i="4"/>
  <c r="F27" i="4"/>
  <c r="U26" i="4"/>
  <c r="T26" i="4"/>
  <c r="K26" i="4"/>
  <c r="F26" i="4"/>
  <c r="U25" i="4"/>
  <c r="T25" i="4"/>
  <c r="K25" i="4"/>
  <c r="F25" i="4"/>
  <c r="U24" i="4"/>
  <c r="T24" i="4"/>
  <c r="K24" i="4"/>
  <c r="F24" i="4"/>
  <c r="U23" i="4"/>
  <c r="T23" i="4"/>
  <c r="K23" i="4"/>
  <c r="F23" i="4"/>
  <c r="U22" i="4"/>
  <c r="T22" i="4"/>
  <c r="K22" i="4"/>
  <c r="F22" i="4"/>
  <c r="U21" i="4"/>
  <c r="T21" i="4"/>
  <c r="K21" i="4"/>
  <c r="F21" i="4"/>
  <c r="U20" i="4"/>
  <c r="T20" i="4"/>
  <c r="K20" i="4"/>
  <c r="F20" i="4"/>
  <c r="U19" i="4"/>
  <c r="T19" i="4"/>
  <c r="K19" i="4"/>
  <c r="F19" i="4"/>
  <c r="U18" i="4"/>
  <c r="T18" i="4"/>
  <c r="K18" i="4"/>
  <c r="F18" i="4"/>
  <c r="U17" i="4"/>
  <c r="T17" i="4"/>
  <c r="K17" i="4"/>
  <c r="F17" i="4"/>
  <c r="U16" i="4"/>
  <c r="T16" i="4"/>
  <c r="K16" i="4"/>
  <c r="F16" i="4"/>
  <c r="U15" i="4"/>
  <c r="T15" i="4"/>
  <c r="K15" i="4"/>
  <c r="F15" i="4"/>
  <c r="U14" i="4"/>
  <c r="T14" i="4"/>
  <c r="K14" i="4"/>
  <c r="F14" i="4"/>
  <c r="U13" i="4"/>
  <c r="T13" i="4"/>
  <c r="K13" i="4"/>
  <c r="F13" i="4"/>
  <c r="U12" i="4"/>
  <c r="T12" i="4"/>
  <c r="K12" i="4"/>
  <c r="F12" i="4"/>
  <c r="U11" i="4"/>
  <c r="T11" i="4"/>
  <c r="K11" i="4"/>
  <c r="F11" i="4"/>
  <c r="U10" i="4"/>
  <c r="T10" i="4"/>
  <c r="K10" i="4"/>
  <c r="F10" i="4"/>
  <c r="U9" i="4"/>
  <c r="T9" i="4"/>
  <c r="K9" i="4"/>
  <c r="F9" i="4"/>
  <c r="U8" i="4"/>
  <c r="T8" i="4"/>
  <c r="K8" i="4"/>
  <c r="F8" i="4"/>
  <c r="U7" i="4"/>
  <c r="T7" i="4"/>
  <c r="K7" i="4"/>
  <c r="F7" i="4"/>
  <c r="U6" i="4"/>
  <c r="T6" i="4"/>
  <c r="K6" i="4"/>
  <c r="F6" i="4"/>
  <c r="U5" i="4"/>
  <c r="T5" i="4"/>
  <c r="K5" i="4"/>
  <c r="F5" i="4"/>
  <c r="U4" i="4"/>
  <c r="T4" i="4"/>
  <c r="K4" i="4"/>
  <c r="F4" i="4"/>
  <c r="F81" i="9"/>
  <c r="F80" i="9"/>
  <c r="F79" i="9"/>
  <c r="F78" i="9"/>
  <c r="F77" i="9"/>
  <c r="U76" i="9"/>
  <c r="F76" i="9"/>
  <c r="U75" i="9"/>
  <c r="F75" i="9"/>
  <c r="U74" i="9"/>
  <c r="F74" i="9"/>
  <c r="U73" i="9"/>
  <c r="F73" i="9"/>
  <c r="U72" i="9"/>
  <c r="F72" i="9"/>
  <c r="U71" i="9"/>
  <c r="T71" i="9"/>
  <c r="F71" i="9"/>
  <c r="U70" i="9"/>
  <c r="T70" i="9"/>
  <c r="F70" i="9"/>
  <c r="U69" i="9"/>
  <c r="T69" i="9"/>
  <c r="F69" i="9"/>
  <c r="U68" i="9"/>
  <c r="T68" i="9"/>
  <c r="F68" i="9"/>
  <c r="U67" i="9"/>
  <c r="T67" i="9"/>
  <c r="F67" i="9"/>
  <c r="U66" i="9"/>
  <c r="T66" i="9"/>
  <c r="F66" i="9"/>
  <c r="U65" i="9"/>
  <c r="T65" i="9"/>
  <c r="F65" i="9"/>
  <c r="U64" i="9"/>
  <c r="T64" i="9"/>
  <c r="F64" i="9"/>
  <c r="U63" i="9"/>
  <c r="T63" i="9"/>
  <c r="F63" i="9"/>
  <c r="U62" i="9"/>
  <c r="T62" i="9"/>
  <c r="F62" i="9"/>
  <c r="U61" i="9"/>
  <c r="T61" i="9"/>
  <c r="F61" i="9"/>
  <c r="U60" i="9"/>
  <c r="T60" i="9"/>
  <c r="F60" i="9"/>
  <c r="U59" i="9"/>
  <c r="T59" i="9"/>
  <c r="F59" i="9"/>
  <c r="U58" i="9"/>
  <c r="T58" i="9"/>
  <c r="F58" i="9"/>
  <c r="U57" i="9"/>
  <c r="T57" i="9"/>
  <c r="F57" i="9"/>
  <c r="U56" i="9"/>
  <c r="T56" i="9"/>
  <c r="F56" i="9"/>
  <c r="U55" i="9"/>
  <c r="T55" i="9"/>
  <c r="F55" i="9"/>
  <c r="U54" i="9"/>
  <c r="T54" i="9"/>
  <c r="F54" i="9"/>
  <c r="U53" i="9"/>
  <c r="T53" i="9"/>
  <c r="F53" i="9"/>
  <c r="U52" i="9"/>
  <c r="T52" i="9"/>
  <c r="F52" i="9"/>
  <c r="U51" i="9"/>
  <c r="T51" i="9"/>
  <c r="F51" i="9"/>
  <c r="U50" i="9"/>
  <c r="T50" i="9"/>
  <c r="F50" i="9"/>
  <c r="U49" i="9"/>
  <c r="T49" i="9"/>
  <c r="F49" i="9"/>
  <c r="U48" i="9"/>
  <c r="T48" i="9"/>
  <c r="F48" i="9"/>
  <c r="U47" i="9"/>
  <c r="T47" i="9"/>
  <c r="F47" i="9"/>
  <c r="U46" i="9"/>
  <c r="T46" i="9"/>
  <c r="F46" i="9"/>
  <c r="U45" i="9"/>
  <c r="T45" i="9"/>
  <c r="F45" i="9"/>
  <c r="U44" i="9"/>
  <c r="T44" i="9"/>
  <c r="F44" i="9"/>
  <c r="U43" i="9"/>
  <c r="T43" i="9"/>
  <c r="F43" i="9"/>
  <c r="U42" i="9"/>
  <c r="T42" i="9"/>
  <c r="F42" i="9"/>
  <c r="U41" i="9"/>
  <c r="T41" i="9"/>
  <c r="F41" i="9"/>
  <c r="U40" i="9"/>
  <c r="T40" i="9"/>
  <c r="F40" i="9"/>
  <c r="U39" i="9"/>
  <c r="T39" i="9"/>
  <c r="F39" i="9"/>
  <c r="U38" i="9"/>
  <c r="T38" i="9"/>
  <c r="F38" i="9"/>
  <c r="U37" i="9"/>
  <c r="T37" i="9"/>
  <c r="F37" i="9"/>
  <c r="U36" i="9"/>
  <c r="T36" i="9"/>
  <c r="F36" i="9"/>
  <c r="E36" i="9"/>
  <c r="U35" i="9"/>
  <c r="T35" i="9"/>
  <c r="F35" i="9"/>
  <c r="E35" i="9"/>
  <c r="U34" i="9"/>
  <c r="T34" i="9"/>
  <c r="F34" i="9"/>
  <c r="E34" i="9"/>
  <c r="U33" i="9"/>
  <c r="T33" i="9"/>
  <c r="F33" i="9"/>
  <c r="E33" i="9"/>
  <c r="U32" i="9"/>
  <c r="T32" i="9"/>
  <c r="F32" i="9"/>
  <c r="E32" i="9"/>
  <c r="U31" i="9"/>
  <c r="T31" i="9"/>
  <c r="F31" i="9"/>
  <c r="E31" i="9"/>
  <c r="U30" i="9"/>
  <c r="T30" i="9"/>
  <c r="F30" i="9"/>
  <c r="E30" i="9"/>
  <c r="U29" i="9"/>
  <c r="T29" i="9"/>
  <c r="F29" i="9"/>
  <c r="E29" i="9"/>
  <c r="U28" i="9"/>
  <c r="T28" i="9"/>
  <c r="F28" i="9"/>
  <c r="E28" i="9"/>
  <c r="U27" i="9"/>
  <c r="T27" i="9"/>
  <c r="F27" i="9"/>
  <c r="E27" i="9"/>
  <c r="U26" i="9"/>
  <c r="T26" i="9"/>
  <c r="F26" i="9"/>
  <c r="E26" i="9"/>
  <c r="U25" i="9"/>
  <c r="T25" i="9"/>
  <c r="F25" i="9"/>
  <c r="E25" i="9"/>
  <c r="U24" i="9"/>
  <c r="T24" i="9"/>
  <c r="F24" i="9"/>
  <c r="E24" i="9"/>
  <c r="U23" i="9"/>
  <c r="T23" i="9"/>
  <c r="F23" i="9"/>
  <c r="E23" i="9"/>
  <c r="U22" i="9"/>
  <c r="T22" i="9"/>
  <c r="F22" i="9"/>
  <c r="E22" i="9"/>
  <c r="U21" i="9"/>
  <c r="T21" i="9"/>
  <c r="F21" i="9"/>
  <c r="E21" i="9"/>
  <c r="U20" i="9"/>
  <c r="T20" i="9"/>
  <c r="F20" i="9"/>
  <c r="E20" i="9"/>
  <c r="U19" i="9"/>
  <c r="T19" i="9"/>
  <c r="F19" i="9"/>
  <c r="E19" i="9"/>
  <c r="U18" i="9"/>
  <c r="T18" i="9"/>
  <c r="F18" i="9"/>
  <c r="E18" i="9"/>
  <c r="U17" i="9"/>
  <c r="T17" i="9"/>
  <c r="F17" i="9"/>
  <c r="E17" i="9"/>
  <c r="U16" i="9"/>
  <c r="T16" i="9"/>
  <c r="F16" i="9"/>
  <c r="E16" i="9"/>
  <c r="U15" i="9"/>
  <c r="T15" i="9"/>
  <c r="F15" i="9"/>
  <c r="E15" i="9"/>
  <c r="U14" i="9"/>
  <c r="T14" i="9"/>
  <c r="F14" i="9"/>
  <c r="E14" i="9"/>
  <c r="D14" i="9"/>
  <c r="U13" i="9"/>
  <c r="T13" i="9"/>
  <c r="F13" i="9"/>
  <c r="E13" i="9"/>
  <c r="D13" i="9"/>
  <c r="U12" i="9"/>
  <c r="T12" i="9"/>
  <c r="F12" i="9"/>
  <c r="U11" i="9"/>
  <c r="T11" i="9"/>
  <c r="F11" i="9"/>
  <c r="U10" i="9"/>
  <c r="T10" i="9"/>
  <c r="F10" i="9"/>
  <c r="U9" i="9"/>
  <c r="T9" i="9"/>
  <c r="F9" i="9"/>
  <c r="U8" i="9"/>
  <c r="T8" i="9"/>
  <c r="F8" i="9"/>
  <c r="U7" i="9"/>
  <c r="T7" i="9"/>
  <c r="F7" i="9"/>
  <c r="U6" i="9"/>
  <c r="T6" i="9"/>
  <c r="F6" i="9"/>
  <c r="U5" i="9"/>
  <c r="T5" i="9"/>
  <c r="F5" i="9"/>
  <c r="U4" i="9"/>
  <c r="T4" i="9"/>
  <c r="F4" i="9"/>
  <c r="F81" i="112"/>
  <c r="F80" i="112"/>
  <c r="F79" i="112"/>
  <c r="F78" i="112"/>
  <c r="F77" i="112"/>
  <c r="U76" i="112"/>
  <c r="F76" i="112"/>
  <c r="U75" i="112"/>
  <c r="F75" i="112"/>
  <c r="U74" i="112"/>
  <c r="F74" i="112"/>
  <c r="U73" i="112"/>
  <c r="F73" i="112"/>
  <c r="U72" i="112"/>
  <c r="F72" i="112"/>
  <c r="U71" i="112"/>
  <c r="T71" i="112"/>
  <c r="F71" i="112"/>
  <c r="U70" i="112"/>
  <c r="T70" i="112"/>
  <c r="F70" i="112"/>
  <c r="U69" i="112"/>
  <c r="T69" i="112"/>
  <c r="F69" i="112"/>
  <c r="U68" i="112"/>
  <c r="T68" i="112"/>
  <c r="F68" i="112"/>
  <c r="U67" i="112"/>
  <c r="T67" i="112"/>
  <c r="F67" i="112"/>
  <c r="U66" i="112"/>
  <c r="T66" i="112"/>
  <c r="F66" i="112"/>
  <c r="U65" i="112"/>
  <c r="T65" i="112"/>
  <c r="F65" i="112"/>
  <c r="U64" i="112"/>
  <c r="T64" i="112"/>
  <c r="F64" i="112"/>
  <c r="U63" i="112"/>
  <c r="T63" i="112"/>
  <c r="F63" i="112"/>
  <c r="U62" i="112"/>
  <c r="T62" i="112"/>
  <c r="F62" i="112"/>
  <c r="U61" i="112"/>
  <c r="T61" i="112"/>
  <c r="F61" i="112"/>
  <c r="U60" i="112"/>
  <c r="T60" i="112"/>
  <c r="F60" i="112"/>
  <c r="U59" i="112"/>
  <c r="T59" i="112"/>
  <c r="F59" i="112"/>
  <c r="U58" i="112"/>
  <c r="T58" i="112"/>
  <c r="F58" i="112"/>
  <c r="U57" i="112"/>
  <c r="T57" i="112"/>
  <c r="F57" i="112"/>
  <c r="U56" i="112"/>
  <c r="T56" i="112"/>
  <c r="F56" i="112"/>
  <c r="U55" i="112"/>
  <c r="T55" i="112"/>
  <c r="F55" i="112"/>
  <c r="U54" i="112"/>
  <c r="T54" i="112"/>
  <c r="F54" i="112"/>
  <c r="U53" i="112"/>
  <c r="T53" i="112"/>
  <c r="F53" i="112"/>
  <c r="U52" i="112"/>
  <c r="T52" i="112"/>
  <c r="F52" i="112"/>
  <c r="U51" i="112"/>
  <c r="T51" i="112"/>
  <c r="F51" i="112"/>
  <c r="U50" i="112"/>
  <c r="T50" i="112"/>
  <c r="F50" i="112"/>
  <c r="U49" i="112"/>
  <c r="T49" i="112"/>
  <c r="F49" i="112"/>
  <c r="U48" i="112"/>
  <c r="T48" i="112"/>
  <c r="F48" i="112"/>
  <c r="U47" i="112"/>
  <c r="T47" i="112"/>
  <c r="F47" i="112"/>
  <c r="U46" i="112"/>
  <c r="T46" i="112"/>
  <c r="F46" i="112"/>
  <c r="U45" i="112"/>
  <c r="T45" i="112"/>
  <c r="F45" i="112"/>
  <c r="U44" i="112"/>
  <c r="T44" i="112"/>
  <c r="F44" i="112"/>
  <c r="U43" i="112"/>
  <c r="T43" i="112"/>
  <c r="F43" i="112"/>
  <c r="U42" i="112"/>
  <c r="T42" i="112"/>
  <c r="F42" i="112"/>
  <c r="U41" i="112"/>
  <c r="T41" i="112"/>
  <c r="F41" i="112"/>
  <c r="U40" i="112"/>
  <c r="T40" i="112"/>
  <c r="F40" i="112"/>
  <c r="U39" i="112"/>
  <c r="T39" i="112"/>
  <c r="F39" i="112"/>
  <c r="U38" i="112"/>
  <c r="T38" i="112"/>
  <c r="F38" i="112"/>
  <c r="U37" i="112"/>
  <c r="T37" i="112"/>
  <c r="F37" i="112"/>
  <c r="U36" i="112"/>
  <c r="T36" i="112"/>
  <c r="F36" i="112"/>
  <c r="U35" i="112"/>
  <c r="T35" i="112"/>
  <c r="F35" i="112"/>
  <c r="U34" i="112"/>
  <c r="T34" i="112"/>
  <c r="F34" i="112"/>
  <c r="U33" i="112"/>
  <c r="T33" i="112"/>
  <c r="F33" i="112"/>
  <c r="U32" i="112"/>
  <c r="T32" i="112"/>
  <c r="F32" i="112"/>
  <c r="U31" i="112"/>
  <c r="T31" i="112"/>
  <c r="F31" i="112"/>
  <c r="U30" i="112"/>
  <c r="T30" i="112"/>
  <c r="F30" i="112"/>
  <c r="U29" i="112"/>
  <c r="T29" i="112"/>
  <c r="F29" i="112"/>
  <c r="U28" i="112"/>
  <c r="T28" i="112"/>
  <c r="F28" i="112"/>
  <c r="U27" i="112"/>
  <c r="T27" i="112"/>
  <c r="F27" i="112"/>
  <c r="U26" i="112"/>
  <c r="T26" i="112"/>
  <c r="F26" i="112"/>
  <c r="U25" i="112"/>
  <c r="T25" i="112"/>
  <c r="F25" i="112"/>
  <c r="U24" i="112"/>
  <c r="T24" i="112"/>
  <c r="F24" i="112"/>
  <c r="U23" i="112"/>
  <c r="T23" i="112"/>
  <c r="F23" i="112"/>
  <c r="U22" i="112"/>
  <c r="T22" i="112"/>
  <c r="F22" i="112"/>
  <c r="U21" i="112"/>
  <c r="T21" i="112"/>
  <c r="F21" i="112"/>
  <c r="U20" i="112"/>
  <c r="T20" i="112"/>
  <c r="F20" i="112"/>
  <c r="U19" i="112"/>
  <c r="T19" i="112"/>
  <c r="F19" i="112"/>
  <c r="U18" i="112"/>
  <c r="T18" i="112"/>
  <c r="F18" i="112"/>
  <c r="U17" i="112"/>
  <c r="T17" i="112"/>
  <c r="F17" i="112"/>
  <c r="U16" i="112"/>
  <c r="T16" i="112"/>
  <c r="F16" i="112"/>
  <c r="U15" i="112"/>
  <c r="T15" i="112"/>
  <c r="F15" i="112"/>
  <c r="U14" i="112"/>
  <c r="T14" i="112"/>
  <c r="F14" i="112"/>
  <c r="U13" i="112"/>
  <c r="T13" i="112"/>
  <c r="F13" i="112"/>
  <c r="U12" i="112"/>
  <c r="T12" i="112"/>
  <c r="F12" i="112"/>
  <c r="U11" i="112"/>
  <c r="T11" i="112"/>
  <c r="F11" i="112"/>
  <c r="U10" i="112"/>
  <c r="T10" i="112"/>
  <c r="F10" i="112"/>
  <c r="U9" i="112"/>
  <c r="T9" i="112"/>
  <c r="F9" i="112"/>
  <c r="U8" i="112"/>
  <c r="T8" i="112"/>
  <c r="F8" i="112"/>
  <c r="U7" i="112"/>
  <c r="T7" i="112"/>
  <c r="F7" i="112"/>
  <c r="U6" i="112"/>
  <c r="T6" i="112"/>
  <c r="F6" i="112"/>
  <c r="U5" i="112"/>
  <c r="T5" i="112"/>
  <c r="F5" i="112"/>
  <c r="U4" i="112"/>
  <c r="T4" i="112"/>
  <c r="F4" i="112"/>
  <c r="T149" i="113"/>
  <c r="A172" i="107" a="1"/>
  <c r="B172" i="60" a="1"/>
  <c r="C172" i="95" a="1"/>
  <c r="C172" i="51" a="1"/>
  <c r="A172" i="50" a="1"/>
  <c r="C172" i="40" a="1"/>
  <c r="A172" i="88" a="1"/>
  <c r="C172" i="54" a="1"/>
  <c r="B172" i="53" a="1"/>
  <c r="B172" i="105" a="1"/>
  <c r="C172" i="55" a="1"/>
  <c r="A172" i="24" a="1"/>
  <c r="C172" i="17" a="1"/>
  <c r="A172" i="100" a="1"/>
  <c r="B172" i="96" a="1"/>
  <c r="C172" i="16" a="1"/>
  <c r="A172" i="97" a="1"/>
  <c r="B172" i="15" a="1"/>
  <c r="A172" i="13" a="1"/>
  <c r="C172" i="8" a="1"/>
  <c r="A172" i="28" a="1"/>
  <c r="C172" i="80" a="1"/>
  <c r="B172" i="79" a="1"/>
  <c r="A172" i="35" a="1"/>
  <c r="C172" i="76" a="1"/>
  <c r="B172" i="74" a="1"/>
  <c r="A172" i="36" a="1"/>
  <c r="C172" i="11" a="1"/>
  <c r="B172" i="19" a="1"/>
  <c r="A172" i="69" a="1"/>
  <c r="C172" i="73" a="1"/>
  <c r="B172" i="30" a="1"/>
  <c r="A172" i="57" a="1"/>
  <c r="C172" i="63" a="1"/>
  <c r="B172" i="64" a="1"/>
  <c r="C173" i="9" a="1"/>
  <c r="C172" i="47" a="1"/>
  <c r="B172" i="29" a="1"/>
  <c r="C172" i="52" a="1"/>
  <c r="B172" i="67" a="1"/>
  <c r="A172" i="56" a="1"/>
  <c r="C172" i="2" a="1"/>
  <c r="A172" i="59" a="1"/>
  <c r="A172" i="49" a="1"/>
  <c r="B172" i="93" a="1"/>
  <c r="C172" i="46" a="1"/>
  <c r="A172" i="91" a="1"/>
  <c r="B172" i="45" a="1"/>
  <c r="C172" i="92" a="1"/>
  <c r="A172" i="41" a="1"/>
  <c r="B172" i="106" a="1"/>
  <c r="B172" i="94" a="1"/>
  <c r="C172" i="34" a="1"/>
  <c r="B172" i="27" a="1"/>
  <c r="A172" i="58" a="1"/>
  <c r="C172" i="25" a="1"/>
  <c r="A172" i="104" a="1"/>
  <c r="C172" i="14" a="1"/>
  <c r="B172" i="43" a="1"/>
  <c r="A172" i="12" a="1"/>
  <c r="B172" i="23" a="1"/>
  <c r="A172" i="78" a="1"/>
  <c r="C172" i="82" a="1"/>
  <c r="B172" i="22" a="1"/>
  <c r="A172" i="75" a="1"/>
  <c r="A172" i="33" a="1"/>
  <c r="C172" i="20" a="1"/>
  <c r="B172" i="70" a="1"/>
  <c r="A172" i="72" a="1"/>
  <c r="A172" i="21" a="1"/>
  <c r="C172" i="67" a="1"/>
  <c r="A172" i="60" a="1"/>
  <c r="B172" i="95" a="1"/>
  <c r="C172" i="103" a="1"/>
  <c r="B172" i="51" a="1"/>
  <c r="B172" i="40" a="1"/>
  <c r="C172" i="86" a="1"/>
  <c r="B172" i="54" a="1"/>
  <c r="A172" i="53" a="1"/>
  <c r="A172" i="105" a="1"/>
  <c r="B172" i="55" a="1"/>
  <c r="B172" i="17" a="1"/>
  <c r="C172" i="99" a="1"/>
  <c r="A172" i="96" a="1"/>
  <c r="B172" i="16" a="1"/>
  <c r="C172" i="98" a="1"/>
  <c r="A172" i="15" a="1"/>
  <c r="C172" i="44" a="1"/>
  <c r="B172" i="8" a="1"/>
  <c r="C172" i="84" a="1"/>
  <c r="B172" i="80" a="1"/>
  <c r="A172" i="79" a="1"/>
  <c r="C172" i="6" a="1"/>
  <c r="B172" i="76" a="1"/>
  <c r="A172" i="74" a="1"/>
  <c r="C172" i="7" a="1"/>
  <c r="B172" i="11" a="1"/>
  <c r="A172" i="19" a="1"/>
  <c r="C172" i="71" a="1"/>
  <c r="B172" i="73" a="1"/>
  <c r="A172" i="30" a="1"/>
  <c r="C172" i="66" a="1"/>
  <c r="B172" i="63" a="1"/>
  <c r="A172" i="64" a="1"/>
  <c r="B173" i="9" a="1"/>
  <c r="C172" i="29" a="1"/>
  <c r="A172" i="93" a="1"/>
  <c r="B172" i="46" a="1"/>
  <c r="C172" i="42" a="1"/>
  <c r="A172" i="45" a="1"/>
  <c r="B172" i="92" a="1"/>
  <c r="C172" i="90" a="1"/>
  <c r="C172" i="38" a="1"/>
  <c r="A172" i="106" a="1"/>
  <c r="C172" i="37" a="1"/>
  <c r="A172" i="94" a="1"/>
  <c r="B172" i="34" a="1"/>
  <c r="A172" i="27" a="1"/>
  <c r="C172" i="87" a="1"/>
  <c r="B172" i="25" a="1"/>
  <c r="B172" i="14" a="1"/>
  <c r="A172" i="43" a="1"/>
  <c r="C172" i="31" a="1"/>
  <c r="A172" i="23" a="1"/>
  <c r="C172" i="81" a="1"/>
  <c r="B172" i="82" a="1"/>
  <c r="A172" i="22" a="1"/>
  <c r="C172" i="48" a="1"/>
  <c r="B172" i="47" a="1"/>
  <c r="A172" i="29" a="1"/>
  <c r="C172" i="18" a="1"/>
  <c r="B172" i="20" a="1"/>
  <c r="A172" i="70" a="1"/>
  <c r="C172" i="21" a="1"/>
  <c r="B172" i="52" a="1"/>
  <c r="A172" i="67" a="1"/>
  <c r="C172" i="32" a="1"/>
  <c r="B172" i="2" a="1"/>
  <c r="C172" i="35" a="1"/>
  <c r="B172" i="6" a="1"/>
  <c r="B172" i="7" a="1"/>
  <c r="C172" i="57" a="1"/>
  <c r="C172" i="107" a="1"/>
  <c r="A172" i="95" a="1"/>
  <c r="B172" i="103" a="1"/>
  <c r="A172" i="51" a="1"/>
  <c r="C172" i="50" a="1"/>
  <c r="A172" i="40" a="1"/>
  <c r="C172" i="88" a="1"/>
  <c r="B172" i="86" a="1"/>
  <c r="A172" i="54" a="1"/>
  <c r="A172" i="55" a="1"/>
  <c r="C172" i="24" a="1"/>
  <c r="A172" i="17" a="1"/>
  <c r="B172" i="99" a="1"/>
  <c r="C172" i="100" a="1"/>
  <c r="A172" i="16" a="1"/>
  <c r="B172" i="98" a="1"/>
  <c r="C172" i="97" a="1"/>
  <c r="C172" i="13" a="1"/>
  <c r="B172" i="44" a="1"/>
  <c r="A172" i="8" a="1"/>
  <c r="C172" i="28" a="1"/>
  <c r="B172" i="84" a="1"/>
  <c r="A172" i="80" a="1"/>
  <c r="A172" i="76" a="1"/>
  <c r="C172" i="36" a="1"/>
  <c r="A172" i="11" a="1"/>
  <c r="C172" i="69" a="1"/>
  <c r="B172" i="71" a="1"/>
  <c r="A172" i="73" a="1"/>
  <c r="B172" i="66" a="1"/>
  <c r="A172" i="63" a="1"/>
  <c r="A173" i="9" a="1"/>
  <c r="A172" i="71" a="1"/>
  <c r="C172" i="30" a="1"/>
  <c r="B172" i="57" a="1"/>
  <c r="A172" i="66" a="1"/>
  <c r="B172" i="33" a="1"/>
  <c r="C172" i="70" a="1"/>
  <c r="B172" i="56" a="1"/>
  <c r="C172" i="59" a="1"/>
  <c r="C172" i="49" a="1"/>
  <c r="A172" i="46" a="1"/>
  <c r="B172" i="42" a="1"/>
  <c r="C172" i="91" a="1"/>
  <c r="A172" i="92" a="1"/>
  <c r="B172" i="90" a="1"/>
  <c r="C172" i="41" a="1"/>
  <c r="B172" i="38" a="1"/>
  <c r="B172" i="37" a="1"/>
  <c r="A172" i="34" a="1"/>
  <c r="C172" i="58" a="1"/>
  <c r="B172" i="87" a="1"/>
  <c r="A172" i="25" a="1"/>
  <c r="C172" i="104" a="1"/>
  <c r="A172" i="14" a="1"/>
  <c r="C172" i="12" a="1"/>
  <c r="B172" i="31" a="1"/>
  <c r="C172" i="78" a="1"/>
  <c r="B172" i="81" a="1"/>
  <c r="A172" i="82" a="1"/>
  <c r="C172" i="75" a="1"/>
  <c r="B172" i="48" a="1"/>
  <c r="A172" i="47" a="1"/>
  <c r="C172" i="33" a="1"/>
  <c r="B172" i="18" a="1"/>
  <c r="A172" i="20" a="1"/>
  <c r="C172" i="72" a="1"/>
  <c r="B172" i="21" a="1"/>
  <c r="A172" i="52" a="1"/>
  <c r="C172" i="56" a="1"/>
  <c r="B172" i="32" a="1"/>
  <c r="A172" i="2" a="1"/>
  <c r="C172" i="64" a="1"/>
  <c r="B172" i="72" a="1"/>
  <c r="B172" i="107" a="1"/>
  <c r="C172" i="60" a="1"/>
  <c r="A172" i="103" a="1"/>
  <c r="B172" i="50" a="1"/>
  <c r="B172" i="88" a="1"/>
  <c r="A172" i="86" a="1"/>
  <c r="C172" i="53" a="1"/>
  <c r="C172" i="105" a="1"/>
  <c r="B172" i="24" a="1"/>
  <c r="A172" i="99" a="1"/>
  <c r="B172" i="100" a="1"/>
  <c r="C172" i="96" a="1"/>
  <c r="A172" i="98" a="1"/>
  <c r="B172" i="97" a="1"/>
  <c r="C172" i="15" a="1"/>
  <c r="B172" i="13" a="1"/>
  <c r="A172" i="44" a="1"/>
  <c r="B172" i="28" a="1"/>
  <c r="A172" i="84" a="1"/>
  <c r="C172" i="79" a="1"/>
  <c r="B172" i="35" a="1"/>
  <c r="A172" i="6" a="1"/>
  <c r="C172" i="74" a="1"/>
  <c r="B172" i="36" a="1"/>
  <c r="A172" i="7" a="1"/>
  <c r="C172" i="19" a="1"/>
  <c r="B172" i="69" a="1"/>
  <c r="B172" i="75" a="1"/>
  <c r="A172" i="48" a="1"/>
  <c r="A172" i="18" a="1"/>
  <c r="A172" i="32" a="1"/>
  <c r="B172" i="59" a="1"/>
  <c r="B172" i="49" a="1"/>
  <c r="C172" i="93" a="1"/>
  <c r="A172" i="42" a="1"/>
  <c r="B172" i="91" a="1"/>
  <c r="C172" i="45" a="1"/>
  <c r="A172" i="90" a="1"/>
  <c r="B172" i="41" a="1"/>
  <c r="A172" i="38" a="1"/>
  <c r="C172" i="106" a="1"/>
  <c r="A172" i="37" a="1"/>
  <c r="C172" i="94" a="1"/>
  <c r="C172" i="27" a="1"/>
  <c r="B172" i="58" a="1"/>
  <c r="A172" i="87" a="1"/>
  <c r="B172" i="104" a="1"/>
  <c r="C172" i="43" a="1"/>
  <c r="B172" i="12" a="1"/>
  <c r="A172" i="31" a="1"/>
  <c r="C172" i="23" a="1"/>
  <c r="B172" i="78" a="1"/>
  <c r="A172" i="81" a="1"/>
  <c r="C172" i="22" a="1"/>
  <c r="C172" i="22" l="1"/>
  <c r="A172" i="81"/>
  <c r="B172" i="78"/>
  <c r="C172" i="23"/>
  <c r="A172" i="31"/>
  <c r="B172" i="12"/>
  <c r="C172" i="43"/>
  <c r="B172" i="104"/>
  <c r="A172" i="87"/>
  <c r="B172" i="58"/>
  <c r="C172" i="27"/>
  <c r="C172" i="94"/>
  <c r="A172" i="37"/>
  <c r="C172" i="106"/>
  <c r="A172" i="38"/>
  <c r="B172" i="41"/>
  <c r="A172" i="90"/>
  <c r="C172" i="45"/>
  <c r="B172" i="91"/>
  <c r="A172" i="42"/>
  <c r="C172" i="93"/>
  <c r="B172" i="49"/>
  <c r="B172" i="59"/>
  <c r="A172" i="32"/>
  <c r="A172" i="18"/>
  <c r="A172" i="48"/>
  <c r="B172" i="75"/>
  <c r="B172" i="69"/>
  <c r="C172" i="19"/>
  <c r="A172" i="7"/>
  <c r="B172" i="36"/>
  <c r="C172" i="74"/>
  <c r="A172" i="6"/>
  <c r="B172" i="35"/>
  <c r="C172" i="79"/>
  <c r="A172" i="84"/>
  <c r="B172" i="28"/>
  <c r="A172" i="44"/>
  <c r="B172" i="13"/>
  <c r="C172" i="15"/>
  <c r="B172" i="97"/>
  <c r="A172" i="98"/>
  <c r="C172" i="96"/>
  <c r="B172" i="100"/>
  <c r="A172" i="99"/>
  <c r="B172" i="24"/>
  <c r="C172" i="105"/>
  <c r="C172" i="53"/>
  <c r="A172" i="86"/>
  <c r="B172" i="88"/>
  <c r="B172" i="50"/>
  <c r="A172" i="103"/>
  <c r="C172" i="60"/>
  <c r="B172" i="107"/>
  <c r="B172" i="72"/>
  <c r="C172" i="64"/>
  <c r="A172" i="2"/>
  <c r="B172" i="32"/>
  <c r="C172" i="56"/>
  <c r="A172" i="52"/>
  <c r="B172" i="21"/>
  <c r="C172" i="72"/>
  <c r="A172" i="20"/>
  <c r="B172" i="18"/>
  <c r="C172" i="33"/>
  <c r="A172" i="47"/>
  <c r="B172" i="48"/>
  <c r="C172" i="75"/>
  <c r="A172" i="82"/>
  <c r="B172" i="81"/>
  <c r="C172" i="78"/>
  <c r="B172" i="31"/>
  <c r="C172" i="12"/>
  <c r="A172" i="14"/>
  <c r="C172" i="104"/>
  <c r="A172" i="25"/>
  <c r="B172" i="87"/>
  <c r="C172" i="58"/>
  <c r="A172" i="34"/>
  <c r="B172" i="37"/>
  <c r="B172" i="38"/>
  <c r="C172" i="41"/>
  <c r="B172" i="90"/>
  <c r="A172" i="92"/>
  <c r="C172" i="91"/>
  <c r="B172" i="42"/>
  <c r="A172" i="46"/>
  <c r="C172" i="49"/>
  <c r="C172" i="59"/>
  <c r="B172" i="56"/>
  <c r="C172" i="70"/>
  <c r="B172" i="33"/>
  <c r="A172" i="66"/>
  <c r="B172" i="57"/>
  <c r="C172" i="30"/>
  <c r="A172" i="71"/>
  <c r="A173" i="9"/>
  <c r="A172" i="63"/>
  <c r="B172" i="66"/>
  <c r="A172" i="73"/>
  <c r="B172" i="71"/>
  <c r="C172" i="69"/>
  <c r="A172" i="11"/>
  <c r="C172" i="36"/>
  <c r="A172" i="76"/>
  <c r="A172" i="80"/>
  <c r="B172" i="84"/>
  <c r="C172" i="28"/>
  <c r="A172" i="8"/>
  <c r="B172" i="44"/>
  <c r="C172" i="13"/>
  <c r="C172" i="97"/>
  <c r="B172" i="98"/>
  <c r="A172" i="16"/>
  <c r="C172" i="100"/>
  <c r="B172" i="99"/>
  <c r="A172" i="17"/>
  <c r="C172" i="24"/>
  <c r="A172" i="55"/>
  <c r="A172" i="54"/>
  <c r="B172" i="86"/>
  <c r="C172" i="88"/>
  <c r="A172" i="40"/>
  <c r="C172" i="50"/>
  <c r="A172" i="51"/>
  <c r="B172" i="103"/>
  <c r="A172" i="95"/>
  <c r="C172" i="107"/>
  <c r="C172" i="57"/>
  <c r="B172" i="7"/>
  <c r="B172" i="6"/>
  <c r="C172" i="35"/>
  <c r="B172" i="2"/>
  <c r="C172" i="32"/>
  <c r="A172" i="67"/>
  <c r="B172" i="52"/>
  <c r="C172" i="21"/>
  <c r="A172" i="70"/>
  <c r="B172" i="20"/>
  <c r="C172" i="18"/>
  <c r="A172" i="29"/>
  <c r="B172" i="47"/>
  <c r="C172" i="48"/>
  <c r="A172" i="22"/>
  <c r="B172" i="82"/>
  <c r="C172" i="81"/>
  <c r="A172" i="23"/>
  <c r="C172" i="31"/>
  <c r="A172" i="43"/>
  <c r="B172" i="14"/>
  <c r="B172" i="25"/>
  <c r="C172" i="87"/>
  <c r="A172" i="27"/>
  <c r="B172" i="34"/>
  <c r="A172" i="94"/>
  <c r="C172" i="37"/>
  <c r="A172" i="106"/>
  <c r="C172" i="38"/>
  <c r="C172" i="90"/>
  <c r="B172" i="92"/>
  <c r="A172" i="45"/>
  <c r="C172" i="42"/>
  <c r="B172" i="46"/>
  <c r="A172" i="93"/>
  <c r="C172" i="29"/>
  <c r="B173" i="9"/>
  <c r="A172" i="64"/>
  <c r="B172" i="63"/>
  <c r="C172" i="66"/>
  <c r="A172" i="30"/>
  <c r="B172" i="73"/>
  <c r="C172" i="71"/>
  <c r="A172" i="19"/>
  <c r="B172" i="11"/>
  <c r="C172" i="7"/>
  <c r="A172" i="74"/>
  <c r="B172" i="76"/>
  <c r="C172" i="6"/>
  <c r="A172" i="79"/>
  <c r="B172" i="80"/>
  <c r="C172" i="84"/>
  <c r="B172" i="8"/>
  <c r="C172" i="44"/>
  <c r="A172" i="15"/>
  <c r="C172" i="98"/>
  <c r="B172" i="16"/>
  <c r="A172" i="96"/>
  <c r="C172" i="99"/>
  <c r="B172" i="17"/>
  <c r="B172" i="55"/>
  <c r="A172" i="105"/>
  <c r="A172" i="53"/>
  <c r="B172" i="54"/>
  <c r="C172" i="86"/>
  <c r="B172" i="40"/>
  <c r="B172" i="51"/>
  <c r="C172" i="103"/>
  <c r="B172" i="95"/>
  <c r="A172" i="60"/>
  <c r="C172" i="67"/>
  <c r="A172" i="21"/>
  <c r="A172" i="72"/>
  <c r="B172" i="70"/>
  <c r="C172" i="20"/>
  <c r="A172" i="33"/>
  <c r="A172" i="75"/>
  <c r="B172" i="22"/>
  <c r="C172" i="82"/>
  <c r="A172" i="78"/>
  <c r="B172" i="23"/>
  <c r="A172" i="12"/>
  <c r="B172" i="43"/>
  <c r="C172" i="14"/>
  <c r="A172" i="104"/>
  <c r="C172" i="25"/>
  <c r="A172" i="58"/>
  <c r="B172" i="27"/>
  <c r="C172" i="34"/>
  <c r="B172" i="94"/>
  <c r="B172" i="106"/>
  <c r="A172" i="41"/>
  <c r="C172" i="92"/>
  <c r="B172" i="45"/>
  <c r="A172" i="91"/>
  <c r="C172" i="46"/>
  <c r="B172" i="93"/>
  <c r="A172" i="49"/>
  <c r="A172" i="59"/>
  <c r="C172" i="2"/>
  <c r="A172" i="56"/>
  <c r="B172" i="67"/>
  <c r="C172" i="52"/>
  <c r="B172" i="29"/>
  <c r="C172" i="47"/>
  <c r="C173" i="9"/>
  <c r="B172" i="64"/>
  <c r="C172" i="63"/>
  <c r="A172" i="57"/>
  <c r="B172" i="30"/>
  <c r="C172" i="73"/>
  <c r="A172" i="69"/>
  <c r="B172" i="19"/>
  <c r="C172" i="11"/>
  <c r="A172" i="36"/>
  <c r="B172" i="74"/>
  <c r="C172" i="76"/>
  <c r="A172" i="35"/>
  <c r="B172" i="79"/>
  <c r="C172" i="80"/>
  <c r="A172" i="28"/>
  <c r="C172" i="8"/>
  <c r="A172" i="13"/>
  <c r="B172" i="15"/>
  <c r="A172" i="97"/>
  <c r="C172" i="16"/>
  <c r="B172" i="96"/>
  <c r="A172" i="100"/>
  <c r="C172" i="17"/>
  <c r="A172" i="24"/>
  <c r="C172" i="55"/>
  <c r="B172" i="105"/>
  <c r="B172" i="53"/>
  <c r="C172" i="54"/>
  <c r="A172" i="88"/>
  <c r="C172" i="40"/>
  <c r="A172" i="50"/>
  <c r="C172" i="51"/>
  <c r="C172" i="95"/>
  <c r="B172" i="60"/>
  <c r="A172" i="107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<sst xmlns="http://schemas.openxmlformats.org/spreadsheetml/2006/main" count="10618" uniqueCount="295">
  <si>
    <t>Mua ròng</t>
  </si>
  <si>
    <t>Bán ròng</t>
  </si>
  <si>
    <t>GT Mua - Bán</t>
  </si>
  <si>
    <t>Tổng KL</t>
  </si>
  <si>
    <t>Date</t>
  </si>
  <si>
    <t>GDNN</t>
  </si>
  <si>
    <t>GDTD</t>
  </si>
  <si>
    <t>Luỹ kế GT</t>
  </si>
  <si>
    <t>KL Mua</t>
  </si>
  <si>
    <t>KL Bán</t>
  </si>
  <si>
    <t>KL Mua - Bán ròng</t>
  </si>
  <si>
    <t>GT Mua - Bán ròng</t>
  </si>
  <si>
    <t>Biến động(%)</t>
  </si>
  <si>
    <t>KL GDNN</t>
  </si>
  <si>
    <t>KL GDTD</t>
  </si>
  <si>
    <t>Khối Lượng</t>
  </si>
  <si>
    <t>KLTB 5D</t>
  </si>
  <si>
    <t>Lệnh mua</t>
  </si>
  <si>
    <t>Lệnh bán</t>
  </si>
  <si>
    <t>KL mua</t>
  </si>
  <si>
    <t>KL bán</t>
  </si>
  <si>
    <t>VNI</t>
  </si>
  <si>
    <t>SL CP tăng</t>
  </si>
  <si>
    <t>SL CP giảm</t>
  </si>
  <si>
    <t>SL CP ko đổi</t>
  </si>
  <si>
    <t xml:space="preserve">  </t>
  </si>
  <si>
    <t>Ngân Hàng</t>
  </si>
  <si>
    <t>BĐS</t>
  </si>
  <si>
    <t>Cảng, Vận Tải Biển</t>
  </si>
  <si>
    <t>Chứng Khoán</t>
  </si>
  <si>
    <t>Hoá Chất</t>
  </si>
  <si>
    <t>Bán Lẻ</t>
  </si>
  <si>
    <t>Thuỷ Sản</t>
  </si>
  <si>
    <t>VCB</t>
  </si>
  <si>
    <t>TCB</t>
  </si>
  <si>
    <t>STB</t>
  </si>
  <si>
    <t>VPB</t>
  </si>
  <si>
    <t>MBB</t>
  </si>
  <si>
    <t>SSI</t>
  </si>
  <si>
    <t>VND</t>
  </si>
  <si>
    <t>MBS</t>
  </si>
  <si>
    <t>FTS</t>
  </si>
  <si>
    <t>VCI</t>
  </si>
  <si>
    <t>PDR</t>
  </si>
  <si>
    <t>DXG</t>
  </si>
  <si>
    <t>NVL</t>
  </si>
  <si>
    <t>CTD</t>
  </si>
  <si>
    <t>VCG</t>
  </si>
  <si>
    <t>BĐS KCN</t>
  </si>
  <si>
    <t>KBC</t>
  </si>
  <si>
    <t>IDC</t>
  </si>
  <si>
    <t>SZC</t>
  </si>
  <si>
    <t>BCM</t>
  </si>
  <si>
    <t xml:space="preserve">Nguyên Vật Liệu </t>
  </si>
  <si>
    <t>Thép</t>
  </si>
  <si>
    <t>HPG</t>
  </si>
  <si>
    <t>NKG</t>
  </si>
  <si>
    <t>HSG</t>
  </si>
  <si>
    <t>DGC</t>
  </si>
  <si>
    <t>CSV</t>
  </si>
  <si>
    <t>Phân Bón</t>
  </si>
  <si>
    <t>GMD</t>
  </si>
  <si>
    <t>HAH</t>
  </si>
  <si>
    <t>VOS</t>
  </si>
  <si>
    <t>VSC</t>
  </si>
  <si>
    <t>XK Gỗ</t>
  </si>
  <si>
    <t>MWG</t>
  </si>
  <si>
    <t>FRT</t>
  </si>
  <si>
    <t>DGW</t>
  </si>
  <si>
    <t>PET</t>
  </si>
  <si>
    <t>Chăn Nuôi</t>
  </si>
  <si>
    <t>DBC</t>
  </si>
  <si>
    <t>BAF</t>
  </si>
  <si>
    <t>HAG</t>
  </si>
  <si>
    <t>DCM</t>
  </si>
  <si>
    <t>DPM</t>
  </si>
  <si>
    <t>LAS</t>
  </si>
  <si>
    <t>KSB</t>
  </si>
  <si>
    <t>DHA</t>
  </si>
  <si>
    <t>VLB</t>
  </si>
  <si>
    <t>PTB</t>
  </si>
  <si>
    <t>VCS</t>
  </si>
  <si>
    <t>Hạ Tầng, Xây Dựng</t>
  </si>
  <si>
    <t>FCN</t>
  </si>
  <si>
    <t>HHV</t>
  </si>
  <si>
    <t>CTR</t>
  </si>
  <si>
    <t>PC1</t>
  </si>
  <si>
    <t>TV2</t>
  </si>
  <si>
    <t>GEX</t>
  </si>
  <si>
    <t>NLG</t>
  </si>
  <si>
    <t>KDH</t>
  </si>
  <si>
    <t>C4G</t>
  </si>
  <si>
    <t>VHC</t>
  </si>
  <si>
    <t>ANV</t>
  </si>
  <si>
    <t>Nông Nghiệp</t>
  </si>
  <si>
    <t>PAN</t>
  </si>
  <si>
    <t>FMC</t>
  </si>
  <si>
    <t>IDI</t>
  </si>
  <si>
    <t>Nhựa</t>
  </si>
  <si>
    <t>BMP</t>
  </si>
  <si>
    <t>NTP</t>
  </si>
  <si>
    <t>Dầu Khí</t>
  </si>
  <si>
    <t>BSR</t>
  </si>
  <si>
    <t>PVD</t>
  </si>
  <si>
    <t>PVT</t>
  </si>
  <si>
    <t>PVS</t>
  </si>
  <si>
    <t>PLX</t>
  </si>
  <si>
    <t>Thiết bị, Thi công điện</t>
  </si>
  <si>
    <t>Điện</t>
  </si>
  <si>
    <t>NT2</t>
  </si>
  <si>
    <t>QTP</t>
  </si>
  <si>
    <t>GEG</t>
  </si>
  <si>
    <t>Đa Ngành</t>
  </si>
  <si>
    <t>REE</t>
  </si>
  <si>
    <t>HDG</t>
  </si>
  <si>
    <t>HT1</t>
  </si>
  <si>
    <t>DTD</t>
  </si>
  <si>
    <t>BCG</t>
  </si>
  <si>
    <t>PNJ</t>
  </si>
  <si>
    <t>MSN</t>
  </si>
  <si>
    <t>HCM</t>
  </si>
  <si>
    <t>BSI</t>
  </si>
  <si>
    <t>VIX</t>
  </si>
  <si>
    <t>TPB</t>
  </si>
  <si>
    <t>VIB</t>
  </si>
  <si>
    <t>VTP</t>
  </si>
  <si>
    <t>VGC</t>
  </si>
  <si>
    <t>May Mặc</t>
  </si>
  <si>
    <t>TNG</t>
  </si>
  <si>
    <t>VGT</t>
  </si>
  <si>
    <t>MSH</t>
  </si>
  <si>
    <t>STK</t>
  </si>
  <si>
    <t>ADS</t>
  </si>
  <si>
    <t>GIL</t>
  </si>
  <si>
    <t>DDV</t>
  </si>
  <si>
    <t>LTG</t>
  </si>
  <si>
    <t>PHR</t>
  </si>
  <si>
    <t>DPR</t>
  </si>
  <si>
    <t>Đường</t>
  </si>
  <si>
    <t>QNS</t>
  </si>
  <si>
    <t>SBT</t>
  </si>
  <si>
    <t>LSS</t>
  </si>
  <si>
    <t>SLS</t>
  </si>
  <si>
    <t>Dược</t>
  </si>
  <si>
    <t>DHG</t>
  </si>
  <si>
    <t>IMP</t>
  </si>
  <si>
    <t>AMV</t>
  </si>
  <si>
    <t>Công Nghệ</t>
  </si>
  <si>
    <t>FPT</t>
  </si>
  <si>
    <t>Ô tô</t>
  </si>
  <si>
    <t>HAX</t>
  </si>
  <si>
    <t>VEA</t>
  </si>
  <si>
    <t>VHM</t>
  </si>
  <si>
    <t>DIG</t>
  </si>
  <si>
    <t>ACB</t>
  </si>
  <si>
    <t>VRE</t>
  </si>
  <si>
    <t>VNM</t>
  </si>
  <si>
    <t>02/10/2023</t>
  </si>
  <si>
    <t>03/10/2023</t>
  </si>
  <si>
    <t>04/10/2023</t>
  </si>
  <si>
    <t>05/10/2023</t>
  </si>
  <si>
    <t>06/10/2023</t>
  </si>
  <si>
    <t>09/10/2023</t>
  </si>
  <si>
    <t>10/10/2023</t>
  </si>
  <si>
    <t>11/10/2023</t>
  </si>
  <si>
    <t>12/10/2023</t>
  </si>
  <si>
    <t>13/10/2023</t>
  </si>
  <si>
    <t>16/10/2023</t>
  </si>
  <si>
    <t>17/10/2023</t>
  </si>
  <si>
    <t>18/10/2023</t>
  </si>
  <si>
    <t>19/10/2023</t>
  </si>
  <si>
    <t>20/10/2023</t>
  </si>
  <si>
    <t>23/10/2023</t>
  </si>
  <si>
    <t>24/10/2023</t>
  </si>
  <si>
    <t>25/10/2023</t>
  </si>
  <si>
    <t>26/10/2023</t>
  </si>
  <si>
    <t>27/10/2023</t>
  </si>
  <si>
    <t>30/10/2023</t>
  </si>
  <si>
    <t>31/10/2023</t>
  </si>
  <si>
    <t>01/11/2023</t>
  </si>
  <si>
    <t>02/11/2023</t>
  </si>
  <si>
    <t>03/11/2023</t>
  </si>
  <si>
    <t>06/11/2023</t>
  </si>
  <si>
    <t>07/11/2023</t>
  </si>
  <si>
    <t>08/11/2023</t>
  </si>
  <si>
    <t>09/11/2023</t>
  </si>
  <si>
    <t>10/11/2023</t>
  </si>
  <si>
    <t>13/11/2023</t>
  </si>
  <si>
    <t>14/11/2023</t>
  </si>
  <si>
    <t>15/11/2023</t>
  </si>
  <si>
    <t>16/11/2023</t>
  </si>
  <si>
    <t>17/11/2023</t>
  </si>
  <si>
    <t>20/11/2023</t>
  </si>
  <si>
    <t>21/11/2023</t>
  </si>
  <si>
    <t>22/11/2023</t>
  </si>
  <si>
    <t>23/11/2023</t>
  </si>
  <si>
    <t>24/11/2023</t>
  </si>
  <si>
    <t>27/11/2023</t>
  </si>
  <si>
    <t>28/11/2023</t>
  </si>
  <si>
    <t>29/11/2023</t>
  </si>
  <si>
    <t>30/11/2023</t>
  </si>
  <si>
    <t>01/12/2023</t>
  </si>
  <si>
    <t>04/12/2023</t>
  </si>
  <si>
    <t>05/12/2023</t>
  </si>
  <si>
    <t>06/12/2023</t>
  </si>
  <si>
    <t>07/12/2023</t>
  </si>
  <si>
    <t>08/12/2023</t>
  </si>
  <si>
    <t>11/12/2023</t>
  </si>
  <si>
    <t>12/12/2023</t>
  </si>
  <si>
    <t>13/12/2023</t>
  </si>
  <si>
    <t>14/12/2023</t>
  </si>
  <si>
    <t>15/12/2023</t>
  </si>
  <si>
    <t>18/12/2023</t>
  </si>
  <si>
    <t>19/12/2023</t>
  </si>
  <si>
    <t>SHS</t>
  </si>
  <si>
    <t>CTG</t>
  </si>
  <si>
    <t>MSB</t>
  </si>
  <si>
    <t>LPB</t>
  </si>
  <si>
    <t>NTL</t>
  </si>
  <si>
    <t>CEO</t>
  </si>
  <si>
    <t>LHG</t>
  </si>
  <si>
    <t>THG</t>
  </si>
  <si>
    <t>20/12/2023</t>
  </si>
  <si>
    <t>D</t>
  </si>
  <si>
    <t>Cảng Vận Tải Biển</t>
  </si>
  <si>
    <t>Hạ Tầng Xây Dựng</t>
  </si>
  <si>
    <t>VNINDEX</t>
  </si>
  <si>
    <t>NTC</t>
  </si>
  <si>
    <t>21/12/2023</t>
  </si>
  <si>
    <t>22/12/2023</t>
  </si>
  <si>
    <t>25/12/2023</t>
  </si>
  <si>
    <t>26/12/2023</t>
  </si>
  <si>
    <t>27/12/2023</t>
  </si>
  <si>
    <t>28/12/2023</t>
  </si>
  <si>
    <t>29/12/2023</t>
  </si>
  <si>
    <t>Lệnh mua lớn</t>
  </si>
  <si>
    <t>Lệnh bán lớn</t>
  </si>
  <si>
    <t>Biên độ(%)</t>
  </si>
  <si>
    <t>02/01/2024</t>
  </si>
  <si>
    <t>03/01/2024</t>
  </si>
  <si>
    <t>04/01/2024</t>
  </si>
  <si>
    <t>1M</t>
  </si>
  <si>
    <t>2M</t>
  </si>
  <si>
    <t>3M</t>
  </si>
  <si>
    <t>M1</t>
  </si>
  <si>
    <t>M3</t>
  </si>
  <si>
    <t>M2</t>
  </si>
  <si>
    <t>f</t>
  </si>
  <si>
    <t>05/01/2024</t>
  </si>
  <si>
    <t>Intraday</t>
  </si>
  <si>
    <t>Weekly</t>
  </si>
  <si>
    <t>Monthly</t>
  </si>
  <si>
    <t>VN30</t>
  </si>
  <si>
    <t>BLUECHIP</t>
  </si>
  <si>
    <t>MIDCAP</t>
  </si>
  <si>
    <t>SMALLCAP</t>
  </si>
  <si>
    <t>VN30+</t>
  </si>
  <si>
    <t>KLTB 10D</t>
  </si>
  <si>
    <t>Min 5D</t>
  </si>
  <si>
    <t>DHC</t>
  </si>
  <si>
    <t>Bao bì</t>
  </si>
  <si>
    <t>Top 10 Nước Ngoài mua</t>
  </si>
  <si>
    <t>Top 10 Nước Ngoài bán</t>
  </si>
  <si>
    <t>Top 10 Tự Doanh mua</t>
  </si>
  <si>
    <t>Top 10 Tự Doanh bán</t>
  </si>
  <si>
    <t>Top 10 lệnh mua lớn</t>
  </si>
  <si>
    <t>Top 10 lệnh bán lớn</t>
  </si>
  <si>
    <t>Top 10 khối lượng lớn</t>
  </si>
  <si>
    <t>Top 10 biến động lớn</t>
  </si>
  <si>
    <t>Top 10 biến động thấp</t>
  </si>
  <si>
    <t>Top 10 TD mua</t>
  </si>
  <si>
    <t>Top 10 TD bán</t>
  </si>
  <si>
    <t>08/01/2024</t>
  </si>
  <si>
    <t>09/01/2024</t>
  </si>
  <si>
    <t>DỆT MAY</t>
  </si>
  <si>
    <t>Xây Dựng</t>
  </si>
  <si>
    <t>Cảng, VT Biển</t>
  </si>
  <si>
    <t>Dệt May</t>
  </si>
  <si>
    <t>Gỗ</t>
  </si>
  <si>
    <t>Vật liệu xây dựng</t>
  </si>
  <si>
    <t>Hoá chất</t>
  </si>
  <si>
    <t>10/01/2024</t>
  </si>
  <si>
    <t>VIC</t>
  </si>
  <si>
    <t>GAS</t>
  </si>
  <si>
    <t>Mid Cap</t>
  </si>
  <si>
    <t>BLUE CHIP</t>
  </si>
  <si>
    <t>11/01/2024</t>
  </si>
  <si>
    <t>12/01/2024</t>
  </si>
  <si>
    <t>15/01/2024</t>
  </si>
  <si>
    <t xml:space="preserve">Top 10 KLGD cao bất thường (&gt; TB10D*1.3) </t>
  </si>
  <si>
    <t xml:space="preserve">Top 10 KLGD thấp bất thường (&lt; Min 5D) </t>
  </si>
  <si>
    <t>16/01/2024</t>
  </si>
  <si>
    <t>17/01/2024</t>
  </si>
  <si>
    <t>18/01/2024</t>
  </si>
  <si>
    <t>19/01/2024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</si>
</sst>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1" formatCode="_(* #,##0_);_(* \(#,##0\);_(* &quot;-&quot;_);_(@_)"/>
  </numFmts>
  <fonts count="12" x14ac:knownFonts="1">
    <font>
      <sz val="12"/>
      <color theme="1"/>
      <name val="Calibri"/>
      <family val="2"/>
      <scheme val="minor"/>
    </font>
    <font>
      <sz val="8"/>
      <name val="Calibri"/>
      <family val="2"/>
      <scheme val="minor"/>
    </font>
    <font>
      <sz val="12"/>
      <color rgb="FF00000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b/>
      <sz val="12"/>
      <color rgb="FFFF0000"/>
      <name val="Calibri"/>
      <family val="2"/>
      <scheme val="minor"/>
    </font>
    <font>
      <sz val="12"/>
      <color theme="0" tint="-0.14999847407452621"/>
      <name val="Calibri"/>
      <family val="2"/>
      <scheme val="minor"/>
    </font>
    <font>
      <sz val="12"/>
      <color theme="0" tint="-0.249977111117893"/>
      <name val="Calibri"/>
      <family val="2"/>
      <scheme val="minor"/>
    </font>
    <font>
      <b/>
      <sz val="14"/>
      <color rgb="FFC00000"/>
      <name val="Calibri"/>
      <family val="2"/>
      <scheme val="minor"/>
    </font>
    <font>
      <sz val="12"/>
      <color theme="0" tint="-4.9989318521683403E-2"/>
      <name val="Calibri"/>
      <family val="2"/>
      <scheme val="minor"/>
    </font>
  </fonts>
  <fills count="35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7E79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D883FF"/>
        <bgColor indexed="64"/>
      </patternFill>
    </fill>
    <fill>
      <patternFill patternType="solid">
        <fgColor rgb="FF73FEFF"/>
        <bgColor indexed="64"/>
      </patternFill>
    </fill>
    <fill>
      <patternFill patternType="solid">
        <fgColor rgb="FFD5FC7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E2EFDA"/>
        <bgColor rgb="FF000000"/>
      </patternFill>
    </fill>
    <fill>
      <patternFill patternType="solid">
        <fgColor rgb="FFBDD7EE"/>
        <bgColor rgb="FF000000"/>
      </patternFill>
    </fill>
    <fill>
      <patternFill patternType="solid">
        <fgColor rgb="FFF8CBAD"/>
        <bgColor rgb="FF000000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rgb="FFFFFD78"/>
        <bgColor indexed="64"/>
      </patternFill>
    </fill>
    <fill>
      <patternFill patternType="solid">
        <fgColor rgb="FFFF85FF"/>
        <bgColor indexed="64"/>
      </patternFill>
    </fill>
    <fill>
      <patternFill patternType="solid">
        <fgColor rgb="FF92D050"/>
        <bgColor indexed="64"/>
      </patternFill>
    </fill>
  </fills>
  <borders count="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indexed="64"/>
      </bottom>
      <diagonal/>
    </border>
  </borders>
  <cellStyleXfs count="4">
    <xf numFmtId="0" fontId="0" fillId="0" borderId="0"/>
    <xf numFmtId="9" fontId="5" fillId="0" borderId="0" applyFont="0" applyFill="0" applyBorder="0" applyAlignment="0" applyProtection="0"/>
    <xf numFmtId="0" fontId="6" fillId="0" borderId="0" applyNumberFormat="0" applyFill="0" applyBorder="0" applyAlignment="0" applyProtection="0"/>
    <xf numFmtId="41" fontId="5" fillId="0" borderId="0" applyFont="0" applyFill="0" applyBorder="0" applyAlignment="0" applyProtection="0"/>
  </cellStyleXfs>
  <cellXfs count="78">
    <xf numFmtId="0" fontId="0" fillId="0" borderId="0" xfId="0"/>
    <xf numFmtId="0" fontId="0" fillId="0" borderId="1" xfId="0" applyBorder="1"/>
    <xf numFmtId="14" fontId="0" fillId="0" borderId="0" xfId="0" applyNumberFormat="1"/>
    <xf numFmtId="0" fontId="0" fillId="0" borderId="2" xfId="0" applyBorder="1"/>
    <xf numFmtId="3" fontId="0" fillId="0" borderId="0" xfId="0" applyNumberFormat="1"/>
    <xf numFmtId="10" fontId="0" fillId="0" borderId="0" xfId="0" applyNumberFormat="1"/>
    <xf numFmtId="14" fontId="2" fillId="0" borderId="0" xfId="0" applyNumberFormat="1" applyFont="1"/>
    <xf numFmtId="0" fontId="0" fillId="0" borderId="3" xfId="0" applyBorder="1"/>
    <xf numFmtId="2" fontId="0" fillId="0" borderId="0" xfId="0" applyNumberFormat="1"/>
    <xf numFmtId="0" fontId="4" fillId="0" borderId="0" xfId="0" applyFont="1"/>
    <xf numFmtId="1" fontId="0" fillId="0" borderId="0" xfId="0" applyNumberFormat="1"/>
    <xf numFmtId="10" fontId="0" fillId="0" borderId="0" xfId="1" applyNumberFormat="1" applyFont="1"/>
    <xf numFmtId="3" fontId="0" fillId="0" borderId="0" xfId="1" applyNumberFormat="1" applyFont="1"/>
    <xf numFmtId="0" fontId="3" fillId="0" borderId="0" xfId="0" applyFont="1"/>
    <xf numFmtId="0" fontId="6" fillId="0" borderId="0" xfId="2" applyAlignment="1">
      <alignment horizontal="left"/>
    </xf>
    <xf numFmtId="0" fontId="6" fillId="0" borderId="0" xfId="2"/>
    <xf numFmtId="14" fontId="0" fillId="0" borderId="0" xfId="0" applyNumberFormat="1" applyAlignment="1">
      <alignment horizontal="right"/>
    </xf>
    <xf numFmtId="0" fontId="6" fillId="0" borderId="0" xfId="2" applyAlignment="1">
      <alignment horizontal="center"/>
    </xf>
    <xf numFmtId="0" fontId="4" fillId="0" borderId="0" xfId="0" applyFont="1" applyAlignment="1">
      <alignment horizontal="center" vertical="center"/>
    </xf>
    <xf numFmtId="0" fontId="0" fillId="0" borderId="0" xfId="0" applyAlignment="1">
      <alignment horizontal="center"/>
    </xf>
    <xf numFmtId="0" fontId="0" fillId="13" borderId="0" xfId="0" applyFill="1"/>
    <xf numFmtId="0" fontId="0" fillId="14" borderId="0" xfId="0" applyFill="1"/>
    <xf numFmtId="3" fontId="0" fillId="15" borderId="0" xfId="0" applyNumberFormat="1" applyFill="1"/>
    <xf numFmtId="10" fontId="0" fillId="15" borderId="0" xfId="0" applyNumberFormat="1" applyFill="1"/>
    <xf numFmtId="41" fontId="0" fillId="0" borderId="0" xfId="3" applyFont="1"/>
    <xf numFmtId="0" fontId="0" fillId="0" borderId="0" xfId="0" applyAlignment="1">
      <alignment vertical="center"/>
    </xf>
    <xf numFmtId="41" fontId="0" fillId="0" borderId="0" xfId="0" applyNumberFormat="1"/>
    <xf numFmtId="3" fontId="0" fillId="0" borderId="0" xfId="3" applyNumberFormat="1" applyFont="1"/>
    <xf numFmtId="0" fontId="0" fillId="18" borderId="0" xfId="0" applyFill="1"/>
    <xf numFmtId="0" fontId="0" fillId="19" borderId="0" xfId="0" applyFill="1"/>
    <xf numFmtId="41" fontId="0" fillId="0" borderId="0" xfId="3" applyFont="1" applyBorder="1"/>
    <xf numFmtId="0" fontId="7" fillId="20" borderId="0" xfId="0" applyFont="1" applyFill="1"/>
    <xf numFmtId="0" fontId="0" fillId="22" borderId="0" xfId="0" applyFill="1"/>
    <xf numFmtId="0" fontId="0" fillId="4" borderId="0" xfId="0" applyFill="1"/>
    <xf numFmtId="0" fontId="0" fillId="2" borderId="0" xfId="0" applyFill="1"/>
    <xf numFmtId="0" fontId="0" fillId="24" borderId="0" xfId="0" applyFill="1"/>
    <xf numFmtId="0" fontId="0" fillId="6" borderId="0" xfId="0" applyFill="1"/>
    <xf numFmtId="0" fontId="0" fillId="8" borderId="0" xfId="0" applyFill="1"/>
    <xf numFmtId="0" fontId="2" fillId="0" borderId="0" xfId="0" applyFont="1"/>
    <xf numFmtId="0" fontId="2" fillId="0" borderId="3" xfId="0" applyFont="1" applyBorder="1"/>
    <xf numFmtId="0" fontId="2" fillId="0" borderId="2" xfId="0" applyFont="1" applyBorder="1"/>
    <xf numFmtId="0" fontId="9" fillId="29" borderId="0" xfId="0" applyFont="1" applyFill="1"/>
    <xf numFmtId="0" fontId="8" fillId="30" borderId="0" xfId="0" applyFont="1" applyFill="1"/>
    <xf numFmtId="3" fontId="0" fillId="34" borderId="0" xfId="0" applyNumberFormat="1" applyFill="1"/>
    <xf numFmtId="10" fontId="0" fillId="34" borderId="0" xfId="0" applyNumberFormat="1" applyFill="1"/>
    <xf numFmtId="3" fontId="0" fillId="7" borderId="0" xfId="0" applyNumberFormat="1" applyFill="1"/>
    <xf numFmtId="10" fontId="0" fillId="7" borderId="0" xfId="0" applyNumberFormat="1" applyFill="1"/>
    <xf numFmtId="41" fontId="0" fillId="0" borderId="0" xfId="1" applyNumberFormat="1" applyFont="1"/>
    <xf numFmtId="41" fontId="3" fillId="0" borderId="0" xfId="1" applyNumberFormat="1" applyFont="1"/>
    <xf numFmtId="10" fontId="3" fillId="0" borderId="0" xfId="0" applyNumberFormat="1" applyFont="1"/>
    <xf numFmtId="3" fontId="0" fillId="5" borderId="0" xfId="0" applyNumberFormat="1" applyFill="1"/>
    <xf numFmtId="0" fontId="11" fillId="21" borderId="0" xfId="0" applyFont="1" applyFill="1"/>
    <xf numFmtId="0" fontId="11" fillId="23" borderId="0" xfId="0" applyFont="1" applyFill="1"/>
    <xf numFmtId="0" fontId="0" fillId="4" borderId="0" xfId="0" applyFill="1" applyAlignment="1">
      <alignment horizontal="center"/>
    </xf>
    <xf numFmtId="0" fontId="0" fillId="6" borderId="0" xfId="0" applyFill="1" applyAlignment="1">
      <alignment horizontal="center"/>
    </xf>
    <xf numFmtId="0" fontId="0" fillId="16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0" fillId="5" borderId="0" xfId="0" applyFill="1" applyAlignment="1">
      <alignment horizontal="center"/>
    </xf>
    <xf numFmtId="0" fontId="0" fillId="0" borderId="0" xfId="0" applyAlignment="1">
      <alignment horizontal="center" vertical="center"/>
    </xf>
    <xf numFmtId="0" fontId="3" fillId="2" borderId="0" xfId="0" applyFont="1" applyFill="1" applyAlignment="1">
      <alignment horizontal="center"/>
    </xf>
    <xf numFmtId="0" fontId="3" fillId="9" borderId="0" xfId="0" applyFont="1" applyFill="1" applyAlignment="1">
      <alignment horizontal="center"/>
    </xf>
    <xf numFmtId="0" fontId="3" fillId="31" borderId="0" xfId="0" applyFont="1" applyFill="1" applyAlignment="1">
      <alignment horizontal="center"/>
    </xf>
    <xf numFmtId="0" fontId="0" fillId="10" borderId="0" xfId="0" applyFill="1" applyAlignment="1">
      <alignment horizontal="center"/>
    </xf>
    <xf numFmtId="0" fontId="3" fillId="7" borderId="0" xfId="0" applyFont="1" applyFill="1" applyAlignment="1">
      <alignment horizontal="center"/>
    </xf>
    <xf numFmtId="0" fontId="3" fillId="11" borderId="0" xfId="0" applyFont="1" applyFill="1" applyAlignment="1">
      <alignment horizontal="center"/>
    </xf>
    <xf numFmtId="0" fontId="3" fillId="12" borderId="0" xfId="0" applyFont="1" applyFill="1" applyAlignment="1">
      <alignment horizontal="center"/>
    </xf>
    <xf numFmtId="0" fontId="3" fillId="32" borderId="0" xfId="0" applyFont="1" applyFill="1" applyAlignment="1">
      <alignment horizontal="center"/>
    </xf>
    <xf numFmtId="0" fontId="3" fillId="33" borderId="0" xfId="0" applyFont="1" applyFill="1" applyAlignment="1">
      <alignment horizontal="center"/>
    </xf>
    <xf numFmtId="0" fontId="3" fillId="0" borderId="0" xfId="0" applyFont="1" applyAlignment="1">
      <alignment horizontal="center"/>
    </xf>
    <xf numFmtId="0" fontId="10" fillId="5" borderId="0" xfId="0" applyFont="1" applyFill="1" applyAlignment="1">
      <alignment horizontal="center"/>
    </xf>
    <xf numFmtId="0" fontId="10" fillId="25" borderId="0" xfId="0" applyFont="1" applyFill="1" applyAlignment="1">
      <alignment horizontal="center"/>
    </xf>
    <xf numFmtId="0" fontId="10" fillId="17" borderId="0" xfId="0" applyFont="1" applyFill="1" applyAlignment="1">
      <alignment horizontal="center"/>
    </xf>
    <xf numFmtId="0" fontId="0" fillId="2" borderId="3" xfId="0" applyFill="1" applyBorder="1" applyAlignment="1">
      <alignment horizontal="center"/>
    </xf>
    <xf numFmtId="0" fontId="0" fillId="3" borderId="3" xfId="0" applyFill="1" applyBorder="1" applyAlignment="1">
      <alignment horizontal="center"/>
    </xf>
    <xf numFmtId="0" fontId="0" fillId="6" borderId="3" xfId="0" applyFill="1" applyBorder="1" applyAlignment="1">
      <alignment horizontal="center"/>
    </xf>
    <xf numFmtId="0" fontId="2" fillId="26" borderId="3" xfId="0" applyFont="1" applyFill="1" applyBorder="1" applyAlignment="1">
      <alignment horizontal="center"/>
    </xf>
    <xf numFmtId="0" fontId="2" fillId="27" borderId="3" xfId="0" applyFont="1" applyFill="1" applyBorder="1" applyAlignment="1">
      <alignment horizontal="center"/>
    </xf>
    <xf numFmtId="0" fontId="2" fillId="28" borderId="3" xfId="0" applyFont="1" applyFill="1" applyBorder="1" applyAlignment="1">
      <alignment horizontal="center"/>
    </xf>
  </cellXfs>
  <cellStyles count="4">
    <cellStyle name="Comma [0]" xfId="3" builtinId="6"/>
    <cellStyle name="Hyperlink" xfId="2" builtinId="8"/>
    <cellStyle name="Normal" xfId="0" builtinId="0"/>
    <cellStyle name="Percent" xfId="1" builtinId="5"/>
  </cellStyles>
  <dxfs count="33"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colors>
    <mruColors>
      <color rgb="FFFF7E79"/>
      <color rgb="FF009051"/>
      <color rgb="FFFF85FF"/>
      <color rgb="FFFFFD78"/>
      <color rgb="FF008F00"/>
      <color rgb="FFD883FF"/>
      <color rgb="FF73FE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84" Type="http://schemas.openxmlformats.org/officeDocument/2006/relationships/worksheet" Target="worksheets/sheet84.xml"/><Relationship Id="rId89" Type="http://schemas.openxmlformats.org/officeDocument/2006/relationships/worksheet" Target="worksheets/sheet89.xml"/><Relationship Id="rId16" Type="http://schemas.openxmlformats.org/officeDocument/2006/relationships/worksheet" Target="worksheets/sheet16.xml"/><Relationship Id="rId107" Type="http://schemas.openxmlformats.org/officeDocument/2006/relationships/styles" Target="styles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5" Type="http://schemas.openxmlformats.org/officeDocument/2006/relationships/worksheet" Target="worksheets/sheet5.xml"/><Relationship Id="rId90" Type="http://schemas.openxmlformats.org/officeDocument/2006/relationships/worksheet" Target="worksheets/sheet90.xml"/><Relationship Id="rId95" Type="http://schemas.openxmlformats.org/officeDocument/2006/relationships/worksheet" Target="worksheets/sheet95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08" Type="http://schemas.openxmlformats.org/officeDocument/2006/relationships/sharedStrings" Target="sharedStrings.xml"/><Relationship Id="rId54" Type="http://schemas.openxmlformats.org/officeDocument/2006/relationships/worksheet" Target="worksheets/sheet54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91" Type="http://schemas.openxmlformats.org/officeDocument/2006/relationships/worksheet" Target="worksheets/sheet91.xml"/><Relationship Id="rId96" Type="http://schemas.openxmlformats.org/officeDocument/2006/relationships/worksheet" Target="worksheets/sheet96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6" Type="http://schemas.openxmlformats.org/officeDocument/2006/relationships/theme" Target="theme/theme1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109" Type="http://schemas.openxmlformats.org/officeDocument/2006/relationships/sheetMetadata" Target="metadata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04" Type="http://schemas.openxmlformats.org/officeDocument/2006/relationships/worksheet" Target="worksheets/sheet104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calcChain" Target="calcChain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105" Type="http://schemas.openxmlformats.org/officeDocument/2006/relationships/worksheet" Target="worksheets/sheet105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3" Type="http://schemas.openxmlformats.org/officeDocument/2006/relationships/worksheet" Target="worksheets/sheet3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111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4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</a:rPr>
              <a:t>Luỹ Kế GTMB NN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VN"/>
        </a:p>
      </c:txPr>
    </c:title>
    <c:autoTitleDeleted val="0"/>
    <c:plotArea>
      <c:layout/>
      <c:barChart>
        <c:barDir val="col"/>
        <c:grouping val="clustered"/>
        <c:varyColors val="0"/>
        <c:ser>
          <c:idx val="2"/>
          <c:order val="0"/>
          <c:tx>
            <c:strRef>
              <c:f>RS!$E$144</c:f>
              <c:strCache>
                <c:ptCount val="1"/>
                <c:pt idx="0">
                  <c:v>GT Mua - Bán ròng</c:v>
                </c:pt>
              </c:strCache>
            </c:strRef>
          </c:tx>
          <c:spPr>
            <a:solidFill>
              <a:srgbClr val="70AD47"/>
            </a:solidFill>
            <a:ln>
              <a:noFill/>
            </a:ln>
            <a:effectLst/>
          </c:spPr>
          <c:invertIfNegative val="1"/>
          <c:cat>
            <c:multiLvlStrRef>
              <c:f>RS!$A$145:$B$212</c:f>
              <c:multiLvlStrCache>
                <c:ptCount val="68"/>
                <c:lvl>
                  <c:pt idx="0">
                    <c:v>19/01/2024</c:v>
                  </c:pt>
                  <c:pt idx="1">
                    <c:v>18/01/2024</c:v>
                  </c:pt>
                  <c:pt idx="2">
                    <c:v>17/01/2024</c:v>
                  </c:pt>
                  <c:pt idx="3">
                    <c:v>16/01/2024</c:v>
                  </c:pt>
                  <c:pt idx="4">
                    <c:v>15/01/2024</c:v>
                  </c:pt>
                  <c:pt idx="5">
                    <c:v>12/01/2024</c:v>
                  </c:pt>
                  <c:pt idx="6">
                    <c:v>11/01/2024</c:v>
                  </c:pt>
                  <c:pt idx="7">
                    <c:v>10/01/2024</c:v>
                  </c:pt>
                  <c:pt idx="8">
                    <c:v>09/01/2024</c:v>
                  </c:pt>
                  <c:pt idx="9">
                    <c:v>08/01/2024</c:v>
                  </c:pt>
                  <c:pt idx="10">
                    <c:v>05/01/2024</c:v>
                  </c:pt>
                  <c:pt idx="11">
                    <c:v>04/01/2024</c:v>
                  </c:pt>
                  <c:pt idx="12">
                    <c:v>03/01/2024</c:v>
                  </c:pt>
                  <c:pt idx="13">
                    <c:v>02/01/2024</c:v>
                  </c:pt>
                  <c:pt idx="14">
                    <c:v>29/12/2023</c:v>
                  </c:pt>
                  <c:pt idx="15">
                    <c:v>28/12/2023</c:v>
                  </c:pt>
                  <c:pt idx="16">
                    <c:v>27/12/2023</c:v>
                  </c:pt>
                  <c:pt idx="17">
                    <c:v>26/12/2023</c:v>
                  </c:pt>
                  <c:pt idx="18">
                    <c:v>25/12/2023</c:v>
                  </c:pt>
                  <c:pt idx="19">
                    <c:v>22/12/2023</c:v>
                  </c:pt>
                  <c:pt idx="20">
                    <c:v>21/12/2023</c:v>
                  </c:pt>
                  <c:pt idx="21">
                    <c:v>20/12/2023</c:v>
                  </c:pt>
                  <c:pt idx="22">
                    <c:v>19/12/2023</c:v>
                  </c:pt>
                  <c:pt idx="23">
                    <c:v>18/12/2023</c:v>
                  </c:pt>
                  <c:pt idx="24">
                    <c:v>15/12/2023</c:v>
                  </c:pt>
                  <c:pt idx="25">
                    <c:v>14/12/2023</c:v>
                  </c:pt>
                  <c:pt idx="26">
                    <c:v>13/12/2023</c:v>
                  </c:pt>
                  <c:pt idx="27">
                    <c:v>12/12/2023</c:v>
                  </c:pt>
                  <c:pt idx="28">
                    <c:v>11/12/2023</c:v>
                  </c:pt>
                  <c:pt idx="29">
                    <c:v>08/12/2023</c:v>
                  </c:pt>
                  <c:pt idx="30">
                    <c:v>07/12/2023</c:v>
                  </c:pt>
                  <c:pt idx="31">
                    <c:v>06/12/2023</c:v>
                  </c:pt>
                  <c:pt idx="32">
                    <c:v>05/12/2023</c:v>
                  </c:pt>
                  <c:pt idx="33">
                    <c:v>04/12/2023</c:v>
                  </c:pt>
                  <c:pt idx="34">
                    <c:v>01/12/2023</c:v>
                  </c:pt>
                  <c:pt idx="35">
                    <c:v>30/11/2023</c:v>
                  </c:pt>
                  <c:pt idx="36">
                    <c:v>29/11/2023</c:v>
                  </c:pt>
                  <c:pt idx="37">
                    <c:v>28/11/2023</c:v>
                  </c:pt>
                  <c:pt idx="38">
                    <c:v>27/11/2023</c:v>
                  </c:pt>
                  <c:pt idx="39">
                    <c:v>24/11/2023</c:v>
                  </c:pt>
                  <c:pt idx="40">
                    <c:v>23/11/2023</c:v>
                  </c:pt>
                  <c:pt idx="41">
                    <c:v>22/11/2023</c:v>
                  </c:pt>
                  <c:pt idx="42">
                    <c:v>21/11/2023</c:v>
                  </c:pt>
                  <c:pt idx="43">
                    <c:v>20/11/2023</c:v>
                  </c:pt>
                  <c:pt idx="44">
                    <c:v>17/11/2023</c:v>
                  </c:pt>
                  <c:pt idx="45">
                    <c:v>16/11/2023</c:v>
                  </c:pt>
                  <c:pt idx="46">
                    <c:v>15/11/2023</c:v>
                  </c:pt>
                  <c:pt idx="47">
                    <c:v>14/11/2023</c:v>
                  </c:pt>
                  <c:pt idx="48">
                    <c:v>13/11/2023</c:v>
                  </c:pt>
                  <c:pt idx="49">
                    <c:v>10/11/2023</c:v>
                  </c:pt>
                  <c:pt idx="50">
                    <c:v>09/11/2023</c:v>
                  </c:pt>
                  <c:pt idx="51">
                    <c:v>08/11/2023</c:v>
                  </c:pt>
                  <c:pt idx="52">
                    <c:v>07/11/2023</c:v>
                  </c:pt>
                  <c:pt idx="53">
                    <c:v>06/11/2023</c:v>
                  </c:pt>
                  <c:pt idx="54">
                    <c:v>03/11/2023</c:v>
                  </c:pt>
                  <c:pt idx="55">
                    <c:v>02/11/2023</c:v>
                  </c:pt>
                  <c:pt idx="56">
                    <c:v>01/11/2023</c:v>
                  </c:pt>
                  <c:pt idx="57">
                    <c:v>31/10/2023</c:v>
                  </c:pt>
                  <c:pt idx="58">
                    <c:v>30/10/2023</c:v>
                  </c:pt>
                  <c:pt idx="59">
                    <c:v>27/10/2023</c:v>
                  </c:pt>
                  <c:pt idx="60">
                    <c:v>26/10/2023</c:v>
                  </c:pt>
                  <c:pt idx="61">
                    <c:v>25/10/2023</c:v>
                  </c:pt>
                  <c:pt idx="62">
                    <c:v>24/10/2023</c:v>
                  </c:pt>
                  <c:pt idx="63">
                    <c:v>23/10/2023</c:v>
                  </c:pt>
                  <c:pt idx="64">
                    <c:v>20/10/2023</c:v>
                  </c:pt>
                  <c:pt idx="65">
                    <c:v>19/10/2023</c:v>
                  </c:pt>
                  <c:pt idx="66">
                    <c:v>18/10/2023</c:v>
                  </c:pt>
                  <c:pt idx="67">
                    <c:v>17/10/2023</c:v>
                  </c:pt>
                </c:lvl>
                <c:lvl>
                  <c:pt idx="0">
                    <c:v>1M</c:v>
                  </c:pt>
                  <c:pt idx="23">
                    <c:v>2M</c:v>
                  </c:pt>
                  <c:pt idx="46">
                    <c:v>3M</c:v>
                  </c:pt>
                </c:lvl>
              </c:multiLvlStrCache>
            </c:multiLvlStrRef>
          </c:cat>
          <c:val>
            <c:numRef>
              <c:f>RS!$E$145:$E$212</c:f>
              <c:numCache>
                <c:formatCode>#,##0</c:formatCode>
                <c:ptCount val="68"/>
                <c:pt idx="0">
                  <c:v>-350540000</c:v>
                </c:pt>
                <c:pt idx="1">
                  <c:v>36286650000</c:v>
                </c:pt>
                <c:pt idx="2">
                  <c:v>24344830000</c:v>
                </c:pt>
                <c:pt idx="3">
                  <c:v>17015850000</c:v>
                </c:pt>
                <c:pt idx="4">
                  <c:v>24064160000</c:v>
                </c:pt>
                <c:pt idx="5">
                  <c:v>290630000</c:v>
                </c:pt>
                <c:pt idx="6">
                  <c:v>17308140000</c:v>
                </c:pt>
                <c:pt idx="7">
                  <c:v>-8434170000</c:v>
                </c:pt>
                <c:pt idx="8">
                  <c:v>-22044020000</c:v>
                </c:pt>
                <c:pt idx="9">
                  <c:v>-4575340000</c:v>
                </c:pt>
                <c:pt idx="10">
                  <c:v>-2510000</c:v>
                </c:pt>
                <c:pt idx="11">
                  <c:v>-2206830000</c:v>
                </c:pt>
                <c:pt idx="12">
                  <c:v>10978930000</c:v>
                </c:pt>
                <c:pt idx="13">
                  <c:v>88200000</c:v>
                </c:pt>
                <c:pt idx="14">
                  <c:v>18537350000</c:v>
                </c:pt>
                <c:pt idx="15">
                  <c:v>13437260000</c:v>
                </c:pt>
                <c:pt idx="16">
                  <c:v>-1132010000</c:v>
                </c:pt>
                <c:pt idx="17">
                  <c:v>-852450000</c:v>
                </c:pt>
                <c:pt idx="18">
                  <c:v>295370000</c:v>
                </c:pt>
                <c:pt idx="19">
                  <c:v>-2665430000</c:v>
                </c:pt>
                <c:pt idx="20">
                  <c:v>-1657230000</c:v>
                </c:pt>
                <c:pt idx="21">
                  <c:v>930980000</c:v>
                </c:pt>
                <c:pt idx="22">
                  <c:v>319840000</c:v>
                </c:pt>
                <c:pt idx="23">
                  <c:v>82920000</c:v>
                </c:pt>
                <c:pt idx="24">
                  <c:v>-36724030000</c:v>
                </c:pt>
                <c:pt idx="25">
                  <c:v>-28438810000</c:v>
                </c:pt>
                <c:pt idx="26">
                  <c:v>-16686290000</c:v>
                </c:pt>
                <c:pt idx="27">
                  <c:v>-1256520000</c:v>
                </c:pt>
                <c:pt idx="28">
                  <c:v>1890270000</c:v>
                </c:pt>
                <c:pt idx="29">
                  <c:v>-249920000</c:v>
                </c:pt>
                <c:pt idx="30">
                  <c:v>3964740000</c:v>
                </c:pt>
                <c:pt idx="31">
                  <c:v>6400680000</c:v>
                </c:pt>
                <c:pt idx="32">
                  <c:v>-4101900000</c:v>
                </c:pt>
                <c:pt idx="33">
                  <c:v>10373660000</c:v>
                </c:pt>
                <c:pt idx="34">
                  <c:v>-3982370000</c:v>
                </c:pt>
                <c:pt idx="35">
                  <c:v>-30370000</c:v>
                </c:pt>
                <c:pt idx="36">
                  <c:v>588770000</c:v>
                </c:pt>
                <c:pt idx="37">
                  <c:v>1105400000</c:v>
                </c:pt>
                <c:pt idx="38">
                  <c:v>340240000</c:v>
                </c:pt>
                <c:pt idx="39">
                  <c:v>3514900000</c:v>
                </c:pt>
                <c:pt idx="40">
                  <c:v>-11929700000</c:v>
                </c:pt>
                <c:pt idx="41">
                  <c:v>-5098470000</c:v>
                </c:pt>
                <c:pt idx="42">
                  <c:v>-4471310000</c:v>
                </c:pt>
                <c:pt idx="43">
                  <c:v>5253330000</c:v>
                </c:pt>
                <c:pt idx="44">
                  <c:v>-9117120000</c:v>
                </c:pt>
                <c:pt idx="45">
                  <c:v>2463230000</c:v>
                </c:pt>
                <c:pt idx="46">
                  <c:v>-3829830000</c:v>
                </c:pt>
                <c:pt idx="47">
                  <c:v>33577020000</c:v>
                </c:pt>
                <c:pt idx="48">
                  <c:v>-3694450000</c:v>
                </c:pt>
                <c:pt idx="49">
                  <c:v>8865520000</c:v>
                </c:pt>
                <c:pt idx="50">
                  <c:v>5162250000</c:v>
                </c:pt>
                <c:pt idx="51">
                  <c:v>9782530000</c:v>
                </c:pt>
                <c:pt idx="52">
                  <c:v>2325760000</c:v>
                </c:pt>
                <c:pt idx="53">
                  <c:v>-2724010000</c:v>
                </c:pt>
                <c:pt idx="54">
                  <c:v>1991490000</c:v>
                </c:pt>
                <c:pt idx="55">
                  <c:v>33390040000</c:v>
                </c:pt>
                <c:pt idx="56">
                  <c:v>23038000000</c:v>
                </c:pt>
                <c:pt idx="57">
                  <c:v>14901650000</c:v>
                </c:pt>
                <c:pt idx="58">
                  <c:v>1194510000</c:v>
                </c:pt>
                <c:pt idx="59">
                  <c:v>510440000</c:v>
                </c:pt>
                <c:pt idx="60">
                  <c:v>14453640000</c:v>
                </c:pt>
                <c:pt idx="61">
                  <c:v>-2300450000</c:v>
                </c:pt>
                <c:pt idx="62">
                  <c:v>-3487480000</c:v>
                </c:pt>
                <c:pt idx="63">
                  <c:v>-9184380000</c:v>
                </c:pt>
                <c:pt idx="64">
                  <c:v>9507020000</c:v>
                </c:pt>
                <c:pt idx="65">
                  <c:v>11495580000</c:v>
                </c:pt>
                <c:pt idx="66">
                  <c:v>6607050000</c:v>
                </c:pt>
                <c:pt idx="67">
                  <c:v>6884160000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0000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2-5CB1-2C45-8452-4DEEB43EA2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23282368"/>
        <c:axId val="223172368"/>
      </c:barChart>
      <c:lineChart>
        <c:grouping val="standard"/>
        <c:varyColors val="0"/>
        <c:ser>
          <c:idx val="3"/>
          <c:order val="1"/>
          <c:tx>
            <c:strRef>
              <c:f>RS!$F$144</c:f>
              <c:strCache>
                <c:ptCount val="1"/>
                <c:pt idx="0">
                  <c:v>Luỹ kế GT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multiLvlStrRef>
              <c:f>RS!$A$145:$B$212</c:f>
              <c:multiLvlStrCache>
                <c:ptCount val="68"/>
                <c:lvl>
                  <c:pt idx="0">
                    <c:v>19/01/2024</c:v>
                  </c:pt>
                  <c:pt idx="1">
                    <c:v>18/01/2024</c:v>
                  </c:pt>
                  <c:pt idx="2">
                    <c:v>17/01/2024</c:v>
                  </c:pt>
                  <c:pt idx="3">
                    <c:v>16/01/2024</c:v>
                  </c:pt>
                  <c:pt idx="4">
                    <c:v>15/01/2024</c:v>
                  </c:pt>
                  <c:pt idx="5">
                    <c:v>12/01/2024</c:v>
                  </c:pt>
                  <c:pt idx="6">
                    <c:v>11/01/2024</c:v>
                  </c:pt>
                  <c:pt idx="7">
                    <c:v>10/01/2024</c:v>
                  </c:pt>
                  <c:pt idx="8">
                    <c:v>09/01/2024</c:v>
                  </c:pt>
                  <c:pt idx="9">
                    <c:v>08/01/2024</c:v>
                  </c:pt>
                  <c:pt idx="10">
                    <c:v>05/01/2024</c:v>
                  </c:pt>
                  <c:pt idx="11">
                    <c:v>04/01/2024</c:v>
                  </c:pt>
                  <c:pt idx="12">
                    <c:v>03/01/2024</c:v>
                  </c:pt>
                  <c:pt idx="13">
                    <c:v>02/01/2024</c:v>
                  </c:pt>
                  <c:pt idx="14">
                    <c:v>29/12/2023</c:v>
                  </c:pt>
                  <c:pt idx="15">
                    <c:v>28/12/2023</c:v>
                  </c:pt>
                  <c:pt idx="16">
                    <c:v>27/12/2023</c:v>
                  </c:pt>
                  <c:pt idx="17">
                    <c:v>26/12/2023</c:v>
                  </c:pt>
                  <c:pt idx="18">
                    <c:v>25/12/2023</c:v>
                  </c:pt>
                  <c:pt idx="19">
                    <c:v>22/12/2023</c:v>
                  </c:pt>
                  <c:pt idx="20">
                    <c:v>21/12/2023</c:v>
                  </c:pt>
                  <c:pt idx="21">
                    <c:v>20/12/2023</c:v>
                  </c:pt>
                  <c:pt idx="22">
                    <c:v>19/12/2023</c:v>
                  </c:pt>
                  <c:pt idx="23">
                    <c:v>18/12/2023</c:v>
                  </c:pt>
                  <c:pt idx="24">
                    <c:v>15/12/2023</c:v>
                  </c:pt>
                  <c:pt idx="25">
                    <c:v>14/12/2023</c:v>
                  </c:pt>
                  <c:pt idx="26">
                    <c:v>13/12/2023</c:v>
                  </c:pt>
                  <c:pt idx="27">
                    <c:v>12/12/2023</c:v>
                  </c:pt>
                  <c:pt idx="28">
                    <c:v>11/12/2023</c:v>
                  </c:pt>
                  <c:pt idx="29">
                    <c:v>08/12/2023</c:v>
                  </c:pt>
                  <c:pt idx="30">
                    <c:v>07/12/2023</c:v>
                  </c:pt>
                  <c:pt idx="31">
                    <c:v>06/12/2023</c:v>
                  </c:pt>
                  <c:pt idx="32">
                    <c:v>05/12/2023</c:v>
                  </c:pt>
                  <c:pt idx="33">
                    <c:v>04/12/2023</c:v>
                  </c:pt>
                  <c:pt idx="34">
                    <c:v>01/12/2023</c:v>
                  </c:pt>
                  <c:pt idx="35">
                    <c:v>30/11/2023</c:v>
                  </c:pt>
                  <c:pt idx="36">
                    <c:v>29/11/2023</c:v>
                  </c:pt>
                  <c:pt idx="37">
                    <c:v>28/11/2023</c:v>
                  </c:pt>
                  <c:pt idx="38">
                    <c:v>27/11/2023</c:v>
                  </c:pt>
                  <c:pt idx="39">
                    <c:v>24/11/2023</c:v>
                  </c:pt>
                  <c:pt idx="40">
                    <c:v>23/11/2023</c:v>
                  </c:pt>
                  <c:pt idx="41">
                    <c:v>22/11/2023</c:v>
                  </c:pt>
                  <c:pt idx="42">
                    <c:v>21/11/2023</c:v>
                  </c:pt>
                  <c:pt idx="43">
                    <c:v>20/11/2023</c:v>
                  </c:pt>
                  <c:pt idx="44">
                    <c:v>17/11/2023</c:v>
                  </c:pt>
                  <c:pt idx="45">
                    <c:v>16/11/2023</c:v>
                  </c:pt>
                  <c:pt idx="46">
                    <c:v>15/11/2023</c:v>
                  </c:pt>
                  <c:pt idx="47">
                    <c:v>14/11/2023</c:v>
                  </c:pt>
                  <c:pt idx="48">
                    <c:v>13/11/2023</c:v>
                  </c:pt>
                  <c:pt idx="49">
                    <c:v>10/11/2023</c:v>
                  </c:pt>
                  <c:pt idx="50">
                    <c:v>09/11/2023</c:v>
                  </c:pt>
                  <c:pt idx="51">
                    <c:v>08/11/2023</c:v>
                  </c:pt>
                  <c:pt idx="52">
                    <c:v>07/11/2023</c:v>
                  </c:pt>
                  <c:pt idx="53">
                    <c:v>06/11/2023</c:v>
                  </c:pt>
                  <c:pt idx="54">
                    <c:v>03/11/2023</c:v>
                  </c:pt>
                  <c:pt idx="55">
                    <c:v>02/11/2023</c:v>
                  </c:pt>
                  <c:pt idx="56">
                    <c:v>01/11/2023</c:v>
                  </c:pt>
                  <c:pt idx="57">
                    <c:v>31/10/2023</c:v>
                  </c:pt>
                  <c:pt idx="58">
                    <c:v>30/10/2023</c:v>
                  </c:pt>
                  <c:pt idx="59">
                    <c:v>27/10/2023</c:v>
                  </c:pt>
                  <c:pt idx="60">
                    <c:v>26/10/2023</c:v>
                  </c:pt>
                  <c:pt idx="61">
                    <c:v>25/10/2023</c:v>
                  </c:pt>
                  <c:pt idx="62">
                    <c:v>24/10/2023</c:v>
                  </c:pt>
                  <c:pt idx="63">
                    <c:v>23/10/2023</c:v>
                  </c:pt>
                  <c:pt idx="64">
                    <c:v>20/10/2023</c:v>
                  </c:pt>
                  <c:pt idx="65">
                    <c:v>19/10/2023</c:v>
                  </c:pt>
                  <c:pt idx="66">
                    <c:v>18/10/2023</c:v>
                  </c:pt>
                  <c:pt idx="67">
                    <c:v>17/10/2023</c:v>
                  </c:pt>
                </c:lvl>
                <c:lvl>
                  <c:pt idx="0">
                    <c:v>1M</c:v>
                  </c:pt>
                  <c:pt idx="23">
                    <c:v>2M</c:v>
                  </c:pt>
                  <c:pt idx="46">
                    <c:v>3M</c:v>
                  </c:pt>
                </c:lvl>
              </c:multiLvlStrCache>
            </c:multiLvlStrRef>
          </c:cat>
          <c:val>
            <c:numRef>
              <c:f>RS!$F$145:$F$212</c:f>
              <c:numCache>
                <c:formatCode>#,##0</c:formatCode>
                <c:ptCount val="68"/>
                <c:pt idx="0">
                  <c:v>196130680000</c:v>
                </c:pt>
                <c:pt idx="1">
                  <c:v>196481220000</c:v>
                </c:pt>
                <c:pt idx="2">
                  <c:v>160194570000</c:v>
                </c:pt>
                <c:pt idx="3">
                  <c:v>135849740000</c:v>
                </c:pt>
                <c:pt idx="4">
                  <c:v>118833890000</c:v>
                </c:pt>
                <c:pt idx="5">
                  <c:v>94769730000</c:v>
                </c:pt>
                <c:pt idx="6">
                  <c:v>94479100000</c:v>
                </c:pt>
                <c:pt idx="7">
                  <c:v>77170960000</c:v>
                </c:pt>
                <c:pt idx="8">
                  <c:v>85605130000</c:v>
                </c:pt>
                <c:pt idx="9">
                  <c:v>107649150000</c:v>
                </c:pt>
                <c:pt idx="10">
                  <c:v>112224490000</c:v>
                </c:pt>
                <c:pt idx="11">
                  <c:v>112227000000</c:v>
                </c:pt>
                <c:pt idx="12">
                  <c:v>114433830000</c:v>
                </c:pt>
                <c:pt idx="13">
                  <c:v>103454900000</c:v>
                </c:pt>
                <c:pt idx="14">
                  <c:v>103366700000</c:v>
                </c:pt>
                <c:pt idx="15">
                  <c:v>84829350000</c:v>
                </c:pt>
                <c:pt idx="16">
                  <c:v>71392090000</c:v>
                </c:pt>
                <c:pt idx="17">
                  <c:v>72524100000</c:v>
                </c:pt>
                <c:pt idx="18">
                  <c:v>73376550000</c:v>
                </c:pt>
                <c:pt idx="19">
                  <c:v>73081180000</c:v>
                </c:pt>
                <c:pt idx="20">
                  <c:v>75746610000</c:v>
                </c:pt>
                <c:pt idx="21">
                  <c:v>77403840000</c:v>
                </c:pt>
                <c:pt idx="22">
                  <c:v>76472860000</c:v>
                </c:pt>
                <c:pt idx="23">
                  <c:v>76153020000</c:v>
                </c:pt>
                <c:pt idx="24">
                  <c:v>76070100000</c:v>
                </c:pt>
                <c:pt idx="25">
                  <c:v>112794130000</c:v>
                </c:pt>
                <c:pt idx="26">
                  <c:v>141232940000</c:v>
                </c:pt>
                <c:pt idx="27">
                  <c:v>157919230000</c:v>
                </c:pt>
                <c:pt idx="28">
                  <c:v>159175750000</c:v>
                </c:pt>
                <c:pt idx="29">
                  <c:v>157285480000</c:v>
                </c:pt>
                <c:pt idx="30">
                  <c:v>157535400000</c:v>
                </c:pt>
                <c:pt idx="31">
                  <c:v>153570660000</c:v>
                </c:pt>
                <c:pt idx="32">
                  <c:v>147169980000</c:v>
                </c:pt>
                <c:pt idx="33">
                  <c:v>151271880000</c:v>
                </c:pt>
                <c:pt idx="34">
                  <c:v>140898220000</c:v>
                </c:pt>
                <c:pt idx="35">
                  <c:v>144880590000</c:v>
                </c:pt>
                <c:pt idx="36">
                  <c:v>144910960000</c:v>
                </c:pt>
                <c:pt idx="37">
                  <c:v>144322190000</c:v>
                </c:pt>
                <c:pt idx="38">
                  <c:v>143216790000</c:v>
                </c:pt>
                <c:pt idx="39">
                  <c:v>142876550000</c:v>
                </c:pt>
                <c:pt idx="40">
                  <c:v>139361650000</c:v>
                </c:pt>
                <c:pt idx="41">
                  <c:v>151291350000</c:v>
                </c:pt>
                <c:pt idx="42">
                  <c:v>156389820000</c:v>
                </c:pt>
                <c:pt idx="43">
                  <c:v>160861130000</c:v>
                </c:pt>
                <c:pt idx="44">
                  <c:v>155607800000</c:v>
                </c:pt>
                <c:pt idx="45">
                  <c:v>164724920000</c:v>
                </c:pt>
                <c:pt idx="46">
                  <c:v>162261690000</c:v>
                </c:pt>
                <c:pt idx="47">
                  <c:v>166091520000</c:v>
                </c:pt>
                <c:pt idx="48">
                  <c:v>132514500000</c:v>
                </c:pt>
                <c:pt idx="49">
                  <c:v>136208950000</c:v>
                </c:pt>
                <c:pt idx="50">
                  <c:v>127343430000</c:v>
                </c:pt>
                <c:pt idx="51">
                  <c:v>122181180000</c:v>
                </c:pt>
                <c:pt idx="52">
                  <c:v>112398650000</c:v>
                </c:pt>
                <c:pt idx="53">
                  <c:v>110072890000</c:v>
                </c:pt>
                <c:pt idx="54">
                  <c:v>112796900000</c:v>
                </c:pt>
                <c:pt idx="55">
                  <c:v>110805410000</c:v>
                </c:pt>
                <c:pt idx="56">
                  <c:v>77415370000</c:v>
                </c:pt>
                <c:pt idx="57">
                  <c:v>54377370000</c:v>
                </c:pt>
                <c:pt idx="58">
                  <c:v>39475720000</c:v>
                </c:pt>
                <c:pt idx="59">
                  <c:v>38281210000</c:v>
                </c:pt>
                <c:pt idx="60">
                  <c:v>37770770000</c:v>
                </c:pt>
                <c:pt idx="61">
                  <c:v>23317130000</c:v>
                </c:pt>
                <c:pt idx="62">
                  <c:v>25617580000</c:v>
                </c:pt>
                <c:pt idx="63">
                  <c:v>29105060000</c:v>
                </c:pt>
                <c:pt idx="64">
                  <c:v>38289440000</c:v>
                </c:pt>
                <c:pt idx="65">
                  <c:v>28782420000</c:v>
                </c:pt>
                <c:pt idx="66">
                  <c:v>17286840000</c:v>
                </c:pt>
                <c:pt idx="67">
                  <c:v>10679790000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5CB1-2C45-8452-4DEEB43EA2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23282368"/>
        <c:axId val="223172368"/>
      </c:lineChart>
      <c:catAx>
        <c:axId val="22328236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VN"/>
          </a:p>
        </c:txPr>
        <c:crossAx val="223172368"/>
        <c:crosses val="autoZero"/>
        <c:auto val="1"/>
        <c:lblAlgn val="ctr"/>
        <c:lblOffset val="100"/>
        <c:noMultiLvlLbl val="0"/>
      </c:catAx>
      <c:valAx>
        <c:axId val="223172368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VN"/>
          </a:p>
        </c:txPr>
        <c:crossAx val="223282368"/>
        <c:crosses val="autoZero"/>
        <c:crossBetween val="between"/>
        <c:dispUnits>
          <c:builtInUnit val="billion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VN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V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VN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4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</a:rPr>
              <a:t>Luỹ Kế GTMB TD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VN"/>
        </a:p>
      </c:txPr>
    </c:title>
    <c:autoTitleDeleted val="0"/>
    <c:plotArea>
      <c:layout/>
      <c:barChart>
        <c:barDir val="col"/>
        <c:grouping val="clustered"/>
        <c:varyColors val="0"/>
        <c:ser>
          <c:idx val="2"/>
          <c:order val="0"/>
          <c:tx>
            <c:strRef>
              <c:f>RS!$L$144</c:f>
              <c:strCache>
                <c:ptCount val="1"/>
                <c:pt idx="0">
                  <c:v>GT Mua - Bán ròng</c:v>
                </c:pt>
              </c:strCache>
            </c:strRef>
          </c:tx>
          <c:spPr>
            <a:solidFill>
              <a:srgbClr val="70AD47"/>
            </a:solidFill>
            <a:ln>
              <a:noFill/>
            </a:ln>
            <a:effectLst/>
          </c:spPr>
          <c:invertIfNegative val="1"/>
          <c:cat>
            <c:multiLvlStrRef>
              <c:f>RS!$H$145:$I$212</c:f>
              <c:multiLvlStrCache>
                <c:ptCount val="68"/>
                <c:lvl>
                  <c:pt idx="0">
                    <c:v>19/01/2024</c:v>
                  </c:pt>
                  <c:pt idx="1">
                    <c:v>18/01/2024</c:v>
                  </c:pt>
                  <c:pt idx="2">
                    <c:v>17/01/2024</c:v>
                  </c:pt>
                  <c:pt idx="3">
                    <c:v>16/01/2024</c:v>
                  </c:pt>
                  <c:pt idx="4">
                    <c:v>15/01/2024</c:v>
                  </c:pt>
                  <c:pt idx="5">
                    <c:v>12/01/2024</c:v>
                  </c:pt>
                  <c:pt idx="6">
                    <c:v>11/01/2024</c:v>
                  </c:pt>
                  <c:pt idx="7">
                    <c:v>10/01/2024</c:v>
                  </c:pt>
                  <c:pt idx="8">
                    <c:v>09/01/2024</c:v>
                  </c:pt>
                  <c:pt idx="9">
                    <c:v>08/01/2024</c:v>
                  </c:pt>
                  <c:pt idx="10">
                    <c:v>05/01/2024</c:v>
                  </c:pt>
                  <c:pt idx="11">
                    <c:v>04/01/2024</c:v>
                  </c:pt>
                  <c:pt idx="12">
                    <c:v>03/01/2024</c:v>
                  </c:pt>
                  <c:pt idx="13">
                    <c:v>02/01/2024</c:v>
                  </c:pt>
                  <c:pt idx="14">
                    <c:v>29/12/2023</c:v>
                  </c:pt>
                  <c:pt idx="15">
                    <c:v>28/12/2023</c:v>
                  </c:pt>
                  <c:pt idx="16">
                    <c:v>27/12/2023</c:v>
                  </c:pt>
                  <c:pt idx="17">
                    <c:v>26/12/2023</c:v>
                  </c:pt>
                  <c:pt idx="18">
                    <c:v>25/12/2023</c:v>
                  </c:pt>
                  <c:pt idx="19">
                    <c:v>22/12/2023</c:v>
                  </c:pt>
                  <c:pt idx="20">
                    <c:v>21/12/2023</c:v>
                  </c:pt>
                  <c:pt idx="21">
                    <c:v>20/12/2023</c:v>
                  </c:pt>
                  <c:pt idx="22">
                    <c:v>19/12/2023</c:v>
                  </c:pt>
                  <c:pt idx="23">
                    <c:v>18/12/2023</c:v>
                  </c:pt>
                  <c:pt idx="24">
                    <c:v>15/12/2023</c:v>
                  </c:pt>
                  <c:pt idx="25">
                    <c:v>14/12/2023</c:v>
                  </c:pt>
                  <c:pt idx="26">
                    <c:v>13/12/2023</c:v>
                  </c:pt>
                  <c:pt idx="27">
                    <c:v>12/12/2023</c:v>
                  </c:pt>
                  <c:pt idx="28">
                    <c:v>11/12/2023</c:v>
                  </c:pt>
                  <c:pt idx="29">
                    <c:v>08/12/2023</c:v>
                  </c:pt>
                  <c:pt idx="30">
                    <c:v>07/12/2023</c:v>
                  </c:pt>
                  <c:pt idx="31">
                    <c:v>06/12/2023</c:v>
                  </c:pt>
                  <c:pt idx="32">
                    <c:v>05/12/2023</c:v>
                  </c:pt>
                  <c:pt idx="33">
                    <c:v>04/12/2023</c:v>
                  </c:pt>
                  <c:pt idx="34">
                    <c:v>01/12/2023</c:v>
                  </c:pt>
                  <c:pt idx="35">
                    <c:v>30/11/2023</c:v>
                  </c:pt>
                  <c:pt idx="36">
                    <c:v>29/11/2023</c:v>
                  </c:pt>
                  <c:pt idx="37">
                    <c:v>28/11/2023</c:v>
                  </c:pt>
                  <c:pt idx="38">
                    <c:v>27/11/2023</c:v>
                  </c:pt>
                  <c:pt idx="39">
                    <c:v>24/11/2023</c:v>
                  </c:pt>
                  <c:pt idx="40">
                    <c:v>23/11/2023</c:v>
                  </c:pt>
                  <c:pt idx="41">
                    <c:v>22/11/2023</c:v>
                  </c:pt>
                  <c:pt idx="42">
                    <c:v>21/11/2023</c:v>
                  </c:pt>
                  <c:pt idx="43">
                    <c:v>20/11/2023</c:v>
                  </c:pt>
                  <c:pt idx="44">
                    <c:v>17/11/2023</c:v>
                  </c:pt>
                  <c:pt idx="45">
                    <c:v>16/11/2023</c:v>
                  </c:pt>
                  <c:pt idx="46">
                    <c:v>15/11/2023</c:v>
                  </c:pt>
                  <c:pt idx="47">
                    <c:v>14/11/2023</c:v>
                  </c:pt>
                  <c:pt idx="48">
                    <c:v>13/11/2023</c:v>
                  </c:pt>
                  <c:pt idx="49">
                    <c:v>10/11/2023</c:v>
                  </c:pt>
                  <c:pt idx="50">
                    <c:v>09/11/2023</c:v>
                  </c:pt>
                  <c:pt idx="51">
                    <c:v>08/11/2023</c:v>
                  </c:pt>
                  <c:pt idx="52">
                    <c:v>07/11/2023</c:v>
                  </c:pt>
                  <c:pt idx="53">
                    <c:v>06/11/2023</c:v>
                  </c:pt>
                  <c:pt idx="54">
                    <c:v>03/11/2023</c:v>
                  </c:pt>
                  <c:pt idx="55">
                    <c:v>02/11/2023</c:v>
                  </c:pt>
                  <c:pt idx="56">
                    <c:v>01/11/2023</c:v>
                  </c:pt>
                  <c:pt idx="57">
                    <c:v>31/10/2023</c:v>
                  </c:pt>
                  <c:pt idx="58">
                    <c:v>30/10/2023</c:v>
                  </c:pt>
                  <c:pt idx="59">
                    <c:v>27/10/2023</c:v>
                  </c:pt>
                  <c:pt idx="60">
                    <c:v>26/10/2023</c:v>
                  </c:pt>
                  <c:pt idx="61">
                    <c:v>25/10/2023</c:v>
                  </c:pt>
                  <c:pt idx="62">
                    <c:v>24/10/2023</c:v>
                  </c:pt>
                  <c:pt idx="63">
                    <c:v>23/10/2023</c:v>
                  </c:pt>
                  <c:pt idx="64">
                    <c:v>20/10/2023</c:v>
                  </c:pt>
                  <c:pt idx="65">
                    <c:v>19/10/2023</c:v>
                  </c:pt>
                  <c:pt idx="66">
                    <c:v>18/10/2023</c:v>
                  </c:pt>
                  <c:pt idx="67">
                    <c:v>17/10/2023</c:v>
                  </c:pt>
                </c:lvl>
                <c:lvl>
                  <c:pt idx="0">
                    <c:v>1M</c:v>
                  </c:pt>
                  <c:pt idx="23">
                    <c:v>2M</c:v>
                  </c:pt>
                  <c:pt idx="46">
                    <c:v>3M</c:v>
                  </c:pt>
                </c:lvl>
              </c:multiLvlStrCache>
            </c:multiLvlStrRef>
          </c:cat>
          <c:val>
            <c:numRef>
              <c:f>RS!$L$145:$L$212</c:f>
              <c:numCache>
                <c:formatCode>#,##0</c:formatCode>
                <c:ptCount val="68"/>
                <c:pt idx="0">
                  <c:v>39200185000</c:v>
                </c:pt>
                <c:pt idx="1">
                  <c:v>24722590000</c:v>
                </c:pt>
                <c:pt idx="2">
                  <c:v>-39200000</c:v>
                </c:pt>
                <c:pt idx="3">
                  <c:v>48400000</c:v>
                </c:pt>
                <c:pt idx="4">
                  <c:v>96050000</c:v>
                </c:pt>
                <c:pt idx="5">
                  <c:v>-14520000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-2882780000</c:v>
                </c:pt>
                <c:pt idx="25">
                  <c:v>0</c:v>
                </c:pt>
                <c:pt idx="26">
                  <c:v>5172575000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 formatCode="General">
                  <c:v>0</c:v>
                </c:pt>
                <c:pt idx="65" formatCode="General">
                  <c:v>0</c:v>
                </c:pt>
                <c:pt idx="66" formatCode="General">
                  <c:v>0</c:v>
                </c:pt>
                <c:pt idx="67" formatCode="General">
                  <c:v>0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0000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2-9645-084B-A9D7-BBA4BD9826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0041839"/>
        <c:axId val="312089775"/>
      </c:barChart>
      <c:lineChart>
        <c:grouping val="standard"/>
        <c:varyColors val="0"/>
        <c:ser>
          <c:idx val="3"/>
          <c:order val="1"/>
          <c:tx>
            <c:strRef>
              <c:f>RS!$M$144</c:f>
              <c:strCache>
                <c:ptCount val="1"/>
                <c:pt idx="0">
                  <c:v>Luỹ kế GT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multiLvlStrRef>
              <c:f>RS!$H$145:$I$212</c:f>
              <c:multiLvlStrCache>
                <c:ptCount val="68"/>
                <c:lvl>
                  <c:pt idx="0">
                    <c:v>19/01/2024</c:v>
                  </c:pt>
                  <c:pt idx="1">
                    <c:v>18/01/2024</c:v>
                  </c:pt>
                  <c:pt idx="2">
                    <c:v>17/01/2024</c:v>
                  </c:pt>
                  <c:pt idx="3">
                    <c:v>16/01/2024</c:v>
                  </c:pt>
                  <c:pt idx="4">
                    <c:v>15/01/2024</c:v>
                  </c:pt>
                  <c:pt idx="5">
                    <c:v>12/01/2024</c:v>
                  </c:pt>
                  <c:pt idx="6">
                    <c:v>11/01/2024</c:v>
                  </c:pt>
                  <c:pt idx="7">
                    <c:v>10/01/2024</c:v>
                  </c:pt>
                  <c:pt idx="8">
                    <c:v>09/01/2024</c:v>
                  </c:pt>
                  <c:pt idx="9">
                    <c:v>08/01/2024</c:v>
                  </c:pt>
                  <c:pt idx="10">
                    <c:v>05/01/2024</c:v>
                  </c:pt>
                  <c:pt idx="11">
                    <c:v>04/01/2024</c:v>
                  </c:pt>
                  <c:pt idx="12">
                    <c:v>03/01/2024</c:v>
                  </c:pt>
                  <c:pt idx="13">
                    <c:v>02/01/2024</c:v>
                  </c:pt>
                  <c:pt idx="14">
                    <c:v>29/12/2023</c:v>
                  </c:pt>
                  <c:pt idx="15">
                    <c:v>28/12/2023</c:v>
                  </c:pt>
                  <c:pt idx="16">
                    <c:v>27/12/2023</c:v>
                  </c:pt>
                  <c:pt idx="17">
                    <c:v>26/12/2023</c:v>
                  </c:pt>
                  <c:pt idx="18">
                    <c:v>25/12/2023</c:v>
                  </c:pt>
                  <c:pt idx="19">
                    <c:v>22/12/2023</c:v>
                  </c:pt>
                  <c:pt idx="20">
                    <c:v>21/12/2023</c:v>
                  </c:pt>
                  <c:pt idx="21">
                    <c:v>20/12/2023</c:v>
                  </c:pt>
                  <c:pt idx="22">
                    <c:v>19/12/2023</c:v>
                  </c:pt>
                  <c:pt idx="23">
                    <c:v>18/12/2023</c:v>
                  </c:pt>
                  <c:pt idx="24">
                    <c:v>15/12/2023</c:v>
                  </c:pt>
                  <c:pt idx="25">
                    <c:v>14/12/2023</c:v>
                  </c:pt>
                  <c:pt idx="26">
                    <c:v>13/12/2023</c:v>
                  </c:pt>
                  <c:pt idx="27">
                    <c:v>12/12/2023</c:v>
                  </c:pt>
                  <c:pt idx="28">
                    <c:v>11/12/2023</c:v>
                  </c:pt>
                  <c:pt idx="29">
                    <c:v>08/12/2023</c:v>
                  </c:pt>
                  <c:pt idx="30">
                    <c:v>07/12/2023</c:v>
                  </c:pt>
                  <c:pt idx="31">
                    <c:v>06/12/2023</c:v>
                  </c:pt>
                  <c:pt idx="32">
                    <c:v>05/12/2023</c:v>
                  </c:pt>
                  <c:pt idx="33">
                    <c:v>04/12/2023</c:v>
                  </c:pt>
                  <c:pt idx="34">
                    <c:v>01/12/2023</c:v>
                  </c:pt>
                  <c:pt idx="35">
                    <c:v>30/11/2023</c:v>
                  </c:pt>
                  <c:pt idx="36">
                    <c:v>29/11/2023</c:v>
                  </c:pt>
                  <c:pt idx="37">
                    <c:v>28/11/2023</c:v>
                  </c:pt>
                  <c:pt idx="38">
                    <c:v>27/11/2023</c:v>
                  </c:pt>
                  <c:pt idx="39">
                    <c:v>24/11/2023</c:v>
                  </c:pt>
                  <c:pt idx="40">
                    <c:v>23/11/2023</c:v>
                  </c:pt>
                  <c:pt idx="41">
                    <c:v>22/11/2023</c:v>
                  </c:pt>
                  <c:pt idx="42">
                    <c:v>21/11/2023</c:v>
                  </c:pt>
                  <c:pt idx="43">
                    <c:v>20/11/2023</c:v>
                  </c:pt>
                  <c:pt idx="44">
                    <c:v>17/11/2023</c:v>
                  </c:pt>
                  <c:pt idx="45">
                    <c:v>16/11/2023</c:v>
                  </c:pt>
                  <c:pt idx="46">
                    <c:v>15/11/2023</c:v>
                  </c:pt>
                  <c:pt idx="47">
                    <c:v>14/11/2023</c:v>
                  </c:pt>
                  <c:pt idx="48">
                    <c:v>13/11/2023</c:v>
                  </c:pt>
                  <c:pt idx="49">
                    <c:v>10/11/2023</c:v>
                  </c:pt>
                  <c:pt idx="50">
                    <c:v>09/11/2023</c:v>
                  </c:pt>
                  <c:pt idx="51">
                    <c:v>08/11/2023</c:v>
                  </c:pt>
                  <c:pt idx="52">
                    <c:v>07/11/2023</c:v>
                  </c:pt>
                  <c:pt idx="53">
                    <c:v>06/11/2023</c:v>
                  </c:pt>
                  <c:pt idx="54">
                    <c:v>03/11/2023</c:v>
                  </c:pt>
                  <c:pt idx="55">
                    <c:v>02/11/2023</c:v>
                  </c:pt>
                  <c:pt idx="56">
                    <c:v>01/11/2023</c:v>
                  </c:pt>
                  <c:pt idx="57">
                    <c:v>31/10/2023</c:v>
                  </c:pt>
                  <c:pt idx="58">
                    <c:v>30/10/2023</c:v>
                  </c:pt>
                  <c:pt idx="59">
                    <c:v>27/10/2023</c:v>
                  </c:pt>
                  <c:pt idx="60">
                    <c:v>26/10/2023</c:v>
                  </c:pt>
                  <c:pt idx="61">
                    <c:v>25/10/2023</c:v>
                  </c:pt>
                  <c:pt idx="62">
                    <c:v>24/10/2023</c:v>
                  </c:pt>
                  <c:pt idx="63">
                    <c:v>23/10/2023</c:v>
                  </c:pt>
                  <c:pt idx="64">
                    <c:v>20/10/2023</c:v>
                  </c:pt>
                  <c:pt idx="65">
                    <c:v>19/10/2023</c:v>
                  </c:pt>
                  <c:pt idx="66">
                    <c:v>18/10/2023</c:v>
                  </c:pt>
                  <c:pt idx="67">
                    <c:v>17/10/2023</c:v>
                  </c:pt>
                </c:lvl>
                <c:lvl>
                  <c:pt idx="0">
                    <c:v>1M</c:v>
                  </c:pt>
                  <c:pt idx="23">
                    <c:v>2M</c:v>
                  </c:pt>
                  <c:pt idx="46">
                    <c:v>3M</c:v>
                  </c:pt>
                </c:lvl>
              </c:multiLvlStrCache>
            </c:multiLvlStrRef>
          </c:cat>
          <c:val>
            <c:numRef>
              <c:f>RS!$M$145:$M$212</c:f>
              <c:numCache>
                <c:formatCode>#,##0</c:formatCode>
                <c:ptCount val="68"/>
                <c:pt idx="0">
                  <c:v>66303300000</c:v>
                </c:pt>
                <c:pt idx="1">
                  <c:v>27103115000</c:v>
                </c:pt>
                <c:pt idx="2">
                  <c:v>2380525000</c:v>
                </c:pt>
                <c:pt idx="3">
                  <c:v>2419725000</c:v>
                </c:pt>
                <c:pt idx="4">
                  <c:v>2371325000</c:v>
                </c:pt>
                <c:pt idx="5">
                  <c:v>2275275000</c:v>
                </c:pt>
                <c:pt idx="6">
                  <c:v>2289795000</c:v>
                </c:pt>
                <c:pt idx="7">
                  <c:v>2289795000</c:v>
                </c:pt>
                <c:pt idx="8">
                  <c:v>2289795000</c:v>
                </c:pt>
                <c:pt idx="9">
                  <c:v>2289795000</c:v>
                </c:pt>
                <c:pt idx="10">
                  <c:v>2289795000</c:v>
                </c:pt>
                <c:pt idx="11">
                  <c:v>2289795000</c:v>
                </c:pt>
                <c:pt idx="12">
                  <c:v>2289795000</c:v>
                </c:pt>
                <c:pt idx="13">
                  <c:v>2289795000</c:v>
                </c:pt>
                <c:pt idx="14">
                  <c:v>2289795000</c:v>
                </c:pt>
                <c:pt idx="15">
                  <c:v>2289795000</c:v>
                </c:pt>
                <c:pt idx="16">
                  <c:v>2289795000</c:v>
                </c:pt>
                <c:pt idx="17">
                  <c:v>2289795000</c:v>
                </c:pt>
                <c:pt idx="18">
                  <c:v>2289795000</c:v>
                </c:pt>
                <c:pt idx="19">
                  <c:v>2289795000</c:v>
                </c:pt>
                <c:pt idx="20">
                  <c:v>2289795000</c:v>
                </c:pt>
                <c:pt idx="21">
                  <c:v>2289795000</c:v>
                </c:pt>
                <c:pt idx="22">
                  <c:v>2289795000</c:v>
                </c:pt>
                <c:pt idx="23">
                  <c:v>2289795000</c:v>
                </c:pt>
                <c:pt idx="24">
                  <c:v>2289795000</c:v>
                </c:pt>
                <c:pt idx="25">
                  <c:v>0</c:v>
                </c:pt>
                <c:pt idx="26">
                  <c:v>5172575000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 formatCode="General">
                  <c:v>0</c:v>
                </c:pt>
                <c:pt idx="65" formatCode="General">
                  <c:v>0</c:v>
                </c:pt>
                <c:pt idx="66" formatCode="General">
                  <c:v>0</c:v>
                </c:pt>
                <c:pt idx="67" formatCode="General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9645-084B-A9D7-BBA4BD9826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041839"/>
        <c:axId val="312089775"/>
      </c:lineChart>
      <c:catAx>
        <c:axId val="50041839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VN"/>
          </a:p>
        </c:txPr>
        <c:crossAx val="312089775"/>
        <c:crosses val="autoZero"/>
        <c:auto val="1"/>
        <c:lblAlgn val="ctr"/>
        <c:lblOffset val="100"/>
        <c:noMultiLvlLbl val="0"/>
      </c:catAx>
      <c:valAx>
        <c:axId val="312089775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VN"/>
          </a:p>
        </c:txPr>
        <c:crossAx val="50041839"/>
        <c:crosses val="autoZero"/>
        <c:crossBetween val="between"/>
        <c:dispUnits>
          <c:builtInUnit val="billion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VN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V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VN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Volume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VN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RS!$Q$144</c:f>
              <c:strCache>
                <c:ptCount val="1"/>
                <c:pt idx="0">
                  <c:v>Tổng KL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RS!$O$145:$P$212</c:f>
              <c:multiLvlStrCache>
                <c:ptCount val="68"/>
                <c:lvl>
                  <c:pt idx="0">
                    <c:v>19/01/2024</c:v>
                  </c:pt>
                  <c:pt idx="1">
                    <c:v>18/01/2024</c:v>
                  </c:pt>
                  <c:pt idx="2">
                    <c:v>17/01/2024</c:v>
                  </c:pt>
                  <c:pt idx="3">
                    <c:v>16/01/2024</c:v>
                  </c:pt>
                  <c:pt idx="4">
                    <c:v>15/01/2024</c:v>
                  </c:pt>
                  <c:pt idx="5">
                    <c:v>12/01/2024</c:v>
                  </c:pt>
                  <c:pt idx="6">
                    <c:v>11/01/2024</c:v>
                  </c:pt>
                  <c:pt idx="7">
                    <c:v>10/01/2024</c:v>
                  </c:pt>
                  <c:pt idx="8">
                    <c:v>09/01/2024</c:v>
                  </c:pt>
                  <c:pt idx="9">
                    <c:v>08/01/2024</c:v>
                  </c:pt>
                  <c:pt idx="10">
                    <c:v>05/01/2024</c:v>
                  </c:pt>
                  <c:pt idx="11">
                    <c:v>04/01/2024</c:v>
                  </c:pt>
                  <c:pt idx="12">
                    <c:v>03/01/2024</c:v>
                  </c:pt>
                  <c:pt idx="13">
                    <c:v>02/01/2024</c:v>
                  </c:pt>
                  <c:pt idx="14">
                    <c:v>29/12/2023</c:v>
                  </c:pt>
                  <c:pt idx="15">
                    <c:v>28/12/2023</c:v>
                  </c:pt>
                  <c:pt idx="16">
                    <c:v>27/12/2023</c:v>
                  </c:pt>
                  <c:pt idx="17">
                    <c:v>26/12/2023</c:v>
                  </c:pt>
                  <c:pt idx="18">
                    <c:v>25/12/2023</c:v>
                  </c:pt>
                  <c:pt idx="19">
                    <c:v>22/12/2023</c:v>
                  </c:pt>
                  <c:pt idx="20">
                    <c:v>21/12/2023</c:v>
                  </c:pt>
                  <c:pt idx="21">
                    <c:v>20/12/2023</c:v>
                  </c:pt>
                  <c:pt idx="22">
                    <c:v>19/12/2023</c:v>
                  </c:pt>
                  <c:pt idx="23">
                    <c:v>18/12/2023</c:v>
                  </c:pt>
                  <c:pt idx="24">
                    <c:v>15/12/2023</c:v>
                  </c:pt>
                  <c:pt idx="25">
                    <c:v>14/12/2023</c:v>
                  </c:pt>
                  <c:pt idx="26">
                    <c:v>13/12/2023</c:v>
                  </c:pt>
                  <c:pt idx="27">
                    <c:v>12/12/2023</c:v>
                  </c:pt>
                  <c:pt idx="28">
                    <c:v>11/12/2023</c:v>
                  </c:pt>
                  <c:pt idx="29">
                    <c:v>08/12/2023</c:v>
                  </c:pt>
                  <c:pt idx="30">
                    <c:v>07/12/2023</c:v>
                  </c:pt>
                  <c:pt idx="31">
                    <c:v>06/12/2023</c:v>
                  </c:pt>
                  <c:pt idx="32">
                    <c:v>05/12/2023</c:v>
                  </c:pt>
                  <c:pt idx="33">
                    <c:v>04/12/2023</c:v>
                  </c:pt>
                  <c:pt idx="34">
                    <c:v>01/12/2023</c:v>
                  </c:pt>
                  <c:pt idx="35">
                    <c:v>30/11/2023</c:v>
                  </c:pt>
                  <c:pt idx="36">
                    <c:v>29/11/2023</c:v>
                  </c:pt>
                  <c:pt idx="37">
                    <c:v>28/11/2023</c:v>
                  </c:pt>
                  <c:pt idx="38">
                    <c:v>27/11/2023</c:v>
                  </c:pt>
                  <c:pt idx="39">
                    <c:v>24/11/2023</c:v>
                  </c:pt>
                  <c:pt idx="40">
                    <c:v>23/11/2023</c:v>
                  </c:pt>
                  <c:pt idx="41">
                    <c:v>22/11/2023</c:v>
                  </c:pt>
                  <c:pt idx="42">
                    <c:v>21/11/2023</c:v>
                  </c:pt>
                  <c:pt idx="43">
                    <c:v>20/11/2023</c:v>
                  </c:pt>
                  <c:pt idx="44">
                    <c:v>17/11/2023</c:v>
                  </c:pt>
                  <c:pt idx="45">
                    <c:v>16/11/2023</c:v>
                  </c:pt>
                  <c:pt idx="46">
                    <c:v>15/11/2023</c:v>
                  </c:pt>
                  <c:pt idx="47">
                    <c:v>14/11/2023</c:v>
                  </c:pt>
                  <c:pt idx="48">
                    <c:v>13/11/2023</c:v>
                  </c:pt>
                  <c:pt idx="49">
                    <c:v>10/11/2023</c:v>
                  </c:pt>
                  <c:pt idx="50">
                    <c:v>09/11/2023</c:v>
                  </c:pt>
                  <c:pt idx="51">
                    <c:v>08/11/2023</c:v>
                  </c:pt>
                  <c:pt idx="52">
                    <c:v>07/11/2023</c:v>
                  </c:pt>
                  <c:pt idx="53">
                    <c:v>06/11/2023</c:v>
                  </c:pt>
                  <c:pt idx="54">
                    <c:v>03/11/2023</c:v>
                  </c:pt>
                  <c:pt idx="55">
                    <c:v>02/11/2023</c:v>
                  </c:pt>
                  <c:pt idx="56">
                    <c:v>01/11/2023</c:v>
                  </c:pt>
                  <c:pt idx="57">
                    <c:v>31/10/2023</c:v>
                  </c:pt>
                  <c:pt idx="58">
                    <c:v>30/10/2023</c:v>
                  </c:pt>
                  <c:pt idx="59">
                    <c:v>27/10/2023</c:v>
                  </c:pt>
                  <c:pt idx="60">
                    <c:v>26/10/2023</c:v>
                  </c:pt>
                  <c:pt idx="61">
                    <c:v>25/10/2023</c:v>
                  </c:pt>
                  <c:pt idx="62">
                    <c:v>24/10/2023</c:v>
                  </c:pt>
                  <c:pt idx="63">
                    <c:v>23/10/2023</c:v>
                  </c:pt>
                  <c:pt idx="64">
                    <c:v>20/10/2023</c:v>
                  </c:pt>
                  <c:pt idx="65">
                    <c:v>19/10/2023</c:v>
                  </c:pt>
                  <c:pt idx="66">
                    <c:v>18/10/2023</c:v>
                  </c:pt>
                  <c:pt idx="67">
                    <c:v>17/10/2023</c:v>
                  </c:pt>
                </c:lvl>
                <c:lvl>
                  <c:pt idx="0">
                    <c:v>1M</c:v>
                  </c:pt>
                  <c:pt idx="23">
                    <c:v>2M</c:v>
                  </c:pt>
                  <c:pt idx="46">
                    <c:v>3M</c:v>
                  </c:pt>
                </c:lvl>
              </c:multiLvlStrCache>
            </c:multiLvlStrRef>
          </c:cat>
          <c:val>
            <c:numRef>
              <c:f>RS!$Q$145:$Q$212</c:f>
              <c:numCache>
                <c:formatCode>#,##0</c:formatCode>
                <c:ptCount val="68"/>
                <c:pt idx="0">
                  <c:v>5977000</c:v>
                </c:pt>
                <c:pt idx="1">
                  <c:v>9047900</c:v>
                </c:pt>
                <c:pt idx="2">
                  <c:v>5474282</c:v>
                </c:pt>
                <c:pt idx="3">
                  <c:v>4440343</c:v>
                </c:pt>
                <c:pt idx="4">
                  <c:v>4501814</c:v>
                </c:pt>
                <c:pt idx="5">
                  <c:v>10251911</c:v>
                </c:pt>
                <c:pt idx="6">
                  <c:v>5833694</c:v>
                </c:pt>
                <c:pt idx="7">
                  <c:v>9468614</c:v>
                </c:pt>
                <c:pt idx="8">
                  <c:v>5964700</c:v>
                </c:pt>
                <c:pt idx="9">
                  <c:v>8580393</c:v>
                </c:pt>
                <c:pt idx="10">
                  <c:v>7306966</c:v>
                </c:pt>
                <c:pt idx="11">
                  <c:v>9263023</c:v>
                </c:pt>
                <c:pt idx="12">
                  <c:v>12250603</c:v>
                </c:pt>
                <c:pt idx="13">
                  <c:v>5760385</c:v>
                </c:pt>
                <c:pt idx="14">
                  <c:v>6336264</c:v>
                </c:pt>
                <c:pt idx="15">
                  <c:v>4629238</c:v>
                </c:pt>
                <c:pt idx="16">
                  <c:v>4928808</c:v>
                </c:pt>
                <c:pt idx="17">
                  <c:v>8195509</c:v>
                </c:pt>
                <c:pt idx="18">
                  <c:v>4864100</c:v>
                </c:pt>
                <c:pt idx="19">
                  <c:v>4051178</c:v>
                </c:pt>
                <c:pt idx="20">
                  <c:v>3525638</c:v>
                </c:pt>
                <c:pt idx="21">
                  <c:v>3927457</c:v>
                </c:pt>
                <c:pt idx="22">
                  <c:v>4647967</c:v>
                </c:pt>
                <c:pt idx="23">
                  <c:v>5149716</c:v>
                </c:pt>
                <c:pt idx="24">
                  <c:v>10473866</c:v>
                </c:pt>
                <c:pt idx="25">
                  <c:v>8450351</c:v>
                </c:pt>
                <c:pt idx="26">
                  <c:v>17506688</c:v>
                </c:pt>
                <c:pt idx="27">
                  <c:v>4175488</c:v>
                </c:pt>
                <c:pt idx="28">
                  <c:v>5370255</c:v>
                </c:pt>
                <c:pt idx="29">
                  <c:v>6443686</c:v>
                </c:pt>
                <c:pt idx="30">
                  <c:v>17194232</c:v>
                </c:pt>
                <c:pt idx="31">
                  <c:v>7042387</c:v>
                </c:pt>
                <c:pt idx="32">
                  <c:v>11624577</c:v>
                </c:pt>
                <c:pt idx="33">
                  <c:v>15144962</c:v>
                </c:pt>
                <c:pt idx="34">
                  <c:v>4849308</c:v>
                </c:pt>
                <c:pt idx="35">
                  <c:v>5447556</c:v>
                </c:pt>
                <c:pt idx="36">
                  <c:v>4185783</c:v>
                </c:pt>
                <c:pt idx="37">
                  <c:v>5884687</c:v>
                </c:pt>
                <c:pt idx="38">
                  <c:v>4476610</c:v>
                </c:pt>
                <c:pt idx="39">
                  <c:v>9573384</c:v>
                </c:pt>
                <c:pt idx="40">
                  <c:v>12154129</c:v>
                </c:pt>
                <c:pt idx="41">
                  <c:v>11797526</c:v>
                </c:pt>
                <c:pt idx="42">
                  <c:v>5872748</c:v>
                </c:pt>
                <c:pt idx="43">
                  <c:v>8075933</c:v>
                </c:pt>
                <c:pt idx="44">
                  <c:v>13084627</c:v>
                </c:pt>
                <c:pt idx="45">
                  <c:v>7324569</c:v>
                </c:pt>
                <c:pt idx="46">
                  <c:v>7621731</c:v>
                </c:pt>
                <c:pt idx="47">
                  <c:v>7558071</c:v>
                </c:pt>
                <c:pt idx="48">
                  <c:v>6201431</c:v>
                </c:pt>
                <c:pt idx="49">
                  <c:v>13079857</c:v>
                </c:pt>
                <c:pt idx="50">
                  <c:v>12071778</c:v>
                </c:pt>
                <c:pt idx="51">
                  <c:v>10367970</c:v>
                </c:pt>
                <c:pt idx="52">
                  <c:v>9700393</c:v>
                </c:pt>
                <c:pt idx="53">
                  <c:v>7499696</c:v>
                </c:pt>
                <c:pt idx="54">
                  <c:v>11375879</c:v>
                </c:pt>
                <c:pt idx="55">
                  <c:v>8393592</c:v>
                </c:pt>
                <c:pt idx="56">
                  <c:v>6619601</c:v>
                </c:pt>
                <c:pt idx="57">
                  <c:v>9237898</c:v>
                </c:pt>
                <c:pt idx="58">
                  <c:v>4130228</c:v>
                </c:pt>
                <c:pt idx="59">
                  <c:v>7231302</c:v>
                </c:pt>
                <c:pt idx="60">
                  <c:v>15543420</c:v>
                </c:pt>
                <c:pt idx="61">
                  <c:v>4519990</c:v>
                </c:pt>
                <c:pt idx="62">
                  <c:v>5660253</c:v>
                </c:pt>
                <c:pt idx="63">
                  <c:v>6048049</c:v>
                </c:pt>
                <c:pt idx="64">
                  <c:v>8851035</c:v>
                </c:pt>
                <c:pt idx="65">
                  <c:v>9556991</c:v>
                </c:pt>
                <c:pt idx="66">
                  <c:v>14956646</c:v>
                </c:pt>
                <c:pt idx="67">
                  <c:v>7659013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007-1A4A-B85C-D9F40C336D3B}"/>
            </c:ext>
          </c:extLst>
        </c:ser>
        <c:ser>
          <c:idx val="2"/>
          <c:order val="2"/>
          <c:tx>
            <c:strRef>
              <c:f>RS!$S$144</c:f>
              <c:strCache>
                <c:ptCount val="1"/>
                <c:pt idx="0">
                  <c:v>KL GDNN</c:v>
                </c:pt>
              </c:strCache>
            </c:strRef>
          </c:tx>
          <c:spPr>
            <a:solidFill>
              <a:srgbClr val="7030A0"/>
            </a:solidFill>
            <a:ln>
              <a:noFill/>
            </a:ln>
            <a:effectLst/>
          </c:spPr>
          <c:invertIfNegative val="0"/>
          <c:cat>
            <c:multiLvlStrRef>
              <c:f>RS!$O$145:$P$212</c:f>
              <c:multiLvlStrCache>
                <c:ptCount val="68"/>
                <c:lvl>
                  <c:pt idx="0">
                    <c:v>19/01/2024</c:v>
                  </c:pt>
                  <c:pt idx="1">
                    <c:v>18/01/2024</c:v>
                  </c:pt>
                  <c:pt idx="2">
                    <c:v>17/01/2024</c:v>
                  </c:pt>
                  <c:pt idx="3">
                    <c:v>16/01/2024</c:v>
                  </c:pt>
                  <c:pt idx="4">
                    <c:v>15/01/2024</c:v>
                  </c:pt>
                  <c:pt idx="5">
                    <c:v>12/01/2024</c:v>
                  </c:pt>
                  <c:pt idx="6">
                    <c:v>11/01/2024</c:v>
                  </c:pt>
                  <c:pt idx="7">
                    <c:v>10/01/2024</c:v>
                  </c:pt>
                  <c:pt idx="8">
                    <c:v>09/01/2024</c:v>
                  </c:pt>
                  <c:pt idx="9">
                    <c:v>08/01/2024</c:v>
                  </c:pt>
                  <c:pt idx="10">
                    <c:v>05/01/2024</c:v>
                  </c:pt>
                  <c:pt idx="11">
                    <c:v>04/01/2024</c:v>
                  </c:pt>
                  <c:pt idx="12">
                    <c:v>03/01/2024</c:v>
                  </c:pt>
                  <c:pt idx="13">
                    <c:v>02/01/2024</c:v>
                  </c:pt>
                  <c:pt idx="14">
                    <c:v>29/12/2023</c:v>
                  </c:pt>
                  <c:pt idx="15">
                    <c:v>28/12/2023</c:v>
                  </c:pt>
                  <c:pt idx="16">
                    <c:v>27/12/2023</c:v>
                  </c:pt>
                  <c:pt idx="17">
                    <c:v>26/12/2023</c:v>
                  </c:pt>
                  <c:pt idx="18">
                    <c:v>25/12/2023</c:v>
                  </c:pt>
                  <c:pt idx="19">
                    <c:v>22/12/2023</c:v>
                  </c:pt>
                  <c:pt idx="20">
                    <c:v>21/12/2023</c:v>
                  </c:pt>
                  <c:pt idx="21">
                    <c:v>20/12/2023</c:v>
                  </c:pt>
                  <c:pt idx="22">
                    <c:v>19/12/2023</c:v>
                  </c:pt>
                  <c:pt idx="23">
                    <c:v>18/12/2023</c:v>
                  </c:pt>
                  <c:pt idx="24">
                    <c:v>15/12/2023</c:v>
                  </c:pt>
                  <c:pt idx="25">
                    <c:v>14/12/2023</c:v>
                  </c:pt>
                  <c:pt idx="26">
                    <c:v>13/12/2023</c:v>
                  </c:pt>
                  <c:pt idx="27">
                    <c:v>12/12/2023</c:v>
                  </c:pt>
                  <c:pt idx="28">
                    <c:v>11/12/2023</c:v>
                  </c:pt>
                  <c:pt idx="29">
                    <c:v>08/12/2023</c:v>
                  </c:pt>
                  <c:pt idx="30">
                    <c:v>07/12/2023</c:v>
                  </c:pt>
                  <c:pt idx="31">
                    <c:v>06/12/2023</c:v>
                  </c:pt>
                  <c:pt idx="32">
                    <c:v>05/12/2023</c:v>
                  </c:pt>
                  <c:pt idx="33">
                    <c:v>04/12/2023</c:v>
                  </c:pt>
                  <c:pt idx="34">
                    <c:v>01/12/2023</c:v>
                  </c:pt>
                  <c:pt idx="35">
                    <c:v>30/11/2023</c:v>
                  </c:pt>
                  <c:pt idx="36">
                    <c:v>29/11/2023</c:v>
                  </c:pt>
                  <c:pt idx="37">
                    <c:v>28/11/2023</c:v>
                  </c:pt>
                  <c:pt idx="38">
                    <c:v>27/11/2023</c:v>
                  </c:pt>
                  <c:pt idx="39">
                    <c:v>24/11/2023</c:v>
                  </c:pt>
                  <c:pt idx="40">
                    <c:v>23/11/2023</c:v>
                  </c:pt>
                  <c:pt idx="41">
                    <c:v>22/11/2023</c:v>
                  </c:pt>
                  <c:pt idx="42">
                    <c:v>21/11/2023</c:v>
                  </c:pt>
                  <c:pt idx="43">
                    <c:v>20/11/2023</c:v>
                  </c:pt>
                  <c:pt idx="44">
                    <c:v>17/11/2023</c:v>
                  </c:pt>
                  <c:pt idx="45">
                    <c:v>16/11/2023</c:v>
                  </c:pt>
                  <c:pt idx="46">
                    <c:v>15/11/2023</c:v>
                  </c:pt>
                  <c:pt idx="47">
                    <c:v>14/11/2023</c:v>
                  </c:pt>
                  <c:pt idx="48">
                    <c:v>13/11/2023</c:v>
                  </c:pt>
                  <c:pt idx="49">
                    <c:v>10/11/2023</c:v>
                  </c:pt>
                  <c:pt idx="50">
                    <c:v>09/11/2023</c:v>
                  </c:pt>
                  <c:pt idx="51">
                    <c:v>08/11/2023</c:v>
                  </c:pt>
                  <c:pt idx="52">
                    <c:v>07/11/2023</c:v>
                  </c:pt>
                  <c:pt idx="53">
                    <c:v>06/11/2023</c:v>
                  </c:pt>
                  <c:pt idx="54">
                    <c:v>03/11/2023</c:v>
                  </c:pt>
                  <c:pt idx="55">
                    <c:v>02/11/2023</c:v>
                  </c:pt>
                  <c:pt idx="56">
                    <c:v>01/11/2023</c:v>
                  </c:pt>
                  <c:pt idx="57">
                    <c:v>31/10/2023</c:v>
                  </c:pt>
                  <c:pt idx="58">
                    <c:v>30/10/2023</c:v>
                  </c:pt>
                  <c:pt idx="59">
                    <c:v>27/10/2023</c:v>
                  </c:pt>
                  <c:pt idx="60">
                    <c:v>26/10/2023</c:v>
                  </c:pt>
                  <c:pt idx="61">
                    <c:v>25/10/2023</c:v>
                  </c:pt>
                  <c:pt idx="62">
                    <c:v>24/10/2023</c:v>
                  </c:pt>
                  <c:pt idx="63">
                    <c:v>23/10/2023</c:v>
                  </c:pt>
                  <c:pt idx="64">
                    <c:v>20/10/2023</c:v>
                  </c:pt>
                  <c:pt idx="65">
                    <c:v>19/10/2023</c:v>
                  </c:pt>
                  <c:pt idx="66">
                    <c:v>18/10/2023</c:v>
                  </c:pt>
                  <c:pt idx="67">
                    <c:v>17/10/2023</c:v>
                  </c:pt>
                </c:lvl>
                <c:lvl>
                  <c:pt idx="0">
                    <c:v>1M</c:v>
                  </c:pt>
                  <c:pt idx="23">
                    <c:v>2M</c:v>
                  </c:pt>
                  <c:pt idx="46">
                    <c:v>3M</c:v>
                  </c:pt>
                </c:lvl>
              </c:multiLvlStrCache>
            </c:multiLvlStrRef>
          </c:cat>
          <c:val>
            <c:numRef>
              <c:f>RS!$S$145:$S$212</c:f>
              <c:numCache>
                <c:formatCode>#,##0</c:formatCode>
                <c:ptCount val="68"/>
                <c:pt idx="0">
                  <c:v>33700</c:v>
                </c:pt>
                <c:pt idx="1">
                  <c:v>1558800</c:v>
                </c:pt>
                <c:pt idx="2">
                  <c:v>1007300</c:v>
                </c:pt>
                <c:pt idx="3">
                  <c:v>1304500</c:v>
                </c:pt>
                <c:pt idx="4">
                  <c:v>1000800</c:v>
                </c:pt>
                <c:pt idx="5">
                  <c:v>24600</c:v>
                </c:pt>
                <c:pt idx="6">
                  <c:v>1488788</c:v>
                </c:pt>
                <c:pt idx="7">
                  <c:v>355800</c:v>
                </c:pt>
                <c:pt idx="8">
                  <c:v>908200</c:v>
                </c:pt>
                <c:pt idx="9">
                  <c:v>230421</c:v>
                </c:pt>
                <c:pt idx="10">
                  <c:v>1300</c:v>
                </c:pt>
                <c:pt idx="11">
                  <c:v>103200</c:v>
                </c:pt>
                <c:pt idx="12">
                  <c:v>564600</c:v>
                </c:pt>
                <c:pt idx="13">
                  <c:v>3600</c:v>
                </c:pt>
                <c:pt idx="14">
                  <c:v>750699</c:v>
                </c:pt>
                <c:pt idx="15">
                  <c:v>598200</c:v>
                </c:pt>
                <c:pt idx="16">
                  <c:v>95939</c:v>
                </c:pt>
                <c:pt idx="17">
                  <c:v>34500</c:v>
                </c:pt>
                <c:pt idx="18">
                  <c:v>19400</c:v>
                </c:pt>
                <c:pt idx="19">
                  <c:v>176200</c:v>
                </c:pt>
                <c:pt idx="20">
                  <c:v>69300</c:v>
                </c:pt>
                <c:pt idx="21">
                  <c:v>67400</c:v>
                </c:pt>
                <c:pt idx="22">
                  <c:v>110466</c:v>
                </c:pt>
                <c:pt idx="23">
                  <c:v>112200</c:v>
                </c:pt>
                <c:pt idx="24">
                  <c:v>2054010</c:v>
                </c:pt>
                <c:pt idx="25">
                  <c:v>1205000</c:v>
                </c:pt>
                <c:pt idx="26">
                  <c:v>728910</c:v>
                </c:pt>
                <c:pt idx="27">
                  <c:v>51500</c:v>
                </c:pt>
                <c:pt idx="28">
                  <c:v>151800</c:v>
                </c:pt>
                <c:pt idx="29">
                  <c:v>51100</c:v>
                </c:pt>
                <c:pt idx="30">
                  <c:v>1067800</c:v>
                </c:pt>
                <c:pt idx="31">
                  <c:v>369100</c:v>
                </c:pt>
                <c:pt idx="32">
                  <c:v>348200</c:v>
                </c:pt>
                <c:pt idx="33">
                  <c:v>502830</c:v>
                </c:pt>
                <c:pt idx="34">
                  <c:v>239539</c:v>
                </c:pt>
                <c:pt idx="35">
                  <c:v>69628</c:v>
                </c:pt>
                <c:pt idx="36">
                  <c:v>177839</c:v>
                </c:pt>
                <c:pt idx="37">
                  <c:v>385400</c:v>
                </c:pt>
                <c:pt idx="38">
                  <c:v>32300</c:v>
                </c:pt>
                <c:pt idx="39">
                  <c:v>166314</c:v>
                </c:pt>
                <c:pt idx="40">
                  <c:v>544000</c:v>
                </c:pt>
                <c:pt idx="41">
                  <c:v>211800</c:v>
                </c:pt>
                <c:pt idx="42">
                  <c:v>198600</c:v>
                </c:pt>
                <c:pt idx="43">
                  <c:v>253536</c:v>
                </c:pt>
                <c:pt idx="44">
                  <c:v>398310</c:v>
                </c:pt>
                <c:pt idx="45">
                  <c:v>111300</c:v>
                </c:pt>
                <c:pt idx="46">
                  <c:v>802300</c:v>
                </c:pt>
                <c:pt idx="47">
                  <c:v>2005900</c:v>
                </c:pt>
                <c:pt idx="48">
                  <c:v>203600</c:v>
                </c:pt>
                <c:pt idx="49">
                  <c:v>604200</c:v>
                </c:pt>
                <c:pt idx="50">
                  <c:v>714010</c:v>
                </c:pt>
                <c:pt idx="51">
                  <c:v>631600</c:v>
                </c:pt>
                <c:pt idx="52">
                  <c:v>547600</c:v>
                </c:pt>
                <c:pt idx="53">
                  <c:v>371700</c:v>
                </c:pt>
                <c:pt idx="54">
                  <c:v>767300</c:v>
                </c:pt>
                <c:pt idx="55">
                  <c:v>1629100</c:v>
                </c:pt>
                <c:pt idx="56">
                  <c:v>1187100</c:v>
                </c:pt>
                <c:pt idx="57">
                  <c:v>749930</c:v>
                </c:pt>
                <c:pt idx="58">
                  <c:v>57590</c:v>
                </c:pt>
                <c:pt idx="59">
                  <c:v>68600</c:v>
                </c:pt>
                <c:pt idx="60">
                  <c:v>779376</c:v>
                </c:pt>
                <c:pt idx="61">
                  <c:v>207000</c:v>
                </c:pt>
                <c:pt idx="62">
                  <c:v>180300</c:v>
                </c:pt>
                <c:pt idx="63">
                  <c:v>525700</c:v>
                </c:pt>
                <c:pt idx="64">
                  <c:v>889100</c:v>
                </c:pt>
                <c:pt idx="65">
                  <c:v>954920</c:v>
                </c:pt>
                <c:pt idx="66">
                  <c:v>363800</c:v>
                </c:pt>
                <c:pt idx="67">
                  <c:v>296940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007-1A4A-B85C-D9F40C336D3B}"/>
            </c:ext>
          </c:extLst>
        </c:ser>
        <c:ser>
          <c:idx val="3"/>
          <c:order val="3"/>
          <c:tx>
            <c:strRef>
              <c:f>RS!$T$144</c:f>
              <c:strCache>
                <c:ptCount val="1"/>
                <c:pt idx="0">
                  <c:v>KL GDTD</c:v>
                </c:pt>
              </c:strCache>
            </c:strRef>
          </c:tx>
          <c:spPr>
            <a:solidFill>
              <a:srgbClr val="FF0000"/>
            </a:solidFill>
            <a:ln>
              <a:noFill/>
            </a:ln>
            <a:effectLst/>
          </c:spPr>
          <c:invertIfNegative val="0"/>
          <c:cat>
            <c:multiLvlStrRef>
              <c:f>RS!$O$145:$P$212</c:f>
              <c:multiLvlStrCache>
                <c:ptCount val="68"/>
                <c:lvl>
                  <c:pt idx="0">
                    <c:v>19/01/2024</c:v>
                  </c:pt>
                  <c:pt idx="1">
                    <c:v>18/01/2024</c:v>
                  </c:pt>
                  <c:pt idx="2">
                    <c:v>17/01/2024</c:v>
                  </c:pt>
                  <c:pt idx="3">
                    <c:v>16/01/2024</c:v>
                  </c:pt>
                  <c:pt idx="4">
                    <c:v>15/01/2024</c:v>
                  </c:pt>
                  <c:pt idx="5">
                    <c:v>12/01/2024</c:v>
                  </c:pt>
                  <c:pt idx="6">
                    <c:v>11/01/2024</c:v>
                  </c:pt>
                  <c:pt idx="7">
                    <c:v>10/01/2024</c:v>
                  </c:pt>
                  <c:pt idx="8">
                    <c:v>09/01/2024</c:v>
                  </c:pt>
                  <c:pt idx="9">
                    <c:v>08/01/2024</c:v>
                  </c:pt>
                  <c:pt idx="10">
                    <c:v>05/01/2024</c:v>
                  </c:pt>
                  <c:pt idx="11">
                    <c:v>04/01/2024</c:v>
                  </c:pt>
                  <c:pt idx="12">
                    <c:v>03/01/2024</c:v>
                  </c:pt>
                  <c:pt idx="13">
                    <c:v>02/01/2024</c:v>
                  </c:pt>
                  <c:pt idx="14">
                    <c:v>29/12/2023</c:v>
                  </c:pt>
                  <c:pt idx="15">
                    <c:v>28/12/2023</c:v>
                  </c:pt>
                  <c:pt idx="16">
                    <c:v>27/12/2023</c:v>
                  </c:pt>
                  <c:pt idx="17">
                    <c:v>26/12/2023</c:v>
                  </c:pt>
                  <c:pt idx="18">
                    <c:v>25/12/2023</c:v>
                  </c:pt>
                  <c:pt idx="19">
                    <c:v>22/12/2023</c:v>
                  </c:pt>
                  <c:pt idx="20">
                    <c:v>21/12/2023</c:v>
                  </c:pt>
                  <c:pt idx="21">
                    <c:v>20/12/2023</c:v>
                  </c:pt>
                  <c:pt idx="22">
                    <c:v>19/12/2023</c:v>
                  </c:pt>
                  <c:pt idx="23">
                    <c:v>18/12/2023</c:v>
                  </c:pt>
                  <c:pt idx="24">
                    <c:v>15/12/2023</c:v>
                  </c:pt>
                  <c:pt idx="25">
                    <c:v>14/12/2023</c:v>
                  </c:pt>
                  <c:pt idx="26">
                    <c:v>13/12/2023</c:v>
                  </c:pt>
                  <c:pt idx="27">
                    <c:v>12/12/2023</c:v>
                  </c:pt>
                  <c:pt idx="28">
                    <c:v>11/12/2023</c:v>
                  </c:pt>
                  <c:pt idx="29">
                    <c:v>08/12/2023</c:v>
                  </c:pt>
                  <c:pt idx="30">
                    <c:v>07/12/2023</c:v>
                  </c:pt>
                  <c:pt idx="31">
                    <c:v>06/12/2023</c:v>
                  </c:pt>
                  <c:pt idx="32">
                    <c:v>05/12/2023</c:v>
                  </c:pt>
                  <c:pt idx="33">
                    <c:v>04/12/2023</c:v>
                  </c:pt>
                  <c:pt idx="34">
                    <c:v>01/12/2023</c:v>
                  </c:pt>
                  <c:pt idx="35">
                    <c:v>30/11/2023</c:v>
                  </c:pt>
                  <c:pt idx="36">
                    <c:v>29/11/2023</c:v>
                  </c:pt>
                  <c:pt idx="37">
                    <c:v>28/11/2023</c:v>
                  </c:pt>
                  <c:pt idx="38">
                    <c:v>27/11/2023</c:v>
                  </c:pt>
                  <c:pt idx="39">
                    <c:v>24/11/2023</c:v>
                  </c:pt>
                  <c:pt idx="40">
                    <c:v>23/11/2023</c:v>
                  </c:pt>
                  <c:pt idx="41">
                    <c:v>22/11/2023</c:v>
                  </c:pt>
                  <c:pt idx="42">
                    <c:v>21/11/2023</c:v>
                  </c:pt>
                  <c:pt idx="43">
                    <c:v>20/11/2023</c:v>
                  </c:pt>
                  <c:pt idx="44">
                    <c:v>17/11/2023</c:v>
                  </c:pt>
                  <c:pt idx="45">
                    <c:v>16/11/2023</c:v>
                  </c:pt>
                  <c:pt idx="46">
                    <c:v>15/11/2023</c:v>
                  </c:pt>
                  <c:pt idx="47">
                    <c:v>14/11/2023</c:v>
                  </c:pt>
                  <c:pt idx="48">
                    <c:v>13/11/2023</c:v>
                  </c:pt>
                  <c:pt idx="49">
                    <c:v>10/11/2023</c:v>
                  </c:pt>
                  <c:pt idx="50">
                    <c:v>09/11/2023</c:v>
                  </c:pt>
                  <c:pt idx="51">
                    <c:v>08/11/2023</c:v>
                  </c:pt>
                  <c:pt idx="52">
                    <c:v>07/11/2023</c:v>
                  </c:pt>
                  <c:pt idx="53">
                    <c:v>06/11/2023</c:v>
                  </c:pt>
                  <c:pt idx="54">
                    <c:v>03/11/2023</c:v>
                  </c:pt>
                  <c:pt idx="55">
                    <c:v>02/11/2023</c:v>
                  </c:pt>
                  <c:pt idx="56">
                    <c:v>01/11/2023</c:v>
                  </c:pt>
                  <c:pt idx="57">
                    <c:v>31/10/2023</c:v>
                  </c:pt>
                  <c:pt idx="58">
                    <c:v>30/10/2023</c:v>
                  </c:pt>
                  <c:pt idx="59">
                    <c:v>27/10/2023</c:v>
                  </c:pt>
                  <c:pt idx="60">
                    <c:v>26/10/2023</c:v>
                  </c:pt>
                  <c:pt idx="61">
                    <c:v>25/10/2023</c:v>
                  </c:pt>
                  <c:pt idx="62">
                    <c:v>24/10/2023</c:v>
                  </c:pt>
                  <c:pt idx="63">
                    <c:v>23/10/2023</c:v>
                  </c:pt>
                  <c:pt idx="64">
                    <c:v>20/10/2023</c:v>
                  </c:pt>
                  <c:pt idx="65">
                    <c:v>19/10/2023</c:v>
                  </c:pt>
                  <c:pt idx="66">
                    <c:v>18/10/2023</c:v>
                  </c:pt>
                  <c:pt idx="67">
                    <c:v>17/10/2023</c:v>
                  </c:pt>
                </c:lvl>
                <c:lvl>
                  <c:pt idx="0">
                    <c:v>1M</c:v>
                  </c:pt>
                  <c:pt idx="23">
                    <c:v>2M</c:v>
                  </c:pt>
                  <c:pt idx="46">
                    <c:v>3M</c:v>
                  </c:pt>
                </c:lvl>
              </c:multiLvlStrCache>
            </c:multiLvlStrRef>
          </c:cat>
          <c:val>
            <c:numRef>
              <c:f>RS!$T$145:$T$212</c:f>
              <c:numCache>
                <c:formatCode>#,##0</c:formatCode>
                <c:ptCount val="68"/>
                <c:pt idx="0">
                  <c:v>1581200</c:v>
                </c:pt>
                <c:pt idx="1">
                  <c:v>1006700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120000</c:v>
                </c:pt>
                <c:pt idx="25">
                  <c:v>0</c:v>
                </c:pt>
                <c:pt idx="26">
                  <c:v>244700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 formatCode="General">
                  <c:v>0</c:v>
                </c:pt>
                <c:pt idx="65" formatCode="General">
                  <c:v>0</c:v>
                </c:pt>
                <c:pt idx="66" formatCode="General">
                  <c:v>0</c:v>
                </c:pt>
                <c:pt idx="67" formatCode="General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007-1A4A-B85C-D9F40C336D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32423423"/>
        <c:axId val="518145712"/>
      </c:barChart>
      <c:lineChart>
        <c:grouping val="standard"/>
        <c:varyColors val="0"/>
        <c:ser>
          <c:idx val="1"/>
          <c:order val="1"/>
          <c:tx>
            <c:strRef>
              <c:f>RS!$R$144</c:f>
              <c:strCache>
                <c:ptCount val="1"/>
                <c:pt idx="0">
                  <c:v>KLTB 5D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multiLvlStrRef>
              <c:f>RS!$O$145:$P$212</c:f>
              <c:multiLvlStrCache>
                <c:ptCount val="68"/>
                <c:lvl>
                  <c:pt idx="0">
                    <c:v>19/01/2024</c:v>
                  </c:pt>
                  <c:pt idx="1">
                    <c:v>18/01/2024</c:v>
                  </c:pt>
                  <c:pt idx="2">
                    <c:v>17/01/2024</c:v>
                  </c:pt>
                  <c:pt idx="3">
                    <c:v>16/01/2024</c:v>
                  </c:pt>
                  <c:pt idx="4">
                    <c:v>15/01/2024</c:v>
                  </c:pt>
                  <c:pt idx="5">
                    <c:v>12/01/2024</c:v>
                  </c:pt>
                  <c:pt idx="6">
                    <c:v>11/01/2024</c:v>
                  </c:pt>
                  <c:pt idx="7">
                    <c:v>10/01/2024</c:v>
                  </c:pt>
                  <c:pt idx="8">
                    <c:v>09/01/2024</c:v>
                  </c:pt>
                  <c:pt idx="9">
                    <c:v>08/01/2024</c:v>
                  </c:pt>
                  <c:pt idx="10">
                    <c:v>05/01/2024</c:v>
                  </c:pt>
                  <c:pt idx="11">
                    <c:v>04/01/2024</c:v>
                  </c:pt>
                  <c:pt idx="12">
                    <c:v>03/01/2024</c:v>
                  </c:pt>
                  <c:pt idx="13">
                    <c:v>02/01/2024</c:v>
                  </c:pt>
                  <c:pt idx="14">
                    <c:v>29/12/2023</c:v>
                  </c:pt>
                  <c:pt idx="15">
                    <c:v>28/12/2023</c:v>
                  </c:pt>
                  <c:pt idx="16">
                    <c:v>27/12/2023</c:v>
                  </c:pt>
                  <c:pt idx="17">
                    <c:v>26/12/2023</c:v>
                  </c:pt>
                  <c:pt idx="18">
                    <c:v>25/12/2023</c:v>
                  </c:pt>
                  <c:pt idx="19">
                    <c:v>22/12/2023</c:v>
                  </c:pt>
                  <c:pt idx="20">
                    <c:v>21/12/2023</c:v>
                  </c:pt>
                  <c:pt idx="21">
                    <c:v>20/12/2023</c:v>
                  </c:pt>
                  <c:pt idx="22">
                    <c:v>19/12/2023</c:v>
                  </c:pt>
                  <c:pt idx="23">
                    <c:v>18/12/2023</c:v>
                  </c:pt>
                  <c:pt idx="24">
                    <c:v>15/12/2023</c:v>
                  </c:pt>
                  <c:pt idx="25">
                    <c:v>14/12/2023</c:v>
                  </c:pt>
                  <c:pt idx="26">
                    <c:v>13/12/2023</c:v>
                  </c:pt>
                  <c:pt idx="27">
                    <c:v>12/12/2023</c:v>
                  </c:pt>
                  <c:pt idx="28">
                    <c:v>11/12/2023</c:v>
                  </c:pt>
                  <c:pt idx="29">
                    <c:v>08/12/2023</c:v>
                  </c:pt>
                  <c:pt idx="30">
                    <c:v>07/12/2023</c:v>
                  </c:pt>
                  <c:pt idx="31">
                    <c:v>06/12/2023</c:v>
                  </c:pt>
                  <c:pt idx="32">
                    <c:v>05/12/2023</c:v>
                  </c:pt>
                  <c:pt idx="33">
                    <c:v>04/12/2023</c:v>
                  </c:pt>
                  <c:pt idx="34">
                    <c:v>01/12/2023</c:v>
                  </c:pt>
                  <c:pt idx="35">
                    <c:v>30/11/2023</c:v>
                  </c:pt>
                  <c:pt idx="36">
                    <c:v>29/11/2023</c:v>
                  </c:pt>
                  <c:pt idx="37">
                    <c:v>28/11/2023</c:v>
                  </c:pt>
                  <c:pt idx="38">
                    <c:v>27/11/2023</c:v>
                  </c:pt>
                  <c:pt idx="39">
                    <c:v>24/11/2023</c:v>
                  </c:pt>
                  <c:pt idx="40">
                    <c:v>23/11/2023</c:v>
                  </c:pt>
                  <c:pt idx="41">
                    <c:v>22/11/2023</c:v>
                  </c:pt>
                  <c:pt idx="42">
                    <c:v>21/11/2023</c:v>
                  </c:pt>
                  <c:pt idx="43">
                    <c:v>20/11/2023</c:v>
                  </c:pt>
                  <c:pt idx="44">
                    <c:v>17/11/2023</c:v>
                  </c:pt>
                  <c:pt idx="45">
                    <c:v>16/11/2023</c:v>
                  </c:pt>
                  <c:pt idx="46">
                    <c:v>15/11/2023</c:v>
                  </c:pt>
                  <c:pt idx="47">
                    <c:v>14/11/2023</c:v>
                  </c:pt>
                  <c:pt idx="48">
                    <c:v>13/11/2023</c:v>
                  </c:pt>
                  <c:pt idx="49">
                    <c:v>10/11/2023</c:v>
                  </c:pt>
                  <c:pt idx="50">
                    <c:v>09/11/2023</c:v>
                  </c:pt>
                  <c:pt idx="51">
                    <c:v>08/11/2023</c:v>
                  </c:pt>
                  <c:pt idx="52">
                    <c:v>07/11/2023</c:v>
                  </c:pt>
                  <c:pt idx="53">
                    <c:v>06/11/2023</c:v>
                  </c:pt>
                  <c:pt idx="54">
                    <c:v>03/11/2023</c:v>
                  </c:pt>
                  <c:pt idx="55">
                    <c:v>02/11/2023</c:v>
                  </c:pt>
                  <c:pt idx="56">
                    <c:v>01/11/2023</c:v>
                  </c:pt>
                  <c:pt idx="57">
                    <c:v>31/10/2023</c:v>
                  </c:pt>
                  <c:pt idx="58">
                    <c:v>30/10/2023</c:v>
                  </c:pt>
                  <c:pt idx="59">
                    <c:v>27/10/2023</c:v>
                  </c:pt>
                  <c:pt idx="60">
                    <c:v>26/10/2023</c:v>
                  </c:pt>
                  <c:pt idx="61">
                    <c:v>25/10/2023</c:v>
                  </c:pt>
                  <c:pt idx="62">
                    <c:v>24/10/2023</c:v>
                  </c:pt>
                  <c:pt idx="63">
                    <c:v>23/10/2023</c:v>
                  </c:pt>
                  <c:pt idx="64">
                    <c:v>20/10/2023</c:v>
                  </c:pt>
                  <c:pt idx="65">
                    <c:v>19/10/2023</c:v>
                  </c:pt>
                  <c:pt idx="66">
                    <c:v>18/10/2023</c:v>
                  </c:pt>
                  <c:pt idx="67">
                    <c:v>17/10/2023</c:v>
                  </c:pt>
                </c:lvl>
                <c:lvl>
                  <c:pt idx="0">
                    <c:v>1M</c:v>
                  </c:pt>
                  <c:pt idx="23">
                    <c:v>2M</c:v>
                  </c:pt>
                  <c:pt idx="46">
                    <c:v>3M</c:v>
                  </c:pt>
                </c:lvl>
              </c:multiLvlStrCache>
            </c:multiLvlStrRef>
          </c:cat>
          <c:val>
            <c:numRef>
              <c:f>RS!$R$145:$R$212</c:f>
              <c:numCache>
                <c:formatCode>#,##0</c:formatCode>
                <c:ptCount val="68"/>
                <c:pt idx="0">
                  <c:v>6615541.666666667</c:v>
                </c:pt>
                <c:pt idx="1">
                  <c:v>6591657.333333333</c:v>
                </c:pt>
                <c:pt idx="2">
                  <c:v>6661776.333333333</c:v>
                </c:pt>
                <c:pt idx="3">
                  <c:v>6743512.666666667</c:v>
                </c:pt>
                <c:pt idx="4">
                  <c:v>7433521</c:v>
                </c:pt>
                <c:pt idx="5">
                  <c:v>7901046.333333333</c:v>
                </c:pt>
                <c:pt idx="6">
                  <c:v>7736231.666666667</c:v>
                </c:pt>
                <c:pt idx="7">
                  <c:v>8805716.5</c:v>
                </c:pt>
                <c:pt idx="8">
                  <c:v>8187678.333333333</c:v>
                </c:pt>
                <c:pt idx="9">
                  <c:v>8249605.666666667</c:v>
                </c:pt>
                <c:pt idx="10">
                  <c:v>7591079.833333333</c:v>
                </c:pt>
                <c:pt idx="11">
                  <c:v>7194720.166666667</c:v>
                </c:pt>
                <c:pt idx="12">
                  <c:v>7016801.166666667</c:v>
                </c:pt>
                <c:pt idx="13">
                  <c:v>5785717.333333333</c:v>
                </c:pt>
                <c:pt idx="14">
                  <c:v>5500849.5</c:v>
                </c:pt>
                <c:pt idx="15">
                  <c:v>5032411.833333333</c:v>
                </c:pt>
                <c:pt idx="16">
                  <c:v>4915448.333333333</c:v>
                </c:pt>
                <c:pt idx="17">
                  <c:v>4868641.5</c:v>
                </c:pt>
                <c:pt idx="18">
                  <c:v>4361009.333333333</c:v>
                </c:pt>
                <c:pt idx="19">
                  <c:v>5295970.333333333</c:v>
                </c:pt>
                <c:pt idx="20">
                  <c:v>6029165.833333333</c:v>
                </c:pt>
                <c:pt idx="21">
                  <c:v>8359340.833333333</c:v>
                </c:pt>
                <c:pt idx="22">
                  <c:v>8400679.333333334</c:v>
                </c:pt>
                <c:pt idx="23">
                  <c:v>8521060.666666666</c:v>
                </c:pt>
                <c:pt idx="24">
                  <c:v>8736722.333333334</c:v>
                </c:pt>
                <c:pt idx="25">
                  <c:v>9856783.333333334</c:v>
                </c:pt>
                <c:pt idx="26">
                  <c:v>9622122.666666666</c:v>
                </c:pt>
                <c:pt idx="27">
                  <c:v>8641770.833333334</c:v>
                </c:pt>
                <c:pt idx="28">
                  <c:v>10470016.5</c:v>
                </c:pt>
                <c:pt idx="29">
                  <c:v>10383192</c:v>
                </c:pt>
                <c:pt idx="30">
                  <c:v>10217170.333333334</c:v>
                </c:pt>
                <c:pt idx="31">
                  <c:v>8049095.5</c:v>
                </c:pt>
                <c:pt idx="32">
                  <c:v>7856145.5</c:v>
                </c:pt>
                <c:pt idx="33">
                  <c:v>6664817.666666667</c:v>
                </c:pt>
                <c:pt idx="34">
                  <c:v>5736221.333333333</c:v>
                </c:pt>
                <c:pt idx="35">
                  <c:v>6953691.5</c:v>
                </c:pt>
                <c:pt idx="36">
                  <c:v>8012019.833333333</c:v>
                </c:pt>
                <c:pt idx="37">
                  <c:v>8293180.666666667</c:v>
                </c:pt>
                <c:pt idx="38">
                  <c:v>8658388.333333334</c:v>
                </c:pt>
                <c:pt idx="39">
                  <c:v>10093057.833333334</c:v>
                </c:pt>
                <c:pt idx="40">
                  <c:v>9718255.333333334</c:v>
                </c:pt>
                <c:pt idx="41">
                  <c:v>8962855.666666666</c:v>
                </c:pt>
                <c:pt idx="42">
                  <c:v>8256279.833333333</c:v>
                </c:pt>
                <c:pt idx="43">
                  <c:v>8311060.333333333</c:v>
                </c:pt>
                <c:pt idx="44">
                  <c:v>9145047.666666666</c:v>
                </c:pt>
                <c:pt idx="45">
                  <c:v>8976239.5</c:v>
                </c:pt>
                <c:pt idx="46">
                  <c:v>9483473</c:v>
                </c:pt>
                <c:pt idx="47">
                  <c:v>9829916.666666666</c:v>
                </c:pt>
                <c:pt idx="48">
                  <c:v>9820187.5</c:v>
                </c:pt>
                <c:pt idx="49">
                  <c:v>10682595.5</c:v>
                </c:pt>
                <c:pt idx="50">
                  <c:v>9901551.333333334</c:v>
                </c:pt>
                <c:pt idx="51">
                  <c:v>8992855.166666666</c:v>
                </c:pt>
                <c:pt idx="52">
                  <c:v>8804509.833333334</c:v>
                </c:pt>
                <c:pt idx="53">
                  <c:v>7876149</c:v>
                </c:pt>
                <c:pt idx="54">
                  <c:v>7831416.666666667</c:v>
                </c:pt>
                <c:pt idx="55">
                  <c:v>8526006.833333334</c:v>
                </c:pt>
                <c:pt idx="56">
                  <c:v>7880406.5</c:v>
                </c:pt>
                <c:pt idx="57">
                  <c:v>7720515.166666667</c:v>
                </c:pt>
                <c:pt idx="58">
                  <c:v>7188873.666666667</c:v>
                </c:pt>
                <c:pt idx="59">
                  <c:v>7975674.833333333</c:v>
                </c:pt>
                <c:pt idx="60">
                  <c:v>8363289.666666667</c:v>
                </c:pt>
                <c:pt idx="61">
                  <c:v>8265494</c:v>
                </c:pt>
                <c:pt idx="62">
                  <c:v>8788664.5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007-1A4A-B85C-D9F40C336D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2423423"/>
        <c:axId val="518145712"/>
      </c:lineChart>
      <c:catAx>
        <c:axId val="132423423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VN"/>
          </a:p>
        </c:txPr>
        <c:crossAx val="518145712"/>
        <c:crosses val="autoZero"/>
        <c:auto val="1"/>
        <c:lblAlgn val="ctr"/>
        <c:lblOffset val="100"/>
        <c:noMultiLvlLbl val="0"/>
      </c:catAx>
      <c:valAx>
        <c:axId val="518145712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VN"/>
          </a:p>
        </c:txPr>
        <c:crossAx val="132423423"/>
        <c:crosses val="autoZero"/>
        <c:crossBetween val="between"/>
        <c:dispUnits>
          <c:builtInUnit val="million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VN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V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VN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4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</a:rPr>
              <a:t>Biến Động (%)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VN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RS!$Y$144</c:f>
              <c:strCache>
                <c:ptCount val="1"/>
                <c:pt idx="0">
                  <c:v>VCG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multiLvlStrRef>
              <c:f>RS!$V$145:$W$212</c:f>
              <c:multiLvlStrCache>
                <c:ptCount val="68"/>
                <c:lvl>
                  <c:pt idx="0">
                    <c:v>19/01/2024</c:v>
                  </c:pt>
                  <c:pt idx="1">
                    <c:v>18/01/2024</c:v>
                  </c:pt>
                  <c:pt idx="2">
                    <c:v>17/01/2024</c:v>
                  </c:pt>
                  <c:pt idx="3">
                    <c:v>16/01/2024</c:v>
                  </c:pt>
                  <c:pt idx="4">
                    <c:v>15/01/2024</c:v>
                  </c:pt>
                  <c:pt idx="5">
                    <c:v>12/01/2024</c:v>
                  </c:pt>
                  <c:pt idx="6">
                    <c:v>11/01/2024</c:v>
                  </c:pt>
                  <c:pt idx="7">
                    <c:v>10/01/2024</c:v>
                  </c:pt>
                  <c:pt idx="8">
                    <c:v>09/01/2024</c:v>
                  </c:pt>
                  <c:pt idx="9">
                    <c:v>08/01/2024</c:v>
                  </c:pt>
                  <c:pt idx="10">
                    <c:v>05/01/2024</c:v>
                  </c:pt>
                  <c:pt idx="11">
                    <c:v>04/01/2024</c:v>
                  </c:pt>
                  <c:pt idx="12">
                    <c:v>03/01/2024</c:v>
                  </c:pt>
                  <c:pt idx="13">
                    <c:v>02/01/2024</c:v>
                  </c:pt>
                  <c:pt idx="14">
                    <c:v>29/12/2023</c:v>
                  </c:pt>
                  <c:pt idx="15">
                    <c:v>28/12/2023</c:v>
                  </c:pt>
                  <c:pt idx="16">
                    <c:v>27/12/2023</c:v>
                  </c:pt>
                  <c:pt idx="17">
                    <c:v>26/12/2023</c:v>
                  </c:pt>
                  <c:pt idx="18">
                    <c:v>25/12/2023</c:v>
                  </c:pt>
                  <c:pt idx="19">
                    <c:v>22/12/2023</c:v>
                  </c:pt>
                  <c:pt idx="20">
                    <c:v>21/12/2023</c:v>
                  </c:pt>
                  <c:pt idx="21">
                    <c:v>20/12/2023</c:v>
                  </c:pt>
                  <c:pt idx="22">
                    <c:v>19/12/2023</c:v>
                  </c:pt>
                  <c:pt idx="23">
                    <c:v>18/12/2023</c:v>
                  </c:pt>
                  <c:pt idx="24">
                    <c:v>15/12/2023</c:v>
                  </c:pt>
                  <c:pt idx="25">
                    <c:v>14/12/2023</c:v>
                  </c:pt>
                  <c:pt idx="26">
                    <c:v>13/12/2023</c:v>
                  </c:pt>
                  <c:pt idx="27">
                    <c:v>12/12/2023</c:v>
                  </c:pt>
                  <c:pt idx="28">
                    <c:v>11/12/2023</c:v>
                  </c:pt>
                  <c:pt idx="29">
                    <c:v>08/12/2023</c:v>
                  </c:pt>
                  <c:pt idx="30">
                    <c:v>07/12/2023</c:v>
                  </c:pt>
                  <c:pt idx="31">
                    <c:v>06/12/2023</c:v>
                  </c:pt>
                  <c:pt idx="32">
                    <c:v>05/12/2023</c:v>
                  </c:pt>
                  <c:pt idx="33">
                    <c:v>04/12/2023</c:v>
                  </c:pt>
                  <c:pt idx="34">
                    <c:v>01/12/2023</c:v>
                  </c:pt>
                  <c:pt idx="35">
                    <c:v>30/11/2023</c:v>
                  </c:pt>
                  <c:pt idx="36">
                    <c:v>29/11/2023</c:v>
                  </c:pt>
                  <c:pt idx="37">
                    <c:v>28/11/2023</c:v>
                  </c:pt>
                  <c:pt idx="38">
                    <c:v>27/11/2023</c:v>
                  </c:pt>
                  <c:pt idx="39">
                    <c:v>24/11/2023</c:v>
                  </c:pt>
                  <c:pt idx="40">
                    <c:v>23/11/2023</c:v>
                  </c:pt>
                  <c:pt idx="41">
                    <c:v>22/11/2023</c:v>
                  </c:pt>
                  <c:pt idx="42">
                    <c:v>21/11/2023</c:v>
                  </c:pt>
                  <c:pt idx="43">
                    <c:v>20/11/2023</c:v>
                  </c:pt>
                  <c:pt idx="44">
                    <c:v>17/11/2023</c:v>
                  </c:pt>
                  <c:pt idx="45">
                    <c:v>16/11/2023</c:v>
                  </c:pt>
                  <c:pt idx="46">
                    <c:v>15/11/2023</c:v>
                  </c:pt>
                  <c:pt idx="47">
                    <c:v>14/11/2023</c:v>
                  </c:pt>
                  <c:pt idx="48">
                    <c:v>13/11/2023</c:v>
                  </c:pt>
                  <c:pt idx="49">
                    <c:v>10/11/2023</c:v>
                  </c:pt>
                  <c:pt idx="50">
                    <c:v>09/11/2023</c:v>
                  </c:pt>
                  <c:pt idx="51">
                    <c:v>08/11/2023</c:v>
                  </c:pt>
                  <c:pt idx="52">
                    <c:v>07/11/2023</c:v>
                  </c:pt>
                  <c:pt idx="53">
                    <c:v>06/11/2023</c:v>
                  </c:pt>
                  <c:pt idx="54">
                    <c:v>03/11/2023</c:v>
                  </c:pt>
                  <c:pt idx="55">
                    <c:v>02/11/2023</c:v>
                  </c:pt>
                  <c:pt idx="56">
                    <c:v>01/11/2023</c:v>
                  </c:pt>
                  <c:pt idx="57">
                    <c:v>31/10/2023</c:v>
                  </c:pt>
                  <c:pt idx="58">
                    <c:v>30/10/2023</c:v>
                  </c:pt>
                  <c:pt idx="59">
                    <c:v>27/10/2023</c:v>
                  </c:pt>
                  <c:pt idx="60">
                    <c:v>26/10/2023</c:v>
                  </c:pt>
                  <c:pt idx="61">
                    <c:v>25/10/2023</c:v>
                  </c:pt>
                  <c:pt idx="62">
                    <c:v>24/10/2023</c:v>
                  </c:pt>
                  <c:pt idx="63">
                    <c:v>23/10/2023</c:v>
                  </c:pt>
                  <c:pt idx="64">
                    <c:v>20/10/2023</c:v>
                  </c:pt>
                  <c:pt idx="65">
                    <c:v>19/10/2023</c:v>
                  </c:pt>
                  <c:pt idx="66">
                    <c:v>18/10/2023</c:v>
                  </c:pt>
                  <c:pt idx="67">
                    <c:v>17/10/2023</c:v>
                  </c:pt>
                </c:lvl>
                <c:lvl>
                  <c:pt idx="0">
                    <c:v>1M</c:v>
                  </c:pt>
                  <c:pt idx="23">
                    <c:v>2M</c:v>
                  </c:pt>
                  <c:pt idx="46">
                    <c:v>3M</c:v>
                  </c:pt>
                </c:lvl>
              </c:multiLvlStrCache>
            </c:multiLvlStrRef>
          </c:cat>
          <c:val>
            <c:numRef>
              <c:f>RS!$Y$145:$Y$212</c:f>
              <c:numCache>
                <c:formatCode>0.00%</c:formatCode>
                <c:ptCount val="68"/>
                <c:pt idx="0">
                  <c:v>2.5299999999999972E-2</c:v>
                </c:pt>
                <c:pt idx="1">
                  <c:v>2.3199999999999971E-2</c:v>
                </c:pt>
                <c:pt idx="2">
                  <c:v>4.6999999999999664E-3</c:v>
                </c:pt>
                <c:pt idx="3">
                  <c:v>6.6999999999999664E-3</c:v>
                </c:pt>
                <c:pt idx="4">
                  <c:v>-1.6400000000000033E-2</c:v>
                </c:pt>
                <c:pt idx="5">
                  <c:v>-2.4900000000000033E-2</c:v>
                </c:pt>
                <c:pt idx="6">
                  <c:v>3.7999999999999683E-3</c:v>
                </c:pt>
                <c:pt idx="7">
                  <c:v>-1.0800000000000032E-2</c:v>
                </c:pt>
                <c:pt idx="8">
                  <c:v>1.5499999999999969E-2</c:v>
                </c:pt>
                <c:pt idx="9">
                  <c:v>2.7499999999999969E-2</c:v>
                </c:pt>
                <c:pt idx="10">
                  <c:v>2.1399999999999968E-2</c:v>
                </c:pt>
                <c:pt idx="11">
                  <c:v>1.9299999999999966E-2</c:v>
                </c:pt>
                <c:pt idx="12">
                  <c:v>3.3199999999999966E-2</c:v>
                </c:pt>
                <c:pt idx="13">
                  <c:v>4.4999999999999693E-3</c:v>
                </c:pt>
                <c:pt idx="14">
                  <c:v>1.6599999999999969E-2</c:v>
                </c:pt>
                <c:pt idx="15">
                  <c:v>8.39999999999997E-3</c:v>
                </c:pt>
                <c:pt idx="16">
                  <c:v>6.2999999999999706E-3</c:v>
                </c:pt>
                <c:pt idx="17">
                  <c:v>1.2299999999999971E-2</c:v>
                </c:pt>
                <c:pt idx="18">
                  <c:v>8.1999999999999712E-3</c:v>
                </c:pt>
                <c:pt idx="19">
                  <c:v>-8.400000000000029E-3</c:v>
                </c:pt>
                <c:pt idx="20">
                  <c:v>-1.0500000000000028E-2</c:v>
                </c:pt>
                <c:pt idx="21">
                  <c:v>-4.4000000000000289E-3</c:v>
                </c:pt>
                <c:pt idx="22">
                  <c:v>-2.1300000000000027E-2</c:v>
                </c:pt>
                <c:pt idx="23">
                  <c:v>-4.0600000000000025E-2</c:v>
                </c:pt>
                <c:pt idx="24">
                  <c:v>-2.5900000000000027E-2</c:v>
                </c:pt>
                <c:pt idx="25">
                  <c:v>-1.3400000000000025E-2</c:v>
                </c:pt>
                <c:pt idx="26">
                  <c:v>1.0899999999999977E-2</c:v>
                </c:pt>
                <c:pt idx="27">
                  <c:v>2.6999999999999785E-3</c:v>
                </c:pt>
                <c:pt idx="28">
                  <c:v>2.6999999999999785E-3</c:v>
                </c:pt>
                <c:pt idx="29">
                  <c:v>-5.6000000000000216E-3</c:v>
                </c:pt>
                <c:pt idx="30">
                  <c:v>6.5999999999999774E-3</c:v>
                </c:pt>
                <c:pt idx="31">
                  <c:v>1.8599999999999978E-2</c:v>
                </c:pt>
                <c:pt idx="32">
                  <c:v>6.2999999999999792E-3</c:v>
                </c:pt>
                <c:pt idx="33">
                  <c:v>-4.1000000000000203E-3</c:v>
                </c:pt>
                <c:pt idx="34">
                  <c:v>-7.240000000000002E-2</c:v>
                </c:pt>
                <c:pt idx="35">
                  <c:v>-7.240000000000002E-2</c:v>
                </c:pt>
                <c:pt idx="36">
                  <c:v>-6.1600000000000023E-2</c:v>
                </c:pt>
                <c:pt idx="37">
                  <c:v>-7.4900000000000022E-2</c:v>
                </c:pt>
                <c:pt idx="38">
                  <c:v>-9.9800000000000028E-2</c:v>
                </c:pt>
                <c:pt idx="39">
                  <c:v>-7.5600000000000028E-2</c:v>
                </c:pt>
                <c:pt idx="40">
                  <c:v>-8.680000000000003E-2</c:v>
                </c:pt>
                <c:pt idx="41">
                  <c:v>-2.0200000000000023E-2</c:v>
                </c:pt>
                <c:pt idx="42">
                  <c:v>-3.7200000000000025E-2</c:v>
                </c:pt>
                <c:pt idx="43">
                  <c:v>-5.6700000000000028E-2</c:v>
                </c:pt>
                <c:pt idx="44">
                  <c:v>-5.8900000000000029E-2</c:v>
                </c:pt>
                <c:pt idx="45">
                  <c:v>-3.980000000000003E-2</c:v>
                </c:pt>
                <c:pt idx="46">
                  <c:v>-5.0600000000000027E-2</c:v>
                </c:pt>
                <c:pt idx="47">
                  <c:v>-4.4300000000000027E-2</c:v>
                </c:pt>
                <c:pt idx="48">
                  <c:v>-5.3000000000000026E-2</c:v>
                </c:pt>
                <c:pt idx="49">
                  <c:v>-6.3900000000000026E-2</c:v>
                </c:pt>
                <c:pt idx="50">
                  <c:v>-6.1800000000000022E-2</c:v>
                </c:pt>
                <c:pt idx="51">
                  <c:v>-7.0600000000000024E-2</c:v>
                </c:pt>
                <c:pt idx="52">
                  <c:v>-0.13840000000000002</c:v>
                </c:pt>
                <c:pt idx="53">
                  <c:v>-0.11340000000000003</c:v>
                </c:pt>
                <c:pt idx="54">
                  <c:v>-0.12730000000000002</c:v>
                </c:pt>
                <c:pt idx="55">
                  <c:v>-0.15340000000000004</c:v>
                </c:pt>
                <c:pt idx="56">
                  <c:v>-0.22180000000000002</c:v>
                </c:pt>
                <c:pt idx="57">
                  <c:v>-0.26130000000000003</c:v>
                </c:pt>
                <c:pt idx="58">
                  <c:v>-0.21130000000000004</c:v>
                </c:pt>
                <c:pt idx="59">
                  <c:v>-0.14590000000000003</c:v>
                </c:pt>
                <c:pt idx="60">
                  <c:v>-0.15300000000000002</c:v>
                </c:pt>
                <c:pt idx="61">
                  <c:v>-8.5100000000000009E-2</c:v>
                </c:pt>
                <c:pt idx="62">
                  <c:v>-6.3700000000000007E-2</c:v>
                </c:pt>
                <c:pt idx="63">
                  <c:v>-8.1200000000000008E-2</c:v>
                </c:pt>
                <c:pt idx="64">
                  <c:v>-7.9100000000000004E-2</c:v>
                </c:pt>
                <c:pt idx="65">
                  <c:v>-0.14660000000000001</c:v>
                </c:pt>
                <c:pt idx="66">
                  <c:v>-0.10650000000000001</c:v>
                </c:pt>
                <c:pt idx="67">
                  <c:v>-7.0000000000000007E-2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ECD-8B49-B2EA-20E24FCD9CD6}"/>
            </c:ext>
          </c:extLst>
        </c:ser>
        <c:ser>
          <c:idx val="3"/>
          <c:order val="1"/>
          <c:tx>
            <c:strRef>
              <c:f>RS!$AA$144</c:f>
              <c:strCache>
                <c:ptCount val="1"/>
                <c:pt idx="0">
                  <c:v>VNINDEX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multiLvlStrRef>
              <c:f>RS!$V$145:$W$212</c:f>
              <c:multiLvlStrCache>
                <c:ptCount val="68"/>
                <c:lvl>
                  <c:pt idx="0">
                    <c:v>19/01/2024</c:v>
                  </c:pt>
                  <c:pt idx="1">
                    <c:v>18/01/2024</c:v>
                  </c:pt>
                  <c:pt idx="2">
                    <c:v>17/01/2024</c:v>
                  </c:pt>
                  <c:pt idx="3">
                    <c:v>16/01/2024</c:v>
                  </c:pt>
                  <c:pt idx="4">
                    <c:v>15/01/2024</c:v>
                  </c:pt>
                  <c:pt idx="5">
                    <c:v>12/01/2024</c:v>
                  </c:pt>
                  <c:pt idx="6">
                    <c:v>11/01/2024</c:v>
                  </c:pt>
                  <c:pt idx="7">
                    <c:v>10/01/2024</c:v>
                  </c:pt>
                  <c:pt idx="8">
                    <c:v>09/01/2024</c:v>
                  </c:pt>
                  <c:pt idx="9">
                    <c:v>08/01/2024</c:v>
                  </c:pt>
                  <c:pt idx="10">
                    <c:v>05/01/2024</c:v>
                  </c:pt>
                  <c:pt idx="11">
                    <c:v>04/01/2024</c:v>
                  </c:pt>
                  <c:pt idx="12">
                    <c:v>03/01/2024</c:v>
                  </c:pt>
                  <c:pt idx="13">
                    <c:v>02/01/2024</c:v>
                  </c:pt>
                  <c:pt idx="14">
                    <c:v>29/12/2023</c:v>
                  </c:pt>
                  <c:pt idx="15">
                    <c:v>28/12/2023</c:v>
                  </c:pt>
                  <c:pt idx="16">
                    <c:v>27/12/2023</c:v>
                  </c:pt>
                  <c:pt idx="17">
                    <c:v>26/12/2023</c:v>
                  </c:pt>
                  <c:pt idx="18">
                    <c:v>25/12/2023</c:v>
                  </c:pt>
                  <c:pt idx="19">
                    <c:v>22/12/2023</c:v>
                  </c:pt>
                  <c:pt idx="20">
                    <c:v>21/12/2023</c:v>
                  </c:pt>
                  <c:pt idx="21">
                    <c:v>20/12/2023</c:v>
                  </c:pt>
                  <c:pt idx="22">
                    <c:v>19/12/2023</c:v>
                  </c:pt>
                  <c:pt idx="23">
                    <c:v>18/12/2023</c:v>
                  </c:pt>
                  <c:pt idx="24">
                    <c:v>15/12/2023</c:v>
                  </c:pt>
                  <c:pt idx="25">
                    <c:v>14/12/2023</c:v>
                  </c:pt>
                  <c:pt idx="26">
                    <c:v>13/12/2023</c:v>
                  </c:pt>
                  <c:pt idx="27">
                    <c:v>12/12/2023</c:v>
                  </c:pt>
                  <c:pt idx="28">
                    <c:v>11/12/2023</c:v>
                  </c:pt>
                  <c:pt idx="29">
                    <c:v>08/12/2023</c:v>
                  </c:pt>
                  <c:pt idx="30">
                    <c:v>07/12/2023</c:v>
                  </c:pt>
                  <c:pt idx="31">
                    <c:v>06/12/2023</c:v>
                  </c:pt>
                  <c:pt idx="32">
                    <c:v>05/12/2023</c:v>
                  </c:pt>
                  <c:pt idx="33">
                    <c:v>04/12/2023</c:v>
                  </c:pt>
                  <c:pt idx="34">
                    <c:v>01/12/2023</c:v>
                  </c:pt>
                  <c:pt idx="35">
                    <c:v>30/11/2023</c:v>
                  </c:pt>
                  <c:pt idx="36">
                    <c:v>29/11/2023</c:v>
                  </c:pt>
                  <c:pt idx="37">
                    <c:v>28/11/2023</c:v>
                  </c:pt>
                  <c:pt idx="38">
                    <c:v>27/11/2023</c:v>
                  </c:pt>
                  <c:pt idx="39">
                    <c:v>24/11/2023</c:v>
                  </c:pt>
                  <c:pt idx="40">
                    <c:v>23/11/2023</c:v>
                  </c:pt>
                  <c:pt idx="41">
                    <c:v>22/11/2023</c:v>
                  </c:pt>
                  <c:pt idx="42">
                    <c:v>21/11/2023</c:v>
                  </c:pt>
                  <c:pt idx="43">
                    <c:v>20/11/2023</c:v>
                  </c:pt>
                  <c:pt idx="44">
                    <c:v>17/11/2023</c:v>
                  </c:pt>
                  <c:pt idx="45">
                    <c:v>16/11/2023</c:v>
                  </c:pt>
                  <c:pt idx="46">
                    <c:v>15/11/2023</c:v>
                  </c:pt>
                  <c:pt idx="47">
                    <c:v>14/11/2023</c:v>
                  </c:pt>
                  <c:pt idx="48">
                    <c:v>13/11/2023</c:v>
                  </c:pt>
                  <c:pt idx="49">
                    <c:v>10/11/2023</c:v>
                  </c:pt>
                  <c:pt idx="50">
                    <c:v>09/11/2023</c:v>
                  </c:pt>
                  <c:pt idx="51">
                    <c:v>08/11/2023</c:v>
                  </c:pt>
                  <c:pt idx="52">
                    <c:v>07/11/2023</c:v>
                  </c:pt>
                  <c:pt idx="53">
                    <c:v>06/11/2023</c:v>
                  </c:pt>
                  <c:pt idx="54">
                    <c:v>03/11/2023</c:v>
                  </c:pt>
                  <c:pt idx="55">
                    <c:v>02/11/2023</c:v>
                  </c:pt>
                  <c:pt idx="56">
                    <c:v>01/11/2023</c:v>
                  </c:pt>
                  <c:pt idx="57">
                    <c:v>31/10/2023</c:v>
                  </c:pt>
                  <c:pt idx="58">
                    <c:v>30/10/2023</c:v>
                  </c:pt>
                  <c:pt idx="59">
                    <c:v>27/10/2023</c:v>
                  </c:pt>
                  <c:pt idx="60">
                    <c:v>26/10/2023</c:v>
                  </c:pt>
                  <c:pt idx="61">
                    <c:v>25/10/2023</c:v>
                  </c:pt>
                  <c:pt idx="62">
                    <c:v>24/10/2023</c:v>
                  </c:pt>
                  <c:pt idx="63">
                    <c:v>23/10/2023</c:v>
                  </c:pt>
                  <c:pt idx="64">
                    <c:v>20/10/2023</c:v>
                  </c:pt>
                  <c:pt idx="65">
                    <c:v>19/10/2023</c:v>
                  </c:pt>
                  <c:pt idx="66">
                    <c:v>18/10/2023</c:v>
                  </c:pt>
                  <c:pt idx="67">
                    <c:v>17/10/2023</c:v>
                  </c:pt>
                </c:lvl>
                <c:lvl>
                  <c:pt idx="0">
                    <c:v>1M</c:v>
                  </c:pt>
                  <c:pt idx="23">
                    <c:v>2M</c:v>
                  </c:pt>
                  <c:pt idx="46">
                    <c:v>3M</c:v>
                  </c:pt>
                </c:lvl>
              </c:multiLvlStrCache>
            </c:multiLvlStrRef>
          </c:cat>
          <c:val>
            <c:numRef>
              <c:f>RS!$AA$145:$AA$212</c:f>
              <c:numCache>
                <c:formatCode>0.00%</c:formatCode>
                <c:ptCount val="68"/>
                <c:pt idx="0">
                  <c:v>4.1599999999999998E-2</c:v>
                </c:pt>
                <c:pt idx="1">
                  <c:v>3.1E-2</c:v>
                </c:pt>
                <c:pt idx="2">
                  <c:v>2.5399999999999999E-2</c:v>
                </c:pt>
                <c:pt idx="3">
                  <c:v>2.5899999999999999E-2</c:v>
                </c:pt>
                <c:pt idx="4">
                  <c:v>1.8099999999999998E-2</c:v>
                </c:pt>
                <c:pt idx="5">
                  <c:v>1.8599999999999998E-2</c:v>
                </c:pt>
                <c:pt idx="6">
                  <c:v>2.5099999999999997E-2</c:v>
                </c:pt>
                <c:pt idx="7">
                  <c:v>2.4499999999999997E-2</c:v>
                </c:pt>
                <c:pt idx="8">
                  <c:v>2.1999999999999999E-2</c:v>
                </c:pt>
                <c:pt idx="9">
                  <c:v>2.06E-2</c:v>
                </c:pt>
                <c:pt idx="10">
                  <c:v>1.5800000000000002E-2</c:v>
                </c:pt>
                <c:pt idx="11">
                  <c:v>1.2400000000000001E-2</c:v>
                </c:pt>
                <c:pt idx="12">
                  <c:v>6.7000000000000011E-3</c:v>
                </c:pt>
                <c:pt idx="13">
                  <c:v>-4.3E-3</c:v>
                </c:pt>
                <c:pt idx="14">
                  <c:v>-5.8999999999999999E-3</c:v>
                </c:pt>
                <c:pt idx="15">
                  <c:v>-6.7999999999999996E-3</c:v>
                </c:pt>
                <c:pt idx="16">
                  <c:v>-1.2999999999999999E-2</c:v>
                </c:pt>
                <c:pt idx="17">
                  <c:v>-1.2799999999999999E-2</c:v>
                </c:pt>
                <c:pt idx="18">
                  <c:v>-1.6899999999999998E-2</c:v>
                </c:pt>
                <c:pt idx="19">
                  <c:v>-3.0099999999999998E-2</c:v>
                </c:pt>
                <c:pt idx="20">
                  <c:v>-3.0699999999999998E-2</c:v>
                </c:pt>
                <c:pt idx="21">
                  <c:v>-3.2199999999999999E-2</c:v>
                </c:pt>
                <c:pt idx="22">
                  <c:v>-3.6299999999999999E-2</c:v>
                </c:pt>
                <c:pt idx="23">
                  <c:v>-4.0299999999999996E-2</c:v>
                </c:pt>
                <c:pt idx="24">
                  <c:v>-3.0799999999999998E-2</c:v>
                </c:pt>
                <c:pt idx="25">
                  <c:v>-2.3699999999999999E-2</c:v>
                </c:pt>
                <c:pt idx="26">
                  <c:v>-1.9999999999999997E-2</c:v>
                </c:pt>
                <c:pt idx="27">
                  <c:v>-8.0999999999999978E-3</c:v>
                </c:pt>
                <c:pt idx="28">
                  <c:v>-9.9999999999999985E-3</c:v>
                </c:pt>
                <c:pt idx="29">
                  <c:v>-1.0899999999999998E-2</c:v>
                </c:pt>
                <c:pt idx="30">
                  <c:v>-1.3499999999999998E-2</c:v>
                </c:pt>
                <c:pt idx="31">
                  <c:v>-9.099999999999997E-3</c:v>
                </c:pt>
                <c:pt idx="32">
                  <c:v>-1.8499999999999996E-2</c:v>
                </c:pt>
                <c:pt idx="33">
                  <c:v>-1.4499999999999996E-2</c:v>
                </c:pt>
                <c:pt idx="34">
                  <c:v>-3.1099999999999996E-2</c:v>
                </c:pt>
                <c:pt idx="35">
                  <c:v>-3.8399999999999997E-2</c:v>
                </c:pt>
                <c:pt idx="36">
                  <c:v>-3.0499999999999996E-2</c:v>
                </c:pt>
                <c:pt idx="37">
                  <c:v>-3.7199999999999997E-2</c:v>
                </c:pt>
                <c:pt idx="38">
                  <c:v>-4.3999999999999997E-2</c:v>
                </c:pt>
                <c:pt idx="39">
                  <c:v>-3.7100000000000001E-2</c:v>
                </c:pt>
                <c:pt idx="40">
                  <c:v>-4.36E-2</c:v>
                </c:pt>
                <c:pt idx="41">
                  <c:v>-2.0899999999999995E-2</c:v>
                </c:pt>
                <c:pt idx="42">
                  <c:v>-2.3899999999999994E-2</c:v>
                </c:pt>
                <c:pt idx="43">
                  <c:v>-3.0099999999999995E-2</c:v>
                </c:pt>
                <c:pt idx="44">
                  <c:v>-3.2299999999999995E-2</c:v>
                </c:pt>
                <c:pt idx="45">
                  <c:v>-1.0699999999999998E-2</c:v>
                </c:pt>
                <c:pt idx="46">
                  <c:v>-1.3399999999999999E-2</c:v>
                </c:pt>
                <c:pt idx="47">
                  <c:v>-2.4899999999999999E-2</c:v>
                </c:pt>
                <c:pt idx="48">
                  <c:v>-3.3700000000000001E-2</c:v>
                </c:pt>
                <c:pt idx="49">
                  <c:v>-3.2199999999999999E-2</c:v>
                </c:pt>
                <c:pt idx="50">
                  <c:v>-2.12E-2</c:v>
                </c:pt>
                <c:pt idx="51">
                  <c:v>-2.1600000000000001E-2</c:v>
                </c:pt>
                <c:pt idx="52">
                  <c:v>-5.2299999999999999E-2</c:v>
                </c:pt>
                <c:pt idx="53">
                  <c:v>-4.3700000000000003E-2</c:v>
                </c:pt>
                <c:pt idx="54">
                  <c:v>-5.5700000000000006E-2</c:v>
                </c:pt>
                <c:pt idx="55">
                  <c:v>-5.6900000000000006E-2</c:v>
                </c:pt>
                <c:pt idx="56">
                  <c:v>-9.1300000000000006E-2</c:v>
                </c:pt>
                <c:pt idx="57">
                  <c:v>-0.10250000000000001</c:v>
                </c:pt>
                <c:pt idx="58">
                  <c:v>-8.8900000000000007E-2</c:v>
                </c:pt>
                <c:pt idx="59">
                  <c:v>-7.17E-2</c:v>
                </c:pt>
                <c:pt idx="60">
                  <c:v>-7.6600000000000001E-2</c:v>
                </c:pt>
                <c:pt idx="61">
                  <c:v>-3.4700000000000002E-2</c:v>
                </c:pt>
                <c:pt idx="62">
                  <c:v>-3.0900000000000004E-2</c:v>
                </c:pt>
                <c:pt idx="63">
                  <c:v>-4.2200000000000001E-2</c:v>
                </c:pt>
                <c:pt idx="64">
                  <c:v>-2.9099999999999997E-2</c:v>
                </c:pt>
                <c:pt idx="65">
                  <c:v>-4.7699999999999999E-2</c:v>
                </c:pt>
                <c:pt idx="66">
                  <c:v>-3.3599999999999998E-2</c:v>
                </c:pt>
                <c:pt idx="67">
                  <c:v>-1.7299999999999999E-2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3ECD-8B49-B2EA-20E24FCD9CD6}"/>
            </c:ext>
          </c:extLst>
        </c:ser>
        <c:ser>
          <c:idx val="5"/>
          <c:order val="2"/>
          <c:tx>
            <c:strRef>
              <c:f>RS!$AC$144</c:f>
              <c:strCache>
                <c:ptCount val="1"/>
                <c:pt idx="0">
                  <c:v>VN30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multiLvlStrRef>
              <c:f>RS!$V$145:$W$212</c:f>
              <c:multiLvlStrCache>
                <c:ptCount val="68"/>
                <c:lvl>
                  <c:pt idx="0">
                    <c:v>19/01/2024</c:v>
                  </c:pt>
                  <c:pt idx="1">
                    <c:v>18/01/2024</c:v>
                  </c:pt>
                  <c:pt idx="2">
                    <c:v>17/01/2024</c:v>
                  </c:pt>
                  <c:pt idx="3">
                    <c:v>16/01/2024</c:v>
                  </c:pt>
                  <c:pt idx="4">
                    <c:v>15/01/2024</c:v>
                  </c:pt>
                  <c:pt idx="5">
                    <c:v>12/01/2024</c:v>
                  </c:pt>
                  <c:pt idx="6">
                    <c:v>11/01/2024</c:v>
                  </c:pt>
                  <c:pt idx="7">
                    <c:v>10/01/2024</c:v>
                  </c:pt>
                  <c:pt idx="8">
                    <c:v>09/01/2024</c:v>
                  </c:pt>
                  <c:pt idx="9">
                    <c:v>08/01/2024</c:v>
                  </c:pt>
                  <c:pt idx="10">
                    <c:v>05/01/2024</c:v>
                  </c:pt>
                  <c:pt idx="11">
                    <c:v>04/01/2024</c:v>
                  </c:pt>
                  <c:pt idx="12">
                    <c:v>03/01/2024</c:v>
                  </c:pt>
                  <c:pt idx="13">
                    <c:v>02/01/2024</c:v>
                  </c:pt>
                  <c:pt idx="14">
                    <c:v>29/12/2023</c:v>
                  </c:pt>
                  <c:pt idx="15">
                    <c:v>28/12/2023</c:v>
                  </c:pt>
                  <c:pt idx="16">
                    <c:v>27/12/2023</c:v>
                  </c:pt>
                  <c:pt idx="17">
                    <c:v>26/12/2023</c:v>
                  </c:pt>
                  <c:pt idx="18">
                    <c:v>25/12/2023</c:v>
                  </c:pt>
                  <c:pt idx="19">
                    <c:v>22/12/2023</c:v>
                  </c:pt>
                  <c:pt idx="20">
                    <c:v>21/12/2023</c:v>
                  </c:pt>
                  <c:pt idx="21">
                    <c:v>20/12/2023</c:v>
                  </c:pt>
                  <c:pt idx="22">
                    <c:v>19/12/2023</c:v>
                  </c:pt>
                  <c:pt idx="23">
                    <c:v>18/12/2023</c:v>
                  </c:pt>
                  <c:pt idx="24">
                    <c:v>15/12/2023</c:v>
                  </c:pt>
                  <c:pt idx="25">
                    <c:v>14/12/2023</c:v>
                  </c:pt>
                  <c:pt idx="26">
                    <c:v>13/12/2023</c:v>
                  </c:pt>
                  <c:pt idx="27">
                    <c:v>12/12/2023</c:v>
                  </c:pt>
                  <c:pt idx="28">
                    <c:v>11/12/2023</c:v>
                  </c:pt>
                  <c:pt idx="29">
                    <c:v>08/12/2023</c:v>
                  </c:pt>
                  <c:pt idx="30">
                    <c:v>07/12/2023</c:v>
                  </c:pt>
                  <c:pt idx="31">
                    <c:v>06/12/2023</c:v>
                  </c:pt>
                  <c:pt idx="32">
                    <c:v>05/12/2023</c:v>
                  </c:pt>
                  <c:pt idx="33">
                    <c:v>04/12/2023</c:v>
                  </c:pt>
                  <c:pt idx="34">
                    <c:v>01/12/2023</c:v>
                  </c:pt>
                  <c:pt idx="35">
                    <c:v>30/11/2023</c:v>
                  </c:pt>
                  <c:pt idx="36">
                    <c:v>29/11/2023</c:v>
                  </c:pt>
                  <c:pt idx="37">
                    <c:v>28/11/2023</c:v>
                  </c:pt>
                  <c:pt idx="38">
                    <c:v>27/11/2023</c:v>
                  </c:pt>
                  <c:pt idx="39">
                    <c:v>24/11/2023</c:v>
                  </c:pt>
                  <c:pt idx="40">
                    <c:v>23/11/2023</c:v>
                  </c:pt>
                  <c:pt idx="41">
                    <c:v>22/11/2023</c:v>
                  </c:pt>
                  <c:pt idx="42">
                    <c:v>21/11/2023</c:v>
                  </c:pt>
                  <c:pt idx="43">
                    <c:v>20/11/2023</c:v>
                  </c:pt>
                  <c:pt idx="44">
                    <c:v>17/11/2023</c:v>
                  </c:pt>
                  <c:pt idx="45">
                    <c:v>16/11/2023</c:v>
                  </c:pt>
                  <c:pt idx="46">
                    <c:v>15/11/2023</c:v>
                  </c:pt>
                  <c:pt idx="47">
                    <c:v>14/11/2023</c:v>
                  </c:pt>
                  <c:pt idx="48">
                    <c:v>13/11/2023</c:v>
                  </c:pt>
                  <c:pt idx="49">
                    <c:v>10/11/2023</c:v>
                  </c:pt>
                  <c:pt idx="50">
                    <c:v>09/11/2023</c:v>
                  </c:pt>
                  <c:pt idx="51">
                    <c:v>08/11/2023</c:v>
                  </c:pt>
                  <c:pt idx="52">
                    <c:v>07/11/2023</c:v>
                  </c:pt>
                  <c:pt idx="53">
                    <c:v>06/11/2023</c:v>
                  </c:pt>
                  <c:pt idx="54">
                    <c:v>03/11/2023</c:v>
                  </c:pt>
                  <c:pt idx="55">
                    <c:v>02/11/2023</c:v>
                  </c:pt>
                  <c:pt idx="56">
                    <c:v>01/11/2023</c:v>
                  </c:pt>
                  <c:pt idx="57">
                    <c:v>31/10/2023</c:v>
                  </c:pt>
                  <c:pt idx="58">
                    <c:v>30/10/2023</c:v>
                  </c:pt>
                  <c:pt idx="59">
                    <c:v>27/10/2023</c:v>
                  </c:pt>
                  <c:pt idx="60">
                    <c:v>26/10/2023</c:v>
                  </c:pt>
                  <c:pt idx="61">
                    <c:v>25/10/2023</c:v>
                  </c:pt>
                  <c:pt idx="62">
                    <c:v>24/10/2023</c:v>
                  </c:pt>
                  <c:pt idx="63">
                    <c:v>23/10/2023</c:v>
                  </c:pt>
                  <c:pt idx="64">
                    <c:v>20/10/2023</c:v>
                  </c:pt>
                  <c:pt idx="65">
                    <c:v>19/10/2023</c:v>
                  </c:pt>
                  <c:pt idx="66">
                    <c:v>18/10/2023</c:v>
                  </c:pt>
                  <c:pt idx="67">
                    <c:v>17/10/2023</c:v>
                  </c:pt>
                </c:lvl>
                <c:lvl>
                  <c:pt idx="0">
                    <c:v>1M</c:v>
                  </c:pt>
                  <c:pt idx="23">
                    <c:v>2M</c:v>
                  </c:pt>
                  <c:pt idx="46">
                    <c:v>3M</c:v>
                  </c:pt>
                </c:lvl>
              </c:multiLvlStrCache>
            </c:multiLvlStrRef>
          </c:cat>
          <c:val>
            <c:numRef>
              <c:f>RS!$AC$145:$AC$212</c:f>
              <c:numCache>
                <c:formatCode>0.00%</c:formatCode>
                <c:ptCount val="68"/>
                <c:pt idx="0">
                  <c:v>3.1699999999999985E-2</c:v>
                </c:pt>
                <c:pt idx="1">
                  <c:v>2.2099999999999984E-2</c:v>
                </c:pt>
                <c:pt idx="2">
                  <c:v>1.5799999999999984E-2</c:v>
                </c:pt>
                <c:pt idx="3">
                  <c:v>1.8899999999999983E-2</c:v>
                </c:pt>
                <c:pt idx="4">
                  <c:v>1.1199999999999983E-2</c:v>
                </c:pt>
                <c:pt idx="5">
                  <c:v>1.3199999999999983E-2</c:v>
                </c:pt>
                <c:pt idx="6">
                  <c:v>1.3099999999999983E-2</c:v>
                </c:pt>
                <c:pt idx="7">
                  <c:v>1.2299999999999983E-2</c:v>
                </c:pt>
                <c:pt idx="8">
                  <c:v>1.0199999999999983E-2</c:v>
                </c:pt>
                <c:pt idx="9">
                  <c:v>1.2999999999999984E-2</c:v>
                </c:pt>
                <c:pt idx="10">
                  <c:v>1.0999999999999984E-2</c:v>
                </c:pt>
                <c:pt idx="11">
                  <c:v>6.8999999999999843E-3</c:v>
                </c:pt>
                <c:pt idx="12">
                  <c:v>-3.2000000000000153E-3</c:v>
                </c:pt>
                <c:pt idx="13">
                  <c:v>-1.4900000000000014E-2</c:v>
                </c:pt>
                <c:pt idx="14">
                  <c:v>-1.5100000000000014E-2</c:v>
                </c:pt>
                <c:pt idx="15">
                  <c:v>-1.7700000000000014E-2</c:v>
                </c:pt>
                <c:pt idx="16">
                  <c:v>-2.9000000000000012E-2</c:v>
                </c:pt>
                <c:pt idx="17">
                  <c:v>-2.9200000000000011E-2</c:v>
                </c:pt>
                <c:pt idx="18">
                  <c:v>-3.1800000000000009E-2</c:v>
                </c:pt>
                <c:pt idx="19">
                  <c:v>-4.4900000000000009E-2</c:v>
                </c:pt>
                <c:pt idx="20">
                  <c:v>-4.4900000000000009E-2</c:v>
                </c:pt>
                <c:pt idx="21">
                  <c:v>-4.5300000000000007E-2</c:v>
                </c:pt>
                <c:pt idx="22">
                  <c:v>-0.05</c:v>
                </c:pt>
                <c:pt idx="23">
                  <c:v>-5.6600000000000004E-2</c:v>
                </c:pt>
                <c:pt idx="24">
                  <c:v>-4.5000000000000005E-2</c:v>
                </c:pt>
                <c:pt idx="25">
                  <c:v>-3.8600000000000002E-2</c:v>
                </c:pt>
                <c:pt idx="26">
                  <c:v>-3.6500000000000005E-2</c:v>
                </c:pt>
                <c:pt idx="27">
                  <c:v>-2.3700000000000002E-2</c:v>
                </c:pt>
                <c:pt idx="28">
                  <c:v>-2.7200000000000002E-2</c:v>
                </c:pt>
                <c:pt idx="29">
                  <c:v>-2.9400000000000003E-2</c:v>
                </c:pt>
                <c:pt idx="30">
                  <c:v>-3.2600000000000004E-2</c:v>
                </c:pt>
                <c:pt idx="31">
                  <c:v>-3.4500000000000003E-2</c:v>
                </c:pt>
                <c:pt idx="32">
                  <c:v>-4.2500000000000003E-2</c:v>
                </c:pt>
                <c:pt idx="33">
                  <c:v>-3.6400000000000002E-2</c:v>
                </c:pt>
                <c:pt idx="34">
                  <c:v>-5.1800000000000006E-2</c:v>
                </c:pt>
                <c:pt idx="35">
                  <c:v>-5.9800000000000006E-2</c:v>
                </c:pt>
                <c:pt idx="36">
                  <c:v>-4.9300000000000004E-2</c:v>
                </c:pt>
                <c:pt idx="37">
                  <c:v>-5.3600000000000002E-2</c:v>
                </c:pt>
                <c:pt idx="38">
                  <c:v>-6.3E-2</c:v>
                </c:pt>
                <c:pt idx="39">
                  <c:v>-5.4800000000000001E-2</c:v>
                </c:pt>
                <c:pt idx="40">
                  <c:v>-5.91E-2</c:v>
                </c:pt>
                <c:pt idx="41">
                  <c:v>-3.4700000000000002E-2</c:v>
                </c:pt>
                <c:pt idx="42">
                  <c:v>-3.5799999999999998E-2</c:v>
                </c:pt>
                <c:pt idx="43">
                  <c:v>-4.1000000000000002E-2</c:v>
                </c:pt>
                <c:pt idx="44">
                  <c:v>-4.0399999999999998E-2</c:v>
                </c:pt>
                <c:pt idx="45">
                  <c:v>-1.47E-2</c:v>
                </c:pt>
                <c:pt idx="46">
                  <c:v>-1.5299999999999999E-2</c:v>
                </c:pt>
                <c:pt idx="47">
                  <c:v>-2.6599999999999999E-2</c:v>
                </c:pt>
                <c:pt idx="48">
                  <c:v>-3.7899999999999996E-2</c:v>
                </c:pt>
                <c:pt idx="49">
                  <c:v>-3.5799999999999998E-2</c:v>
                </c:pt>
                <c:pt idx="50">
                  <c:v>-2.3400000000000001E-2</c:v>
                </c:pt>
                <c:pt idx="51">
                  <c:v>-1.72E-2</c:v>
                </c:pt>
                <c:pt idx="52">
                  <c:v>-5.1299999999999998E-2</c:v>
                </c:pt>
                <c:pt idx="53">
                  <c:v>-4.1499999999999995E-2</c:v>
                </c:pt>
                <c:pt idx="54">
                  <c:v>-5.7499999999999996E-2</c:v>
                </c:pt>
                <c:pt idx="55">
                  <c:v>-5.6299999999999996E-2</c:v>
                </c:pt>
                <c:pt idx="56">
                  <c:v>-9.0399999999999994E-2</c:v>
                </c:pt>
                <c:pt idx="57">
                  <c:v>-0.1022</c:v>
                </c:pt>
                <c:pt idx="58">
                  <c:v>-9.4299999999999995E-2</c:v>
                </c:pt>
                <c:pt idx="59">
                  <c:v>-7.5600000000000001E-2</c:v>
                </c:pt>
                <c:pt idx="60">
                  <c:v>-7.8100000000000003E-2</c:v>
                </c:pt>
                <c:pt idx="61">
                  <c:v>-3.4699999999999995E-2</c:v>
                </c:pt>
                <c:pt idx="62">
                  <c:v>-3.1299999999999994E-2</c:v>
                </c:pt>
                <c:pt idx="63">
                  <c:v>-4.0599999999999997E-2</c:v>
                </c:pt>
                <c:pt idx="64">
                  <c:v>-2.5599999999999998E-2</c:v>
                </c:pt>
                <c:pt idx="65">
                  <c:v>-4.2599999999999999E-2</c:v>
                </c:pt>
                <c:pt idx="66">
                  <c:v>-2.4199999999999999E-2</c:v>
                </c:pt>
                <c:pt idx="67">
                  <c:v>-1.06E-2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3ECD-8B49-B2EA-20E24FCD9C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72112255"/>
        <c:axId val="1336963968"/>
      </c:lineChart>
      <c:catAx>
        <c:axId val="1172112255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VN"/>
          </a:p>
        </c:txPr>
        <c:crossAx val="1336963968"/>
        <c:crosses val="autoZero"/>
        <c:auto val="1"/>
        <c:lblAlgn val="ctr"/>
        <c:lblOffset val="100"/>
        <c:noMultiLvlLbl val="0"/>
      </c:catAx>
      <c:valAx>
        <c:axId val="1336963968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VN"/>
          </a:p>
        </c:txPr>
        <c:crossAx val="117211225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V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VN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Chứng khoán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V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GDNN!$Y$4</c:f>
              <c:strCache>
                <c:ptCount val="1"/>
                <c:pt idx="0">
                  <c:v>SSI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multiLvlStrRef>
              <c:f>GDNN!$W$5:$X$71</c:f>
              <c:multiLvlStrCache>
                <c:ptCount val="67"/>
                <c:lvl>
                  <c:pt idx="0">
                    <c:v>19/01/2024</c:v>
                  </c:pt>
                  <c:pt idx="1">
                    <c:v>18/01/2024</c:v>
                  </c:pt>
                  <c:pt idx="2">
                    <c:v>17/01/2024</c:v>
                  </c:pt>
                  <c:pt idx="3">
                    <c:v>16/01/2024</c:v>
                  </c:pt>
                  <c:pt idx="4">
                    <c:v>15/01/2024</c:v>
                  </c:pt>
                  <c:pt idx="5">
                    <c:v>12/01/2024</c:v>
                  </c:pt>
                  <c:pt idx="6">
                    <c:v>11/01/2024</c:v>
                  </c:pt>
                  <c:pt idx="7">
                    <c:v>10/01/2024</c:v>
                  </c:pt>
                  <c:pt idx="8">
                    <c:v>09/01/2024</c:v>
                  </c:pt>
                  <c:pt idx="9">
                    <c:v>08/01/2024</c:v>
                  </c:pt>
                  <c:pt idx="10">
                    <c:v>05/01/2024</c:v>
                  </c:pt>
                  <c:pt idx="11">
                    <c:v>04/01/2024</c:v>
                  </c:pt>
                  <c:pt idx="12">
                    <c:v>03/01/2024</c:v>
                  </c:pt>
                  <c:pt idx="13">
                    <c:v>02/01/2024</c:v>
                  </c:pt>
                  <c:pt idx="14">
                    <c:v>29/12/2023</c:v>
                  </c:pt>
                  <c:pt idx="15">
                    <c:v>28/12/2023</c:v>
                  </c:pt>
                  <c:pt idx="16">
                    <c:v>27/12/2023</c:v>
                  </c:pt>
                  <c:pt idx="17">
                    <c:v>26/12/2023</c:v>
                  </c:pt>
                  <c:pt idx="18">
                    <c:v>25/12/2023</c:v>
                  </c:pt>
                  <c:pt idx="19">
                    <c:v>22/12/2023</c:v>
                  </c:pt>
                  <c:pt idx="20">
                    <c:v>21/12/2023</c:v>
                  </c:pt>
                  <c:pt idx="21">
                    <c:v>20/12/2023</c:v>
                  </c:pt>
                  <c:pt idx="22">
                    <c:v>19/12/2023</c:v>
                  </c:pt>
                  <c:pt idx="23">
                    <c:v>18/12/2023</c:v>
                  </c:pt>
                  <c:pt idx="24">
                    <c:v>15/12/2023</c:v>
                  </c:pt>
                  <c:pt idx="25">
                    <c:v>14/12/2023</c:v>
                  </c:pt>
                  <c:pt idx="26">
                    <c:v>13/12/2023</c:v>
                  </c:pt>
                  <c:pt idx="27">
                    <c:v>12/12/2023</c:v>
                  </c:pt>
                  <c:pt idx="28">
                    <c:v>11/12/2023</c:v>
                  </c:pt>
                  <c:pt idx="29">
                    <c:v>08/12/2023</c:v>
                  </c:pt>
                  <c:pt idx="30">
                    <c:v>07/12/2023</c:v>
                  </c:pt>
                  <c:pt idx="31">
                    <c:v>06/12/2023</c:v>
                  </c:pt>
                  <c:pt idx="32">
                    <c:v>05/12/2023</c:v>
                  </c:pt>
                  <c:pt idx="33">
                    <c:v>04/12/2023</c:v>
                  </c:pt>
                  <c:pt idx="34">
                    <c:v>01/12/2023</c:v>
                  </c:pt>
                  <c:pt idx="35">
                    <c:v>30/11/2023</c:v>
                  </c:pt>
                  <c:pt idx="36">
                    <c:v>29/11/2023</c:v>
                  </c:pt>
                  <c:pt idx="37">
                    <c:v>28/11/2023</c:v>
                  </c:pt>
                  <c:pt idx="38">
                    <c:v>27/11/2023</c:v>
                  </c:pt>
                  <c:pt idx="39">
                    <c:v>24/11/2023</c:v>
                  </c:pt>
                  <c:pt idx="40">
                    <c:v>23/11/2023</c:v>
                  </c:pt>
                  <c:pt idx="41">
                    <c:v>22/11/2023</c:v>
                  </c:pt>
                  <c:pt idx="42">
                    <c:v>21/11/2023</c:v>
                  </c:pt>
                  <c:pt idx="43">
                    <c:v>20/11/2023</c:v>
                  </c:pt>
                  <c:pt idx="44">
                    <c:v>17/11/2023</c:v>
                  </c:pt>
                  <c:pt idx="45">
                    <c:v>16/11/2023</c:v>
                  </c:pt>
                  <c:pt idx="46">
                    <c:v>15/11/2023</c:v>
                  </c:pt>
                  <c:pt idx="47">
                    <c:v>14/11/2023</c:v>
                  </c:pt>
                  <c:pt idx="48">
                    <c:v>13/11/2023</c:v>
                  </c:pt>
                  <c:pt idx="49">
                    <c:v>10/11/2023</c:v>
                  </c:pt>
                  <c:pt idx="50">
                    <c:v>09/11/2023</c:v>
                  </c:pt>
                  <c:pt idx="51">
                    <c:v>08/11/2023</c:v>
                  </c:pt>
                  <c:pt idx="52">
                    <c:v>07/11/2023</c:v>
                  </c:pt>
                  <c:pt idx="53">
                    <c:v>06/11/2023</c:v>
                  </c:pt>
                  <c:pt idx="54">
                    <c:v>03/11/2023</c:v>
                  </c:pt>
                  <c:pt idx="55">
                    <c:v>02/11/2023</c:v>
                  </c:pt>
                  <c:pt idx="56">
                    <c:v>01/11/2023</c:v>
                  </c:pt>
                  <c:pt idx="57">
                    <c:v>31/10/2023</c:v>
                  </c:pt>
                  <c:pt idx="58">
                    <c:v>30/10/2023</c:v>
                  </c:pt>
                  <c:pt idx="59">
                    <c:v>27/10/2023</c:v>
                  </c:pt>
                  <c:pt idx="60">
                    <c:v>26/10/2023</c:v>
                  </c:pt>
                  <c:pt idx="61">
                    <c:v>25/10/2023</c:v>
                  </c:pt>
                  <c:pt idx="62">
                    <c:v>24/10/2023</c:v>
                  </c:pt>
                  <c:pt idx="63">
                    <c:v>23/10/2023</c:v>
                  </c:pt>
                  <c:pt idx="64">
                    <c:v>20/10/2023</c:v>
                  </c:pt>
                  <c:pt idx="65">
                    <c:v>19/10/2023</c:v>
                  </c:pt>
                  <c:pt idx="66">
                    <c:v>18/10/2023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GDNN!$Y$5:$Y$71</c:f>
              <c:numCache>
                <c:formatCode>#,##0</c:formatCode>
                <c:ptCount val="67"/>
                <c:pt idx="0">
                  <c:v>-450809555470</c:v>
                </c:pt>
                <c:pt idx="1">
                  <c:v>-364901505470</c:v>
                </c:pt>
                <c:pt idx="2">
                  <c:v>-349705345470</c:v>
                </c:pt>
                <c:pt idx="3">
                  <c:v>-364779685470</c:v>
                </c:pt>
                <c:pt idx="4">
                  <c:v>-298194405470</c:v>
                </c:pt>
                <c:pt idx="5">
                  <c:v>-280492695470</c:v>
                </c:pt>
                <c:pt idx="6">
                  <c:v>-290210985470</c:v>
                </c:pt>
                <c:pt idx="7">
                  <c:v>-247480705470</c:v>
                </c:pt>
                <c:pt idx="8">
                  <c:v>-242036665470</c:v>
                </c:pt>
                <c:pt idx="9">
                  <c:v>-261937645470</c:v>
                </c:pt>
                <c:pt idx="10">
                  <c:v>-263772365470</c:v>
                </c:pt>
                <c:pt idx="11">
                  <c:v>-274837155470</c:v>
                </c:pt>
                <c:pt idx="12">
                  <c:v>-333429185470</c:v>
                </c:pt>
                <c:pt idx="13">
                  <c:v>-305814165470</c:v>
                </c:pt>
                <c:pt idx="14">
                  <c:v>-216782165470</c:v>
                </c:pt>
                <c:pt idx="15">
                  <c:v>-208580085470</c:v>
                </c:pt>
                <c:pt idx="16">
                  <c:v>-212554245470</c:v>
                </c:pt>
                <c:pt idx="17">
                  <c:v>-215731855470</c:v>
                </c:pt>
                <c:pt idx="18">
                  <c:v>-158837335470</c:v>
                </c:pt>
                <c:pt idx="19">
                  <c:v>-144276875470</c:v>
                </c:pt>
                <c:pt idx="20">
                  <c:v>-101376855470</c:v>
                </c:pt>
                <c:pt idx="21">
                  <c:v>-86511885470</c:v>
                </c:pt>
                <c:pt idx="22">
                  <c:v>-63462005470</c:v>
                </c:pt>
                <c:pt idx="23">
                  <c:v>28079434530</c:v>
                </c:pt>
                <c:pt idx="24">
                  <c:v>38824014530</c:v>
                </c:pt>
                <c:pt idx="25">
                  <c:v>215986114530</c:v>
                </c:pt>
                <c:pt idx="26">
                  <c:v>198392934530</c:v>
                </c:pt>
                <c:pt idx="27">
                  <c:v>216988434530</c:v>
                </c:pt>
                <c:pt idx="28">
                  <c:v>246760414530</c:v>
                </c:pt>
                <c:pt idx="29">
                  <c:v>240709884530</c:v>
                </c:pt>
                <c:pt idx="30">
                  <c:v>210735714530</c:v>
                </c:pt>
                <c:pt idx="31">
                  <c:v>183107544530</c:v>
                </c:pt>
                <c:pt idx="32">
                  <c:v>155783114530</c:v>
                </c:pt>
                <c:pt idx="33">
                  <c:v>223191094530</c:v>
                </c:pt>
                <c:pt idx="34">
                  <c:v>303782634530</c:v>
                </c:pt>
                <c:pt idx="35">
                  <c:v>287156774530</c:v>
                </c:pt>
                <c:pt idx="36">
                  <c:v>331723614530</c:v>
                </c:pt>
                <c:pt idx="37">
                  <c:v>336149924530</c:v>
                </c:pt>
                <c:pt idx="38">
                  <c:v>338664134530</c:v>
                </c:pt>
                <c:pt idx="39">
                  <c:v>386235114530</c:v>
                </c:pt>
                <c:pt idx="40">
                  <c:v>339442154530</c:v>
                </c:pt>
                <c:pt idx="41">
                  <c:v>352275284530</c:v>
                </c:pt>
                <c:pt idx="42">
                  <c:v>343664304530</c:v>
                </c:pt>
                <c:pt idx="43">
                  <c:v>283038644530</c:v>
                </c:pt>
                <c:pt idx="44">
                  <c:v>214700784530</c:v>
                </c:pt>
                <c:pt idx="45">
                  <c:v>227833754530</c:v>
                </c:pt>
                <c:pt idx="46">
                  <c:v>184691864530</c:v>
                </c:pt>
                <c:pt idx="47">
                  <c:v>99861354530</c:v>
                </c:pt>
                <c:pt idx="48">
                  <c:v>10184514530</c:v>
                </c:pt>
                <c:pt idx="49">
                  <c:v>-63063905470</c:v>
                </c:pt>
                <c:pt idx="50">
                  <c:v>-59825755470</c:v>
                </c:pt>
                <c:pt idx="51">
                  <c:v>-60821195470</c:v>
                </c:pt>
                <c:pt idx="52">
                  <c:v>-59545905470</c:v>
                </c:pt>
                <c:pt idx="53">
                  <c:v>-49055535470</c:v>
                </c:pt>
                <c:pt idx="54">
                  <c:v>-31361095470</c:v>
                </c:pt>
                <c:pt idx="55">
                  <c:v>4732804530</c:v>
                </c:pt>
                <c:pt idx="56">
                  <c:v>-2209455470</c:v>
                </c:pt>
                <c:pt idx="57">
                  <c:v>-76924535470</c:v>
                </c:pt>
                <c:pt idx="58">
                  <c:v>-53353485470</c:v>
                </c:pt>
                <c:pt idx="59">
                  <c:v>-71455775470</c:v>
                </c:pt>
                <c:pt idx="60">
                  <c:v>-115007295470</c:v>
                </c:pt>
                <c:pt idx="61">
                  <c:v>6561804530</c:v>
                </c:pt>
                <c:pt idx="62">
                  <c:v>61547974530</c:v>
                </c:pt>
                <c:pt idx="63">
                  <c:v>72971214530</c:v>
                </c:pt>
                <c:pt idx="64">
                  <c:v>131914874530</c:v>
                </c:pt>
                <c:pt idx="65">
                  <c:v>129997174530</c:v>
                </c:pt>
                <c:pt idx="66">
                  <c:v>164922764530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A09-214D-B91F-CB55A5E77E2F}"/>
            </c:ext>
          </c:extLst>
        </c:ser>
        <c:ser>
          <c:idx val="1"/>
          <c:order val="1"/>
          <c:tx>
            <c:strRef>
              <c:f>GDNN!$Z$4</c:f>
              <c:strCache>
                <c:ptCount val="1"/>
                <c:pt idx="0">
                  <c:v>VND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multiLvlStrRef>
              <c:f>GDNN!$W$5:$X$71</c:f>
              <c:multiLvlStrCache>
                <c:ptCount val="67"/>
                <c:lvl>
                  <c:pt idx="0">
                    <c:v>19/01/2024</c:v>
                  </c:pt>
                  <c:pt idx="1">
                    <c:v>18/01/2024</c:v>
                  </c:pt>
                  <c:pt idx="2">
                    <c:v>17/01/2024</c:v>
                  </c:pt>
                  <c:pt idx="3">
                    <c:v>16/01/2024</c:v>
                  </c:pt>
                  <c:pt idx="4">
                    <c:v>15/01/2024</c:v>
                  </c:pt>
                  <c:pt idx="5">
                    <c:v>12/01/2024</c:v>
                  </c:pt>
                  <c:pt idx="6">
                    <c:v>11/01/2024</c:v>
                  </c:pt>
                  <c:pt idx="7">
                    <c:v>10/01/2024</c:v>
                  </c:pt>
                  <c:pt idx="8">
                    <c:v>09/01/2024</c:v>
                  </c:pt>
                  <c:pt idx="9">
                    <c:v>08/01/2024</c:v>
                  </c:pt>
                  <c:pt idx="10">
                    <c:v>05/01/2024</c:v>
                  </c:pt>
                  <c:pt idx="11">
                    <c:v>04/01/2024</c:v>
                  </c:pt>
                  <c:pt idx="12">
                    <c:v>03/01/2024</c:v>
                  </c:pt>
                  <c:pt idx="13">
                    <c:v>02/01/2024</c:v>
                  </c:pt>
                  <c:pt idx="14">
                    <c:v>29/12/2023</c:v>
                  </c:pt>
                  <c:pt idx="15">
                    <c:v>28/12/2023</c:v>
                  </c:pt>
                  <c:pt idx="16">
                    <c:v>27/12/2023</c:v>
                  </c:pt>
                  <c:pt idx="17">
                    <c:v>26/12/2023</c:v>
                  </c:pt>
                  <c:pt idx="18">
                    <c:v>25/12/2023</c:v>
                  </c:pt>
                  <c:pt idx="19">
                    <c:v>22/12/2023</c:v>
                  </c:pt>
                  <c:pt idx="20">
                    <c:v>21/12/2023</c:v>
                  </c:pt>
                  <c:pt idx="21">
                    <c:v>20/12/2023</c:v>
                  </c:pt>
                  <c:pt idx="22">
                    <c:v>19/12/2023</c:v>
                  </c:pt>
                  <c:pt idx="23">
                    <c:v>18/12/2023</c:v>
                  </c:pt>
                  <c:pt idx="24">
                    <c:v>15/12/2023</c:v>
                  </c:pt>
                  <c:pt idx="25">
                    <c:v>14/12/2023</c:v>
                  </c:pt>
                  <c:pt idx="26">
                    <c:v>13/12/2023</c:v>
                  </c:pt>
                  <c:pt idx="27">
                    <c:v>12/12/2023</c:v>
                  </c:pt>
                  <c:pt idx="28">
                    <c:v>11/12/2023</c:v>
                  </c:pt>
                  <c:pt idx="29">
                    <c:v>08/12/2023</c:v>
                  </c:pt>
                  <c:pt idx="30">
                    <c:v>07/12/2023</c:v>
                  </c:pt>
                  <c:pt idx="31">
                    <c:v>06/12/2023</c:v>
                  </c:pt>
                  <c:pt idx="32">
                    <c:v>05/12/2023</c:v>
                  </c:pt>
                  <c:pt idx="33">
                    <c:v>04/12/2023</c:v>
                  </c:pt>
                  <c:pt idx="34">
                    <c:v>01/12/2023</c:v>
                  </c:pt>
                  <c:pt idx="35">
                    <c:v>30/11/2023</c:v>
                  </c:pt>
                  <c:pt idx="36">
                    <c:v>29/11/2023</c:v>
                  </c:pt>
                  <c:pt idx="37">
                    <c:v>28/11/2023</c:v>
                  </c:pt>
                  <c:pt idx="38">
                    <c:v>27/11/2023</c:v>
                  </c:pt>
                  <c:pt idx="39">
                    <c:v>24/11/2023</c:v>
                  </c:pt>
                  <c:pt idx="40">
                    <c:v>23/11/2023</c:v>
                  </c:pt>
                  <c:pt idx="41">
                    <c:v>22/11/2023</c:v>
                  </c:pt>
                  <c:pt idx="42">
                    <c:v>21/11/2023</c:v>
                  </c:pt>
                  <c:pt idx="43">
                    <c:v>20/11/2023</c:v>
                  </c:pt>
                  <c:pt idx="44">
                    <c:v>17/11/2023</c:v>
                  </c:pt>
                  <c:pt idx="45">
                    <c:v>16/11/2023</c:v>
                  </c:pt>
                  <c:pt idx="46">
                    <c:v>15/11/2023</c:v>
                  </c:pt>
                  <c:pt idx="47">
                    <c:v>14/11/2023</c:v>
                  </c:pt>
                  <c:pt idx="48">
                    <c:v>13/11/2023</c:v>
                  </c:pt>
                  <c:pt idx="49">
                    <c:v>10/11/2023</c:v>
                  </c:pt>
                  <c:pt idx="50">
                    <c:v>09/11/2023</c:v>
                  </c:pt>
                  <c:pt idx="51">
                    <c:v>08/11/2023</c:v>
                  </c:pt>
                  <c:pt idx="52">
                    <c:v>07/11/2023</c:v>
                  </c:pt>
                  <c:pt idx="53">
                    <c:v>06/11/2023</c:v>
                  </c:pt>
                  <c:pt idx="54">
                    <c:v>03/11/2023</c:v>
                  </c:pt>
                  <c:pt idx="55">
                    <c:v>02/11/2023</c:v>
                  </c:pt>
                  <c:pt idx="56">
                    <c:v>01/11/2023</c:v>
                  </c:pt>
                  <c:pt idx="57">
                    <c:v>31/10/2023</c:v>
                  </c:pt>
                  <c:pt idx="58">
                    <c:v>30/10/2023</c:v>
                  </c:pt>
                  <c:pt idx="59">
                    <c:v>27/10/2023</c:v>
                  </c:pt>
                  <c:pt idx="60">
                    <c:v>26/10/2023</c:v>
                  </c:pt>
                  <c:pt idx="61">
                    <c:v>25/10/2023</c:v>
                  </c:pt>
                  <c:pt idx="62">
                    <c:v>24/10/2023</c:v>
                  </c:pt>
                  <c:pt idx="63">
                    <c:v>23/10/2023</c:v>
                  </c:pt>
                  <c:pt idx="64">
                    <c:v>20/10/2023</c:v>
                  </c:pt>
                  <c:pt idx="65">
                    <c:v>19/10/2023</c:v>
                  </c:pt>
                  <c:pt idx="66">
                    <c:v>18/10/2023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GDNN!$Z$5:$Z$71</c:f>
              <c:numCache>
                <c:formatCode>#,##0</c:formatCode>
                <c:ptCount val="67"/>
                <c:pt idx="0">
                  <c:v>-70012035195</c:v>
                </c:pt>
                <c:pt idx="1">
                  <c:v>-41481405195</c:v>
                </c:pt>
                <c:pt idx="2">
                  <c:v>-15795645195</c:v>
                </c:pt>
                <c:pt idx="3">
                  <c:v>-9127185195</c:v>
                </c:pt>
                <c:pt idx="4">
                  <c:v>-8503505195</c:v>
                </c:pt>
                <c:pt idx="5">
                  <c:v>-18585555195</c:v>
                </c:pt>
                <c:pt idx="6">
                  <c:v>-29512095195</c:v>
                </c:pt>
                <c:pt idx="7">
                  <c:v>-36562815195</c:v>
                </c:pt>
                <c:pt idx="8">
                  <c:v>-53537085195</c:v>
                </c:pt>
                <c:pt idx="9">
                  <c:v>-69369985195</c:v>
                </c:pt>
                <c:pt idx="10">
                  <c:v>-79461765195</c:v>
                </c:pt>
                <c:pt idx="11">
                  <c:v>-67360545195</c:v>
                </c:pt>
                <c:pt idx="12">
                  <c:v>-71141045195</c:v>
                </c:pt>
                <c:pt idx="13">
                  <c:v>-68250165195</c:v>
                </c:pt>
                <c:pt idx="14">
                  <c:v>-72230725195</c:v>
                </c:pt>
                <c:pt idx="15">
                  <c:v>-70607275195</c:v>
                </c:pt>
                <c:pt idx="16">
                  <c:v>-80828655195</c:v>
                </c:pt>
                <c:pt idx="17">
                  <c:v>-68870495195</c:v>
                </c:pt>
                <c:pt idx="18">
                  <c:v>-10720705195</c:v>
                </c:pt>
                <c:pt idx="19">
                  <c:v>-7045465195</c:v>
                </c:pt>
                <c:pt idx="20">
                  <c:v>72594834805</c:v>
                </c:pt>
                <c:pt idx="21">
                  <c:v>117878974805</c:v>
                </c:pt>
                <c:pt idx="22">
                  <c:v>119028504805</c:v>
                </c:pt>
                <c:pt idx="23">
                  <c:v>151471704805</c:v>
                </c:pt>
                <c:pt idx="24">
                  <c:v>167096614805</c:v>
                </c:pt>
                <c:pt idx="25">
                  <c:v>55202674805</c:v>
                </c:pt>
                <c:pt idx="26">
                  <c:v>52256724805</c:v>
                </c:pt>
                <c:pt idx="27">
                  <c:v>59850814805</c:v>
                </c:pt>
                <c:pt idx="28">
                  <c:v>-8681255195</c:v>
                </c:pt>
                <c:pt idx="29">
                  <c:v>-52991035195</c:v>
                </c:pt>
                <c:pt idx="30">
                  <c:v>-71948125195</c:v>
                </c:pt>
                <c:pt idx="31">
                  <c:v>-63723465195</c:v>
                </c:pt>
                <c:pt idx="32">
                  <c:v>21841294805</c:v>
                </c:pt>
                <c:pt idx="33">
                  <c:v>105192914805</c:v>
                </c:pt>
                <c:pt idx="34">
                  <c:v>200488924805</c:v>
                </c:pt>
                <c:pt idx="35">
                  <c:v>190717034805</c:v>
                </c:pt>
                <c:pt idx="36">
                  <c:v>220786854805</c:v>
                </c:pt>
                <c:pt idx="37">
                  <c:v>193361924805</c:v>
                </c:pt>
                <c:pt idx="38">
                  <c:v>213766224805</c:v>
                </c:pt>
                <c:pt idx="39">
                  <c:v>231505554805</c:v>
                </c:pt>
                <c:pt idx="40">
                  <c:v>210762704805</c:v>
                </c:pt>
                <c:pt idx="41">
                  <c:v>129639444805</c:v>
                </c:pt>
                <c:pt idx="42">
                  <c:v>134136834805</c:v>
                </c:pt>
                <c:pt idx="43">
                  <c:v>102012784805</c:v>
                </c:pt>
                <c:pt idx="44">
                  <c:v>65902834805</c:v>
                </c:pt>
                <c:pt idx="45">
                  <c:v>75905774805</c:v>
                </c:pt>
                <c:pt idx="46">
                  <c:v>53525264805</c:v>
                </c:pt>
                <c:pt idx="47">
                  <c:v>60102584805</c:v>
                </c:pt>
                <c:pt idx="48">
                  <c:v>31104134805</c:v>
                </c:pt>
                <c:pt idx="49">
                  <c:v>37962124805</c:v>
                </c:pt>
                <c:pt idx="50">
                  <c:v>57910654805</c:v>
                </c:pt>
                <c:pt idx="51">
                  <c:v>59187764805</c:v>
                </c:pt>
                <c:pt idx="52">
                  <c:v>92347144805</c:v>
                </c:pt>
                <c:pt idx="53">
                  <c:v>62938204805</c:v>
                </c:pt>
                <c:pt idx="54">
                  <c:v>66007454805</c:v>
                </c:pt>
                <c:pt idx="55">
                  <c:v>109236084805</c:v>
                </c:pt>
                <c:pt idx="56">
                  <c:v>117319754805</c:v>
                </c:pt>
                <c:pt idx="57">
                  <c:v>57060784805</c:v>
                </c:pt>
                <c:pt idx="58">
                  <c:v>25575280000</c:v>
                </c:pt>
                <c:pt idx="59">
                  <c:v>-11130280000</c:v>
                </c:pt>
                <c:pt idx="60">
                  <c:v>-14068210000</c:v>
                </c:pt>
                <c:pt idx="61">
                  <c:v>-2580690000</c:v>
                </c:pt>
                <c:pt idx="62">
                  <c:v>14651840000</c:v>
                </c:pt>
                <c:pt idx="63">
                  <c:v>33065260000</c:v>
                </c:pt>
                <c:pt idx="64">
                  <c:v>85402860000</c:v>
                </c:pt>
                <c:pt idx="65">
                  <c:v>81836170000</c:v>
                </c:pt>
                <c:pt idx="66">
                  <c:v>106363630000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A09-214D-B91F-CB55A5E77E2F}"/>
            </c:ext>
          </c:extLst>
        </c:ser>
        <c:ser>
          <c:idx val="2"/>
          <c:order val="2"/>
          <c:tx>
            <c:strRef>
              <c:f>GDNN!$AA$4</c:f>
              <c:strCache>
                <c:ptCount val="1"/>
                <c:pt idx="0">
                  <c:v>VCI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multiLvlStrRef>
              <c:f>GDNN!$W$5:$X$71</c:f>
              <c:multiLvlStrCache>
                <c:ptCount val="67"/>
                <c:lvl>
                  <c:pt idx="0">
                    <c:v>19/01/2024</c:v>
                  </c:pt>
                  <c:pt idx="1">
                    <c:v>18/01/2024</c:v>
                  </c:pt>
                  <c:pt idx="2">
                    <c:v>17/01/2024</c:v>
                  </c:pt>
                  <c:pt idx="3">
                    <c:v>16/01/2024</c:v>
                  </c:pt>
                  <c:pt idx="4">
                    <c:v>15/01/2024</c:v>
                  </c:pt>
                  <c:pt idx="5">
                    <c:v>12/01/2024</c:v>
                  </c:pt>
                  <c:pt idx="6">
                    <c:v>11/01/2024</c:v>
                  </c:pt>
                  <c:pt idx="7">
                    <c:v>10/01/2024</c:v>
                  </c:pt>
                  <c:pt idx="8">
                    <c:v>09/01/2024</c:v>
                  </c:pt>
                  <c:pt idx="9">
                    <c:v>08/01/2024</c:v>
                  </c:pt>
                  <c:pt idx="10">
                    <c:v>05/01/2024</c:v>
                  </c:pt>
                  <c:pt idx="11">
                    <c:v>04/01/2024</c:v>
                  </c:pt>
                  <c:pt idx="12">
                    <c:v>03/01/2024</c:v>
                  </c:pt>
                  <c:pt idx="13">
                    <c:v>02/01/2024</c:v>
                  </c:pt>
                  <c:pt idx="14">
                    <c:v>29/12/2023</c:v>
                  </c:pt>
                  <c:pt idx="15">
                    <c:v>28/12/2023</c:v>
                  </c:pt>
                  <c:pt idx="16">
                    <c:v>27/12/2023</c:v>
                  </c:pt>
                  <c:pt idx="17">
                    <c:v>26/12/2023</c:v>
                  </c:pt>
                  <c:pt idx="18">
                    <c:v>25/12/2023</c:v>
                  </c:pt>
                  <c:pt idx="19">
                    <c:v>22/12/2023</c:v>
                  </c:pt>
                  <c:pt idx="20">
                    <c:v>21/12/2023</c:v>
                  </c:pt>
                  <c:pt idx="21">
                    <c:v>20/12/2023</c:v>
                  </c:pt>
                  <c:pt idx="22">
                    <c:v>19/12/2023</c:v>
                  </c:pt>
                  <c:pt idx="23">
                    <c:v>18/12/2023</c:v>
                  </c:pt>
                  <c:pt idx="24">
                    <c:v>15/12/2023</c:v>
                  </c:pt>
                  <c:pt idx="25">
                    <c:v>14/12/2023</c:v>
                  </c:pt>
                  <c:pt idx="26">
                    <c:v>13/12/2023</c:v>
                  </c:pt>
                  <c:pt idx="27">
                    <c:v>12/12/2023</c:v>
                  </c:pt>
                  <c:pt idx="28">
                    <c:v>11/12/2023</c:v>
                  </c:pt>
                  <c:pt idx="29">
                    <c:v>08/12/2023</c:v>
                  </c:pt>
                  <c:pt idx="30">
                    <c:v>07/12/2023</c:v>
                  </c:pt>
                  <c:pt idx="31">
                    <c:v>06/12/2023</c:v>
                  </c:pt>
                  <c:pt idx="32">
                    <c:v>05/12/2023</c:v>
                  </c:pt>
                  <c:pt idx="33">
                    <c:v>04/12/2023</c:v>
                  </c:pt>
                  <c:pt idx="34">
                    <c:v>01/12/2023</c:v>
                  </c:pt>
                  <c:pt idx="35">
                    <c:v>30/11/2023</c:v>
                  </c:pt>
                  <c:pt idx="36">
                    <c:v>29/11/2023</c:v>
                  </c:pt>
                  <c:pt idx="37">
                    <c:v>28/11/2023</c:v>
                  </c:pt>
                  <c:pt idx="38">
                    <c:v>27/11/2023</c:v>
                  </c:pt>
                  <c:pt idx="39">
                    <c:v>24/11/2023</c:v>
                  </c:pt>
                  <c:pt idx="40">
                    <c:v>23/11/2023</c:v>
                  </c:pt>
                  <c:pt idx="41">
                    <c:v>22/11/2023</c:v>
                  </c:pt>
                  <c:pt idx="42">
                    <c:v>21/11/2023</c:v>
                  </c:pt>
                  <c:pt idx="43">
                    <c:v>20/11/2023</c:v>
                  </c:pt>
                  <c:pt idx="44">
                    <c:v>17/11/2023</c:v>
                  </c:pt>
                  <c:pt idx="45">
                    <c:v>16/11/2023</c:v>
                  </c:pt>
                  <c:pt idx="46">
                    <c:v>15/11/2023</c:v>
                  </c:pt>
                  <c:pt idx="47">
                    <c:v>14/11/2023</c:v>
                  </c:pt>
                  <c:pt idx="48">
                    <c:v>13/11/2023</c:v>
                  </c:pt>
                  <c:pt idx="49">
                    <c:v>10/11/2023</c:v>
                  </c:pt>
                  <c:pt idx="50">
                    <c:v>09/11/2023</c:v>
                  </c:pt>
                  <c:pt idx="51">
                    <c:v>08/11/2023</c:v>
                  </c:pt>
                  <c:pt idx="52">
                    <c:v>07/11/2023</c:v>
                  </c:pt>
                  <c:pt idx="53">
                    <c:v>06/11/2023</c:v>
                  </c:pt>
                  <c:pt idx="54">
                    <c:v>03/11/2023</c:v>
                  </c:pt>
                  <c:pt idx="55">
                    <c:v>02/11/2023</c:v>
                  </c:pt>
                  <c:pt idx="56">
                    <c:v>01/11/2023</c:v>
                  </c:pt>
                  <c:pt idx="57">
                    <c:v>31/10/2023</c:v>
                  </c:pt>
                  <c:pt idx="58">
                    <c:v>30/10/2023</c:v>
                  </c:pt>
                  <c:pt idx="59">
                    <c:v>27/10/2023</c:v>
                  </c:pt>
                  <c:pt idx="60">
                    <c:v>26/10/2023</c:v>
                  </c:pt>
                  <c:pt idx="61">
                    <c:v>25/10/2023</c:v>
                  </c:pt>
                  <c:pt idx="62">
                    <c:v>24/10/2023</c:v>
                  </c:pt>
                  <c:pt idx="63">
                    <c:v>23/10/2023</c:v>
                  </c:pt>
                  <c:pt idx="64">
                    <c:v>20/10/2023</c:v>
                  </c:pt>
                  <c:pt idx="65">
                    <c:v>19/10/2023</c:v>
                  </c:pt>
                  <c:pt idx="66">
                    <c:v>18/10/2023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GDNN!$AA$5:$AA$71</c:f>
              <c:numCache>
                <c:formatCode>#,##0</c:formatCode>
                <c:ptCount val="67"/>
                <c:pt idx="0">
                  <c:v>-239544680000</c:v>
                </c:pt>
                <c:pt idx="1">
                  <c:v>-260298420000</c:v>
                </c:pt>
                <c:pt idx="2">
                  <c:v>-264963250000</c:v>
                </c:pt>
                <c:pt idx="3">
                  <c:v>-268729370000</c:v>
                </c:pt>
                <c:pt idx="4">
                  <c:v>-269705080000</c:v>
                </c:pt>
                <c:pt idx="5">
                  <c:v>-277375750000</c:v>
                </c:pt>
                <c:pt idx="6">
                  <c:v>-285782150000</c:v>
                </c:pt>
                <c:pt idx="7">
                  <c:v>-307312910000</c:v>
                </c:pt>
                <c:pt idx="8">
                  <c:v>-314922950000</c:v>
                </c:pt>
                <c:pt idx="9">
                  <c:v>-317082510000</c:v>
                </c:pt>
                <c:pt idx="10">
                  <c:v>-332769460000</c:v>
                </c:pt>
                <c:pt idx="11">
                  <c:v>-332777810000</c:v>
                </c:pt>
                <c:pt idx="12">
                  <c:v>-341815020000</c:v>
                </c:pt>
                <c:pt idx="13">
                  <c:v>-342693250000</c:v>
                </c:pt>
                <c:pt idx="14">
                  <c:v>-365300990000</c:v>
                </c:pt>
                <c:pt idx="15">
                  <c:v>-371911840000</c:v>
                </c:pt>
                <c:pt idx="16">
                  <c:v>-373272660000</c:v>
                </c:pt>
                <c:pt idx="17">
                  <c:v>-378530580000</c:v>
                </c:pt>
                <c:pt idx="18">
                  <c:v>-381364360000</c:v>
                </c:pt>
                <c:pt idx="19">
                  <c:v>-386141710000</c:v>
                </c:pt>
                <c:pt idx="20">
                  <c:v>-380443230000</c:v>
                </c:pt>
                <c:pt idx="21">
                  <c:v>-379522090000</c:v>
                </c:pt>
                <c:pt idx="22">
                  <c:v>-374670380000</c:v>
                </c:pt>
                <c:pt idx="23">
                  <c:v>-349183440000</c:v>
                </c:pt>
                <c:pt idx="24">
                  <c:v>-341717680000</c:v>
                </c:pt>
                <c:pt idx="25">
                  <c:v>-288642930000</c:v>
                </c:pt>
                <c:pt idx="26">
                  <c:v>-257337380000</c:v>
                </c:pt>
                <c:pt idx="27">
                  <c:v>-231698870000</c:v>
                </c:pt>
                <c:pt idx="28">
                  <c:v>-211762930000</c:v>
                </c:pt>
                <c:pt idx="29">
                  <c:v>-202470460000</c:v>
                </c:pt>
                <c:pt idx="30">
                  <c:v>-202894810000</c:v>
                </c:pt>
                <c:pt idx="31">
                  <c:v>-193794750000</c:v>
                </c:pt>
                <c:pt idx="32">
                  <c:v>-196387990000</c:v>
                </c:pt>
                <c:pt idx="33">
                  <c:v>-161932630000</c:v>
                </c:pt>
                <c:pt idx="34">
                  <c:v>-130403210000</c:v>
                </c:pt>
                <c:pt idx="35">
                  <c:v>-124009760000</c:v>
                </c:pt>
                <c:pt idx="36">
                  <c:v>-105026620000</c:v>
                </c:pt>
                <c:pt idx="37">
                  <c:v>-192445610000</c:v>
                </c:pt>
                <c:pt idx="38">
                  <c:v>-165218830000</c:v>
                </c:pt>
                <c:pt idx="39">
                  <c:v>-155487820000</c:v>
                </c:pt>
                <c:pt idx="40">
                  <c:v>-164829490000</c:v>
                </c:pt>
                <c:pt idx="41">
                  <c:v>-148501940000</c:v>
                </c:pt>
                <c:pt idx="42">
                  <c:v>-135686880000</c:v>
                </c:pt>
                <c:pt idx="43">
                  <c:v>-137976600000</c:v>
                </c:pt>
                <c:pt idx="44">
                  <c:v>-140117640000</c:v>
                </c:pt>
                <c:pt idx="45">
                  <c:v>-148762950000</c:v>
                </c:pt>
                <c:pt idx="46">
                  <c:v>-161893940000</c:v>
                </c:pt>
                <c:pt idx="47">
                  <c:v>-145734060000</c:v>
                </c:pt>
                <c:pt idx="48">
                  <c:v>-134248430000</c:v>
                </c:pt>
                <c:pt idx="49">
                  <c:v>-112776890000</c:v>
                </c:pt>
                <c:pt idx="50">
                  <c:v>-118540500000</c:v>
                </c:pt>
                <c:pt idx="51">
                  <c:v>-80457420000</c:v>
                </c:pt>
                <c:pt idx="52">
                  <c:v>-47453830000</c:v>
                </c:pt>
                <c:pt idx="53">
                  <c:v>-58421700000</c:v>
                </c:pt>
                <c:pt idx="54">
                  <c:v>-55479370000</c:v>
                </c:pt>
                <c:pt idx="55">
                  <c:v>-29034760000</c:v>
                </c:pt>
                <c:pt idx="56">
                  <c:v>-29835270000</c:v>
                </c:pt>
                <c:pt idx="57">
                  <c:v>-127466750000</c:v>
                </c:pt>
                <c:pt idx="58">
                  <c:v>-127747190000</c:v>
                </c:pt>
                <c:pt idx="59">
                  <c:v>-173879350000</c:v>
                </c:pt>
                <c:pt idx="60">
                  <c:v>-252526150000</c:v>
                </c:pt>
                <c:pt idx="61">
                  <c:v>-220099640000</c:v>
                </c:pt>
                <c:pt idx="62">
                  <c:v>-203235030000</c:v>
                </c:pt>
                <c:pt idx="63">
                  <c:v>-170656220000</c:v>
                </c:pt>
                <c:pt idx="64">
                  <c:v>-144155140000</c:v>
                </c:pt>
                <c:pt idx="65">
                  <c:v>-148309270000</c:v>
                </c:pt>
                <c:pt idx="66">
                  <c:v>-80390440000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DA09-214D-B91F-CB55A5E77E2F}"/>
            </c:ext>
          </c:extLst>
        </c:ser>
        <c:ser>
          <c:idx val="3"/>
          <c:order val="3"/>
          <c:tx>
            <c:strRef>
              <c:f>GDNN!$AB$4</c:f>
              <c:strCache>
                <c:ptCount val="1"/>
                <c:pt idx="0">
                  <c:v>HCM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multiLvlStrRef>
              <c:f>GDNN!$W$5:$X$71</c:f>
              <c:multiLvlStrCache>
                <c:ptCount val="67"/>
                <c:lvl>
                  <c:pt idx="0">
                    <c:v>19/01/2024</c:v>
                  </c:pt>
                  <c:pt idx="1">
                    <c:v>18/01/2024</c:v>
                  </c:pt>
                  <c:pt idx="2">
                    <c:v>17/01/2024</c:v>
                  </c:pt>
                  <c:pt idx="3">
                    <c:v>16/01/2024</c:v>
                  </c:pt>
                  <c:pt idx="4">
                    <c:v>15/01/2024</c:v>
                  </c:pt>
                  <c:pt idx="5">
                    <c:v>12/01/2024</c:v>
                  </c:pt>
                  <c:pt idx="6">
                    <c:v>11/01/2024</c:v>
                  </c:pt>
                  <c:pt idx="7">
                    <c:v>10/01/2024</c:v>
                  </c:pt>
                  <c:pt idx="8">
                    <c:v>09/01/2024</c:v>
                  </c:pt>
                  <c:pt idx="9">
                    <c:v>08/01/2024</c:v>
                  </c:pt>
                  <c:pt idx="10">
                    <c:v>05/01/2024</c:v>
                  </c:pt>
                  <c:pt idx="11">
                    <c:v>04/01/2024</c:v>
                  </c:pt>
                  <c:pt idx="12">
                    <c:v>03/01/2024</c:v>
                  </c:pt>
                  <c:pt idx="13">
                    <c:v>02/01/2024</c:v>
                  </c:pt>
                  <c:pt idx="14">
                    <c:v>29/12/2023</c:v>
                  </c:pt>
                  <c:pt idx="15">
                    <c:v>28/12/2023</c:v>
                  </c:pt>
                  <c:pt idx="16">
                    <c:v>27/12/2023</c:v>
                  </c:pt>
                  <c:pt idx="17">
                    <c:v>26/12/2023</c:v>
                  </c:pt>
                  <c:pt idx="18">
                    <c:v>25/12/2023</c:v>
                  </c:pt>
                  <c:pt idx="19">
                    <c:v>22/12/2023</c:v>
                  </c:pt>
                  <c:pt idx="20">
                    <c:v>21/12/2023</c:v>
                  </c:pt>
                  <c:pt idx="21">
                    <c:v>20/12/2023</c:v>
                  </c:pt>
                  <c:pt idx="22">
                    <c:v>19/12/2023</c:v>
                  </c:pt>
                  <c:pt idx="23">
                    <c:v>18/12/2023</c:v>
                  </c:pt>
                  <c:pt idx="24">
                    <c:v>15/12/2023</c:v>
                  </c:pt>
                  <c:pt idx="25">
                    <c:v>14/12/2023</c:v>
                  </c:pt>
                  <c:pt idx="26">
                    <c:v>13/12/2023</c:v>
                  </c:pt>
                  <c:pt idx="27">
                    <c:v>12/12/2023</c:v>
                  </c:pt>
                  <c:pt idx="28">
                    <c:v>11/12/2023</c:v>
                  </c:pt>
                  <c:pt idx="29">
                    <c:v>08/12/2023</c:v>
                  </c:pt>
                  <c:pt idx="30">
                    <c:v>07/12/2023</c:v>
                  </c:pt>
                  <c:pt idx="31">
                    <c:v>06/12/2023</c:v>
                  </c:pt>
                  <c:pt idx="32">
                    <c:v>05/12/2023</c:v>
                  </c:pt>
                  <c:pt idx="33">
                    <c:v>04/12/2023</c:v>
                  </c:pt>
                  <c:pt idx="34">
                    <c:v>01/12/2023</c:v>
                  </c:pt>
                  <c:pt idx="35">
                    <c:v>30/11/2023</c:v>
                  </c:pt>
                  <c:pt idx="36">
                    <c:v>29/11/2023</c:v>
                  </c:pt>
                  <c:pt idx="37">
                    <c:v>28/11/2023</c:v>
                  </c:pt>
                  <c:pt idx="38">
                    <c:v>27/11/2023</c:v>
                  </c:pt>
                  <c:pt idx="39">
                    <c:v>24/11/2023</c:v>
                  </c:pt>
                  <c:pt idx="40">
                    <c:v>23/11/2023</c:v>
                  </c:pt>
                  <c:pt idx="41">
                    <c:v>22/11/2023</c:v>
                  </c:pt>
                  <c:pt idx="42">
                    <c:v>21/11/2023</c:v>
                  </c:pt>
                  <c:pt idx="43">
                    <c:v>20/11/2023</c:v>
                  </c:pt>
                  <c:pt idx="44">
                    <c:v>17/11/2023</c:v>
                  </c:pt>
                  <c:pt idx="45">
                    <c:v>16/11/2023</c:v>
                  </c:pt>
                  <c:pt idx="46">
                    <c:v>15/11/2023</c:v>
                  </c:pt>
                  <c:pt idx="47">
                    <c:v>14/11/2023</c:v>
                  </c:pt>
                  <c:pt idx="48">
                    <c:v>13/11/2023</c:v>
                  </c:pt>
                  <c:pt idx="49">
                    <c:v>10/11/2023</c:v>
                  </c:pt>
                  <c:pt idx="50">
                    <c:v>09/11/2023</c:v>
                  </c:pt>
                  <c:pt idx="51">
                    <c:v>08/11/2023</c:v>
                  </c:pt>
                  <c:pt idx="52">
                    <c:v>07/11/2023</c:v>
                  </c:pt>
                  <c:pt idx="53">
                    <c:v>06/11/2023</c:v>
                  </c:pt>
                  <c:pt idx="54">
                    <c:v>03/11/2023</c:v>
                  </c:pt>
                  <c:pt idx="55">
                    <c:v>02/11/2023</c:v>
                  </c:pt>
                  <c:pt idx="56">
                    <c:v>01/11/2023</c:v>
                  </c:pt>
                  <c:pt idx="57">
                    <c:v>31/10/2023</c:v>
                  </c:pt>
                  <c:pt idx="58">
                    <c:v>30/10/2023</c:v>
                  </c:pt>
                  <c:pt idx="59">
                    <c:v>27/10/2023</c:v>
                  </c:pt>
                  <c:pt idx="60">
                    <c:v>26/10/2023</c:v>
                  </c:pt>
                  <c:pt idx="61">
                    <c:v>25/10/2023</c:v>
                  </c:pt>
                  <c:pt idx="62">
                    <c:v>24/10/2023</c:v>
                  </c:pt>
                  <c:pt idx="63">
                    <c:v>23/10/2023</c:v>
                  </c:pt>
                  <c:pt idx="64">
                    <c:v>20/10/2023</c:v>
                  </c:pt>
                  <c:pt idx="65">
                    <c:v>19/10/2023</c:v>
                  </c:pt>
                  <c:pt idx="66">
                    <c:v>18/10/2023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GDNN!$AB$5:$AB$71</c:f>
              <c:numCache>
                <c:formatCode>#,##0</c:formatCode>
                <c:ptCount val="67"/>
                <c:pt idx="0">
                  <c:v>-279844060000</c:v>
                </c:pt>
                <c:pt idx="1">
                  <c:v>-277763680000</c:v>
                </c:pt>
                <c:pt idx="2">
                  <c:v>-277666410000</c:v>
                </c:pt>
                <c:pt idx="3">
                  <c:v>-302399960000</c:v>
                </c:pt>
                <c:pt idx="4">
                  <c:v>-311696570000</c:v>
                </c:pt>
                <c:pt idx="5">
                  <c:v>-315209700000</c:v>
                </c:pt>
                <c:pt idx="6">
                  <c:v>-331235500000</c:v>
                </c:pt>
                <c:pt idx="7">
                  <c:v>-338183330000</c:v>
                </c:pt>
                <c:pt idx="8">
                  <c:v>-346189020000</c:v>
                </c:pt>
                <c:pt idx="9">
                  <c:v>-351174660000</c:v>
                </c:pt>
                <c:pt idx="10">
                  <c:v>-358994180000</c:v>
                </c:pt>
                <c:pt idx="11">
                  <c:v>-367995400000</c:v>
                </c:pt>
                <c:pt idx="12">
                  <c:v>-381202920000</c:v>
                </c:pt>
                <c:pt idx="13">
                  <c:v>-391556700000</c:v>
                </c:pt>
                <c:pt idx="14">
                  <c:v>-354235840000</c:v>
                </c:pt>
                <c:pt idx="15">
                  <c:v>-354358780000</c:v>
                </c:pt>
                <c:pt idx="16">
                  <c:v>-406778960000</c:v>
                </c:pt>
                <c:pt idx="17">
                  <c:v>-462460780000</c:v>
                </c:pt>
                <c:pt idx="18">
                  <c:v>-458766930000</c:v>
                </c:pt>
                <c:pt idx="19">
                  <c:v>-469361810000</c:v>
                </c:pt>
                <c:pt idx="20">
                  <c:v>-461774070000</c:v>
                </c:pt>
                <c:pt idx="21">
                  <c:v>-435590010000</c:v>
                </c:pt>
                <c:pt idx="22">
                  <c:v>-381813110000</c:v>
                </c:pt>
                <c:pt idx="23">
                  <c:v>-324567090000</c:v>
                </c:pt>
                <c:pt idx="24">
                  <c:v>-307719710000</c:v>
                </c:pt>
                <c:pt idx="25">
                  <c:v>-296930120000</c:v>
                </c:pt>
                <c:pt idx="26">
                  <c:v>-279023160000</c:v>
                </c:pt>
                <c:pt idx="27">
                  <c:v>-245027950000</c:v>
                </c:pt>
                <c:pt idx="28">
                  <c:v>-231869930000</c:v>
                </c:pt>
                <c:pt idx="29">
                  <c:v>-230096870000</c:v>
                </c:pt>
                <c:pt idx="30">
                  <c:v>-237058090000</c:v>
                </c:pt>
                <c:pt idx="31">
                  <c:v>-233523910000</c:v>
                </c:pt>
                <c:pt idx="32">
                  <c:v>-211833310000</c:v>
                </c:pt>
                <c:pt idx="33">
                  <c:v>-197986340000</c:v>
                </c:pt>
                <c:pt idx="34">
                  <c:v>-175238080000</c:v>
                </c:pt>
                <c:pt idx="35">
                  <c:v>-176427760000</c:v>
                </c:pt>
                <c:pt idx="36">
                  <c:v>-176906670000</c:v>
                </c:pt>
                <c:pt idx="37">
                  <c:v>-170579950000</c:v>
                </c:pt>
                <c:pt idx="38">
                  <c:v>-170887720000</c:v>
                </c:pt>
                <c:pt idx="39">
                  <c:v>-169880500000</c:v>
                </c:pt>
                <c:pt idx="40">
                  <c:v>-175953910000</c:v>
                </c:pt>
                <c:pt idx="41">
                  <c:v>-173637220000</c:v>
                </c:pt>
                <c:pt idx="42">
                  <c:v>-180083960000</c:v>
                </c:pt>
                <c:pt idx="43">
                  <c:v>-179839440000</c:v>
                </c:pt>
                <c:pt idx="44">
                  <c:v>-191637130000</c:v>
                </c:pt>
                <c:pt idx="45">
                  <c:v>-186689040000</c:v>
                </c:pt>
                <c:pt idx="46">
                  <c:v>-188107280000</c:v>
                </c:pt>
                <c:pt idx="47">
                  <c:v>-176550650000</c:v>
                </c:pt>
                <c:pt idx="48">
                  <c:v>-169133320000</c:v>
                </c:pt>
                <c:pt idx="49">
                  <c:v>-149786360000</c:v>
                </c:pt>
                <c:pt idx="50">
                  <c:v>-155550040000</c:v>
                </c:pt>
                <c:pt idx="51">
                  <c:v>-122651990000</c:v>
                </c:pt>
                <c:pt idx="52">
                  <c:v>-90104880000</c:v>
                </c:pt>
                <c:pt idx="53">
                  <c:v>-89757370000</c:v>
                </c:pt>
                <c:pt idx="54">
                  <c:v>-95370710000</c:v>
                </c:pt>
                <c:pt idx="55">
                  <c:v>-73816800000</c:v>
                </c:pt>
                <c:pt idx="56">
                  <c:v>-56394700000</c:v>
                </c:pt>
                <c:pt idx="57">
                  <c:v>-73059310000</c:v>
                </c:pt>
                <c:pt idx="58">
                  <c:v>-66086700000</c:v>
                </c:pt>
                <c:pt idx="59">
                  <c:v>-72382930000</c:v>
                </c:pt>
                <c:pt idx="60">
                  <c:v>-69316810000</c:v>
                </c:pt>
                <c:pt idx="61">
                  <c:v>-52402170000</c:v>
                </c:pt>
                <c:pt idx="62">
                  <c:v>-26848680000</c:v>
                </c:pt>
                <c:pt idx="63">
                  <c:v>-8757850000</c:v>
                </c:pt>
                <c:pt idx="64">
                  <c:v>14002560000</c:v>
                </c:pt>
                <c:pt idx="65">
                  <c:v>-6717030000</c:v>
                </c:pt>
                <c:pt idx="66">
                  <c:v>-20722970000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DA09-214D-B91F-CB55A5E77E2F}"/>
            </c:ext>
          </c:extLst>
        </c:ser>
        <c:ser>
          <c:idx val="4"/>
          <c:order val="4"/>
          <c:tx>
            <c:strRef>
              <c:f>GDNN!$AC$4</c:f>
              <c:strCache>
                <c:ptCount val="1"/>
                <c:pt idx="0">
                  <c:v>FTS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multiLvlStrRef>
              <c:f>GDNN!$W$5:$X$71</c:f>
              <c:multiLvlStrCache>
                <c:ptCount val="67"/>
                <c:lvl>
                  <c:pt idx="0">
                    <c:v>19/01/2024</c:v>
                  </c:pt>
                  <c:pt idx="1">
                    <c:v>18/01/2024</c:v>
                  </c:pt>
                  <c:pt idx="2">
                    <c:v>17/01/2024</c:v>
                  </c:pt>
                  <c:pt idx="3">
                    <c:v>16/01/2024</c:v>
                  </c:pt>
                  <c:pt idx="4">
                    <c:v>15/01/2024</c:v>
                  </c:pt>
                  <c:pt idx="5">
                    <c:v>12/01/2024</c:v>
                  </c:pt>
                  <c:pt idx="6">
                    <c:v>11/01/2024</c:v>
                  </c:pt>
                  <c:pt idx="7">
                    <c:v>10/01/2024</c:v>
                  </c:pt>
                  <c:pt idx="8">
                    <c:v>09/01/2024</c:v>
                  </c:pt>
                  <c:pt idx="9">
                    <c:v>08/01/2024</c:v>
                  </c:pt>
                  <c:pt idx="10">
                    <c:v>05/01/2024</c:v>
                  </c:pt>
                  <c:pt idx="11">
                    <c:v>04/01/2024</c:v>
                  </c:pt>
                  <c:pt idx="12">
                    <c:v>03/01/2024</c:v>
                  </c:pt>
                  <c:pt idx="13">
                    <c:v>02/01/2024</c:v>
                  </c:pt>
                  <c:pt idx="14">
                    <c:v>29/12/2023</c:v>
                  </c:pt>
                  <c:pt idx="15">
                    <c:v>28/12/2023</c:v>
                  </c:pt>
                  <c:pt idx="16">
                    <c:v>27/12/2023</c:v>
                  </c:pt>
                  <c:pt idx="17">
                    <c:v>26/12/2023</c:v>
                  </c:pt>
                  <c:pt idx="18">
                    <c:v>25/12/2023</c:v>
                  </c:pt>
                  <c:pt idx="19">
                    <c:v>22/12/2023</c:v>
                  </c:pt>
                  <c:pt idx="20">
                    <c:v>21/12/2023</c:v>
                  </c:pt>
                  <c:pt idx="21">
                    <c:v>20/12/2023</c:v>
                  </c:pt>
                  <c:pt idx="22">
                    <c:v>19/12/2023</c:v>
                  </c:pt>
                  <c:pt idx="23">
                    <c:v>18/12/2023</c:v>
                  </c:pt>
                  <c:pt idx="24">
                    <c:v>15/12/2023</c:v>
                  </c:pt>
                  <c:pt idx="25">
                    <c:v>14/12/2023</c:v>
                  </c:pt>
                  <c:pt idx="26">
                    <c:v>13/12/2023</c:v>
                  </c:pt>
                  <c:pt idx="27">
                    <c:v>12/12/2023</c:v>
                  </c:pt>
                  <c:pt idx="28">
                    <c:v>11/12/2023</c:v>
                  </c:pt>
                  <c:pt idx="29">
                    <c:v>08/12/2023</c:v>
                  </c:pt>
                  <c:pt idx="30">
                    <c:v>07/12/2023</c:v>
                  </c:pt>
                  <c:pt idx="31">
                    <c:v>06/12/2023</c:v>
                  </c:pt>
                  <c:pt idx="32">
                    <c:v>05/12/2023</c:v>
                  </c:pt>
                  <c:pt idx="33">
                    <c:v>04/12/2023</c:v>
                  </c:pt>
                  <c:pt idx="34">
                    <c:v>01/12/2023</c:v>
                  </c:pt>
                  <c:pt idx="35">
                    <c:v>30/11/2023</c:v>
                  </c:pt>
                  <c:pt idx="36">
                    <c:v>29/11/2023</c:v>
                  </c:pt>
                  <c:pt idx="37">
                    <c:v>28/11/2023</c:v>
                  </c:pt>
                  <c:pt idx="38">
                    <c:v>27/11/2023</c:v>
                  </c:pt>
                  <c:pt idx="39">
                    <c:v>24/11/2023</c:v>
                  </c:pt>
                  <c:pt idx="40">
                    <c:v>23/11/2023</c:v>
                  </c:pt>
                  <c:pt idx="41">
                    <c:v>22/11/2023</c:v>
                  </c:pt>
                  <c:pt idx="42">
                    <c:v>21/11/2023</c:v>
                  </c:pt>
                  <c:pt idx="43">
                    <c:v>20/11/2023</c:v>
                  </c:pt>
                  <c:pt idx="44">
                    <c:v>17/11/2023</c:v>
                  </c:pt>
                  <c:pt idx="45">
                    <c:v>16/11/2023</c:v>
                  </c:pt>
                  <c:pt idx="46">
                    <c:v>15/11/2023</c:v>
                  </c:pt>
                  <c:pt idx="47">
                    <c:v>14/11/2023</c:v>
                  </c:pt>
                  <c:pt idx="48">
                    <c:v>13/11/2023</c:v>
                  </c:pt>
                  <c:pt idx="49">
                    <c:v>10/11/2023</c:v>
                  </c:pt>
                  <c:pt idx="50">
                    <c:v>09/11/2023</c:v>
                  </c:pt>
                  <c:pt idx="51">
                    <c:v>08/11/2023</c:v>
                  </c:pt>
                  <c:pt idx="52">
                    <c:v>07/11/2023</c:v>
                  </c:pt>
                  <c:pt idx="53">
                    <c:v>06/11/2023</c:v>
                  </c:pt>
                  <c:pt idx="54">
                    <c:v>03/11/2023</c:v>
                  </c:pt>
                  <c:pt idx="55">
                    <c:v>02/11/2023</c:v>
                  </c:pt>
                  <c:pt idx="56">
                    <c:v>01/11/2023</c:v>
                  </c:pt>
                  <c:pt idx="57">
                    <c:v>31/10/2023</c:v>
                  </c:pt>
                  <c:pt idx="58">
                    <c:v>30/10/2023</c:v>
                  </c:pt>
                  <c:pt idx="59">
                    <c:v>27/10/2023</c:v>
                  </c:pt>
                  <c:pt idx="60">
                    <c:v>26/10/2023</c:v>
                  </c:pt>
                  <c:pt idx="61">
                    <c:v>25/10/2023</c:v>
                  </c:pt>
                  <c:pt idx="62">
                    <c:v>24/10/2023</c:v>
                  </c:pt>
                  <c:pt idx="63">
                    <c:v>23/10/2023</c:v>
                  </c:pt>
                  <c:pt idx="64">
                    <c:v>20/10/2023</c:v>
                  </c:pt>
                  <c:pt idx="65">
                    <c:v>19/10/2023</c:v>
                  </c:pt>
                  <c:pt idx="66">
                    <c:v>18/10/2023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GDNN!$AC$5:$AC$71</c:f>
              <c:numCache>
                <c:formatCode>#,##0</c:formatCode>
                <c:ptCount val="67"/>
                <c:pt idx="0">
                  <c:v>148862870000</c:v>
                </c:pt>
                <c:pt idx="1">
                  <c:v>149309840000</c:v>
                </c:pt>
                <c:pt idx="2">
                  <c:v>149483650000</c:v>
                </c:pt>
                <c:pt idx="3">
                  <c:v>142882100000</c:v>
                </c:pt>
                <c:pt idx="4">
                  <c:v>142760880000</c:v>
                </c:pt>
                <c:pt idx="5">
                  <c:v>143358480000</c:v>
                </c:pt>
                <c:pt idx="6">
                  <c:v>142011670000</c:v>
                </c:pt>
                <c:pt idx="7">
                  <c:v>137829730000</c:v>
                </c:pt>
                <c:pt idx="8">
                  <c:v>138438960000</c:v>
                </c:pt>
                <c:pt idx="9">
                  <c:v>138350150000</c:v>
                </c:pt>
                <c:pt idx="10">
                  <c:v>137111550000</c:v>
                </c:pt>
                <c:pt idx="11">
                  <c:v>137562580000</c:v>
                </c:pt>
                <c:pt idx="12">
                  <c:v>136780610000</c:v>
                </c:pt>
                <c:pt idx="13">
                  <c:v>137004900000</c:v>
                </c:pt>
                <c:pt idx="14">
                  <c:v>136400090000</c:v>
                </c:pt>
                <c:pt idx="15">
                  <c:v>125017690000</c:v>
                </c:pt>
                <c:pt idx="16">
                  <c:v>115622120000</c:v>
                </c:pt>
                <c:pt idx="17">
                  <c:v>114327580000</c:v>
                </c:pt>
                <c:pt idx="18">
                  <c:v>117937490000</c:v>
                </c:pt>
                <c:pt idx="19">
                  <c:v>105842030000</c:v>
                </c:pt>
                <c:pt idx="20">
                  <c:v>89705670000</c:v>
                </c:pt>
                <c:pt idx="21">
                  <c:v>77491680000</c:v>
                </c:pt>
                <c:pt idx="22">
                  <c:v>78533890000</c:v>
                </c:pt>
                <c:pt idx="23">
                  <c:v>77907980000</c:v>
                </c:pt>
                <c:pt idx="24">
                  <c:v>65574960000</c:v>
                </c:pt>
                <c:pt idx="25">
                  <c:v>59069310000</c:v>
                </c:pt>
                <c:pt idx="26">
                  <c:v>57915350000</c:v>
                </c:pt>
                <c:pt idx="27">
                  <c:v>59261750000</c:v>
                </c:pt>
                <c:pt idx="28">
                  <c:v>59312510000</c:v>
                </c:pt>
                <c:pt idx="29">
                  <c:v>63056260000</c:v>
                </c:pt>
                <c:pt idx="30">
                  <c:v>71574800000</c:v>
                </c:pt>
                <c:pt idx="31">
                  <c:v>73169310000</c:v>
                </c:pt>
                <c:pt idx="32">
                  <c:v>72841860000</c:v>
                </c:pt>
                <c:pt idx="33">
                  <c:v>74276320000</c:v>
                </c:pt>
                <c:pt idx="34">
                  <c:v>72689090000</c:v>
                </c:pt>
                <c:pt idx="35">
                  <c:v>73901300000</c:v>
                </c:pt>
                <c:pt idx="36">
                  <c:v>76069700000</c:v>
                </c:pt>
                <c:pt idx="37">
                  <c:v>77888100000</c:v>
                </c:pt>
                <c:pt idx="38">
                  <c:v>76401060000</c:v>
                </c:pt>
                <c:pt idx="39">
                  <c:v>76311820000</c:v>
                </c:pt>
                <c:pt idx="40">
                  <c:v>71852530000</c:v>
                </c:pt>
                <c:pt idx="41">
                  <c:v>74117150000</c:v>
                </c:pt>
                <c:pt idx="42">
                  <c:v>73927610000</c:v>
                </c:pt>
                <c:pt idx="43">
                  <c:v>75911280000</c:v>
                </c:pt>
                <c:pt idx="44">
                  <c:v>77654250000</c:v>
                </c:pt>
                <c:pt idx="45">
                  <c:v>77702180000</c:v>
                </c:pt>
                <c:pt idx="46">
                  <c:v>75720250000</c:v>
                </c:pt>
                <c:pt idx="47">
                  <c:v>52993900000</c:v>
                </c:pt>
                <c:pt idx="48">
                  <c:v>60351610000</c:v>
                </c:pt>
                <c:pt idx="49">
                  <c:v>62072250000</c:v>
                </c:pt>
                <c:pt idx="50">
                  <c:v>62119290000</c:v>
                </c:pt>
                <c:pt idx="51">
                  <c:v>66172200000</c:v>
                </c:pt>
                <c:pt idx="52">
                  <c:v>70291470000</c:v>
                </c:pt>
                <c:pt idx="53">
                  <c:v>61772040000</c:v>
                </c:pt>
                <c:pt idx="54">
                  <c:v>63661130000</c:v>
                </c:pt>
                <c:pt idx="55">
                  <c:v>59104020000</c:v>
                </c:pt>
                <c:pt idx="56">
                  <c:v>62203870000</c:v>
                </c:pt>
                <c:pt idx="57">
                  <c:v>53651660000</c:v>
                </c:pt>
                <c:pt idx="58">
                  <c:v>46047250000</c:v>
                </c:pt>
                <c:pt idx="59">
                  <c:v>45069090000</c:v>
                </c:pt>
                <c:pt idx="60">
                  <c:v>51668430000</c:v>
                </c:pt>
                <c:pt idx="61">
                  <c:v>43785010000</c:v>
                </c:pt>
                <c:pt idx="62">
                  <c:v>48107740000</c:v>
                </c:pt>
                <c:pt idx="63">
                  <c:v>48619230000</c:v>
                </c:pt>
                <c:pt idx="64">
                  <c:v>57645120000</c:v>
                </c:pt>
                <c:pt idx="65">
                  <c:v>32591040000</c:v>
                </c:pt>
                <c:pt idx="66">
                  <c:v>34513040000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DA09-214D-B91F-CB55A5E77E2F}"/>
            </c:ext>
          </c:extLst>
        </c:ser>
        <c:ser>
          <c:idx val="5"/>
          <c:order val="5"/>
          <c:tx>
            <c:strRef>
              <c:f>GDNN!$AD$4</c:f>
              <c:strCache>
                <c:ptCount val="1"/>
                <c:pt idx="0">
                  <c:v>MBS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multiLvlStrRef>
              <c:f>GDNN!$W$5:$X$71</c:f>
              <c:multiLvlStrCache>
                <c:ptCount val="67"/>
                <c:lvl>
                  <c:pt idx="0">
                    <c:v>19/01/2024</c:v>
                  </c:pt>
                  <c:pt idx="1">
                    <c:v>18/01/2024</c:v>
                  </c:pt>
                  <c:pt idx="2">
                    <c:v>17/01/2024</c:v>
                  </c:pt>
                  <c:pt idx="3">
                    <c:v>16/01/2024</c:v>
                  </c:pt>
                  <c:pt idx="4">
                    <c:v>15/01/2024</c:v>
                  </c:pt>
                  <c:pt idx="5">
                    <c:v>12/01/2024</c:v>
                  </c:pt>
                  <c:pt idx="6">
                    <c:v>11/01/2024</c:v>
                  </c:pt>
                  <c:pt idx="7">
                    <c:v>10/01/2024</c:v>
                  </c:pt>
                  <c:pt idx="8">
                    <c:v>09/01/2024</c:v>
                  </c:pt>
                  <c:pt idx="9">
                    <c:v>08/01/2024</c:v>
                  </c:pt>
                  <c:pt idx="10">
                    <c:v>05/01/2024</c:v>
                  </c:pt>
                  <c:pt idx="11">
                    <c:v>04/01/2024</c:v>
                  </c:pt>
                  <c:pt idx="12">
                    <c:v>03/01/2024</c:v>
                  </c:pt>
                  <c:pt idx="13">
                    <c:v>02/01/2024</c:v>
                  </c:pt>
                  <c:pt idx="14">
                    <c:v>29/12/2023</c:v>
                  </c:pt>
                  <c:pt idx="15">
                    <c:v>28/12/2023</c:v>
                  </c:pt>
                  <c:pt idx="16">
                    <c:v>27/12/2023</c:v>
                  </c:pt>
                  <c:pt idx="17">
                    <c:v>26/12/2023</c:v>
                  </c:pt>
                  <c:pt idx="18">
                    <c:v>25/12/2023</c:v>
                  </c:pt>
                  <c:pt idx="19">
                    <c:v>22/12/2023</c:v>
                  </c:pt>
                  <c:pt idx="20">
                    <c:v>21/12/2023</c:v>
                  </c:pt>
                  <c:pt idx="21">
                    <c:v>20/12/2023</c:v>
                  </c:pt>
                  <c:pt idx="22">
                    <c:v>19/12/2023</c:v>
                  </c:pt>
                  <c:pt idx="23">
                    <c:v>18/12/2023</c:v>
                  </c:pt>
                  <c:pt idx="24">
                    <c:v>15/12/2023</c:v>
                  </c:pt>
                  <c:pt idx="25">
                    <c:v>14/12/2023</c:v>
                  </c:pt>
                  <c:pt idx="26">
                    <c:v>13/12/2023</c:v>
                  </c:pt>
                  <c:pt idx="27">
                    <c:v>12/12/2023</c:v>
                  </c:pt>
                  <c:pt idx="28">
                    <c:v>11/12/2023</c:v>
                  </c:pt>
                  <c:pt idx="29">
                    <c:v>08/12/2023</c:v>
                  </c:pt>
                  <c:pt idx="30">
                    <c:v>07/12/2023</c:v>
                  </c:pt>
                  <c:pt idx="31">
                    <c:v>06/12/2023</c:v>
                  </c:pt>
                  <c:pt idx="32">
                    <c:v>05/12/2023</c:v>
                  </c:pt>
                  <c:pt idx="33">
                    <c:v>04/12/2023</c:v>
                  </c:pt>
                  <c:pt idx="34">
                    <c:v>01/12/2023</c:v>
                  </c:pt>
                  <c:pt idx="35">
                    <c:v>30/11/2023</c:v>
                  </c:pt>
                  <c:pt idx="36">
                    <c:v>29/11/2023</c:v>
                  </c:pt>
                  <c:pt idx="37">
                    <c:v>28/11/2023</c:v>
                  </c:pt>
                  <c:pt idx="38">
                    <c:v>27/11/2023</c:v>
                  </c:pt>
                  <c:pt idx="39">
                    <c:v>24/11/2023</c:v>
                  </c:pt>
                  <c:pt idx="40">
                    <c:v>23/11/2023</c:v>
                  </c:pt>
                  <c:pt idx="41">
                    <c:v>22/11/2023</c:v>
                  </c:pt>
                  <c:pt idx="42">
                    <c:v>21/11/2023</c:v>
                  </c:pt>
                  <c:pt idx="43">
                    <c:v>20/11/2023</c:v>
                  </c:pt>
                  <c:pt idx="44">
                    <c:v>17/11/2023</c:v>
                  </c:pt>
                  <c:pt idx="45">
                    <c:v>16/11/2023</c:v>
                  </c:pt>
                  <c:pt idx="46">
                    <c:v>15/11/2023</c:v>
                  </c:pt>
                  <c:pt idx="47">
                    <c:v>14/11/2023</c:v>
                  </c:pt>
                  <c:pt idx="48">
                    <c:v>13/11/2023</c:v>
                  </c:pt>
                  <c:pt idx="49">
                    <c:v>10/11/2023</c:v>
                  </c:pt>
                  <c:pt idx="50">
                    <c:v>09/11/2023</c:v>
                  </c:pt>
                  <c:pt idx="51">
                    <c:v>08/11/2023</c:v>
                  </c:pt>
                  <c:pt idx="52">
                    <c:v>07/11/2023</c:v>
                  </c:pt>
                  <c:pt idx="53">
                    <c:v>06/11/2023</c:v>
                  </c:pt>
                  <c:pt idx="54">
                    <c:v>03/11/2023</c:v>
                  </c:pt>
                  <c:pt idx="55">
                    <c:v>02/11/2023</c:v>
                  </c:pt>
                  <c:pt idx="56">
                    <c:v>01/11/2023</c:v>
                  </c:pt>
                  <c:pt idx="57">
                    <c:v>31/10/2023</c:v>
                  </c:pt>
                  <c:pt idx="58">
                    <c:v>30/10/2023</c:v>
                  </c:pt>
                  <c:pt idx="59">
                    <c:v>27/10/2023</c:v>
                  </c:pt>
                  <c:pt idx="60">
                    <c:v>26/10/2023</c:v>
                  </c:pt>
                  <c:pt idx="61">
                    <c:v>25/10/2023</c:v>
                  </c:pt>
                  <c:pt idx="62">
                    <c:v>24/10/2023</c:v>
                  </c:pt>
                  <c:pt idx="63">
                    <c:v>23/10/2023</c:v>
                  </c:pt>
                  <c:pt idx="64">
                    <c:v>20/10/2023</c:v>
                  </c:pt>
                  <c:pt idx="65">
                    <c:v>19/10/2023</c:v>
                  </c:pt>
                  <c:pt idx="66">
                    <c:v>18/10/2023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GDNN!$AD$5:$AD$71</c:f>
              <c:numCache>
                <c:formatCode>#,##0</c:formatCode>
                <c:ptCount val="67"/>
                <c:pt idx="0">
                  <c:v>-4851495839</c:v>
                </c:pt>
                <c:pt idx="1">
                  <c:v>-4851495839</c:v>
                </c:pt>
                <c:pt idx="2">
                  <c:v>-4886466930</c:v>
                </c:pt>
                <c:pt idx="3">
                  <c:v>-7248404759</c:v>
                </c:pt>
                <c:pt idx="4">
                  <c:v>-7887616906</c:v>
                </c:pt>
                <c:pt idx="5">
                  <c:v>-7811430382</c:v>
                </c:pt>
                <c:pt idx="6">
                  <c:v>-7700676094</c:v>
                </c:pt>
                <c:pt idx="7">
                  <c:v>-12538271785</c:v>
                </c:pt>
                <c:pt idx="8">
                  <c:v>-12652107478</c:v>
                </c:pt>
                <c:pt idx="9">
                  <c:v>-12728551216</c:v>
                </c:pt>
                <c:pt idx="10">
                  <c:v>-14104769806</c:v>
                </c:pt>
                <c:pt idx="11">
                  <c:v>-13694828179</c:v>
                </c:pt>
                <c:pt idx="12">
                  <c:v>-14346917903</c:v>
                </c:pt>
                <c:pt idx="13">
                  <c:v>-13166378583</c:v>
                </c:pt>
                <c:pt idx="14">
                  <c:v>-12582670199</c:v>
                </c:pt>
                <c:pt idx="15">
                  <c:v>-12398500856</c:v>
                </c:pt>
                <c:pt idx="16">
                  <c:v>-12403057111</c:v>
                </c:pt>
                <c:pt idx="17">
                  <c:v>-12405351278</c:v>
                </c:pt>
                <c:pt idx="18">
                  <c:v>-12405351278</c:v>
                </c:pt>
                <c:pt idx="19">
                  <c:v>-12695752750</c:v>
                </c:pt>
                <c:pt idx="20">
                  <c:v>-12672959036</c:v>
                </c:pt>
                <c:pt idx="21">
                  <c:v>-13394868070</c:v>
                </c:pt>
                <c:pt idx="22">
                  <c:v>-13325647032</c:v>
                </c:pt>
                <c:pt idx="23">
                  <c:v>-13325647032</c:v>
                </c:pt>
                <c:pt idx="24">
                  <c:v>-13427379067</c:v>
                </c:pt>
                <c:pt idx="25">
                  <c:v>-13373289435</c:v>
                </c:pt>
                <c:pt idx="26">
                  <c:v>-13083814761</c:v>
                </c:pt>
                <c:pt idx="27">
                  <c:v>-13137092666</c:v>
                </c:pt>
                <c:pt idx="28">
                  <c:v>-12742735829</c:v>
                </c:pt>
                <c:pt idx="29">
                  <c:v>-12933758196</c:v>
                </c:pt>
                <c:pt idx="30">
                  <c:v>-12985026166</c:v>
                </c:pt>
                <c:pt idx="31">
                  <c:v>-12218651132</c:v>
                </c:pt>
                <c:pt idx="32">
                  <c:v>-12220978317</c:v>
                </c:pt>
                <c:pt idx="33">
                  <c:v>-12507375112</c:v>
                </c:pt>
                <c:pt idx="34">
                  <c:v>-12329186723</c:v>
                </c:pt>
                <c:pt idx="35">
                  <c:v>-12398139161</c:v>
                </c:pt>
                <c:pt idx="36">
                  <c:v>-11378747045</c:v>
                </c:pt>
                <c:pt idx="37">
                  <c:v>-11201511623</c:v>
                </c:pt>
                <c:pt idx="38">
                  <c:v>-10574332895</c:v>
                </c:pt>
                <c:pt idx="39">
                  <c:v>-10743238776</c:v>
                </c:pt>
                <c:pt idx="40">
                  <c:v>-10356726018</c:v>
                </c:pt>
                <c:pt idx="41">
                  <c:v>-11618256897</c:v>
                </c:pt>
                <c:pt idx="42">
                  <c:v>-11977779045</c:v>
                </c:pt>
                <c:pt idx="43">
                  <c:v>-11844240786</c:v>
                </c:pt>
                <c:pt idx="44">
                  <c:v>-11966094146</c:v>
                </c:pt>
                <c:pt idx="45">
                  <c:v>-12591692635</c:v>
                </c:pt>
                <c:pt idx="46">
                  <c:v>-12451391776</c:v>
                </c:pt>
                <c:pt idx="47">
                  <c:v>-11278769037</c:v>
                </c:pt>
                <c:pt idx="48">
                  <c:v>-8531007996</c:v>
                </c:pt>
                <c:pt idx="49">
                  <c:v>-7851864164</c:v>
                </c:pt>
                <c:pt idx="50">
                  <c:v>-7301712897</c:v>
                </c:pt>
                <c:pt idx="51">
                  <c:v>-6360054941</c:v>
                </c:pt>
                <c:pt idx="52">
                  <c:v>-6240836140</c:v>
                </c:pt>
                <c:pt idx="53">
                  <c:v>-5317671687</c:v>
                </c:pt>
                <c:pt idx="54">
                  <c:v>-5909177298</c:v>
                </c:pt>
                <c:pt idx="55">
                  <c:v>-4494040929</c:v>
                </c:pt>
                <c:pt idx="56">
                  <c:v>-3446401602</c:v>
                </c:pt>
                <c:pt idx="57">
                  <c:v>-4463412452</c:v>
                </c:pt>
                <c:pt idx="58">
                  <c:v>-8068124717</c:v>
                </c:pt>
                <c:pt idx="59">
                  <c:v>-9353549448</c:v>
                </c:pt>
                <c:pt idx="60">
                  <c:v>-8938066948</c:v>
                </c:pt>
                <c:pt idx="61">
                  <c:v>-9480302927</c:v>
                </c:pt>
                <c:pt idx="62">
                  <c:v>-8710042362</c:v>
                </c:pt>
                <c:pt idx="63">
                  <c:v>-8843907023</c:v>
                </c:pt>
                <c:pt idx="64">
                  <c:v>-8845943213</c:v>
                </c:pt>
                <c:pt idx="65">
                  <c:v>-8908756725</c:v>
                </c:pt>
                <c:pt idx="66">
                  <c:v>-9177847234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DA09-214D-B91F-CB55A5E77E2F}"/>
            </c:ext>
          </c:extLst>
        </c:ser>
        <c:ser>
          <c:idx val="6"/>
          <c:order val="6"/>
          <c:tx>
            <c:strRef>
              <c:f>GDNN!$AE$4</c:f>
              <c:strCache>
                <c:ptCount val="1"/>
                <c:pt idx="0">
                  <c:v>BSI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multiLvlStrRef>
              <c:f>GDNN!$W$5:$X$71</c:f>
              <c:multiLvlStrCache>
                <c:ptCount val="67"/>
                <c:lvl>
                  <c:pt idx="0">
                    <c:v>19/01/2024</c:v>
                  </c:pt>
                  <c:pt idx="1">
                    <c:v>18/01/2024</c:v>
                  </c:pt>
                  <c:pt idx="2">
                    <c:v>17/01/2024</c:v>
                  </c:pt>
                  <c:pt idx="3">
                    <c:v>16/01/2024</c:v>
                  </c:pt>
                  <c:pt idx="4">
                    <c:v>15/01/2024</c:v>
                  </c:pt>
                  <c:pt idx="5">
                    <c:v>12/01/2024</c:v>
                  </c:pt>
                  <c:pt idx="6">
                    <c:v>11/01/2024</c:v>
                  </c:pt>
                  <c:pt idx="7">
                    <c:v>10/01/2024</c:v>
                  </c:pt>
                  <c:pt idx="8">
                    <c:v>09/01/2024</c:v>
                  </c:pt>
                  <c:pt idx="9">
                    <c:v>08/01/2024</c:v>
                  </c:pt>
                  <c:pt idx="10">
                    <c:v>05/01/2024</c:v>
                  </c:pt>
                  <c:pt idx="11">
                    <c:v>04/01/2024</c:v>
                  </c:pt>
                  <c:pt idx="12">
                    <c:v>03/01/2024</c:v>
                  </c:pt>
                  <c:pt idx="13">
                    <c:v>02/01/2024</c:v>
                  </c:pt>
                  <c:pt idx="14">
                    <c:v>29/12/2023</c:v>
                  </c:pt>
                  <c:pt idx="15">
                    <c:v>28/12/2023</c:v>
                  </c:pt>
                  <c:pt idx="16">
                    <c:v>27/12/2023</c:v>
                  </c:pt>
                  <c:pt idx="17">
                    <c:v>26/12/2023</c:v>
                  </c:pt>
                  <c:pt idx="18">
                    <c:v>25/12/2023</c:v>
                  </c:pt>
                  <c:pt idx="19">
                    <c:v>22/12/2023</c:v>
                  </c:pt>
                  <c:pt idx="20">
                    <c:v>21/12/2023</c:v>
                  </c:pt>
                  <c:pt idx="21">
                    <c:v>20/12/2023</c:v>
                  </c:pt>
                  <c:pt idx="22">
                    <c:v>19/12/2023</c:v>
                  </c:pt>
                  <c:pt idx="23">
                    <c:v>18/12/2023</c:v>
                  </c:pt>
                  <c:pt idx="24">
                    <c:v>15/12/2023</c:v>
                  </c:pt>
                  <c:pt idx="25">
                    <c:v>14/12/2023</c:v>
                  </c:pt>
                  <c:pt idx="26">
                    <c:v>13/12/2023</c:v>
                  </c:pt>
                  <c:pt idx="27">
                    <c:v>12/12/2023</c:v>
                  </c:pt>
                  <c:pt idx="28">
                    <c:v>11/12/2023</c:v>
                  </c:pt>
                  <c:pt idx="29">
                    <c:v>08/12/2023</c:v>
                  </c:pt>
                  <c:pt idx="30">
                    <c:v>07/12/2023</c:v>
                  </c:pt>
                  <c:pt idx="31">
                    <c:v>06/12/2023</c:v>
                  </c:pt>
                  <c:pt idx="32">
                    <c:v>05/12/2023</c:v>
                  </c:pt>
                  <c:pt idx="33">
                    <c:v>04/12/2023</c:v>
                  </c:pt>
                  <c:pt idx="34">
                    <c:v>01/12/2023</c:v>
                  </c:pt>
                  <c:pt idx="35">
                    <c:v>30/11/2023</c:v>
                  </c:pt>
                  <c:pt idx="36">
                    <c:v>29/11/2023</c:v>
                  </c:pt>
                  <c:pt idx="37">
                    <c:v>28/11/2023</c:v>
                  </c:pt>
                  <c:pt idx="38">
                    <c:v>27/11/2023</c:v>
                  </c:pt>
                  <c:pt idx="39">
                    <c:v>24/11/2023</c:v>
                  </c:pt>
                  <c:pt idx="40">
                    <c:v>23/11/2023</c:v>
                  </c:pt>
                  <c:pt idx="41">
                    <c:v>22/11/2023</c:v>
                  </c:pt>
                  <c:pt idx="42">
                    <c:v>21/11/2023</c:v>
                  </c:pt>
                  <c:pt idx="43">
                    <c:v>20/11/2023</c:v>
                  </c:pt>
                  <c:pt idx="44">
                    <c:v>17/11/2023</c:v>
                  </c:pt>
                  <c:pt idx="45">
                    <c:v>16/11/2023</c:v>
                  </c:pt>
                  <c:pt idx="46">
                    <c:v>15/11/2023</c:v>
                  </c:pt>
                  <c:pt idx="47">
                    <c:v>14/11/2023</c:v>
                  </c:pt>
                  <c:pt idx="48">
                    <c:v>13/11/2023</c:v>
                  </c:pt>
                  <c:pt idx="49">
                    <c:v>10/11/2023</c:v>
                  </c:pt>
                  <c:pt idx="50">
                    <c:v>09/11/2023</c:v>
                  </c:pt>
                  <c:pt idx="51">
                    <c:v>08/11/2023</c:v>
                  </c:pt>
                  <c:pt idx="52">
                    <c:v>07/11/2023</c:v>
                  </c:pt>
                  <c:pt idx="53">
                    <c:v>06/11/2023</c:v>
                  </c:pt>
                  <c:pt idx="54">
                    <c:v>03/11/2023</c:v>
                  </c:pt>
                  <c:pt idx="55">
                    <c:v>02/11/2023</c:v>
                  </c:pt>
                  <c:pt idx="56">
                    <c:v>01/11/2023</c:v>
                  </c:pt>
                  <c:pt idx="57">
                    <c:v>31/10/2023</c:v>
                  </c:pt>
                  <c:pt idx="58">
                    <c:v>30/10/2023</c:v>
                  </c:pt>
                  <c:pt idx="59">
                    <c:v>27/10/2023</c:v>
                  </c:pt>
                  <c:pt idx="60">
                    <c:v>26/10/2023</c:v>
                  </c:pt>
                  <c:pt idx="61">
                    <c:v>25/10/2023</c:v>
                  </c:pt>
                  <c:pt idx="62">
                    <c:v>24/10/2023</c:v>
                  </c:pt>
                  <c:pt idx="63">
                    <c:v>23/10/2023</c:v>
                  </c:pt>
                  <c:pt idx="64">
                    <c:v>20/10/2023</c:v>
                  </c:pt>
                  <c:pt idx="65">
                    <c:v>19/10/2023</c:v>
                  </c:pt>
                  <c:pt idx="66">
                    <c:v>18/10/2023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GDNN!$AE$5:$AE$71</c:f>
              <c:numCache>
                <c:formatCode>#,##0</c:formatCode>
                <c:ptCount val="67"/>
                <c:pt idx="0">
                  <c:v>166792726494</c:v>
                </c:pt>
                <c:pt idx="1">
                  <c:v>172426336494</c:v>
                </c:pt>
                <c:pt idx="2">
                  <c:v>171819836494</c:v>
                </c:pt>
                <c:pt idx="3">
                  <c:v>168423506494</c:v>
                </c:pt>
                <c:pt idx="4">
                  <c:v>167689976494</c:v>
                </c:pt>
                <c:pt idx="5">
                  <c:v>173352066494</c:v>
                </c:pt>
                <c:pt idx="6">
                  <c:v>172285456494</c:v>
                </c:pt>
                <c:pt idx="7">
                  <c:v>177023366494</c:v>
                </c:pt>
                <c:pt idx="8">
                  <c:v>181883326494</c:v>
                </c:pt>
                <c:pt idx="9">
                  <c:v>182154846494</c:v>
                </c:pt>
                <c:pt idx="10">
                  <c:v>182690626494</c:v>
                </c:pt>
                <c:pt idx="11">
                  <c:v>183219246494</c:v>
                </c:pt>
                <c:pt idx="12">
                  <c:v>186089786494</c:v>
                </c:pt>
                <c:pt idx="13">
                  <c:v>186103526494</c:v>
                </c:pt>
                <c:pt idx="14">
                  <c:v>186848986494</c:v>
                </c:pt>
                <c:pt idx="15">
                  <c:v>187231136494</c:v>
                </c:pt>
                <c:pt idx="16">
                  <c:v>181452066494</c:v>
                </c:pt>
                <c:pt idx="17">
                  <c:v>184902506494</c:v>
                </c:pt>
                <c:pt idx="18">
                  <c:v>186903176494</c:v>
                </c:pt>
                <c:pt idx="19">
                  <c:v>183294536494</c:v>
                </c:pt>
                <c:pt idx="20">
                  <c:v>184191616494</c:v>
                </c:pt>
                <c:pt idx="21">
                  <c:v>177497016494</c:v>
                </c:pt>
                <c:pt idx="22">
                  <c:v>178288706494</c:v>
                </c:pt>
                <c:pt idx="23">
                  <c:v>177997446494</c:v>
                </c:pt>
                <c:pt idx="24">
                  <c:v>178425176494</c:v>
                </c:pt>
                <c:pt idx="25">
                  <c:v>177261976494</c:v>
                </c:pt>
                <c:pt idx="26">
                  <c:v>177056906494</c:v>
                </c:pt>
                <c:pt idx="27">
                  <c:v>177590326494</c:v>
                </c:pt>
                <c:pt idx="28">
                  <c:v>176270066494</c:v>
                </c:pt>
                <c:pt idx="29">
                  <c:v>176720156494</c:v>
                </c:pt>
                <c:pt idx="30">
                  <c:v>182487876494</c:v>
                </c:pt>
                <c:pt idx="31">
                  <c:v>181549206494</c:v>
                </c:pt>
                <c:pt idx="32">
                  <c:v>179664416494</c:v>
                </c:pt>
                <c:pt idx="33">
                  <c:v>180780326494</c:v>
                </c:pt>
                <c:pt idx="34">
                  <c:v>178607525395</c:v>
                </c:pt>
                <c:pt idx="35">
                  <c:v>177604795395</c:v>
                </c:pt>
                <c:pt idx="36">
                  <c:v>177255315395</c:v>
                </c:pt>
                <c:pt idx="37">
                  <c:v>178556045395</c:v>
                </c:pt>
                <c:pt idx="38">
                  <c:v>180125815395</c:v>
                </c:pt>
                <c:pt idx="39">
                  <c:v>178829315395</c:v>
                </c:pt>
                <c:pt idx="40">
                  <c:v>171379355395</c:v>
                </c:pt>
                <c:pt idx="41">
                  <c:v>170714385395</c:v>
                </c:pt>
                <c:pt idx="42">
                  <c:v>168413755395</c:v>
                </c:pt>
                <c:pt idx="43">
                  <c:v>166759770000</c:v>
                </c:pt>
                <c:pt idx="44">
                  <c:v>161589400000</c:v>
                </c:pt>
                <c:pt idx="45">
                  <c:v>165603920000</c:v>
                </c:pt>
                <c:pt idx="46">
                  <c:v>164921000000</c:v>
                </c:pt>
                <c:pt idx="47">
                  <c:v>142268460000</c:v>
                </c:pt>
                <c:pt idx="48">
                  <c:v>142563890000</c:v>
                </c:pt>
                <c:pt idx="49">
                  <c:v>142799580000</c:v>
                </c:pt>
                <c:pt idx="50">
                  <c:v>141626390000</c:v>
                </c:pt>
                <c:pt idx="51">
                  <c:v>140474270000</c:v>
                </c:pt>
                <c:pt idx="52">
                  <c:v>140611800000</c:v>
                </c:pt>
                <c:pt idx="53">
                  <c:v>129588150000</c:v>
                </c:pt>
                <c:pt idx="54">
                  <c:v>122174850000</c:v>
                </c:pt>
                <c:pt idx="55">
                  <c:v>110580620000</c:v>
                </c:pt>
                <c:pt idx="56">
                  <c:v>110939120000</c:v>
                </c:pt>
                <c:pt idx="57">
                  <c:v>109593880000</c:v>
                </c:pt>
                <c:pt idx="58">
                  <c:v>94463000000</c:v>
                </c:pt>
                <c:pt idx="59">
                  <c:v>90748870000</c:v>
                </c:pt>
                <c:pt idx="60">
                  <c:v>83476560000</c:v>
                </c:pt>
                <c:pt idx="61">
                  <c:v>67216010000</c:v>
                </c:pt>
                <c:pt idx="62">
                  <c:v>56241400000</c:v>
                </c:pt>
                <c:pt idx="63">
                  <c:v>48682130000</c:v>
                </c:pt>
                <c:pt idx="64">
                  <c:v>53952690000</c:v>
                </c:pt>
                <c:pt idx="65">
                  <c:v>36234560000</c:v>
                </c:pt>
                <c:pt idx="66">
                  <c:v>37614380000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DA09-214D-B91F-CB55A5E77E2F}"/>
            </c:ext>
          </c:extLst>
        </c:ser>
        <c:ser>
          <c:idx val="7"/>
          <c:order val="7"/>
          <c:tx>
            <c:strRef>
              <c:f>GDNN!$AF$4</c:f>
              <c:strCache>
                <c:ptCount val="1"/>
                <c:pt idx="0">
                  <c:v>VIX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multiLvlStrRef>
              <c:f>GDNN!$W$5:$X$71</c:f>
              <c:multiLvlStrCache>
                <c:ptCount val="67"/>
                <c:lvl>
                  <c:pt idx="0">
                    <c:v>19/01/2024</c:v>
                  </c:pt>
                  <c:pt idx="1">
                    <c:v>18/01/2024</c:v>
                  </c:pt>
                  <c:pt idx="2">
                    <c:v>17/01/2024</c:v>
                  </c:pt>
                  <c:pt idx="3">
                    <c:v>16/01/2024</c:v>
                  </c:pt>
                  <c:pt idx="4">
                    <c:v>15/01/2024</c:v>
                  </c:pt>
                  <c:pt idx="5">
                    <c:v>12/01/2024</c:v>
                  </c:pt>
                  <c:pt idx="6">
                    <c:v>11/01/2024</c:v>
                  </c:pt>
                  <c:pt idx="7">
                    <c:v>10/01/2024</c:v>
                  </c:pt>
                  <c:pt idx="8">
                    <c:v>09/01/2024</c:v>
                  </c:pt>
                  <c:pt idx="9">
                    <c:v>08/01/2024</c:v>
                  </c:pt>
                  <c:pt idx="10">
                    <c:v>05/01/2024</c:v>
                  </c:pt>
                  <c:pt idx="11">
                    <c:v>04/01/2024</c:v>
                  </c:pt>
                  <c:pt idx="12">
                    <c:v>03/01/2024</c:v>
                  </c:pt>
                  <c:pt idx="13">
                    <c:v>02/01/2024</c:v>
                  </c:pt>
                  <c:pt idx="14">
                    <c:v>29/12/2023</c:v>
                  </c:pt>
                  <c:pt idx="15">
                    <c:v>28/12/2023</c:v>
                  </c:pt>
                  <c:pt idx="16">
                    <c:v>27/12/2023</c:v>
                  </c:pt>
                  <c:pt idx="17">
                    <c:v>26/12/2023</c:v>
                  </c:pt>
                  <c:pt idx="18">
                    <c:v>25/12/2023</c:v>
                  </c:pt>
                  <c:pt idx="19">
                    <c:v>22/12/2023</c:v>
                  </c:pt>
                  <c:pt idx="20">
                    <c:v>21/12/2023</c:v>
                  </c:pt>
                  <c:pt idx="21">
                    <c:v>20/12/2023</c:v>
                  </c:pt>
                  <c:pt idx="22">
                    <c:v>19/12/2023</c:v>
                  </c:pt>
                  <c:pt idx="23">
                    <c:v>18/12/2023</c:v>
                  </c:pt>
                  <c:pt idx="24">
                    <c:v>15/12/2023</c:v>
                  </c:pt>
                  <c:pt idx="25">
                    <c:v>14/12/2023</c:v>
                  </c:pt>
                  <c:pt idx="26">
                    <c:v>13/12/2023</c:v>
                  </c:pt>
                  <c:pt idx="27">
                    <c:v>12/12/2023</c:v>
                  </c:pt>
                  <c:pt idx="28">
                    <c:v>11/12/2023</c:v>
                  </c:pt>
                  <c:pt idx="29">
                    <c:v>08/12/2023</c:v>
                  </c:pt>
                  <c:pt idx="30">
                    <c:v>07/12/2023</c:v>
                  </c:pt>
                  <c:pt idx="31">
                    <c:v>06/12/2023</c:v>
                  </c:pt>
                  <c:pt idx="32">
                    <c:v>05/12/2023</c:v>
                  </c:pt>
                  <c:pt idx="33">
                    <c:v>04/12/2023</c:v>
                  </c:pt>
                  <c:pt idx="34">
                    <c:v>01/12/2023</c:v>
                  </c:pt>
                  <c:pt idx="35">
                    <c:v>30/11/2023</c:v>
                  </c:pt>
                  <c:pt idx="36">
                    <c:v>29/11/2023</c:v>
                  </c:pt>
                  <c:pt idx="37">
                    <c:v>28/11/2023</c:v>
                  </c:pt>
                  <c:pt idx="38">
                    <c:v>27/11/2023</c:v>
                  </c:pt>
                  <c:pt idx="39">
                    <c:v>24/11/2023</c:v>
                  </c:pt>
                  <c:pt idx="40">
                    <c:v>23/11/2023</c:v>
                  </c:pt>
                  <c:pt idx="41">
                    <c:v>22/11/2023</c:v>
                  </c:pt>
                  <c:pt idx="42">
                    <c:v>21/11/2023</c:v>
                  </c:pt>
                  <c:pt idx="43">
                    <c:v>20/11/2023</c:v>
                  </c:pt>
                  <c:pt idx="44">
                    <c:v>17/11/2023</c:v>
                  </c:pt>
                  <c:pt idx="45">
                    <c:v>16/11/2023</c:v>
                  </c:pt>
                  <c:pt idx="46">
                    <c:v>15/11/2023</c:v>
                  </c:pt>
                  <c:pt idx="47">
                    <c:v>14/11/2023</c:v>
                  </c:pt>
                  <c:pt idx="48">
                    <c:v>13/11/2023</c:v>
                  </c:pt>
                  <c:pt idx="49">
                    <c:v>10/11/2023</c:v>
                  </c:pt>
                  <c:pt idx="50">
                    <c:v>09/11/2023</c:v>
                  </c:pt>
                  <c:pt idx="51">
                    <c:v>08/11/2023</c:v>
                  </c:pt>
                  <c:pt idx="52">
                    <c:v>07/11/2023</c:v>
                  </c:pt>
                  <c:pt idx="53">
                    <c:v>06/11/2023</c:v>
                  </c:pt>
                  <c:pt idx="54">
                    <c:v>03/11/2023</c:v>
                  </c:pt>
                  <c:pt idx="55">
                    <c:v>02/11/2023</c:v>
                  </c:pt>
                  <c:pt idx="56">
                    <c:v>01/11/2023</c:v>
                  </c:pt>
                  <c:pt idx="57">
                    <c:v>31/10/2023</c:v>
                  </c:pt>
                  <c:pt idx="58">
                    <c:v>30/10/2023</c:v>
                  </c:pt>
                  <c:pt idx="59">
                    <c:v>27/10/2023</c:v>
                  </c:pt>
                  <c:pt idx="60">
                    <c:v>26/10/2023</c:v>
                  </c:pt>
                  <c:pt idx="61">
                    <c:v>25/10/2023</c:v>
                  </c:pt>
                  <c:pt idx="62">
                    <c:v>24/10/2023</c:v>
                  </c:pt>
                  <c:pt idx="63">
                    <c:v>23/10/2023</c:v>
                  </c:pt>
                  <c:pt idx="64">
                    <c:v>20/10/2023</c:v>
                  </c:pt>
                  <c:pt idx="65">
                    <c:v>19/10/2023</c:v>
                  </c:pt>
                  <c:pt idx="66">
                    <c:v>18/10/2023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GDNN!$AF$5:$AF$71</c:f>
              <c:numCache>
                <c:formatCode>#,##0</c:formatCode>
                <c:ptCount val="67"/>
                <c:pt idx="0">
                  <c:v>-142926920569</c:v>
                </c:pt>
                <c:pt idx="1">
                  <c:v>-138135080569</c:v>
                </c:pt>
                <c:pt idx="2">
                  <c:v>-136167210569</c:v>
                </c:pt>
                <c:pt idx="3">
                  <c:v>-162003270569</c:v>
                </c:pt>
                <c:pt idx="4">
                  <c:v>-157712510569</c:v>
                </c:pt>
                <c:pt idx="5">
                  <c:v>-157685180569</c:v>
                </c:pt>
                <c:pt idx="6">
                  <c:v>-159056100569</c:v>
                </c:pt>
                <c:pt idx="7">
                  <c:v>-202944020569</c:v>
                </c:pt>
                <c:pt idx="8">
                  <c:v>-205160270569</c:v>
                </c:pt>
                <c:pt idx="9">
                  <c:v>-205234310569</c:v>
                </c:pt>
                <c:pt idx="10">
                  <c:v>-204323530569</c:v>
                </c:pt>
                <c:pt idx="11">
                  <c:v>-204336820569</c:v>
                </c:pt>
                <c:pt idx="12">
                  <c:v>-207392710569</c:v>
                </c:pt>
                <c:pt idx="13">
                  <c:v>-208638140569</c:v>
                </c:pt>
                <c:pt idx="14">
                  <c:v>-206534960569</c:v>
                </c:pt>
                <c:pt idx="15">
                  <c:v>-206522930569</c:v>
                </c:pt>
                <c:pt idx="16">
                  <c:v>-208363600569</c:v>
                </c:pt>
                <c:pt idx="17">
                  <c:v>-200390910569</c:v>
                </c:pt>
                <c:pt idx="18">
                  <c:v>-199322190569</c:v>
                </c:pt>
                <c:pt idx="19">
                  <c:v>-200721390569</c:v>
                </c:pt>
                <c:pt idx="20">
                  <c:v>-197765190569</c:v>
                </c:pt>
                <c:pt idx="21">
                  <c:v>-189523540569</c:v>
                </c:pt>
                <c:pt idx="22">
                  <c:v>-179802850569</c:v>
                </c:pt>
                <c:pt idx="23">
                  <c:v>-180465390569</c:v>
                </c:pt>
                <c:pt idx="24">
                  <c:v>-175816990569</c:v>
                </c:pt>
                <c:pt idx="25">
                  <c:v>-127616640569</c:v>
                </c:pt>
                <c:pt idx="26">
                  <c:v>-124851500569</c:v>
                </c:pt>
                <c:pt idx="27">
                  <c:v>-123326230569</c:v>
                </c:pt>
                <c:pt idx="28">
                  <c:v>-125038330569</c:v>
                </c:pt>
                <c:pt idx="29">
                  <c:v>-121360500569</c:v>
                </c:pt>
                <c:pt idx="30">
                  <c:v>-121617780569</c:v>
                </c:pt>
                <c:pt idx="31">
                  <c:v>-110621360569</c:v>
                </c:pt>
                <c:pt idx="32">
                  <c:v>-76840480569</c:v>
                </c:pt>
                <c:pt idx="33">
                  <c:v>-50754660569</c:v>
                </c:pt>
                <c:pt idx="34">
                  <c:v>-38455210569</c:v>
                </c:pt>
                <c:pt idx="35">
                  <c:v>-35930100569</c:v>
                </c:pt>
                <c:pt idx="36">
                  <c:v>-27975490569</c:v>
                </c:pt>
                <c:pt idx="37">
                  <c:v>-13439810569</c:v>
                </c:pt>
                <c:pt idx="38">
                  <c:v>-12215350569</c:v>
                </c:pt>
                <c:pt idx="39">
                  <c:v>670219431</c:v>
                </c:pt>
                <c:pt idx="40">
                  <c:v>-15270210569</c:v>
                </c:pt>
                <c:pt idx="41">
                  <c:v>-6024440569</c:v>
                </c:pt>
                <c:pt idx="42">
                  <c:v>1064339431</c:v>
                </c:pt>
                <c:pt idx="43">
                  <c:v>20993129431</c:v>
                </c:pt>
                <c:pt idx="44">
                  <c:v>2825589431</c:v>
                </c:pt>
                <c:pt idx="45">
                  <c:v>23914079431</c:v>
                </c:pt>
                <c:pt idx="46">
                  <c:v>540489431</c:v>
                </c:pt>
                <c:pt idx="47">
                  <c:v>-919840569</c:v>
                </c:pt>
                <c:pt idx="48">
                  <c:v>6005559431</c:v>
                </c:pt>
                <c:pt idx="49">
                  <c:v>18918819431</c:v>
                </c:pt>
                <c:pt idx="50">
                  <c:v>420029431</c:v>
                </c:pt>
                <c:pt idx="51">
                  <c:v>5511809431</c:v>
                </c:pt>
                <c:pt idx="52">
                  <c:v>-16773110569</c:v>
                </c:pt>
                <c:pt idx="53">
                  <c:v>-20320400569</c:v>
                </c:pt>
                <c:pt idx="54">
                  <c:v>13171389431</c:v>
                </c:pt>
                <c:pt idx="55">
                  <c:v>27378299431</c:v>
                </c:pt>
                <c:pt idx="56">
                  <c:v>34452889431</c:v>
                </c:pt>
                <c:pt idx="57">
                  <c:v>-2771790569</c:v>
                </c:pt>
                <c:pt idx="58">
                  <c:v>-39094073277</c:v>
                </c:pt>
                <c:pt idx="59">
                  <c:v>-48125833277</c:v>
                </c:pt>
                <c:pt idx="60">
                  <c:v>-26652043277</c:v>
                </c:pt>
                <c:pt idx="61">
                  <c:v>13342396723</c:v>
                </c:pt>
                <c:pt idx="62">
                  <c:v>30025216723</c:v>
                </c:pt>
                <c:pt idx="63">
                  <c:v>42027956723</c:v>
                </c:pt>
                <c:pt idx="64">
                  <c:v>83048816723</c:v>
                </c:pt>
                <c:pt idx="65">
                  <c:v>91896586723</c:v>
                </c:pt>
                <c:pt idx="66">
                  <c:v>97957076723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DA09-214D-B91F-CB55A5E77E2F}"/>
            </c:ext>
          </c:extLst>
        </c:ser>
        <c:ser>
          <c:idx val="8"/>
          <c:order val="8"/>
          <c:tx>
            <c:strRef>
              <c:f>GDNN!$AG$4</c:f>
              <c:strCache>
                <c:ptCount val="1"/>
                <c:pt idx="0">
                  <c:v>SHS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multiLvlStrRef>
              <c:f>GDNN!$W$5:$X$71</c:f>
              <c:multiLvlStrCache>
                <c:ptCount val="67"/>
                <c:lvl>
                  <c:pt idx="0">
                    <c:v>19/01/2024</c:v>
                  </c:pt>
                  <c:pt idx="1">
                    <c:v>18/01/2024</c:v>
                  </c:pt>
                  <c:pt idx="2">
                    <c:v>17/01/2024</c:v>
                  </c:pt>
                  <c:pt idx="3">
                    <c:v>16/01/2024</c:v>
                  </c:pt>
                  <c:pt idx="4">
                    <c:v>15/01/2024</c:v>
                  </c:pt>
                  <c:pt idx="5">
                    <c:v>12/01/2024</c:v>
                  </c:pt>
                  <c:pt idx="6">
                    <c:v>11/01/2024</c:v>
                  </c:pt>
                  <c:pt idx="7">
                    <c:v>10/01/2024</c:v>
                  </c:pt>
                  <c:pt idx="8">
                    <c:v>09/01/2024</c:v>
                  </c:pt>
                  <c:pt idx="9">
                    <c:v>08/01/2024</c:v>
                  </c:pt>
                  <c:pt idx="10">
                    <c:v>05/01/2024</c:v>
                  </c:pt>
                  <c:pt idx="11">
                    <c:v>04/01/2024</c:v>
                  </c:pt>
                  <c:pt idx="12">
                    <c:v>03/01/2024</c:v>
                  </c:pt>
                  <c:pt idx="13">
                    <c:v>02/01/2024</c:v>
                  </c:pt>
                  <c:pt idx="14">
                    <c:v>29/12/2023</c:v>
                  </c:pt>
                  <c:pt idx="15">
                    <c:v>28/12/2023</c:v>
                  </c:pt>
                  <c:pt idx="16">
                    <c:v>27/12/2023</c:v>
                  </c:pt>
                  <c:pt idx="17">
                    <c:v>26/12/2023</c:v>
                  </c:pt>
                  <c:pt idx="18">
                    <c:v>25/12/2023</c:v>
                  </c:pt>
                  <c:pt idx="19">
                    <c:v>22/12/2023</c:v>
                  </c:pt>
                  <c:pt idx="20">
                    <c:v>21/12/2023</c:v>
                  </c:pt>
                  <c:pt idx="21">
                    <c:v>20/12/2023</c:v>
                  </c:pt>
                  <c:pt idx="22">
                    <c:v>19/12/2023</c:v>
                  </c:pt>
                  <c:pt idx="23">
                    <c:v>18/12/2023</c:v>
                  </c:pt>
                  <c:pt idx="24">
                    <c:v>15/12/2023</c:v>
                  </c:pt>
                  <c:pt idx="25">
                    <c:v>14/12/2023</c:v>
                  </c:pt>
                  <c:pt idx="26">
                    <c:v>13/12/2023</c:v>
                  </c:pt>
                  <c:pt idx="27">
                    <c:v>12/12/2023</c:v>
                  </c:pt>
                  <c:pt idx="28">
                    <c:v>11/12/2023</c:v>
                  </c:pt>
                  <c:pt idx="29">
                    <c:v>08/12/2023</c:v>
                  </c:pt>
                  <c:pt idx="30">
                    <c:v>07/12/2023</c:v>
                  </c:pt>
                  <c:pt idx="31">
                    <c:v>06/12/2023</c:v>
                  </c:pt>
                  <c:pt idx="32">
                    <c:v>05/12/2023</c:v>
                  </c:pt>
                  <c:pt idx="33">
                    <c:v>04/12/2023</c:v>
                  </c:pt>
                  <c:pt idx="34">
                    <c:v>01/12/2023</c:v>
                  </c:pt>
                  <c:pt idx="35">
                    <c:v>30/11/2023</c:v>
                  </c:pt>
                  <c:pt idx="36">
                    <c:v>29/11/2023</c:v>
                  </c:pt>
                  <c:pt idx="37">
                    <c:v>28/11/2023</c:v>
                  </c:pt>
                  <c:pt idx="38">
                    <c:v>27/11/2023</c:v>
                  </c:pt>
                  <c:pt idx="39">
                    <c:v>24/11/2023</c:v>
                  </c:pt>
                  <c:pt idx="40">
                    <c:v>23/11/2023</c:v>
                  </c:pt>
                  <c:pt idx="41">
                    <c:v>22/11/2023</c:v>
                  </c:pt>
                  <c:pt idx="42">
                    <c:v>21/11/2023</c:v>
                  </c:pt>
                  <c:pt idx="43">
                    <c:v>20/11/2023</c:v>
                  </c:pt>
                  <c:pt idx="44">
                    <c:v>17/11/2023</c:v>
                  </c:pt>
                  <c:pt idx="45">
                    <c:v>16/11/2023</c:v>
                  </c:pt>
                  <c:pt idx="46">
                    <c:v>15/11/2023</c:v>
                  </c:pt>
                  <c:pt idx="47">
                    <c:v>14/11/2023</c:v>
                  </c:pt>
                  <c:pt idx="48">
                    <c:v>13/11/2023</c:v>
                  </c:pt>
                  <c:pt idx="49">
                    <c:v>10/11/2023</c:v>
                  </c:pt>
                  <c:pt idx="50">
                    <c:v>09/11/2023</c:v>
                  </c:pt>
                  <c:pt idx="51">
                    <c:v>08/11/2023</c:v>
                  </c:pt>
                  <c:pt idx="52">
                    <c:v>07/11/2023</c:v>
                  </c:pt>
                  <c:pt idx="53">
                    <c:v>06/11/2023</c:v>
                  </c:pt>
                  <c:pt idx="54">
                    <c:v>03/11/2023</c:v>
                  </c:pt>
                  <c:pt idx="55">
                    <c:v>02/11/2023</c:v>
                  </c:pt>
                  <c:pt idx="56">
                    <c:v>01/11/2023</c:v>
                  </c:pt>
                  <c:pt idx="57">
                    <c:v>31/10/2023</c:v>
                  </c:pt>
                  <c:pt idx="58">
                    <c:v>30/10/2023</c:v>
                  </c:pt>
                  <c:pt idx="59">
                    <c:v>27/10/2023</c:v>
                  </c:pt>
                  <c:pt idx="60">
                    <c:v>26/10/2023</c:v>
                  </c:pt>
                  <c:pt idx="61">
                    <c:v>25/10/2023</c:v>
                  </c:pt>
                  <c:pt idx="62">
                    <c:v>24/10/2023</c:v>
                  </c:pt>
                  <c:pt idx="63">
                    <c:v>23/10/2023</c:v>
                  </c:pt>
                  <c:pt idx="64">
                    <c:v>20/10/2023</c:v>
                  </c:pt>
                  <c:pt idx="65">
                    <c:v>19/10/2023</c:v>
                  </c:pt>
                  <c:pt idx="66">
                    <c:v>18/10/2023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GDNN!$AG$5:$AG$71</c:f>
              <c:numCache>
                <c:formatCode>#,##0</c:formatCode>
                <c:ptCount val="67"/>
                <c:pt idx="0">
                  <c:v>-15854623652</c:v>
                </c:pt>
                <c:pt idx="1">
                  <c:v>-14022649045</c:v>
                </c:pt>
                <c:pt idx="2">
                  <c:v>-14411350394</c:v>
                </c:pt>
                <c:pt idx="3">
                  <c:v>-27274438601</c:v>
                </c:pt>
                <c:pt idx="4">
                  <c:v>-27828660158</c:v>
                </c:pt>
                <c:pt idx="5">
                  <c:v>-30557451290</c:v>
                </c:pt>
                <c:pt idx="6">
                  <c:v>38948781045</c:v>
                </c:pt>
                <c:pt idx="7">
                  <c:v>105926959956</c:v>
                </c:pt>
                <c:pt idx="8">
                  <c:v>130984816418</c:v>
                </c:pt>
                <c:pt idx="9">
                  <c:v>156991112357</c:v>
                </c:pt>
                <c:pt idx="10">
                  <c:v>162479633761</c:v>
                </c:pt>
                <c:pt idx="11">
                  <c:v>162873438240</c:v>
                </c:pt>
                <c:pt idx="12">
                  <c:v>158691297069</c:v>
                </c:pt>
                <c:pt idx="13">
                  <c:v>159625854856</c:v>
                </c:pt>
                <c:pt idx="14">
                  <c:v>158244839553</c:v>
                </c:pt>
                <c:pt idx="15">
                  <c:v>125568108106</c:v>
                </c:pt>
                <c:pt idx="16">
                  <c:v>124927682118</c:v>
                </c:pt>
                <c:pt idx="17">
                  <c:v>123984475800</c:v>
                </c:pt>
                <c:pt idx="18">
                  <c:v>150967364862</c:v>
                </c:pt>
                <c:pt idx="19">
                  <c:v>154339377623</c:v>
                </c:pt>
                <c:pt idx="20">
                  <c:v>159295455391</c:v>
                </c:pt>
                <c:pt idx="21">
                  <c:v>162271198635</c:v>
                </c:pt>
                <c:pt idx="22">
                  <c:v>167042199800</c:v>
                </c:pt>
                <c:pt idx="23">
                  <c:v>170552707169</c:v>
                </c:pt>
                <c:pt idx="24">
                  <c:v>170269264557</c:v>
                </c:pt>
                <c:pt idx="25">
                  <c:v>211440252939</c:v>
                </c:pt>
                <c:pt idx="26">
                  <c:v>225983114362</c:v>
                </c:pt>
                <c:pt idx="27">
                  <c:v>226161786954</c:v>
                </c:pt>
                <c:pt idx="28">
                  <c:v>226954389459</c:v>
                </c:pt>
                <c:pt idx="29">
                  <c:v>227087350200</c:v>
                </c:pt>
                <c:pt idx="30">
                  <c:v>223857874189</c:v>
                </c:pt>
                <c:pt idx="31">
                  <c:v>224565628465</c:v>
                </c:pt>
                <c:pt idx="32">
                  <c:v>238969740921</c:v>
                </c:pt>
                <c:pt idx="33">
                  <c:v>276645566303</c:v>
                </c:pt>
                <c:pt idx="34">
                  <c:v>297922755045</c:v>
                </c:pt>
                <c:pt idx="35">
                  <c:v>302101792392</c:v>
                </c:pt>
                <c:pt idx="36">
                  <c:v>356843189618</c:v>
                </c:pt>
                <c:pt idx="37">
                  <c:v>300008062109</c:v>
                </c:pt>
                <c:pt idx="38">
                  <c:v>300277733991</c:v>
                </c:pt>
                <c:pt idx="39">
                  <c:v>299764898301</c:v>
                </c:pt>
                <c:pt idx="40">
                  <c:v>298156832159</c:v>
                </c:pt>
                <c:pt idx="41">
                  <c:v>293000584954</c:v>
                </c:pt>
                <c:pt idx="42">
                  <c:v>294842096842</c:v>
                </c:pt>
                <c:pt idx="43">
                  <c:v>294969550315</c:v>
                </c:pt>
                <c:pt idx="44">
                  <c:v>295112608270</c:v>
                </c:pt>
                <c:pt idx="45">
                  <c:v>295303307267</c:v>
                </c:pt>
                <c:pt idx="46">
                  <c:v>294853331509</c:v>
                </c:pt>
                <c:pt idx="47">
                  <c:v>294851519694</c:v>
                </c:pt>
                <c:pt idx="48">
                  <c:v>300842371259</c:v>
                </c:pt>
                <c:pt idx="49">
                  <c:v>303539926504</c:v>
                </c:pt>
                <c:pt idx="50">
                  <c:v>304064185564</c:v>
                </c:pt>
                <c:pt idx="51">
                  <c:v>321986019467</c:v>
                </c:pt>
                <c:pt idx="52">
                  <c:v>290983306667</c:v>
                </c:pt>
                <c:pt idx="53">
                  <c:v>244689393866</c:v>
                </c:pt>
                <c:pt idx="54">
                  <c:v>134038101855</c:v>
                </c:pt>
                <c:pt idx="55">
                  <c:v>134830633974</c:v>
                </c:pt>
                <c:pt idx="56">
                  <c:v>6300633126</c:v>
                </c:pt>
                <c:pt idx="57">
                  <c:v>-173454856863</c:v>
                </c:pt>
                <c:pt idx="58">
                  <c:v>-160448173670</c:v>
                </c:pt>
                <c:pt idx="59">
                  <c:v>-150422632143</c:v>
                </c:pt>
                <c:pt idx="60">
                  <c:v>-150185978618</c:v>
                </c:pt>
                <c:pt idx="61">
                  <c:v>-117422257122</c:v>
                </c:pt>
                <c:pt idx="62">
                  <c:v>-94821042548</c:v>
                </c:pt>
                <c:pt idx="63">
                  <c:v>-63895942101</c:v>
                </c:pt>
                <c:pt idx="64">
                  <c:v>-33931056940</c:v>
                </c:pt>
                <c:pt idx="65">
                  <c:v>-33450722544</c:v>
                </c:pt>
                <c:pt idx="66">
                  <c:v>-33610324306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DA09-214D-B91F-CB55A5E77E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0559103"/>
        <c:axId val="228451391"/>
      </c:lineChart>
      <c:catAx>
        <c:axId val="80559103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VN"/>
          </a:p>
        </c:txPr>
        <c:crossAx val="228451391"/>
        <c:crosses val="autoZero"/>
        <c:auto val="1"/>
        <c:lblAlgn val="ctr"/>
        <c:lblOffset val="100"/>
        <c:noMultiLvlLbl val="0"/>
      </c:catAx>
      <c:valAx>
        <c:axId val="228451391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VN"/>
          </a:p>
        </c:txPr>
        <c:crossAx val="80559103"/>
        <c:crosses val="autoZero"/>
        <c:crossBetween val="between"/>
        <c:dispUnits>
          <c:builtInUnit val="billion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VN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V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VN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Ngân Hàng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V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GDNN!$AK$4</c:f>
              <c:strCache>
                <c:ptCount val="1"/>
                <c:pt idx="0">
                  <c:v>VCB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multiLvlStrRef>
              <c:f>GDNN!$AI$5:$AJ$71</c:f>
              <c:multiLvlStrCache>
                <c:ptCount val="67"/>
                <c:lvl>
                  <c:pt idx="0">
                    <c:v>19/01/2024</c:v>
                  </c:pt>
                  <c:pt idx="1">
                    <c:v>18/01/2024</c:v>
                  </c:pt>
                  <c:pt idx="2">
                    <c:v>17/01/2024</c:v>
                  </c:pt>
                  <c:pt idx="3">
                    <c:v>16/01/2024</c:v>
                  </c:pt>
                  <c:pt idx="4">
                    <c:v>15/01/2024</c:v>
                  </c:pt>
                  <c:pt idx="5">
                    <c:v>12/01/2024</c:v>
                  </c:pt>
                  <c:pt idx="6">
                    <c:v>11/01/2024</c:v>
                  </c:pt>
                  <c:pt idx="7">
                    <c:v>10/01/2024</c:v>
                  </c:pt>
                  <c:pt idx="8">
                    <c:v>09/01/2024</c:v>
                  </c:pt>
                  <c:pt idx="9">
                    <c:v>08/01/2024</c:v>
                  </c:pt>
                  <c:pt idx="10">
                    <c:v>05/01/2024</c:v>
                  </c:pt>
                  <c:pt idx="11">
                    <c:v>04/01/2024</c:v>
                  </c:pt>
                  <c:pt idx="12">
                    <c:v>03/01/2024</c:v>
                  </c:pt>
                  <c:pt idx="13">
                    <c:v>02/01/2024</c:v>
                  </c:pt>
                  <c:pt idx="14">
                    <c:v>29/12/2023</c:v>
                  </c:pt>
                  <c:pt idx="15">
                    <c:v>28/12/2023</c:v>
                  </c:pt>
                  <c:pt idx="16">
                    <c:v>27/12/2023</c:v>
                  </c:pt>
                  <c:pt idx="17">
                    <c:v>26/12/2023</c:v>
                  </c:pt>
                  <c:pt idx="18">
                    <c:v>25/12/2023</c:v>
                  </c:pt>
                  <c:pt idx="19">
                    <c:v>22/12/2023</c:v>
                  </c:pt>
                  <c:pt idx="20">
                    <c:v>21/12/2023</c:v>
                  </c:pt>
                  <c:pt idx="21">
                    <c:v>20/12/2023</c:v>
                  </c:pt>
                  <c:pt idx="22">
                    <c:v>19/12/2023</c:v>
                  </c:pt>
                  <c:pt idx="23">
                    <c:v>18/12/2023</c:v>
                  </c:pt>
                  <c:pt idx="24">
                    <c:v>15/12/2023</c:v>
                  </c:pt>
                  <c:pt idx="25">
                    <c:v>14/12/2023</c:v>
                  </c:pt>
                  <c:pt idx="26">
                    <c:v>13/12/2023</c:v>
                  </c:pt>
                  <c:pt idx="27">
                    <c:v>12/12/2023</c:v>
                  </c:pt>
                  <c:pt idx="28">
                    <c:v>11/12/2023</c:v>
                  </c:pt>
                  <c:pt idx="29">
                    <c:v>08/12/2023</c:v>
                  </c:pt>
                  <c:pt idx="30">
                    <c:v>07/12/2023</c:v>
                  </c:pt>
                  <c:pt idx="31">
                    <c:v>06/12/2023</c:v>
                  </c:pt>
                  <c:pt idx="32">
                    <c:v>05/12/2023</c:v>
                  </c:pt>
                  <c:pt idx="33">
                    <c:v>04/12/2023</c:v>
                  </c:pt>
                  <c:pt idx="34">
                    <c:v>01/12/2023</c:v>
                  </c:pt>
                  <c:pt idx="35">
                    <c:v>30/11/2023</c:v>
                  </c:pt>
                  <c:pt idx="36">
                    <c:v>29/11/2023</c:v>
                  </c:pt>
                  <c:pt idx="37">
                    <c:v>28/11/2023</c:v>
                  </c:pt>
                  <c:pt idx="38">
                    <c:v>27/11/2023</c:v>
                  </c:pt>
                  <c:pt idx="39">
                    <c:v>24/11/2023</c:v>
                  </c:pt>
                  <c:pt idx="40">
                    <c:v>23/11/2023</c:v>
                  </c:pt>
                  <c:pt idx="41">
                    <c:v>22/11/2023</c:v>
                  </c:pt>
                  <c:pt idx="42">
                    <c:v>21/11/2023</c:v>
                  </c:pt>
                  <c:pt idx="43">
                    <c:v>20/11/2023</c:v>
                  </c:pt>
                  <c:pt idx="44">
                    <c:v>17/11/2023</c:v>
                  </c:pt>
                  <c:pt idx="45">
                    <c:v>16/11/2023</c:v>
                  </c:pt>
                  <c:pt idx="46">
                    <c:v>15/11/2023</c:v>
                  </c:pt>
                  <c:pt idx="47">
                    <c:v>14/11/2023</c:v>
                  </c:pt>
                  <c:pt idx="48">
                    <c:v>13/11/2023</c:v>
                  </c:pt>
                  <c:pt idx="49">
                    <c:v>10/11/2023</c:v>
                  </c:pt>
                  <c:pt idx="50">
                    <c:v>09/11/2023</c:v>
                  </c:pt>
                  <c:pt idx="51">
                    <c:v>08/11/2023</c:v>
                  </c:pt>
                  <c:pt idx="52">
                    <c:v>07/11/2023</c:v>
                  </c:pt>
                  <c:pt idx="53">
                    <c:v>06/11/2023</c:v>
                  </c:pt>
                  <c:pt idx="54">
                    <c:v>03/11/2023</c:v>
                  </c:pt>
                  <c:pt idx="55">
                    <c:v>02/11/2023</c:v>
                  </c:pt>
                  <c:pt idx="56">
                    <c:v>01/11/2023</c:v>
                  </c:pt>
                  <c:pt idx="57">
                    <c:v>31/10/2023</c:v>
                  </c:pt>
                  <c:pt idx="58">
                    <c:v>30/10/2023</c:v>
                  </c:pt>
                  <c:pt idx="59">
                    <c:v>27/10/2023</c:v>
                  </c:pt>
                  <c:pt idx="60">
                    <c:v>26/10/2023</c:v>
                  </c:pt>
                  <c:pt idx="61">
                    <c:v>25/10/2023</c:v>
                  </c:pt>
                  <c:pt idx="62">
                    <c:v>24/10/2023</c:v>
                  </c:pt>
                  <c:pt idx="63">
                    <c:v>23/10/2023</c:v>
                  </c:pt>
                  <c:pt idx="64">
                    <c:v>20/10/2023</c:v>
                  </c:pt>
                  <c:pt idx="65">
                    <c:v>19/10/2023</c:v>
                  </c:pt>
                  <c:pt idx="66">
                    <c:v>18/10/2023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GDNN!$AK$5:$AK$71</c:f>
              <c:numCache>
                <c:formatCode>#,##0</c:formatCode>
                <c:ptCount val="67"/>
                <c:pt idx="0">
                  <c:v>195889099561</c:v>
                </c:pt>
                <c:pt idx="1">
                  <c:v>156522749561</c:v>
                </c:pt>
                <c:pt idx="2">
                  <c:v>122825249561</c:v>
                </c:pt>
                <c:pt idx="3">
                  <c:v>49402849561</c:v>
                </c:pt>
                <c:pt idx="4">
                  <c:v>-1292090439</c:v>
                </c:pt>
                <c:pt idx="5">
                  <c:v>-6956890439</c:v>
                </c:pt>
                <c:pt idx="6">
                  <c:v>-84785750439</c:v>
                </c:pt>
                <c:pt idx="7">
                  <c:v>-131540200439</c:v>
                </c:pt>
                <c:pt idx="8">
                  <c:v>-202987640439</c:v>
                </c:pt>
                <c:pt idx="9">
                  <c:v>-280703450439</c:v>
                </c:pt>
                <c:pt idx="10">
                  <c:v>-344256320439</c:v>
                </c:pt>
                <c:pt idx="11">
                  <c:v>-407067570439</c:v>
                </c:pt>
                <c:pt idx="12">
                  <c:v>-504960130439</c:v>
                </c:pt>
                <c:pt idx="13">
                  <c:v>-568494160439</c:v>
                </c:pt>
                <c:pt idx="14">
                  <c:v>-660343840439</c:v>
                </c:pt>
                <c:pt idx="15">
                  <c:v>-690193250439</c:v>
                </c:pt>
                <c:pt idx="16">
                  <c:v>-710377740439</c:v>
                </c:pt>
                <c:pt idx="17">
                  <c:v>-733366650439</c:v>
                </c:pt>
                <c:pt idx="18">
                  <c:v>-755570640439</c:v>
                </c:pt>
                <c:pt idx="19">
                  <c:v>-741205350439</c:v>
                </c:pt>
                <c:pt idx="20">
                  <c:v>-704001880439</c:v>
                </c:pt>
                <c:pt idx="21">
                  <c:v>-653127070439</c:v>
                </c:pt>
                <c:pt idx="22">
                  <c:v>-617577200439</c:v>
                </c:pt>
                <c:pt idx="23">
                  <c:v>-618487390439</c:v>
                </c:pt>
                <c:pt idx="24">
                  <c:v>-602984230439</c:v>
                </c:pt>
                <c:pt idx="25">
                  <c:v>-468649850439</c:v>
                </c:pt>
                <c:pt idx="26">
                  <c:v>-493105210439</c:v>
                </c:pt>
                <c:pt idx="27">
                  <c:v>-520932050439</c:v>
                </c:pt>
                <c:pt idx="28">
                  <c:v>-482736940439</c:v>
                </c:pt>
                <c:pt idx="29">
                  <c:v>-338264970439</c:v>
                </c:pt>
                <c:pt idx="30">
                  <c:v>-276195760439</c:v>
                </c:pt>
                <c:pt idx="31">
                  <c:v>-321797370439</c:v>
                </c:pt>
                <c:pt idx="32">
                  <c:v>-322722680439</c:v>
                </c:pt>
                <c:pt idx="33">
                  <c:v>-218545620439</c:v>
                </c:pt>
                <c:pt idx="34">
                  <c:v>-225751250439</c:v>
                </c:pt>
                <c:pt idx="35">
                  <c:v>-219941690439</c:v>
                </c:pt>
                <c:pt idx="36">
                  <c:v>-198568480439</c:v>
                </c:pt>
                <c:pt idx="37">
                  <c:v>-173264260439</c:v>
                </c:pt>
                <c:pt idx="38">
                  <c:v>-152227530439</c:v>
                </c:pt>
                <c:pt idx="39">
                  <c:v>-154231410439</c:v>
                </c:pt>
                <c:pt idx="40">
                  <c:v>-168361500439</c:v>
                </c:pt>
                <c:pt idx="41">
                  <c:v>-161627060439</c:v>
                </c:pt>
                <c:pt idx="42">
                  <c:v>-144491180439</c:v>
                </c:pt>
                <c:pt idx="43">
                  <c:v>-173237860439</c:v>
                </c:pt>
                <c:pt idx="44">
                  <c:v>-200576280439</c:v>
                </c:pt>
                <c:pt idx="45">
                  <c:v>-145403960439</c:v>
                </c:pt>
                <c:pt idx="46">
                  <c:v>-152933280439</c:v>
                </c:pt>
                <c:pt idx="47">
                  <c:v>-225353930439</c:v>
                </c:pt>
                <c:pt idx="48">
                  <c:v>-190355600439</c:v>
                </c:pt>
                <c:pt idx="49">
                  <c:v>-45578870439</c:v>
                </c:pt>
                <c:pt idx="50">
                  <c:v>12190349561</c:v>
                </c:pt>
                <c:pt idx="51">
                  <c:v>155140099561</c:v>
                </c:pt>
                <c:pt idx="52">
                  <c:v>155849879561</c:v>
                </c:pt>
                <c:pt idx="53">
                  <c:v>161059219561</c:v>
                </c:pt>
                <c:pt idx="54">
                  <c:v>142860409653</c:v>
                </c:pt>
                <c:pt idx="55">
                  <c:v>99399689653</c:v>
                </c:pt>
                <c:pt idx="56">
                  <c:v>96969939653</c:v>
                </c:pt>
                <c:pt idx="57">
                  <c:v>83453579653</c:v>
                </c:pt>
                <c:pt idx="58">
                  <c:v>57756079653</c:v>
                </c:pt>
                <c:pt idx="59">
                  <c:v>29031309653</c:v>
                </c:pt>
                <c:pt idx="60">
                  <c:v>33942916884</c:v>
                </c:pt>
                <c:pt idx="61">
                  <c:v>-3865820890</c:v>
                </c:pt>
                <c:pt idx="62">
                  <c:v>-15711550890</c:v>
                </c:pt>
                <c:pt idx="63">
                  <c:v>-16167260890</c:v>
                </c:pt>
                <c:pt idx="64">
                  <c:v>-8802910890</c:v>
                </c:pt>
                <c:pt idx="65">
                  <c:v>7702419110</c:v>
                </c:pt>
                <c:pt idx="66">
                  <c:v>14673729110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EB4-7B40-BBC7-75A123973984}"/>
            </c:ext>
          </c:extLst>
        </c:ser>
        <c:ser>
          <c:idx val="1"/>
          <c:order val="1"/>
          <c:tx>
            <c:strRef>
              <c:f>GDNN!$AL$4</c:f>
              <c:strCache>
                <c:ptCount val="1"/>
                <c:pt idx="0">
                  <c:v>STB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multiLvlStrRef>
              <c:f>GDNN!$AI$5:$AJ$71</c:f>
              <c:multiLvlStrCache>
                <c:ptCount val="67"/>
                <c:lvl>
                  <c:pt idx="0">
                    <c:v>19/01/2024</c:v>
                  </c:pt>
                  <c:pt idx="1">
                    <c:v>18/01/2024</c:v>
                  </c:pt>
                  <c:pt idx="2">
                    <c:v>17/01/2024</c:v>
                  </c:pt>
                  <c:pt idx="3">
                    <c:v>16/01/2024</c:v>
                  </c:pt>
                  <c:pt idx="4">
                    <c:v>15/01/2024</c:v>
                  </c:pt>
                  <c:pt idx="5">
                    <c:v>12/01/2024</c:v>
                  </c:pt>
                  <c:pt idx="6">
                    <c:v>11/01/2024</c:v>
                  </c:pt>
                  <c:pt idx="7">
                    <c:v>10/01/2024</c:v>
                  </c:pt>
                  <c:pt idx="8">
                    <c:v>09/01/2024</c:v>
                  </c:pt>
                  <c:pt idx="9">
                    <c:v>08/01/2024</c:v>
                  </c:pt>
                  <c:pt idx="10">
                    <c:v>05/01/2024</c:v>
                  </c:pt>
                  <c:pt idx="11">
                    <c:v>04/01/2024</c:v>
                  </c:pt>
                  <c:pt idx="12">
                    <c:v>03/01/2024</c:v>
                  </c:pt>
                  <c:pt idx="13">
                    <c:v>02/01/2024</c:v>
                  </c:pt>
                  <c:pt idx="14">
                    <c:v>29/12/2023</c:v>
                  </c:pt>
                  <c:pt idx="15">
                    <c:v>28/12/2023</c:v>
                  </c:pt>
                  <c:pt idx="16">
                    <c:v>27/12/2023</c:v>
                  </c:pt>
                  <c:pt idx="17">
                    <c:v>26/12/2023</c:v>
                  </c:pt>
                  <c:pt idx="18">
                    <c:v>25/12/2023</c:v>
                  </c:pt>
                  <c:pt idx="19">
                    <c:v>22/12/2023</c:v>
                  </c:pt>
                  <c:pt idx="20">
                    <c:v>21/12/2023</c:v>
                  </c:pt>
                  <c:pt idx="21">
                    <c:v>20/12/2023</c:v>
                  </c:pt>
                  <c:pt idx="22">
                    <c:v>19/12/2023</c:v>
                  </c:pt>
                  <c:pt idx="23">
                    <c:v>18/12/2023</c:v>
                  </c:pt>
                  <c:pt idx="24">
                    <c:v>15/12/2023</c:v>
                  </c:pt>
                  <c:pt idx="25">
                    <c:v>14/12/2023</c:v>
                  </c:pt>
                  <c:pt idx="26">
                    <c:v>13/12/2023</c:v>
                  </c:pt>
                  <c:pt idx="27">
                    <c:v>12/12/2023</c:v>
                  </c:pt>
                  <c:pt idx="28">
                    <c:v>11/12/2023</c:v>
                  </c:pt>
                  <c:pt idx="29">
                    <c:v>08/12/2023</c:v>
                  </c:pt>
                  <c:pt idx="30">
                    <c:v>07/12/2023</c:v>
                  </c:pt>
                  <c:pt idx="31">
                    <c:v>06/12/2023</c:v>
                  </c:pt>
                  <c:pt idx="32">
                    <c:v>05/12/2023</c:v>
                  </c:pt>
                  <c:pt idx="33">
                    <c:v>04/12/2023</c:v>
                  </c:pt>
                  <c:pt idx="34">
                    <c:v>01/12/2023</c:v>
                  </c:pt>
                  <c:pt idx="35">
                    <c:v>30/11/2023</c:v>
                  </c:pt>
                  <c:pt idx="36">
                    <c:v>29/11/2023</c:v>
                  </c:pt>
                  <c:pt idx="37">
                    <c:v>28/11/2023</c:v>
                  </c:pt>
                  <c:pt idx="38">
                    <c:v>27/11/2023</c:v>
                  </c:pt>
                  <c:pt idx="39">
                    <c:v>24/11/2023</c:v>
                  </c:pt>
                  <c:pt idx="40">
                    <c:v>23/11/2023</c:v>
                  </c:pt>
                  <c:pt idx="41">
                    <c:v>22/11/2023</c:v>
                  </c:pt>
                  <c:pt idx="42">
                    <c:v>21/11/2023</c:v>
                  </c:pt>
                  <c:pt idx="43">
                    <c:v>20/11/2023</c:v>
                  </c:pt>
                  <c:pt idx="44">
                    <c:v>17/11/2023</c:v>
                  </c:pt>
                  <c:pt idx="45">
                    <c:v>16/11/2023</c:v>
                  </c:pt>
                  <c:pt idx="46">
                    <c:v>15/11/2023</c:v>
                  </c:pt>
                  <c:pt idx="47">
                    <c:v>14/11/2023</c:v>
                  </c:pt>
                  <c:pt idx="48">
                    <c:v>13/11/2023</c:v>
                  </c:pt>
                  <c:pt idx="49">
                    <c:v>10/11/2023</c:v>
                  </c:pt>
                  <c:pt idx="50">
                    <c:v>09/11/2023</c:v>
                  </c:pt>
                  <c:pt idx="51">
                    <c:v>08/11/2023</c:v>
                  </c:pt>
                  <c:pt idx="52">
                    <c:v>07/11/2023</c:v>
                  </c:pt>
                  <c:pt idx="53">
                    <c:v>06/11/2023</c:v>
                  </c:pt>
                  <c:pt idx="54">
                    <c:v>03/11/2023</c:v>
                  </c:pt>
                  <c:pt idx="55">
                    <c:v>02/11/2023</c:v>
                  </c:pt>
                  <c:pt idx="56">
                    <c:v>01/11/2023</c:v>
                  </c:pt>
                  <c:pt idx="57">
                    <c:v>31/10/2023</c:v>
                  </c:pt>
                  <c:pt idx="58">
                    <c:v>30/10/2023</c:v>
                  </c:pt>
                  <c:pt idx="59">
                    <c:v>27/10/2023</c:v>
                  </c:pt>
                  <c:pt idx="60">
                    <c:v>26/10/2023</c:v>
                  </c:pt>
                  <c:pt idx="61">
                    <c:v>25/10/2023</c:v>
                  </c:pt>
                  <c:pt idx="62">
                    <c:v>24/10/2023</c:v>
                  </c:pt>
                  <c:pt idx="63">
                    <c:v>23/10/2023</c:v>
                  </c:pt>
                  <c:pt idx="64">
                    <c:v>20/10/2023</c:v>
                  </c:pt>
                  <c:pt idx="65">
                    <c:v>19/10/2023</c:v>
                  </c:pt>
                  <c:pt idx="66">
                    <c:v>18/10/2023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GDNN!$AL$5:$AL$71</c:f>
              <c:numCache>
                <c:formatCode>#,##0</c:formatCode>
                <c:ptCount val="67"/>
                <c:pt idx="0">
                  <c:v>668589442369</c:v>
                </c:pt>
                <c:pt idx="1">
                  <c:v>597596642369</c:v>
                </c:pt>
                <c:pt idx="2">
                  <c:v>577400972369</c:v>
                </c:pt>
                <c:pt idx="3">
                  <c:v>529230832369</c:v>
                </c:pt>
                <c:pt idx="4">
                  <c:v>453417662369</c:v>
                </c:pt>
                <c:pt idx="5">
                  <c:v>395376782369</c:v>
                </c:pt>
                <c:pt idx="6">
                  <c:v>317195592369</c:v>
                </c:pt>
                <c:pt idx="7">
                  <c:v>245420022369</c:v>
                </c:pt>
                <c:pt idx="8">
                  <c:v>201024072369</c:v>
                </c:pt>
                <c:pt idx="9">
                  <c:v>204791442369</c:v>
                </c:pt>
                <c:pt idx="10">
                  <c:v>204519632369</c:v>
                </c:pt>
                <c:pt idx="11">
                  <c:v>217647542369</c:v>
                </c:pt>
                <c:pt idx="12">
                  <c:v>244598172369</c:v>
                </c:pt>
                <c:pt idx="13">
                  <c:v>207645112369</c:v>
                </c:pt>
                <c:pt idx="14">
                  <c:v>242846772369</c:v>
                </c:pt>
                <c:pt idx="15">
                  <c:v>214888942369</c:v>
                </c:pt>
                <c:pt idx="16">
                  <c:v>210622132369</c:v>
                </c:pt>
                <c:pt idx="17">
                  <c:v>197498912369</c:v>
                </c:pt>
                <c:pt idx="18">
                  <c:v>184496772369</c:v>
                </c:pt>
                <c:pt idx="19">
                  <c:v>176616062369</c:v>
                </c:pt>
                <c:pt idx="20">
                  <c:v>199525102369</c:v>
                </c:pt>
                <c:pt idx="21">
                  <c:v>253063832369</c:v>
                </c:pt>
                <c:pt idx="22">
                  <c:v>276400372369</c:v>
                </c:pt>
                <c:pt idx="23">
                  <c:v>332807192369</c:v>
                </c:pt>
                <c:pt idx="24">
                  <c:v>398978852369</c:v>
                </c:pt>
                <c:pt idx="25">
                  <c:v>447890962369</c:v>
                </c:pt>
                <c:pt idx="26">
                  <c:v>493495402369</c:v>
                </c:pt>
                <c:pt idx="27">
                  <c:v>575279372369</c:v>
                </c:pt>
                <c:pt idx="28">
                  <c:v>596082252369</c:v>
                </c:pt>
                <c:pt idx="29">
                  <c:v>661918802369</c:v>
                </c:pt>
                <c:pt idx="30">
                  <c:v>749605492369</c:v>
                </c:pt>
                <c:pt idx="31">
                  <c:v>843814982369</c:v>
                </c:pt>
                <c:pt idx="32">
                  <c:v>889584132369</c:v>
                </c:pt>
                <c:pt idx="33">
                  <c:v>924604982369</c:v>
                </c:pt>
                <c:pt idx="34">
                  <c:v>960397112369</c:v>
                </c:pt>
                <c:pt idx="35">
                  <c:v>981096742369</c:v>
                </c:pt>
                <c:pt idx="36">
                  <c:v>1011966302369</c:v>
                </c:pt>
                <c:pt idx="37">
                  <c:v>1060250672369</c:v>
                </c:pt>
                <c:pt idx="38">
                  <c:v>1071440782369</c:v>
                </c:pt>
                <c:pt idx="39">
                  <c:v>1089716562369</c:v>
                </c:pt>
                <c:pt idx="40">
                  <c:v>1057359892369</c:v>
                </c:pt>
                <c:pt idx="41">
                  <c:v>1072307102369</c:v>
                </c:pt>
                <c:pt idx="42">
                  <c:v>966995422369</c:v>
                </c:pt>
                <c:pt idx="43">
                  <c:v>959359316641</c:v>
                </c:pt>
                <c:pt idx="44">
                  <c:v>956140256641</c:v>
                </c:pt>
                <c:pt idx="45">
                  <c:v>1042094616641</c:v>
                </c:pt>
                <c:pt idx="46">
                  <c:v>1067377136641</c:v>
                </c:pt>
                <c:pt idx="47">
                  <c:v>1120218626641</c:v>
                </c:pt>
                <c:pt idx="48">
                  <c:v>1046363356641</c:v>
                </c:pt>
                <c:pt idx="49">
                  <c:v>1003605796641</c:v>
                </c:pt>
                <c:pt idx="50">
                  <c:v>959891156641</c:v>
                </c:pt>
                <c:pt idx="51">
                  <c:v>945138386641</c:v>
                </c:pt>
                <c:pt idx="52">
                  <c:v>921611876641</c:v>
                </c:pt>
                <c:pt idx="53">
                  <c:v>904229636641</c:v>
                </c:pt>
                <c:pt idx="54">
                  <c:v>745669209751</c:v>
                </c:pt>
                <c:pt idx="55">
                  <c:v>723718219751</c:v>
                </c:pt>
                <c:pt idx="56">
                  <c:v>711653979751</c:v>
                </c:pt>
                <c:pt idx="57">
                  <c:v>708251459751</c:v>
                </c:pt>
                <c:pt idx="58">
                  <c:v>755863909751</c:v>
                </c:pt>
                <c:pt idx="59">
                  <c:v>732554209751</c:v>
                </c:pt>
                <c:pt idx="60">
                  <c:v>687389514579</c:v>
                </c:pt>
                <c:pt idx="61">
                  <c:v>583011500000</c:v>
                </c:pt>
                <c:pt idx="62">
                  <c:v>553381380000</c:v>
                </c:pt>
                <c:pt idx="63">
                  <c:v>563873460000</c:v>
                </c:pt>
                <c:pt idx="64">
                  <c:v>570560830000</c:v>
                </c:pt>
                <c:pt idx="65">
                  <c:v>416702640000</c:v>
                </c:pt>
                <c:pt idx="66">
                  <c:v>347041320000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EB4-7B40-BBC7-75A123973984}"/>
            </c:ext>
          </c:extLst>
        </c:ser>
        <c:ser>
          <c:idx val="2"/>
          <c:order val="2"/>
          <c:tx>
            <c:strRef>
              <c:f>GDNN!$AM$4</c:f>
              <c:strCache>
                <c:ptCount val="1"/>
                <c:pt idx="0">
                  <c:v>CTG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multiLvlStrRef>
              <c:f>GDNN!$AI$5:$AJ$71</c:f>
              <c:multiLvlStrCache>
                <c:ptCount val="67"/>
                <c:lvl>
                  <c:pt idx="0">
                    <c:v>19/01/2024</c:v>
                  </c:pt>
                  <c:pt idx="1">
                    <c:v>18/01/2024</c:v>
                  </c:pt>
                  <c:pt idx="2">
                    <c:v>17/01/2024</c:v>
                  </c:pt>
                  <c:pt idx="3">
                    <c:v>16/01/2024</c:v>
                  </c:pt>
                  <c:pt idx="4">
                    <c:v>15/01/2024</c:v>
                  </c:pt>
                  <c:pt idx="5">
                    <c:v>12/01/2024</c:v>
                  </c:pt>
                  <c:pt idx="6">
                    <c:v>11/01/2024</c:v>
                  </c:pt>
                  <c:pt idx="7">
                    <c:v>10/01/2024</c:v>
                  </c:pt>
                  <c:pt idx="8">
                    <c:v>09/01/2024</c:v>
                  </c:pt>
                  <c:pt idx="9">
                    <c:v>08/01/2024</c:v>
                  </c:pt>
                  <c:pt idx="10">
                    <c:v>05/01/2024</c:v>
                  </c:pt>
                  <c:pt idx="11">
                    <c:v>04/01/2024</c:v>
                  </c:pt>
                  <c:pt idx="12">
                    <c:v>03/01/2024</c:v>
                  </c:pt>
                  <c:pt idx="13">
                    <c:v>02/01/2024</c:v>
                  </c:pt>
                  <c:pt idx="14">
                    <c:v>29/12/2023</c:v>
                  </c:pt>
                  <c:pt idx="15">
                    <c:v>28/12/2023</c:v>
                  </c:pt>
                  <c:pt idx="16">
                    <c:v>27/12/2023</c:v>
                  </c:pt>
                  <c:pt idx="17">
                    <c:v>26/12/2023</c:v>
                  </c:pt>
                  <c:pt idx="18">
                    <c:v>25/12/2023</c:v>
                  </c:pt>
                  <c:pt idx="19">
                    <c:v>22/12/2023</c:v>
                  </c:pt>
                  <c:pt idx="20">
                    <c:v>21/12/2023</c:v>
                  </c:pt>
                  <c:pt idx="21">
                    <c:v>20/12/2023</c:v>
                  </c:pt>
                  <c:pt idx="22">
                    <c:v>19/12/2023</c:v>
                  </c:pt>
                  <c:pt idx="23">
                    <c:v>18/12/2023</c:v>
                  </c:pt>
                  <c:pt idx="24">
                    <c:v>15/12/2023</c:v>
                  </c:pt>
                  <c:pt idx="25">
                    <c:v>14/12/2023</c:v>
                  </c:pt>
                  <c:pt idx="26">
                    <c:v>13/12/2023</c:v>
                  </c:pt>
                  <c:pt idx="27">
                    <c:v>12/12/2023</c:v>
                  </c:pt>
                  <c:pt idx="28">
                    <c:v>11/12/2023</c:v>
                  </c:pt>
                  <c:pt idx="29">
                    <c:v>08/12/2023</c:v>
                  </c:pt>
                  <c:pt idx="30">
                    <c:v>07/12/2023</c:v>
                  </c:pt>
                  <c:pt idx="31">
                    <c:v>06/12/2023</c:v>
                  </c:pt>
                  <c:pt idx="32">
                    <c:v>05/12/2023</c:v>
                  </c:pt>
                  <c:pt idx="33">
                    <c:v>04/12/2023</c:v>
                  </c:pt>
                  <c:pt idx="34">
                    <c:v>01/12/2023</c:v>
                  </c:pt>
                  <c:pt idx="35">
                    <c:v>30/11/2023</c:v>
                  </c:pt>
                  <c:pt idx="36">
                    <c:v>29/11/2023</c:v>
                  </c:pt>
                  <c:pt idx="37">
                    <c:v>28/11/2023</c:v>
                  </c:pt>
                  <c:pt idx="38">
                    <c:v>27/11/2023</c:v>
                  </c:pt>
                  <c:pt idx="39">
                    <c:v>24/11/2023</c:v>
                  </c:pt>
                  <c:pt idx="40">
                    <c:v>23/11/2023</c:v>
                  </c:pt>
                  <c:pt idx="41">
                    <c:v>22/11/2023</c:v>
                  </c:pt>
                  <c:pt idx="42">
                    <c:v>21/11/2023</c:v>
                  </c:pt>
                  <c:pt idx="43">
                    <c:v>20/11/2023</c:v>
                  </c:pt>
                  <c:pt idx="44">
                    <c:v>17/11/2023</c:v>
                  </c:pt>
                  <c:pt idx="45">
                    <c:v>16/11/2023</c:v>
                  </c:pt>
                  <c:pt idx="46">
                    <c:v>15/11/2023</c:v>
                  </c:pt>
                  <c:pt idx="47">
                    <c:v>14/11/2023</c:v>
                  </c:pt>
                  <c:pt idx="48">
                    <c:v>13/11/2023</c:v>
                  </c:pt>
                  <c:pt idx="49">
                    <c:v>10/11/2023</c:v>
                  </c:pt>
                  <c:pt idx="50">
                    <c:v>09/11/2023</c:v>
                  </c:pt>
                  <c:pt idx="51">
                    <c:v>08/11/2023</c:v>
                  </c:pt>
                  <c:pt idx="52">
                    <c:v>07/11/2023</c:v>
                  </c:pt>
                  <c:pt idx="53">
                    <c:v>06/11/2023</c:v>
                  </c:pt>
                  <c:pt idx="54">
                    <c:v>03/11/2023</c:v>
                  </c:pt>
                  <c:pt idx="55">
                    <c:v>02/11/2023</c:v>
                  </c:pt>
                  <c:pt idx="56">
                    <c:v>01/11/2023</c:v>
                  </c:pt>
                  <c:pt idx="57">
                    <c:v>31/10/2023</c:v>
                  </c:pt>
                  <c:pt idx="58">
                    <c:v>30/10/2023</c:v>
                  </c:pt>
                  <c:pt idx="59">
                    <c:v>27/10/2023</c:v>
                  </c:pt>
                  <c:pt idx="60">
                    <c:v>26/10/2023</c:v>
                  </c:pt>
                  <c:pt idx="61">
                    <c:v>25/10/2023</c:v>
                  </c:pt>
                  <c:pt idx="62">
                    <c:v>24/10/2023</c:v>
                  </c:pt>
                  <c:pt idx="63">
                    <c:v>23/10/2023</c:v>
                  </c:pt>
                  <c:pt idx="64">
                    <c:v>20/10/2023</c:v>
                  </c:pt>
                  <c:pt idx="65">
                    <c:v>19/10/2023</c:v>
                  </c:pt>
                  <c:pt idx="66">
                    <c:v>18/10/2023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GDNN!$AM$5:$AM$71</c:f>
              <c:numCache>
                <c:formatCode>#,##0</c:formatCode>
                <c:ptCount val="67"/>
                <c:pt idx="0">
                  <c:v>-89340026443</c:v>
                </c:pt>
                <c:pt idx="1">
                  <c:v>-87562726443</c:v>
                </c:pt>
                <c:pt idx="2">
                  <c:v>-90695656443</c:v>
                </c:pt>
                <c:pt idx="3">
                  <c:v>-69618176443</c:v>
                </c:pt>
                <c:pt idx="4">
                  <c:v>-82920596443</c:v>
                </c:pt>
                <c:pt idx="5">
                  <c:v>-146296306443</c:v>
                </c:pt>
                <c:pt idx="6">
                  <c:v>-199272226443</c:v>
                </c:pt>
                <c:pt idx="7">
                  <c:v>-220071186443</c:v>
                </c:pt>
                <c:pt idx="8">
                  <c:v>-284079266443</c:v>
                </c:pt>
                <c:pt idx="9">
                  <c:v>-247585856443</c:v>
                </c:pt>
                <c:pt idx="10">
                  <c:v>-245421626443</c:v>
                </c:pt>
                <c:pt idx="11">
                  <c:v>-245692746443</c:v>
                </c:pt>
                <c:pt idx="12">
                  <c:v>-287599836443</c:v>
                </c:pt>
                <c:pt idx="13">
                  <c:v>-281876816443</c:v>
                </c:pt>
                <c:pt idx="14">
                  <c:v>-278016246443</c:v>
                </c:pt>
                <c:pt idx="15">
                  <c:v>-293208586443</c:v>
                </c:pt>
                <c:pt idx="16">
                  <c:v>-293728616443</c:v>
                </c:pt>
                <c:pt idx="17">
                  <c:v>-280458506443</c:v>
                </c:pt>
                <c:pt idx="18">
                  <c:v>-304915036443</c:v>
                </c:pt>
                <c:pt idx="19">
                  <c:v>-318747936443</c:v>
                </c:pt>
                <c:pt idx="20">
                  <c:v>-298598386443</c:v>
                </c:pt>
                <c:pt idx="21">
                  <c:v>-292247926443</c:v>
                </c:pt>
                <c:pt idx="22">
                  <c:v>-296250826443</c:v>
                </c:pt>
                <c:pt idx="23">
                  <c:v>-272764076443</c:v>
                </c:pt>
                <c:pt idx="24">
                  <c:v>-222737336443</c:v>
                </c:pt>
                <c:pt idx="25">
                  <c:v>-176114206443</c:v>
                </c:pt>
                <c:pt idx="26">
                  <c:v>-128092486443</c:v>
                </c:pt>
                <c:pt idx="27">
                  <c:v>-117412886443</c:v>
                </c:pt>
                <c:pt idx="28">
                  <c:v>-125611626443</c:v>
                </c:pt>
                <c:pt idx="29">
                  <c:v>-124127586443</c:v>
                </c:pt>
                <c:pt idx="30">
                  <c:v>-110105476443</c:v>
                </c:pt>
                <c:pt idx="31">
                  <c:v>-99593306443</c:v>
                </c:pt>
                <c:pt idx="32">
                  <c:v>-96230946443</c:v>
                </c:pt>
                <c:pt idx="33">
                  <c:v>-82251376443</c:v>
                </c:pt>
                <c:pt idx="34">
                  <c:v>-82242836443</c:v>
                </c:pt>
                <c:pt idx="35">
                  <c:v>-81845376443</c:v>
                </c:pt>
                <c:pt idx="36">
                  <c:v>-50446096443</c:v>
                </c:pt>
                <c:pt idx="37">
                  <c:v>-56003236443</c:v>
                </c:pt>
                <c:pt idx="38">
                  <c:v>-55883976443</c:v>
                </c:pt>
                <c:pt idx="39">
                  <c:v>-52789406443</c:v>
                </c:pt>
                <c:pt idx="40">
                  <c:v>-94384716443</c:v>
                </c:pt>
                <c:pt idx="41">
                  <c:v>-86410446443</c:v>
                </c:pt>
                <c:pt idx="42">
                  <c:v>-86331316443</c:v>
                </c:pt>
                <c:pt idx="43">
                  <c:v>-90587236443</c:v>
                </c:pt>
                <c:pt idx="44">
                  <c:v>-91208436443</c:v>
                </c:pt>
                <c:pt idx="45">
                  <c:v>-107304326443</c:v>
                </c:pt>
                <c:pt idx="46">
                  <c:v>-91883936443</c:v>
                </c:pt>
                <c:pt idx="47">
                  <c:v>-115764496443</c:v>
                </c:pt>
                <c:pt idx="48">
                  <c:v>-124318686443</c:v>
                </c:pt>
                <c:pt idx="49">
                  <c:v>-154921396443</c:v>
                </c:pt>
                <c:pt idx="50">
                  <c:v>-139692676443</c:v>
                </c:pt>
                <c:pt idx="51">
                  <c:v>-169247846443</c:v>
                </c:pt>
                <c:pt idx="52">
                  <c:v>-172547716443</c:v>
                </c:pt>
                <c:pt idx="53">
                  <c:v>-170438376443</c:v>
                </c:pt>
                <c:pt idx="54">
                  <c:v>-198706596443</c:v>
                </c:pt>
                <c:pt idx="55">
                  <c:v>-188635596443</c:v>
                </c:pt>
                <c:pt idx="56">
                  <c:v>-179882648978</c:v>
                </c:pt>
                <c:pt idx="57">
                  <c:v>-155220648978</c:v>
                </c:pt>
                <c:pt idx="58">
                  <c:v>-171920618978</c:v>
                </c:pt>
                <c:pt idx="59">
                  <c:v>-166569718978</c:v>
                </c:pt>
                <c:pt idx="60">
                  <c:v>-119008870000</c:v>
                </c:pt>
                <c:pt idx="61">
                  <c:v>-155026440000</c:v>
                </c:pt>
                <c:pt idx="62">
                  <c:v>-140458320000</c:v>
                </c:pt>
                <c:pt idx="63">
                  <c:v>-128399990000</c:v>
                </c:pt>
                <c:pt idx="64">
                  <c:v>-123550830000</c:v>
                </c:pt>
                <c:pt idx="65">
                  <c:v>-131544160000</c:v>
                </c:pt>
                <c:pt idx="66">
                  <c:v>-131190920000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EB4-7B40-BBC7-75A123973984}"/>
            </c:ext>
          </c:extLst>
        </c:ser>
        <c:ser>
          <c:idx val="3"/>
          <c:order val="3"/>
          <c:tx>
            <c:strRef>
              <c:f>GDNN!$AN$4</c:f>
              <c:strCache>
                <c:ptCount val="1"/>
                <c:pt idx="0">
                  <c:v>TCB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multiLvlStrRef>
              <c:f>GDNN!$AI$5:$AJ$71</c:f>
              <c:multiLvlStrCache>
                <c:ptCount val="67"/>
                <c:lvl>
                  <c:pt idx="0">
                    <c:v>19/01/2024</c:v>
                  </c:pt>
                  <c:pt idx="1">
                    <c:v>18/01/2024</c:v>
                  </c:pt>
                  <c:pt idx="2">
                    <c:v>17/01/2024</c:v>
                  </c:pt>
                  <c:pt idx="3">
                    <c:v>16/01/2024</c:v>
                  </c:pt>
                  <c:pt idx="4">
                    <c:v>15/01/2024</c:v>
                  </c:pt>
                  <c:pt idx="5">
                    <c:v>12/01/2024</c:v>
                  </c:pt>
                  <c:pt idx="6">
                    <c:v>11/01/2024</c:v>
                  </c:pt>
                  <c:pt idx="7">
                    <c:v>10/01/2024</c:v>
                  </c:pt>
                  <c:pt idx="8">
                    <c:v>09/01/2024</c:v>
                  </c:pt>
                  <c:pt idx="9">
                    <c:v>08/01/2024</c:v>
                  </c:pt>
                  <c:pt idx="10">
                    <c:v>05/01/2024</c:v>
                  </c:pt>
                  <c:pt idx="11">
                    <c:v>04/01/2024</c:v>
                  </c:pt>
                  <c:pt idx="12">
                    <c:v>03/01/2024</c:v>
                  </c:pt>
                  <c:pt idx="13">
                    <c:v>02/01/2024</c:v>
                  </c:pt>
                  <c:pt idx="14">
                    <c:v>29/12/2023</c:v>
                  </c:pt>
                  <c:pt idx="15">
                    <c:v>28/12/2023</c:v>
                  </c:pt>
                  <c:pt idx="16">
                    <c:v>27/12/2023</c:v>
                  </c:pt>
                  <c:pt idx="17">
                    <c:v>26/12/2023</c:v>
                  </c:pt>
                  <c:pt idx="18">
                    <c:v>25/12/2023</c:v>
                  </c:pt>
                  <c:pt idx="19">
                    <c:v>22/12/2023</c:v>
                  </c:pt>
                  <c:pt idx="20">
                    <c:v>21/12/2023</c:v>
                  </c:pt>
                  <c:pt idx="21">
                    <c:v>20/12/2023</c:v>
                  </c:pt>
                  <c:pt idx="22">
                    <c:v>19/12/2023</c:v>
                  </c:pt>
                  <c:pt idx="23">
                    <c:v>18/12/2023</c:v>
                  </c:pt>
                  <c:pt idx="24">
                    <c:v>15/12/2023</c:v>
                  </c:pt>
                  <c:pt idx="25">
                    <c:v>14/12/2023</c:v>
                  </c:pt>
                  <c:pt idx="26">
                    <c:v>13/12/2023</c:v>
                  </c:pt>
                  <c:pt idx="27">
                    <c:v>12/12/2023</c:v>
                  </c:pt>
                  <c:pt idx="28">
                    <c:v>11/12/2023</c:v>
                  </c:pt>
                  <c:pt idx="29">
                    <c:v>08/12/2023</c:v>
                  </c:pt>
                  <c:pt idx="30">
                    <c:v>07/12/2023</c:v>
                  </c:pt>
                  <c:pt idx="31">
                    <c:v>06/12/2023</c:v>
                  </c:pt>
                  <c:pt idx="32">
                    <c:v>05/12/2023</c:v>
                  </c:pt>
                  <c:pt idx="33">
                    <c:v>04/12/2023</c:v>
                  </c:pt>
                  <c:pt idx="34">
                    <c:v>01/12/2023</c:v>
                  </c:pt>
                  <c:pt idx="35">
                    <c:v>30/11/2023</c:v>
                  </c:pt>
                  <c:pt idx="36">
                    <c:v>29/11/2023</c:v>
                  </c:pt>
                  <c:pt idx="37">
                    <c:v>28/11/2023</c:v>
                  </c:pt>
                  <c:pt idx="38">
                    <c:v>27/11/2023</c:v>
                  </c:pt>
                  <c:pt idx="39">
                    <c:v>24/11/2023</c:v>
                  </c:pt>
                  <c:pt idx="40">
                    <c:v>23/11/2023</c:v>
                  </c:pt>
                  <c:pt idx="41">
                    <c:v>22/11/2023</c:v>
                  </c:pt>
                  <c:pt idx="42">
                    <c:v>21/11/2023</c:v>
                  </c:pt>
                  <c:pt idx="43">
                    <c:v>20/11/2023</c:v>
                  </c:pt>
                  <c:pt idx="44">
                    <c:v>17/11/2023</c:v>
                  </c:pt>
                  <c:pt idx="45">
                    <c:v>16/11/2023</c:v>
                  </c:pt>
                  <c:pt idx="46">
                    <c:v>15/11/2023</c:v>
                  </c:pt>
                  <c:pt idx="47">
                    <c:v>14/11/2023</c:v>
                  </c:pt>
                  <c:pt idx="48">
                    <c:v>13/11/2023</c:v>
                  </c:pt>
                  <c:pt idx="49">
                    <c:v>10/11/2023</c:v>
                  </c:pt>
                  <c:pt idx="50">
                    <c:v>09/11/2023</c:v>
                  </c:pt>
                  <c:pt idx="51">
                    <c:v>08/11/2023</c:v>
                  </c:pt>
                  <c:pt idx="52">
                    <c:v>07/11/2023</c:v>
                  </c:pt>
                  <c:pt idx="53">
                    <c:v>06/11/2023</c:v>
                  </c:pt>
                  <c:pt idx="54">
                    <c:v>03/11/2023</c:v>
                  </c:pt>
                  <c:pt idx="55">
                    <c:v>02/11/2023</c:v>
                  </c:pt>
                  <c:pt idx="56">
                    <c:v>01/11/2023</c:v>
                  </c:pt>
                  <c:pt idx="57">
                    <c:v>31/10/2023</c:v>
                  </c:pt>
                  <c:pt idx="58">
                    <c:v>30/10/2023</c:v>
                  </c:pt>
                  <c:pt idx="59">
                    <c:v>27/10/2023</c:v>
                  </c:pt>
                  <c:pt idx="60">
                    <c:v>26/10/2023</c:v>
                  </c:pt>
                  <c:pt idx="61">
                    <c:v>25/10/2023</c:v>
                  </c:pt>
                  <c:pt idx="62">
                    <c:v>24/10/2023</c:v>
                  </c:pt>
                  <c:pt idx="63">
                    <c:v>23/10/2023</c:v>
                  </c:pt>
                  <c:pt idx="64">
                    <c:v>20/10/2023</c:v>
                  </c:pt>
                  <c:pt idx="65">
                    <c:v>19/10/2023</c:v>
                  </c:pt>
                  <c:pt idx="66">
                    <c:v>18/10/2023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GDNN!$AN$5:$AN$71</c:f>
              <c:numCache>
                <c:formatCode>#,##0</c:formatCode>
                <c:ptCount val="67"/>
                <c:pt idx="0">
                  <c:v>1494440000</c:v>
                </c:pt>
                <c:pt idx="1">
                  <c:v>1494440000</c:v>
                </c:pt>
                <c:pt idx="2">
                  <c:v>1494440000</c:v>
                </c:pt>
                <c:pt idx="3">
                  <c:v>1494440000</c:v>
                </c:pt>
                <c:pt idx="4">
                  <c:v>1494440000</c:v>
                </c:pt>
                <c:pt idx="5">
                  <c:v>1494440000</c:v>
                </c:pt>
                <c:pt idx="6">
                  <c:v>1494440000</c:v>
                </c:pt>
                <c:pt idx="7">
                  <c:v>1494440000</c:v>
                </c:pt>
                <c:pt idx="8">
                  <c:v>1494440000</c:v>
                </c:pt>
                <c:pt idx="9">
                  <c:v>1494440000</c:v>
                </c:pt>
                <c:pt idx="10">
                  <c:v>1494440000</c:v>
                </c:pt>
                <c:pt idx="11">
                  <c:v>1494440000</c:v>
                </c:pt>
                <c:pt idx="12">
                  <c:v>1494440000</c:v>
                </c:pt>
                <c:pt idx="13">
                  <c:v>1494440000</c:v>
                </c:pt>
                <c:pt idx="14">
                  <c:v>1481460000</c:v>
                </c:pt>
                <c:pt idx="15">
                  <c:v>1481460000</c:v>
                </c:pt>
                <c:pt idx="16">
                  <c:v>1481460000</c:v>
                </c:pt>
                <c:pt idx="17">
                  <c:v>1494070000</c:v>
                </c:pt>
                <c:pt idx="18">
                  <c:v>1494070000</c:v>
                </c:pt>
                <c:pt idx="19">
                  <c:v>1494070000</c:v>
                </c:pt>
                <c:pt idx="20">
                  <c:v>1494070000</c:v>
                </c:pt>
                <c:pt idx="21">
                  <c:v>1494070000</c:v>
                </c:pt>
                <c:pt idx="22">
                  <c:v>1494070000</c:v>
                </c:pt>
                <c:pt idx="23">
                  <c:v>1482360000</c:v>
                </c:pt>
                <c:pt idx="24">
                  <c:v>1424220000</c:v>
                </c:pt>
                <c:pt idx="25">
                  <c:v>1424220000</c:v>
                </c:pt>
                <c:pt idx="26">
                  <c:v>1436190000</c:v>
                </c:pt>
                <c:pt idx="27">
                  <c:v>1494520000</c:v>
                </c:pt>
                <c:pt idx="28">
                  <c:v>1494520000</c:v>
                </c:pt>
                <c:pt idx="29">
                  <c:v>1494520000</c:v>
                </c:pt>
                <c:pt idx="30">
                  <c:v>1494520000</c:v>
                </c:pt>
                <c:pt idx="31">
                  <c:v>1494520000</c:v>
                </c:pt>
                <c:pt idx="32">
                  <c:v>1494520000</c:v>
                </c:pt>
                <c:pt idx="33">
                  <c:v>1494520000</c:v>
                </c:pt>
                <c:pt idx="34">
                  <c:v>1494520000</c:v>
                </c:pt>
                <c:pt idx="35">
                  <c:v>1494520000</c:v>
                </c:pt>
                <c:pt idx="36">
                  <c:v>1494520000</c:v>
                </c:pt>
                <c:pt idx="37">
                  <c:v>1494520000</c:v>
                </c:pt>
                <c:pt idx="38">
                  <c:v>1494520000</c:v>
                </c:pt>
                <c:pt idx="39">
                  <c:v>1494520000</c:v>
                </c:pt>
                <c:pt idx="40">
                  <c:v>1494520000</c:v>
                </c:pt>
                <c:pt idx="41">
                  <c:v>-2761190000</c:v>
                </c:pt>
                <c:pt idx="42">
                  <c:v>-2761190000</c:v>
                </c:pt>
                <c:pt idx="43">
                  <c:v>-2761190000</c:v>
                </c:pt>
                <c:pt idx="44">
                  <c:v>1346910000</c:v>
                </c:pt>
                <c:pt idx="45">
                  <c:v>1346910000</c:v>
                </c:pt>
                <c:pt idx="46">
                  <c:v>1113810000</c:v>
                </c:pt>
                <c:pt idx="47">
                  <c:v>1113810000</c:v>
                </c:pt>
                <c:pt idx="48">
                  <c:v>1113810000</c:v>
                </c:pt>
                <c:pt idx="49">
                  <c:v>1342680000</c:v>
                </c:pt>
                <c:pt idx="50">
                  <c:v>1245960000</c:v>
                </c:pt>
                <c:pt idx="51">
                  <c:v>1245960000</c:v>
                </c:pt>
                <c:pt idx="52">
                  <c:v>1245960000</c:v>
                </c:pt>
                <c:pt idx="53">
                  <c:v>922530000</c:v>
                </c:pt>
                <c:pt idx="54">
                  <c:v>922530000</c:v>
                </c:pt>
                <c:pt idx="55">
                  <c:v>-13983470000</c:v>
                </c:pt>
                <c:pt idx="56">
                  <c:v>-57333990000</c:v>
                </c:pt>
                <c:pt idx="57">
                  <c:v>-72463720000</c:v>
                </c:pt>
                <c:pt idx="58">
                  <c:v>-58533770000</c:v>
                </c:pt>
                <c:pt idx="59">
                  <c:v>-15456260000</c:v>
                </c:pt>
                <c:pt idx="60">
                  <c:v>254220000</c:v>
                </c:pt>
                <c:pt idx="61">
                  <c:v>-41460000</c:v>
                </c:pt>
                <c:pt idx="62">
                  <c:v>-41460000</c:v>
                </c:pt>
                <c:pt idx="63">
                  <c:v>-2600720000</c:v>
                </c:pt>
                <c:pt idx="64">
                  <c:v>-2305520000</c:v>
                </c:pt>
                <c:pt idx="65">
                  <c:v>-2305520000</c:v>
                </c:pt>
                <c:pt idx="66">
                  <c:v>212640000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CEB4-7B40-BBC7-75A123973984}"/>
            </c:ext>
          </c:extLst>
        </c:ser>
        <c:ser>
          <c:idx val="4"/>
          <c:order val="4"/>
          <c:tx>
            <c:strRef>
              <c:f>GDNN!$AO$4</c:f>
              <c:strCache>
                <c:ptCount val="1"/>
                <c:pt idx="0">
                  <c:v>VPB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multiLvlStrRef>
              <c:f>GDNN!$AI$5:$AJ$71</c:f>
              <c:multiLvlStrCache>
                <c:ptCount val="67"/>
                <c:lvl>
                  <c:pt idx="0">
                    <c:v>19/01/2024</c:v>
                  </c:pt>
                  <c:pt idx="1">
                    <c:v>18/01/2024</c:v>
                  </c:pt>
                  <c:pt idx="2">
                    <c:v>17/01/2024</c:v>
                  </c:pt>
                  <c:pt idx="3">
                    <c:v>16/01/2024</c:v>
                  </c:pt>
                  <c:pt idx="4">
                    <c:v>15/01/2024</c:v>
                  </c:pt>
                  <c:pt idx="5">
                    <c:v>12/01/2024</c:v>
                  </c:pt>
                  <c:pt idx="6">
                    <c:v>11/01/2024</c:v>
                  </c:pt>
                  <c:pt idx="7">
                    <c:v>10/01/2024</c:v>
                  </c:pt>
                  <c:pt idx="8">
                    <c:v>09/01/2024</c:v>
                  </c:pt>
                  <c:pt idx="9">
                    <c:v>08/01/2024</c:v>
                  </c:pt>
                  <c:pt idx="10">
                    <c:v>05/01/2024</c:v>
                  </c:pt>
                  <c:pt idx="11">
                    <c:v>04/01/2024</c:v>
                  </c:pt>
                  <c:pt idx="12">
                    <c:v>03/01/2024</c:v>
                  </c:pt>
                  <c:pt idx="13">
                    <c:v>02/01/2024</c:v>
                  </c:pt>
                  <c:pt idx="14">
                    <c:v>29/12/2023</c:v>
                  </c:pt>
                  <c:pt idx="15">
                    <c:v>28/12/2023</c:v>
                  </c:pt>
                  <c:pt idx="16">
                    <c:v>27/12/2023</c:v>
                  </c:pt>
                  <c:pt idx="17">
                    <c:v>26/12/2023</c:v>
                  </c:pt>
                  <c:pt idx="18">
                    <c:v>25/12/2023</c:v>
                  </c:pt>
                  <c:pt idx="19">
                    <c:v>22/12/2023</c:v>
                  </c:pt>
                  <c:pt idx="20">
                    <c:v>21/12/2023</c:v>
                  </c:pt>
                  <c:pt idx="21">
                    <c:v>20/12/2023</c:v>
                  </c:pt>
                  <c:pt idx="22">
                    <c:v>19/12/2023</c:v>
                  </c:pt>
                  <c:pt idx="23">
                    <c:v>18/12/2023</c:v>
                  </c:pt>
                  <c:pt idx="24">
                    <c:v>15/12/2023</c:v>
                  </c:pt>
                  <c:pt idx="25">
                    <c:v>14/12/2023</c:v>
                  </c:pt>
                  <c:pt idx="26">
                    <c:v>13/12/2023</c:v>
                  </c:pt>
                  <c:pt idx="27">
                    <c:v>12/12/2023</c:v>
                  </c:pt>
                  <c:pt idx="28">
                    <c:v>11/12/2023</c:v>
                  </c:pt>
                  <c:pt idx="29">
                    <c:v>08/12/2023</c:v>
                  </c:pt>
                  <c:pt idx="30">
                    <c:v>07/12/2023</c:v>
                  </c:pt>
                  <c:pt idx="31">
                    <c:v>06/12/2023</c:v>
                  </c:pt>
                  <c:pt idx="32">
                    <c:v>05/12/2023</c:v>
                  </c:pt>
                  <c:pt idx="33">
                    <c:v>04/12/2023</c:v>
                  </c:pt>
                  <c:pt idx="34">
                    <c:v>01/12/2023</c:v>
                  </c:pt>
                  <c:pt idx="35">
                    <c:v>30/11/2023</c:v>
                  </c:pt>
                  <c:pt idx="36">
                    <c:v>29/11/2023</c:v>
                  </c:pt>
                  <c:pt idx="37">
                    <c:v>28/11/2023</c:v>
                  </c:pt>
                  <c:pt idx="38">
                    <c:v>27/11/2023</c:v>
                  </c:pt>
                  <c:pt idx="39">
                    <c:v>24/11/2023</c:v>
                  </c:pt>
                  <c:pt idx="40">
                    <c:v>23/11/2023</c:v>
                  </c:pt>
                  <c:pt idx="41">
                    <c:v>22/11/2023</c:v>
                  </c:pt>
                  <c:pt idx="42">
                    <c:v>21/11/2023</c:v>
                  </c:pt>
                  <c:pt idx="43">
                    <c:v>20/11/2023</c:v>
                  </c:pt>
                  <c:pt idx="44">
                    <c:v>17/11/2023</c:v>
                  </c:pt>
                  <c:pt idx="45">
                    <c:v>16/11/2023</c:v>
                  </c:pt>
                  <c:pt idx="46">
                    <c:v>15/11/2023</c:v>
                  </c:pt>
                  <c:pt idx="47">
                    <c:v>14/11/2023</c:v>
                  </c:pt>
                  <c:pt idx="48">
                    <c:v>13/11/2023</c:v>
                  </c:pt>
                  <c:pt idx="49">
                    <c:v>10/11/2023</c:v>
                  </c:pt>
                  <c:pt idx="50">
                    <c:v>09/11/2023</c:v>
                  </c:pt>
                  <c:pt idx="51">
                    <c:v>08/11/2023</c:v>
                  </c:pt>
                  <c:pt idx="52">
                    <c:v>07/11/2023</c:v>
                  </c:pt>
                  <c:pt idx="53">
                    <c:v>06/11/2023</c:v>
                  </c:pt>
                  <c:pt idx="54">
                    <c:v>03/11/2023</c:v>
                  </c:pt>
                  <c:pt idx="55">
                    <c:v>02/11/2023</c:v>
                  </c:pt>
                  <c:pt idx="56">
                    <c:v>01/11/2023</c:v>
                  </c:pt>
                  <c:pt idx="57">
                    <c:v>31/10/2023</c:v>
                  </c:pt>
                  <c:pt idx="58">
                    <c:v>30/10/2023</c:v>
                  </c:pt>
                  <c:pt idx="59">
                    <c:v>27/10/2023</c:v>
                  </c:pt>
                  <c:pt idx="60">
                    <c:v>26/10/2023</c:v>
                  </c:pt>
                  <c:pt idx="61">
                    <c:v>25/10/2023</c:v>
                  </c:pt>
                  <c:pt idx="62">
                    <c:v>24/10/2023</c:v>
                  </c:pt>
                  <c:pt idx="63">
                    <c:v>23/10/2023</c:v>
                  </c:pt>
                  <c:pt idx="64">
                    <c:v>20/10/2023</c:v>
                  </c:pt>
                  <c:pt idx="65">
                    <c:v>19/10/2023</c:v>
                  </c:pt>
                  <c:pt idx="66">
                    <c:v>18/10/2023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GDNN!$AO$5:$AO$71</c:f>
              <c:numCache>
                <c:formatCode>#,##0</c:formatCode>
                <c:ptCount val="67"/>
                <c:pt idx="0">
                  <c:v>-1390855087911</c:v>
                </c:pt>
                <c:pt idx="1">
                  <c:v>-1438848807911</c:v>
                </c:pt>
                <c:pt idx="2">
                  <c:v>-1472067477911</c:v>
                </c:pt>
                <c:pt idx="3">
                  <c:v>-1505032497911</c:v>
                </c:pt>
                <c:pt idx="4">
                  <c:v>-1555944827911</c:v>
                </c:pt>
                <c:pt idx="5">
                  <c:v>-1555187837911</c:v>
                </c:pt>
                <c:pt idx="6">
                  <c:v>-1613952967911</c:v>
                </c:pt>
                <c:pt idx="7">
                  <c:v>-1663131287911</c:v>
                </c:pt>
                <c:pt idx="8">
                  <c:v>-1664622417911</c:v>
                </c:pt>
                <c:pt idx="9">
                  <c:v>-1665791627911</c:v>
                </c:pt>
                <c:pt idx="10">
                  <c:v>-1688111717911</c:v>
                </c:pt>
                <c:pt idx="11">
                  <c:v>-1727738847911</c:v>
                </c:pt>
                <c:pt idx="12">
                  <c:v>-1794918267911</c:v>
                </c:pt>
                <c:pt idx="13">
                  <c:v>-1809418177911</c:v>
                </c:pt>
                <c:pt idx="14">
                  <c:v>-1826114907911</c:v>
                </c:pt>
                <c:pt idx="15">
                  <c:v>-1850848207911</c:v>
                </c:pt>
                <c:pt idx="16">
                  <c:v>-1875013607911</c:v>
                </c:pt>
                <c:pt idx="17">
                  <c:v>-1893621377911</c:v>
                </c:pt>
                <c:pt idx="18">
                  <c:v>-1903240117911</c:v>
                </c:pt>
                <c:pt idx="19">
                  <c:v>-1885609277911</c:v>
                </c:pt>
                <c:pt idx="20">
                  <c:v>-1844261727911</c:v>
                </c:pt>
                <c:pt idx="21">
                  <c:v>-1845507887911</c:v>
                </c:pt>
                <c:pt idx="22">
                  <c:v>-1826742637911</c:v>
                </c:pt>
                <c:pt idx="23">
                  <c:v>-1804925947911</c:v>
                </c:pt>
                <c:pt idx="24">
                  <c:v>-1750092217911</c:v>
                </c:pt>
                <c:pt idx="25">
                  <c:v>-1701951127911</c:v>
                </c:pt>
                <c:pt idx="26">
                  <c:v>-1664973977911</c:v>
                </c:pt>
                <c:pt idx="27">
                  <c:v>-1619878537911</c:v>
                </c:pt>
                <c:pt idx="28">
                  <c:v>-1586361707911</c:v>
                </c:pt>
                <c:pt idx="29">
                  <c:v>-1538805707911</c:v>
                </c:pt>
                <c:pt idx="30">
                  <c:v>-1551492767911</c:v>
                </c:pt>
                <c:pt idx="31">
                  <c:v>-1527334727911</c:v>
                </c:pt>
                <c:pt idx="32">
                  <c:v>-1501255007911</c:v>
                </c:pt>
                <c:pt idx="33">
                  <c:v>-1424963667911</c:v>
                </c:pt>
                <c:pt idx="34">
                  <c:v>-1421099987911</c:v>
                </c:pt>
                <c:pt idx="35">
                  <c:v>-1418524587911</c:v>
                </c:pt>
                <c:pt idx="36">
                  <c:v>-1403826987911</c:v>
                </c:pt>
                <c:pt idx="37">
                  <c:v>-1388843197911</c:v>
                </c:pt>
                <c:pt idx="38">
                  <c:v>-1422474007911</c:v>
                </c:pt>
                <c:pt idx="39">
                  <c:v>-1455292627911</c:v>
                </c:pt>
                <c:pt idx="40">
                  <c:v>-1494562757911</c:v>
                </c:pt>
                <c:pt idx="41">
                  <c:v>-1423035437911</c:v>
                </c:pt>
                <c:pt idx="42">
                  <c:v>-938338097911</c:v>
                </c:pt>
                <c:pt idx="43">
                  <c:v>-727264608037</c:v>
                </c:pt>
                <c:pt idx="44">
                  <c:v>-735668228037</c:v>
                </c:pt>
                <c:pt idx="45">
                  <c:v>-693071648037</c:v>
                </c:pt>
                <c:pt idx="46">
                  <c:v>-680597738037</c:v>
                </c:pt>
                <c:pt idx="47">
                  <c:v>-675764618037</c:v>
                </c:pt>
                <c:pt idx="48">
                  <c:v>-660058988037</c:v>
                </c:pt>
                <c:pt idx="49">
                  <c:v>-646523568037</c:v>
                </c:pt>
                <c:pt idx="50">
                  <c:v>-626248058037</c:v>
                </c:pt>
                <c:pt idx="51">
                  <c:v>-600100668037</c:v>
                </c:pt>
                <c:pt idx="52">
                  <c:v>-616758308037</c:v>
                </c:pt>
                <c:pt idx="53">
                  <c:v>-602217158037</c:v>
                </c:pt>
                <c:pt idx="54">
                  <c:v>-624611928037</c:v>
                </c:pt>
                <c:pt idx="55">
                  <c:v>-604742798037</c:v>
                </c:pt>
                <c:pt idx="56">
                  <c:v>-587651019904</c:v>
                </c:pt>
                <c:pt idx="57">
                  <c:v>-553188989904</c:v>
                </c:pt>
                <c:pt idx="58">
                  <c:v>-556529269904</c:v>
                </c:pt>
                <c:pt idx="59">
                  <c:v>-546668139904</c:v>
                </c:pt>
                <c:pt idx="60">
                  <c:v>-520882899904</c:v>
                </c:pt>
                <c:pt idx="61">
                  <c:v>-515168159904</c:v>
                </c:pt>
                <c:pt idx="62">
                  <c:v>-502280419904</c:v>
                </c:pt>
                <c:pt idx="63">
                  <c:v>-510327329904</c:v>
                </c:pt>
                <c:pt idx="64">
                  <c:v>-459669199904</c:v>
                </c:pt>
                <c:pt idx="65">
                  <c:v>-449740419904</c:v>
                </c:pt>
                <c:pt idx="66">
                  <c:v>-469838549904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CEB4-7B40-BBC7-75A123973984}"/>
            </c:ext>
          </c:extLst>
        </c:ser>
        <c:ser>
          <c:idx val="5"/>
          <c:order val="5"/>
          <c:tx>
            <c:strRef>
              <c:f>GDNN!$AP$4</c:f>
              <c:strCache>
                <c:ptCount val="1"/>
                <c:pt idx="0">
                  <c:v>TPB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multiLvlStrRef>
              <c:f>GDNN!$AI$5:$AJ$71</c:f>
              <c:multiLvlStrCache>
                <c:ptCount val="67"/>
                <c:lvl>
                  <c:pt idx="0">
                    <c:v>19/01/2024</c:v>
                  </c:pt>
                  <c:pt idx="1">
                    <c:v>18/01/2024</c:v>
                  </c:pt>
                  <c:pt idx="2">
                    <c:v>17/01/2024</c:v>
                  </c:pt>
                  <c:pt idx="3">
                    <c:v>16/01/2024</c:v>
                  </c:pt>
                  <c:pt idx="4">
                    <c:v>15/01/2024</c:v>
                  </c:pt>
                  <c:pt idx="5">
                    <c:v>12/01/2024</c:v>
                  </c:pt>
                  <c:pt idx="6">
                    <c:v>11/01/2024</c:v>
                  </c:pt>
                  <c:pt idx="7">
                    <c:v>10/01/2024</c:v>
                  </c:pt>
                  <c:pt idx="8">
                    <c:v>09/01/2024</c:v>
                  </c:pt>
                  <c:pt idx="9">
                    <c:v>08/01/2024</c:v>
                  </c:pt>
                  <c:pt idx="10">
                    <c:v>05/01/2024</c:v>
                  </c:pt>
                  <c:pt idx="11">
                    <c:v>04/01/2024</c:v>
                  </c:pt>
                  <c:pt idx="12">
                    <c:v>03/01/2024</c:v>
                  </c:pt>
                  <c:pt idx="13">
                    <c:v>02/01/2024</c:v>
                  </c:pt>
                  <c:pt idx="14">
                    <c:v>29/12/2023</c:v>
                  </c:pt>
                  <c:pt idx="15">
                    <c:v>28/12/2023</c:v>
                  </c:pt>
                  <c:pt idx="16">
                    <c:v>27/12/2023</c:v>
                  </c:pt>
                  <c:pt idx="17">
                    <c:v>26/12/2023</c:v>
                  </c:pt>
                  <c:pt idx="18">
                    <c:v>25/12/2023</c:v>
                  </c:pt>
                  <c:pt idx="19">
                    <c:v>22/12/2023</c:v>
                  </c:pt>
                  <c:pt idx="20">
                    <c:v>21/12/2023</c:v>
                  </c:pt>
                  <c:pt idx="21">
                    <c:v>20/12/2023</c:v>
                  </c:pt>
                  <c:pt idx="22">
                    <c:v>19/12/2023</c:v>
                  </c:pt>
                  <c:pt idx="23">
                    <c:v>18/12/2023</c:v>
                  </c:pt>
                  <c:pt idx="24">
                    <c:v>15/12/2023</c:v>
                  </c:pt>
                  <c:pt idx="25">
                    <c:v>14/12/2023</c:v>
                  </c:pt>
                  <c:pt idx="26">
                    <c:v>13/12/2023</c:v>
                  </c:pt>
                  <c:pt idx="27">
                    <c:v>12/12/2023</c:v>
                  </c:pt>
                  <c:pt idx="28">
                    <c:v>11/12/2023</c:v>
                  </c:pt>
                  <c:pt idx="29">
                    <c:v>08/12/2023</c:v>
                  </c:pt>
                  <c:pt idx="30">
                    <c:v>07/12/2023</c:v>
                  </c:pt>
                  <c:pt idx="31">
                    <c:v>06/12/2023</c:v>
                  </c:pt>
                  <c:pt idx="32">
                    <c:v>05/12/2023</c:v>
                  </c:pt>
                  <c:pt idx="33">
                    <c:v>04/12/2023</c:v>
                  </c:pt>
                  <c:pt idx="34">
                    <c:v>01/12/2023</c:v>
                  </c:pt>
                  <c:pt idx="35">
                    <c:v>30/11/2023</c:v>
                  </c:pt>
                  <c:pt idx="36">
                    <c:v>29/11/2023</c:v>
                  </c:pt>
                  <c:pt idx="37">
                    <c:v>28/11/2023</c:v>
                  </c:pt>
                  <c:pt idx="38">
                    <c:v>27/11/2023</c:v>
                  </c:pt>
                  <c:pt idx="39">
                    <c:v>24/11/2023</c:v>
                  </c:pt>
                  <c:pt idx="40">
                    <c:v>23/11/2023</c:v>
                  </c:pt>
                  <c:pt idx="41">
                    <c:v>22/11/2023</c:v>
                  </c:pt>
                  <c:pt idx="42">
                    <c:v>21/11/2023</c:v>
                  </c:pt>
                  <c:pt idx="43">
                    <c:v>20/11/2023</c:v>
                  </c:pt>
                  <c:pt idx="44">
                    <c:v>17/11/2023</c:v>
                  </c:pt>
                  <c:pt idx="45">
                    <c:v>16/11/2023</c:v>
                  </c:pt>
                  <c:pt idx="46">
                    <c:v>15/11/2023</c:v>
                  </c:pt>
                  <c:pt idx="47">
                    <c:v>14/11/2023</c:v>
                  </c:pt>
                  <c:pt idx="48">
                    <c:v>13/11/2023</c:v>
                  </c:pt>
                  <c:pt idx="49">
                    <c:v>10/11/2023</c:v>
                  </c:pt>
                  <c:pt idx="50">
                    <c:v>09/11/2023</c:v>
                  </c:pt>
                  <c:pt idx="51">
                    <c:v>08/11/2023</c:v>
                  </c:pt>
                  <c:pt idx="52">
                    <c:v>07/11/2023</c:v>
                  </c:pt>
                  <c:pt idx="53">
                    <c:v>06/11/2023</c:v>
                  </c:pt>
                  <c:pt idx="54">
                    <c:v>03/11/2023</c:v>
                  </c:pt>
                  <c:pt idx="55">
                    <c:v>02/11/2023</c:v>
                  </c:pt>
                  <c:pt idx="56">
                    <c:v>01/11/2023</c:v>
                  </c:pt>
                  <c:pt idx="57">
                    <c:v>31/10/2023</c:v>
                  </c:pt>
                  <c:pt idx="58">
                    <c:v>30/10/2023</c:v>
                  </c:pt>
                  <c:pt idx="59">
                    <c:v>27/10/2023</c:v>
                  </c:pt>
                  <c:pt idx="60">
                    <c:v>26/10/2023</c:v>
                  </c:pt>
                  <c:pt idx="61">
                    <c:v>25/10/2023</c:v>
                  </c:pt>
                  <c:pt idx="62">
                    <c:v>24/10/2023</c:v>
                  </c:pt>
                  <c:pt idx="63">
                    <c:v>23/10/2023</c:v>
                  </c:pt>
                  <c:pt idx="64">
                    <c:v>20/10/2023</c:v>
                  </c:pt>
                  <c:pt idx="65">
                    <c:v>19/10/2023</c:v>
                  </c:pt>
                  <c:pt idx="66">
                    <c:v>18/10/2023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GDNN!$AP$5:$AP$71</c:f>
              <c:numCache>
                <c:formatCode>#,##0</c:formatCode>
                <c:ptCount val="67"/>
                <c:pt idx="0">
                  <c:v>-74126683587</c:v>
                </c:pt>
                <c:pt idx="1">
                  <c:v>-76743923587</c:v>
                </c:pt>
                <c:pt idx="2">
                  <c:v>-77492003587</c:v>
                </c:pt>
                <c:pt idx="3">
                  <c:v>-78124783587</c:v>
                </c:pt>
                <c:pt idx="4">
                  <c:v>-82619733587</c:v>
                </c:pt>
                <c:pt idx="5">
                  <c:v>-81119573587</c:v>
                </c:pt>
                <c:pt idx="6">
                  <c:v>-78516273587</c:v>
                </c:pt>
                <c:pt idx="7">
                  <c:v>-59957983587</c:v>
                </c:pt>
                <c:pt idx="8">
                  <c:v>-43167203587</c:v>
                </c:pt>
                <c:pt idx="9">
                  <c:v>-28449673587</c:v>
                </c:pt>
                <c:pt idx="10">
                  <c:v>-17323503587</c:v>
                </c:pt>
                <c:pt idx="11">
                  <c:v>-16914013587</c:v>
                </c:pt>
                <c:pt idx="12">
                  <c:v>9987636413</c:v>
                </c:pt>
                <c:pt idx="13">
                  <c:v>16184716413</c:v>
                </c:pt>
                <c:pt idx="14">
                  <c:v>22290976413</c:v>
                </c:pt>
                <c:pt idx="15">
                  <c:v>17221056413</c:v>
                </c:pt>
                <c:pt idx="16">
                  <c:v>16227966413</c:v>
                </c:pt>
                <c:pt idx="17">
                  <c:v>-26013763587</c:v>
                </c:pt>
                <c:pt idx="18">
                  <c:v>-22485703587</c:v>
                </c:pt>
                <c:pt idx="19">
                  <c:v>-19240353587</c:v>
                </c:pt>
                <c:pt idx="20">
                  <c:v>-9627563587</c:v>
                </c:pt>
                <c:pt idx="21">
                  <c:v>-5661913587</c:v>
                </c:pt>
                <c:pt idx="22">
                  <c:v>2866246413</c:v>
                </c:pt>
                <c:pt idx="23">
                  <c:v>5982256413</c:v>
                </c:pt>
                <c:pt idx="24">
                  <c:v>9838106413</c:v>
                </c:pt>
                <c:pt idx="25">
                  <c:v>13039466413</c:v>
                </c:pt>
                <c:pt idx="26">
                  <c:v>12218866413</c:v>
                </c:pt>
                <c:pt idx="27">
                  <c:v>15715846413</c:v>
                </c:pt>
                <c:pt idx="28">
                  <c:v>20694156413</c:v>
                </c:pt>
                <c:pt idx="29">
                  <c:v>11432356413</c:v>
                </c:pt>
                <c:pt idx="30">
                  <c:v>8563256413</c:v>
                </c:pt>
                <c:pt idx="31">
                  <c:v>16198676413</c:v>
                </c:pt>
                <c:pt idx="32">
                  <c:v>27044316413</c:v>
                </c:pt>
                <c:pt idx="33">
                  <c:v>31385166413</c:v>
                </c:pt>
                <c:pt idx="34">
                  <c:v>41286576413</c:v>
                </c:pt>
                <c:pt idx="35">
                  <c:v>38101366413</c:v>
                </c:pt>
                <c:pt idx="36">
                  <c:v>45437446413</c:v>
                </c:pt>
                <c:pt idx="37">
                  <c:v>33729116413</c:v>
                </c:pt>
                <c:pt idx="38">
                  <c:v>26921886413</c:v>
                </c:pt>
                <c:pt idx="39">
                  <c:v>26095126413</c:v>
                </c:pt>
                <c:pt idx="40">
                  <c:v>23813206413</c:v>
                </c:pt>
                <c:pt idx="41">
                  <c:v>34482446413</c:v>
                </c:pt>
                <c:pt idx="42">
                  <c:v>34593996413</c:v>
                </c:pt>
                <c:pt idx="43">
                  <c:v>33188076413</c:v>
                </c:pt>
                <c:pt idx="44">
                  <c:v>4410366413</c:v>
                </c:pt>
                <c:pt idx="45">
                  <c:v>18128896413</c:v>
                </c:pt>
                <c:pt idx="46">
                  <c:v>22758526413</c:v>
                </c:pt>
                <c:pt idx="47">
                  <c:v>11885716413</c:v>
                </c:pt>
                <c:pt idx="48">
                  <c:v>23959596413</c:v>
                </c:pt>
                <c:pt idx="49">
                  <c:v>-2391843587</c:v>
                </c:pt>
                <c:pt idx="50">
                  <c:v>-32189293587</c:v>
                </c:pt>
                <c:pt idx="51">
                  <c:v>-36156403587</c:v>
                </c:pt>
                <c:pt idx="52">
                  <c:v>-41272573587</c:v>
                </c:pt>
                <c:pt idx="53">
                  <c:v>-42072543587</c:v>
                </c:pt>
                <c:pt idx="54">
                  <c:v>-42412510017</c:v>
                </c:pt>
                <c:pt idx="55">
                  <c:v>-43323200017</c:v>
                </c:pt>
                <c:pt idx="56">
                  <c:v>-40617800017</c:v>
                </c:pt>
                <c:pt idx="57">
                  <c:v>-39392958149</c:v>
                </c:pt>
                <c:pt idx="58">
                  <c:v>-41932364526</c:v>
                </c:pt>
                <c:pt idx="59">
                  <c:v>-43030144526</c:v>
                </c:pt>
                <c:pt idx="60">
                  <c:v>-42106611122</c:v>
                </c:pt>
                <c:pt idx="61">
                  <c:v>-33128071122</c:v>
                </c:pt>
                <c:pt idx="62">
                  <c:v>-30782041122</c:v>
                </c:pt>
                <c:pt idx="63">
                  <c:v>-33244971122</c:v>
                </c:pt>
                <c:pt idx="64">
                  <c:v>-20456231122</c:v>
                </c:pt>
                <c:pt idx="65">
                  <c:v>-23548391122</c:v>
                </c:pt>
                <c:pt idx="66">
                  <c:v>-24919641122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CEB4-7B40-BBC7-75A123973984}"/>
            </c:ext>
          </c:extLst>
        </c:ser>
        <c:ser>
          <c:idx val="6"/>
          <c:order val="6"/>
          <c:tx>
            <c:strRef>
              <c:f>GDNN!$AQ$4</c:f>
              <c:strCache>
                <c:ptCount val="1"/>
                <c:pt idx="0">
                  <c:v>MBB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multiLvlStrRef>
              <c:f>GDNN!$AI$5:$AJ$71</c:f>
              <c:multiLvlStrCache>
                <c:ptCount val="67"/>
                <c:lvl>
                  <c:pt idx="0">
                    <c:v>19/01/2024</c:v>
                  </c:pt>
                  <c:pt idx="1">
                    <c:v>18/01/2024</c:v>
                  </c:pt>
                  <c:pt idx="2">
                    <c:v>17/01/2024</c:v>
                  </c:pt>
                  <c:pt idx="3">
                    <c:v>16/01/2024</c:v>
                  </c:pt>
                  <c:pt idx="4">
                    <c:v>15/01/2024</c:v>
                  </c:pt>
                  <c:pt idx="5">
                    <c:v>12/01/2024</c:v>
                  </c:pt>
                  <c:pt idx="6">
                    <c:v>11/01/2024</c:v>
                  </c:pt>
                  <c:pt idx="7">
                    <c:v>10/01/2024</c:v>
                  </c:pt>
                  <c:pt idx="8">
                    <c:v>09/01/2024</c:v>
                  </c:pt>
                  <c:pt idx="9">
                    <c:v>08/01/2024</c:v>
                  </c:pt>
                  <c:pt idx="10">
                    <c:v>05/01/2024</c:v>
                  </c:pt>
                  <c:pt idx="11">
                    <c:v>04/01/2024</c:v>
                  </c:pt>
                  <c:pt idx="12">
                    <c:v>03/01/2024</c:v>
                  </c:pt>
                  <c:pt idx="13">
                    <c:v>02/01/2024</c:v>
                  </c:pt>
                  <c:pt idx="14">
                    <c:v>29/12/2023</c:v>
                  </c:pt>
                  <c:pt idx="15">
                    <c:v>28/12/2023</c:v>
                  </c:pt>
                  <c:pt idx="16">
                    <c:v>27/12/2023</c:v>
                  </c:pt>
                  <c:pt idx="17">
                    <c:v>26/12/2023</c:v>
                  </c:pt>
                  <c:pt idx="18">
                    <c:v>25/12/2023</c:v>
                  </c:pt>
                  <c:pt idx="19">
                    <c:v>22/12/2023</c:v>
                  </c:pt>
                  <c:pt idx="20">
                    <c:v>21/12/2023</c:v>
                  </c:pt>
                  <c:pt idx="21">
                    <c:v>20/12/2023</c:v>
                  </c:pt>
                  <c:pt idx="22">
                    <c:v>19/12/2023</c:v>
                  </c:pt>
                  <c:pt idx="23">
                    <c:v>18/12/2023</c:v>
                  </c:pt>
                  <c:pt idx="24">
                    <c:v>15/12/2023</c:v>
                  </c:pt>
                  <c:pt idx="25">
                    <c:v>14/12/2023</c:v>
                  </c:pt>
                  <c:pt idx="26">
                    <c:v>13/12/2023</c:v>
                  </c:pt>
                  <c:pt idx="27">
                    <c:v>12/12/2023</c:v>
                  </c:pt>
                  <c:pt idx="28">
                    <c:v>11/12/2023</c:v>
                  </c:pt>
                  <c:pt idx="29">
                    <c:v>08/12/2023</c:v>
                  </c:pt>
                  <c:pt idx="30">
                    <c:v>07/12/2023</c:v>
                  </c:pt>
                  <c:pt idx="31">
                    <c:v>06/12/2023</c:v>
                  </c:pt>
                  <c:pt idx="32">
                    <c:v>05/12/2023</c:v>
                  </c:pt>
                  <c:pt idx="33">
                    <c:v>04/12/2023</c:v>
                  </c:pt>
                  <c:pt idx="34">
                    <c:v>01/12/2023</c:v>
                  </c:pt>
                  <c:pt idx="35">
                    <c:v>30/11/2023</c:v>
                  </c:pt>
                  <c:pt idx="36">
                    <c:v>29/11/2023</c:v>
                  </c:pt>
                  <c:pt idx="37">
                    <c:v>28/11/2023</c:v>
                  </c:pt>
                  <c:pt idx="38">
                    <c:v>27/11/2023</c:v>
                  </c:pt>
                  <c:pt idx="39">
                    <c:v>24/11/2023</c:v>
                  </c:pt>
                  <c:pt idx="40">
                    <c:v>23/11/2023</c:v>
                  </c:pt>
                  <c:pt idx="41">
                    <c:v>22/11/2023</c:v>
                  </c:pt>
                  <c:pt idx="42">
                    <c:v>21/11/2023</c:v>
                  </c:pt>
                  <c:pt idx="43">
                    <c:v>20/11/2023</c:v>
                  </c:pt>
                  <c:pt idx="44">
                    <c:v>17/11/2023</c:v>
                  </c:pt>
                  <c:pt idx="45">
                    <c:v>16/11/2023</c:v>
                  </c:pt>
                  <c:pt idx="46">
                    <c:v>15/11/2023</c:v>
                  </c:pt>
                  <c:pt idx="47">
                    <c:v>14/11/2023</c:v>
                  </c:pt>
                  <c:pt idx="48">
                    <c:v>13/11/2023</c:v>
                  </c:pt>
                  <c:pt idx="49">
                    <c:v>10/11/2023</c:v>
                  </c:pt>
                  <c:pt idx="50">
                    <c:v>09/11/2023</c:v>
                  </c:pt>
                  <c:pt idx="51">
                    <c:v>08/11/2023</c:v>
                  </c:pt>
                  <c:pt idx="52">
                    <c:v>07/11/2023</c:v>
                  </c:pt>
                  <c:pt idx="53">
                    <c:v>06/11/2023</c:v>
                  </c:pt>
                  <c:pt idx="54">
                    <c:v>03/11/2023</c:v>
                  </c:pt>
                  <c:pt idx="55">
                    <c:v>02/11/2023</c:v>
                  </c:pt>
                  <c:pt idx="56">
                    <c:v>01/11/2023</c:v>
                  </c:pt>
                  <c:pt idx="57">
                    <c:v>31/10/2023</c:v>
                  </c:pt>
                  <c:pt idx="58">
                    <c:v>30/10/2023</c:v>
                  </c:pt>
                  <c:pt idx="59">
                    <c:v>27/10/2023</c:v>
                  </c:pt>
                  <c:pt idx="60">
                    <c:v>26/10/2023</c:v>
                  </c:pt>
                  <c:pt idx="61">
                    <c:v>25/10/2023</c:v>
                  </c:pt>
                  <c:pt idx="62">
                    <c:v>24/10/2023</c:v>
                  </c:pt>
                  <c:pt idx="63">
                    <c:v>23/10/2023</c:v>
                  </c:pt>
                  <c:pt idx="64">
                    <c:v>20/10/2023</c:v>
                  </c:pt>
                  <c:pt idx="65">
                    <c:v>19/10/2023</c:v>
                  </c:pt>
                  <c:pt idx="66">
                    <c:v>18/10/2023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GDNN!$AQ$5:$AQ$71</c:f>
              <c:numCache>
                <c:formatCode>#,##0</c:formatCode>
                <c:ptCount val="67"/>
                <c:pt idx="0">
                  <c:v>-1127600771</c:v>
                </c:pt>
                <c:pt idx="1">
                  <c:v>-1096850771</c:v>
                </c:pt>
                <c:pt idx="2">
                  <c:v>-1093890771</c:v>
                </c:pt>
                <c:pt idx="3">
                  <c:v>-1090970771</c:v>
                </c:pt>
                <c:pt idx="4">
                  <c:v>-943860771</c:v>
                </c:pt>
                <c:pt idx="5">
                  <c:v>-549830771</c:v>
                </c:pt>
                <c:pt idx="6">
                  <c:v>-539330771</c:v>
                </c:pt>
                <c:pt idx="7">
                  <c:v>131079229</c:v>
                </c:pt>
                <c:pt idx="8">
                  <c:v>181949229</c:v>
                </c:pt>
                <c:pt idx="9">
                  <c:v>106709229</c:v>
                </c:pt>
                <c:pt idx="10">
                  <c:v>211579229</c:v>
                </c:pt>
                <c:pt idx="11">
                  <c:v>222029229</c:v>
                </c:pt>
                <c:pt idx="12">
                  <c:v>270609229</c:v>
                </c:pt>
                <c:pt idx="13">
                  <c:v>270609229</c:v>
                </c:pt>
                <c:pt idx="14">
                  <c:v>218329229</c:v>
                </c:pt>
                <c:pt idx="15">
                  <c:v>245449229</c:v>
                </c:pt>
                <c:pt idx="16">
                  <c:v>245449229</c:v>
                </c:pt>
                <c:pt idx="17">
                  <c:v>291559229</c:v>
                </c:pt>
                <c:pt idx="18">
                  <c:v>125959229</c:v>
                </c:pt>
                <c:pt idx="19">
                  <c:v>81719229</c:v>
                </c:pt>
                <c:pt idx="20">
                  <c:v>155719229</c:v>
                </c:pt>
                <c:pt idx="21">
                  <c:v>330929229</c:v>
                </c:pt>
                <c:pt idx="22">
                  <c:v>376969229</c:v>
                </c:pt>
                <c:pt idx="23">
                  <c:v>346079229</c:v>
                </c:pt>
                <c:pt idx="24">
                  <c:v>343709229</c:v>
                </c:pt>
                <c:pt idx="25">
                  <c:v>385789229</c:v>
                </c:pt>
                <c:pt idx="26">
                  <c:v>417079229</c:v>
                </c:pt>
                <c:pt idx="27">
                  <c:v>419459229</c:v>
                </c:pt>
                <c:pt idx="28">
                  <c:v>419459229</c:v>
                </c:pt>
                <c:pt idx="29">
                  <c:v>595079229</c:v>
                </c:pt>
                <c:pt idx="30">
                  <c:v>595079229</c:v>
                </c:pt>
                <c:pt idx="31">
                  <c:v>595079229</c:v>
                </c:pt>
                <c:pt idx="32">
                  <c:v>-130600771</c:v>
                </c:pt>
                <c:pt idx="33">
                  <c:v>-38270771</c:v>
                </c:pt>
                <c:pt idx="34">
                  <c:v>-38270771</c:v>
                </c:pt>
                <c:pt idx="35">
                  <c:v>546909229</c:v>
                </c:pt>
                <c:pt idx="36">
                  <c:v>514779229</c:v>
                </c:pt>
                <c:pt idx="37">
                  <c:v>514779229</c:v>
                </c:pt>
                <c:pt idx="38">
                  <c:v>595389229</c:v>
                </c:pt>
                <c:pt idx="39">
                  <c:v>626549229</c:v>
                </c:pt>
                <c:pt idx="40">
                  <c:v>616829229</c:v>
                </c:pt>
                <c:pt idx="41">
                  <c:v>616829229</c:v>
                </c:pt>
                <c:pt idx="42">
                  <c:v>472809229</c:v>
                </c:pt>
                <c:pt idx="43">
                  <c:v>314083099</c:v>
                </c:pt>
                <c:pt idx="44">
                  <c:v>314083099</c:v>
                </c:pt>
                <c:pt idx="45">
                  <c:v>4273099</c:v>
                </c:pt>
                <c:pt idx="46">
                  <c:v>128443099</c:v>
                </c:pt>
                <c:pt idx="47">
                  <c:v>128443099</c:v>
                </c:pt>
                <c:pt idx="48">
                  <c:v>552603099</c:v>
                </c:pt>
                <c:pt idx="49">
                  <c:v>576003099</c:v>
                </c:pt>
                <c:pt idx="50">
                  <c:v>913433099</c:v>
                </c:pt>
                <c:pt idx="51">
                  <c:v>731273099</c:v>
                </c:pt>
                <c:pt idx="52">
                  <c:v>754413099</c:v>
                </c:pt>
                <c:pt idx="53">
                  <c:v>739693099</c:v>
                </c:pt>
                <c:pt idx="54">
                  <c:v>917403099</c:v>
                </c:pt>
                <c:pt idx="55">
                  <c:v>899033099</c:v>
                </c:pt>
                <c:pt idx="56">
                  <c:v>723603099</c:v>
                </c:pt>
                <c:pt idx="57">
                  <c:v>723603099</c:v>
                </c:pt>
                <c:pt idx="58">
                  <c:v>741333099</c:v>
                </c:pt>
                <c:pt idx="59">
                  <c:v>931163099</c:v>
                </c:pt>
                <c:pt idx="60">
                  <c:v>931163099</c:v>
                </c:pt>
                <c:pt idx="61">
                  <c:v>931163099</c:v>
                </c:pt>
                <c:pt idx="62">
                  <c:v>931143099</c:v>
                </c:pt>
                <c:pt idx="63">
                  <c:v>932373099</c:v>
                </c:pt>
                <c:pt idx="64">
                  <c:v>932373099</c:v>
                </c:pt>
                <c:pt idx="65">
                  <c:v>931923099</c:v>
                </c:pt>
                <c:pt idx="66">
                  <c:v>931923099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CEB4-7B40-BBC7-75A123973984}"/>
            </c:ext>
          </c:extLst>
        </c:ser>
        <c:ser>
          <c:idx val="7"/>
          <c:order val="7"/>
          <c:tx>
            <c:strRef>
              <c:f>GDNN!$AR$4</c:f>
              <c:strCache>
                <c:ptCount val="1"/>
                <c:pt idx="0">
                  <c:v>ACB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multiLvlStrRef>
              <c:f>GDNN!$AI$5:$AJ$71</c:f>
              <c:multiLvlStrCache>
                <c:ptCount val="67"/>
                <c:lvl>
                  <c:pt idx="0">
                    <c:v>19/01/2024</c:v>
                  </c:pt>
                  <c:pt idx="1">
                    <c:v>18/01/2024</c:v>
                  </c:pt>
                  <c:pt idx="2">
                    <c:v>17/01/2024</c:v>
                  </c:pt>
                  <c:pt idx="3">
                    <c:v>16/01/2024</c:v>
                  </c:pt>
                  <c:pt idx="4">
                    <c:v>15/01/2024</c:v>
                  </c:pt>
                  <c:pt idx="5">
                    <c:v>12/01/2024</c:v>
                  </c:pt>
                  <c:pt idx="6">
                    <c:v>11/01/2024</c:v>
                  </c:pt>
                  <c:pt idx="7">
                    <c:v>10/01/2024</c:v>
                  </c:pt>
                  <c:pt idx="8">
                    <c:v>09/01/2024</c:v>
                  </c:pt>
                  <c:pt idx="9">
                    <c:v>08/01/2024</c:v>
                  </c:pt>
                  <c:pt idx="10">
                    <c:v>05/01/2024</c:v>
                  </c:pt>
                  <c:pt idx="11">
                    <c:v>04/01/2024</c:v>
                  </c:pt>
                  <c:pt idx="12">
                    <c:v>03/01/2024</c:v>
                  </c:pt>
                  <c:pt idx="13">
                    <c:v>02/01/2024</c:v>
                  </c:pt>
                  <c:pt idx="14">
                    <c:v>29/12/2023</c:v>
                  </c:pt>
                  <c:pt idx="15">
                    <c:v>28/12/2023</c:v>
                  </c:pt>
                  <c:pt idx="16">
                    <c:v>27/12/2023</c:v>
                  </c:pt>
                  <c:pt idx="17">
                    <c:v>26/12/2023</c:v>
                  </c:pt>
                  <c:pt idx="18">
                    <c:v>25/12/2023</c:v>
                  </c:pt>
                  <c:pt idx="19">
                    <c:v>22/12/2023</c:v>
                  </c:pt>
                  <c:pt idx="20">
                    <c:v>21/12/2023</c:v>
                  </c:pt>
                  <c:pt idx="21">
                    <c:v>20/12/2023</c:v>
                  </c:pt>
                  <c:pt idx="22">
                    <c:v>19/12/2023</c:v>
                  </c:pt>
                  <c:pt idx="23">
                    <c:v>18/12/2023</c:v>
                  </c:pt>
                  <c:pt idx="24">
                    <c:v>15/12/2023</c:v>
                  </c:pt>
                  <c:pt idx="25">
                    <c:v>14/12/2023</c:v>
                  </c:pt>
                  <c:pt idx="26">
                    <c:v>13/12/2023</c:v>
                  </c:pt>
                  <c:pt idx="27">
                    <c:v>12/12/2023</c:v>
                  </c:pt>
                  <c:pt idx="28">
                    <c:v>11/12/2023</c:v>
                  </c:pt>
                  <c:pt idx="29">
                    <c:v>08/12/2023</c:v>
                  </c:pt>
                  <c:pt idx="30">
                    <c:v>07/12/2023</c:v>
                  </c:pt>
                  <c:pt idx="31">
                    <c:v>06/12/2023</c:v>
                  </c:pt>
                  <c:pt idx="32">
                    <c:v>05/12/2023</c:v>
                  </c:pt>
                  <c:pt idx="33">
                    <c:v>04/12/2023</c:v>
                  </c:pt>
                  <c:pt idx="34">
                    <c:v>01/12/2023</c:v>
                  </c:pt>
                  <c:pt idx="35">
                    <c:v>30/11/2023</c:v>
                  </c:pt>
                  <c:pt idx="36">
                    <c:v>29/11/2023</c:v>
                  </c:pt>
                  <c:pt idx="37">
                    <c:v>28/11/2023</c:v>
                  </c:pt>
                  <c:pt idx="38">
                    <c:v>27/11/2023</c:v>
                  </c:pt>
                  <c:pt idx="39">
                    <c:v>24/11/2023</c:v>
                  </c:pt>
                  <c:pt idx="40">
                    <c:v>23/11/2023</c:v>
                  </c:pt>
                  <c:pt idx="41">
                    <c:v>22/11/2023</c:v>
                  </c:pt>
                  <c:pt idx="42">
                    <c:v>21/11/2023</c:v>
                  </c:pt>
                  <c:pt idx="43">
                    <c:v>20/11/2023</c:v>
                  </c:pt>
                  <c:pt idx="44">
                    <c:v>17/11/2023</c:v>
                  </c:pt>
                  <c:pt idx="45">
                    <c:v>16/11/2023</c:v>
                  </c:pt>
                  <c:pt idx="46">
                    <c:v>15/11/2023</c:v>
                  </c:pt>
                  <c:pt idx="47">
                    <c:v>14/11/2023</c:v>
                  </c:pt>
                  <c:pt idx="48">
                    <c:v>13/11/2023</c:v>
                  </c:pt>
                  <c:pt idx="49">
                    <c:v>10/11/2023</c:v>
                  </c:pt>
                  <c:pt idx="50">
                    <c:v>09/11/2023</c:v>
                  </c:pt>
                  <c:pt idx="51">
                    <c:v>08/11/2023</c:v>
                  </c:pt>
                  <c:pt idx="52">
                    <c:v>07/11/2023</c:v>
                  </c:pt>
                  <c:pt idx="53">
                    <c:v>06/11/2023</c:v>
                  </c:pt>
                  <c:pt idx="54">
                    <c:v>03/11/2023</c:v>
                  </c:pt>
                  <c:pt idx="55">
                    <c:v>02/11/2023</c:v>
                  </c:pt>
                  <c:pt idx="56">
                    <c:v>01/11/2023</c:v>
                  </c:pt>
                  <c:pt idx="57">
                    <c:v>31/10/2023</c:v>
                  </c:pt>
                  <c:pt idx="58">
                    <c:v>30/10/2023</c:v>
                  </c:pt>
                  <c:pt idx="59">
                    <c:v>27/10/2023</c:v>
                  </c:pt>
                  <c:pt idx="60">
                    <c:v>26/10/2023</c:v>
                  </c:pt>
                  <c:pt idx="61">
                    <c:v>25/10/2023</c:v>
                  </c:pt>
                  <c:pt idx="62">
                    <c:v>24/10/2023</c:v>
                  </c:pt>
                  <c:pt idx="63">
                    <c:v>23/10/2023</c:v>
                  </c:pt>
                  <c:pt idx="64">
                    <c:v>20/10/2023</c:v>
                  </c:pt>
                  <c:pt idx="65">
                    <c:v>19/10/2023</c:v>
                  </c:pt>
                  <c:pt idx="66">
                    <c:v>18/10/2023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GDNN!$AR$5:$AR$71</c:f>
              <c:numCache>
                <c:formatCode>#,##0</c:formatCode>
                <c:ptCount val="67"/>
                <c:pt idx="0">
                  <c:v>-8670000</c:v>
                </c:pt>
                <c:pt idx="1">
                  <c:v>-8670000</c:v>
                </c:pt>
                <c:pt idx="2">
                  <c:v>-8670000</c:v>
                </c:pt>
                <c:pt idx="3">
                  <c:v>-8670000</c:v>
                </c:pt>
                <c:pt idx="4">
                  <c:v>-8670000</c:v>
                </c:pt>
                <c:pt idx="5">
                  <c:v>-8670000</c:v>
                </c:pt>
                <c:pt idx="6">
                  <c:v>-8670000</c:v>
                </c:pt>
                <c:pt idx="7">
                  <c:v>-8670000</c:v>
                </c:pt>
                <c:pt idx="8">
                  <c:v>-8670000</c:v>
                </c:pt>
                <c:pt idx="9">
                  <c:v>-8670000</c:v>
                </c:pt>
                <c:pt idx="10">
                  <c:v>-8670000</c:v>
                </c:pt>
                <c:pt idx="11">
                  <c:v>-8670000</c:v>
                </c:pt>
                <c:pt idx="12">
                  <c:v>-8670000</c:v>
                </c:pt>
                <c:pt idx="13">
                  <c:v>-8670000</c:v>
                </c:pt>
                <c:pt idx="14">
                  <c:v>-8670000</c:v>
                </c:pt>
                <c:pt idx="15">
                  <c:v>-8670000</c:v>
                </c:pt>
                <c:pt idx="16">
                  <c:v>-8670000</c:v>
                </c:pt>
                <c:pt idx="17">
                  <c:v>-8670000</c:v>
                </c:pt>
                <c:pt idx="18">
                  <c:v>-10830000</c:v>
                </c:pt>
                <c:pt idx="19">
                  <c:v>-2380000</c:v>
                </c:pt>
                <c:pt idx="20">
                  <c:v>-2380000</c:v>
                </c:pt>
                <c:pt idx="21">
                  <c:v>-150000</c:v>
                </c:pt>
                <c:pt idx="22">
                  <c:v>-150000</c:v>
                </c:pt>
                <c:pt idx="23">
                  <c:v>-150000</c:v>
                </c:pt>
                <c:pt idx="24">
                  <c:v>-150000</c:v>
                </c:pt>
                <c:pt idx="25">
                  <c:v>-150000</c:v>
                </c:pt>
                <c:pt idx="26">
                  <c:v>-150000</c:v>
                </c:pt>
                <c:pt idx="27">
                  <c:v>-150000</c:v>
                </c:pt>
                <c:pt idx="28">
                  <c:v>-150000</c:v>
                </c:pt>
                <c:pt idx="29">
                  <c:v>-150000</c:v>
                </c:pt>
                <c:pt idx="30">
                  <c:v>-150000</c:v>
                </c:pt>
                <c:pt idx="31" formatCode="General">
                  <c:v>-150000</c:v>
                </c:pt>
                <c:pt idx="32" formatCode="General">
                  <c:v>-150000</c:v>
                </c:pt>
                <c:pt idx="33" formatCode="General">
                  <c:v>-150000</c:v>
                </c:pt>
                <c:pt idx="34" formatCode="General">
                  <c:v>-150000</c:v>
                </c:pt>
                <c:pt idx="35" formatCode="General">
                  <c:v>-150000</c:v>
                </c:pt>
                <c:pt idx="36" formatCode="General">
                  <c:v>-6770000</c:v>
                </c:pt>
                <c:pt idx="37" formatCode="General">
                  <c:v>-11170000</c:v>
                </c:pt>
                <c:pt idx="38" formatCode="General">
                  <c:v>-11170000</c:v>
                </c:pt>
                <c:pt idx="39" formatCode="General">
                  <c:v>-4550000</c:v>
                </c:pt>
                <c:pt idx="40" formatCode="General">
                  <c:v>-90000</c:v>
                </c:pt>
                <c:pt idx="41" formatCode="General">
                  <c:v>-90000</c:v>
                </c:pt>
                <c:pt idx="42" formatCode="General">
                  <c:v>-90000</c:v>
                </c:pt>
                <c:pt idx="43" formatCode="General">
                  <c:v>-90000</c:v>
                </c:pt>
                <c:pt idx="44" formatCode="General">
                  <c:v>-90000</c:v>
                </c:pt>
                <c:pt idx="45" formatCode="General">
                  <c:v>-90000</c:v>
                </c:pt>
                <c:pt idx="46" formatCode="General">
                  <c:v>-90000</c:v>
                </c:pt>
                <c:pt idx="47" formatCode="General">
                  <c:v>-90000</c:v>
                </c:pt>
                <c:pt idx="48" formatCode="General">
                  <c:v>-90000</c:v>
                </c:pt>
                <c:pt idx="49" formatCode="General">
                  <c:v>-90000</c:v>
                </c:pt>
                <c:pt idx="50" formatCode="General">
                  <c:v>-90000</c:v>
                </c:pt>
                <c:pt idx="51" formatCode="General">
                  <c:v>-90000</c:v>
                </c:pt>
                <c:pt idx="52" formatCode="General">
                  <c:v>-90000</c:v>
                </c:pt>
                <c:pt idx="53" formatCode="General">
                  <c:v>-90000</c:v>
                </c:pt>
                <c:pt idx="54" formatCode="General">
                  <c:v>-90000</c:v>
                </c:pt>
                <c:pt idx="55" formatCode="General">
                  <c:v>-90000</c:v>
                </c:pt>
                <c:pt idx="56" formatCode="General">
                  <c:v>-90000</c:v>
                </c:pt>
                <c:pt idx="57" formatCode="General">
                  <c:v>-90000</c:v>
                </c:pt>
                <c:pt idx="58" formatCode="General">
                  <c:v>-1520000</c:v>
                </c:pt>
                <c:pt idx="59" formatCode="General">
                  <c:v>-1520000</c:v>
                </c:pt>
                <c:pt idx="60" formatCode="General">
                  <c:v>-1520000</c:v>
                </c:pt>
                <c:pt idx="61" formatCode="General">
                  <c:v>0</c:v>
                </c:pt>
                <c:pt idx="62" formatCode="General">
                  <c:v>0</c:v>
                </c:pt>
                <c:pt idx="63" formatCode="General">
                  <c:v>0</c:v>
                </c:pt>
                <c:pt idx="64" formatCode="General">
                  <c:v>0</c:v>
                </c:pt>
                <c:pt idx="65" formatCode="General">
                  <c:v>0</c:v>
                </c:pt>
                <c:pt idx="66" formatCode="General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CEB4-7B40-BBC7-75A123973984}"/>
            </c:ext>
          </c:extLst>
        </c:ser>
        <c:ser>
          <c:idx val="8"/>
          <c:order val="8"/>
          <c:tx>
            <c:strRef>
              <c:f>GDNN!$AS$4</c:f>
              <c:strCache>
                <c:ptCount val="1"/>
                <c:pt idx="0">
                  <c:v>VIB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multiLvlStrRef>
              <c:f>GDNN!$AI$5:$AJ$71</c:f>
              <c:multiLvlStrCache>
                <c:ptCount val="67"/>
                <c:lvl>
                  <c:pt idx="0">
                    <c:v>19/01/2024</c:v>
                  </c:pt>
                  <c:pt idx="1">
                    <c:v>18/01/2024</c:v>
                  </c:pt>
                  <c:pt idx="2">
                    <c:v>17/01/2024</c:v>
                  </c:pt>
                  <c:pt idx="3">
                    <c:v>16/01/2024</c:v>
                  </c:pt>
                  <c:pt idx="4">
                    <c:v>15/01/2024</c:v>
                  </c:pt>
                  <c:pt idx="5">
                    <c:v>12/01/2024</c:v>
                  </c:pt>
                  <c:pt idx="6">
                    <c:v>11/01/2024</c:v>
                  </c:pt>
                  <c:pt idx="7">
                    <c:v>10/01/2024</c:v>
                  </c:pt>
                  <c:pt idx="8">
                    <c:v>09/01/2024</c:v>
                  </c:pt>
                  <c:pt idx="9">
                    <c:v>08/01/2024</c:v>
                  </c:pt>
                  <c:pt idx="10">
                    <c:v>05/01/2024</c:v>
                  </c:pt>
                  <c:pt idx="11">
                    <c:v>04/01/2024</c:v>
                  </c:pt>
                  <c:pt idx="12">
                    <c:v>03/01/2024</c:v>
                  </c:pt>
                  <c:pt idx="13">
                    <c:v>02/01/2024</c:v>
                  </c:pt>
                  <c:pt idx="14">
                    <c:v>29/12/2023</c:v>
                  </c:pt>
                  <c:pt idx="15">
                    <c:v>28/12/2023</c:v>
                  </c:pt>
                  <c:pt idx="16">
                    <c:v>27/12/2023</c:v>
                  </c:pt>
                  <c:pt idx="17">
                    <c:v>26/12/2023</c:v>
                  </c:pt>
                  <c:pt idx="18">
                    <c:v>25/12/2023</c:v>
                  </c:pt>
                  <c:pt idx="19">
                    <c:v>22/12/2023</c:v>
                  </c:pt>
                  <c:pt idx="20">
                    <c:v>21/12/2023</c:v>
                  </c:pt>
                  <c:pt idx="21">
                    <c:v>20/12/2023</c:v>
                  </c:pt>
                  <c:pt idx="22">
                    <c:v>19/12/2023</c:v>
                  </c:pt>
                  <c:pt idx="23">
                    <c:v>18/12/2023</c:v>
                  </c:pt>
                  <c:pt idx="24">
                    <c:v>15/12/2023</c:v>
                  </c:pt>
                  <c:pt idx="25">
                    <c:v>14/12/2023</c:v>
                  </c:pt>
                  <c:pt idx="26">
                    <c:v>13/12/2023</c:v>
                  </c:pt>
                  <c:pt idx="27">
                    <c:v>12/12/2023</c:v>
                  </c:pt>
                  <c:pt idx="28">
                    <c:v>11/12/2023</c:v>
                  </c:pt>
                  <c:pt idx="29">
                    <c:v>08/12/2023</c:v>
                  </c:pt>
                  <c:pt idx="30">
                    <c:v>07/12/2023</c:v>
                  </c:pt>
                  <c:pt idx="31">
                    <c:v>06/12/2023</c:v>
                  </c:pt>
                  <c:pt idx="32">
                    <c:v>05/12/2023</c:v>
                  </c:pt>
                  <c:pt idx="33">
                    <c:v>04/12/2023</c:v>
                  </c:pt>
                  <c:pt idx="34">
                    <c:v>01/12/2023</c:v>
                  </c:pt>
                  <c:pt idx="35">
                    <c:v>30/11/2023</c:v>
                  </c:pt>
                  <c:pt idx="36">
                    <c:v>29/11/2023</c:v>
                  </c:pt>
                  <c:pt idx="37">
                    <c:v>28/11/2023</c:v>
                  </c:pt>
                  <c:pt idx="38">
                    <c:v>27/11/2023</c:v>
                  </c:pt>
                  <c:pt idx="39">
                    <c:v>24/11/2023</c:v>
                  </c:pt>
                  <c:pt idx="40">
                    <c:v>23/11/2023</c:v>
                  </c:pt>
                  <c:pt idx="41">
                    <c:v>22/11/2023</c:v>
                  </c:pt>
                  <c:pt idx="42">
                    <c:v>21/11/2023</c:v>
                  </c:pt>
                  <c:pt idx="43">
                    <c:v>20/11/2023</c:v>
                  </c:pt>
                  <c:pt idx="44">
                    <c:v>17/11/2023</c:v>
                  </c:pt>
                  <c:pt idx="45">
                    <c:v>16/11/2023</c:v>
                  </c:pt>
                  <c:pt idx="46">
                    <c:v>15/11/2023</c:v>
                  </c:pt>
                  <c:pt idx="47">
                    <c:v>14/11/2023</c:v>
                  </c:pt>
                  <c:pt idx="48">
                    <c:v>13/11/2023</c:v>
                  </c:pt>
                  <c:pt idx="49">
                    <c:v>10/11/2023</c:v>
                  </c:pt>
                  <c:pt idx="50">
                    <c:v>09/11/2023</c:v>
                  </c:pt>
                  <c:pt idx="51">
                    <c:v>08/11/2023</c:v>
                  </c:pt>
                  <c:pt idx="52">
                    <c:v>07/11/2023</c:v>
                  </c:pt>
                  <c:pt idx="53">
                    <c:v>06/11/2023</c:v>
                  </c:pt>
                  <c:pt idx="54">
                    <c:v>03/11/2023</c:v>
                  </c:pt>
                  <c:pt idx="55">
                    <c:v>02/11/2023</c:v>
                  </c:pt>
                  <c:pt idx="56">
                    <c:v>01/11/2023</c:v>
                  </c:pt>
                  <c:pt idx="57">
                    <c:v>31/10/2023</c:v>
                  </c:pt>
                  <c:pt idx="58">
                    <c:v>30/10/2023</c:v>
                  </c:pt>
                  <c:pt idx="59">
                    <c:v>27/10/2023</c:v>
                  </c:pt>
                  <c:pt idx="60">
                    <c:v>26/10/2023</c:v>
                  </c:pt>
                  <c:pt idx="61">
                    <c:v>25/10/2023</c:v>
                  </c:pt>
                  <c:pt idx="62">
                    <c:v>24/10/2023</c:v>
                  </c:pt>
                  <c:pt idx="63">
                    <c:v>23/10/2023</c:v>
                  </c:pt>
                  <c:pt idx="64">
                    <c:v>20/10/2023</c:v>
                  </c:pt>
                  <c:pt idx="65">
                    <c:v>19/10/2023</c:v>
                  </c:pt>
                  <c:pt idx="66">
                    <c:v>18/10/2023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GDNN!$AS$5:$AS$71</c:f>
              <c:numCache>
                <c:formatCode>#,##0</c:formatCode>
                <c:ptCount val="67"/>
                <c:pt idx="0">
                  <c:v>-2178780000</c:v>
                </c:pt>
                <c:pt idx="1">
                  <c:v>-2180890000</c:v>
                </c:pt>
                <c:pt idx="2">
                  <c:v>-3546550000</c:v>
                </c:pt>
                <c:pt idx="3">
                  <c:v>-3546550000</c:v>
                </c:pt>
                <c:pt idx="4">
                  <c:v>-3544460000</c:v>
                </c:pt>
                <c:pt idx="5">
                  <c:v>-361780000</c:v>
                </c:pt>
                <c:pt idx="6">
                  <c:v>-361780000</c:v>
                </c:pt>
                <c:pt idx="7">
                  <c:v>-361780000</c:v>
                </c:pt>
                <c:pt idx="8">
                  <c:v>-328260000</c:v>
                </c:pt>
                <c:pt idx="9">
                  <c:v>-328260000</c:v>
                </c:pt>
                <c:pt idx="10">
                  <c:v>-328260000</c:v>
                </c:pt>
                <c:pt idx="11">
                  <c:v>-328260000</c:v>
                </c:pt>
                <c:pt idx="12">
                  <c:v>-328260000</c:v>
                </c:pt>
                <c:pt idx="13">
                  <c:v>-328260000</c:v>
                </c:pt>
                <c:pt idx="14">
                  <c:v>-952200000</c:v>
                </c:pt>
                <c:pt idx="15">
                  <c:v>-952200000</c:v>
                </c:pt>
                <c:pt idx="16">
                  <c:v>-952200000</c:v>
                </c:pt>
                <c:pt idx="17">
                  <c:v>-345740000</c:v>
                </c:pt>
                <c:pt idx="18">
                  <c:v>-387650000</c:v>
                </c:pt>
                <c:pt idx="19">
                  <c:v>-286380000</c:v>
                </c:pt>
                <c:pt idx="20">
                  <c:v>-286380000</c:v>
                </c:pt>
                <c:pt idx="21">
                  <c:v>-245350000</c:v>
                </c:pt>
                <c:pt idx="22">
                  <c:v>-239260000</c:v>
                </c:pt>
                <c:pt idx="23">
                  <c:v>-358860000</c:v>
                </c:pt>
                <c:pt idx="24">
                  <c:v>-358860000</c:v>
                </c:pt>
                <c:pt idx="25">
                  <c:v>-348180000</c:v>
                </c:pt>
                <c:pt idx="26">
                  <c:v>-223380000</c:v>
                </c:pt>
                <c:pt idx="27">
                  <c:v>-223380000</c:v>
                </c:pt>
                <c:pt idx="28">
                  <c:v>-303790000</c:v>
                </c:pt>
                <c:pt idx="29">
                  <c:v>-172890000</c:v>
                </c:pt>
                <c:pt idx="30">
                  <c:v>-172890000</c:v>
                </c:pt>
                <c:pt idx="31">
                  <c:v>-92040000</c:v>
                </c:pt>
                <c:pt idx="32">
                  <c:v>-439560000</c:v>
                </c:pt>
                <c:pt idx="33">
                  <c:v>-439560000</c:v>
                </c:pt>
                <c:pt idx="34">
                  <c:v>-439560000</c:v>
                </c:pt>
                <c:pt idx="35">
                  <c:v>-100180000</c:v>
                </c:pt>
                <c:pt idx="36">
                  <c:v>-100180000</c:v>
                </c:pt>
                <c:pt idx="37">
                  <c:v>-100180000</c:v>
                </c:pt>
                <c:pt idx="38">
                  <c:v>-100180000</c:v>
                </c:pt>
                <c:pt idx="39">
                  <c:v>-100180000</c:v>
                </c:pt>
                <c:pt idx="40">
                  <c:v>-100180000</c:v>
                </c:pt>
                <c:pt idx="41">
                  <c:v>-100180000</c:v>
                </c:pt>
                <c:pt idx="42">
                  <c:v>-100180000</c:v>
                </c:pt>
                <c:pt idx="43">
                  <c:v>-100180000</c:v>
                </c:pt>
                <c:pt idx="44">
                  <c:v>-100180000</c:v>
                </c:pt>
                <c:pt idx="45">
                  <c:v>-101520000</c:v>
                </c:pt>
                <c:pt idx="46">
                  <c:v>-101520000</c:v>
                </c:pt>
                <c:pt idx="47">
                  <c:v>-101520000</c:v>
                </c:pt>
                <c:pt idx="48">
                  <c:v>-100210000</c:v>
                </c:pt>
                <c:pt idx="49">
                  <c:v>-1217650000</c:v>
                </c:pt>
                <c:pt idx="50">
                  <c:v>-1354450000</c:v>
                </c:pt>
                <c:pt idx="51">
                  <c:v>-927160000</c:v>
                </c:pt>
                <c:pt idx="52">
                  <c:v>-946430000</c:v>
                </c:pt>
                <c:pt idx="53">
                  <c:v>-4112840000</c:v>
                </c:pt>
                <c:pt idx="54">
                  <c:v>-6027110000</c:v>
                </c:pt>
                <c:pt idx="55">
                  <c:v>-7171210000</c:v>
                </c:pt>
                <c:pt idx="56">
                  <c:v>-3986750000</c:v>
                </c:pt>
                <c:pt idx="57">
                  <c:v>-2091450000</c:v>
                </c:pt>
                <c:pt idx="58">
                  <c:v>-5870000</c:v>
                </c:pt>
                <c:pt idx="59">
                  <c:v>-5870000</c:v>
                </c:pt>
                <c:pt idx="60">
                  <c:v>-5870000</c:v>
                </c:pt>
                <c:pt idx="61">
                  <c:v>-5870000</c:v>
                </c:pt>
                <c:pt idx="62">
                  <c:v>-5870000</c:v>
                </c:pt>
                <c:pt idx="63">
                  <c:v>-6210000</c:v>
                </c:pt>
                <c:pt idx="64">
                  <c:v>-723700000</c:v>
                </c:pt>
                <c:pt idx="65">
                  <c:v>-723700000</c:v>
                </c:pt>
                <c:pt idx="66">
                  <c:v>-723370000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CEB4-7B40-BBC7-75A123973984}"/>
            </c:ext>
          </c:extLst>
        </c:ser>
        <c:ser>
          <c:idx val="9"/>
          <c:order val="9"/>
          <c:tx>
            <c:strRef>
              <c:f>GDNN!$AT$4</c:f>
              <c:strCache>
                <c:ptCount val="1"/>
                <c:pt idx="0">
                  <c:v>MSB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multiLvlStrRef>
              <c:f>GDNN!$AI$5:$AJ$71</c:f>
              <c:multiLvlStrCache>
                <c:ptCount val="67"/>
                <c:lvl>
                  <c:pt idx="0">
                    <c:v>19/01/2024</c:v>
                  </c:pt>
                  <c:pt idx="1">
                    <c:v>18/01/2024</c:v>
                  </c:pt>
                  <c:pt idx="2">
                    <c:v>17/01/2024</c:v>
                  </c:pt>
                  <c:pt idx="3">
                    <c:v>16/01/2024</c:v>
                  </c:pt>
                  <c:pt idx="4">
                    <c:v>15/01/2024</c:v>
                  </c:pt>
                  <c:pt idx="5">
                    <c:v>12/01/2024</c:v>
                  </c:pt>
                  <c:pt idx="6">
                    <c:v>11/01/2024</c:v>
                  </c:pt>
                  <c:pt idx="7">
                    <c:v>10/01/2024</c:v>
                  </c:pt>
                  <c:pt idx="8">
                    <c:v>09/01/2024</c:v>
                  </c:pt>
                  <c:pt idx="9">
                    <c:v>08/01/2024</c:v>
                  </c:pt>
                  <c:pt idx="10">
                    <c:v>05/01/2024</c:v>
                  </c:pt>
                  <c:pt idx="11">
                    <c:v>04/01/2024</c:v>
                  </c:pt>
                  <c:pt idx="12">
                    <c:v>03/01/2024</c:v>
                  </c:pt>
                  <c:pt idx="13">
                    <c:v>02/01/2024</c:v>
                  </c:pt>
                  <c:pt idx="14">
                    <c:v>29/12/2023</c:v>
                  </c:pt>
                  <c:pt idx="15">
                    <c:v>28/12/2023</c:v>
                  </c:pt>
                  <c:pt idx="16">
                    <c:v>27/12/2023</c:v>
                  </c:pt>
                  <c:pt idx="17">
                    <c:v>26/12/2023</c:v>
                  </c:pt>
                  <c:pt idx="18">
                    <c:v>25/12/2023</c:v>
                  </c:pt>
                  <c:pt idx="19">
                    <c:v>22/12/2023</c:v>
                  </c:pt>
                  <c:pt idx="20">
                    <c:v>21/12/2023</c:v>
                  </c:pt>
                  <c:pt idx="21">
                    <c:v>20/12/2023</c:v>
                  </c:pt>
                  <c:pt idx="22">
                    <c:v>19/12/2023</c:v>
                  </c:pt>
                  <c:pt idx="23">
                    <c:v>18/12/2023</c:v>
                  </c:pt>
                  <c:pt idx="24">
                    <c:v>15/12/2023</c:v>
                  </c:pt>
                  <c:pt idx="25">
                    <c:v>14/12/2023</c:v>
                  </c:pt>
                  <c:pt idx="26">
                    <c:v>13/12/2023</c:v>
                  </c:pt>
                  <c:pt idx="27">
                    <c:v>12/12/2023</c:v>
                  </c:pt>
                  <c:pt idx="28">
                    <c:v>11/12/2023</c:v>
                  </c:pt>
                  <c:pt idx="29">
                    <c:v>08/12/2023</c:v>
                  </c:pt>
                  <c:pt idx="30">
                    <c:v>07/12/2023</c:v>
                  </c:pt>
                  <c:pt idx="31">
                    <c:v>06/12/2023</c:v>
                  </c:pt>
                  <c:pt idx="32">
                    <c:v>05/12/2023</c:v>
                  </c:pt>
                  <c:pt idx="33">
                    <c:v>04/12/2023</c:v>
                  </c:pt>
                  <c:pt idx="34">
                    <c:v>01/12/2023</c:v>
                  </c:pt>
                  <c:pt idx="35">
                    <c:v>30/11/2023</c:v>
                  </c:pt>
                  <c:pt idx="36">
                    <c:v>29/11/2023</c:v>
                  </c:pt>
                  <c:pt idx="37">
                    <c:v>28/11/2023</c:v>
                  </c:pt>
                  <c:pt idx="38">
                    <c:v>27/11/2023</c:v>
                  </c:pt>
                  <c:pt idx="39">
                    <c:v>24/11/2023</c:v>
                  </c:pt>
                  <c:pt idx="40">
                    <c:v>23/11/2023</c:v>
                  </c:pt>
                  <c:pt idx="41">
                    <c:v>22/11/2023</c:v>
                  </c:pt>
                  <c:pt idx="42">
                    <c:v>21/11/2023</c:v>
                  </c:pt>
                  <c:pt idx="43">
                    <c:v>20/11/2023</c:v>
                  </c:pt>
                  <c:pt idx="44">
                    <c:v>17/11/2023</c:v>
                  </c:pt>
                  <c:pt idx="45">
                    <c:v>16/11/2023</c:v>
                  </c:pt>
                  <c:pt idx="46">
                    <c:v>15/11/2023</c:v>
                  </c:pt>
                  <c:pt idx="47">
                    <c:v>14/11/2023</c:v>
                  </c:pt>
                  <c:pt idx="48">
                    <c:v>13/11/2023</c:v>
                  </c:pt>
                  <c:pt idx="49">
                    <c:v>10/11/2023</c:v>
                  </c:pt>
                  <c:pt idx="50">
                    <c:v>09/11/2023</c:v>
                  </c:pt>
                  <c:pt idx="51">
                    <c:v>08/11/2023</c:v>
                  </c:pt>
                  <c:pt idx="52">
                    <c:v>07/11/2023</c:v>
                  </c:pt>
                  <c:pt idx="53">
                    <c:v>06/11/2023</c:v>
                  </c:pt>
                  <c:pt idx="54">
                    <c:v>03/11/2023</c:v>
                  </c:pt>
                  <c:pt idx="55">
                    <c:v>02/11/2023</c:v>
                  </c:pt>
                  <c:pt idx="56">
                    <c:v>01/11/2023</c:v>
                  </c:pt>
                  <c:pt idx="57">
                    <c:v>31/10/2023</c:v>
                  </c:pt>
                  <c:pt idx="58">
                    <c:v>30/10/2023</c:v>
                  </c:pt>
                  <c:pt idx="59">
                    <c:v>27/10/2023</c:v>
                  </c:pt>
                  <c:pt idx="60">
                    <c:v>26/10/2023</c:v>
                  </c:pt>
                  <c:pt idx="61">
                    <c:v>25/10/2023</c:v>
                  </c:pt>
                  <c:pt idx="62">
                    <c:v>24/10/2023</c:v>
                  </c:pt>
                  <c:pt idx="63">
                    <c:v>23/10/2023</c:v>
                  </c:pt>
                  <c:pt idx="64">
                    <c:v>20/10/2023</c:v>
                  </c:pt>
                  <c:pt idx="65">
                    <c:v>19/10/2023</c:v>
                  </c:pt>
                  <c:pt idx="66">
                    <c:v>18/10/2023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GDNN!$AT$5:$AT$71</c:f>
              <c:numCache>
                <c:formatCode>#,##0</c:formatCode>
                <c:ptCount val="67"/>
                <c:pt idx="0">
                  <c:v>4448683854</c:v>
                </c:pt>
                <c:pt idx="1">
                  <c:v>4980083854</c:v>
                </c:pt>
                <c:pt idx="2">
                  <c:v>6170563854</c:v>
                </c:pt>
                <c:pt idx="3">
                  <c:v>6170563854</c:v>
                </c:pt>
                <c:pt idx="4">
                  <c:v>6170563854</c:v>
                </c:pt>
                <c:pt idx="5">
                  <c:v>6170563854</c:v>
                </c:pt>
                <c:pt idx="6">
                  <c:v>6170563854</c:v>
                </c:pt>
                <c:pt idx="7">
                  <c:v>6184713854</c:v>
                </c:pt>
                <c:pt idx="8">
                  <c:v>-522526146</c:v>
                </c:pt>
                <c:pt idx="9">
                  <c:v>-8349526146</c:v>
                </c:pt>
                <c:pt idx="10">
                  <c:v>-18735406146</c:v>
                </c:pt>
                <c:pt idx="11">
                  <c:v>-18602806146</c:v>
                </c:pt>
                <c:pt idx="12">
                  <c:v>-80653426146</c:v>
                </c:pt>
                <c:pt idx="13">
                  <c:v>-71124276146</c:v>
                </c:pt>
                <c:pt idx="14">
                  <c:v>-66558366146</c:v>
                </c:pt>
                <c:pt idx="15">
                  <c:v>-60171586146</c:v>
                </c:pt>
                <c:pt idx="16">
                  <c:v>-59946606146</c:v>
                </c:pt>
                <c:pt idx="17">
                  <c:v>-48685026146</c:v>
                </c:pt>
                <c:pt idx="18">
                  <c:v>-37048346146</c:v>
                </c:pt>
                <c:pt idx="19">
                  <c:v>-24161816146</c:v>
                </c:pt>
                <c:pt idx="20">
                  <c:v>-18278786146</c:v>
                </c:pt>
                <c:pt idx="21">
                  <c:v>-11696956146</c:v>
                </c:pt>
                <c:pt idx="22">
                  <c:v>-5006036146</c:v>
                </c:pt>
                <c:pt idx="23">
                  <c:v>1935563854</c:v>
                </c:pt>
                <c:pt idx="24">
                  <c:v>2050453854</c:v>
                </c:pt>
                <c:pt idx="25">
                  <c:v>2464473854</c:v>
                </c:pt>
                <c:pt idx="26">
                  <c:v>2464473854</c:v>
                </c:pt>
                <c:pt idx="27">
                  <c:v>2546313854</c:v>
                </c:pt>
                <c:pt idx="28">
                  <c:v>2313103854</c:v>
                </c:pt>
                <c:pt idx="29">
                  <c:v>2313103854</c:v>
                </c:pt>
                <c:pt idx="30">
                  <c:v>2365303854</c:v>
                </c:pt>
                <c:pt idx="31">
                  <c:v>3418403854</c:v>
                </c:pt>
                <c:pt idx="32">
                  <c:v>3321513854</c:v>
                </c:pt>
                <c:pt idx="33">
                  <c:v>3321513854</c:v>
                </c:pt>
                <c:pt idx="34">
                  <c:v>3303373854</c:v>
                </c:pt>
                <c:pt idx="35">
                  <c:v>3121343854</c:v>
                </c:pt>
                <c:pt idx="36">
                  <c:v>3153363854</c:v>
                </c:pt>
                <c:pt idx="37">
                  <c:v>-1241136146</c:v>
                </c:pt>
                <c:pt idx="38">
                  <c:v>-7652776146</c:v>
                </c:pt>
                <c:pt idx="39">
                  <c:v>-14242296146</c:v>
                </c:pt>
                <c:pt idx="40">
                  <c:v>-14270186146</c:v>
                </c:pt>
                <c:pt idx="41">
                  <c:v>-16025836146</c:v>
                </c:pt>
                <c:pt idx="42">
                  <c:v>-16341766146</c:v>
                </c:pt>
                <c:pt idx="43">
                  <c:v>-17423976146</c:v>
                </c:pt>
                <c:pt idx="44">
                  <c:v>-18846026146</c:v>
                </c:pt>
                <c:pt idx="45">
                  <c:v>-26496596146</c:v>
                </c:pt>
                <c:pt idx="46">
                  <c:v>-34758306146</c:v>
                </c:pt>
                <c:pt idx="47">
                  <c:v>-34625856146</c:v>
                </c:pt>
                <c:pt idx="48">
                  <c:v>-35170436146</c:v>
                </c:pt>
                <c:pt idx="49">
                  <c:v>-35279526146</c:v>
                </c:pt>
                <c:pt idx="50">
                  <c:v>-42166386146</c:v>
                </c:pt>
                <c:pt idx="51">
                  <c:v>-41962756146</c:v>
                </c:pt>
                <c:pt idx="52">
                  <c:v>-42111886146</c:v>
                </c:pt>
                <c:pt idx="53">
                  <c:v>-28595116146</c:v>
                </c:pt>
                <c:pt idx="54">
                  <c:v>-20702876146</c:v>
                </c:pt>
                <c:pt idx="55">
                  <c:v>-34037256146</c:v>
                </c:pt>
                <c:pt idx="56">
                  <c:v>-34037256146</c:v>
                </c:pt>
                <c:pt idx="57">
                  <c:v>-40320046146</c:v>
                </c:pt>
                <c:pt idx="58">
                  <c:v>-44826316146</c:v>
                </c:pt>
                <c:pt idx="59">
                  <c:v>-46318170000</c:v>
                </c:pt>
                <c:pt idx="60">
                  <c:v>-36724720000</c:v>
                </c:pt>
                <c:pt idx="61">
                  <c:v>-17385750000</c:v>
                </c:pt>
                <c:pt idx="62">
                  <c:v>-14117780000</c:v>
                </c:pt>
                <c:pt idx="63">
                  <c:v>-6098340000</c:v>
                </c:pt>
                <c:pt idx="64">
                  <c:v>-5428550000</c:v>
                </c:pt>
                <c:pt idx="65">
                  <c:v>-718250000</c:v>
                </c:pt>
                <c:pt idx="66">
                  <c:v>203410000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CEB4-7B40-BBC7-75A123973984}"/>
            </c:ext>
          </c:extLst>
        </c:ser>
        <c:ser>
          <c:idx val="10"/>
          <c:order val="10"/>
          <c:tx>
            <c:strRef>
              <c:f>GDNN!$AU$4</c:f>
              <c:strCache>
                <c:ptCount val="1"/>
                <c:pt idx="0">
                  <c:v>LPB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multiLvlStrRef>
              <c:f>GDNN!$AI$5:$AJ$71</c:f>
              <c:multiLvlStrCache>
                <c:ptCount val="67"/>
                <c:lvl>
                  <c:pt idx="0">
                    <c:v>19/01/2024</c:v>
                  </c:pt>
                  <c:pt idx="1">
                    <c:v>18/01/2024</c:v>
                  </c:pt>
                  <c:pt idx="2">
                    <c:v>17/01/2024</c:v>
                  </c:pt>
                  <c:pt idx="3">
                    <c:v>16/01/2024</c:v>
                  </c:pt>
                  <c:pt idx="4">
                    <c:v>15/01/2024</c:v>
                  </c:pt>
                  <c:pt idx="5">
                    <c:v>12/01/2024</c:v>
                  </c:pt>
                  <c:pt idx="6">
                    <c:v>11/01/2024</c:v>
                  </c:pt>
                  <c:pt idx="7">
                    <c:v>10/01/2024</c:v>
                  </c:pt>
                  <c:pt idx="8">
                    <c:v>09/01/2024</c:v>
                  </c:pt>
                  <c:pt idx="9">
                    <c:v>08/01/2024</c:v>
                  </c:pt>
                  <c:pt idx="10">
                    <c:v>05/01/2024</c:v>
                  </c:pt>
                  <c:pt idx="11">
                    <c:v>04/01/2024</c:v>
                  </c:pt>
                  <c:pt idx="12">
                    <c:v>03/01/2024</c:v>
                  </c:pt>
                  <c:pt idx="13">
                    <c:v>02/01/2024</c:v>
                  </c:pt>
                  <c:pt idx="14">
                    <c:v>29/12/2023</c:v>
                  </c:pt>
                  <c:pt idx="15">
                    <c:v>28/12/2023</c:v>
                  </c:pt>
                  <c:pt idx="16">
                    <c:v>27/12/2023</c:v>
                  </c:pt>
                  <c:pt idx="17">
                    <c:v>26/12/2023</c:v>
                  </c:pt>
                  <c:pt idx="18">
                    <c:v>25/12/2023</c:v>
                  </c:pt>
                  <c:pt idx="19">
                    <c:v>22/12/2023</c:v>
                  </c:pt>
                  <c:pt idx="20">
                    <c:v>21/12/2023</c:v>
                  </c:pt>
                  <c:pt idx="21">
                    <c:v>20/12/2023</c:v>
                  </c:pt>
                  <c:pt idx="22">
                    <c:v>19/12/2023</c:v>
                  </c:pt>
                  <c:pt idx="23">
                    <c:v>18/12/2023</c:v>
                  </c:pt>
                  <c:pt idx="24">
                    <c:v>15/12/2023</c:v>
                  </c:pt>
                  <c:pt idx="25">
                    <c:v>14/12/2023</c:v>
                  </c:pt>
                  <c:pt idx="26">
                    <c:v>13/12/2023</c:v>
                  </c:pt>
                  <c:pt idx="27">
                    <c:v>12/12/2023</c:v>
                  </c:pt>
                  <c:pt idx="28">
                    <c:v>11/12/2023</c:v>
                  </c:pt>
                  <c:pt idx="29">
                    <c:v>08/12/2023</c:v>
                  </c:pt>
                  <c:pt idx="30">
                    <c:v>07/12/2023</c:v>
                  </c:pt>
                  <c:pt idx="31">
                    <c:v>06/12/2023</c:v>
                  </c:pt>
                  <c:pt idx="32">
                    <c:v>05/12/2023</c:v>
                  </c:pt>
                  <c:pt idx="33">
                    <c:v>04/12/2023</c:v>
                  </c:pt>
                  <c:pt idx="34">
                    <c:v>01/12/2023</c:v>
                  </c:pt>
                  <c:pt idx="35">
                    <c:v>30/11/2023</c:v>
                  </c:pt>
                  <c:pt idx="36">
                    <c:v>29/11/2023</c:v>
                  </c:pt>
                  <c:pt idx="37">
                    <c:v>28/11/2023</c:v>
                  </c:pt>
                  <c:pt idx="38">
                    <c:v>27/11/2023</c:v>
                  </c:pt>
                  <c:pt idx="39">
                    <c:v>24/11/2023</c:v>
                  </c:pt>
                  <c:pt idx="40">
                    <c:v>23/11/2023</c:v>
                  </c:pt>
                  <c:pt idx="41">
                    <c:v>22/11/2023</c:v>
                  </c:pt>
                  <c:pt idx="42">
                    <c:v>21/11/2023</c:v>
                  </c:pt>
                  <c:pt idx="43">
                    <c:v>20/11/2023</c:v>
                  </c:pt>
                  <c:pt idx="44">
                    <c:v>17/11/2023</c:v>
                  </c:pt>
                  <c:pt idx="45">
                    <c:v>16/11/2023</c:v>
                  </c:pt>
                  <c:pt idx="46">
                    <c:v>15/11/2023</c:v>
                  </c:pt>
                  <c:pt idx="47">
                    <c:v>14/11/2023</c:v>
                  </c:pt>
                  <c:pt idx="48">
                    <c:v>13/11/2023</c:v>
                  </c:pt>
                  <c:pt idx="49">
                    <c:v>10/11/2023</c:v>
                  </c:pt>
                  <c:pt idx="50">
                    <c:v>09/11/2023</c:v>
                  </c:pt>
                  <c:pt idx="51">
                    <c:v>08/11/2023</c:v>
                  </c:pt>
                  <c:pt idx="52">
                    <c:v>07/11/2023</c:v>
                  </c:pt>
                  <c:pt idx="53">
                    <c:v>06/11/2023</c:v>
                  </c:pt>
                  <c:pt idx="54">
                    <c:v>03/11/2023</c:v>
                  </c:pt>
                  <c:pt idx="55">
                    <c:v>02/11/2023</c:v>
                  </c:pt>
                  <c:pt idx="56">
                    <c:v>01/11/2023</c:v>
                  </c:pt>
                  <c:pt idx="57">
                    <c:v>31/10/2023</c:v>
                  </c:pt>
                  <c:pt idx="58">
                    <c:v>30/10/2023</c:v>
                  </c:pt>
                  <c:pt idx="59">
                    <c:v>27/10/2023</c:v>
                  </c:pt>
                  <c:pt idx="60">
                    <c:v>26/10/2023</c:v>
                  </c:pt>
                  <c:pt idx="61">
                    <c:v>25/10/2023</c:v>
                  </c:pt>
                  <c:pt idx="62">
                    <c:v>24/10/2023</c:v>
                  </c:pt>
                  <c:pt idx="63">
                    <c:v>23/10/2023</c:v>
                  </c:pt>
                  <c:pt idx="64">
                    <c:v>20/10/2023</c:v>
                  </c:pt>
                  <c:pt idx="65">
                    <c:v>19/10/2023</c:v>
                  </c:pt>
                  <c:pt idx="66">
                    <c:v>18/10/2023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GDNN!$AU$5:$AU$71</c:f>
              <c:numCache>
                <c:formatCode>#,##0</c:formatCode>
                <c:ptCount val="67"/>
                <c:pt idx="0">
                  <c:v>-418898809202</c:v>
                </c:pt>
                <c:pt idx="1">
                  <c:v>-404065159202</c:v>
                </c:pt>
                <c:pt idx="2">
                  <c:v>-372515289202</c:v>
                </c:pt>
                <c:pt idx="3">
                  <c:v>-328945999202</c:v>
                </c:pt>
                <c:pt idx="4">
                  <c:v>-335679349202</c:v>
                </c:pt>
                <c:pt idx="5">
                  <c:v>-317673549202</c:v>
                </c:pt>
                <c:pt idx="6">
                  <c:v>-302701496751</c:v>
                </c:pt>
                <c:pt idx="7">
                  <c:v>-297097916751</c:v>
                </c:pt>
                <c:pt idx="8">
                  <c:v>-292086556751</c:v>
                </c:pt>
                <c:pt idx="9">
                  <c:v>-289366806751</c:v>
                </c:pt>
                <c:pt idx="10">
                  <c:v>-276501216751</c:v>
                </c:pt>
                <c:pt idx="11">
                  <c:v>-274830366751</c:v>
                </c:pt>
                <c:pt idx="12">
                  <c:v>-253593036751</c:v>
                </c:pt>
                <c:pt idx="13">
                  <c:v>-241786996751</c:v>
                </c:pt>
                <c:pt idx="14">
                  <c:v>-224049226751</c:v>
                </c:pt>
                <c:pt idx="15">
                  <c:v>-215055456751</c:v>
                </c:pt>
                <c:pt idx="16">
                  <c:v>-209027286751</c:v>
                </c:pt>
                <c:pt idx="17">
                  <c:v>-207578226751</c:v>
                </c:pt>
                <c:pt idx="18">
                  <c:v>-203835786751</c:v>
                </c:pt>
                <c:pt idx="19">
                  <c:v>-200045416751</c:v>
                </c:pt>
                <c:pt idx="20">
                  <c:v>-194091766751</c:v>
                </c:pt>
                <c:pt idx="21">
                  <c:v>-188222916751</c:v>
                </c:pt>
                <c:pt idx="22">
                  <c:v>-184142746751</c:v>
                </c:pt>
                <c:pt idx="23">
                  <c:v>-177118316751</c:v>
                </c:pt>
                <c:pt idx="24">
                  <c:v>-168118836751</c:v>
                </c:pt>
                <c:pt idx="25">
                  <c:v>-163966386751</c:v>
                </c:pt>
                <c:pt idx="26">
                  <c:v>-157361486751</c:v>
                </c:pt>
                <c:pt idx="27">
                  <c:v>-152603336751</c:v>
                </c:pt>
                <c:pt idx="28">
                  <c:v>-141036976751</c:v>
                </c:pt>
                <c:pt idx="29">
                  <c:v>-130670636751</c:v>
                </c:pt>
                <c:pt idx="30">
                  <c:v>-110410486751</c:v>
                </c:pt>
                <c:pt idx="31">
                  <c:v>-90225296751</c:v>
                </c:pt>
                <c:pt idx="32">
                  <c:v>-85589476751</c:v>
                </c:pt>
                <c:pt idx="33">
                  <c:v>-81348446751</c:v>
                </c:pt>
                <c:pt idx="34">
                  <c:v>-76685296751</c:v>
                </c:pt>
                <c:pt idx="35">
                  <c:v>-74399096751</c:v>
                </c:pt>
                <c:pt idx="36">
                  <c:v>-66728386751</c:v>
                </c:pt>
                <c:pt idx="37">
                  <c:v>-59974196751</c:v>
                </c:pt>
                <c:pt idx="38">
                  <c:v>-56996906751</c:v>
                </c:pt>
                <c:pt idx="39">
                  <c:v>-55049756751</c:v>
                </c:pt>
                <c:pt idx="40">
                  <c:v>-54972236751</c:v>
                </c:pt>
                <c:pt idx="41">
                  <c:v>-61125576751</c:v>
                </c:pt>
                <c:pt idx="42">
                  <c:v>-61547566751</c:v>
                </c:pt>
                <c:pt idx="43">
                  <c:v>-69795516751</c:v>
                </c:pt>
                <c:pt idx="44">
                  <c:v>-78586796751</c:v>
                </c:pt>
                <c:pt idx="45">
                  <c:v>-73522696751</c:v>
                </c:pt>
                <c:pt idx="46">
                  <c:v>-75815706751</c:v>
                </c:pt>
                <c:pt idx="47">
                  <c:v>-69976726751</c:v>
                </c:pt>
                <c:pt idx="48">
                  <c:v>-78019536751</c:v>
                </c:pt>
                <c:pt idx="49">
                  <c:v>-86571886751</c:v>
                </c:pt>
                <c:pt idx="50">
                  <c:v>-85407726751</c:v>
                </c:pt>
                <c:pt idx="51">
                  <c:v>-78716576751</c:v>
                </c:pt>
                <c:pt idx="52">
                  <c:v>-75350356751</c:v>
                </c:pt>
                <c:pt idx="53">
                  <c:v>-79000866751</c:v>
                </c:pt>
                <c:pt idx="54">
                  <c:v>-80363206751</c:v>
                </c:pt>
                <c:pt idx="55">
                  <c:v>-78130986751</c:v>
                </c:pt>
                <c:pt idx="56">
                  <c:v>-79191820000</c:v>
                </c:pt>
                <c:pt idx="57">
                  <c:v>-86239010000</c:v>
                </c:pt>
                <c:pt idx="58">
                  <c:v>-90619220000</c:v>
                </c:pt>
                <c:pt idx="59">
                  <c:v>-87521270000</c:v>
                </c:pt>
                <c:pt idx="60">
                  <c:v>-99155980000</c:v>
                </c:pt>
                <c:pt idx="61">
                  <c:v>-99922940000</c:v>
                </c:pt>
                <c:pt idx="62">
                  <c:v>-93055480000</c:v>
                </c:pt>
                <c:pt idx="63">
                  <c:v>-88148080000</c:v>
                </c:pt>
                <c:pt idx="64">
                  <c:v>-80633730000</c:v>
                </c:pt>
                <c:pt idx="65">
                  <c:v>-74301520000</c:v>
                </c:pt>
                <c:pt idx="66">
                  <c:v>-69405860000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CEB4-7B40-BBC7-75A1239739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1458623"/>
        <c:axId val="61613039"/>
      </c:lineChart>
      <c:catAx>
        <c:axId val="61458623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VN"/>
          </a:p>
        </c:txPr>
        <c:crossAx val="61613039"/>
        <c:crosses val="autoZero"/>
        <c:auto val="1"/>
        <c:lblAlgn val="ctr"/>
        <c:lblOffset val="100"/>
        <c:noMultiLvlLbl val="0"/>
      </c:catAx>
      <c:valAx>
        <c:axId val="61613039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VN"/>
          </a:p>
        </c:txPr>
        <c:crossAx val="61458623"/>
        <c:crosses val="autoZero"/>
        <c:crossBetween val="between"/>
        <c:majorUnit val="400000000000"/>
        <c:dispUnits>
          <c:builtInUnit val="billion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VN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V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VN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BDS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VN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GDNN!$AZ$4</c:f>
              <c:strCache>
                <c:ptCount val="1"/>
                <c:pt idx="0">
                  <c:v>NVL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multiLvlStrRef>
              <c:f>GDNN!$AW$5:$AX$71</c:f>
              <c:multiLvlStrCache>
                <c:ptCount val="67"/>
                <c:lvl>
                  <c:pt idx="0">
                    <c:v>19/01/2024</c:v>
                  </c:pt>
                  <c:pt idx="1">
                    <c:v>18/01/2024</c:v>
                  </c:pt>
                  <c:pt idx="2">
                    <c:v>17/01/2024</c:v>
                  </c:pt>
                  <c:pt idx="3">
                    <c:v>16/01/2024</c:v>
                  </c:pt>
                  <c:pt idx="4">
                    <c:v>15/01/2024</c:v>
                  </c:pt>
                  <c:pt idx="5">
                    <c:v>12/01/2024</c:v>
                  </c:pt>
                  <c:pt idx="6">
                    <c:v>11/01/2024</c:v>
                  </c:pt>
                  <c:pt idx="7">
                    <c:v>10/01/2024</c:v>
                  </c:pt>
                  <c:pt idx="8">
                    <c:v>09/01/2024</c:v>
                  </c:pt>
                  <c:pt idx="9">
                    <c:v>08/01/2024</c:v>
                  </c:pt>
                  <c:pt idx="10">
                    <c:v>05/01/2024</c:v>
                  </c:pt>
                  <c:pt idx="11">
                    <c:v>04/01/2024</c:v>
                  </c:pt>
                  <c:pt idx="12">
                    <c:v>03/01/2024</c:v>
                  </c:pt>
                  <c:pt idx="13">
                    <c:v>02/01/2024</c:v>
                  </c:pt>
                  <c:pt idx="14">
                    <c:v>29/12/2023</c:v>
                  </c:pt>
                  <c:pt idx="15">
                    <c:v>28/12/2023</c:v>
                  </c:pt>
                  <c:pt idx="16">
                    <c:v>27/12/2023</c:v>
                  </c:pt>
                  <c:pt idx="17">
                    <c:v>26/12/2023</c:v>
                  </c:pt>
                  <c:pt idx="18">
                    <c:v>25/12/2023</c:v>
                  </c:pt>
                  <c:pt idx="19">
                    <c:v>22/12/2023</c:v>
                  </c:pt>
                  <c:pt idx="20">
                    <c:v>21/12/2023</c:v>
                  </c:pt>
                  <c:pt idx="21">
                    <c:v>20/12/2023</c:v>
                  </c:pt>
                  <c:pt idx="22">
                    <c:v>19/12/2023</c:v>
                  </c:pt>
                  <c:pt idx="23">
                    <c:v>18/12/2023</c:v>
                  </c:pt>
                  <c:pt idx="24">
                    <c:v>15/12/2023</c:v>
                  </c:pt>
                  <c:pt idx="25">
                    <c:v>14/12/2023</c:v>
                  </c:pt>
                  <c:pt idx="26">
                    <c:v>13/12/2023</c:v>
                  </c:pt>
                  <c:pt idx="27">
                    <c:v>12/12/2023</c:v>
                  </c:pt>
                  <c:pt idx="28">
                    <c:v>11/12/2023</c:v>
                  </c:pt>
                  <c:pt idx="29">
                    <c:v>08/12/2023</c:v>
                  </c:pt>
                  <c:pt idx="30">
                    <c:v>07/12/2023</c:v>
                  </c:pt>
                  <c:pt idx="31">
                    <c:v>06/12/2023</c:v>
                  </c:pt>
                  <c:pt idx="32">
                    <c:v>05/12/2023</c:v>
                  </c:pt>
                  <c:pt idx="33">
                    <c:v>04/12/2023</c:v>
                  </c:pt>
                  <c:pt idx="34">
                    <c:v>01/12/2023</c:v>
                  </c:pt>
                  <c:pt idx="35">
                    <c:v>30/11/2023</c:v>
                  </c:pt>
                  <c:pt idx="36">
                    <c:v>29/11/2023</c:v>
                  </c:pt>
                  <c:pt idx="37">
                    <c:v>28/11/2023</c:v>
                  </c:pt>
                  <c:pt idx="38">
                    <c:v>27/11/2023</c:v>
                  </c:pt>
                  <c:pt idx="39">
                    <c:v>24/11/2023</c:v>
                  </c:pt>
                  <c:pt idx="40">
                    <c:v>23/11/2023</c:v>
                  </c:pt>
                  <c:pt idx="41">
                    <c:v>22/11/2023</c:v>
                  </c:pt>
                  <c:pt idx="42">
                    <c:v>21/11/2023</c:v>
                  </c:pt>
                  <c:pt idx="43">
                    <c:v>20/11/2023</c:v>
                  </c:pt>
                  <c:pt idx="44">
                    <c:v>17/11/2023</c:v>
                  </c:pt>
                  <c:pt idx="45">
                    <c:v>16/11/2023</c:v>
                  </c:pt>
                  <c:pt idx="46">
                    <c:v>15/11/2023</c:v>
                  </c:pt>
                  <c:pt idx="47">
                    <c:v>14/11/2023</c:v>
                  </c:pt>
                  <c:pt idx="48">
                    <c:v>13/11/2023</c:v>
                  </c:pt>
                  <c:pt idx="49">
                    <c:v>10/11/2023</c:v>
                  </c:pt>
                  <c:pt idx="50">
                    <c:v>09/11/2023</c:v>
                  </c:pt>
                  <c:pt idx="51">
                    <c:v>08/11/2023</c:v>
                  </c:pt>
                  <c:pt idx="52">
                    <c:v>07/11/2023</c:v>
                  </c:pt>
                  <c:pt idx="53">
                    <c:v>06/11/2023</c:v>
                  </c:pt>
                  <c:pt idx="54">
                    <c:v>03/11/2023</c:v>
                  </c:pt>
                  <c:pt idx="55">
                    <c:v>02/11/2023</c:v>
                  </c:pt>
                  <c:pt idx="56">
                    <c:v>01/11/2023</c:v>
                  </c:pt>
                  <c:pt idx="57">
                    <c:v>31/10/2023</c:v>
                  </c:pt>
                  <c:pt idx="58">
                    <c:v>30/10/2023</c:v>
                  </c:pt>
                  <c:pt idx="59">
                    <c:v>27/10/2023</c:v>
                  </c:pt>
                  <c:pt idx="60">
                    <c:v>26/10/2023</c:v>
                  </c:pt>
                  <c:pt idx="61">
                    <c:v>25/10/2023</c:v>
                  </c:pt>
                  <c:pt idx="62">
                    <c:v>24/10/2023</c:v>
                  </c:pt>
                  <c:pt idx="63">
                    <c:v>23/10/2023</c:v>
                  </c:pt>
                  <c:pt idx="64">
                    <c:v>20/10/2023</c:v>
                  </c:pt>
                  <c:pt idx="65">
                    <c:v>19/10/2023</c:v>
                  </c:pt>
                  <c:pt idx="66">
                    <c:v>18/10/2023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GDNN!$AZ$5:$AZ$71</c:f>
              <c:numCache>
                <c:formatCode>#,##0</c:formatCode>
                <c:ptCount val="67"/>
                <c:pt idx="0">
                  <c:v>41907740000</c:v>
                </c:pt>
                <c:pt idx="1">
                  <c:v>43482080000</c:v>
                </c:pt>
                <c:pt idx="2">
                  <c:v>45610270000</c:v>
                </c:pt>
                <c:pt idx="3">
                  <c:v>42830480000</c:v>
                </c:pt>
                <c:pt idx="4">
                  <c:v>43653510000</c:v>
                </c:pt>
                <c:pt idx="5">
                  <c:v>43711760000</c:v>
                </c:pt>
                <c:pt idx="6">
                  <c:v>45570270000</c:v>
                </c:pt>
                <c:pt idx="7">
                  <c:v>38809430000</c:v>
                </c:pt>
                <c:pt idx="8">
                  <c:v>37904430000</c:v>
                </c:pt>
                <c:pt idx="9">
                  <c:v>38307750000</c:v>
                </c:pt>
                <c:pt idx="10">
                  <c:v>24701430000</c:v>
                </c:pt>
                <c:pt idx="11">
                  <c:v>26539340000</c:v>
                </c:pt>
                <c:pt idx="12">
                  <c:v>28176650000</c:v>
                </c:pt>
                <c:pt idx="13">
                  <c:v>28221160000</c:v>
                </c:pt>
                <c:pt idx="14">
                  <c:v>28591220000</c:v>
                </c:pt>
                <c:pt idx="15">
                  <c:v>27571910000</c:v>
                </c:pt>
                <c:pt idx="16">
                  <c:v>24852850000</c:v>
                </c:pt>
                <c:pt idx="17">
                  <c:v>26239100000</c:v>
                </c:pt>
                <c:pt idx="18">
                  <c:v>26394060000</c:v>
                </c:pt>
                <c:pt idx="19">
                  <c:v>28896530000</c:v>
                </c:pt>
                <c:pt idx="20">
                  <c:v>31490740000</c:v>
                </c:pt>
                <c:pt idx="21">
                  <c:v>40319670000</c:v>
                </c:pt>
                <c:pt idx="22">
                  <c:v>74624500000</c:v>
                </c:pt>
                <c:pt idx="23">
                  <c:v>78482680000</c:v>
                </c:pt>
                <c:pt idx="24">
                  <c:v>80172420000</c:v>
                </c:pt>
                <c:pt idx="25">
                  <c:v>-36676570000</c:v>
                </c:pt>
                <c:pt idx="26">
                  <c:v>-31901910000</c:v>
                </c:pt>
                <c:pt idx="27">
                  <c:v>-28053360000</c:v>
                </c:pt>
                <c:pt idx="28">
                  <c:v>-41599480000</c:v>
                </c:pt>
                <c:pt idx="29">
                  <c:v>-54016130000</c:v>
                </c:pt>
                <c:pt idx="30">
                  <c:v>-66896300000</c:v>
                </c:pt>
                <c:pt idx="31">
                  <c:v>-78753410000</c:v>
                </c:pt>
                <c:pt idx="32">
                  <c:v>-72903810000</c:v>
                </c:pt>
                <c:pt idx="33">
                  <c:v>-75845720000</c:v>
                </c:pt>
                <c:pt idx="34">
                  <c:v>-57984330000</c:v>
                </c:pt>
                <c:pt idx="35">
                  <c:v>-58720640000</c:v>
                </c:pt>
                <c:pt idx="36">
                  <c:v>-56522030000</c:v>
                </c:pt>
                <c:pt idx="37">
                  <c:v>-52066130000</c:v>
                </c:pt>
                <c:pt idx="38">
                  <c:v>-44801680000</c:v>
                </c:pt>
                <c:pt idx="39">
                  <c:v>-50743680000</c:v>
                </c:pt>
                <c:pt idx="40">
                  <c:v>-44502370000</c:v>
                </c:pt>
                <c:pt idx="41">
                  <c:v>-47353210000</c:v>
                </c:pt>
                <c:pt idx="42">
                  <c:v>-37601010000</c:v>
                </c:pt>
                <c:pt idx="43">
                  <c:v>-32955810000</c:v>
                </c:pt>
                <c:pt idx="44">
                  <c:v>-36501360000</c:v>
                </c:pt>
                <c:pt idx="45">
                  <c:v>-33979210000</c:v>
                </c:pt>
                <c:pt idx="46">
                  <c:v>-35365230000</c:v>
                </c:pt>
                <c:pt idx="47">
                  <c:v>-26462560000</c:v>
                </c:pt>
                <c:pt idx="48">
                  <c:v>-26114090000</c:v>
                </c:pt>
                <c:pt idx="49">
                  <c:v>-13558450000</c:v>
                </c:pt>
                <c:pt idx="50">
                  <c:v>-10507840000</c:v>
                </c:pt>
                <c:pt idx="51">
                  <c:v>-16660300000</c:v>
                </c:pt>
                <c:pt idx="52">
                  <c:v>-35241150000</c:v>
                </c:pt>
                <c:pt idx="53">
                  <c:v>-34072650000</c:v>
                </c:pt>
                <c:pt idx="54">
                  <c:v>-37879700000</c:v>
                </c:pt>
                <c:pt idx="55">
                  <c:v>-44133160000</c:v>
                </c:pt>
                <c:pt idx="56">
                  <c:v>-46865680000</c:v>
                </c:pt>
                <c:pt idx="57">
                  <c:v>-49230180000</c:v>
                </c:pt>
                <c:pt idx="58">
                  <c:v>-47477840000</c:v>
                </c:pt>
                <c:pt idx="59">
                  <c:v>-47557750000</c:v>
                </c:pt>
                <c:pt idx="60">
                  <c:v>-32693110000</c:v>
                </c:pt>
                <c:pt idx="61">
                  <c:v>-8199790000</c:v>
                </c:pt>
                <c:pt idx="62">
                  <c:v>-7030250000</c:v>
                </c:pt>
                <c:pt idx="63">
                  <c:v>-3409120000</c:v>
                </c:pt>
                <c:pt idx="64">
                  <c:v>9913280000</c:v>
                </c:pt>
                <c:pt idx="65">
                  <c:v>9177790000</c:v>
                </c:pt>
                <c:pt idx="66">
                  <c:v>5956780000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C42-7E4D-A9F7-503CA972B20D}"/>
            </c:ext>
          </c:extLst>
        </c:ser>
        <c:ser>
          <c:idx val="2"/>
          <c:order val="1"/>
          <c:tx>
            <c:strRef>
              <c:f>GDNN!$BA$4</c:f>
              <c:strCache>
                <c:ptCount val="1"/>
                <c:pt idx="0">
                  <c:v>PDR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multiLvlStrRef>
              <c:f>GDNN!$AW$5:$AX$71</c:f>
              <c:multiLvlStrCache>
                <c:ptCount val="67"/>
                <c:lvl>
                  <c:pt idx="0">
                    <c:v>19/01/2024</c:v>
                  </c:pt>
                  <c:pt idx="1">
                    <c:v>18/01/2024</c:v>
                  </c:pt>
                  <c:pt idx="2">
                    <c:v>17/01/2024</c:v>
                  </c:pt>
                  <c:pt idx="3">
                    <c:v>16/01/2024</c:v>
                  </c:pt>
                  <c:pt idx="4">
                    <c:v>15/01/2024</c:v>
                  </c:pt>
                  <c:pt idx="5">
                    <c:v>12/01/2024</c:v>
                  </c:pt>
                  <c:pt idx="6">
                    <c:v>11/01/2024</c:v>
                  </c:pt>
                  <c:pt idx="7">
                    <c:v>10/01/2024</c:v>
                  </c:pt>
                  <c:pt idx="8">
                    <c:v>09/01/2024</c:v>
                  </c:pt>
                  <c:pt idx="9">
                    <c:v>08/01/2024</c:v>
                  </c:pt>
                  <c:pt idx="10">
                    <c:v>05/01/2024</c:v>
                  </c:pt>
                  <c:pt idx="11">
                    <c:v>04/01/2024</c:v>
                  </c:pt>
                  <c:pt idx="12">
                    <c:v>03/01/2024</c:v>
                  </c:pt>
                  <c:pt idx="13">
                    <c:v>02/01/2024</c:v>
                  </c:pt>
                  <c:pt idx="14">
                    <c:v>29/12/2023</c:v>
                  </c:pt>
                  <c:pt idx="15">
                    <c:v>28/12/2023</c:v>
                  </c:pt>
                  <c:pt idx="16">
                    <c:v>27/12/2023</c:v>
                  </c:pt>
                  <c:pt idx="17">
                    <c:v>26/12/2023</c:v>
                  </c:pt>
                  <c:pt idx="18">
                    <c:v>25/12/2023</c:v>
                  </c:pt>
                  <c:pt idx="19">
                    <c:v>22/12/2023</c:v>
                  </c:pt>
                  <c:pt idx="20">
                    <c:v>21/12/2023</c:v>
                  </c:pt>
                  <c:pt idx="21">
                    <c:v>20/12/2023</c:v>
                  </c:pt>
                  <c:pt idx="22">
                    <c:v>19/12/2023</c:v>
                  </c:pt>
                  <c:pt idx="23">
                    <c:v>18/12/2023</c:v>
                  </c:pt>
                  <c:pt idx="24">
                    <c:v>15/12/2023</c:v>
                  </c:pt>
                  <c:pt idx="25">
                    <c:v>14/12/2023</c:v>
                  </c:pt>
                  <c:pt idx="26">
                    <c:v>13/12/2023</c:v>
                  </c:pt>
                  <c:pt idx="27">
                    <c:v>12/12/2023</c:v>
                  </c:pt>
                  <c:pt idx="28">
                    <c:v>11/12/2023</c:v>
                  </c:pt>
                  <c:pt idx="29">
                    <c:v>08/12/2023</c:v>
                  </c:pt>
                  <c:pt idx="30">
                    <c:v>07/12/2023</c:v>
                  </c:pt>
                  <c:pt idx="31">
                    <c:v>06/12/2023</c:v>
                  </c:pt>
                  <c:pt idx="32">
                    <c:v>05/12/2023</c:v>
                  </c:pt>
                  <c:pt idx="33">
                    <c:v>04/12/2023</c:v>
                  </c:pt>
                  <c:pt idx="34">
                    <c:v>01/12/2023</c:v>
                  </c:pt>
                  <c:pt idx="35">
                    <c:v>30/11/2023</c:v>
                  </c:pt>
                  <c:pt idx="36">
                    <c:v>29/11/2023</c:v>
                  </c:pt>
                  <c:pt idx="37">
                    <c:v>28/11/2023</c:v>
                  </c:pt>
                  <c:pt idx="38">
                    <c:v>27/11/2023</c:v>
                  </c:pt>
                  <c:pt idx="39">
                    <c:v>24/11/2023</c:v>
                  </c:pt>
                  <c:pt idx="40">
                    <c:v>23/11/2023</c:v>
                  </c:pt>
                  <c:pt idx="41">
                    <c:v>22/11/2023</c:v>
                  </c:pt>
                  <c:pt idx="42">
                    <c:v>21/11/2023</c:v>
                  </c:pt>
                  <c:pt idx="43">
                    <c:v>20/11/2023</c:v>
                  </c:pt>
                  <c:pt idx="44">
                    <c:v>17/11/2023</c:v>
                  </c:pt>
                  <c:pt idx="45">
                    <c:v>16/11/2023</c:v>
                  </c:pt>
                  <c:pt idx="46">
                    <c:v>15/11/2023</c:v>
                  </c:pt>
                  <c:pt idx="47">
                    <c:v>14/11/2023</c:v>
                  </c:pt>
                  <c:pt idx="48">
                    <c:v>13/11/2023</c:v>
                  </c:pt>
                  <c:pt idx="49">
                    <c:v>10/11/2023</c:v>
                  </c:pt>
                  <c:pt idx="50">
                    <c:v>09/11/2023</c:v>
                  </c:pt>
                  <c:pt idx="51">
                    <c:v>08/11/2023</c:v>
                  </c:pt>
                  <c:pt idx="52">
                    <c:v>07/11/2023</c:v>
                  </c:pt>
                  <c:pt idx="53">
                    <c:v>06/11/2023</c:v>
                  </c:pt>
                  <c:pt idx="54">
                    <c:v>03/11/2023</c:v>
                  </c:pt>
                  <c:pt idx="55">
                    <c:v>02/11/2023</c:v>
                  </c:pt>
                  <c:pt idx="56">
                    <c:v>01/11/2023</c:v>
                  </c:pt>
                  <c:pt idx="57">
                    <c:v>31/10/2023</c:v>
                  </c:pt>
                  <c:pt idx="58">
                    <c:v>30/10/2023</c:v>
                  </c:pt>
                  <c:pt idx="59">
                    <c:v>27/10/2023</c:v>
                  </c:pt>
                  <c:pt idx="60">
                    <c:v>26/10/2023</c:v>
                  </c:pt>
                  <c:pt idx="61">
                    <c:v>25/10/2023</c:v>
                  </c:pt>
                  <c:pt idx="62">
                    <c:v>24/10/2023</c:v>
                  </c:pt>
                  <c:pt idx="63">
                    <c:v>23/10/2023</c:v>
                  </c:pt>
                  <c:pt idx="64">
                    <c:v>20/10/2023</c:v>
                  </c:pt>
                  <c:pt idx="65">
                    <c:v>19/10/2023</c:v>
                  </c:pt>
                  <c:pt idx="66">
                    <c:v>18/10/2023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GDNN!$BA$5:$BA$71</c:f>
              <c:numCache>
                <c:formatCode>#,##0</c:formatCode>
                <c:ptCount val="67"/>
                <c:pt idx="0">
                  <c:v>161483925721</c:v>
                </c:pt>
                <c:pt idx="1">
                  <c:v>151753685721</c:v>
                </c:pt>
                <c:pt idx="2">
                  <c:v>149353285721</c:v>
                </c:pt>
                <c:pt idx="3">
                  <c:v>149808915721</c:v>
                </c:pt>
                <c:pt idx="4">
                  <c:v>149798235721</c:v>
                </c:pt>
                <c:pt idx="5">
                  <c:v>149771255721</c:v>
                </c:pt>
                <c:pt idx="6">
                  <c:v>160157005721</c:v>
                </c:pt>
                <c:pt idx="7">
                  <c:v>170309275721</c:v>
                </c:pt>
                <c:pt idx="8">
                  <c:v>185768975721</c:v>
                </c:pt>
                <c:pt idx="9">
                  <c:v>200553595721</c:v>
                </c:pt>
                <c:pt idx="10">
                  <c:v>216078345721</c:v>
                </c:pt>
                <c:pt idx="11">
                  <c:v>215649105721</c:v>
                </c:pt>
                <c:pt idx="12">
                  <c:v>213928665721</c:v>
                </c:pt>
                <c:pt idx="13">
                  <c:v>213507235721</c:v>
                </c:pt>
                <c:pt idx="14">
                  <c:v>213567295721</c:v>
                </c:pt>
                <c:pt idx="15">
                  <c:v>193005655721</c:v>
                </c:pt>
                <c:pt idx="16">
                  <c:v>184064625721</c:v>
                </c:pt>
                <c:pt idx="17">
                  <c:v>183908975721</c:v>
                </c:pt>
                <c:pt idx="18">
                  <c:v>186005205721</c:v>
                </c:pt>
                <c:pt idx="19">
                  <c:v>188272225721</c:v>
                </c:pt>
                <c:pt idx="20">
                  <c:v>186810805721</c:v>
                </c:pt>
                <c:pt idx="21">
                  <c:v>188358425721</c:v>
                </c:pt>
                <c:pt idx="22">
                  <c:v>194148555721</c:v>
                </c:pt>
                <c:pt idx="23">
                  <c:v>195489895721</c:v>
                </c:pt>
                <c:pt idx="24">
                  <c:v>217623155721</c:v>
                </c:pt>
                <c:pt idx="25">
                  <c:v>232716095721</c:v>
                </c:pt>
                <c:pt idx="26">
                  <c:v>238522475721</c:v>
                </c:pt>
                <c:pt idx="27">
                  <c:v>234412195721</c:v>
                </c:pt>
                <c:pt idx="28">
                  <c:v>236103605721</c:v>
                </c:pt>
                <c:pt idx="29">
                  <c:v>244606355721</c:v>
                </c:pt>
                <c:pt idx="30">
                  <c:v>236080945721</c:v>
                </c:pt>
                <c:pt idx="31">
                  <c:v>249609665721</c:v>
                </c:pt>
                <c:pt idx="32">
                  <c:v>238483205721</c:v>
                </c:pt>
                <c:pt idx="33">
                  <c:v>239805205721</c:v>
                </c:pt>
                <c:pt idx="34">
                  <c:v>245866145721</c:v>
                </c:pt>
                <c:pt idx="35">
                  <c:v>262261835721</c:v>
                </c:pt>
                <c:pt idx="36">
                  <c:v>263744115721</c:v>
                </c:pt>
                <c:pt idx="37">
                  <c:v>282688385721</c:v>
                </c:pt>
                <c:pt idx="38">
                  <c:v>283225975721</c:v>
                </c:pt>
                <c:pt idx="39">
                  <c:v>291555105721</c:v>
                </c:pt>
                <c:pt idx="40">
                  <c:v>267908965721</c:v>
                </c:pt>
                <c:pt idx="41">
                  <c:v>295972795721</c:v>
                </c:pt>
                <c:pt idx="42">
                  <c:v>302784165721</c:v>
                </c:pt>
                <c:pt idx="43">
                  <c:v>305689185721</c:v>
                </c:pt>
                <c:pt idx="44">
                  <c:v>310097825721</c:v>
                </c:pt>
                <c:pt idx="45">
                  <c:v>316008785721</c:v>
                </c:pt>
                <c:pt idx="46">
                  <c:v>299217615721</c:v>
                </c:pt>
                <c:pt idx="47">
                  <c:v>274741735721</c:v>
                </c:pt>
                <c:pt idx="48">
                  <c:v>248248595721</c:v>
                </c:pt>
                <c:pt idx="49">
                  <c:v>223752825721</c:v>
                </c:pt>
                <c:pt idx="50">
                  <c:v>221992555721</c:v>
                </c:pt>
                <c:pt idx="51">
                  <c:v>229174105721</c:v>
                </c:pt>
                <c:pt idx="52">
                  <c:v>227952955721</c:v>
                </c:pt>
                <c:pt idx="53">
                  <c:v>222153885721</c:v>
                </c:pt>
                <c:pt idx="54">
                  <c:v>198395855142</c:v>
                </c:pt>
                <c:pt idx="55">
                  <c:v>196638675142</c:v>
                </c:pt>
                <c:pt idx="56">
                  <c:v>158464635142</c:v>
                </c:pt>
                <c:pt idx="57">
                  <c:v>95967285142</c:v>
                </c:pt>
                <c:pt idx="58">
                  <c:v>81128660942</c:v>
                </c:pt>
                <c:pt idx="59">
                  <c:v>78185220942</c:v>
                </c:pt>
                <c:pt idx="60">
                  <c:v>89239633782</c:v>
                </c:pt>
                <c:pt idx="61">
                  <c:v>90948633782</c:v>
                </c:pt>
                <c:pt idx="62">
                  <c:v>91371373782</c:v>
                </c:pt>
                <c:pt idx="63">
                  <c:v>94177373782</c:v>
                </c:pt>
                <c:pt idx="64">
                  <c:v>98918693782</c:v>
                </c:pt>
                <c:pt idx="65">
                  <c:v>98336283782</c:v>
                </c:pt>
                <c:pt idx="66">
                  <c:v>61946693782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C42-7E4D-A9F7-503CA972B20D}"/>
            </c:ext>
          </c:extLst>
        </c:ser>
        <c:ser>
          <c:idx val="3"/>
          <c:order val="2"/>
          <c:tx>
            <c:strRef>
              <c:f>GDNN!$BB$4</c:f>
              <c:strCache>
                <c:ptCount val="1"/>
                <c:pt idx="0">
                  <c:v>DXG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multiLvlStrRef>
              <c:f>GDNN!$AW$5:$AX$71</c:f>
              <c:multiLvlStrCache>
                <c:ptCount val="67"/>
                <c:lvl>
                  <c:pt idx="0">
                    <c:v>19/01/2024</c:v>
                  </c:pt>
                  <c:pt idx="1">
                    <c:v>18/01/2024</c:v>
                  </c:pt>
                  <c:pt idx="2">
                    <c:v>17/01/2024</c:v>
                  </c:pt>
                  <c:pt idx="3">
                    <c:v>16/01/2024</c:v>
                  </c:pt>
                  <c:pt idx="4">
                    <c:v>15/01/2024</c:v>
                  </c:pt>
                  <c:pt idx="5">
                    <c:v>12/01/2024</c:v>
                  </c:pt>
                  <c:pt idx="6">
                    <c:v>11/01/2024</c:v>
                  </c:pt>
                  <c:pt idx="7">
                    <c:v>10/01/2024</c:v>
                  </c:pt>
                  <c:pt idx="8">
                    <c:v>09/01/2024</c:v>
                  </c:pt>
                  <c:pt idx="9">
                    <c:v>08/01/2024</c:v>
                  </c:pt>
                  <c:pt idx="10">
                    <c:v>05/01/2024</c:v>
                  </c:pt>
                  <c:pt idx="11">
                    <c:v>04/01/2024</c:v>
                  </c:pt>
                  <c:pt idx="12">
                    <c:v>03/01/2024</c:v>
                  </c:pt>
                  <c:pt idx="13">
                    <c:v>02/01/2024</c:v>
                  </c:pt>
                  <c:pt idx="14">
                    <c:v>29/12/2023</c:v>
                  </c:pt>
                  <c:pt idx="15">
                    <c:v>28/12/2023</c:v>
                  </c:pt>
                  <c:pt idx="16">
                    <c:v>27/12/2023</c:v>
                  </c:pt>
                  <c:pt idx="17">
                    <c:v>26/12/2023</c:v>
                  </c:pt>
                  <c:pt idx="18">
                    <c:v>25/12/2023</c:v>
                  </c:pt>
                  <c:pt idx="19">
                    <c:v>22/12/2023</c:v>
                  </c:pt>
                  <c:pt idx="20">
                    <c:v>21/12/2023</c:v>
                  </c:pt>
                  <c:pt idx="21">
                    <c:v>20/12/2023</c:v>
                  </c:pt>
                  <c:pt idx="22">
                    <c:v>19/12/2023</c:v>
                  </c:pt>
                  <c:pt idx="23">
                    <c:v>18/12/2023</c:v>
                  </c:pt>
                  <c:pt idx="24">
                    <c:v>15/12/2023</c:v>
                  </c:pt>
                  <c:pt idx="25">
                    <c:v>14/12/2023</c:v>
                  </c:pt>
                  <c:pt idx="26">
                    <c:v>13/12/2023</c:v>
                  </c:pt>
                  <c:pt idx="27">
                    <c:v>12/12/2023</c:v>
                  </c:pt>
                  <c:pt idx="28">
                    <c:v>11/12/2023</c:v>
                  </c:pt>
                  <c:pt idx="29">
                    <c:v>08/12/2023</c:v>
                  </c:pt>
                  <c:pt idx="30">
                    <c:v>07/12/2023</c:v>
                  </c:pt>
                  <c:pt idx="31">
                    <c:v>06/12/2023</c:v>
                  </c:pt>
                  <c:pt idx="32">
                    <c:v>05/12/2023</c:v>
                  </c:pt>
                  <c:pt idx="33">
                    <c:v>04/12/2023</c:v>
                  </c:pt>
                  <c:pt idx="34">
                    <c:v>01/12/2023</c:v>
                  </c:pt>
                  <c:pt idx="35">
                    <c:v>30/11/2023</c:v>
                  </c:pt>
                  <c:pt idx="36">
                    <c:v>29/11/2023</c:v>
                  </c:pt>
                  <c:pt idx="37">
                    <c:v>28/11/2023</c:v>
                  </c:pt>
                  <c:pt idx="38">
                    <c:v>27/11/2023</c:v>
                  </c:pt>
                  <c:pt idx="39">
                    <c:v>24/11/2023</c:v>
                  </c:pt>
                  <c:pt idx="40">
                    <c:v>23/11/2023</c:v>
                  </c:pt>
                  <c:pt idx="41">
                    <c:v>22/11/2023</c:v>
                  </c:pt>
                  <c:pt idx="42">
                    <c:v>21/11/2023</c:v>
                  </c:pt>
                  <c:pt idx="43">
                    <c:v>20/11/2023</c:v>
                  </c:pt>
                  <c:pt idx="44">
                    <c:v>17/11/2023</c:v>
                  </c:pt>
                  <c:pt idx="45">
                    <c:v>16/11/2023</c:v>
                  </c:pt>
                  <c:pt idx="46">
                    <c:v>15/11/2023</c:v>
                  </c:pt>
                  <c:pt idx="47">
                    <c:v>14/11/2023</c:v>
                  </c:pt>
                  <c:pt idx="48">
                    <c:v>13/11/2023</c:v>
                  </c:pt>
                  <c:pt idx="49">
                    <c:v>10/11/2023</c:v>
                  </c:pt>
                  <c:pt idx="50">
                    <c:v>09/11/2023</c:v>
                  </c:pt>
                  <c:pt idx="51">
                    <c:v>08/11/2023</c:v>
                  </c:pt>
                  <c:pt idx="52">
                    <c:v>07/11/2023</c:v>
                  </c:pt>
                  <c:pt idx="53">
                    <c:v>06/11/2023</c:v>
                  </c:pt>
                  <c:pt idx="54">
                    <c:v>03/11/2023</c:v>
                  </c:pt>
                  <c:pt idx="55">
                    <c:v>02/11/2023</c:v>
                  </c:pt>
                  <c:pt idx="56">
                    <c:v>01/11/2023</c:v>
                  </c:pt>
                  <c:pt idx="57">
                    <c:v>31/10/2023</c:v>
                  </c:pt>
                  <c:pt idx="58">
                    <c:v>30/10/2023</c:v>
                  </c:pt>
                  <c:pt idx="59">
                    <c:v>27/10/2023</c:v>
                  </c:pt>
                  <c:pt idx="60">
                    <c:v>26/10/2023</c:v>
                  </c:pt>
                  <c:pt idx="61">
                    <c:v>25/10/2023</c:v>
                  </c:pt>
                  <c:pt idx="62">
                    <c:v>24/10/2023</c:v>
                  </c:pt>
                  <c:pt idx="63">
                    <c:v>23/10/2023</c:v>
                  </c:pt>
                  <c:pt idx="64">
                    <c:v>20/10/2023</c:v>
                  </c:pt>
                  <c:pt idx="65">
                    <c:v>19/10/2023</c:v>
                  </c:pt>
                  <c:pt idx="66">
                    <c:v>18/10/2023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GDNN!$BB$5:$BB$71</c:f>
              <c:numCache>
                <c:formatCode>#,##0</c:formatCode>
                <c:ptCount val="67"/>
                <c:pt idx="0">
                  <c:v>-15874900000</c:v>
                </c:pt>
                <c:pt idx="1">
                  <c:v>-23682940000</c:v>
                </c:pt>
                <c:pt idx="2">
                  <c:v>-38483550000</c:v>
                </c:pt>
                <c:pt idx="3">
                  <c:v>-38487330000</c:v>
                </c:pt>
                <c:pt idx="4">
                  <c:v>-39279080000</c:v>
                </c:pt>
                <c:pt idx="5">
                  <c:v>-60258360000</c:v>
                </c:pt>
                <c:pt idx="6">
                  <c:v>-84246160000</c:v>
                </c:pt>
                <c:pt idx="7">
                  <c:v>-70181790000</c:v>
                </c:pt>
                <c:pt idx="8">
                  <c:v>-68563880000</c:v>
                </c:pt>
                <c:pt idx="9">
                  <c:v>-105916610000</c:v>
                </c:pt>
                <c:pt idx="10">
                  <c:v>-99988250000</c:v>
                </c:pt>
                <c:pt idx="11">
                  <c:v>-80549020000</c:v>
                </c:pt>
                <c:pt idx="12">
                  <c:v>-58933200000</c:v>
                </c:pt>
                <c:pt idx="13">
                  <c:v>-36025250000</c:v>
                </c:pt>
                <c:pt idx="14">
                  <c:v>-36178840000</c:v>
                </c:pt>
                <c:pt idx="15">
                  <c:v>-46980920000</c:v>
                </c:pt>
                <c:pt idx="16">
                  <c:v>-52507410000</c:v>
                </c:pt>
                <c:pt idx="17">
                  <c:v>-51291130000</c:v>
                </c:pt>
                <c:pt idx="18">
                  <c:v>-53006710000</c:v>
                </c:pt>
                <c:pt idx="19">
                  <c:v>-52784040000</c:v>
                </c:pt>
                <c:pt idx="20">
                  <c:v>-39309890000</c:v>
                </c:pt>
                <c:pt idx="21">
                  <c:v>-29541740000</c:v>
                </c:pt>
                <c:pt idx="22">
                  <c:v>-29640700000</c:v>
                </c:pt>
                <c:pt idx="23">
                  <c:v>-28342350000</c:v>
                </c:pt>
                <c:pt idx="24">
                  <c:v>-18213800000</c:v>
                </c:pt>
                <c:pt idx="25">
                  <c:v>-21414270000</c:v>
                </c:pt>
                <c:pt idx="26">
                  <c:v>-13373250000</c:v>
                </c:pt>
                <c:pt idx="27">
                  <c:v>-12603670000</c:v>
                </c:pt>
                <c:pt idx="28">
                  <c:v>-8108140000</c:v>
                </c:pt>
                <c:pt idx="29">
                  <c:v>5576730000</c:v>
                </c:pt>
                <c:pt idx="30">
                  <c:v>4651830000</c:v>
                </c:pt>
                <c:pt idx="31">
                  <c:v>13183460000</c:v>
                </c:pt>
                <c:pt idx="32">
                  <c:v>53297960000</c:v>
                </c:pt>
                <c:pt idx="33">
                  <c:v>129568050000</c:v>
                </c:pt>
                <c:pt idx="34">
                  <c:v>167903410000</c:v>
                </c:pt>
                <c:pt idx="35">
                  <c:v>198484020000</c:v>
                </c:pt>
                <c:pt idx="36">
                  <c:v>185011560000</c:v>
                </c:pt>
                <c:pt idx="37">
                  <c:v>204130660000</c:v>
                </c:pt>
                <c:pt idx="38">
                  <c:v>221613840000</c:v>
                </c:pt>
                <c:pt idx="39">
                  <c:v>226582790000</c:v>
                </c:pt>
                <c:pt idx="40">
                  <c:v>222967200000</c:v>
                </c:pt>
                <c:pt idx="41">
                  <c:v>233768080000</c:v>
                </c:pt>
                <c:pt idx="42">
                  <c:v>231559670000</c:v>
                </c:pt>
                <c:pt idx="43">
                  <c:v>232818510000</c:v>
                </c:pt>
                <c:pt idx="44">
                  <c:v>212270580000</c:v>
                </c:pt>
                <c:pt idx="45">
                  <c:v>244448080000</c:v>
                </c:pt>
                <c:pt idx="46">
                  <c:v>238377340000</c:v>
                </c:pt>
                <c:pt idx="47">
                  <c:v>184765930000</c:v>
                </c:pt>
                <c:pt idx="48">
                  <c:v>154178040000</c:v>
                </c:pt>
                <c:pt idx="49">
                  <c:v>169077440000</c:v>
                </c:pt>
                <c:pt idx="50">
                  <c:v>158255950000</c:v>
                </c:pt>
                <c:pt idx="51">
                  <c:v>166724650000</c:v>
                </c:pt>
                <c:pt idx="52">
                  <c:v>157341300000</c:v>
                </c:pt>
                <c:pt idx="53">
                  <c:v>165342200000</c:v>
                </c:pt>
                <c:pt idx="54">
                  <c:v>172054600000</c:v>
                </c:pt>
                <c:pt idx="55">
                  <c:v>134363600000</c:v>
                </c:pt>
                <c:pt idx="56">
                  <c:v>109545670000</c:v>
                </c:pt>
                <c:pt idx="57">
                  <c:v>122545860000</c:v>
                </c:pt>
                <c:pt idx="58">
                  <c:v>102619840000</c:v>
                </c:pt>
                <c:pt idx="59">
                  <c:v>98740400000</c:v>
                </c:pt>
                <c:pt idx="60">
                  <c:v>94044410000</c:v>
                </c:pt>
                <c:pt idx="61">
                  <c:v>82465420000</c:v>
                </c:pt>
                <c:pt idx="62">
                  <c:v>90946840000</c:v>
                </c:pt>
                <c:pt idx="63">
                  <c:v>89830110000</c:v>
                </c:pt>
                <c:pt idx="64">
                  <c:v>107808570000</c:v>
                </c:pt>
                <c:pt idx="65">
                  <c:v>97923320000</c:v>
                </c:pt>
                <c:pt idx="66">
                  <c:v>77996670000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FC42-7E4D-A9F7-503CA972B20D}"/>
            </c:ext>
          </c:extLst>
        </c:ser>
        <c:ser>
          <c:idx val="4"/>
          <c:order val="3"/>
          <c:tx>
            <c:strRef>
              <c:f>GDNN!$BC$4</c:f>
              <c:strCache>
                <c:ptCount val="1"/>
                <c:pt idx="0">
                  <c:v>NLG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multiLvlStrRef>
              <c:f>GDNN!$AW$5:$AX$71</c:f>
              <c:multiLvlStrCache>
                <c:ptCount val="67"/>
                <c:lvl>
                  <c:pt idx="0">
                    <c:v>19/01/2024</c:v>
                  </c:pt>
                  <c:pt idx="1">
                    <c:v>18/01/2024</c:v>
                  </c:pt>
                  <c:pt idx="2">
                    <c:v>17/01/2024</c:v>
                  </c:pt>
                  <c:pt idx="3">
                    <c:v>16/01/2024</c:v>
                  </c:pt>
                  <c:pt idx="4">
                    <c:v>15/01/2024</c:v>
                  </c:pt>
                  <c:pt idx="5">
                    <c:v>12/01/2024</c:v>
                  </c:pt>
                  <c:pt idx="6">
                    <c:v>11/01/2024</c:v>
                  </c:pt>
                  <c:pt idx="7">
                    <c:v>10/01/2024</c:v>
                  </c:pt>
                  <c:pt idx="8">
                    <c:v>09/01/2024</c:v>
                  </c:pt>
                  <c:pt idx="9">
                    <c:v>08/01/2024</c:v>
                  </c:pt>
                  <c:pt idx="10">
                    <c:v>05/01/2024</c:v>
                  </c:pt>
                  <c:pt idx="11">
                    <c:v>04/01/2024</c:v>
                  </c:pt>
                  <c:pt idx="12">
                    <c:v>03/01/2024</c:v>
                  </c:pt>
                  <c:pt idx="13">
                    <c:v>02/01/2024</c:v>
                  </c:pt>
                  <c:pt idx="14">
                    <c:v>29/12/2023</c:v>
                  </c:pt>
                  <c:pt idx="15">
                    <c:v>28/12/2023</c:v>
                  </c:pt>
                  <c:pt idx="16">
                    <c:v>27/12/2023</c:v>
                  </c:pt>
                  <c:pt idx="17">
                    <c:v>26/12/2023</c:v>
                  </c:pt>
                  <c:pt idx="18">
                    <c:v>25/12/2023</c:v>
                  </c:pt>
                  <c:pt idx="19">
                    <c:v>22/12/2023</c:v>
                  </c:pt>
                  <c:pt idx="20">
                    <c:v>21/12/2023</c:v>
                  </c:pt>
                  <c:pt idx="21">
                    <c:v>20/12/2023</c:v>
                  </c:pt>
                  <c:pt idx="22">
                    <c:v>19/12/2023</c:v>
                  </c:pt>
                  <c:pt idx="23">
                    <c:v>18/12/2023</c:v>
                  </c:pt>
                  <c:pt idx="24">
                    <c:v>15/12/2023</c:v>
                  </c:pt>
                  <c:pt idx="25">
                    <c:v>14/12/2023</c:v>
                  </c:pt>
                  <c:pt idx="26">
                    <c:v>13/12/2023</c:v>
                  </c:pt>
                  <c:pt idx="27">
                    <c:v>12/12/2023</c:v>
                  </c:pt>
                  <c:pt idx="28">
                    <c:v>11/12/2023</c:v>
                  </c:pt>
                  <c:pt idx="29">
                    <c:v>08/12/2023</c:v>
                  </c:pt>
                  <c:pt idx="30">
                    <c:v>07/12/2023</c:v>
                  </c:pt>
                  <c:pt idx="31">
                    <c:v>06/12/2023</c:v>
                  </c:pt>
                  <c:pt idx="32">
                    <c:v>05/12/2023</c:v>
                  </c:pt>
                  <c:pt idx="33">
                    <c:v>04/12/2023</c:v>
                  </c:pt>
                  <c:pt idx="34">
                    <c:v>01/12/2023</c:v>
                  </c:pt>
                  <c:pt idx="35">
                    <c:v>30/11/2023</c:v>
                  </c:pt>
                  <c:pt idx="36">
                    <c:v>29/11/2023</c:v>
                  </c:pt>
                  <c:pt idx="37">
                    <c:v>28/11/2023</c:v>
                  </c:pt>
                  <c:pt idx="38">
                    <c:v>27/11/2023</c:v>
                  </c:pt>
                  <c:pt idx="39">
                    <c:v>24/11/2023</c:v>
                  </c:pt>
                  <c:pt idx="40">
                    <c:v>23/11/2023</c:v>
                  </c:pt>
                  <c:pt idx="41">
                    <c:v>22/11/2023</c:v>
                  </c:pt>
                  <c:pt idx="42">
                    <c:v>21/11/2023</c:v>
                  </c:pt>
                  <c:pt idx="43">
                    <c:v>20/11/2023</c:v>
                  </c:pt>
                  <c:pt idx="44">
                    <c:v>17/11/2023</c:v>
                  </c:pt>
                  <c:pt idx="45">
                    <c:v>16/11/2023</c:v>
                  </c:pt>
                  <c:pt idx="46">
                    <c:v>15/11/2023</c:v>
                  </c:pt>
                  <c:pt idx="47">
                    <c:v>14/11/2023</c:v>
                  </c:pt>
                  <c:pt idx="48">
                    <c:v>13/11/2023</c:v>
                  </c:pt>
                  <c:pt idx="49">
                    <c:v>10/11/2023</c:v>
                  </c:pt>
                  <c:pt idx="50">
                    <c:v>09/11/2023</c:v>
                  </c:pt>
                  <c:pt idx="51">
                    <c:v>08/11/2023</c:v>
                  </c:pt>
                  <c:pt idx="52">
                    <c:v>07/11/2023</c:v>
                  </c:pt>
                  <c:pt idx="53">
                    <c:v>06/11/2023</c:v>
                  </c:pt>
                  <c:pt idx="54">
                    <c:v>03/11/2023</c:v>
                  </c:pt>
                  <c:pt idx="55">
                    <c:v>02/11/2023</c:v>
                  </c:pt>
                  <c:pt idx="56">
                    <c:v>01/11/2023</c:v>
                  </c:pt>
                  <c:pt idx="57">
                    <c:v>31/10/2023</c:v>
                  </c:pt>
                  <c:pt idx="58">
                    <c:v>30/10/2023</c:v>
                  </c:pt>
                  <c:pt idx="59">
                    <c:v>27/10/2023</c:v>
                  </c:pt>
                  <c:pt idx="60">
                    <c:v>26/10/2023</c:v>
                  </c:pt>
                  <c:pt idx="61">
                    <c:v>25/10/2023</c:v>
                  </c:pt>
                  <c:pt idx="62">
                    <c:v>24/10/2023</c:v>
                  </c:pt>
                  <c:pt idx="63">
                    <c:v>23/10/2023</c:v>
                  </c:pt>
                  <c:pt idx="64">
                    <c:v>20/10/2023</c:v>
                  </c:pt>
                  <c:pt idx="65">
                    <c:v>19/10/2023</c:v>
                  </c:pt>
                  <c:pt idx="66">
                    <c:v>18/10/2023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GDNN!$BC$5:$BC$71</c:f>
              <c:numCache>
                <c:formatCode>#,##0</c:formatCode>
                <c:ptCount val="67"/>
                <c:pt idx="0">
                  <c:v>254312068042</c:v>
                </c:pt>
                <c:pt idx="1">
                  <c:v>223862808042</c:v>
                </c:pt>
                <c:pt idx="2">
                  <c:v>213125848042</c:v>
                </c:pt>
                <c:pt idx="3">
                  <c:v>214135098042</c:v>
                </c:pt>
                <c:pt idx="4">
                  <c:v>210075928042</c:v>
                </c:pt>
                <c:pt idx="5">
                  <c:v>207103098042</c:v>
                </c:pt>
                <c:pt idx="6">
                  <c:v>209146408042</c:v>
                </c:pt>
                <c:pt idx="7">
                  <c:v>210625438042</c:v>
                </c:pt>
                <c:pt idx="8">
                  <c:v>197238508042</c:v>
                </c:pt>
                <c:pt idx="9">
                  <c:v>196144428042</c:v>
                </c:pt>
                <c:pt idx="10">
                  <c:v>154401458042</c:v>
                </c:pt>
                <c:pt idx="11">
                  <c:v>172743378042</c:v>
                </c:pt>
                <c:pt idx="12">
                  <c:v>191381738042</c:v>
                </c:pt>
                <c:pt idx="13">
                  <c:v>201682448042</c:v>
                </c:pt>
                <c:pt idx="14">
                  <c:v>204644028042</c:v>
                </c:pt>
                <c:pt idx="15">
                  <c:v>216135798042</c:v>
                </c:pt>
                <c:pt idx="16">
                  <c:v>230423368042</c:v>
                </c:pt>
                <c:pt idx="17">
                  <c:v>244343488042</c:v>
                </c:pt>
                <c:pt idx="18">
                  <c:v>242936948042</c:v>
                </c:pt>
                <c:pt idx="19">
                  <c:v>231260528042</c:v>
                </c:pt>
                <c:pt idx="20">
                  <c:v>234252898042</c:v>
                </c:pt>
                <c:pt idx="21">
                  <c:v>241270898042</c:v>
                </c:pt>
                <c:pt idx="22">
                  <c:v>235784928042</c:v>
                </c:pt>
                <c:pt idx="23">
                  <c:v>232767398042</c:v>
                </c:pt>
                <c:pt idx="24">
                  <c:v>204440308042</c:v>
                </c:pt>
                <c:pt idx="25">
                  <c:v>191757558042</c:v>
                </c:pt>
                <c:pt idx="26">
                  <c:v>205927718042</c:v>
                </c:pt>
                <c:pt idx="27">
                  <c:v>211689578042</c:v>
                </c:pt>
                <c:pt idx="28">
                  <c:v>209487158042</c:v>
                </c:pt>
                <c:pt idx="29">
                  <c:v>210034678042</c:v>
                </c:pt>
                <c:pt idx="30">
                  <c:v>206859628042</c:v>
                </c:pt>
                <c:pt idx="31">
                  <c:v>200614778042</c:v>
                </c:pt>
                <c:pt idx="32">
                  <c:v>203415168042</c:v>
                </c:pt>
                <c:pt idx="33">
                  <c:v>217279338042</c:v>
                </c:pt>
                <c:pt idx="34">
                  <c:v>229064258042</c:v>
                </c:pt>
                <c:pt idx="35">
                  <c:v>234615138042</c:v>
                </c:pt>
                <c:pt idx="36">
                  <c:v>216036108042</c:v>
                </c:pt>
                <c:pt idx="37">
                  <c:v>204043628042</c:v>
                </c:pt>
                <c:pt idx="38">
                  <c:v>196082598042</c:v>
                </c:pt>
                <c:pt idx="39">
                  <c:v>184012948042</c:v>
                </c:pt>
                <c:pt idx="40">
                  <c:v>142394368042</c:v>
                </c:pt>
                <c:pt idx="41">
                  <c:v>144258388042</c:v>
                </c:pt>
                <c:pt idx="42">
                  <c:v>143851928042</c:v>
                </c:pt>
                <c:pt idx="43">
                  <c:v>143346928042</c:v>
                </c:pt>
                <c:pt idx="44">
                  <c:v>140199998042</c:v>
                </c:pt>
                <c:pt idx="45">
                  <c:v>126765438042</c:v>
                </c:pt>
                <c:pt idx="46">
                  <c:v>111332108042</c:v>
                </c:pt>
                <c:pt idx="47">
                  <c:v>104310228042</c:v>
                </c:pt>
                <c:pt idx="48">
                  <c:v>111435398042</c:v>
                </c:pt>
                <c:pt idx="49">
                  <c:v>98167978042</c:v>
                </c:pt>
                <c:pt idx="50">
                  <c:v>86332828042</c:v>
                </c:pt>
                <c:pt idx="51">
                  <c:v>71589998042</c:v>
                </c:pt>
                <c:pt idx="52">
                  <c:v>71038758042</c:v>
                </c:pt>
                <c:pt idx="53">
                  <c:v>65780708042</c:v>
                </c:pt>
                <c:pt idx="54">
                  <c:v>57503728042</c:v>
                </c:pt>
                <c:pt idx="55">
                  <c:v>41334698042</c:v>
                </c:pt>
                <c:pt idx="56">
                  <c:v>12472912662</c:v>
                </c:pt>
                <c:pt idx="57">
                  <c:v>12702932662</c:v>
                </c:pt>
                <c:pt idx="58">
                  <c:v>20374669678</c:v>
                </c:pt>
                <c:pt idx="59">
                  <c:v>21032959678</c:v>
                </c:pt>
                <c:pt idx="60">
                  <c:v>31285503949</c:v>
                </c:pt>
                <c:pt idx="61">
                  <c:v>11608873949</c:v>
                </c:pt>
                <c:pt idx="62">
                  <c:v>12963613949</c:v>
                </c:pt>
                <c:pt idx="63">
                  <c:v>10557083949</c:v>
                </c:pt>
                <c:pt idx="64">
                  <c:v>11767453949</c:v>
                </c:pt>
                <c:pt idx="65">
                  <c:v>-6643096051</c:v>
                </c:pt>
                <c:pt idx="66">
                  <c:v>-9861926051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FC42-7E4D-A9F7-503CA972B20D}"/>
            </c:ext>
          </c:extLst>
        </c:ser>
        <c:ser>
          <c:idx val="5"/>
          <c:order val="4"/>
          <c:tx>
            <c:strRef>
              <c:f>GDNN!$BD$4</c:f>
              <c:strCache>
                <c:ptCount val="1"/>
                <c:pt idx="0">
                  <c:v>KDH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multiLvlStrRef>
              <c:f>GDNN!$AW$5:$AX$71</c:f>
              <c:multiLvlStrCache>
                <c:ptCount val="67"/>
                <c:lvl>
                  <c:pt idx="0">
                    <c:v>19/01/2024</c:v>
                  </c:pt>
                  <c:pt idx="1">
                    <c:v>18/01/2024</c:v>
                  </c:pt>
                  <c:pt idx="2">
                    <c:v>17/01/2024</c:v>
                  </c:pt>
                  <c:pt idx="3">
                    <c:v>16/01/2024</c:v>
                  </c:pt>
                  <c:pt idx="4">
                    <c:v>15/01/2024</c:v>
                  </c:pt>
                  <c:pt idx="5">
                    <c:v>12/01/2024</c:v>
                  </c:pt>
                  <c:pt idx="6">
                    <c:v>11/01/2024</c:v>
                  </c:pt>
                  <c:pt idx="7">
                    <c:v>10/01/2024</c:v>
                  </c:pt>
                  <c:pt idx="8">
                    <c:v>09/01/2024</c:v>
                  </c:pt>
                  <c:pt idx="9">
                    <c:v>08/01/2024</c:v>
                  </c:pt>
                  <c:pt idx="10">
                    <c:v>05/01/2024</c:v>
                  </c:pt>
                  <c:pt idx="11">
                    <c:v>04/01/2024</c:v>
                  </c:pt>
                  <c:pt idx="12">
                    <c:v>03/01/2024</c:v>
                  </c:pt>
                  <c:pt idx="13">
                    <c:v>02/01/2024</c:v>
                  </c:pt>
                  <c:pt idx="14">
                    <c:v>29/12/2023</c:v>
                  </c:pt>
                  <c:pt idx="15">
                    <c:v>28/12/2023</c:v>
                  </c:pt>
                  <c:pt idx="16">
                    <c:v>27/12/2023</c:v>
                  </c:pt>
                  <c:pt idx="17">
                    <c:v>26/12/2023</c:v>
                  </c:pt>
                  <c:pt idx="18">
                    <c:v>25/12/2023</c:v>
                  </c:pt>
                  <c:pt idx="19">
                    <c:v>22/12/2023</c:v>
                  </c:pt>
                  <c:pt idx="20">
                    <c:v>21/12/2023</c:v>
                  </c:pt>
                  <c:pt idx="21">
                    <c:v>20/12/2023</c:v>
                  </c:pt>
                  <c:pt idx="22">
                    <c:v>19/12/2023</c:v>
                  </c:pt>
                  <c:pt idx="23">
                    <c:v>18/12/2023</c:v>
                  </c:pt>
                  <c:pt idx="24">
                    <c:v>15/12/2023</c:v>
                  </c:pt>
                  <c:pt idx="25">
                    <c:v>14/12/2023</c:v>
                  </c:pt>
                  <c:pt idx="26">
                    <c:v>13/12/2023</c:v>
                  </c:pt>
                  <c:pt idx="27">
                    <c:v>12/12/2023</c:v>
                  </c:pt>
                  <c:pt idx="28">
                    <c:v>11/12/2023</c:v>
                  </c:pt>
                  <c:pt idx="29">
                    <c:v>08/12/2023</c:v>
                  </c:pt>
                  <c:pt idx="30">
                    <c:v>07/12/2023</c:v>
                  </c:pt>
                  <c:pt idx="31">
                    <c:v>06/12/2023</c:v>
                  </c:pt>
                  <c:pt idx="32">
                    <c:v>05/12/2023</c:v>
                  </c:pt>
                  <c:pt idx="33">
                    <c:v>04/12/2023</c:v>
                  </c:pt>
                  <c:pt idx="34">
                    <c:v>01/12/2023</c:v>
                  </c:pt>
                  <c:pt idx="35">
                    <c:v>30/11/2023</c:v>
                  </c:pt>
                  <c:pt idx="36">
                    <c:v>29/11/2023</c:v>
                  </c:pt>
                  <c:pt idx="37">
                    <c:v>28/11/2023</c:v>
                  </c:pt>
                  <c:pt idx="38">
                    <c:v>27/11/2023</c:v>
                  </c:pt>
                  <c:pt idx="39">
                    <c:v>24/11/2023</c:v>
                  </c:pt>
                  <c:pt idx="40">
                    <c:v>23/11/2023</c:v>
                  </c:pt>
                  <c:pt idx="41">
                    <c:v>22/11/2023</c:v>
                  </c:pt>
                  <c:pt idx="42">
                    <c:v>21/11/2023</c:v>
                  </c:pt>
                  <c:pt idx="43">
                    <c:v>20/11/2023</c:v>
                  </c:pt>
                  <c:pt idx="44">
                    <c:v>17/11/2023</c:v>
                  </c:pt>
                  <c:pt idx="45">
                    <c:v>16/11/2023</c:v>
                  </c:pt>
                  <c:pt idx="46">
                    <c:v>15/11/2023</c:v>
                  </c:pt>
                  <c:pt idx="47">
                    <c:v>14/11/2023</c:v>
                  </c:pt>
                  <c:pt idx="48">
                    <c:v>13/11/2023</c:v>
                  </c:pt>
                  <c:pt idx="49">
                    <c:v>10/11/2023</c:v>
                  </c:pt>
                  <c:pt idx="50">
                    <c:v>09/11/2023</c:v>
                  </c:pt>
                  <c:pt idx="51">
                    <c:v>08/11/2023</c:v>
                  </c:pt>
                  <c:pt idx="52">
                    <c:v>07/11/2023</c:v>
                  </c:pt>
                  <c:pt idx="53">
                    <c:v>06/11/2023</c:v>
                  </c:pt>
                  <c:pt idx="54">
                    <c:v>03/11/2023</c:v>
                  </c:pt>
                  <c:pt idx="55">
                    <c:v>02/11/2023</c:v>
                  </c:pt>
                  <c:pt idx="56">
                    <c:v>01/11/2023</c:v>
                  </c:pt>
                  <c:pt idx="57">
                    <c:v>31/10/2023</c:v>
                  </c:pt>
                  <c:pt idx="58">
                    <c:v>30/10/2023</c:v>
                  </c:pt>
                  <c:pt idx="59">
                    <c:v>27/10/2023</c:v>
                  </c:pt>
                  <c:pt idx="60">
                    <c:v>26/10/2023</c:v>
                  </c:pt>
                  <c:pt idx="61">
                    <c:v>25/10/2023</c:v>
                  </c:pt>
                  <c:pt idx="62">
                    <c:v>24/10/2023</c:v>
                  </c:pt>
                  <c:pt idx="63">
                    <c:v>23/10/2023</c:v>
                  </c:pt>
                  <c:pt idx="64">
                    <c:v>20/10/2023</c:v>
                  </c:pt>
                  <c:pt idx="65">
                    <c:v>19/10/2023</c:v>
                  </c:pt>
                  <c:pt idx="66">
                    <c:v>18/10/2023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GDNN!$BD$5:$BD$71</c:f>
              <c:numCache>
                <c:formatCode>#,##0</c:formatCode>
                <c:ptCount val="67"/>
                <c:pt idx="0">
                  <c:v>-194417206051</c:v>
                </c:pt>
                <c:pt idx="1">
                  <c:v>-225588776051</c:v>
                </c:pt>
                <c:pt idx="2">
                  <c:v>-206269196051</c:v>
                </c:pt>
                <c:pt idx="3">
                  <c:v>-205489266051</c:v>
                </c:pt>
                <c:pt idx="4">
                  <c:v>-165501236051</c:v>
                </c:pt>
                <c:pt idx="5">
                  <c:v>-156770526051</c:v>
                </c:pt>
                <c:pt idx="6">
                  <c:v>-124711156051</c:v>
                </c:pt>
                <c:pt idx="7">
                  <c:v>-101259776051</c:v>
                </c:pt>
                <c:pt idx="8">
                  <c:v>-72926096051</c:v>
                </c:pt>
                <c:pt idx="9">
                  <c:v>-66385536051</c:v>
                </c:pt>
                <c:pt idx="10">
                  <c:v>-57005166051</c:v>
                </c:pt>
                <c:pt idx="11">
                  <c:v>-48393266051</c:v>
                </c:pt>
                <c:pt idx="12">
                  <c:v>-40220986051</c:v>
                </c:pt>
                <c:pt idx="13">
                  <c:v>-35933366051</c:v>
                </c:pt>
                <c:pt idx="14">
                  <c:v>-31364216051</c:v>
                </c:pt>
                <c:pt idx="15">
                  <c:v>-66655406051</c:v>
                </c:pt>
                <c:pt idx="16">
                  <c:v>-70486556051</c:v>
                </c:pt>
                <c:pt idx="17">
                  <c:v>-73590376051</c:v>
                </c:pt>
                <c:pt idx="18">
                  <c:v>-78484636051</c:v>
                </c:pt>
                <c:pt idx="19">
                  <c:v>-75610556051</c:v>
                </c:pt>
                <c:pt idx="20">
                  <c:v>-70406426051</c:v>
                </c:pt>
                <c:pt idx="21">
                  <c:v>-62433056051</c:v>
                </c:pt>
                <c:pt idx="22">
                  <c:v>-56032366051</c:v>
                </c:pt>
                <c:pt idx="23">
                  <c:v>-34149026051</c:v>
                </c:pt>
                <c:pt idx="24">
                  <c:v>-36811306051</c:v>
                </c:pt>
                <c:pt idx="25">
                  <c:v>-36869356051</c:v>
                </c:pt>
                <c:pt idx="26">
                  <c:v>-29208526051</c:v>
                </c:pt>
                <c:pt idx="27">
                  <c:v>-34541096051</c:v>
                </c:pt>
                <c:pt idx="28">
                  <c:v>-25626576051</c:v>
                </c:pt>
                <c:pt idx="29">
                  <c:v>-19785226051</c:v>
                </c:pt>
                <c:pt idx="30">
                  <c:v>-27085396051</c:v>
                </c:pt>
                <c:pt idx="31">
                  <c:v>-30144716051</c:v>
                </c:pt>
                <c:pt idx="32">
                  <c:v>-5871596051</c:v>
                </c:pt>
                <c:pt idx="33">
                  <c:v>10986683949</c:v>
                </c:pt>
                <c:pt idx="34">
                  <c:v>11713105078</c:v>
                </c:pt>
                <c:pt idx="35">
                  <c:v>2069105078</c:v>
                </c:pt>
                <c:pt idx="36">
                  <c:v>20150905078</c:v>
                </c:pt>
                <c:pt idx="37">
                  <c:v>21306745078</c:v>
                </c:pt>
                <c:pt idx="38">
                  <c:v>32289785078</c:v>
                </c:pt>
                <c:pt idx="39">
                  <c:v>28892295078</c:v>
                </c:pt>
                <c:pt idx="40">
                  <c:v>28170305078</c:v>
                </c:pt>
                <c:pt idx="41">
                  <c:v>27298025078</c:v>
                </c:pt>
                <c:pt idx="42">
                  <c:v>27026545078</c:v>
                </c:pt>
                <c:pt idx="43">
                  <c:v>29326435078</c:v>
                </c:pt>
                <c:pt idx="44">
                  <c:v>30518795078</c:v>
                </c:pt>
                <c:pt idx="45">
                  <c:v>36313995078</c:v>
                </c:pt>
                <c:pt idx="46">
                  <c:v>37723895078</c:v>
                </c:pt>
                <c:pt idx="47">
                  <c:v>-4026474922</c:v>
                </c:pt>
                <c:pt idx="48">
                  <c:v>-17100234922</c:v>
                </c:pt>
                <c:pt idx="49">
                  <c:v>7360985078</c:v>
                </c:pt>
                <c:pt idx="50">
                  <c:v>36376846622</c:v>
                </c:pt>
                <c:pt idx="51">
                  <c:v>40958016622</c:v>
                </c:pt>
                <c:pt idx="52">
                  <c:v>40316866622</c:v>
                </c:pt>
                <c:pt idx="53">
                  <c:v>43803936622</c:v>
                </c:pt>
                <c:pt idx="54">
                  <c:v>47490326622</c:v>
                </c:pt>
                <c:pt idx="55">
                  <c:v>49129486622</c:v>
                </c:pt>
                <c:pt idx="56">
                  <c:v>39049176622</c:v>
                </c:pt>
                <c:pt idx="57">
                  <c:v>35333146622</c:v>
                </c:pt>
                <c:pt idx="58">
                  <c:v>17950886622</c:v>
                </c:pt>
                <c:pt idx="59">
                  <c:v>33669236622</c:v>
                </c:pt>
                <c:pt idx="60">
                  <c:v>49717406622</c:v>
                </c:pt>
                <c:pt idx="61">
                  <c:v>32968076622</c:v>
                </c:pt>
                <c:pt idx="62">
                  <c:v>36311506622</c:v>
                </c:pt>
                <c:pt idx="63">
                  <c:v>33909886622</c:v>
                </c:pt>
                <c:pt idx="64">
                  <c:v>27086836622</c:v>
                </c:pt>
                <c:pt idx="65">
                  <c:v>18108866622</c:v>
                </c:pt>
                <c:pt idx="66">
                  <c:v>19114706622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FC42-7E4D-A9F7-503CA972B20D}"/>
            </c:ext>
          </c:extLst>
        </c:ser>
        <c:ser>
          <c:idx val="6"/>
          <c:order val="5"/>
          <c:tx>
            <c:strRef>
              <c:f>GDNN!$BE$4</c:f>
              <c:strCache>
                <c:ptCount val="1"/>
                <c:pt idx="0">
                  <c:v>DIG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multiLvlStrRef>
              <c:f>GDNN!$AW$5:$AX$71</c:f>
              <c:multiLvlStrCache>
                <c:ptCount val="67"/>
                <c:lvl>
                  <c:pt idx="0">
                    <c:v>19/01/2024</c:v>
                  </c:pt>
                  <c:pt idx="1">
                    <c:v>18/01/2024</c:v>
                  </c:pt>
                  <c:pt idx="2">
                    <c:v>17/01/2024</c:v>
                  </c:pt>
                  <c:pt idx="3">
                    <c:v>16/01/2024</c:v>
                  </c:pt>
                  <c:pt idx="4">
                    <c:v>15/01/2024</c:v>
                  </c:pt>
                  <c:pt idx="5">
                    <c:v>12/01/2024</c:v>
                  </c:pt>
                  <c:pt idx="6">
                    <c:v>11/01/2024</c:v>
                  </c:pt>
                  <c:pt idx="7">
                    <c:v>10/01/2024</c:v>
                  </c:pt>
                  <c:pt idx="8">
                    <c:v>09/01/2024</c:v>
                  </c:pt>
                  <c:pt idx="9">
                    <c:v>08/01/2024</c:v>
                  </c:pt>
                  <c:pt idx="10">
                    <c:v>05/01/2024</c:v>
                  </c:pt>
                  <c:pt idx="11">
                    <c:v>04/01/2024</c:v>
                  </c:pt>
                  <c:pt idx="12">
                    <c:v>03/01/2024</c:v>
                  </c:pt>
                  <c:pt idx="13">
                    <c:v>02/01/2024</c:v>
                  </c:pt>
                  <c:pt idx="14">
                    <c:v>29/12/2023</c:v>
                  </c:pt>
                  <c:pt idx="15">
                    <c:v>28/12/2023</c:v>
                  </c:pt>
                  <c:pt idx="16">
                    <c:v>27/12/2023</c:v>
                  </c:pt>
                  <c:pt idx="17">
                    <c:v>26/12/2023</c:v>
                  </c:pt>
                  <c:pt idx="18">
                    <c:v>25/12/2023</c:v>
                  </c:pt>
                  <c:pt idx="19">
                    <c:v>22/12/2023</c:v>
                  </c:pt>
                  <c:pt idx="20">
                    <c:v>21/12/2023</c:v>
                  </c:pt>
                  <c:pt idx="21">
                    <c:v>20/12/2023</c:v>
                  </c:pt>
                  <c:pt idx="22">
                    <c:v>19/12/2023</c:v>
                  </c:pt>
                  <c:pt idx="23">
                    <c:v>18/12/2023</c:v>
                  </c:pt>
                  <c:pt idx="24">
                    <c:v>15/12/2023</c:v>
                  </c:pt>
                  <c:pt idx="25">
                    <c:v>14/12/2023</c:v>
                  </c:pt>
                  <c:pt idx="26">
                    <c:v>13/12/2023</c:v>
                  </c:pt>
                  <c:pt idx="27">
                    <c:v>12/12/2023</c:v>
                  </c:pt>
                  <c:pt idx="28">
                    <c:v>11/12/2023</c:v>
                  </c:pt>
                  <c:pt idx="29">
                    <c:v>08/12/2023</c:v>
                  </c:pt>
                  <c:pt idx="30">
                    <c:v>07/12/2023</c:v>
                  </c:pt>
                  <c:pt idx="31">
                    <c:v>06/12/2023</c:v>
                  </c:pt>
                  <c:pt idx="32">
                    <c:v>05/12/2023</c:v>
                  </c:pt>
                  <c:pt idx="33">
                    <c:v>04/12/2023</c:v>
                  </c:pt>
                  <c:pt idx="34">
                    <c:v>01/12/2023</c:v>
                  </c:pt>
                  <c:pt idx="35">
                    <c:v>30/11/2023</c:v>
                  </c:pt>
                  <c:pt idx="36">
                    <c:v>29/11/2023</c:v>
                  </c:pt>
                  <c:pt idx="37">
                    <c:v>28/11/2023</c:v>
                  </c:pt>
                  <c:pt idx="38">
                    <c:v>27/11/2023</c:v>
                  </c:pt>
                  <c:pt idx="39">
                    <c:v>24/11/2023</c:v>
                  </c:pt>
                  <c:pt idx="40">
                    <c:v>23/11/2023</c:v>
                  </c:pt>
                  <c:pt idx="41">
                    <c:v>22/11/2023</c:v>
                  </c:pt>
                  <c:pt idx="42">
                    <c:v>21/11/2023</c:v>
                  </c:pt>
                  <c:pt idx="43">
                    <c:v>20/11/2023</c:v>
                  </c:pt>
                  <c:pt idx="44">
                    <c:v>17/11/2023</c:v>
                  </c:pt>
                  <c:pt idx="45">
                    <c:v>16/11/2023</c:v>
                  </c:pt>
                  <c:pt idx="46">
                    <c:v>15/11/2023</c:v>
                  </c:pt>
                  <c:pt idx="47">
                    <c:v>14/11/2023</c:v>
                  </c:pt>
                  <c:pt idx="48">
                    <c:v>13/11/2023</c:v>
                  </c:pt>
                  <c:pt idx="49">
                    <c:v>10/11/2023</c:v>
                  </c:pt>
                  <c:pt idx="50">
                    <c:v>09/11/2023</c:v>
                  </c:pt>
                  <c:pt idx="51">
                    <c:v>08/11/2023</c:v>
                  </c:pt>
                  <c:pt idx="52">
                    <c:v>07/11/2023</c:v>
                  </c:pt>
                  <c:pt idx="53">
                    <c:v>06/11/2023</c:v>
                  </c:pt>
                  <c:pt idx="54">
                    <c:v>03/11/2023</c:v>
                  </c:pt>
                  <c:pt idx="55">
                    <c:v>02/11/2023</c:v>
                  </c:pt>
                  <c:pt idx="56">
                    <c:v>01/11/2023</c:v>
                  </c:pt>
                  <c:pt idx="57">
                    <c:v>31/10/2023</c:v>
                  </c:pt>
                  <c:pt idx="58">
                    <c:v>30/10/2023</c:v>
                  </c:pt>
                  <c:pt idx="59">
                    <c:v>27/10/2023</c:v>
                  </c:pt>
                  <c:pt idx="60">
                    <c:v>26/10/2023</c:v>
                  </c:pt>
                  <c:pt idx="61">
                    <c:v>25/10/2023</c:v>
                  </c:pt>
                  <c:pt idx="62">
                    <c:v>24/10/2023</c:v>
                  </c:pt>
                  <c:pt idx="63">
                    <c:v>23/10/2023</c:v>
                  </c:pt>
                  <c:pt idx="64">
                    <c:v>20/10/2023</c:v>
                  </c:pt>
                  <c:pt idx="65">
                    <c:v>19/10/2023</c:v>
                  </c:pt>
                  <c:pt idx="66">
                    <c:v>18/10/2023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GDNN!$BE$5:$BE$71</c:f>
              <c:numCache>
                <c:formatCode>#,##0</c:formatCode>
                <c:ptCount val="67"/>
                <c:pt idx="0">
                  <c:v>-24262210000</c:v>
                </c:pt>
                <c:pt idx="1">
                  <c:v>-12580000000</c:v>
                </c:pt>
                <c:pt idx="2">
                  <c:v>-13358160000</c:v>
                </c:pt>
                <c:pt idx="3">
                  <c:v>-12735910000</c:v>
                </c:pt>
                <c:pt idx="4">
                  <c:v>-6635610000</c:v>
                </c:pt>
                <c:pt idx="5">
                  <c:v>-6620970000</c:v>
                </c:pt>
                <c:pt idx="6">
                  <c:v>-6341110000</c:v>
                </c:pt>
                <c:pt idx="7">
                  <c:v>-1029540000</c:v>
                </c:pt>
                <c:pt idx="8">
                  <c:v>6611570000</c:v>
                </c:pt>
                <c:pt idx="9">
                  <c:v>8934520000</c:v>
                </c:pt>
                <c:pt idx="10">
                  <c:v>-17033080000</c:v>
                </c:pt>
                <c:pt idx="11">
                  <c:v>-18747470000</c:v>
                </c:pt>
                <c:pt idx="12">
                  <c:v>-16726820000</c:v>
                </c:pt>
                <c:pt idx="13">
                  <c:v>-18048660000</c:v>
                </c:pt>
                <c:pt idx="14">
                  <c:v>-17016070000</c:v>
                </c:pt>
                <c:pt idx="15">
                  <c:v>-11397870000</c:v>
                </c:pt>
                <c:pt idx="16">
                  <c:v>-19431680000</c:v>
                </c:pt>
                <c:pt idx="17">
                  <c:v>-17736050000</c:v>
                </c:pt>
                <c:pt idx="18">
                  <c:v>-12066120000</c:v>
                </c:pt>
                <c:pt idx="19">
                  <c:v>-17606930000</c:v>
                </c:pt>
                <c:pt idx="20">
                  <c:v>-10875760000</c:v>
                </c:pt>
                <c:pt idx="21">
                  <c:v>-13552030000</c:v>
                </c:pt>
                <c:pt idx="22">
                  <c:v>3899350000</c:v>
                </c:pt>
                <c:pt idx="23">
                  <c:v>5343790000</c:v>
                </c:pt>
                <c:pt idx="24">
                  <c:v>1459510000</c:v>
                </c:pt>
                <c:pt idx="25">
                  <c:v>3266830000</c:v>
                </c:pt>
                <c:pt idx="26">
                  <c:v>4181150000</c:v>
                </c:pt>
                <c:pt idx="27">
                  <c:v>10274620000</c:v>
                </c:pt>
                <c:pt idx="28">
                  <c:v>9402780000</c:v>
                </c:pt>
                <c:pt idx="29">
                  <c:v>14861700000</c:v>
                </c:pt>
                <c:pt idx="30">
                  <c:v>9429400000</c:v>
                </c:pt>
                <c:pt idx="31">
                  <c:v>18420930000</c:v>
                </c:pt>
                <c:pt idx="32">
                  <c:v>9010740000</c:v>
                </c:pt>
                <c:pt idx="33">
                  <c:v>14529690000</c:v>
                </c:pt>
                <c:pt idx="34">
                  <c:v>12210280000</c:v>
                </c:pt>
                <c:pt idx="35">
                  <c:v>19761740000</c:v>
                </c:pt>
                <c:pt idx="36">
                  <c:v>22726640000</c:v>
                </c:pt>
                <c:pt idx="37">
                  <c:v>50069430000</c:v>
                </c:pt>
                <c:pt idx="38">
                  <c:v>38056980000</c:v>
                </c:pt>
                <c:pt idx="39">
                  <c:v>37600660000</c:v>
                </c:pt>
                <c:pt idx="40">
                  <c:v>9073600000</c:v>
                </c:pt>
                <c:pt idx="41">
                  <c:v>14650370000</c:v>
                </c:pt>
                <c:pt idx="42">
                  <c:v>16911890000</c:v>
                </c:pt>
                <c:pt idx="43">
                  <c:v>46440110000</c:v>
                </c:pt>
                <c:pt idx="44">
                  <c:v>39514070000</c:v>
                </c:pt>
                <c:pt idx="45">
                  <c:v>43405210000</c:v>
                </c:pt>
                <c:pt idx="46">
                  <c:v>19196390000</c:v>
                </c:pt>
                <c:pt idx="47">
                  <c:v>21514720000</c:v>
                </c:pt>
                <c:pt idx="48">
                  <c:v>23683400000</c:v>
                </c:pt>
                <c:pt idx="49">
                  <c:v>29088890000</c:v>
                </c:pt>
                <c:pt idx="50">
                  <c:v>27044240000</c:v>
                </c:pt>
                <c:pt idx="51">
                  <c:v>39329650000</c:v>
                </c:pt>
                <c:pt idx="52">
                  <c:v>35326180000</c:v>
                </c:pt>
                <c:pt idx="53">
                  <c:v>44175420000</c:v>
                </c:pt>
                <c:pt idx="54">
                  <c:v>46243590000</c:v>
                </c:pt>
                <c:pt idx="55">
                  <c:v>46077930000</c:v>
                </c:pt>
                <c:pt idx="56">
                  <c:v>33805620000</c:v>
                </c:pt>
                <c:pt idx="57">
                  <c:v>28952740000</c:v>
                </c:pt>
                <c:pt idx="58">
                  <c:v>16010230000</c:v>
                </c:pt>
                <c:pt idx="59">
                  <c:v>22549720000</c:v>
                </c:pt>
                <c:pt idx="60">
                  <c:v>14924270000</c:v>
                </c:pt>
                <c:pt idx="61">
                  <c:v>25269400000</c:v>
                </c:pt>
                <c:pt idx="62">
                  <c:v>41174470000</c:v>
                </c:pt>
                <c:pt idx="63">
                  <c:v>29119930000</c:v>
                </c:pt>
                <c:pt idx="64">
                  <c:v>36913700000</c:v>
                </c:pt>
                <c:pt idx="65">
                  <c:v>24539940000</c:v>
                </c:pt>
                <c:pt idx="66">
                  <c:v>3237580000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FC42-7E4D-A9F7-503CA972B20D}"/>
            </c:ext>
          </c:extLst>
        </c:ser>
        <c:ser>
          <c:idx val="7"/>
          <c:order val="6"/>
          <c:tx>
            <c:strRef>
              <c:f>GDNN!$BF$4</c:f>
              <c:strCache>
                <c:ptCount val="1"/>
                <c:pt idx="0">
                  <c:v>CEO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multiLvlStrRef>
              <c:f>GDNN!$AW$5:$AX$71</c:f>
              <c:multiLvlStrCache>
                <c:ptCount val="67"/>
                <c:lvl>
                  <c:pt idx="0">
                    <c:v>19/01/2024</c:v>
                  </c:pt>
                  <c:pt idx="1">
                    <c:v>18/01/2024</c:v>
                  </c:pt>
                  <c:pt idx="2">
                    <c:v>17/01/2024</c:v>
                  </c:pt>
                  <c:pt idx="3">
                    <c:v>16/01/2024</c:v>
                  </c:pt>
                  <c:pt idx="4">
                    <c:v>15/01/2024</c:v>
                  </c:pt>
                  <c:pt idx="5">
                    <c:v>12/01/2024</c:v>
                  </c:pt>
                  <c:pt idx="6">
                    <c:v>11/01/2024</c:v>
                  </c:pt>
                  <c:pt idx="7">
                    <c:v>10/01/2024</c:v>
                  </c:pt>
                  <c:pt idx="8">
                    <c:v>09/01/2024</c:v>
                  </c:pt>
                  <c:pt idx="9">
                    <c:v>08/01/2024</c:v>
                  </c:pt>
                  <c:pt idx="10">
                    <c:v>05/01/2024</c:v>
                  </c:pt>
                  <c:pt idx="11">
                    <c:v>04/01/2024</c:v>
                  </c:pt>
                  <c:pt idx="12">
                    <c:v>03/01/2024</c:v>
                  </c:pt>
                  <c:pt idx="13">
                    <c:v>02/01/2024</c:v>
                  </c:pt>
                  <c:pt idx="14">
                    <c:v>29/12/2023</c:v>
                  </c:pt>
                  <c:pt idx="15">
                    <c:v>28/12/2023</c:v>
                  </c:pt>
                  <c:pt idx="16">
                    <c:v>27/12/2023</c:v>
                  </c:pt>
                  <c:pt idx="17">
                    <c:v>26/12/2023</c:v>
                  </c:pt>
                  <c:pt idx="18">
                    <c:v>25/12/2023</c:v>
                  </c:pt>
                  <c:pt idx="19">
                    <c:v>22/12/2023</c:v>
                  </c:pt>
                  <c:pt idx="20">
                    <c:v>21/12/2023</c:v>
                  </c:pt>
                  <c:pt idx="21">
                    <c:v>20/12/2023</c:v>
                  </c:pt>
                  <c:pt idx="22">
                    <c:v>19/12/2023</c:v>
                  </c:pt>
                  <c:pt idx="23">
                    <c:v>18/12/2023</c:v>
                  </c:pt>
                  <c:pt idx="24">
                    <c:v>15/12/2023</c:v>
                  </c:pt>
                  <c:pt idx="25">
                    <c:v>14/12/2023</c:v>
                  </c:pt>
                  <c:pt idx="26">
                    <c:v>13/12/2023</c:v>
                  </c:pt>
                  <c:pt idx="27">
                    <c:v>12/12/2023</c:v>
                  </c:pt>
                  <c:pt idx="28">
                    <c:v>11/12/2023</c:v>
                  </c:pt>
                  <c:pt idx="29">
                    <c:v>08/12/2023</c:v>
                  </c:pt>
                  <c:pt idx="30">
                    <c:v>07/12/2023</c:v>
                  </c:pt>
                  <c:pt idx="31">
                    <c:v>06/12/2023</c:v>
                  </c:pt>
                  <c:pt idx="32">
                    <c:v>05/12/2023</c:v>
                  </c:pt>
                  <c:pt idx="33">
                    <c:v>04/12/2023</c:v>
                  </c:pt>
                  <c:pt idx="34">
                    <c:v>01/12/2023</c:v>
                  </c:pt>
                  <c:pt idx="35">
                    <c:v>30/11/2023</c:v>
                  </c:pt>
                  <c:pt idx="36">
                    <c:v>29/11/2023</c:v>
                  </c:pt>
                  <c:pt idx="37">
                    <c:v>28/11/2023</c:v>
                  </c:pt>
                  <c:pt idx="38">
                    <c:v>27/11/2023</c:v>
                  </c:pt>
                  <c:pt idx="39">
                    <c:v>24/11/2023</c:v>
                  </c:pt>
                  <c:pt idx="40">
                    <c:v>23/11/2023</c:v>
                  </c:pt>
                  <c:pt idx="41">
                    <c:v>22/11/2023</c:v>
                  </c:pt>
                  <c:pt idx="42">
                    <c:v>21/11/2023</c:v>
                  </c:pt>
                  <c:pt idx="43">
                    <c:v>20/11/2023</c:v>
                  </c:pt>
                  <c:pt idx="44">
                    <c:v>17/11/2023</c:v>
                  </c:pt>
                  <c:pt idx="45">
                    <c:v>16/11/2023</c:v>
                  </c:pt>
                  <c:pt idx="46">
                    <c:v>15/11/2023</c:v>
                  </c:pt>
                  <c:pt idx="47">
                    <c:v>14/11/2023</c:v>
                  </c:pt>
                  <c:pt idx="48">
                    <c:v>13/11/2023</c:v>
                  </c:pt>
                  <c:pt idx="49">
                    <c:v>10/11/2023</c:v>
                  </c:pt>
                  <c:pt idx="50">
                    <c:v>09/11/2023</c:v>
                  </c:pt>
                  <c:pt idx="51">
                    <c:v>08/11/2023</c:v>
                  </c:pt>
                  <c:pt idx="52">
                    <c:v>07/11/2023</c:v>
                  </c:pt>
                  <c:pt idx="53">
                    <c:v>06/11/2023</c:v>
                  </c:pt>
                  <c:pt idx="54">
                    <c:v>03/11/2023</c:v>
                  </c:pt>
                  <c:pt idx="55">
                    <c:v>02/11/2023</c:v>
                  </c:pt>
                  <c:pt idx="56">
                    <c:v>01/11/2023</c:v>
                  </c:pt>
                  <c:pt idx="57">
                    <c:v>31/10/2023</c:v>
                  </c:pt>
                  <c:pt idx="58">
                    <c:v>30/10/2023</c:v>
                  </c:pt>
                  <c:pt idx="59">
                    <c:v>27/10/2023</c:v>
                  </c:pt>
                  <c:pt idx="60">
                    <c:v>26/10/2023</c:v>
                  </c:pt>
                  <c:pt idx="61">
                    <c:v>25/10/2023</c:v>
                  </c:pt>
                  <c:pt idx="62">
                    <c:v>24/10/2023</c:v>
                  </c:pt>
                  <c:pt idx="63">
                    <c:v>23/10/2023</c:v>
                  </c:pt>
                  <c:pt idx="64">
                    <c:v>20/10/2023</c:v>
                  </c:pt>
                  <c:pt idx="65">
                    <c:v>19/10/2023</c:v>
                  </c:pt>
                  <c:pt idx="66">
                    <c:v>18/10/2023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GDNN!$BF$5:$BF$71</c:f>
              <c:numCache>
                <c:formatCode>#,##0</c:formatCode>
                <c:ptCount val="67"/>
                <c:pt idx="0">
                  <c:v>29163540940</c:v>
                </c:pt>
                <c:pt idx="1">
                  <c:v>32074013665</c:v>
                </c:pt>
                <c:pt idx="2">
                  <c:v>29657787823</c:v>
                </c:pt>
                <c:pt idx="3">
                  <c:v>29642396813</c:v>
                </c:pt>
                <c:pt idx="4">
                  <c:v>35535269783</c:v>
                </c:pt>
                <c:pt idx="5">
                  <c:v>38976203535</c:v>
                </c:pt>
                <c:pt idx="6">
                  <c:v>40595152479</c:v>
                </c:pt>
                <c:pt idx="7">
                  <c:v>41518267981</c:v>
                </c:pt>
                <c:pt idx="8">
                  <c:v>43526360835</c:v>
                </c:pt>
                <c:pt idx="9">
                  <c:v>41930979833</c:v>
                </c:pt>
                <c:pt idx="10">
                  <c:v>40348351949</c:v>
                </c:pt>
                <c:pt idx="11">
                  <c:v>40192205978</c:v>
                </c:pt>
                <c:pt idx="12">
                  <c:v>40362189000</c:v>
                </c:pt>
                <c:pt idx="13">
                  <c:v>41061752393</c:v>
                </c:pt>
                <c:pt idx="14">
                  <c:v>40934592926</c:v>
                </c:pt>
                <c:pt idx="15">
                  <c:v>42040583337</c:v>
                </c:pt>
                <c:pt idx="16">
                  <c:v>42047415756</c:v>
                </c:pt>
                <c:pt idx="17">
                  <c:v>44737498577</c:v>
                </c:pt>
                <c:pt idx="18">
                  <c:v>45416999015</c:v>
                </c:pt>
                <c:pt idx="19">
                  <c:v>45897028607</c:v>
                </c:pt>
                <c:pt idx="20">
                  <c:v>47749435310</c:v>
                </c:pt>
                <c:pt idx="21">
                  <c:v>50828263331</c:v>
                </c:pt>
                <c:pt idx="22">
                  <c:v>52873309733</c:v>
                </c:pt>
                <c:pt idx="23">
                  <c:v>52840029011</c:v>
                </c:pt>
                <c:pt idx="24">
                  <c:v>65242514245</c:v>
                </c:pt>
                <c:pt idx="25">
                  <c:v>-18900249626</c:v>
                </c:pt>
                <c:pt idx="26">
                  <c:v>-18978288560</c:v>
                </c:pt>
                <c:pt idx="27">
                  <c:v>-18773208334</c:v>
                </c:pt>
                <c:pt idx="28">
                  <c:v>-44570884974</c:v>
                </c:pt>
                <c:pt idx="29">
                  <c:v>-81721698934</c:v>
                </c:pt>
                <c:pt idx="30">
                  <c:v>-79952596580</c:v>
                </c:pt>
                <c:pt idx="31">
                  <c:v>-77730787420</c:v>
                </c:pt>
                <c:pt idx="32">
                  <c:v>-63985153982</c:v>
                </c:pt>
                <c:pt idx="33">
                  <c:v>-66506174130</c:v>
                </c:pt>
                <c:pt idx="34">
                  <c:v>-66132989898</c:v>
                </c:pt>
                <c:pt idx="35">
                  <c:v>-66196735140</c:v>
                </c:pt>
                <c:pt idx="36">
                  <c:v>-66722349776</c:v>
                </c:pt>
                <c:pt idx="37">
                  <c:v>-65860633654</c:v>
                </c:pt>
                <c:pt idx="38">
                  <c:v>-62232381902</c:v>
                </c:pt>
                <c:pt idx="39">
                  <c:v>-61601445295</c:v>
                </c:pt>
                <c:pt idx="40">
                  <c:v>-59628368894</c:v>
                </c:pt>
                <c:pt idx="41">
                  <c:v>-64311377654</c:v>
                </c:pt>
                <c:pt idx="42">
                  <c:v>-64115566324</c:v>
                </c:pt>
                <c:pt idx="43">
                  <c:v>-53527094278</c:v>
                </c:pt>
                <c:pt idx="44">
                  <c:v>-53022526202</c:v>
                </c:pt>
                <c:pt idx="45">
                  <c:v>-54111404629</c:v>
                </c:pt>
                <c:pt idx="46">
                  <c:v>-1768187623</c:v>
                </c:pt>
                <c:pt idx="47">
                  <c:v>-518742587</c:v>
                </c:pt>
                <c:pt idx="48">
                  <c:v>3112566447</c:v>
                </c:pt>
                <c:pt idx="49">
                  <c:v>4369007547</c:v>
                </c:pt>
                <c:pt idx="50">
                  <c:v>8382324911</c:v>
                </c:pt>
                <c:pt idx="51">
                  <c:v>5292969926</c:v>
                </c:pt>
                <c:pt idx="52">
                  <c:v>9966703648</c:v>
                </c:pt>
                <c:pt idx="53">
                  <c:v>7608256462</c:v>
                </c:pt>
                <c:pt idx="54">
                  <c:v>7465513337</c:v>
                </c:pt>
                <c:pt idx="55">
                  <c:v>8029390223</c:v>
                </c:pt>
                <c:pt idx="56">
                  <c:v>11713829389</c:v>
                </c:pt>
                <c:pt idx="57">
                  <c:v>4852157270</c:v>
                </c:pt>
                <c:pt idx="58">
                  <c:v>2647740419</c:v>
                </c:pt>
                <c:pt idx="59">
                  <c:v>1017353796</c:v>
                </c:pt>
                <c:pt idx="60">
                  <c:v>396094121</c:v>
                </c:pt>
                <c:pt idx="61">
                  <c:v>-155069258</c:v>
                </c:pt>
                <c:pt idx="62">
                  <c:v>-894196431</c:v>
                </c:pt>
                <c:pt idx="63">
                  <c:v>-1156268346</c:v>
                </c:pt>
                <c:pt idx="64">
                  <c:v>-1273681151</c:v>
                </c:pt>
                <c:pt idx="65">
                  <c:v>-2391916770</c:v>
                </c:pt>
                <c:pt idx="66">
                  <c:v>-2439936236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FC42-7E4D-A9F7-503CA972B20D}"/>
            </c:ext>
          </c:extLst>
        </c:ser>
        <c:ser>
          <c:idx val="8"/>
          <c:order val="7"/>
          <c:tx>
            <c:strRef>
              <c:f>GDNN!$BG$4</c:f>
              <c:strCache>
                <c:ptCount val="1"/>
                <c:pt idx="0">
                  <c:v>NTL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multiLvlStrRef>
              <c:f>GDNN!$AW$5:$AX$71</c:f>
              <c:multiLvlStrCache>
                <c:ptCount val="67"/>
                <c:lvl>
                  <c:pt idx="0">
                    <c:v>19/01/2024</c:v>
                  </c:pt>
                  <c:pt idx="1">
                    <c:v>18/01/2024</c:v>
                  </c:pt>
                  <c:pt idx="2">
                    <c:v>17/01/2024</c:v>
                  </c:pt>
                  <c:pt idx="3">
                    <c:v>16/01/2024</c:v>
                  </c:pt>
                  <c:pt idx="4">
                    <c:v>15/01/2024</c:v>
                  </c:pt>
                  <c:pt idx="5">
                    <c:v>12/01/2024</c:v>
                  </c:pt>
                  <c:pt idx="6">
                    <c:v>11/01/2024</c:v>
                  </c:pt>
                  <c:pt idx="7">
                    <c:v>10/01/2024</c:v>
                  </c:pt>
                  <c:pt idx="8">
                    <c:v>09/01/2024</c:v>
                  </c:pt>
                  <c:pt idx="9">
                    <c:v>08/01/2024</c:v>
                  </c:pt>
                  <c:pt idx="10">
                    <c:v>05/01/2024</c:v>
                  </c:pt>
                  <c:pt idx="11">
                    <c:v>04/01/2024</c:v>
                  </c:pt>
                  <c:pt idx="12">
                    <c:v>03/01/2024</c:v>
                  </c:pt>
                  <c:pt idx="13">
                    <c:v>02/01/2024</c:v>
                  </c:pt>
                  <c:pt idx="14">
                    <c:v>29/12/2023</c:v>
                  </c:pt>
                  <c:pt idx="15">
                    <c:v>28/12/2023</c:v>
                  </c:pt>
                  <c:pt idx="16">
                    <c:v>27/12/2023</c:v>
                  </c:pt>
                  <c:pt idx="17">
                    <c:v>26/12/2023</c:v>
                  </c:pt>
                  <c:pt idx="18">
                    <c:v>25/12/2023</c:v>
                  </c:pt>
                  <c:pt idx="19">
                    <c:v>22/12/2023</c:v>
                  </c:pt>
                  <c:pt idx="20">
                    <c:v>21/12/2023</c:v>
                  </c:pt>
                  <c:pt idx="21">
                    <c:v>20/12/2023</c:v>
                  </c:pt>
                  <c:pt idx="22">
                    <c:v>19/12/2023</c:v>
                  </c:pt>
                  <c:pt idx="23">
                    <c:v>18/12/2023</c:v>
                  </c:pt>
                  <c:pt idx="24">
                    <c:v>15/12/2023</c:v>
                  </c:pt>
                  <c:pt idx="25">
                    <c:v>14/12/2023</c:v>
                  </c:pt>
                  <c:pt idx="26">
                    <c:v>13/12/2023</c:v>
                  </c:pt>
                  <c:pt idx="27">
                    <c:v>12/12/2023</c:v>
                  </c:pt>
                  <c:pt idx="28">
                    <c:v>11/12/2023</c:v>
                  </c:pt>
                  <c:pt idx="29">
                    <c:v>08/12/2023</c:v>
                  </c:pt>
                  <c:pt idx="30">
                    <c:v>07/12/2023</c:v>
                  </c:pt>
                  <c:pt idx="31">
                    <c:v>06/12/2023</c:v>
                  </c:pt>
                  <c:pt idx="32">
                    <c:v>05/12/2023</c:v>
                  </c:pt>
                  <c:pt idx="33">
                    <c:v>04/12/2023</c:v>
                  </c:pt>
                  <c:pt idx="34">
                    <c:v>01/12/2023</c:v>
                  </c:pt>
                  <c:pt idx="35">
                    <c:v>30/11/2023</c:v>
                  </c:pt>
                  <c:pt idx="36">
                    <c:v>29/11/2023</c:v>
                  </c:pt>
                  <c:pt idx="37">
                    <c:v>28/11/2023</c:v>
                  </c:pt>
                  <c:pt idx="38">
                    <c:v>27/11/2023</c:v>
                  </c:pt>
                  <c:pt idx="39">
                    <c:v>24/11/2023</c:v>
                  </c:pt>
                  <c:pt idx="40">
                    <c:v>23/11/2023</c:v>
                  </c:pt>
                  <c:pt idx="41">
                    <c:v>22/11/2023</c:v>
                  </c:pt>
                  <c:pt idx="42">
                    <c:v>21/11/2023</c:v>
                  </c:pt>
                  <c:pt idx="43">
                    <c:v>20/11/2023</c:v>
                  </c:pt>
                  <c:pt idx="44">
                    <c:v>17/11/2023</c:v>
                  </c:pt>
                  <c:pt idx="45">
                    <c:v>16/11/2023</c:v>
                  </c:pt>
                  <c:pt idx="46">
                    <c:v>15/11/2023</c:v>
                  </c:pt>
                  <c:pt idx="47">
                    <c:v>14/11/2023</c:v>
                  </c:pt>
                  <c:pt idx="48">
                    <c:v>13/11/2023</c:v>
                  </c:pt>
                  <c:pt idx="49">
                    <c:v>10/11/2023</c:v>
                  </c:pt>
                  <c:pt idx="50">
                    <c:v>09/11/2023</c:v>
                  </c:pt>
                  <c:pt idx="51">
                    <c:v>08/11/2023</c:v>
                  </c:pt>
                  <c:pt idx="52">
                    <c:v>07/11/2023</c:v>
                  </c:pt>
                  <c:pt idx="53">
                    <c:v>06/11/2023</c:v>
                  </c:pt>
                  <c:pt idx="54">
                    <c:v>03/11/2023</c:v>
                  </c:pt>
                  <c:pt idx="55">
                    <c:v>02/11/2023</c:v>
                  </c:pt>
                  <c:pt idx="56">
                    <c:v>01/11/2023</c:v>
                  </c:pt>
                  <c:pt idx="57">
                    <c:v>31/10/2023</c:v>
                  </c:pt>
                  <c:pt idx="58">
                    <c:v>30/10/2023</c:v>
                  </c:pt>
                  <c:pt idx="59">
                    <c:v>27/10/2023</c:v>
                  </c:pt>
                  <c:pt idx="60">
                    <c:v>26/10/2023</c:v>
                  </c:pt>
                  <c:pt idx="61">
                    <c:v>25/10/2023</c:v>
                  </c:pt>
                  <c:pt idx="62">
                    <c:v>24/10/2023</c:v>
                  </c:pt>
                  <c:pt idx="63">
                    <c:v>23/10/2023</c:v>
                  </c:pt>
                  <c:pt idx="64">
                    <c:v>20/10/2023</c:v>
                  </c:pt>
                  <c:pt idx="65">
                    <c:v>19/10/2023</c:v>
                  </c:pt>
                  <c:pt idx="66">
                    <c:v>18/10/2023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GDNN!$BG$5:$BG$71</c:f>
              <c:numCache>
                <c:formatCode>#,##0</c:formatCode>
                <c:ptCount val="67"/>
                <c:pt idx="0">
                  <c:v>2485402127</c:v>
                </c:pt>
                <c:pt idx="1">
                  <c:v>1979762127</c:v>
                </c:pt>
                <c:pt idx="2">
                  <c:v>2003362127</c:v>
                </c:pt>
                <c:pt idx="3">
                  <c:v>1015652127</c:v>
                </c:pt>
                <c:pt idx="4">
                  <c:v>-444947873</c:v>
                </c:pt>
                <c:pt idx="5">
                  <c:v>-418517873</c:v>
                </c:pt>
                <c:pt idx="6">
                  <c:v>-749247873</c:v>
                </c:pt>
                <c:pt idx="7">
                  <c:v>-1649117873</c:v>
                </c:pt>
                <c:pt idx="8">
                  <c:v>-2445157873</c:v>
                </c:pt>
                <c:pt idx="9">
                  <c:v>-3402437873</c:v>
                </c:pt>
                <c:pt idx="10">
                  <c:v>-3589647873</c:v>
                </c:pt>
                <c:pt idx="11">
                  <c:v>-945407873</c:v>
                </c:pt>
                <c:pt idx="12">
                  <c:v>-2598497873</c:v>
                </c:pt>
                <c:pt idx="13">
                  <c:v>-3502157873</c:v>
                </c:pt>
                <c:pt idx="14">
                  <c:v>-3147717873</c:v>
                </c:pt>
                <c:pt idx="15">
                  <c:v>-3043427873</c:v>
                </c:pt>
                <c:pt idx="16">
                  <c:v>-2722587873</c:v>
                </c:pt>
                <c:pt idx="17">
                  <c:v>-2175217873</c:v>
                </c:pt>
                <c:pt idx="18">
                  <c:v>-2157807873</c:v>
                </c:pt>
                <c:pt idx="19">
                  <c:v>-3266947873</c:v>
                </c:pt>
                <c:pt idx="20">
                  <c:v>-9201727873</c:v>
                </c:pt>
                <c:pt idx="21">
                  <c:v>-9021757873</c:v>
                </c:pt>
                <c:pt idx="22">
                  <c:v>-8856677873</c:v>
                </c:pt>
                <c:pt idx="23">
                  <c:v>-9107017873</c:v>
                </c:pt>
                <c:pt idx="24">
                  <c:v>-8751567873</c:v>
                </c:pt>
                <c:pt idx="25">
                  <c:v>-8327837873</c:v>
                </c:pt>
                <c:pt idx="26">
                  <c:v>-8759227873</c:v>
                </c:pt>
                <c:pt idx="27">
                  <c:v>-8227697873</c:v>
                </c:pt>
                <c:pt idx="28">
                  <c:v>-6778847873</c:v>
                </c:pt>
                <c:pt idx="29">
                  <c:v>-6037527873</c:v>
                </c:pt>
                <c:pt idx="30">
                  <c:v>-2381667873</c:v>
                </c:pt>
                <c:pt idx="31">
                  <c:v>957352127</c:v>
                </c:pt>
                <c:pt idx="32">
                  <c:v>2244932127</c:v>
                </c:pt>
                <c:pt idx="33">
                  <c:v>2269812127</c:v>
                </c:pt>
                <c:pt idx="34">
                  <c:v>3043542127</c:v>
                </c:pt>
                <c:pt idx="35">
                  <c:v>2336972127</c:v>
                </c:pt>
                <c:pt idx="36">
                  <c:v>2641592127</c:v>
                </c:pt>
                <c:pt idx="37">
                  <c:v>2751722127</c:v>
                </c:pt>
                <c:pt idx="38">
                  <c:v>3484592127</c:v>
                </c:pt>
                <c:pt idx="39">
                  <c:v>3842472127</c:v>
                </c:pt>
                <c:pt idx="40">
                  <c:v>3346482127</c:v>
                </c:pt>
                <c:pt idx="41">
                  <c:v>2548612127</c:v>
                </c:pt>
                <c:pt idx="42">
                  <c:v>2468582127</c:v>
                </c:pt>
                <c:pt idx="43">
                  <c:v>2427542127</c:v>
                </c:pt>
                <c:pt idx="44">
                  <c:v>1859302127</c:v>
                </c:pt>
                <c:pt idx="45">
                  <c:v>1693502127</c:v>
                </c:pt>
                <c:pt idx="46">
                  <c:v>1716482127</c:v>
                </c:pt>
                <c:pt idx="47">
                  <c:v>2081962127</c:v>
                </c:pt>
                <c:pt idx="48">
                  <c:v>2122522127</c:v>
                </c:pt>
                <c:pt idx="49">
                  <c:v>2318252127</c:v>
                </c:pt>
                <c:pt idx="50">
                  <c:v>2176482127</c:v>
                </c:pt>
                <c:pt idx="51">
                  <c:v>1913752127</c:v>
                </c:pt>
                <c:pt idx="52">
                  <c:v>1680152127</c:v>
                </c:pt>
                <c:pt idx="53">
                  <c:v>1541862127</c:v>
                </c:pt>
                <c:pt idx="54">
                  <c:v>1489598225</c:v>
                </c:pt>
                <c:pt idx="55">
                  <c:v>2260148225</c:v>
                </c:pt>
                <c:pt idx="56">
                  <c:v>2200778225</c:v>
                </c:pt>
                <c:pt idx="57">
                  <c:v>2495668225</c:v>
                </c:pt>
                <c:pt idx="58">
                  <c:v>1254015650</c:v>
                </c:pt>
                <c:pt idx="59">
                  <c:v>1410815650</c:v>
                </c:pt>
                <c:pt idx="60">
                  <c:v>1013215650</c:v>
                </c:pt>
                <c:pt idx="61">
                  <c:v>922045650</c:v>
                </c:pt>
                <c:pt idx="62">
                  <c:v>1712995650</c:v>
                </c:pt>
                <c:pt idx="63">
                  <c:v>2355135650</c:v>
                </c:pt>
                <c:pt idx="64">
                  <c:v>4094535650</c:v>
                </c:pt>
                <c:pt idx="65">
                  <c:v>3850945650</c:v>
                </c:pt>
                <c:pt idx="66">
                  <c:v>3211615650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FC42-7E4D-A9F7-503CA972B2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5961887"/>
        <c:axId val="156123423"/>
      </c:lineChart>
      <c:catAx>
        <c:axId val="155961887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VN"/>
          </a:p>
        </c:txPr>
        <c:crossAx val="156123423"/>
        <c:crosses val="autoZero"/>
        <c:auto val="1"/>
        <c:lblAlgn val="ctr"/>
        <c:lblOffset val="100"/>
        <c:noMultiLvlLbl val="0"/>
      </c:catAx>
      <c:valAx>
        <c:axId val="156123423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VN"/>
          </a:p>
        </c:txPr>
        <c:crossAx val="155961887"/>
        <c:crosses val="autoZero"/>
        <c:crossBetween val="between"/>
        <c:majorUnit val="100000000000"/>
        <c:dispUnits>
          <c:builtInUnit val="billion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VN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V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VN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Bán Lẻ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V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GDNN!$BN$77</c:f>
              <c:strCache>
                <c:ptCount val="1"/>
                <c:pt idx="0">
                  <c:v>VNM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multiLvlStrRef>
              <c:f>GDNN!$BL$78:$BM$144</c:f>
              <c:multiLvlStrCache>
                <c:ptCount val="67"/>
                <c:lvl>
                  <c:pt idx="0">
                    <c:v>19/01/2024</c:v>
                  </c:pt>
                  <c:pt idx="1">
                    <c:v>18/01/2024</c:v>
                  </c:pt>
                  <c:pt idx="2">
                    <c:v>17/01/2024</c:v>
                  </c:pt>
                  <c:pt idx="3">
                    <c:v>16/01/2024</c:v>
                  </c:pt>
                  <c:pt idx="4">
                    <c:v>15/01/2024</c:v>
                  </c:pt>
                  <c:pt idx="5">
                    <c:v>12/01/2024</c:v>
                  </c:pt>
                  <c:pt idx="6">
                    <c:v>11/01/2024</c:v>
                  </c:pt>
                  <c:pt idx="7">
                    <c:v>10/01/2024</c:v>
                  </c:pt>
                  <c:pt idx="8">
                    <c:v>09/01/2024</c:v>
                  </c:pt>
                  <c:pt idx="9">
                    <c:v>08/01/2024</c:v>
                  </c:pt>
                  <c:pt idx="10">
                    <c:v>05/01/2024</c:v>
                  </c:pt>
                  <c:pt idx="11">
                    <c:v>04/01/2024</c:v>
                  </c:pt>
                  <c:pt idx="12">
                    <c:v>03/01/2024</c:v>
                  </c:pt>
                  <c:pt idx="13">
                    <c:v>02/01/2024</c:v>
                  </c:pt>
                  <c:pt idx="14">
                    <c:v>29/12/2023</c:v>
                  </c:pt>
                  <c:pt idx="15">
                    <c:v>28/12/2023</c:v>
                  </c:pt>
                  <c:pt idx="16">
                    <c:v>27/12/2023</c:v>
                  </c:pt>
                  <c:pt idx="17">
                    <c:v>26/12/2023</c:v>
                  </c:pt>
                  <c:pt idx="18">
                    <c:v>25/12/2023</c:v>
                  </c:pt>
                  <c:pt idx="19">
                    <c:v>22/12/2023</c:v>
                  </c:pt>
                  <c:pt idx="20">
                    <c:v>21/12/2023</c:v>
                  </c:pt>
                  <c:pt idx="21">
                    <c:v>20/12/2023</c:v>
                  </c:pt>
                  <c:pt idx="22">
                    <c:v>19/12/2023</c:v>
                  </c:pt>
                  <c:pt idx="23">
                    <c:v>18/12/2023</c:v>
                  </c:pt>
                  <c:pt idx="24">
                    <c:v>15/12/2023</c:v>
                  </c:pt>
                  <c:pt idx="25">
                    <c:v>14/12/2023</c:v>
                  </c:pt>
                  <c:pt idx="26">
                    <c:v>13/12/2023</c:v>
                  </c:pt>
                  <c:pt idx="27">
                    <c:v>12/12/2023</c:v>
                  </c:pt>
                  <c:pt idx="28">
                    <c:v>11/12/2023</c:v>
                  </c:pt>
                  <c:pt idx="29">
                    <c:v>08/12/2023</c:v>
                  </c:pt>
                  <c:pt idx="30">
                    <c:v>07/12/2023</c:v>
                  </c:pt>
                  <c:pt idx="31">
                    <c:v>06/12/2023</c:v>
                  </c:pt>
                  <c:pt idx="32">
                    <c:v>05/12/2023</c:v>
                  </c:pt>
                  <c:pt idx="33">
                    <c:v>04/12/2023</c:v>
                  </c:pt>
                  <c:pt idx="34">
                    <c:v>01/12/2023</c:v>
                  </c:pt>
                  <c:pt idx="35">
                    <c:v>30/11/2023</c:v>
                  </c:pt>
                  <c:pt idx="36">
                    <c:v>29/11/2023</c:v>
                  </c:pt>
                  <c:pt idx="37">
                    <c:v>28/11/2023</c:v>
                  </c:pt>
                  <c:pt idx="38">
                    <c:v>27/11/2023</c:v>
                  </c:pt>
                  <c:pt idx="39">
                    <c:v>24/11/2023</c:v>
                  </c:pt>
                  <c:pt idx="40">
                    <c:v>23/11/2023</c:v>
                  </c:pt>
                  <c:pt idx="41">
                    <c:v>22/11/2023</c:v>
                  </c:pt>
                  <c:pt idx="42">
                    <c:v>21/11/2023</c:v>
                  </c:pt>
                  <c:pt idx="43">
                    <c:v>20/11/2023</c:v>
                  </c:pt>
                  <c:pt idx="44">
                    <c:v>17/11/2023</c:v>
                  </c:pt>
                  <c:pt idx="45">
                    <c:v>16/11/2023</c:v>
                  </c:pt>
                  <c:pt idx="46">
                    <c:v>15/11/2023</c:v>
                  </c:pt>
                  <c:pt idx="47">
                    <c:v>14/11/2023</c:v>
                  </c:pt>
                  <c:pt idx="48">
                    <c:v>13/11/2023</c:v>
                  </c:pt>
                  <c:pt idx="49">
                    <c:v>10/11/2023</c:v>
                  </c:pt>
                  <c:pt idx="50">
                    <c:v>09/11/2023</c:v>
                  </c:pt>
                  <c:pt idx="51">
                    <c:v>08/11/2023</c:v>
                  </c:pt>
                  <c:pt idx="52">
                    <c:v>07/11/2023</c:v>
                  </c:pt>
                  <c:pt idx="53">
                    <c:v>06/11/2023</c:v>
                  </c:pt>
                  <c:pt idx="54">
                    <c:v>03/11/2023</c:v>
                  </c:pt>
                  <c:pt idx="55">
                    <c:v>02/11/2023</c:v>
                  </c:pt>
                  <c:pt idx="56">
                    <c:v>01/11/2023</c:v>
                  </c:pt>
                  <c:pt idx="57">
                    <c:v>31/10/2023</c:v>
                  </c:pt>
                  <c:pt idx="58">
                    <c:v>30/10/2023</c:v>
                  </c:pt>
                  <c:pt idx="59">
                    <c:v>27/10/2023</c:v>
                  </c:pt>
                  <c:pt idx="60">
                    <c:v>26/10/2023</c:v>
                  </c:pt>
                  <c:pt idx="61">
                    <c:v>25/10/2023</c:v>
                  </c:pt>
                  <c:pt idx="62">
                    <c:v>24/10/2023</c:v>
                  </c:pt>
                  <c:pt idx="63">
                    <c:v>23/10/2023</c:v>
                  </c:pt>
                  <c:pt idx="64">
                    <c:v>20/10/2023</c:v>
                  </c:pt>
                  <c:pt idx="65">
                    <c:v>19/10/2023</c:v>
                  </c:pt>
                  <c:pt idx="66">
                    <c:v>18/10/2023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GDNN!$BN$78:$BN$144</c:f>
              <c:numCache>
                <c:formatCode>#,##0</c:formatCode>
                <c:ptCount val="67"/>
                <c:pt idx="0">
                  <c:v>-2320219203749</c:v>
                </c:pt>
                <c:pt idx="1">
                  <c:v>-2297518653749</c:v>
                </c:pt>
                <c:pt idx="2">
                  <c:v>-2285801623749</c:v>
                </c:pt>
                <c:pt idx="3">
                  <c:v>-2246549923749</c:v>
                </c:pt>
                <c:pt idx="4">
                  <c:v>-2185400893749</c:v>
                </c:pt>
                <c:pt idx="5">
                  <c:v>-2100165953749</c:v>
                </c:pt>
                <c:pt idx="6">
                  <c:v>-1995401793749</c:v>
                </c:pt>
                <c:pt idx="7">
                  <c:v>-1958646653749</c:v>
                </c:pt>
                <c:pt idx="8">
                  <c:v>-1907349943749</c:v>
                </c:pt>
                <c:pt idx="9">
                  <c:v>-1834136803749</c:v>
                </c:pt>
                <c:pt idx="10">
                  <c:v>-1799164573749</c:v>
                </c:pt>
                <c:pt idx="11">
                  <c:v>-1783423083749</c:v>
                </c:pt>
                <c:pt idx="12">
                  <c:v>-1762199583749</c:v>
                </c:pt>
                <c:pt idx="13">
                  <c:v>-1773815753749</c:v>
                </c:pt>
                <c:pt idx="14">
                  <c:v>-1775732113749</c:v>
                </c:pt>
                <c:pt idx="15">
                  <c:v>-1715142573749</c:v>
                </c:pt>
                <c:pt idx="16">
                  <c:v>-1729278273749</c:v>
                </c:pt>
                <c:pt idx="17">
                  <c:v>-1693840773749</c:v>
                </c:pt>
                <c:pt idx="18">
                  <c:v>-1639042953749</c:v>
                </c:pt>
                <c:pt idx="19">
                  <c:v>-1602420213749</c:v>
                </c:pt>
                <c:pt idx="20">
                  <c:v>-1574249053749</c:v>
                </c:pt>
                <c:pt idx="21">
                  <c:v>-1558821493749</c:v>
                </c:pt>
                <c:pt idx="22">
                  <c:v>-1561023483749</c:v>
                </c:pt>
                <c:pt idx="23">
                  <c:v>-1467423613749</c:v>
                </c:pt>
                <c:pt idx="24">
                  <c:v>-1375131103749</c:v>
                </c:pt>
                <c:pt idx="25">
                  <c:v>-1342231363749</c:v>
                </c:pt>
                <c:pt idx="26">
                  <c:v>-1322042793749</c:v>
                </c:pt>
                <c:pt idx="27">
                  <c:v>-1192091343749</c:v>
                </c:pt>
                <c:pt idx="28">
                  <c:v>-1130899823749</c:v>
                </c:pt>
                <c:pt idx="29">
                  <c:v>-1113799153749</c:v>
                </c:pt>
                <c:pt idx="30">
                  <c:v>-1037165203749</c:v>
                </c:pt>
                <c:pt idx="31">
                  <c:v>-982755313749</c:v>
                </c:pt>
                <c:pt idx="32">
                  <c:v>-930689943749</c:v>
                </c:pt>
                <c:pt idx="33">
                  <c:v>-839051313749</c:v>
                </c:pt>
                <c:pt idx="34">
                  <c:v>-810133213749</c:v>
                </c:pt>
                <c:pt idx="35">
                  <c:v>-819009623749</c:v>
                </c:pt>
                <c:pt idx="36">
                  <c:v>-715041933749</c:v>
                </c:pt>
                <c:pt idx="37">
                  <c:v>-692054863749</c:v>
                </c:pt>
                <c:pt idx="38">
                  <c:v>-659187533749</c:v>
                </c:pt>
                <c:pt idx="39">
                  <c:v>-650389733749</c:v>
                </c:pt>
                <c:pt idx="40">
                  <c:v>-602250423749</c:v>
                </c:pt>
                <c:pt idx="41">
                  <c:v>-582553913749</c:v>
                </c:pt>
                <c:pt idx="42">
                  <c:v>-565873143749</c:v>
                </c:pt>
                <c:pt idx="43">
                  <c:v>-448630460000</c:v>
                </c:pt>
                <c:pt idx="44">
                  <c:v>-412803510000</c:v>
                </c:pt>
                <c:pt idx="45">
                  <c:v>-403007850000</c:v>
                </c:pt>
                <c:pt idx="46">
                  <c:v>-336127600000</c:v>
                </c:pt>
                <c:pt idx="47">
                  <c:v>-374015520000</c:v>
                </c:pt>
                <c:pt idx="48">
                  <c:v>-239299460000</c:v>
                </c:pt>
                <c:pt idx="49">
                  <c:v>-218514290000</c:v>
                </c:pt>
                <c:pt idx="50">
                  <c:v>-172665850000</c:v>
                </c:pt>
                <c:pt idx="51">
                  <c:v>-70518510000</c:v>
                </c:pt>
                <c:pt idx="52">
                  <c:v>-34204720000</c:v>
                </c:pt>
                <c:pt idx="53">
                  <c:v>-19172320000</c:v>
                </c:pt>
                <c:pt idx="54">
                  <c:v>-7222530000</c:v>
                </c:pt>
                <c:pt idx="55">
                  <c:v>3907090000</c:v>
                </c:pt>
                <c:pt idx="56">
                  <c:v>22872880000</c:v>
                </c:pt>
                <c:pt idx="57">
                  <c:v>-28332500000</c:v>
                </c:pt>
                <c:pt idx="58">
                  <c:v>-50976030000</c:v>
                </c:pt>
                <c:pt idx="59">
                  <c:v>-59738050000</c:v>
                </c:pt>
                <c:pt idx="60">
                  <c:v>-59023140000</c:v>
                </c:pt>
                <c:pt idx="61">
                  <c:v>-153371780000</c:v>
                </c:pt>
                <c:pt idx="62">
                  <c:v>-129788100000</c:v>
                </c:pt>
                <c:pt idx="63">
                  <c:v>-98208810000</c:v>
                </c:pt>
                <c:pt idx="64">
                  <c:v>-27038510000</c:v>
                </c:pt>
                <c:pt idx="65">
                  <c:v>-47866560000</c:v>
                </c:pt>
                <c:pt idx="66">
                  <c:v>2866910000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6C3-3448-B44E-87A0A7B36BFC}"/>
            </c:ext>
          </c:extLst>
        </c:ser>
        <c:ser>
          <c:idx val="1"/>
          <c:order val="1"/>
          <c:tx>
            <c:strRef>
              <c:f>GDNN!$BO$77</c:f>
              <c:strCache>
                <c:ptCount val="1"/>
                <c:pt idx="0">
                  <c:v>DGW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multiLvlStrRef>
              <c:f>GDNN!$BL$78:$BM$144</c:f>
              <c:multiLvlStrCache>
                <c:ptCount val="67"/>
                <c:lvl>
                  <c:pt idx="0">
                    <c:v>19/01/2024</c:v>
                  </c:pt>
                  <c:pt idx="1">
                    <c:v>18/01/2024</c:v>
                  </c:pt>
                  <c:pt idx="2">
                    <c:v>17/01/2024</c:v>
                  </c:pt>
                  <c:pt idx="3">
                    <c:v>16/01/2024</c:v>
                  </c:pt>
                  <c:pt idx="4">
                    <c:v>15/01/2024</c:v>
                  </c:pt>
                  <c:pt idx="5">
                    <c:v>12/01/2024</c:v>
                  </c:pt>
                  <c:pt idx="6">
                    <c:v>11/01/2024</c:v>
                  </c:pt>
                  <c:pt idx="7">
                    <c:v>10/01/2024</c:v>
                  </c:pt>
                  <c:pt idx="8">
                    <c:v>09/01/2024</c:v>
                  </c:pt>
                  <c:pt idx="9">
                    <c:v>08/01/2024</c:v>
                  </c:pt>
                  <c:pt idx="10">
                    <c:v>05/01/2024</c:v>
                  </c:pt>
                  <c:pt idx="11">
                    <c:v>04/01/2024</c:v>
                  </c:pt>
                  <c:pt idx="12">
                    <c:v>03/01/2024</c:v>
                  </c:pt>
                  <c:pt idx="13">
                    <c:v>02/01/2024</c:v>
                  </c:pt>
                  <c:pt idx="14">
                    <c:v>29/12/2023</c:v>
                  </c:pt>
                  <c:pt idx="15">
                    <c:v>28/12/2023</c:v>
                  </c:pt>
                  <c:pt idx="16">
                    <c:v>27/12/2023</c:v>
                  </c:pt>
                  <c:pt idx="17">
                    <c:v>26/12/2023</c:v>
                  </c:pt>
                  <c:pt idx="18">
                    <c:v>25/12/2023</c:v>
                  </c:pt>
                  <c:pt idx="19">
                    <c:v>22/12/2023</c:v>
                  </c:pt>
                  <c:pt idx="20">
                    <c:v>21/12/2023</c:v>
                  </c:pt>
                  <c:pt idx="21">
                    <c:v>20/12/2023</c:v>
                  </c:pt>
                  <c:pt idx="22">
                    <c:v>19/12/2023</c:v>
                  </c:pt>
                  <c:pt idx="23">
                    <c:v>18/12/2023</c:v>
                  </c:pt>
                  <c:pt idx="24">
                    <c:v>15/12/2023</c:v>
                  </c:pt>
                  <c:pt idx="25">
                    <c:v>14/12/2023</c:v>
                  </c:pt>
                  <c:pt idx="26">
                    <c:v>13/12/2023</c:v>
                  </c:pt>
                  <c:pt idx="27">
                    <c:v>12/12/2023</c:v>
                  </c:pt>
                  <c:pt idx="28">
                    <c:v>11/12/2023</c:v>
                  </c:pt>
                  <c:pt idx="29">
                    <c:v>08/12/2023</c:v>
                  </c:pt>
                  <c:pt idx="30">
                    <c:v>07/12/2023</c:v>
                  </c:pt>
                  <c:pt idx="31">
                    <c:v>06/12/2023</c:v>
                  </c:pt>
                  <c:pt idx="32">
                    <c:v>05/12/2023</c:v>
                  </c:pt>
                  <c:pt idx="33">
                    <c:v>04/12/2023</c:v>
                  </c:pt>
                  <c:pt idx="34">
                    <c:v>01/12/2023</c:v>
                  </c:pt>
                  <c:pt idx="35">
                    <c:v>30/11/2023</c:v>
                  </c:pt>
                  <c:pt idx="36">
                    <c:v>29/11/2023</c:v>
                  </c:pt>
                  <c:pt idx="37">
                    <c:v>28/11/2023</c:v>
                  </c:pt>
                  <c:pt idx="38">
                    <c:v>27/11/2023</c:v>
                  </c:pt>
                  <c:pt idx="39">
                    <c:v>24/11/2023</c:v>
                  </c:pt>
                  <c:pt idx="40">
                    <c:v>23/11/2023</c:v>
                  </c:pt>
                  <c:pt idx="41">
                    <c:v>22/11/2023</c:v>
                  </c:pt>
                  <c:pt idx="42">
                    <c:v>21/11/2023</c:v>
                  </c:pt>
                  <c:pt idx="43">
                    <c:v>20/11/2023</c:v>
                  </c:pt>
                  <c:pt idx="44">
                    <c:v>17/11/2023</c:v>
                  </c:pt>
                  <c:pt idx="45">
                    <c:v>16/11/2023</c:v>
                  </c:pt>
                  <c:pt idx="46">
                    <c:v>15/11/2023</c:v>
                  </c:pt>
                  <c:pt idx="47">
                    <c:v>14/11/2023</c:v>
                  </c:pt>
                  <c:pt idx="48">
                    <c:v>13/11/2023</c:v>
                  </c:pt>
                  <c:pt idx="49">
                    <c:v>10/11/2023</c:v>
                  </c:pt>
                  <c:pt idx="50">
                    <c:v>09/11/2023</c:v>
                  </c:pt>
                  <c:pt idx="51">
                    <c:v>08/11/2023</c:v>
                  </c:pt>
                  <c:pt idx="52">
                    <c:v>07/11/2023</c:v>
                  </c:pt>
                  <c:pt idx="53">
                    <c:v>06/11/2023</c:v>
                  </c:pt>
                  <c:pt idx="54">
                    <c:v>03/11/2023</c:v>
                  </c:pt>
                  <c:pt idx="55">
                    <c:v>02/11/2023</c:v>
                  </c:pt>
                  <c:pt idx="56">
                    <c:v>01/11/2023</c:v>
                  </c:pt>
                  <c:pt idx="57">
                    <c:v>31/10/2023</c:v>
                  </c:pt>
                  <c:pt idx="58">
                    <c:v>30/10/2023</c:v>
                  </c:pt>
                  <c:pt idx="59">
                    <c:v>27/10/2023</c:v>
                  </c:pt>
                  <c:pt idx="60">
                    <c:v>26/10/2023</c:v>
                  </c:pt>
                  <c:pt idx="61">
                    <c:v>25/10/2023</c:v>
                  </c:pt>
                  <c:pt idx="62">
                    <c:v>24/10/2023</c:v>
                  </c:pt>
                  <c:pt idx="63">
                    <c:v>23/10/2023</c:v>
                  </c:pt>
                  <c:pt idx="64">
                    <c:v>20/10/2023</c:v>
                  </c:pt>
                  <c:pt idx="65">
                    <c:v>19/10/2023</c:v>
                  </c:pt>
                  <c:pt idx="66">
                    <c:v>18/10/2023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GDNN!$BO$78:$BO$144</c:f>
              <c:numCache>
                <c:formatCode>#,##0</c:formatCode>
                <c:ptCount val="67"/>
                <c:pt idx="0">
                  <c:v>102885631595</c:v>
                </c:pt>
                <c:pt idx="1">
                  <c:v>107615331595</c:v>
                </c:pt>
                <c:pt idx="2">
                  <c:v>107638601595</c:v>
                </c:pt>
                <c:pt idx="3">
                  <c:v>114972351595</c:v>
                </c:pt>
                <c:pt idx="4">
                  <c:v>113475231595</c:v>
                </c:pt>
                <c:pt idx="5">
                  <c:v>113115641595</c:v>
                </c:pt>
                <c:pt idx="6">
                  <c:v>111210131595</c:v>
                </c:pt>
                <c:pt idx="7">
                  <c:v>121320401595</c:v>
                </c:pt>
                <c:pt idx="8">
                  <c:v>124324591595</c:v>
                </c:pt>
                <c:pt idx="9">
                  <c:v>112274821595</c:v>
                </c:pt>
                <c:pt idx="10">
                  <c:v>98355061595</c:v>
                </c:pt>
                <c:pt idx="11">
                  <c:v>105461881595</c:v>
                </c:pt>
                <c:pt idx="12">
                  <c:v>111840431595</c:v>
                </c:pt>
                <c:pt idx="13">
                  <c:v>110002551595</c:v>
                </c:pt>
                <c:pt idx="14">
                  <c:v>110474711595</c:v>
                </c:pt>
                <c:pt idx="15">
                  <c:v>109340171595</c:v>
                </c:pt>
                <c:pt idx="16">
                  <c:v>109219871595</c:v>
                </c:pt>
                <c:pt idx="17">
                  <c:v>117666021595</c:v>
                </c:pt>
                <c:pt idx="18">
                  <c:v>122444461595</c:v>
                </c:pt>
                <c:pt idx="19">
                  <c:v>122676141595</c:v>
                </c:pt>
                <c:pt idx="20">
                  <c:v>124401871595</c:v>
                </c:pt>
                <c:pt idx="21">
                  <c:v>124098481595</c:v>
                </c:pt>
                <c:pt idx="22">
                  <c:v>122429801595</c:v>
                </c:pt>
                <c:pt idx="23">
                  <c:v>118158701595</c:v>
                </c:pt>
                <c:pt idx="24">
                  <c:v>120478291595</c:v>
                </c:pt>
                <c:pt idx="25">
                  <c:v>113221621595</c:v>
                </c:pt>
                <c:pt idx="26">
                  <c:v>136723561595</c:v>
                </c:pt>
                <c:pt idx="27">
                  <c:v>141461831595</c:v>
                </c:pt>
                <c:pt idx="28">
                  <c:v>142497661595</c:v>
                </c:pt>
                <c:pt idx="29">
                  <c:v>142986081595</c:v>
                </c:pt>
                <c:pt idx="30">
                  <c:v>144056831595</c:v>
                </c:pt>
                <c:pt idx="31">
                  <c:v>149186321595</c:v>
                </c:pt>
                <c:pt idx="32">
                  <c:v>150207121595</c:v>
                </c:pt>
                <c:pt idx="33">
                  <c:v>160126571595</c:v>
                </c:pt>
                <c:pt idx="34">
                  <c:v>165613951595</c:v>
                </c:pt>
                <c:pt idx="35">
                  <c:v>168145531595</c:v>
                </c:pt>
                <c:pt idx="36">
                  <c:v>175417831595</c:v>
                </c:pt>
                <c:pt idx="37">
                  <c:v>176387721595</c:v>
                </c:pt>
                <c:pt idx="38">
                  <c:v>173232681595</c:v>
                </c:pt>
                <c:pt idx="39">
                  <c:v>172971581595</c:v>
                </c:pt>
                <c:pt idx="40">
                  <c:v>167665191595</c:v>
                </c:pt>
                <c:pt idx="41">
                  <c:v>162641861595</c:v>
                </c:pt>
                <c:pt idx="42">
                  <c:v>159852201595</c:v>
                </c:pt>
                <c:pt idx="43">
                  <c:v>159938811595</c:v>
                </c:pt>
                <c:pt idx="44">
                  <c:v>156127461595</c:v>
                </c:pt>
                <c:pt idx="45">
                  <c:v>154442701595</c:v>
                </c:pt>
                <c:pt idx="46">
                  <c:v>144524131595</c:v>
                </c:pt>
                <c:pt idx="47">
                  <c:v>144801841595</c:v>
                </c:pt>
                <c:pt idx="48">
                  <c:v>152291301595</c:v>
                </c:pt>
                <c:pt idx="49">
                  <c:v>143902551595</c:v>
                </c:pt>
                <c:pt idx="50">
                  <c:v>143893911595</c:v>
                </c:pt>
                <c:pt idx="51">
                  <c:v>142296831595</c:v>
                </c:pt>
                <c:pt idx="52">
                  <c:v>143240291595</c:v>
                </c:pt>
                <c:pt idx="53">
                  <c:v>141659531595</c:v>
                </c:pt>
                <c:pt idx="54">
                  <c:v>138539461595</c:v>
                </c:pt>
                <c:pt idx="55">
                  <c:v>123688981595</c:v>
                </c:pt>
                <c:pt idx="56">
                  <c:v>115906981595</c:v>
                </c:pt>
                <c:pt idx="57">
                  <c:v>108911121595</c:v>
                </c:pt>
                <c:pt idx="58">
                  <c:v>87528711595</c:v>
                </c:pt>
                <c:pt idx="59">
                  <c:v>85398611595</c:v>
                </c:pt>
                <c:pt idx="60">
                  <c:v>85287601595</c:v>
                </c:pt>
                <c:pt idx="61">
                  <c:v>79247931595</c:v>
                </c:pt>
                <c:pt idx="62">
                  <c:v>78161151595</c:v>
                </c:pt>
                <c:pt idx="63">
                  <c:v>77559971595</c:v>
                </c:pt>
                <c:pt idx="64">
                  <c:v>81607111595</c:v>
                </c:pt>
                <c:pt idx="65">
                  <c:v>80496171595</c:v>
                </c:pt>
                <c:pt idx="66">
                  <c:v>65017961595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6C3-3448-B44E-87A0A7B36BFC}"/>
            </c:ext>
          </c:extLst>
        </c:ser>
        <c:ser>
          <c:idx val="2"/>
          <c:order val="2"/>
          <c:tx>
            <c:strRef>
              <c:f>GDNN!$BP$77</c:f>
              <c:strCache>
                <c:ptCount val="1"/>
                <c:pt idx="0">
                  <c:v>MWG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multiLvlStrRef>
              <c:f>GDNN!$BL$78:$BM$144</c:f>
              <c:multiLvlStrCache>
                <c:ptCount val="67"/>
                <c:lvl>
                  <c:pt idx="0">
                    <c:v>19/01/2024</c:v>
                  </c:pt>
                  <c:pt idx="1">
                    <c:v>18/01/2024</c:v>
                  </c:pt>
                  <c:pt idx="2">
                    <c:v>17/01/2024</c:v>
                  </c:pt>
                  <c:pt idx="3">
                    <c:v>16/01/2024</c:v>
                  </c:pt>
                  <c:pt idx="4">
                    <c:v>15/01/2024</c:v>
                  </c:pt>
                  <c:pt idx="5">
                    <c:v>12/01/2024</c:v>
                  </c:pt>
                  <c:pt idx="6">
                    <c:v>11/01/2024</c:v>
                  </c:pt>
                  <c:pt idx="7">
                    <c:v>10/01/2024</c:v>
                  </c:pt>
                  <c:pt idx="8">
                    <c:v>09/01/2024</c:v>
                  </c:pt>
                  <c:pt idx="9">
                    <c:v>08/01/2024</c:v>
                  </c:pt>
                  <c:pt idx="10">
                    <c:v>05/01/2024</c:v>
                  </c:pt>
                  <c:pt idx="11">
                    <c:v>04/01/2024</c:v>
                  </c:pt>
                  <c:pt idx="12">
                    <c:v>03/01/2024</c:v>
                  </c:pt>
                  <c:pt idx="13">
                    <c:v>02/01/2024</c:v>
                  </c:pt>
                  <c:pt idx="14">
                    <c:v>29/12/2023</c:v>
                  </c:pt>
                  <c:pt idx="15">
                    <c:v>28/12/2023</c:v>
                  </c:pt>
                  <c:pt idx="16">
                    <c:v>27/12/2023</c:v>
                  </c:pt>
                  <c:pt idx="17">
                    <c:v>26/12/2023</c:v>
                  </c:pt>
                  <c:pt idx="18">
                    <c:v>25/12/2023</c:v>
                  </c:pt>
                  <c:pt idx="19">
                    <c:v>22/12/2023</c:v>
                  </c:pt>
                  <c:pt idx="20">
                    <c:v>21/12/2023</c:v>
                  </c:pt>
                  <c:pt idx="21">
                    <c:v>20/12/2023</c:v>
                  </c:pt>
                  <c:pt idx="22">
                    <c:v>19/12/2023</c:v>
                  </c:pt>
                  <c:pt idx="23">
                    <c:v>18/12/2023</c:v>
                  </c:pt>
                  <c:pt idx="24">
                    <c:v>15/12/2023</c:v>
                  </c:pt>
                  <c:pt idx="25">
                    <c:v>14/12/2023</c:v>
                  </c:pt>
                  <c:pt idx="26">
                    <c:v>13/12/2023</c:v>
                  </c:pt>
                  <c:pt idx="27">
                    <c:v>12/12/2023</c:v>
                  </c:pt>
                  <c:pt idx="28">
                    <c:v>11/12/2023</c:v>
                  </c:pt>
                  <c:pt idx="29">
                    <c:v>08/12/2023</c:v>
                  </c:pt>
                  <c:pt idx="30">
                    <c:v>07/12/2023</c:v>
                  </c:pt>
                  <c:pt idx="31">
                    <c:v>06/12/2023</c:v>
                  </c:pt>
                  <c:pt idx="32">
                    <c:v>05/12/2023</c:v>
                  </c:pt>
                  <c:pt idx="33">
                    <c:v>04/12/2023</c:v>
                  </c:pt>
                  <c:pt idx="34">
                    <c:v>01/12/2023</c:v>
                  </c:pt>
                  <c:pt idx="35">
                    <c:v>30/11/2023</c:v>
                  </c:pt>
                  <c:pt idx="36">
                    <c:v>29/11/2023</c:v>
                  </c:pt>
                  <c:pt idx="37">
                    <c:v>28/11/2023</c:v>
                  </c:pt>
                  <c:pt idx="38">
                    <c:v>27/11/2023</c:v>
                  </c:pt>
                  <c:pt idx="39">
                    <c:v>24/11/2023</c:v>
                  </c:pt>
                  <c:pt idx="40">
                    <c:v>23/11/2023</c:v>
                  </c:pt>
                  <c:pt idx="41">
                    <c:v>22/11/2023</c:v>
                  </c:pt>
                  <c:pt idx="42">
                    <c:v>21/11/2023</c:v>
                  </c:pt>
                  <c:pt idx="43">
                    <c:v>20/11/2023</c:v>
                  </c:pt>
                  <c:pt idx="44">
                    <c:v>17/11/2023</c:v>
                  </c:pt>
                  <c:pt idx="45">
                    <c:v>16/11/2023</c:v>
                  </c:pt>
                  <c:pt idx="46">
                    <c:v>15/11/2023</c:v>
                  </c:pt>
                  <c:pt idx="47">
                    <c:v>14/11/2023</c:v>
                  </c:pt>
                  <c:pt idx="48">
                    <c:v>13/11/2023</c:v>
                  </c:pt>
                  <c:pt idx="49">
                    <c:v>10/11/2023</c:v>
                  </c:pt>
                  <c:pt idx="50">
                    <c:v>09/11/2023</c:v>
                  </c:pt>
                  <c:pt idx="51">
                    <c:v>08/11/2023</c:v>
                  </c:pt>
                  <c:pt idx="52">
                    <c:v>07/11/2023</c:v>
                  </c:pt>
                  <c:pt idx="53">
                    <c:v>06/11/2023</c:v>
                  </c:pt>
                  <c:pt idx="54">
                    <c:v>03/11/2023</c:v>
                  </c:pt>
                  <c:pt idx="55">
                    <c:v>02/11/2023</c:v>
                  </c:pt>
                  <c:pt idx="56">
                    <c:v>01/11/2023</c:v>
                  </c:pt>
                  <c:pt idx="57">
                    <c:v>31/10/2023</c:v>
                  </c:pt>
                  <c:pt idx="58">
                    <c:v>30/10/2023</c:v>
                  </c:pt>
                  <c:pt idx="59">
                    <c:v>27/10/2023</c:v>
                  </c:pt>
                  <c:pt idx="60">
                    <c:v>26/10/2023</c:v>
                  </c:pt>
                  <c:pt idx="61">
                    <c:v>25/10/2023</c:v>
                  </c:pt>
                  <c:pt idx="62">
                    <c:v>24/10/2023</c:v>
                  </c:pt>
                  <c:pt idx="63">
                    <c:v>23/10/2023</c:v>
                  </c:pt>
                  <c:pt idx="64">
                    <c:v>20/10/2023</c:v>
                  </c:pt>
                  <c:pt idx="65">
                    <c:v>19/10/2023</c:v>
                  </c:pt>
                  <c:pt idx="66">
                    <c:v>18/10/2023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GDNN!$BP$78:$BP$144</c:f>
              <c:numCache>
                <c:formatCode>#,##0</c:formatCode>
                <c:ptCount val="67"/>
                <c:pt idx="0">
                  <c:v>-1673761500000</c:v>
                </c:pt>
                <c:pt idx="1">
                  <c:v>-1738077970000</c:v>
                </c:pt>
                <c:pt idx="2">
                  <c:v>-1859751360000</c:v>
                </c:pt>
                <c:pt idx="3">
                  <c:v>-2018701240000</c:v>
                </c:pt>
                <c:pt idx="4">
                  <c:v>-2166463650000</c:v>
                </c:pt>
                <c:pt idx="5">
                  <c:v>-2222433790000</c:v>
                </c:pt>
                <c:pt idx="6">
                  <c:v>-2274293370000</c:v>
                </c:pt>
                <c:pt idx="7">
                  <c:v>-2246132410000</c:v>
                </c:pt>
                <c:pt idx="8">
                  <c:v>-2288974890000</c:v>
                </c:pt>
                <c:pt idx="9">
                  <c:v>-2309392220000</c:v>
                </c:pt>
                <c:pt idx="10">
                  <c:v>-2289496000000</c:v>
                </c:pt>
                <c:pt idx="11">
                  <c:v>-2289452340000</c:v>
                </c:pt>
                <c:pt idx="12">
                  <c:v>-2280262320000</c:v>
                </c:pt>
                <c:pt idx="13">
                  <c:v>-2260904390000</c:v>
                </c:pt>
                <c:pt idx="14">
                  <c:v>-2275232500000</c:v>
                </c:pt>
                <c:pt idx="15">
                  <c:v>-2269104360000</c:v>
                </c:pt>
                <c:pt idx="16">
                  <c:v>-2296850980000</c:v>
                </c:pt>
                <c:pt idx="17">
                  <c:v>-2319192950000</c:v>
                </c:pt>
                <c:pt idx="18">
                  <c:v>-2326422840000</c:v>
                </c:pt>
                <c:pt idx="19">
                  <c:v>-2315711620000</c:v>
                </c:pt>
                <c:pt idx="20">
                  <c:v>-2370604730000</c:v>
                </c:pt>
                <c:pt idx="21">
                  <c:v>-2401606160000</c:v>
                </c:pt>
                <c:pt idx="22">
                  <c:v>-2507190520000</c:v>
                </c:pt>
                <c:pt idx="23">
                  <c:v>-2518151050000</c:v>
                </c:pt>
                <c:pt idx="24">
                  <c:v>-2511087550000</c:v>
                </c:pt>
                <c:pt idx="25">
                  <c:v>-2482744650000</c:v>
                </c:pt>
                <c:pt idx="26">
                  <c:v>-2505567730000</c:v>
                </c:pt>
                <c:pt idx="27">
                  <c:v>-2471353190000</c:v>
                </c:pt>
                <c:pt idx="28">
                  <c:v>-2465665730000</c:v>
                </c:pt>
                <c:pt idx="29">
                  <c:v>-2466162950000</c:v>
                </c:pt>
                <c:pt idx="30">
                  <c:v>-2489556500000</c:v>
                </c:pt>
                <c:pt idx="31">
                  <c:v>-2472562980000</c:v>
                </c:pt>
                <c:pt idx="32">
                  <c:v>-2457798730000</c:v>
                </c:pt>
                <c:pt idx="33">
                  <c:v>-2457830100000</c:v>
                </c:pt>
                <c:pt idx="34">
                  <c:v>-2445849690000</c:v>
                </c:pt>
                <c:pt idx="35">
                  <c:v>-2451079440000</c:v>
                </c:pt>
                <c:pt idx="36">
                  <c:v>-2453196970000</c:v>
                </c:pt>
                <c:pt idx="37">
                  <c:v>-2331474610000</c:v>
                </c:pt>
                <c:pt idx="38">
                  <c:v>-2313295070000</c:v>
                </c:pt>
                <c:pt idx="39">
                  <c:v>-2316524330000</c:v>
                </c:pt>
                <c:pt idx="40">
                  <c:v>-2322431590000</c:v>
                </c:pt>
                <c:pt idx="41">
                  <c:v>-2281035170000</c:v>
                </c:pt>
                <c:pt idx="42">
                  <c:v>-2222627620000</c:v>
                </c:pt>
                <c:pt idx="43">
                  <c:v>-2199059020000</c:v>
                </c:pt>
                <c:pt idx="44">
                  <c:v>-2178320300000</c:v>
                </c:pt>
                <c:pt idx="45">
                  <c:v>-2113195700000</c:v>
                </c:pt>
                <c:pt idx="46">
                  <c:v>-2032095630000</c:v>
                </c:pt>
                <c:pt idx="47">
                  <c:v>-1992051050000</c:v>
                </c:pt>
                <c:pt idx="48">
                  <c:v>-1862159210000</c:v>
                </c:pt>
                <c:pt idx="49">
                  <c:v>-1814712380000</c:v>
                </c:pt>
                <c:pt idx="50">
                  <c:v>-1822514510000</c:v>
                </c:pt>
                <c:pt idx="51">
                  <c:v>-1768554990000</c:v>
                </c:pt>
                <c:pt idx="52">
                  <c:v>-1532805840000</c:v>
                </c:pt>
                <c:pt idx="53">
                  <c:v>-1411126020000</c:v>
                </c:pt>
                <c:pt idx="54">
                  <c:v>-1365520070000</c:v>
                </c:pt>
                <c:pt idx="55">
                  <c:v>-1422065990000</c:v>
                </c:pt>
                <c:pt idx="56">
                  <c:v>-1137759080000</c:v>
                </c:pt>
                <c:pt idx="57">
                  <c:v>-949922650000</c:v>
                </c:pt>
                <c:pt idx="58">
                  <c:v>-872013090000</c:v>
                </c:pt>
                <c:pt idx="59">
                  <c:v>-875127880000</c:v>
                </c:pt>
                <c:pt idx="60">
                  <c:v>-867554790000</c:v>
                </c:pt>
                <c:pt idx="61">
                  <c:v>-932336650000</c:v>
                </c:pt>
                <c:pt idx="62">
                  <c:v>-902312860000</c:v>
                </c:pt>
                <c:pt idx="63">
                  <c:v>-767127780000</c:v>
                </c:pt>
                <c:pt idx="64">
                  <c:v>-606574700000</c:v>
                </c:pt>
                <c:pt idx="65">
                  <c:v>-614691280000</c:v>
                </c:pt>
                <c:pt idx="66">
                  <c:v>-581208890000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6C3-3448-B44E-87A0A7B36BFC}"/>
            </c:ext>
          </c:extLst>
        </c:ser>
        <c:ser>
          <c:idx val="3"/>
          <c:order val="3"/>
          <c:tx>
            <c:strRef>
              <c:f>GDNN!$BQ$77</c:f>
              <c:strCache>
                <c:ptCount val="1"/>
                <c:pt idx="0">
                  <c:v>FRT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multiLvlStrRef>
              <c:f>GDNN!$BL$78:$BM$144</c:f>
              <c:multiLvlStrCache>
                <c:ptCount val="67"/>
                <c:lvl>
                  <c:pt idx="0">
                    <c:v>19/01/2024</c:v>
                  </c:pt>
                  <c:pt idx="1">
                    <c:v>18/01/2024</c:v>
                  </c:pt>
                  <c:pt idx="2">
                    <c:v>17/01/2024</c:v>
                  </c:pt>
                  <c:pt idx="3">
                    <c:v>16/01/2024</c:v>
                  </c:pt>
                  <c:pt idx="4">
                    <c:v>15/01/2024</c:v>
                  </c:pt>
                  <c:pt idx="5">
                    <c:v>12/01/2024</c:v>
                  </c:pt>
                  <c:pt idx="6">
                    <c:v>11/01/2024</c:v>
                  </c:pt>
                  <c:pt idx="7">
                    <c:v>10/01/2024</c:v>
                  </c:pt>
                  <c:pt idx="8">
                    <c:v>09/01/2024</c:v>
                  </c:pt>
                  <c:pt idx="9">
                    <c:v>08/01/2024</c:v>
                  </c:pt>
                  <c:pt idx="10">
                    <c:v>05/01/2024</c:v>
                  </c:pt>
                  <c:pt idx="11">
                    <c:v>04/01/2024</c:v>
                  </c:pt>
                  <c:pt idx="12">
                    <c:v>03/01/2024</c:v>
                  </c:pt>
                  <c:pt idx="13">
                    <c:v>02/01/2024</c:v>
                  </c:pt>
                  <c:pt idx="14">
                    <c:v>29/12/2023</c:v>
                  </c:pt>
                  <c:pt idx="15">
                    <c:v>28/12/2023</c:v>
                  </c:pt>
                  <c:pt idx="16">
                    <c:v>27/12/2023</c:v>
                  </c:pt>
                  <c:pt idx="17">
                    <c:v>26/12/2023</c:v>
                  </c:pt>
                  <c:pt idx="18">
                    <c:v>25/12/2023</c:v>
                  </c:pt>
                  <c:pt idx="19">
                    <c:v>22/12/2023</c:v>
                  </c:pt>
                  <c:pt idx="20">
                    <c:v>21/12/2023</c:v>
                  </c:pt>
                  <c:pt idx="21">
                    <c:v>20/12/2023</c:v>
                  </c:pt>
                  <c:pt idx="22">
                    <c:v>19/12/2023</c:v>
                  </c:pt>
                  <c:pt idx="23">
                    <c:v>18/12/2023</c:v>
                  </c:pt>
                  <c:pt idx="24">
                    <c:v>15/12/2023</c:v>
                  </c:pt>
                  <c:pt idx="25">
                    <c:v>14/12/2023</c:v>
                  </c:pt>
                  <c:pt idx="26">
                    <c:v>13/12/2023</c:v>
                  </c:pt>
                  <c:pt idx="27">
                    <c:v>12/12/2023</c:v>
                  </c:pt>
                  <c:pt idx="28">
                    <c:v>11/12/2023</c:v>
                  </c:pt>
                  <c:pt idx="29">
                    <c:v>08/12/2023</c:v>
                  </c:pt>
                  <c:pt idx="30">
                    <c:v>07/12/2023</c:v>
                  </c:pt>
                  <c:pt idx="31">
                    <c:v>06/12/2023</c:v>
                  </c:pt>
                  <c:pt idx="32">
                    <c:v>05/12/2023</c:v>
                  </c:pt>
                  <c:pt idx="33">
                    <c:v>04/12/2023</c:v>
                  </c:pt>
                  <c:pt idx="34">
                    <c:v>01/12/2023</c:v>
                  </c:pt>
                  <c:pt idx="35">
                    <c:v>30/11/2023</c:v>
                  </c:pt>
                  <c:pt idx="36">
                    <c:v>29/11/2023</c:v>
                  </c:pt>
                  <c:pt idx="37">
                    <c:v>28/11/2023</c:v>
                  </c:pt>
                  <c:pt idx="38">
                    <c:v>27/11/2023</c:v>
                  </c:pt>
                  <c:pt idx="39">
                    <c:v>24/11/2023</c:v>
                  </c:pt>
                  <c:pt idx="40">
                    <c:v>23/11/2023</c:v>
                  </c:pt>
                  <c:pt idx="41">
                    <c:v>22/11/2023</c:v>
                  </c:pt>
                  <c:pt idx="42">
                    <c:v>21/11/2023</c:v>
                  </c:pt>
                  <c:pt idx="43">
                    <c:v>20/11/2023</c:v>
                  </c:pt>
                  <c:pt idx="44">
                    <c:v>17/11/2023</c:v>
                  </c:pt>
                  <c:pt idx="45">
                    <c:v>16/11/2023</c:v>
                  </c:pt>
                  <c:pt idx="46">
                    <c:v>15/11/2023</c:v>
                  </c:pt>
                  <c:pt idx="47">
                    <c:v>14/11/2023</c:v>
                  </c:pt>
                  <c:pt idx="48">
                    <c:v>13/11/2023</c:v>
                  </c:pt>
                  <c:pt idx="49">
                    <c:v>10/11/2023</c:v>
                  </c:pt>
                  <c:pt idx="50">
                    <c:v>09/11/2023</c:v>
                  </c:pt>
                  <c:pt idx="51">
                    <c:v>08/11/2023</c:v>
                  </c:pt>
                  <c:pt idx="52">
                    <c:v>07/11/2023</c:v>
                  </c:pt>
                  <c:pt idx="53">
                    <c:v>06/11/2023</c:v>
                  </c:pt>
                  <c:pt idx="54">
                    <c:v>03/11/2023</c:v>
                  </c:pt>
                  <c:pt idx="55">
                    <c:v>02/11/2023</c:v>
                  </c:pt>
                  <c:pt idx="56">
                    <c:v>01/11/2023</c:v>
                  </c:pt>
                  <c:pt idx="57">
                    <c:v>31/10/2023</c:v>
                  </c:pt>
                  <c:pt idx="58">
                    <c:v>30/10/2023</c:v>
                  </c:pt>
                  <c:pt idx="59">
                    <c:v>27/10/2023</c:v>
                  </c:pt>
                  <c:pt idx="60">
                    <c:v>26/10/2023</c:v>
                  </c:pt>
                  <c:pt idx="61">
                    <c:v>25/10/2023</c:v>
                  </c:pt>
                  <c:pt idx="62">
                    <c:v>24/10/2023</c:v>
                  </c:pt>
                  <c:pt idx="63">
                    <c:v>23/10/2023</c:v>
                  </c:pt>
                  <c:pt idx="64">
                    <c:v>20/10/2023</c:v>
                  </c:pt>
                  <c:pt idx="65">
                    <c:v>19/10/2023</c:v>
                  </c:pt>
                  <c:pt idx="66">
                    <c:v>18/10/2023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GDNN!$BQ$78:$BQ$144</c:f>
              <c:numCache>
                <c:formatCode>#,##0</c:formatCode>
                <c:ptCount val="67"/>
                <c:pt idx="0">
                  <c:v>-59425400000</c:v>
                </c:pt>
                <c:pt idx="1">
                  <c:v>-29227570000</c:v>
                </c:pt>
                <c:pt idx="2">
                  <c:v>-12135280000</c:v>
                </c:pt>
                <c:pt idx="3">
                  <c:v>-8471550000</c:v>
                </c:pt>
                <c:pt idx="4">
                  <c:v>6187290000</c:v>
                </c:pt>
                <c:pt idx="5">
                  <c:v>28638090000</c:v>
                </c:pt>
                <c:pt idx="6">
                  <c:v>41319510000</c:v>
                </c:pt>
                <c:pt idx="7">
                  <c:v>61802390000</c:v>
                </c:pt>
                <c:pt idx="8">
                  <c:v>92862580000</c:v>
                </c:pt>
                <c:pt idx="9">
                  <c:v>104976720000</c:v>
                </c:pt>
                <c:pt idx="10">
                  <c:v>118624150000</c:v>
                </c:pt>
                <c:pt idx="11">
                  <c:v>119088830000</c:v>
                </c:pt>
                <c:pt idx="12">
                  <c:v>119296550000</c:v>
                </c:pt>
                <c:pt idx="13">
                  <c:v>139432180000</c:v>
                </c:pt>
                <c:pt idx="14">
                  <c:v>136437790000</c:v>
                </c:pt>
                <c:pt idx="15">
                  <c:v>120952270000</c:v>
                </c:pt>
                <c:pt idx="16">
                  <c:v>108296980000</c:v>
                </c:pt>
                <c:pt idx="17">
                  <c:v>118327230000</c:v>
                </c:pt>
                <c:pt idx="18">
                  <c:v>118477780000</c:v>
                </c:pt>
                <c:pt idx="19">
                  <c:v>122420410000</c:v>
                </c:pt>
                <c:pt idx="20">
                  <c:v>126855860000</c:v>
                </c:pt>
                <c:pt idx="21">
                  <c:v>142592480000</c:v>
                </c:pt>
                <c:pt idx="22">
                  <c:v>139133020000</c:v>
                </c:pt>
                <c:pt idx="23">
                  <c:v>137898630000</c:v>
                </c:pt>
                <c:pt idx="24">
                  <c:v>135090010000</c:v>
                </c:pt>
                <c:pt idx="25">
                  <c:v>124081990000</c:v>
                </c:pt>
                <c:pt idx="26">
                  <c:v>124767620000</c:v>
                </c:pt>
                <c:pt idx="27">
                  <c:v>132872250000</c:v>
                </c:pt>
                <c:pt idx="28">
                  <c:v>123298450000</c:v>
                </c:pt>
                <c:pt idx="29">
                  <c:v>140802470000</c:v>
                </c:pt>
                <c:pt idx="30">
                  <c:v>144650260000</c:v>
                </c:pt>
                <c:pt idx="31">
                  <c:v>148057090000</c:v>
                </c:pt>
                <c:pt idx="32">
                  <c:v>162759790000</c:v>
                </c:pt>
                <c:pt idx="33">
                  <c:v>175326400000</c:v>
                </c:pt>
                <c:pt idx="34">
                  <c:v>167479290000</c:v>
                </c:pt>
                <c:pt idx="35">
                  <c:v>164709100000</c:v>
                </c:pt>
                <c:pt idx="36">
                  <c:v>127454800000</c:v>
                </c:pt>
                <c:pt idx="37">
                  <c:v>124046870000</c:v>
                </c:pt>
                <c:pt idx="38">
                  <c:v>130150510000</c:v>
                </c:pt>
                <c:pt idx="39">
                  <c:v>128113960000</c:v>
                </c:pt>
                <c:pt idx="40">
                  <c:v>105211830000</c:v>
                </c:pt>
                <c:pt idx="41">
                  <c:v>103780540000</c:v>
                </c:pt>
                <c:pt idx="42">
                  <c:v>100571230000</c:v>
                </c:pt>
                <c:pt idx="43">
                  <c:v>100079730000</c:v>
                </c:pt>
                <c:pt idx="44">
                  <c:v>99684680000</c:v>
                </c:pt>
                <c:pt idx="45">
                  <c:v>86137290000</c:v>
                </c:pt>
                <c:pt idx="46">
                  <c:v>120259210000</c:v>
                </c:pt>
                <c:pt idx="47">
                  <c:v>105160790000</c:v>
                </c:pt>
                <c:pt idx="48">
                  <c:v>101732600000</c:v>
                </c:pt>
                <c:pt idx="49">
                  <c:v>98499050000</c:v>
                </c:pt>
                <c:pt idx="50">
                  <c:v>99074450000</c:v>
                </c:pt>
                <c:pt idx="51">
                  <c:v>97188300000</c:v>
                </c:pt>
                <c:pt idx="52">
                  <c:v>112383660000</c:v>
                </c:pt>
                <c:pt idx="53">
                  <c:v>111618730000</c:v>
                </c:pt>
                <c:pt idx="54">
                  <c:v>133376070000</c:v>
                </c:pt>
                <c:pt idx="55">
                  <c:v>127053410000</c:v>
                </c:pt>
                <c:pt idx="56">
                  <c:v>116616750000</c:v>
                </c:pt>
                <c:pt idx="57">
                  <c:v>85813890000</c:v>
                </c:pt>
                <c:pt idx="58">
                  <c:v>36009740000</c:v>
                </c:pt>
                <c:pt idx="59">
                  <c:v>23103690000</c:v>
                </c:pt>
                <c:pt idx="60">
                  <c:v>18911380000</c:v>
                </c:pt>
                <c:pt idx="61">
                  <c:v>4578060000</c:v>
                </c:pt>
                <c:pt idx="62">
                  <c:v>-3483400000</c:v>
                </c:pt>
                <c:pt idx="63">
                  <c:v>-9711410000</c:v>
                </c:pt>
                <c:pt idx="64">
                  <c:v>-19534080000</c:v>
                </c:pt>
                <c:pt idx="65">
                  <c:v>-41753920000</c:v>
                </c:pt>
                <c:pt idx="66">
                  <c:v>-61013870000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66C3-3448-B44E-87A0A7B36BFC}"/>
            </c:ext>
          </c:extLst>
        </c:ser>
        <c:ser>
          <c:idx val="4"/>
          <c:order val="4"/>
          <c:tx>
            <c:strRef>
              <c:f>GDNN!$BR$77</c:f>
              <c:strCache>
                <c:ptCount val="1"/>
                <c:pt idx="0">
                  <c:v>PNJ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multiLvlStrRef>
              <c:f>GDNN!$BL$78:$BM$144</c:f>
              <c:multiLvlStrCache>
                <c:ptCount val="67"/>
                <c:lvl>
                  <c:pt idx="0">
                    <c:v>19/01/2024</c:v>
                  </c:pt>
                  <c:pt idx="1">
                    <c:v>18/01/2024</c:v>
                  </c:pt>
                  <c:pt idx="2">
                    <c:v>17/01/2024</c:v>
                  </c:pt>
                  <c:pt idx="3">
                    <c:v>16/01/2024</c:v>
                  </c:pt>
                  <c:pt idx="4">
                    <c:v>15/01/2024</c:v>
                  </c:pt>
                  <c:pt idx="5">
                    <c:v>12/01/2024</c:v>
                  </c:pt>
                  <c:pt idx="6">
                    <c:v>11/01/2024</c:v>
                  </c:pt>
                  <c:pt idx="7">
                    <c:v>10/01/2024</c:v>
                  </c:pt>
                  <c:pt idx="8">
                    <c:v>09/01/2024</c:v>
                  </c:pt>
                  <c:pt idx="9">
                    <c:v>08/01/2024</c:v>
                  </c:pt>
                  <c:pt idx="10">
                    <c:v>05/01/2024</c:v>
                  </c:pt>
                  <c:pt idx="11">
                    <c:v>04/01/2024</c:v>
                  </c:pt>
                  <c:pt idx="12">
                    <c:v>03/01/2024</c:v>
                  </c:pt>
                  <c:pt idx="13">
                    <c:v>02/01/2024</c:v>
                  </c:pt>
                  <c:pt idx="14">
                    <c:v>29/12/2023</c:v>
                  </c:pt>
                  <c:pt idx="15">
                    <c:v>28/12/2023</c:v>
                  </c:pt>
                  <c:pt idx="16">
                    <c:v>27/12/2023</c:v>
                  </c:pt>
                  <c:pt idx="17">
                    <c:v>26/12/2023</c:v>
                  </c:pt>
                  <c:pt idx="18">
                    <c:v>25/12/2023</c:v>
                  </c:pt>
                  <c:pt idx="19">
                    <c:v>22/12/2023</c:v>
                  </c:pt>
                  <c:pt idx="20">
                    <c:v>21/12/2023</c:v>
                  </c:pt>
                  <c:pt idx="21">
                    <c:v>20/12/2023</c:v>
                  </c:pt>
                  <c:pt idx="22">
                    <c:v>19/12/2023</c:v>
                  </c:pt>
                  <c:pt idx="23">
                    <c:v>18/12/2023</c:v>
                  </c:pt>
                  <c:pt idx="24">
                    <c:v>15/12/2023</c:v>
                  </c:pt>
                  <c:pt idx="25">
                    <c:v>14/12/2023</c:v>
                  </c:pt>
                  <c:pt idx="26">
                    <c:v>13/12/2023</c:v>
                  </c:pt>
                  <c:pt idx="27">
                    <c:v>12/12/2023</c:v>
                  </c:pt>
                  <c:pt idx="28">
                    <c:v>11/12/2023</c:v>
                  </c:pt>
                  <c:pt idx="29">
                    <c:v>08/12/2023</c:v>
                  </c:pt>
                  <c:pt idx="30">
                    <c:v>07/12/2023</c:v>
                  </c:pt>
                  <c:pt idx="31">
                    <c:v>06/12/2023</c:v>
                  </c:pt>
                  <c:pt idx="32">
                    <c:v>05/12/2023</c:v>
                  </c:pt>
                  <c:pt idx="33">
                    <c:v>04/12/2023</c:v>
                  </c:pt>
                  <c:pt idx="34">
                    <c:v>01/12/2023</c:v>
                  </c:pt>
                  <c:pt idx="35">
                    <c:v>30/11/2023</c:v>
                  </c:pt>
                  <c:pt idx="36">
                    <c:v>29/11/2023</c:v>
                  </c:pt>
                  <c:pt idx="37">
                    <c:v>28/11/2023</c:v>
                  </c:pt>
                  <c:pt idx="38">
                    <c:v>27/11/2023</c:v>
                  </c:pt>
                  <c:pt idx="39">
                    <c:v>24/11/2023</c:v>
                  </c:pt>
                  <c:pt idx="40">
                    <c:v>23/11/2023</c:v>
                  </c:pt>
                  <c:pt idx="41">
                    <c:v>22/11/2023</c:v>
                  </c:pt>
                  <c:pt idx="42">
                    <c:v>21/11/2023</c:v>
                  </c:pt>
                  <c:pt idx="43">
                    <c:v>20/11/2023</c:v>
                  </c:pt>
                  <c:pt idx="44">
                    <c:v>17/11/2023</c:v>
                  </c:pt>
                  <c:pt idx="45">
                    <c:v>16/11/2023</c:v>
                  </c:pt>
                  <c:pt idx="46">
                    <c:v>15/11/2023</c:v>
                  </c:pt>
                  <c:pt idx="47">
                    <c:v>14/11/2023</c:v>
                  </c:pt>
                  <c:pt idx="48">
                    <c:v>13/11/2023</c:v>
                  </c:pt>
                  <c:pt idx="49">
                    <c:v>10/11/2023</c:v>
                  </c:pt>
                  <c:pt idx="50">
                    <c:v>09/11/2023</c:v>
                  </c:pt>
                  <c:pt idx="51">
                    <c:v>08/11/2023</c:v>
                  </c:pt>
                  <c:pt idx="52">
                    <c:v>07/11/2023</c:v>
                  </c:pt>
                  <c:pt idx="53">
                    <c:v>06/11/2023</c:v>
                  </c:pt>
                  <c:pt idx="54">
                    <c:v>03/11/2023</c:v>
                  </c:pt>
                  <c:pt idx="55">
                    <c:v>02/11/2023</c:v>
                  </c:pt>
                  <c:pt idx="56">
                    <c:v>01/11/2023</c:v>
                  </c:pt>
                  <c:pt idx="57">
                    <c:v>31/10/2023</c:v>
                  </c:pt>
                  <c:pt idx="58">
                    <c:v>30/10/2023</c:v>
                  </c:pt>
                  <c:pt idx="59">
                    <c:v>27/10/2023</c:v>
                  </c:pt>
                  <c:pt idx="60">
                    <c:v>26/10/2023</c:v>
                  </c:pt>
                  <c:pt idx="61">
                    <c:v>25/10/2023</c:v>
                  </c:pt>
                  <c:pt idx="62">
                    <c:v>24/10/2023</c:v>
                  </c:pt>
                  <c:pt idx="63">
                    <c:v>23/10/2023</c:v>
                  </c:pt>
                  <c:pt idx="64">
                    <c:v>20/10/2023</c:v>
                  </c:pt>
                  <c:pt idx="65">
                    <c:v>19/10/2023</c:v>
                  </c:pt>
                  <c:pt idx="66">
                    <c:v>18/10/2023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GDNN!$BR$78:$BR$144</c:f>
              <c:numCache>
                <c:formatCode>#,##0</c:formatCode>
                <c:ptCount val="67"/>
                <c:pt idx="0">
                  <c:v>-2128394106</c:v>
                </c:pt>
                <c:pt idx="1">
                  <c:v>-2582294106</c:v>
                </c:pt>
                <c:pt idx="2">
                  <c:v>-1501724106</c:v>
                </c:pt>
                <c:pt idx="3">
                  <c:v>-1422364106</c:v>
                </c:pt>
                <c:pt idx="4">
                  <c:v>-987564106</c:v>
                </c:pt>
                <c:pt idx="5">
                  <c:v>-987564106</c:v>
                </c:pt>
                <c:pt idx="6">
                  <c:v>-987564106</c:v>
                </c:pt>
                <c:pt idx="7">
                  <c:v>-779864106</c:v>
                </c:pt>
                <c:pt idx="8">
                  <c:v>-745524106</c:v>
                </c:pt>
                <c:pt idx="9">
                  <c:v>-719874106</c:v>
                </c:pt>
                <c:pt idx="10">
                  <c:v>-627394106</c:v>
                </c:pt>
                <c:pt idx="11">
                  <c:v>-627394106</c:v>
                </c:pt>
                <c:pt idx="12">
                  <c:v>-627394106</c:v>
                </c:pt>
                <c:pt idx="13">
                  <c:v>-627394106</c:v>
                </c:pt>
                <c:pt idx="14">
                  <c:v>-2118514106</c:v>
                </c:pt>
                <c:pt idx="15">
                  <c:v>-2118514106</c:v>
                </c:pt>
                <c:pt idx="16">
                  <c:v>-2118514106</c:v>
                </c:pt>
                <c:pt idx="17">
                  <c:v>-737354106</c:v>
                </c:pt>
                <c:pt idx="18">
                  <c:v>-2211164106</c:v>
                </c:pt>
                <c:pt idx="19">
                  <c:v>-3219784106</c:v>
                </c:pt>
                <c:pt idx="20">
                  <c:v>-4429384106</c:v>
                </c:pt>
                <c:pt idx="21">
                  <c:v>-2982904106</c:v>
                </c:pt>
                <c:pt idx="22">
                  <c:v>-1818084106</c:v>
                </c:pt>
                <c:pt idx="23">
                  <c:v>-603714106</c:v>
                </c:pt>
                <c:pt idx="24">
                  <c:v>-593034106</c:v>
                </c:pt>
                <c:pt idx="25">
                  <c:v>-593034106</c:v>
                </c:pt>
                <c:pt idx="26">
                  <c:v>-593034106</c:v>
                </c:pt>
                <c:pt idx="27">
                  <c:v>-593034106</c:v>
                </c:pt>
                <c:pt idx="28">
                  <c:v>-593034106</c:v>
                </c:pt>
                <c:pt idx="29">
                  <c:v>-618974106</c:v>
                </c:pt>
                <c:pt idx="30">
                  <c:v>-618974106</c:v>
                </c:pt>
                <c:pt idx="31">
                  <c:v>-618974106</c:v>
                </c:pt>
                <c:pt idx="32">
                  <c:v>-640244106</c:v>
                </c:pt>
                <c:pt idx="33">
                  <c:v>-648364106</c:v>
                </c:pt>
                <c:pt idx="34">
                  <c:v>-640354106</c:v>
                </c:pt>
                <c:pt idx="35">
                  <c:v>-586944106</c:v>
                </c:pt>
                <c:pt idx="36">
                  <c:v>-576744106</c:v>
                </c:pt>
                <c:pt idx="37">
                  <c:v>-576744106</c:v>
                </c:pt>
                <c:pt idx="38">
                  <c:v>-592464106</c:v>
                </c:pt>
                <c:pt idx="39">
                  <c:v>-673064106</c:v>
                </c:pt>
                <c:pt idx="40">
                  <c:v>-964604106</c:v>
                </c:pt>
                <c:pt idx="41">
                  <c:v>-1005294106</c:v>
                </c:pt>
                <c:pt idx="42">
                  <c:v>-923994106</c:v>
                </c:pt>
                <c:pt idx="43">
                  <c:v>-625214106</c:v>
                </c:pt>
                <c:pt idx="44">
                  <c:v>-569814106</c:v>
                </c:pt>
                <c:pt idx="45">
                  <c:v>-601014106</c:v>
                </c:pt>
                <c:pt idx="46">
                  <c:v>-1405444106</c:v>
                </c:pt>
                <c:pt idx="47">
                  <c:v>-2274444106</c:v>
                </c:pt>
                <c:pt idx="48">
                  <c:v>-2243204106</c:v>
                </c:pt>
                <c:pt idx="49">
                  <c:v>-1460284106</c:v>
                </c:pt>
                <c:pt idx="50">
                  <c:v>-622194106</c:v>
                </c:pt>
                <c:pt idx="51">
                  <c:v>-622194106</c:v>
                </c:pt>
                <c:pt idx="52">
                  <c:v>-622194106</c:v>
                </c:pt>
                <c:pt idx="53">
                  <c:v>-1306604106</c:v>
                </c:pt>
                <c:pt idx="54">
                  <c:v>-1306604106</c:v>
                </c:pt>
                <c:pt idx="55">
                  <c:v>-2144364106</c:v>
                </c:pt>
                <c:pt idx="56">
                  <c:v>-1494664106</c:v>
                </c:pt>
                <c:pt idx="57">
                  <c:v>-1945654167</c:v>
                </c:pt>
                <c:pt idx="58">
                  <c:v>-1146409176</c:v>
                </c:pt>
                <c:pt idx="59">
                  <c:v>-1148319176</c:v>
                </c:pt>
                <c:pt idx="60">
                  <c:v>-778370000</c:v>
                </c:pt>
                <c:pt idx="61">
                  <c:v>-1903210000</c:v>
                </c:pt>
                <c:pt idx="62">
                  <c:v>-3092530000</c:v>
                </c:pt>
                <c:pt idx="63">
                  <c:v>-4142650000</c:v>
                </c:pt>
                <c:pt idx="64">
                  <c:v>-2994630000</c:v>
                </c:pt>
                <c:pt idx="65">
                  <c:v>-2203930000</c:v>
                </c:pt>
                <c:pt idx="66">
                  <c:v>-2711910000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66C3-3448-B44E-87A0A7B36BFC}"/>
            </c:ext>
          </c:extLst>
        </c:ser>
        <c:ser>
          <c:idx val="5"/>
          <c:order val="5"/>
          <c:tx>
            <c:strRef>
              <c:f>GDNN!$BS$77</c:f>
              <c:strCache>
                <c:ptCount val="1"/>
                <c:pt idx="0">
                  <c:v>PET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multiLvlStrRef>
              <c:f>GDNN!$BL$78:$BM$144</c:f>
              <c:multiLvlStrCache>
                <c:ptCount val="67"/>
                <c:lvl>
                  <c:pt idx="0">
                    <c:v>19/01/2024</c:v>
                  </c:pt>
                  <c:pt idx="1">
                    <c:v>18/01/2024</c:v>
                  </c:pt>
                  <c:pt idx="2">
                    <c:v>17/01/2024</c:v>
                  </c:pt>
                  <c:pt idx="3">
                    <c:v>16/01/2024</c:v>
                  </c:pt>
                  <c:pt idx="4">
                    <c:v>15/01/2024</c:v>
                  </c:pt>
                  <c:pt idx="5">
                    <c:v>12/01/2024</c:v>
                  </c:pt>
                  <c:pt idx="6">
                    <c:v>11/01/2024</c:v>
                  </c:pt>
                  <c:pt idx="7">
                    <c:v>10/01/2024</c:v>
                  </c:pt>
                  <c:pt idx="8">
                    <c:v>09/01/2024</c:v>
                  </c:pt>
                  <c:pt idx="9">
                    <c:v>08/01/2024</c:v>
                  </c:pt>
                  <c:pt idx="10">
                    <c:v>05/01/2024</c:v>
                  </c:pt>
                  <c:pt idx="11">
                    <c:v>04/01/2024</c:v>
                  </c:pt>
                  <c:pt idx="12">
                    <c:v>03/01/2024</c:v>
                  </c:pt>
                  <c:pt idx="13">
                    <c:v>02/01/2024</c:v>
                  </c:pt>
                  <c:pt idx="14">
                    <c:v>29/12/2023</c:v>
                  </c:pt>
                  <c:pt idx="15">
                    <c:v>28/12/2023</c:v>
                  </c:pt>
                  <c:pt idx="16">
                    <c:v>27/12/2023</c:v>
                  </c:pt>
                  <c:pt idx="17">
                    <c:v>26/12/2023</c:v>
                  </c:pt>
                  <c:pt idx="18">
                    <c:v>25/12/2023</c:v>
                  </c:pt>
                  <c:pt idx="19">
                    <c:v>22/12/2023</c:v>
                  </c:pt>
                  <c:pt idx="20">
                    <c:v>21/12/2023</c:v>
                  </c:pt>
                  <c:pt idx="21">
                    <c:v>20/12/2023</c:v>
                  </c:pt>
                  <c:pt idx="22">
                    <c:v>19/12/2023</c:v>
                  </c:pt>
                  <c:pt idx="23">
                    <c:v>18/12/2023</c:v>
                  </c:pt>
                  <c:pt idx="24">
                    <c:v>15/12/2023</c:v>
                  </c:pt>
                  <c:pt idx="25">
                    <c:v>14/12/2023</c:v>
                  </c:pt>
                  <c:pt idx="26">
                    <c:v>13/12/2023</c:v>
                  </c:pt>
                  <c:pt idx="27">
                    <c:v>12/12/2023</c:v>
                  </c:pt>
                  <c:pt idx="28">
                    <c:v>11/12/2023</c:v>
                  </c:pt>
                  <c:pt idx="29">
                    <c:v>08/12/2023</c:v>
                  </c:pt>
                  <c:pt idx="30">
                    <c:v>07/12/2023</c:v>
                  </c:pt>
                  <c:pt idx="31">
                    <c:v>06/12/2023</c:v>
                  </c:pt>
                  <c:pt idx="32">
                    <c:v>05/12/2023</c:v>
                  </c:pt>
                  <c:pt idx="33">
                    <c:v>04/12/2023</c:v>
                  </c:pt>
                  <c:pt idx="34">
                    <c:v>01/12/2023</c:v>
                  </c:pt>
                  <c:pt idx="35">
                    <c:v>30/11/2023</c:v>
                  </c:pt>
                  <c:pt idx="36">
                    <c:v>29/11/2023</c:v>
                  </c:pt>
                  <c:pt idx="37">
                    <c:v>28/11/2023</c:v>
                  </c:pt>
                  <c:pt idx="38">
                    <c:v>27/11/2023</c:v>
                  </c:pt>
                  <c:pt idx="39">
                    <c:v>24/11/2023</c:v>
                  </c:pt>
                  <c:pt idx="40">
                    <c:v>23/11/2023</c:v>
                  </c:pt>
                  <c:pt idx="41">
                    <c:v>22/11/2023</c:v>
                  </c:pt>
                  <c:pt idx="42">
                    <c:v>21/11/2023</c:v>
                  </c:pt>
                  <c:pt idx="43">
                    <c:v>20/11/2023</c:v>
                  </c:pt>
                  <c:pt idx="44">
                    <c:v>17/11/2023</c:v>
                  </c:pt>
                  <c:pt idx="45">
                    <c:v>16/11/2023</c:v>
                  </c:pt>
                  <c:pt idx="46">
                    <c:v>15/11/2023</c:v>
                  </c:pt>
                  <c:pt idx="47">
                    <c:v>14/11/2023</c:v>
                  </c:pt>
                  <c:pt idx="48">
                    <c:v>13/11/2023</c:v>
                  </c:pt>
                  <c:pt idx="49">
                    <c:v>10/11/2023</c:v>
                  </c:pt>
                  <c:pt idx="50">
                    <c:v>09/11/2023</c:v>
                  </c:pt>
                  <c:pt idx="51">
                    <c:v>08/11/2023</c:v>
                  </c:pt>
                  <c:pt idx="52">
                    <c:v>07/11/2023</c:v>
                  </c:pt>
                  <c:pt idx="53">
                    <c:v>06/11/2023</c:v>
                  </c:pt>
                  <c:pt idx="54">
                    <c:v>03/11/2023</c:v>
                  </c:pt>
                  <c:pt idx="55">
                    <c:v>02/11/2023</c:v>
                  </c:pt>
                  <c:pt idx="56">
                    <c:v>01/11/2023</c:v>
                  </c:pt>
                  <c:pt idx="57">
                    <c:v>31/10/2023</c:v>
                  </c:pt>
                  <c:pt idx="58">
                    <c:v>30/10/2023</c:v>
                  </c:pt>
                  <c:pt idx="59">
                    <c:v>27/10/2023</c:v>
                  </c:pt>
                  <c:pt idx="60">
                    <c:v>26/10/2023</c:v>
                  </c:pt>
                  <c:pt idx="61">
                    <c:v>25/10/2023</c:v>
                  </c:pt>
                  <c:pt idx="62">
                    <c:v>24/10/2023</c:v>
                  </c:pt>
                  <c:pt idx="63">
                    <c:v>23/10/2023</c:v>
                  </c:pt>
                  <c:pt idx="64">
                    <c:v>20/10/2023</c:v>
                  </c:pt>
                  <c:pt idx="65">
                    <c:v>19/10/2023</c:v>
                  </c:pt>
                  <c:pt idx="66">
                    <c:v>18/10/2023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GDNN!$BS$78:$BS$144</c:f>
              <c:numCache>
                <c:formatCode>#,##0</c:formatCode>
                <c:ptCount val="67"/>
                <c:pt idx="0">
                  <c:v>-5309227800</c:v>
                </c:pt>
                <c:pt idx="1">
                  <c:v>-5309227800</c:v>
                </c:pt>
                <c:pt idx="2">
                  <c:v>-5309227800</c:v>
                </c:pt>
                <c:pt idx="3">
                  <c:v>-5309227800</c:v>
                </c:pt>
                <c:pt idx="4">
                  <c:v>-5309227800</c:v>
                </c:pt>
                <c:pt idx="5">
                  <c:v>-5309227800</c:v>
                </c:pt>
                <c:pt idx="6">
                  <c:v>-5309227800</c:v>
                </c:pt>
                <c:pt idx="7">
                  <c:v>-5309227800</c:v>
                </c:pt>
                <c:pt idx="8">
                  <c:v>-5309227800</c:v>
                </c:pt>
                <c:pt idx="9">
                  <c:v>-5309227800</c:v>
                </c:pt>
                <c:pt idx="10">
                  <c:v>-5309227800</c:v>
                </c:pt>
                <c:pt idx="11">
                  <c:v>-5309227800</c:v>
                </c:pt>
                <c:pt idx="12">
                  <c:v>-5309227800</c:v>
                </c:pt>
                <c:pt idx="13">
                  <c:v>-5309227800</c:v>
                </c:pt>
                <c:pt idx="14">
                  <c:v>-5309227800</c:v>
                </c:pt>
                <c:pt idx="15">
                  <c:v>-5309227800</c:v>
                </c:pt>
                <c:pt idx="16">
                  <c:v>-5309227800</c:v>
                </c:pt>
                <c:pt idx="17">
                  <c:v>-3026347800</c:v>
                </c:pt>
                <c:pt idx="18">
                  <c:v>-3026347800</c:v>
                </c:pt>
                <c:pt idx="19">
                  <c:v>-3026347800</c:v>
                </c:pt>
                <c:pt idx="20">
                  <c:v>-2700077800</c:v>
                </c:pt>
                <c:pt idx="21">
                  <c:v>-2700077800</c:v>
                </c:pt>
                <c:pt idx="22">
                  <c:v>-2375387800</c:v>
                </c:pt>
                <c:pt idx="23">
                  <c:v>-2375387800</c:v>
                </c:pt>
                <c:pt idx="24">
                  <c:v>-2375387800</c:v>
                </c:pt>
                <c:pt idx="25">
                  <c:v>-2375387800</c:v>
                </c:pt>
                <c:pt idx="26">
                  <c:v>-2369987800</c:v>
                </c:pt>
                <c:pt idx="27">
                  <c:v>-2369987800</c:v>
                </c:pt>
                <c:pt idx="28">
                  <c:v>-2367747800</c:v>
                </c:pt>
                <c:pt idx="29">
                  <c:v>-2167797800</c:v>
                </c:pt>
                <c:pt idx="30">
                  <c:v>-2165287800</c:v>
                </c:pt>
                <c:pt idx="31">
                  <c:v>-1401187800</c:v>
                </c:pt>
                <c:pt idx="32">
                  <c:v>-1401187800</c:v>
                </c:pt>
                <c:pt idx="33">
                  <c:v>-1401187800</c:v>
                </c:pt>
                <c:pt idx="34">
                  <c:v>-1401187800</c:v>
                </c:pt>
                <c:pt idx="35">
                  <c:v>-1401187800</c:v>
                </c:pt>
                <c:pt idx="36">
                  <c:v>-1401187800</c:v>
                </c:pt>
                <c:pt idx="37">
                  <c:v>-1114197800</c:v>
                </c:pt>
                <c:pt idx="38">
                  <c:v>-1083187800</c:v>
                </c:pt>
                <c:pt idx="39">
                  <c:v>-863587800</c:v>
                </c:pt>
                <c:pt idx="40">
                  <c:v>-863587800</c:v>
                </c:pt>
                <c:pt idx="41">
                  <c:v>-863587800</c:v>
                </c:pt>
                <c:pt idx="42">
                  <c:v>-863587800</c:v>
                </c:pt>
                <c:pt idx="43">
                  <c:v>-863587800</c:v>
                </c:pt>
                <c:pt idx="44">
                  <c:v>-861137800</c:v>
                </c:pt>
                <c:pt idx="45">
                  <c:v>-861137800</c:v>
                </c:pt>
                <c:pt idx="46">
                  <c:v>-861137800</c:v>
                </c:pt>
                <c:pt idx="47">
                  <c:v>-861137800</c:v>
                </c:pt>
                <c:pt idx="48">
                  <c:v>-861137800</c:v>
                </c:pt>
                <c:pt idx="49">
                  <c:v>-861137800</c:v>
                </c:pt>
                <c:pt idx="50">
                  <c:v>-861137800</c:v>
                </c:pt>
                <c:pt idx="51">
                  <c:v>-861137800</c:v>
                </c:pt>
                <c:pt idx="52">
                  <c:v>-839537800</c:v>
                </c:pt>
                <c:pt idx="53">
                  <c:v>-839537800</c:v>
                </c:pt>
                <c:pt idx="54">
                  <c:v>-839537800</c:v>
                </c:pt>
                <c:pt idx="55">
                  <c:v>-839537800</c:v>
                </c:pt>
                <c:pt idx="56">
                  <c:v>-839537800</c:v>
                </c:pt>
                <c:pt idx="57">
                  <c:v>-839537800</c:v>
                </c:pt>
                <c:pt idx="58">
                  <c:v>-821497800</c:v>
                </c:pt>
                <c:pt idx="59">
                  <c:v>-821497800</c:v>
                </c:pt>
                <c:pt idx="60">
                  <c:v>-821497800</c:v>
                </c:pt>
                <c:pt idx="61">
                  <c:v>-821497800</c:v>
                </c:pt>
                <c:pt idx="62">
                  <c:v>-821497800</c:v>
                </c:pt>
                <c:pt idx="63">
                  <c:v>-819417800</c:v>
                </c:pt>
                <c:pt idx="64">
                  <c:v>-776067800</c:v>
                </c:pt>
                <c:pt idx="65">
                  <c:v>-776067800</c:v>
                </c:pt>
                <c:pt idx="66">
                  <c:v>-776067800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66C3-3448-B44E-87A0A7B36BFC}"/>
            </c:ext>
          </c:extLst>
        </c:ser>
        <c:ser>
          <c:idx val="6"/>
          <c:order val="6"/>
          <c:tx>
            <c:strRef>
              <c:f>GDNN!$BT$77</c:f>
              <c:strCache>
                <c:ptCount val="1"/>
                <c:pt idx="0">
                  <c:v>VRE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multiLvlStrRef>
              <c:f>GDNN!$BL$78:$BM$144</c:f>
              <c:multiLvlStrCache>
                <c:ptCount val="67"/>
                <c:lvl>
                  <c:pt idx="0">
                    <c:v>19/01/2024</c:v>
                  </c:pt>
                  <c:pt idx="1">
                    <c:v>18/01/2024</c:v>
                  </c:pt>
                  <c:pt idx="2">
                    <c:v>17/01/2024</c:v>
                  </c:pt>
                  <c:pt idx="3">
                    <c:v>16/01/2024</c:v>
                  </c:pt>
                  <c:pt idx="4">
                    <c:v>15/01/2024</c:v>
                  </c:pt>
                  <c:pt idx="5">
                    <c:v>12/01/2024</c:v>
                  </c:pt>
                  <c:pt idx="6">
                    <c:v>11/01/2024</c:v>
                  </c:pt>
                  <c:pt idx="7">
                    <c:v>10/01/2024</c:v>
                  </c:pt>
                  <c:pt idx="8">
                    <c:v>09/01/2024</c:v>
                  </c:pt>
                  <c:pt idx="9">
                    <c:v>08/01/2024</c:v>
                  </c:pt>
                  <c:pt idx="10">
                    <c:v>05/01/2024</c:v>
                  </c:pt>
                  <c:pt idx="11">
                    <c:v>04/01/2024</c:v>
                  </c:pt>
                  <c:pt idx="12">
                    <c:v>03/01/2024</c:v>
                  </c:pt>
                  <c:pt idx="13">
                    <c:v>02/01/2024</c:v>
                  </c:pt>
                  <c:pt idx="14">
                    <c:v>29/12/2023</c:v>
                  </c:pt>
                  <c:pt idx="15">
                    <c:v>28/12/2023</c:v>
                  </c:pt>
                  <c:pt idx="16">
                    <c:v>27/12/2023</c:v>
                  </c:pt>
                  <c:pt idx="17">
                    <c:v>26/12/2023</c:v>
                  </c:pt>
                  <c:pt idx="18">
                    <c:v>25/12/2023</c:v>
                  </c:pt>
                  <c:pt idx="19">
                    <c:v>22/12/2023</c:v>
                  </c:pt>
                  <c:pt idx="20">
                    <c:v>21/12/2023</c:v>
                  </c:pt>
                  <c:pt idx="21">
                    <c:v>20/12/2023</c:v>
                  </c:pt>
                  <c:pt idx="22">
                    <c:v>19/12/2023</c:v>
                  </c:pt>
                  <c:pt idx="23">
                    <c:v>18/12/2023</c:v>
                  </c:pt>
                  <c:pt idx="24">
                    <c:v>15/12/2023</c:v>
                  </c:pt>
                  <c:pt idx="25">
                    <c:v>14/12/2023</c:v>
                  </c:pt>
                  <c:pt idx="26">
                    <c:v>13/12/2023</c:v>
                  </c:pt>
                  <c:pt idx="27">
                    <c:v>12/12/2023</c:v>
                  </c:pt>
                  <c:pt idx="28">
                    <c:v>11/12/2023</c:v>
                  </c:pt>
                  <c:pt idx="29">
                    <c:v>08/12/2023</c:v>
                  </c:pt>
                  <c:pt idx="30">
                    <c:v>07/12/2023</c:v>
                  </c:pt>
                  <c:pt idx="31">
                    <c:v>06/12/2023</c:v>
                  </c:pt>
                  <c:pt idx="32">
                    <c:v>05/12/2023</c:v>
                  </c:pt>
                  <c:pt idx="33">
                    <c:v>04/12/2023</c:v>
                  </c:pt>
                  <c:pt idx="34">
                    <c:v>01/12/2023</c:v>
                  </c:pt>
                  <c:pt idx="35">
                    <c:v>30/11/2023</c:v>
                  </c:pt>
                  <c:pt idx="36">
                    <c:v>29/11/2023</c:v>
                  </c:pt>
                  <c:pt idx="37">
                    <c:v>28/11/2023</c:v>
                  </c:pt>
                  <c:pt idx="38">
                    <c:v>27/11/2023</c:v>
                  </c:pt>
                  <c:pt idx="39">
                    <c:v>24/11/2023</c:v>
                  </c:pt>
                  <c:pt idx="40">
                    <c:v>23/11/2023</c:v>
                  </c:pt>
                  <c:pt idx="41">
                    <c:v>22/11/2023</c:v>
                  </c:pt>
                  <c:pt idx="42">
                    <c:v>21/11/2023</c:v>
                  </c:pt>
                  <c:pt idx="43">
                    <c:v>20/11/2023</c:v>
                  </c:pt>
                  <c:pt idx="44">
                    <c:v>17/11/2023</c:v>
                  </c:pt>
                  <c:pt idx="45">
                    <c:v>16/11/2023</c:v>
                  </c:pt>
                  <c:pt idx="46">
                    <c:v>15/11/2023</c:v>
                  </c:pt>
                  <c:pt idx="47">
                    <c:v>14/11/2023</c:v>
                  </c:pt>
                  <c:pt idx="48">
                    <c:v>13/11/2023</c:v>
                  </c:pt>
                  <c:pt idx="49">
                    <c:v>10/11/2023</c:v>
                  </c:pt>
                  <c:pt idx="50">
                    <c:v>09/11/2023</c:v>
                  </c:pt>
                  <c:pt idx="51">
                    <c:v>08/11/2023</c:v>
                  </c:pt>
                  <c:pt idx="52">
                    <c:v>07/11/2023</c:v>
                  </c:pt>
                  <c:pt idx="53">
                    <c:v>06/11/2023</c:v>
                  </c:pt>
                  <c:pt idx="54">
                    <c:v>03/11/2023</c:v>
                  </c:pt>
                  <c:pt idx="55">
                    <c:v>02/11/2023</c:v>
                  </c:pt>
                  <c:pt idx="56">
                    <c:v>01/11/2023</c:v>
                  </c:pt>
                  <c:pt idx="57">
                    <c:v>31/10/2023</c:v>
                  </c:pt>
                  <c:pt idx="58">
                    <c:v>30/10/2023</c:v>
                  </c:pt>
                  <c:pt idx="59">
                    <c:v>27/10/2023</c:v>
                  </c:pt>
                  <c:pt idx="60">
                    <c:v>26/10/2023</c:v>
                  </c:pt>
                  <c:pt idx="61">
                    <c:v>25/10/2023</c:v>
                  </c:pt>
                  <c:pt idx="62">
                    <c:v>24/10/2023</c:v>
                  </c:pt>
                  <c:pt idx="63">
                    <c:v>23/10/2023</c:v>
                  </c:pt>
                  <c:pt idx="64">
                    <c:v>20/10/2023</c:v>
                  </c:pt>
                  <c:pt idx="65">
                    <c:v>19/10/2023</c:v>
                  </c:pt>
                  <c:pt idx="66">
                    <c:v>18/10/2023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GDNN!$BT$78:$BT$144</c:f>
              <c:numCache>
                <c:formatCode>#,##0</c:formatCode>
                <c:ptCount val="67"/>
                <c:pt idx="0">
                  <c:v>-1160008370133</c:v>
                </c:pt>
                <c:pt idx="1">
                  <c:v>-1085685130133</c:v>
                </c:pt>
                <c:pt idx="2">
                  <c:v>-1031270480133</c:v>
                </c:pt>
                <c:pt idx="3">
                  <c:v>-955868070133</c:v>
                </c:pt>
                <c:pt idx="4">
                  <c:v>-921069120133</c:v>
                </c:pt>
                <c:pt idx="5">
                  <c:v>-898313560133</c:v>
                </c:pt>
                <c:pt idx="6">
                  <c:v>-875340060133</c:v>
                </c:pt>
                <c:pt idx="7">
                  <c:v>-841005280133</c:v>
                </c:pt>
                <c:pt idx="8">
                  <c:v>-826484590133</c:v>
                </c:pt>
                <c:pt idx="9">
                  <c:v>-776389050133</c:v>
                </c:pt>
                <c:pt idx="10">
                  <c:v>-752656510133</c:v>
                </c:pt>
                <c:pt idx="11">
                  <c:v>-713051260133</c:v>
                </c:pt>
                <c:pt idx="12">
                  <c:v>-704561280133</c:v>
                </c:pt>
                <c:pt idx="13">
                  <c:v>-693279630133</c:v>
                </c:pt>
                <c:pt idx="14">
                  <c:v>-653147260133</c:v>
                </c:pt>
                <c:pt idx="15">
                  <c:v>-661417850133</c:v>
                </c:pt>
                <c:pt idx="16">
                  <c:v>-657556960133</c:v>
                </c:pt>
                <c:pt idx="17">
                  <c:v>-663243080133</c:v>
                </c:pt>
                <c:pt idx="18">
                  <c:v>-668109560133</c:v>
                </c:pt>
                <c:pt idx="19">
                  <c:v>-681740240133</c:v>
                </c:pt>
                <c:pt idx="20">
                  <c:v>-669560350133</c:v>
                </c:pt>
                <c:pt idx="21">
                  <c:v>-672025440133</c:v>
                </c:pt>
                <c:pt idx="22">
                  <c:v>-682468450133</c:v>
                </c:pt>
                <c:pt idx="23">
                  <c:v>-698722520133</c:v>
                </c:pt>
                <c:pt idx="24">
                  <c:v>-707868080133</c:v>
                </c:pt>
                <c:pt idx="25">
                  <c:v>-692608690133</c:v>
                </c:pt>
                <c:pt idx="26">
                  <c:v>-666979210133</c:v>
                </c:pt>
                <c:pt idx="27">
                  <c:v>-649739520133</c:v>
                </c:pt>
                <c:pt idx="28">
                  <c:v>-660396020133</c:v>
                </c:pt>
                <c:pt idx="29">
                  <c:v>-670235100133</c:v>
                </c:pt>
                <c:pt idx="30">
                  <c:v>-676110060133</c:v>
                </c:pt>
                <c:pt idx="31">
                  <c:v>-648347400133</c:v>
                </c:pt>
                <c:pt idx="32">
                  <c:v>-624170950133</c:v>
                </c:pt>
                <c:pt idx="33">
                  <c:v>-616902550133</c:v>
                </c:pt>
                <c:pt idx="34">
                  <c:v>-597057890133</c:v>
                </c:pt>
                <c:pt idx="35">
                  <c:v>-597513870133</c:v>
                </c:pt>
                <c:pt idx="36">
                  <c:v>-566771060133</c:v>
                </c:pt>
                <c:pt idx="37">
                  <c:v>-589569520133</c:v>
                </c:pt>
                <c:pt idx="38">
                  <c:v>-589409840133</c:v>
                </c:pt>
                <c:pt idx="39">
                  <c:v>-576980280133</c:v>
                </c:pt>
                <c:pt idx="40">
                  <c:v>-546792720133</c:v>
                </c:pt>
                <c:pt idx="41">
                  <c:v>-492065170133</c:v>
                </c:pt>
                <c:pt idx="42">
                  <c:v>-447915870133</c:v>
                </c:pt>
                <c:pt idx="43">
                  <c:v>-389129508813</c:v>
                </c:pt>
                <c:pt idx="44">
                  <c:v>-350907298813</c:v>
                </c:pt>
                <c:pt idx="45">
                  <c:v>-311146258813</c:v>
                </c:pt>
                <c:pt idx="46">
                  <c:v>-255021568813</c:v>
                </c:pt>
                <c:pt idx="47">
                  <c:v>-255762908813</c:v>
                </c:pt>
                <c:pt idx="48">
                  <c:v>-255541118813</c:v>
                </c:pt>
                <c:pt idx="49">
                  <c:v>-243763258813</c:v>
                </c:pt>
                <c:pt idx="50">
                  <c:v>-262417778813</c:v>
                </c:pt>
                <c:pt idx="51">
                  <c:v>-270923188813</c:v>
                </c:pt>
                <c:pt idx="52">
                  <c:v>-214081788813</c:v>
                </c:pt>
                <c:pt idx="53">
                  <c:v>-119917188813</c:v>
                </c:pt>
                <c:pt idx="54">
                  <c:v>-90084945079</c:v>
                </c:pt>
                <c:pt idx="55">
                  <c:v>-109609435079</c:v>
                </c:pt>
                <c:pt idx="56">
                  <c:v>-50135485079</c:v>
                </c:pt>
                <c:pt idx="57">
                  <c:v>-42062445079</c:v>
                </c:pt>
                <c:pt idx="58">
                  <c:v>-67247485079</c:v>
                </c:pt>
                <c:pt idx="59">
                  <c:v>-74873325079</c:v>
                </c:pt>
                <c:pt idx="60">
                  <c:v>7935940000</c:v>
                </c:pt>
                <c:pt idx="61">
                  <c:v>13517220000</c:v>
                </c:pt>
                <c:pt idx="62">
                  <c:v>40373270000</c:v>
                </c:pt>
                <c:pt idx="63">
                  <c:v>46725500000</c:v>
                </c:pt>
                <c:pt idx="64">
                  <c:v>73058810000</c:v>
                </c:pt>
                <c:pt idx="65">
                  <c:v>72371590000</c:v>
                </c:pt>
                <c:pt idx="66">
                  <c:v>57819890000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66C3-3448-B44E-87A0A7B36B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90851919"/>
        <c:axId val="291378095"/>
      </c:lineChart>
      <c:catAx>
        <c:axId val="290851919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VN"/>
          </a:p>
        </c:txPr>
        <c:crossAx val="291378095"/>
        <c:crosses val="autoZero"/>
        <c:auto val="1"/>
        <c:lblAlgn val="ctr"/>
        <c:lblOffset val="100"/>
        <c:noMultiLvlLbl val="0"/>
      </c:catAx>
      <c:valAx>
        <c:axId val="291378095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VN"/>
          </a:p>
        </c:txPr>
        <c:crossAx val="290851919"/>
        <c:crosses val="autoZero"/>
        <c:crossBetween val="between"/>
        <c:majorUnit val="400000000000"/>
        <c:dispUnits>
          <c:builtInUnit val="billion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VN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V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VN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4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</a:rPr>
              <a:t>BĐS KCN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V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GDNN!$BK$4</c:f>
              <c:strCache>
                <c:ptCount val="1"/>
                <c:pt idx="0">
                  <c:v>KBC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multiLvlStrRef>
              <c:f>GDNN!$BI$5:$BJ$71</c:f>
              <c:multiLvlStrCache>
                <c:ptCount val="67"/>
                <c:lvl>
                  <c:pt idx="0">
                    <c:v>19/01/2024</c:v>
                  </c:pt>
                  <c:pt idx="1">
                    <c:v>18/01/2024</c:v>
                  </c:pt>
                  <c:pt idx="2">
                    <c:v>17/01/2024</c:v>
                  </c:pt>
                  <c:pt idx="3">
                    <c:v>16/01/2024</c:v>
                  </c:pt>
                  <c:pt idx="4">
                    <c:v>15/01/2024</c:v>
                  </c:pt>
                  <c:pt idx="5">
                    <c:v>12/01/2024</c:v>
                  </c:pt>
                  <c:pt idx="6">
                    <c:v>11/01/2024</c:v>
                  </c:pt>
                  <c:pt idx="7">
                    <c:v>10/01/2024</c:v>
                  </c:pt>
                  <c:pt idx="8">
                    <c:v>09/01/2024</c:v>
                  </c:pt>
                  <c:pt idx="9">
                    <c:v>08/01/2024</c:v>
                  </c:pt>
                  <c:pt idx="10">
                    <c:v>05/01/2024</c:v>
                  </c:pt>
                  <c:pt idx="11">
                    <c:v>04/01/2024</c:v>
                  </c:pt>
                  <c:pt idx="12">
                    <c:v>03/01/2024</c:v>
                  </c:pt>
                  <c:pt idx="13">
                    <c:v>02/01/2024</c:v>
                  </c:pt>
                  <c:pt idx="14">
                    <c:v>29/12/2023</c:v>
                  </c:pt>
                  <c:pt idx="15">
                    <c:v>28/12/2023</c:v>
                  </c:pt>
                  <c:pt idx="16">
                    <c:v>27/12/2023</c:v>
                  </c:pt>
                  <c:pt idx="17">
                    <c:v>26/12/2023</c:v>
                  </c:pt>
                  <c:pt idx="18">
                    <c:v>25/12/2023</c:v>
                  </c:pt>
                  <c:pt idx="19">
                    <c:v>22/12/2023</c:v>
                  </c:pt>
                  <c:pt idx="20">
                    <c:v>21/12/2023</c:v>
                  </c:pt>
                  <c:pt idx="21">
                    <c:v>20/12/2023</c:v>
                  </c:pt>
                  <c:pt idx="22">
                    <c:v>19/12/2023</c:v>
                  </c:pt>
                  <c:pt idx="23">
                    <c:v>18/12/2023</c:v>
                  </c:pt>
                  <c:pt idx="24">
                    <c:v>15/12/2023</c:v>
                  </c:pt>
                  <c:pt idx="25">
                    <c:v>14/12/2023</c:v>
                  </c:pt>
                  <c:pt idx="26">
                    <c:v>13/12/2023</c:v>
                  </c:pt>
                  <c:pt idx="27">
                    <c:v>12/12/2023</c:v>
                  </c:pt>
                  <c:pt idx="28">
                    <c:v>11/12/2023</c:v>
                  </c:pt>
                  <c:pt idx="29">
                    <c:v>08/12/2023</c:v>
                  </c:pt>
                  <c:pt idx="30">
                    <c:v>07/12/2023</c:v>
                  </c:pt>
                  <c:pt idx="31">
                    <c:v>06/12/2023</c:v>
                  </c:pt>
                  <c:pt idx="32">
                    <c:v>05/12/2023</c:v>
                  </c:pt>
                  <c:pt idx="33">
                    <c:v>04/12/2023</c:v>
                  </c:pt>
                  <c:pt idx="34">
                    <c:v>01/12/2023</c:v>
                  </c:pt>
                  <c:pt idx="35">
                    <c:v>30/11/2023</c:v>
                  </c:pt>
                  <c:pt idx="36">
                    <c:v>29/11/2023</c:v>
                  </c:pt>
                  <c:pt idx="37">
                    <c:v>28/11/2023</c:v>
                  </c:pt>
                  <c:pt idx="38">
                    <c:v>27/11/2023</c:v>
                  </c:pt>
                  <c:pt idx="39">
                    <c:v>24/11/2023</c:v>
                  </c:pt>
                  <c:pt idx="40">
                    <c:v>23/11/2023</c:v>
                  </c:pt>
                  <c:pt idx="41">
                    <c:v>22/11/2023</c:v>
                  </c:pt>
                  <c:pt idx="42">
                    <c:v>21/11/2023</c:v>
                  </c:pt>
                  <c:pt idx="43">
                    <c:v>20/11/2023</c:v>
                  </c:pt>
                  <c:pt idx="44">
                    <c:v>17/11/2023</c:v>
                  </c:pt>
                  <c:pt idx="45">
                    <c:v>16/11/2023</c:v>
                  </c:pt>
                  <c:pt idx="46">
                    <c:v>15/11/2023</c:v>
                  </c:pt>
                  <c:pt idx="47">
                    <c:v>14/11/2023</c:v>
                  </c:pt>
                  <c:pt idx="48">
                    <c:v>13/11/2023</c:v>
                  </c:pt>
                  <c:pt idx="49">
                    <c:v>10/11/2023</c:v>
                  </c:pt>
                  <c:pt idx="50">
                    <c:v>09/11/2023</c:v>
                  </c:pt>
                  <c:pt idx="51">
                    <c:v>08/11/2023</c:v>
                  </c:pt>
                  <c:pt idx="52">
                    <c:v>07/11/2023</c:v>
                  </c:pt>
                  <c:pt idx="53">
                    <c:v>06/11/2023</c:v>
                  </c:pt>
                  <c:pt idx="54">
                    <c:v>03/11/2023</c:v>
                  </c:pt>
                  <c:pt idx="55">
                    <c:v>02/11/2023</c:v>
                  </c:pt>
                  <c:pt idx="56">
                    <c:v>01/11/2023</c:v>
                  </c:pt>
                  <c:pt idx="57">
                    <c:v>31/10/2023</c:v>
                  </c:pt>
                  <c:pt idx="58">
                    <c:v>30/10/2023</c:v>
                  </c:pt>
                  <c:pt idx="59">
                    <c:v>27/10/2023</c:v>
                  </c:pt>
                  <c:pt idx="60">
                    <c:v>26/10/2023</c:v>
                  </c:pt>
                  <c:pt idx="61">
                    <c:v>25/10/2023</c:v>
                  </c:pt>
                  <c:pt idx="62">
                    <c:v>24/10/2023</c:v>
                  </c:pt>
                  <c:pt idx="63">
                    <c:v>23/10/2023</c:v>
                  </c:pt>
                  <c:pt idx="64">
                    <c:v>20/10/2023</c:v>
                  </c:pt>
                  <c:pt idx="65">
                    <c:v>19/10/2023</c:v>
                  </c:pt>
                  <c:pt idx="66">
                    <c:v>18/10/2023</c:v>
                  </c:pt>
                </c:lvl>
                <c:lvl>
                  <c:pt idx="0">
                    <c:v>M1</c:v>
                  </c:pt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GDNN!$BK$5:$BK$71</c:f>
              <c:numCache>
                <c:formatCode>#,##0</c:formatCode>
                <c:ptCount val="67"/>
                <c:pt idx="0">
                  <c:v>15220680000</c:v>
                </c:pt>
                <c:pt idx="1">
                  <c:v>-711500000</c:v>
                </c:pt>
                <c:pt idx="2">
                  <c:v>-15688790000</c:v>
                </c:pt>
                <c:pt idx="3">
                  <c:v>9889320000</c:v>
                </c:pt>
                <c:pt idx="4">
                  <c:v>11402940000</c:v>
                </c:pt>
                <c:pt idx="5">
                  <c:v>14787750000</c:v>
                </c:pt>
                <c:pt idx="6">
                  <c:v>7599520000</c:v>
                </c:pt>
                <c:pt idx="7">
                  <c:v>-40313250000</c:v>
                </c:pt>
                <c:pt idx="8">
                  <c:v>-53429680000</c:v>
                </c:pt>
                <c:pt idx="9">
                  <c:v>-48044270000</c:v>
                </c:pt>
                <c:pt idx="10">
                  <c:v>4335710000</c:v>
                </c:pt>
                <c:pt idx="11">
                  <c:v>13897430000</c:v>
                </c:pt>
                <c:pt idx="12">
                  <c:v>19106130000</c:v>
                </c:pt>
                <c:pt idx="13">
                  <c:v>24345470000</c:v>
                </c:pt>
                <c:pt idx="14">
                  <c:v>45710520000</c:v>
                </c:pt>
                <c:pt idx="15">
                  <c:v>14735210000</c:v>
                </c:pt>
                <c:pt idx="16">
                  <c:v>3035600000</c:v>
                </c:pt>
                <c:pt idx="17">
                  <c:v>5453440000</c:v>
                </c:pt>
                <c:pt idx="18">
                  <c:v>7056500000</c:v>
                </c:pt>
                <c:pt idx="19">
                  <c:v>9549010000</c:v>
                </c:pt>
                <c:pt idx="20">
                  <c:v>20288390000</c:v>
                </c:pt>
                <c:pt idx="21">
                  <c:v>72750940000</c:v>
                </c:pt>
                <c:pt idx="22">
                  <c:v>39330630000</c:v>
                </c:pt>
                <c:pt idx="23">
                  <c:v>34606060000</c:v>
                </c:pt>
                <c:pt idx="24">
                  <c:v>71604730000</c:v>
                </c:pt>
                <c:pt idx="25">
                  <c:v>139583370000</c:v>
                </c:pt>
                <c:pt idx="26">
                  <c:v>152836260000</c:v>
                </c:pt>
                <c:pt idx="27">
                  <c:v>176792640000</c:v>
                </c:pt>
                <c:pt idx="28">
                  <c:v>216412770000</c:v>
                </c:pt>
                <c:pt idx="29">
                  <c:v>205743340000</c:v>
                </c:pt>
                <c:pt idx="30">
                  <c:v>174663720000</c:v>
                </c:pt>
                <c:pt idx="31">
                  <c:v>155165930000</c:v>
                </c:pt>
                <c:pt idx="32">
                  <c:v>170638270000</c:v>
                </c:pt>
                <c:pt idx="33">
                  <c:v>159038880000</c:v>
                </c:pt>
                <c:pt idx="34">
                  <c:v>166167510000</c:v>
                </c:pt>
                <c:pt idx="35">
                  <c:v>158501810000</c:v>
                </c:pt>
                <c:pt idx="36">
                  <c:v>167435490000</c:v>
                </c:pt>
                <c:pt idx="37">
                  <c:v>177440610000</c:v>
                </c:pt>
                <c:pt idx="38">
                  <c:v>195694590000</c:v>
                </c:pt>
                <c:pt idx="39">
                  <c:v>191794630000</c:v>
                </c:pt>
                <c:pt idx="40">
                  <c:v>168964160000</c:v>
                </c:pt>
                <c:pt idx="41">
                  <c:v>174730780000</c:v>
                </c:pt>
                <c:pt idx="42">
                  <c:v>175588610000</c:v>
                </c:pt>
                <c:pt idx="43">
                  <c:v>167933830000</c:v>
                </c:pt>
                <c:pt idx="44">
                  <c:v>171674070000</c:v>
                </c:pt>
                <c:pt idx="45">
                  <c:v>173809600000</c:v>
                </c:pt>
                <c:pt idx="46">
                  <c:v>146084820000</c:v>
                </c:pt>
                <c:pt idx="47">
                  <c:v>151985640000</c:v>
                </c:pt>
                <c:pt idx="48">
                  <c:v>155925080000</c:v>
                </c:pt>
                <c:pt idx="49">
                  <c:v>139301610000</c:v>
                </c:pt>
                <c:pt idx="50">
                  <c:v>146790870000</c:v>
                </c:pt>
                <c:pt idx="51">
                  <c:v>101302770000</c:v>
                </c:pt>
                <c:pt idx="52">
                  <c:v>106766870000</c:v>
                </c:pt>
                <c:pt idx="53">
                  <c:v>96150050000</c:v>
                </c:pt>
                <c:pt idx="54">
                  <c:v>112173480000</c:v>
                </c:pt>
                <c:pt idx="55">
                  <c:v>110968830000</c:v>
                </c:pt>
                <c:pt idx="56">
                  <c:v>111926490000</c:v>
                </c:pt>
                <c:pt idx="57">
                  <c:v>95276070000</c:v>
                </c:pt>
                <c:pt idx="58">
                  <c:v>55423380000</c:v>
                </c:pt>
                <c:pt idx="59">
                  <c:v>48432690000</c:v>
                </c:pt>
                <c:pt idx="60">
                  <c:v>41280970000</c:v>
                </c:pt>
                <c:pt idx="61">
                  <c:v>30281310000</c:v>
                </c:pt>
                <c:pt idx="62">
                  <c:v>28746250000</c:v>
                </c:pt>
                <c:pt idx="63">
                  <c:v>152430000</c:v>
                </c:pt>
                <c:pt idx="64">
                  <c:v>-26241630000</c:v>
                </c:pt>
                <c:pt idx="65">
                  <c:v>-23188940000</c:v>
                </c:pt>
                <c:pt idx="66">
                  <c:v>-41867050000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120-1C40-92C5-E0277C46DF85}"/>
            </c:ext>
          </c:extLst>
        </c:ser>
        <c:ser>
          <c:idx val="1"/>
          <c:order val="1"/>
          <c:tx>
            <c:strRef>
              <c:f>GDNN!$BL$4</c:f>
              <c:strCache>
                <c:ptCount val="1"/>
                <c:pt idx="0">
                  <c:v>IDC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multiLvlStrRef>
              <c:f>GDNN!$BI$5:$BJ$71</c:f>
              <c:multiLvlStrCache>
                <c:ptCount val="67"/>
                <c:lvl>
                  <c:pt idx="0">
                    <c:v>19/01/2024</c:v>
                  </c:pt>
                  <c:pt idx="1">
                    <c:v>18/01/2024</c:v>
                  </c:pt>
                  <c:pt idx="2">
                    <c:v>17/01/2024</c:v>
                  </c:pt>
                  <c:pt idx="3">
                    <c:v>16/01/2024</c:v>
                  </c:pt>
                  <c:pt idx="4">
                    <c:v>15/01/2024</c:v>
                  </c:pt>
                  <c:pt idx="5">
                    <c:v>12/01/2024</c:v>
                  </c:pt>
                  <c:pt idx="6">
                    <c:v>11/01/2024</c:v>
                  </c:pt>
                  <c:pt idx="7">
                    <c:v>10/01/2024</c:v>
                  </c:pt>
                  <c:pt idx="8">
                    <c:v>09/01/2024</c:v>
                  </c:pt>
                  <c:pt idx="9">
                    <c:v>08/01/2024</c:v>
                  </c:pt>
                  <c:pt idx="10">
                    <c:v>05/01/2024</c:v>
                  </c:pt>
                  <c:pt idx="11">
                    <c:v>04/01/2024</c:v>
                  </c:pt>
                  <c:pt idx="12">
                    <c:v>03/01/2024</c:v>
                  </c:pt>
                  <c:pt idx="13">
                    <c:v>02/01/2024</c:v>
                  </c:pt>
                  <c:pt idx="14">
                    <c:v>29/12/2023</c:v>
                  </c:pt>
                  <c:pt idx="15">
                    <c:v>28/12/2023</c:v>
                  </c:pt>
                  <c:pt idx="16">
                    <c:v>27/12/2023</c:v>
                  </c:pt>
                  <c:pt idx="17">
                    <c:v>26/12/2023</c:v>
                  </c:pt>
                  <c:pt idx="18">
                    <c:v>25/12/2023</c:v>
                  </c:pt>
                  <c:pt idx="19">
                    <c:v>22/12/2023</c:v>
                  </c:pt>
                  <c:pt idx="20">
                    <c:v>21/12/2023</c:v>
                  </c:pt>
                  <c:pt idx="21">
                    <c:v>20/12/2023</c:v>
                  </c:pt>
                  <c:pt idx="22">
                    <c:v>19/12/2023</c:v>
                  </c:pt>
                  <c:pt idx="23">
                    <c:v>18/12/2023</c:v>
                  </c:pt>
                  <c:pt idx="24">
                    <c:v>15/12/2023</c:v>
                  </c:pt>
                  <c:pt idx="25">
                    <c:v>14/12/2023</c:v>
                  </c:pt>
                  <c:pt idx="26">
                    <c:v>13/12/2023</c:v>
                  </c:pt>
                  <c:pt idx="27">
                    <c:v>12/12/2023</c:v>
                  </c:pt>
                  <c:pt idx="28">
                    <c:v>11/12/2023</c:v>
                  </c:pt>
                  <c:pt idx="29">
                    <c:v>08/12/2023</c:v>
                  </c:pt>
                  <c:pt idx="30">
                    <c:v>07/12/2023</c:v>
                  </c:pt>
                  <c:pt idx="31">
                    <c:v>06/12/2023</c:v>
                  </c:pt>
                  <c:pt idx="32">
                    <c:v>05/12/2023</c:v>
                  </c:pt>
                  <c:pt idx="33">
                    <c:v>04/12/2023</c:v>
                  </c:pt>
                  <c:pt idx="34">
                    <c:v>01/12/2023</c:v>
                  </c:pt>
                  <c:pt idx="35">
                    <c:v>30/11/2023</c:v>
                  </c:pt>
                  <c:pt idx="36">
                    <c:v>29/11/2023</c:v>
                  </c:pt>
                  <c:pt idx="37">
                    <c:v>28/11/2023</c:v>
                  </c:pt>
                  <c:pt idx="38">
                    <c:v>27/11/2023</c:v>
                  </c:pt>
                  <c:pt idx="39">
                    <c:v>24/11/2023</c:v>
                  </c:pt>
                  <c:pt idx="40">
                    <c:v>23/11/2023</c:v>
                  </c:pt>
                  <c:pt idx="41">
                    <c:v>22/11/2023</c:v>
                  </c:pt>
                  <c:pt idx="42">
                    <c:v>21/11/2023</c:v>
                  </c:pt>
                  <c:pt idx="43">
                    <c:v>20/11/2023</c:v>
                  </c:pt>
                  <c:pt idx="44">
                    <c:v>17/11/2023</c:v>
                  </c:pt>
                  <c:pt idx="45">
                    <c:v>16/11/2023</c:v>
                  </c:pt>
                  <c:pt idx="46">
                    <c:v>15/11/2023</c:v>
                  </c:pt>
                  <c:pt idx="47">
                    <c:v>14/11/2023</c:v>
                  </c:pt>
                  <c:pt idx="48">
                    <c:v>13/11/2023</c:v>
                  </c:pt>
                  <c:pt idx="49">
                    <c:v>10/11/2023</c:v>
                  </c:pt>
                  <c:pt idx="50">
                    <c:v>09/11/2023</c:v>
                  </c:pt>
                  <c:pt idx="51">
                    <c:v>08/11/2023</c:v>
                  </c:pt>
                  <c:pt idx="52">
                    <c:v>07/11/2023</c:v>
                  </c:pt>
                  <c:pt idx="53">
                    <c:v>06/11/2023</c:v>
                  </c:pt>
                  <c:pt idx="54">
                    <c:v>03/11/2023</c:v>
                  </c:pt>
                  <c:pt idx="55">
                    <c:v>02/11/2023</c:v>
                  </c:pt>
                  <c:pt idx="56">
                    <c:v>01/11/2023</c:v>
                  </c:pt>
                  <c:pt idx="57">
                    <c:v>31/10/2023</c:v>
                  </c:pt>
                  <c:pt idx="58">
                    <c:v>30/10/2023</c:v>
                  </c:pt>
                  <c:pt idx="59">
                    <c:v>27/10/2023</c:v>
                  </c:pt>
                  <c:pt idx="60">
                    <c:v>26/10/2023</c:v>
                  </c:pt>
                  <c:pt idx="61">
                    <c:v>25/10/2023</c:v>
                  </c:pt>
                  <c:pt idx="62">
                    <c:v>24/10/2023</c:v>
                  </c:pt>
                  <c:pt idx="63">
                    <c:v>23/10/2023</c:v>
                  </c:pt>
                  <c:pt idx="64">
                    <c:v>20/10/2023</c:v>
                  </c:pt>
                  <c:pt idx="65">
                    <c:v>19/10/2023</c:v>
                  </c:pt>
                  <c:pt idx="66">
                    <c:v>18/10/2023</c:v>
                  </c:pt>
                </c:lvl>
                <c:lvl>
                  <c:pt idx="0">
                    <c:v>M1</c:v>
                  </c:pt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GDNN!$BL$5:$BL$71</c:f>
              <c:numCache>
                <c:formatCode>#,##0</c:formatCode>
                <c:ptCount val="67"/>
                <c:pt idx="0">
                  <c:v>1003573404291</c:v>
                </c:pt>
                <c:pt idx="1">
                  <c:v>989186177582</c:v>
                </c:pt>
                <c:pt idx="2">
                  <c:v>975640664017</c:v>
                </c:pt>
                <c:pt idx="3">
                  <c:v>975884961019</c:v>
                </c:pt>
                <c:pt idx="4">
                  <c:v>973020859275</c:v>
                </c:pt>
                <c:pt idx="5">
                  <c:v>964865814186</c:v>
                </c:pt>
                <c:pt idx="6">
                  <c:v>949575395059</c:v>
                </c:pt>
                <c:pt idx="7">
                  <c:v>889913319217</c:v>
                </c:pt>
                <c:pt idx="8">
                  <c:v>871832124164</c:v>
                </c:pt>
                <c:pt idx="9">
                  <c:v>821452164066</c:v>
                </c:pt>
                <c:pt idx="10">
                  <c:v>820719940080</c:v>
                </c:pt>
                <c:pt idx="11">
                  <c:v>815437554212</c:v>
                </c:pt>
                <c:pt idx="12">
                  <c:v>797478780075</c:v>
                </c:pt>
                <c:pt idx="13">
                  <c:v>774899450249</c:v>
                </c:pt>
                <c:pt idx="14">
                  <c:v>768043996525</c:v>
                </c:pt>
                <c:pt idx="15">
                  <c:v>767127514996</c:v>
                </c:pt>
                <c:pt idx="16">
                  <c:v>753823769897</c:v>
                </c:pt>
                <c:pt idx="17">
                  <c:v>751194445459</c:v>
                </c:pt>
                <c:pt idx="18">
                  <c:v>746254090798</c:v>
                </c:pt>
                <c:pt idx="19">
                  <c:v>736127206782</c:v>
                </c:pt>
                <c:pt idx="20">
                  <c:v>722774204846</c:v>
                </c:pt>
                <c:pt idx="21">
                  <c:v>718559001063</c:v>
                </c:pt>
                <c:pt idx="22">
                  <c:v>702223163205</c:v>
                </c:pt>
                <c:pt idx="23">
                  <c:v>686054778176</c:v>
                </c:pt>
                <c:pt idx="24">
                  <c:v>660850945039</c:v>
                </c:pt>
                <c:pt idx="25">
                  <c:v>669670538198</c:v>
                </c:pt>
                <c:pt idx="26">
                  <c:v>610907720779</c:v>
                </c:pt>
                <c:pt idx="27">
                  <c:v>533975399656</c:v>
                </c:pt>
                <c:pt idx="28">
                  <c:v>522901528876</c:v>
                </c:pt>
                <c:pt idx="29">
                  <c:v>524316774011</c:v>
                </c:pt>
                <c:pt idx="30">
                  <c:v>509318278854</c:v>
                </c:pt>
                <c:pt idx="31">
                  <c:v>492154582845</c:v>
                </c:pt>
                <c:pt idx="32">
                  <c:v>487889909763</c:v>
                </c:pt>
                <c:pt idx="33">
                  <c:v>492958908573</c:v>
                </c:pt>
                <c:pt idx="34">
                  <c:v>499603226850</c:v>
                </c:pt>
                <c:pt idx="35">
                  <c:v>503325625249</c:v>
                </c:pt>
                <c:pt idx="36">
                  <c:v>526833874939</c:v>
                </c:pt>
                <c:pt idx="37">
                  <c:v>524376551649</c:v>
                </c:pt>
                <c:pt idx="38">
                  <c:v>520897354621</c:v>
                </c:pt>
                <c:pt idx="39">
                  <c:v>522311368460</c:v>
                </c:pt>
                <c:pt idx="40">
                  <c:v>522267807507</c:v>
                </c:pt>
                <c:pt idx="41">
                  <c:v>522108441530</c:v>
                </c:pt>
                <c:pt idx="42">
                  <c:v>521205915895</c:v>
                </c:pt>
                <c:pt idx="43">
                  <c:v>520396619445</c:v>
                </c:pt>
                <c:pt idx="44">
                  <c:v>515401302189</c:v>
                </c:pt>
                <c:pt idx="45">
                  <c:v>505670899233</c:v>
                </c:pt>
                <c:pt idx="46">
                  <c:v>505366992635</c:v>
                </c:pt>
                <c:pt idx="47">
                  <c:v>497676764131</c:v>
                </c:pt>
                <c:pt idx="48">
                  <c:v>498116268656</c:v>
                </c:pt>
                <c:pt idx="49">
                  <c:v>493701581520</c:v>
                </c:pt>
                <c:pt idx="50">
                  <c:v>499675185090</c:v>
                </c:pt>
                <c:pt idx="51">
                  <c:v>481199311835</c:v>
                </c:pt>
                <c:pt idx="52">
                  <c:v>445534604388</c:v>
                </c:pt>
                <c:pt idx="53">
                  <c:v>439235196956</c:v>
                </c:pt>
                <c:pt idx="54">
                  <c:v>434865192130</c:v>
                </c:pt>
                <c:pt idx="55">
                  <c:v>431219379647</c:v>
                </c:pt>
                <c:pt idx="56">
                  <c:v>412546002408</c:v>
                </c:pt>
                <c:pt idx="57">
                  <c:v>403126139369</c:v>
                </c:pt>
                <c:pt idx="58">
                  <c:v>382500825865</c:v>
                </c:pt>
                <c:pt idx="59">
                  <c:v>382695159188</c:v>
                </c:pt>
                <c:pt idx="60">
                  <c:v>366937270304</c:v>
                </c:pt>
                <c:pt idx="61">
                  <c:v>348085031744</c:v>
                </c:pt>
                <c:pt idx="62">
                  <c:v>342018997611</c:v>
                </c:pt>
                <c:pt idx="63">
                  <c:v>305205695129</c:v>
                </c:pt>
                <c:pt idx="64">
                  <c:v>273287486637</c:v>
                </c:pt>
                <c:pt idx="65">
                  <c:v>277996051207</c:v>
                </c:pt>
                <c:pt idx="66">
                  <c:v>262931177557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120-1C40-92C5-E0277C46DF85}"/>
            </c:ext>
          </c:extLst>
        </c:ser>
        <c:ser>
          <c:idx val="2"/>
          <c:order val="2"/>
          <c:tx>
            <c:strRef>
              <c:f>GDNN!$BM$4</c:f>
              <c:strCache>
                <c:ptCount val="1"/>
                <c:pt idx="0">
                  <c:v>SZC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multiLvlStrRef>
              <c:f>GDNN!$BI$5:$BJ$71</c:f>
              <c:multiLvlStrCache>
                <c:ptCount val="67"/>
                <c:lvl>
                  <c:pt idx="0">
                    <c:v>19/01/2024</c:v>
                  </c:pt>
                  <c:pt idx="1">
                    <c:v>18/01/2024</c:v>
                  </c:pt>
                  <c:pt idx="2">
                    <c:v>17/01/2024</c:v>
                  </c:pt>
                  <c:pt idx="3">
                    <c:v>16/01/2024</c:v>
                  </c:pt>
                  <c:pt idx="4">
                    <c:v>15/01/2024</c:v>
                  </c:pt>
                  <c:pt idx="5">
                    <c:v>12/01/2024</c:v>
                  </c:pt>
                  <c:pt idx="6">
                    <c:v>11/01/2024</c:v>
                  </c:pt>
                  <c:pt idx="7">
                    <c:v>10/01/2024</c:v>
                  </c:pt>
                  <c:pt idx="8">
                    <c:v>09/01/2024</c:v>
                  </c:pt>
                  <c:pt idx="9">
                    <c:v>08/01/2024</c:v>
                  </c:pt>
                  <c:pt idx="10">
                    <c:v>05/01/2024</c:v>
                  </c:pt>
                  <c:pt idx="11">
                    <c:v>04/01/2024</c:v>
                  </c:pt>
                  <c:pt idx="12">
                    <c:v>03/01/2024</c:v>
                  </c:pt>
                  <c:pt idx="13">
                    <c:v>02/01/2024</c:v>
                  </c:pt>
                  <c:pt idx="14">
                    <c:v>29/12/2023</c:v>
                  </c:pt>
                  <c:pt idx="15">
                    <c:v>28/12/2023</c:v>
                  </c:pt>
                  <c:pt idx="16">
                    <c:v>27/12/2023</c:v>
                  </c:pt>
                  <c:pt idx="17">
                    <c:v>26/12/2023</c:v>
                  </c:pt>
                  <c:pt idx="18">
                    <c:v>25/12/2023</c:v>
                  </c:pt>
                  <c:pt idx="19">
                    <c:v>22/12/2023</c:v>
                  </c:pt>
                  <c:pt idx="20">
                    <c:v>21/12/2023</c:v>
                  </c:pt>
                  <c:pt idx="21">
                    <c:v>20/12/2023</c:v>
                  </c:pt>
                  <c:pt idx="22">
                    <c:v>19/12/2023</c:v>
                  </c:pt>
                  <c:pt idx="23">
                    <c:v>18/12/2023</c:v>
                  </c:pt>
                  <c:pt idx="24">
                    <c:v>15/12/2023</c:v>
                  </c:pt>
                  <c:pt idx="25">
                    <c:v>14/12/2023</c:v>
                  </c:pt>
                  <c:pt idx="26">
                    <c:v>13/12/2023</c:v>
                  </c:pt>
                  <c:pt idx="27">
                    <c:v>12/12/2023</c:v>
                  </c:pt>
                  <c:pt idx="28">
                    <c:v>11/12/2023</c:v>
                  </c:pt>
                  <c:pt idx="29">
                    <c:v>08/12/2023</c:v>
                  </c:pt>
                  <c:pt idx="30">
                    <c:v>07/12/2023</c:v>
                  </c:pt>
                  <c:pt idx="31">
                    <c:v>06/12/2023</c:v>
                  </c:pt>
                  <c:pt idx="32">
                    <c:v>05/12/2023</c:v>
                  </c:pt>
                  <c:pt idx="33">
                    <c:v>04/12/2023</c:v>
                  </c:pt>
                  <c:pt idx="34">
                    <c:v>01/12/2023</c:v>
                  </c:pt>
                  <c:pt idx="35">
                    <c:v>30/11/2023</c:v>
                  </c:pt>
                  <c:pt idx="36">
                    <c:v>29/11/2023</c:v>
                  </c:pt>
                  <c:pt idx="37">
                    <c:v>28/11/2023</c:v>
                  </c:pt>
                  <c:pt idx="38">
                    <c:v>27/11/2023</c:v>
                  </c:pt>
                  <c:pt idx="39">
                    <c:v>24/11/2023</c:v>
                  </c:pt>
                  <c:pt idx="40">
                    <c:v>23/11/2023</c:v>
                  </c:pt>
                  <c:pt idx="41">
                    <c:v>22/11/2023</c:v>
                  </c:pt>
                  <c:pt idx="42">
                    <c:v>21/11/2023</c:v>
                  </c:pt>
                  <c:pt idx="43">
                    <c:v>20/11/2023</c:v>
                  </c:pt>
                  <c:pt idx="44">
                    <c:v>17/11/2023</c:v>
                  </c:pt>
                  <c:pt idx="45">
                    <c:v>16/11/2023</c:v>
                  </c:pt>
                  <c:pt idx="46">
                    <c:v>15/11/2023</c:v>
                  </c:pt>
                  <c:pt idx="47">
                    <c:v>14/11/2023</c:v>
                  </c:pt>
                  <c:pt idx="48">
                    <c:v>13/11/2023</c:v>
                  </c:pt>
                  <c:pt idx="49">
                    <c:v>10/11/2023</c:v>
                  </c:pt>
                  <c:pt idx="50">
                    <c:v>09/11/2023</c:v>
                  </c:pt>
                  <c:pt idx="51">
                    <c:v>08/11/2023</c:v>
                  </c:pt>
                  <c:pt idx="52">
                    <c:v>07/11/2023</c:v>
                  </c:pt>
                  <c:pt idx="53">
                    <c:v>06/11/2023</c:v>
                  </c:pt>
                  <c:pt idx="54">
                    <c:v>03/11/2023</c:v>
                  </c:pt>
                  <c:pt idx="55">
                    <c:v>02/11/2023</c:v>
                  </c:pt>
                  <c:pt idx="56">
                    <c:v>01/11/2023</c:v>
                  </c:pt>
                  <c:pt idx="57">
                    <c:v>31/10/2023</c:v>
                  </c:pt>
                  <c:pt idx="58">
                    <c:v>30/10/2023</c:v>
                  </c:pt>
                  <c:pt idx="59">
                    <c:v>27/10/2023</c:v>
                  </c:pt>
                  <c:pt idx="60">
                    <c:v>26/10/2023</c:v>
                  </c:pt>
                  <c:pt idx="61">
                    <c:v>25/10/2023</c:v>
                  </c:pt>
                  <c:pt idx="62">
                    <c:v>24/10/2023</c:v>
                  </c:pt>
                  <c:pt idx="63">
                    <c:v>23/10/2023</c:v>
                  </c:pt>
                  <c:pt idx="64">
                    <c:v>20/10/2023</c:v>
                  </c:pt>
                  <c:pt idx="65">
                    <c:v>19/10/2023</c:v>
                  </c:pt>
                  <c:pt idx="66">
                    <c:v>18/10/2023</c:v>
                  </c:pt>
                </c:lvl>
                <c:lvl>
                  <c:pt idx="0">
                    <c:v>M1</c:v>
                  </c:pt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GDNN!$BM$5:$BM$71</c:f>
              <c:numCache>
                <c:formatCode>#,##0</c:formatCode>
                <c:ptCount val="67"/>
                <c:pt idx="0">
                  <c:v>-480608427</c:v>
                </c:pt>
                <c:pt idx="1">
                  <c:v>-306278427</c:v>
                </c:pt>
                <c:pt idx="2">
                  <c:v>-2578068427</c:v>
                </c:pt>
                <c:pt idx="3">
                  <c:v>-2376138427</c:v>
                </c:pt>
                <c:pt idx="4">
                  <c:v>-2354788427</c:v>
                </c:pt>
                <c:pt idx="5">
                  <c:v>-2333818427</c:v>
                </c:pt>
                <c:pt idx="6">
                  <c:v>-2287188427</c:v>
                </c:pt>
                <c:pt idx="7">
                  <c:v>-2074418427</c:v>
                </c:pt>
                <c:pt idx="8">
                  <c:v>12471571573</c:v>
                </c:pt>
                <c:pt idx="9">
                  <c:v>13196061573</c:v>
                </c:pt>
                <c:pt idx="10">
                  <c:v>12682481573</c:v>
                </c:pt>
                <c:pt idx="11">
                  <c:v>13448891573</c:v>
                </c:pt>
                <c:pt idx="12">
                  <c:v>9863651573</c:v>
                </c:pt>
                <c:pt idx="13">
                  <c:v>8643511573</c:v>
                </c:pt>
                <c:pt idx="14">
                  <c:v>10203161573</c:v>
                </c:pt>
                <c:pt idx="15">
                  <c:v>10497761573</c:v>
                </c:pt>
                <c:pt idx="16">
                  <c:v>10447511573</c:v>
                </c:pt>
                <c:pt idx="17">
                  <c:v>12943081573</c:v>
                </c:pt>
                <c:pt idx="18">
                  <c:v>13068611573</c:v>
                </c:pt>
                <c:pt idx="19">
                  <c:v>13989571573</c:v>
                </c:pt>
                <c:pt idx="20">
                  <c:v>16787151573</c:v>
                </c:pt>
                <c:pt idx="21">
                  <c:v>16965911573</c:v>
                </c:pt>
                <c:pt idx="22">
                  <c:v>18071001573</c:v>
                </c:pt>
                <c:pt idx="23">
                  <c:v>18922461573</c:v>
                </c:pt>
                <c:pt idx="24">
                  <c:v>19782791573</c:v>
                </c:pt>
                <c:pt idx="25">
                  <c:v>17638971573</c:v>
                </c:pt>
                <c:pt idx="26">
                  <c:v>18509861573</c:v>
                </c:pt>
                <c:pt idx="27">
                  <c:v>18447981573</c:v>
                </c:pt>
                <c:pt idx="28">
                  <c:v>15067041573</c:v>
                </c:pt>
                <c:pt idx="29">
                  <c:v>19944871573</c:v>
                </c:pt>
                <c:pt idx="30">
                  <c:v>20130901573</c:v>
                </c:pt>
                <c:pt idx="31">
                  <c:v>22965271573</c:v>
                </c:pt>
                <c:pt idx="32">
                  <c:v>27469691573</c:v>
                </c:pt>
                <c:pt idx="33">
                  <c:v>31172871573</c:v>
                </c:pt>
                <c:pt idx="34">
                  <c:v>33569651573</c:v>
                </c:pt>
                <c:pt idx="35">
                  <c:v>32608241573</c:v>
                </c:pt>
                <c:pt idx="36">
                  <c:v>29236131573</c:v>
                </c:pt>
                <c:pt idx="37">
                  <c:v>32996291573</c:v>
                </c:pt>
                <c:pt idx="38">
                  <c:v>32096201573</c:v>
                </c:pt>
                <c:pt idx="39">
                  <c:v>31166531573</c:v>
                </c:pt>
                <c:pt idx="40">
                  <c:v>16578251573</c:v>
                </c:pt>
                <c:pt idx="41">
                  <c:v>12732001573</c:v>
                </c:pt>
                <c:pt idx="42">
                  <c:v>12723371573</c:v>
                </c:pt>
                <c:pt idx="43">
                  <c:v>11790631573</c:v>
                </c:pt>
                <c:pt idx="44">
                  <c:v>11568711573</c:v>
                </c:pt>
                <c:pt idx="45">
                  <c:v>9679961573</c:v>
                </c:pt>
                <c:pt idx="46">
                  <c:v>9527461573</c:v>
                </c:pt>
                <c:pt idx="47">
                  <c:v>8038561573</c:v>
                </c:pt>
                <c:pt idx="48">
                  <c:v>8515761573</c:v>
                </c:pt>
                <c:pt idx="49">
                  <c:v>8643391573</c:v>
                </c:pt>
                <c:pt idx="50">
                  <c:v>8608461573</c:v>
                </c:pt>
                <c:pt idx="51">
                  <c:v>4550021573</c:v>
                </c:pt>
                <c:pt idx="52">
                  <c:v>-5145608427</c:v>
                </c:pt>
                <c:pt idx="53">
                  <c:v>-5027878427</c:v>
                </c:pt>
                <c:pt idx="54">
                  <c:v>-3452355077</c:v>
                </c:pt>
                <c:pt idx="55">
                  <c:v>-1806745077</c:v>
                </c:pt>
                <c:pt idx="56">
                  <c:v>-1533475077</c:v>
                </c:pt>
                <c:pt idx="57">
                  <c:v>-3381386973</c:v>
                </c:pt>
                <c:pt idx="58">
                  <c:v>-5091886973</c:v>
                </c:pt>
                <c:pt idx="59">
                  <c:v>-5095306973</c:v>
                </c:pt>
                <c:pt idx="60">
                  <c:v>-1281093016</c:v>
                </c:pt>
                <c:pt idx="61">
                  <c:v>-1824566696</c:v>
                </c:pt>
                <c:pt idx="62">
                  <c:v>-263846696</c:v>
                </c:pt>
                <c:pt idx="63">
                  <c:v>12663304</c:v>
                </c:pt>
                <c:pt idx="64">
                  <c:v>4436263304</c:v>
                </c:pt>
                <c:pt idx="65">
                  <c:v>5905453304</c:v>
                </c:pt>
                <c:pt idx="66">
                  <c:v>6913273304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120-1C40-92C5-E0277C46DF85}"/>
            </c:ext>
          </c:extLst>
        </c:ser>
        <c:ser>
          <c:idx val="3"/>
          <c:order val="3"/>
          <c:tx>
            <c:strRef>
              <c:f>GDNN!$BN$4</c:f>
              <c:strCache>
                <c:ptCount val="1"/>
                <c:pt idx="0">
                  <c:v>VGC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multiLvlStrRef>
              <c:f>GDNN!$BI$5:$BJ$71</c:f>
              <c:multiLvlStrCache>
                <c:ptCount val="67"/>
                <c:lvl>
                  <c:pt idx="0">
                    <c:v>19/01/2024</c:v>
                  </c:pt>
                  <c:pt idx="1">
                    <c:v>18/01/2024</c:v>
                  </c:pt>
                  <c:pt idx="2">
                    <c:v>17/01/2024</c:v>
                  </c:pt>
                  <c:pt idx="3">
                    <c:v>16/01/2024</c:v>
                  </c:pt>
                  <c:pt idx="4">
                    <c:v>15/01/2024</c:v>
                  </c:pt>
                  <c:pt idx="5">
                    <c:v>12/01/2024</c:v>
                  </c:pt>
                  <c:pt idx="6">
                    <c:v>11/01/2024</c:v>
                  </c:pt>
                  <c:pt idx="7">
                    <c:v>10/01/2024</c:v>
                  </c:pt>
                  <c:pt idx="8">
                    <c:v>09/01/2024</c:v>
                  </c:pt>
                  <c:pt idx="9">
                    <c:v>08/01/2024</c:v>
                  </c:pt>
                  <c:pt idx="10">
                    <c:v>05/01/2024</c:v>
                  </c:pt>
                  <c:pt idx="11">
                    <c:v>04/01/2024</c:v>
                  </c:pt>
                  <c:pt idx="12">
                    <c:v>03/01/2024</c:v>
                  </c:pt>
                  <c:pt idx="13">
                    <c:v>02/01/2024</c:v>
                  </c:pt>
                  <c:pt idx="14">
                    <c:v>29/12/2023</c:v>
                  </c:pt>
                  <c:pt idx="15">
                    <c:v>28/12/2023</c:v>
                  </c:pt>
                  <c:pt idx="16">
                    <c:v>27/12/2023</c:v>
                  </c:pt>
                  <c:pt idx="17">
                    <c:v>26/12/2023</c:v>
                  </c:pt>
                  <c:pt idx="18">
                    <c:v>25/12/2023</c:v>
                  </c:pt>
                  <c:pt idx="19">
                    <c:v>22/12/2023</c:v>
                  </c:pt>
                  <c:pt idx="20">
                    <c:v>21/12/2023</c:v>
                  </c:pt>
                  <c:pt idx="21">
                    <c:v>20/12/2023</c:v>
                  </c:pt>
                  <c:pt idx="22">
                    <c:v>19/12/2023</c:v>
                  </c:pt>
                  <c:pt idx="23">
                    <c:v>18/12/2023</c:v>
                  </c:pt>
                  <c:pt idx="24">
                    <c:v>15/12/2023</c:v>
                  </c:pt>
                  <c:pt idx="25">
                    <c:v>14/12/2023</c:v>
                  </c:pt>
                  <c:pt idx="26">
                    <c:v>13/12/2023</c:v>
                  </c:pt>
                  <c:pt idx="27">
                    <c:v>12/12/2023</c:v>
                  </c:pt>
                  <c:pt idx="28">
                    <c:v>11/12/2023</c:v>
                  </c:pt>
                  <c:pt idx="29">
                    <c:v>08/12/2023</c:v>
                  </c:pt>
                  <c:pt idx="30">
                    <c:v>07/12/2023</c:v>
                  </c:pt>
                  <c:pt idx="31">
                    <c:v>06/12/2023</c:v>
                  </c:pt>
                  <c:pt idx="32">
                    <c:v>05/12/2023</c:v>
                  </c:pt>
                  <c:pt idx="33">
                    <c:v>04/12/2023</c:v>
                  </c:pt>
                  <c:pt idx="34">
                    <c:v>01/12/2023</c:v>
                  </c:pt>
                  <c:pt idx="35">
                    <c:v>30/11/2023</c:v>
                  </c:pt>
                  <c:pt idx="36">
                    <c:v>29/11/2023</c:v>
                  </c:pt>
                  <c:pt idx="37">
                    <c:v>28/11/2023</c:v>
                  </c:pt>
                  <c:pt idx="38">
                    <c:v>27/11/2023</c:v>
                  </c:pt>
                  <c:pt idx="39">
                    <c:v>24/11/2023</c:v>
                  </c:pt>
                  <c:pt idx="40">
                    <c:v>23/11/2023</c:v>
                  </c:pt>
                  <c:pt idx="41">
                    <c:v>22/11/2023</c:v>
                  </c:pt>
                  <c:pt idx="42">
                    <c:v>21/11/2023</c:v>
                  </c:pt>
                  <c:pt idx="43">
                    <c:v>20/11/2023</c:v>
                  </c:pt>
                  <c:pt idx="44">
                    <c:v>17/11/2023</c:v>
                  </c:pt>
                  <c:pt idx="45">
                    <c:v>16/11/2023</c:v>
                  </c:pt>
                  <c:pt idx="46">
                    <c:v>15/11/2023</c:v>
                  </c:pt>
                  <c:pt idx="47">
                    <c:v>14/11/2023</c:v>
                  </c:pt>
                  <c:pt idx="48">
                    <c:v>13/11/2023</c:v>
                  </c:pt>
                  <c:pt idx="49">
                    <c:v>10/11/2023</c:v>
                  </c:pt>
                  <c:pt idx="50">
                    <c:v>09/11/2023</c:v>
                  </c:pt>
                  <c:pt idx="51">
                    <c:v>08/11/2023</c:v>
                  </c:pt>
                  <c:pt idx="52">
                    <c:v>07/11/2023</c:v>
                  </c:pt>
                  <c:pt idx="53">
                    <c:v>06/11/2023</c:v>
                  </c:pt>
                  <c:pt idx="54">
                    <c:v>03/11/2023</c:v>
                  </c:pt>
                  <c:pt idx="55">
                    <c:v>02/11/2023</c:v>
                  </c:pt>
                  <c:pt idx="56">
                    <c:v>01/11/2023</c:v>
                  </c:pt>
                  <c:pt idx="57">
                    <c:v>31/10/2023</c:v>
                  </c:pt>
                  <c:pt idx="58">
                    <c:v>30/10/2023</c:v>
                  </c:pt>
                  <c:pt idx="59">
                    <c:v>27/10/2023</c:v>
                  </c:pt>
                  <c:pt idx="60">
                    <c:v>26/10/2023</c:v>
                  </c:pt>
                  <c:pt idx="61">
                    <c:v>25/10/2023</c:v>
                  </c:pt>
                  <c:pt idx="62">
                    <c:v>24/10/2023</c:v>
                  </c:pt>
                  <c:pt idx="63">
                    <c:v>23/10/2023</c:v>
                  </c:pt>
                  <c:pt idx="64">
                    <c:v>20/10/2023</c:v>
                  </c:pt>
                  <c:pt idx="65">
                    <c:v>19/10/2023</c:v>
                  </c:pt>
                  <c:pt idx="66">
                    <c:v>18/10/2023</c:v>
                  </c:pt>
                </c:lvl>
                <c:lvl>
                  <c:pt idx="0">
                    <c:v>M1</c:v>
                  </c:pt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GDNN!$BN$5:$BN$71</c:f>
              <c:numCache>
                <c:formatCode>#,##0</c:formatCode>
                <c:ptCount val="67"/>
                <c:pt idx="0">
                  <c:v>-11041245959</c:v>
                </c:pt>
                <c:pt idx="1">
                  <c:v>-10796655959</c:v>
                </c:pt>
                <c:pt idx="2">
                  <c:v>-6871155959</c:v>
                </c:pt>
                <c:pt idx="3">
                  <c:v>-12888475959</c:v>
                </c:pt>
                <c:pt idx="4">
                  <c:v>-13403705959</c:v>
                </c:pt>
                <c:pt idx="5">
                  <c:v>-912765959</c:v>
                </c:pt>
                <c:pt idx="6">
                  <c:v>-1218595959</c:v>
                </c:pt>
                <c:pt idx="7">
                  <c:v>-820375959</c:v>
                </c:pt>
                <c:pt idx="8">
                  <c:v>5820154041</c:v>
                </c:pt>
                <c:pt idx="9">
                  <c:v>18441964041</c:v>
                </c:pt>
                <c:pt idx="10">
                  <c:v>19046264041</c:v>
                </c:pt>
                <c:pt idx="11">
                  <c:v>30187304041</c:v>
                </c:pt>
                <c:pt idx="12">
                  <c:v>43663204041</c:v>
                </c:pt>
                <c:pt idx="13">
                  <c:v>46607914041</c:v>
                </c:pt>
                <c:pt idx="14">
                  <c:v>50925724041</c:v>
                </c:pt>
                <c:pt idx="15">
                  <c:v>44132894041</c:v>
                </c:pt>
                <c:pt idx="16">
                  <c:v>40333444041</c:v>
                </c:pt>
                <c:pt idx="17">
                  <c:v>40790874041</c:v>
                </c:pt>
                <c:pt idx="18">
                  <c:v>43860454041</c:v>
                </c:pt>
                <c:pt idx="19">
                  <c:v>44111544041</c:v>
                </c:pt>
                <c:pt idx="20">
                  <c:v>46131464041</c:v>
                </c:pt>
                <c:pt idx="21">
                  <c:v>46084114041</c:v>
                </c:pt>
                <c:pt idx="22">
                  <c:v>44298404041</c:v>
                </c:pt>
                <c:pt idx="23">
                  <c:v>45572094041</c:v>
                </c:pt>
                <c:pt idx="24">
                  <c:v>56987764041</c:v>
                </c:pt>
                <c:pt idx="25">
                  <c:v>55533334041</c:v>
                </c:pt>
                <c:pt idx="26">
                  <c:v>64330824041</c:v>
                </c:pt>
                <c:pt idx="27">
                  <c:v>66948514041</c:v>
                </c:pt>
                <c:pt idx="28">
                  <c:v>69993324041</c:v>
                </c:pt>
                <c:pt idx="29">
                  <c:v>85222904041</c:v>
                </c:pt>
                <c:pt idx="30">
                  <c:v>74450404041</c:v>
                </c:pt>
                <c:pt idx="31">
                  <c:v>76689314041</c:v>
                </c:pt>
                <c:pt idx="32">
                  <c:v>79426334041</c:v>
                </c:pt>
                <c:pt idx="33">
                  <c:v>72400304041</c:v>
                </c:pt>
                <c:pt idx="34">
                  <c:v>63676064041</c:v>
                </c:pt>
                <c:pt idx="35">
                  <c:v>60806454041</c:v>
                </c:pt>
                <c:pt idx="36">
                  <c:v>60146604041</c:v>
                </c:pt>
                <c:pt idx="37">
                  <c:v>53559234041</c:v>
                </c:pt>
                <c:pt idx="38">
                  <c:v>55462744041</c:v>
                </c:pt>
                <c:pt idx="39">
                  <c:v>48396154041</c:v>
                </c:pt>
                <c:pt idx="40">
                  <c:v>47671754041</c:v>
                </c:pt>
                <c:pt idx="41">
                  <c:v>54627824041</c:v>
                </c:pt>
                <c:pt idx="42">
                  <c:v>55024994041</c:v>
                </c:pt>
                <c:pt idx="43">
                  <c:v>56283974041</c:v>
                </c:pt>
                <c:pt idx="44">
                  <c:v>43013084041</c:v>
                </c:pt>
                <c:pt idx="45">
                  <c:v>37650604041</c:v>
                </c:pt>
                <c:pt idx="46">
                  <c:v>31926454041</c:v>
                </c:pt>
                <c:pt idx="47">
                  <c:v>33777894041</c:v>
                </c:pt>
                <c:pt idx="48">
                  <c:v>35805644041</c:v>
                </c:pt>
                <c:pt idx="49">
                  <c:v>35062204041</c:v>
                </c:pt>
                <c:pt idx="50">
                  <c:v>25507894041</c:v>
                </c:pt>
                <c:pt idx="51">
                  <c:v>25988324041</c:v>
                </c:pt>
                <c:pt idx="52">
                  <c:v>25777394041</c:v>
                </c:pt>
                <c:pt idx="53">
                  <c:v>25819124041</c:v>
                </c:pt>
                <c:pt idx="54">
                  <c:v>32727876456</c:v>
                </c:pt>
                <c:pt idx="55">
                  <c:v>36044696456</c:v>
                </c:pt>
                <c:pt idx="56">
                  <c:v>35711680000</c:v>
                </c:pt>
                <c:pt idx="57">
                  <c:v>33276030000</c:v>
                </c:pt>
                <c:pt idx="58">
                  <c:v>20085970000</c:v>
                </c:pt>
                <c:pt idx="59">
                  <c:v>22529300000</c:v>
                </c:pt>
                <c:pt idx="60">
                  <c:v>16717830000</c:v>
                </c:pt>
                <c:pt idx="61">
                  <c:v>10701240000</c:v>
                </c:pt>
                <c:pt idx="62">
                  <c:v>13163520000</c:v>
                </c:pt>
                <c:pt idx="63">
                  <c:v>13486710000</c:v>
                </c:pt>
                <c:pt idx="64">
                  <c:v>17010380000</c:v>
                </c:pt>
                <c:pt idx="65">
                  <c:v>17429340000</c:v>
                </c:pt>
                <c:pt idx="66">
                  <c:v>17797430000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4120-1C40-92C5-E0277C46DF85}"/>
            </c:ext>
          </c:extLst>
        </c:ser>
        <c:ser>
          <c:idx val="4"/>
          <c:order val="4"/>
          <c:tx>
            <c:strRef>
              <c:f>GDNN!$BO$4</c:f>
              <c:strCache>
                <c:ptCount val="1"/>
                <c:pt idx="0">
                  <c:v>PHR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multiLvlStrRef>
              <c:f>GDNN!$BI$5:$BJ$71</c:f>
              <c:multiLvlStrCache>
                <c:ptCount val="67"/>
                <c:lvl>
                  <c:pt idx="0">
                    <c:v>19/01/2024</c:v>
                  </c:pt>
                  <c:pt idx="1">
                    <c:v>18/01/2024</c:v>
                  </c:pt>
                  <c:pt idx="2">
                    <c:v>17/01/2024</c:v>
                  </c:pt>
                  <c:pt idx="3">
                    <c:v>16/01/2024</c:v>
                  </c:pt>
                  <c:pt idx="4">
                    <c:v>15/01/2024</c:v>
                  </c:pt>
                  <c:pt idx="5">
                    <c:v>12/01/2024</c:v>
                  </c:pt>
                  <c:pt idx="6">
                    <c:v>11/01/2024</c:v>
                  </c:pt>
                  <c:pt idx="7">
                    <c:v>10/01/2024</c:v>
                  </c:pt>
                  <c:pt idx="8">
                    <c:v>09/01/2024</c:v>
                  </c:pt>
                  <c:pt idx="9">
                    <c:v>08/01/2024</c:v>
                  </c:pt>
                  <c:pt idx="10">
                    <c:v>05/01/2024</c:v>
                  </c:pt>
                  <c:pt idx="11">
                    <c:v>04/01/2024</c:v>
                  </c:pt>
                  <c:pt idx="12">
                    <c:v>03/01/2024</c:v>
                  </c:pt>
                  <c:pt idx="13">
                    <c:v>02/01/2024</c:v>
                  </c:pt>
                  <c:pt idx="14">
                    <c:v>29/12/2023</c:v>
                  </c:pt>
                  <c:pt idx="15">
                    <c:v>28/12/2023</c:v>
                  </c:pt>
                  <c:pt idx="16">
                    <c:v>27/12/2023</c:v>
                  </c:pt>
                  <c:pt idx="17">
                    <c:v>26/12/2023</c:v>
                  </c:pt>
                  <c:pt idx="18">
                    <c:v>25/12/2023</c:v>
                  </c:pt>
                  <c:pt idx="19">
                    <c:v>22/12/2023</c:v>
                  </c:pt>
                  <c:pt idx="20">
                    <c:v>21/12/2023</c:v>
                  </c:pt>
                  <c:pt idx="21">
                    <c:v>20/12/2023</c:v>
                  </c:pt>
                  <c:pt idx="22">
                    <c:v>19/12/2023</c:v>
                  </c:pt>
                  <c:pt idx="23">
                    <c:v>18/12/2023</c:v>
                  </c:pt>
                  <c:pt idx="24">
                    <c:v>15/12/2023</c:v>
                  </c:pt>
                  <c:pt idx="25">
                    <c:v>14/12/2023</c:v>
                  </c:pt>
                  <c:pt idx="26">
                    <c:v>13/12/2023</c:v>
                  </c:pt>
                  <c:pt idx="27">
                    <c:v>12/12/2023</c:v>
                  </c:pt>
                  <c:pt idx="28">
                    <c:v>11/12/2023</c:v>
                  </c:pt>
                  <c:pt idx="29">
                    <c:v>08/12/2023</c:v>
                  </c:pt>
                  <c:pt idx="30">
                    <c:v>07/12/2023</c:v>
                  </c:pt>
                  <c:pt idx="31">
                    <c:v>06/12/2023</c:v>
                  </c:pt>
                  <c:pt idx="32">
                    <c:v>05/12/2023</c:v>
                  </c:pt>
                  <c:pt idx="33">
                    <c:v>04/12/2023</c:v>
                  </c:pt>
                  <c:pt idx="34">
                    <c:v>01/12/2023</c:v>
                  </c:pt>
                  <c:pt idx="35">
                    <c:v>30/11/2023</c:v>
                  </c:pt>
                  <c:pt idx="36">
                    <c:v>29/11/2023</c:v>
                  </c:pt>
                  <c:pt idx="37">
                    <c:v>28/11/2023</c:v>
                  </c:pt>
                  <c:pt idx="38">
                    <c:v>27/11/2023</c:v>
                  </c:pt>
                  <c:pt idx="39">
                    <c:v>24/11/2023</c:v>
                  </c:pt>
                  <c:pt idx="40">
                    <c:v>23/11/2023</c:v>
                  </c:pt>
                  <c:pt idx="41">
                    <c:v>22/11/2023</c:v>
                  </c:pt>
                  <c:pt idx="42">
                    <c:v>21/11/2023</c:v>
                  </c:pt>
                  <c:pt idx="43">
                    <c:v>20/11/2023</c:v>
                  </c:pt>
                  <c:pt idx="44">
                    <c:v>17/11/2023</c:v>
                  </c:pt>
                  <c:pt idx="45">
                    <c:v>16/11/2023</c:v>
                  </c:pt>
                  <c:pt idx="46">
                    <c:v>15/11/2023</c:v>
                  </c:pt>
                  <c:pt idx="47">
                    <c:v>14/11/2023</c:v>
                  </c:pt>
                  <c:pt idx="48">
                    <c:v>13/11/2023</c:v>
                  </c:pt>
                  <c:pt idx="49">
                    <c:v>10/11/2023</c:v>
                  </c:pt>
                  <c:pt idx="50">
                    <c:v>09/11/2023</c:v>
                  </c:pt>
                  <c:pt idx="51">
                    <c:v>08/11/2023</c:v>
                  </c:pt>
                  <c:pt idx="52">
                    <c:v>07/11/2023</c:v>
                  </c:pt>
                  <c:pt idx="53">
                    <c:v>06/11/2023</c:v>
                  </c:pt>
                  <c:pt idx="54">
                    <c:v>03/11/2023</c:v>
                  </c:pt>
                  <c:pt idx="55">
                    <c:v>02/11/2023</c:v>
                  </c:pt>
                  <c:pt idx="56">
                    <c:v>01/11/2023</c:v>
                  </c:pt>
                  <c:pt idx="57">
                    <c:v>31/10/2023</c:v>
                  </c:pt>
                  <c:pt idx="58">
                    <c:v>30/10/2023</c:v>
                  </c:pt>
                  <c:pt idx="59">
                    <c:v>27/10/2023</c:v>
                  </c:pt>
                  <c:pt idx="60">
                    <c:v>26/10/2023</c:v>
                  </c:pt>
                  <c:pt idx="61">
                    <c:v>25/10/2023</c:v>
                  </c:pt>
                  <c:pt idx="62">
                    <c:v>24/10/2023</c:v>
                  </c:pt>
                  <c:pt idx="63">
                    <c:v>23/10/2023</c:v>
                  </c:pt>
                  <c:pt idx="64">
                    <c:v>20/10/2023</c:v>
                  </c:pt>
                  <c:pt idx="65">
                    <c:v>19/10/2023</c:v>
                  </c:pt>
                  <c:pt idx="66">
                    <c:v>18/10/2023</c:v>
                  </c:pt>
                </c:lvl>
                <c:lvl>
                  <c:pt idx="0">
                    <c:v>M1</c:v>
                  </c:pt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GDNN!$BO$5:$BO$71</c:f>
              <c:numCache>
                <c:formatCode>#,##0</c:formatCode>
                <c:ptCount val="67"/>
                <c:pt idx="0">
                  <c:v>-28400870000</c:v>
                </c:pt>
                <c:pt idx="1">
                  <c:v>-30727300000</c:v>
                </c:pt>
                <c:pt idx="2">
                  <c:v>-31607830000</c:v>
                </c:pt>
                <c:pt idx="3">
                  <c:v>-31748840000</c:v>
                </c:pt>
                <c:pt idx="4">
                  <c:v>-32211600000</c:v>
                </c:pt>
                <c:pt idx="5">
                  <c:v>-32129730000</c:v>
                </c:pt>
                <c:pt idx="6">
                  <c:v>-32245190000</c:v>
                </c:pt>
                <c:pt idx="7">
                  <c:v>-33724720000</c:v>
                </c:pt>
                <c:pt idx="8">
                  <c:v>-34029190000</c:v>
                </c:pt>
                <c:pt idx="9">
                  <c:v>-35604180000</c:v>
                </c:pt>
                <c:pt idx="10">
                  <c:v>-35510280000</c:v>
                </c:pt>
                <c:pt idx="11">
                  <c:v>-35530180000</c:v>
                </c:pt>
                <c:pt idx="12">
                  <c:v>-35510020000</c:v>
                </c:pt>
                <c:pt idx="13">
                  <c:v>-35579350000</c:v>
                </c:pt>
                <c:pt idx="14">
                  <c:v>-35515150000</c:v>
                </c:pt>
                <c:pt idx="15">
                  <c:v>-35289000000</c:v>
                </c:pt>
                <c:pt idx="16">
                  <c:v>-35803180000</c:v>
                </c:pt>
                <c:pt idx="17">
                  <c:v>-35449260000</c:v>
                </c:pt>
                <c:pt idx="18">
                  <c:v>-22486390000</c:v>
                </c:pt>
                <c:pt idx="19">
                  <c:v>-21968960000</c:v>
                </c:pt>
                <c:pt idx="20">
                  <c:v>-21716910000</c:v>
                </c:pt>
                <c:pt idx="21">
                  <c:v>-21344320000</c:v>
                </c:pt>
                <c:pt idx="22">
                  <c:v>-20805870000</c:v>
                </c:pt>
                <c:pt idx="23">
                  <c:v>-20594080000</c:v>
                </c:pt>
                <c:pt idx="24">
                  <c:v>-20357670000</c:v>
                </c:pt>
                <c:pt idx="25">
                  <c:v>-20689690000</c:v>
                </c:pt>
                <c:pt idx="26">
                  <c:v>-20813830000</c:v>
                </c:pt>
                <c:pt idx="27">
                  <c:v>-17847200000</c:v>
                </c:pt>
                <c:pt idx="28">
                  <c:v>-13977650000</c:v>
                </c:pt>
                <c:pt idx="29">
                  <c:v>-13738210000</c:v>
                </c:pt>
                <c:pt idx="30">
                  <c:v>-12703420000</c:v>
                </c:pt>
                <c:pt idx="31">
                  <c:v>-12531260000</c:v>
                </c:pt>
                <c:pt idx="32">
                  <c:v>-12550340000</c:v>
                </c:pt>
                <c:pt idx="33">
                  <c:v>-11371490000</c:v>
                </c:pt>
                <c:pt idx="34">
                  <c:v>-5153610000</c:v>
                </c:pt>
                <c:pt idx="35">
                  <c:v>-5432600000</c:v>
                </c:pt>
                <c:pt idx="36">
                  <c:v>-4962670000</c:v>
                </c:pt>
                <c:pt idx="37">
                  <c:v>-5248110000</c:v>
                </c:pt>
                <c:pt idx="38">
                  <c:v>-3790800000</c:v>
                </c:pt>
                <c:pt idx="39">
                  <c:v>-3497390000</c:v>
                </c:pt>
                <c:pt idx="40">
                  <c:v>-2784870000</c:v>
                </c:pt>
                <c:pt idx="41">
                  <c:v>-2081510000</c:v>
                </c:pt>
                <c:pt idx="42">
                  <c:v>-1587700000</c:v>
                </c:pt>
                <c:pt idx="43">
                  <c:v>-1067330000</c:v>
                </c:pt>
                <c:pt idx="44">
                  <c:v>-1321280000</c:v>
                </c:pt>
                <c:pt idx="45">
                  <c:v>177800000</c:v>
                </c:pt>
                <c:pt idx="46">
                  <c:v>-129770000</c:v>
                </c:pt>
                <c:pt idx="47">
                  <c:v>5488980000</c:v>
                </c:pt>
                <c:pt idx="48">
                  <c:v>7196710000</c:v>
                </c:pt>
                <c:pt idx="49">
                  <c:v>7071920000</c:v>
                </c:pt>
                <c:pt idx="50">
                  <c:v>6839300000</c:v>
                </c:pt>
                <c:pt idx="51">
                  <c:v>7368980000</c:v>
                </c:pt>
                <c:pt idx="52">
                  <c:v>6837190000</c:v>
                </c:pt>
                <c:pt idx="53">
                  <c:v>6890920000</c:v>
                </c:pt>
                <c:pt idx="54">
                  <c:v>7415270000</c:v>
                </c:pt>
                <c:pt idx="55">
                  <c:v>8075470000</c:v>
                </c:pt>
                <c:pt idx="56">
                  <c:v>9145910000</c:v>
                </c:pt>
                <c:pt idx="57">
                  <c:v>7721680000</c:v>
                </c:pt>
                <c:pt idx="58">
                  <c:v>5814410000</c:v>
                </c:pt>
                <c:pt idx="59">
                  <c:v>5599990000</c:v>
                </c:pt>
                <c:pt idx="60">
                  <c:v>5859120000</c:v>
                </c:pt>
                <c:pt idx="61">
                  <c:v>5888490000</c:v>
                </c:pt>
                <c:pt idx="62">
                  <c:v>5494100000</c:v>
                </c:pt>
                <c:pt idx="63">
                  <c:v>4613570000</c:v>
                </c:pt>
                <c:pt idx="64">
                  <c:v>6399650000</c:v>
                </c:pt>
                <c:pt idx="65">
                  <c:v>7036070000</c:v>
                </c:pt>
                <c:pt idx="66">
                  <c:v>7325810000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4120-1C40-92C5-E0277C46DF85}"/>
            </c:ext>
          </c:extLst>
        </c:ser>
        <c:ser>
          <c:idx val="5"/>
          <c:order val="5"/>
          <c:tx>
            <c:strRef>
              <c:f>GDNN!$BP$4</c:f>
              <c:strCache>
                <c:ptCount val="1"/>
                <c:pt idx="0">
                  <c:v>LHG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multiLvlStrRef>
              <c:f>GDNN!$BI$5:$BJ$71</c:f>
              <c:multiLvlStrCache>
                <c:ptCount val="67"/>
                <c:lvl>
                  <c:pt idx="0">
                    <c:v>19/01/2024</c:v>
                  </c:pt>
                  <c:pt idx="1">
                    <c:v>18/01/2024</c:v>
                  </c:pt>
                  <c:pt idx="2">
                    <c:v>17/01/2024</c:v>
                  </c:pt>
                  <c:pt idx="3">
                    <c:v>16/01/2024</c:v>
                  </c:pt>
                  <c:pt idx="4">
                    <c:v>15/01/2024</c:v>
                  </c:pt>
                  <c:pt idx="5">
                    <c:v>12/01/2024</c:v>
                  </c:pt>
                  <c:pt idx="6">
                    <c:v>11/01/2024</c:v>
                  </c:pt>
                  <c:pt idx="7">
                    <c:v>10/01/2024</c:v>
                  </c:pt>
                  <c:pt idx="8">
                    <c:v>09/01/2024</c:v>
                  </c:pt>
                  <c:pt idx="9">
                    <c:v>08/01/2024</c:v>
                  </c:pt>
                  <c:pt idx="10">
                    <c:v>05/01/2024</c:v>
                  </c:pt>
                  <c:pt idx="11">
                    <c:v>04/01/2024</c:v>
                  </c:pt>
                  <c:pt idx="12">
                    <c:v>03/01/2024</c:v>
                  </c:pt>
                  <c:pt idx="13">
                    <c:v>02/01/2024</c:v>
                  </c:pt>
                  <c:pt idx="14">
                    <c:v>29/12/2023</c:v>
                  </c:pt>
                  <c:pt idx="15">
                    <c:v>28/12/2023</c:v>
                  </c:pt>
                  <c:pt idx="16">
                    <c:v>27/12/2023</c:v>
                  </c:pt>
                  <c:pt idx="17">
                    <c:v>26/12/2023</c:v>
                  </c:pt>
                  <c:pt idx="18">
                    <c:v>25/12/2023</c:v>
                  </c:pt>
                  <c:pt idx="19">
                    <c:v>22/12/2023</c:v>
                  </c:pt>
                  <c:pt idx="20">
                    <c:v>21/12/2023</c:v>
                  </c:pt>
                  <c:pt idx="21">
                    <c:v>20/12/2023</c:v>
                  </c:pt>
                  <c:pt idx="22">
                    <c:v>19/12/2023</c:v>
                  </c:pt>
                  <c:pt idx="23">
                    <c:v>18/12/2023</c:v>
                  </c:pt>
                  <c:pt idx="24">
                    <c:v>15/12/2023</c:v>
                  </c:pt>
                  <c:pt idx="25">
                    <c:v>14/12/2023</c:v>
                  </c:pt>
                  <c:pt idx="26">
                    <c:v>13/12/2023</c:v>
                  </c:pt>
                  <c:pt idx="27">
                    <c:v>12/12/2023</c:v>
                  </c:pt>
                  <c:pt idx="28">
                    <c:v>11/12/2023</c:v>
                  </c:pt>
                  <c:pt idx="29">
                    <c:v>08/12/2023</c:v>
                  </c:pt>
                  <c:pt idx="30">
                    <c:v>07/12/2023</c:v>
                  </c:pt>
                  <c:pt idx="31">
                    <c:v>06/12/2023</c:v>
                  </c:pt>
                  <c:pt idx="32">
                    <c:v>05/12/2023</c:v>
                  </c:pt>
                  <c:pt idx="33">
                    <c:v>04/12/2023</c:v>
                  </c:pt>
                  <c:pt idx="34">
                    <c:v>01/12/2023</c:v>
                  </c:pt>
                  <c:pt idx="35">
                    <c:v>30/11/2023</c:v>
                  </c:pt>
                  <c:pt idx="36">
                    <c:v>29/11/2023</c:v>
                  </c:pt>
                  <c:pt idx="37">
                    <c:v>28/11/2023</c:v>
                  </c:pt>
                  <c:pt idx="38">
                    <c:v>27/11/2023</c:v>
                  </c:pt>
                  <c:pt idx="39">
                    <c:v>24/11/2023</c:v>
                  </c:pt>
                  <c:pt idx="40">
                    <c:v>23/11/2023</c:v>
                  </c:pt>
                  <c:pt idx="41">
                    <c:v>22/11/2023</c:v>
                  </c:pt>
                  <c:pt idx="42">
                    <c:v>21/11/2023</c:v>
                  </c:pt>
                  <c:pt idx="43">
                    <c:v>20/11/2023</c:v>
                  </c:pt>
                  <c:pt idx="44">
                    <c:v>17/11/2023</c:v>
                  </c:pt>
                  <c:pt idx="45">
                    <c:v>16/11/2023</c:v>
                  </c:pt>
                  <c:pt idx="46">
                    <c:v>15/11/2023</c:v>
                  </c:pt>
                  <c:pt idx="47">
                    <c:v>14/11/2023</c:v>
                  </c:pt>
                  <c:pt idx="48">
                    <c:v>13/11/2023</c:v>
                  </c:pt>
                  <c:pt idx="49">
                    <c:v>10/11/2023</c:v>
                  </c:pt>
                  <c:pt idx="50">
                    <c:v>09/11/2023</c:v>
                  </c:pt>
                  <c:pt idx="51">
                    <c:v>08/11/2023</c:v>
                  </c:pt>
                  <c:pt idx="52">
                    <c:v>07/11/2023</c:v>
                  </c:pt>
                  <c:pt idx="53">
                    <c:v>06/11/2023</c:v>
                  </c:pt>
                  <c:pt idx="54">
                    <c:v>03/11/2023</c:v>
                  </c:pt>
                  <c:pt idx="55">
                    <c:v>02/11/2023</c:v>
                  </c:pt>
                  <c:pt idx="56">
                    <c:v>01/11/2023</c:v>
                  </c:pt>
                  <c:pt idx="57">
                    <c:v>31/10/2023</c:v>
                  </c:pt>
                  <c:pt idx="58">
                    <c:v>30/10/2023</c:v>
                  </c:pt>
                  <c:pt idx="59">
                    <c:v>27/10/2023</c:v>
                  </c:pt>
                  <c:pt idx="60">
                    <c:v>26/10/2023</c:v>
                  </c:pt>
                  <c:pt idx="61">
                    <c:v>25/10/2023</c:v>
                  </c:pt>
                  <c:pt idx="62">
                    <c:v>24/10/2023</c:v>
                  </c:pt>
                  <c:pt idx="63">
                    <c:v>23/10/2023</c:v>
                  </c:pt>
                  <c:pt idx="64">
                    <c:v>20/10/2023</c:v>
                  </c:pt>
                  <c:pt idx="65">
                    <c:v>19/10/2023</c:v>
                  </c:pt>
                  <c:pt idx="66">
                    <c:v>18/10/2023</c:v>
                  </c:pt>
                </c:lvl>
                <c:lvl>
                  <c:pt idx="0">
                    <c:v>M1</c:v>
                  </c:pt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GDNN!$BP$5:$BP$71</c:f>
              <c:numCache>
                <c:formatCode>#,##0</c:formatCode>
                <c:ptCount val="67"/>
                <c:pt idx="0">
                  <c:v>18519553593</c:v>
                </c:pt>
                <c:pt idx="1">
                  <c:v>20529173593</c:v>
                </c:pt>
                <c:pt idx="2">
                  <c:v>21250093593</c:v>
                </c:pt>
                <c:pt idx="3">
                  <c:v>22082533593</c:v>
                </c:pt>
                <c:pt idx="4">
                  <c:v>21844523593</c:v>
                </c:pt>
                <c:pt idx="5">
                  <c:v>21871293593</c:v>
                </c:pt>
                <c:pt idx="6">
                  <c:v>21904183593</c:v>
                </c:pt>
                <c:pt idx="7">
                  <c:v>21870453593</c:v>
                </c:pt>
                <c:pt idx="8">
                  <c:v>21839473593</c:v>
                </c:pt>
                <c:pt idx="9">
                  <c:v>21802653593</c:v>
                </c:pt>
                <c:pt idx="10">
                  <c:v>21718883593</c:v>
                </c:pt>
                <c:pt idx="11">
                  <c:v>24336293593</c:v>
                </c:pt>
                <c:pt idx="12">
                  <c:v>24467163593</c:v>
                </c:pt>
                <c:pt idx="13">
                  <c:v>25256243593</c:v>
                </c:pt>
                <c:pt idx="14">
                  <c:v>25548873593</c:v>
                </c:pt>
                <c:pt idx="15">
                  <c:v>25551913593</c:v>
                </c:pt>
                <c:pt idx="16">
                  <c:v>25385953593</c:v>
                </c:pt>
                <c:pt idx="17">
                  <c:v>25385953593</c:v>
                </c:pt>
                <c:pt idx="18">
                  <c:v>25681563593</c:v>
                </c:pt>
                <c:pt idx="19">
                  <c:v>25681563593</c:v>
                </c:pt>
                <c:pt idx="20">
                  <c:v>25829103593</c:v>
                </c:pt>
                <c:pt idx="21">
                  <c:v>25849473593</c:v>
                </c:pt>
                <c:pt idx="22">
                  <c:v>25840683593</c:v>
                </c:pt>
                <c:pt idx="23">
                  <c:v>26103933593</c:v>
                </c:pt>
                <c:pt idx="24">
                  <c:v>26178843593</c:v>
                </c:pt>
                <c:pt idx="25">
                  <c:v>25628463593</c:v>
                </c:pt>
                <c:pt idx="26">
                  <c:v>25074103593</c:v>
                </c:pt>
                <c:pt idx="27">
                  <c:v>25341243593</c:v>
                </c:pt>
                <c:pt idx="28">
                  <c:v>25295543593</c:v>
                </c:pt>
                <c:pt idx="29">
                  <c:v>25304483593</c:v>
                </c:pt>
                <c:pt idx="30">
                  <c:v>25344103593</c:v>
                </c:pt>
                <c:pt idx="31">
                  <c:v>25622053593</c:v>
                </c:pt>
                <c:pt idx="32">
                  <c:v>25556773593</c:v>
                </c:pt>
                <c:pt idx="33">
                  <c:v>25479843593</c:v>
                </c:pt>
                <c:pt idx="34">
                  <c:v>25174643593</c:v>
                </c:pt>
                <c:pt idx="35">
                  <c:v>25170593593</c:v>
                </c:pt>
                <c:pt idx="36">
                  <c:v>25216443593</c:v>
                </c:pt>
                <c:pt idx="37">
                  <c:v>25222463593</c:v>
                </c:pt>
                <c:pt idx="38">
                  <c:v>25187053593</c:v>
                </c:pt>
                <c:pt idx="39">
                  <c:v>25184003593</c:v>
                </c:pt>
                <c:pt idx="40">
                  <c:v>25175493593</c:v>
                </c:pt>
                <c:pt idx="41">
                  <c:v>25026963593</c:v>
                </c:pt>
                <c:pt idx="42">
                  <c:v>25096713593</c:v>
                </c:pt>
                <c:pt idx="43">
                  <c:v>25131068787</c:v>
                </c:pt>
                <c:pt idx="44">
                  <c:v>25036208787</c:v>
                </c:pt>
                <c:pt idx="45">
                  <c:v>25048288787</c:v>
                </c:pt>
                <c:pt idx="46">
                  <c:v>25051218787</c:v>
                </c:pt>
                <c:pt idx="47">
                  <c:v>24097978787</c:v>
                </c:pt>
                <c:pt idx="48">
                  <c:v>24542978787</c:v>
                </c:pt>
                <c:pt idx="49">
                  <c:v>24598858787</c:v>
                </c:pt>
                <c:pt idx="50">
                  <c:v>24607668787</c:v>
                </c:pt>
                <c:pt idx="51">
                  <c:v>24580688787</c:v>
                </c:pt>
                <c:pt idx="52">
                  <c:v>24579228787</c:v>
                </c:pt>
                <c:pt idx="53">
                  <c:v>24639788787</c:v>
                </c:pt>
                <c:pt idx="54">
                  <c:v>21941038787</c:v>
                </c:pt>
                <c:pt idx="55">
                  <c:v>20682118787</c:v>
                </c:pt>
                <c:pt idx="56">
                  <c:v>20583258787</c:v>
                </c:pt>
                <c:pt idx="57">
                  <c:v>20653978787</c:v>
                </c:pt>
                <c:pt idx="58">
                  <c:v>18046738787</c:v>
                </c:pt>
                <c:pt idx="59">
                  <c:v>14899418787</c:v>
                </c:pt>
                <c:pt idx="60">
                  <c:v>11981968787</c:v>
                </c:pt>
                <c:pt idx="61">
                  <c:v>10486308787</c:v>
                </c:pt>
                <c:pt idx="62">
                  <c:v>10671548787</c:v>
                </c:pt>
                <c:pt idx="63">
                  <c:v>10961388787</c:v>
                </c:pt>
                <c:pt idx="64">
                  <c:v>5048470076</c:v>
                </c:pt>
                <c:pt idx="65">
                  <c:v>4564600076</c:v>
                </c:pt>
                <c:pt idx="66">
                  <c:v>387470076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4120-1C40-92C5-E0277C46DF85}"/>
            </c:ext>
          </c:extLst>
        </c:ser>
        <c:ser>
          <c:idx val="6"/>
          <c:order val="6"/>
          <c:tx>
            <c:strRef>
              <c:f>GDNN!$BQ$4</c:f>
              <c:strCache>
                <c:ptCount val="1"/>
                <c:pt idx="0">
                  <c:v>DPR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multiLvlStrRef>
              <c:f>GDNN!$BI$5:$BJ$71</c:f>
              <c:multiLvlStrCache>
                <c:ptCount val="67"/>
                <c:lvl>
                  <c:pt idx="0">
                    <c:v>19/01/2024</c:v>
                  </c:pt>
                  <c:pt idx="1">
                    <c:v>18/01/2024</c:v>
                  </c:pt>
                  <c:pt idx="2">
                    <c:v>17/01/2024</c:v>
                  </c:pt>
                  <c:pt idx="3">
                    <c:v>16/01/2024</c:v>
                  </c:pt>
                  <c:pt idx="4">
                    <c:v>15/01/2024</c:v>
                  </c:pt>
                  <c:pt idx="5">
                    <c:v>12/01/2024</c:v>
                  </c:pt>
                  <c:pt idx="6">
                    <c:v>11/01/2024</c:v>
                  </c:pt>
                  <c:pt idx="7">
                    <c:v>10/01/2024</c:v>
                  </c:pt>
                  <c:pt idx="8">
                    <c:v>09/01/2024</c:v>
                  </c:pt>
                  <c:pt idx="9">
                    <c:v>08/01/2024</c:v>
                  </c:pt>
                  <c:pt idx="10">
                    <c:v>05/01/2024</c:v>
                  </c:pt>
                  <c:pt idx="11">
                    <c:v>04/01/2024</c:v>
                  </c:pt>
                  <c:pt idx="12">
                    <c:v>03/01/2024</c:v>
                  </c:pt>
                  <c:pt idx="13">
                    <c:v>02/01/2024</c:v>
                  </c:pt>
                  <c:pt idx="14">
                    <c:v>29/12/2023</c:v>
                  </c:pt>
                  <c:pt idx="15">
                    <c:v>28/12/2023</c:v>
                  </c:pt>
                  <c:pt idx="16">
                    <c:v>27/12/2023</c:v>
                  </c:pt>
                  <c:pt idx="17">
                    <c:v>26/12/2023</c:v>
                  </c:pt>
                  <c:pt idx="18">
                    <c:v>25/12/2023</c:v>
                  </c:pt>
                  <c:pt idx="19">
                    <c:v>22/12/2023</c:v>
                  </c:pt>
                  <c:pt idx="20">
                    <c:v>21/12/2023</c:v>
                  </c:pt>
                  <c:pt idx="21">
                    <c:v>20/12/2023</c:v>
                  </c:pt>
                  <c:pt idx="22">
                    <c:v>19/12/2023</c:v>
                  </c:pt>
                  <c:pt idx="23">
                    <c:v>18/12/2023</c:v>
                  </c:pt>
                  <c:pt idx="24">
                    <c:v>15/12/2023</c:v>
                  </c:pt>
                  <c:pt idx="25">
                    <c:v>14/12/2023</c:v>
                  </c:pt>
                  <c:pt idx="26">
                    <c:v>13/12/2023</c:v>
                  </c:pt>
                  <c:pt idx="27">
                    <c:v>12/12/2023</c:v>
                  </c:pt>
                  <c:pt idx="28">
                    <c:v>11/12/2023</c:v>
                  </c:pt>
                  <c:pt idx="29">
                    <c:v>08/12/2023</c:v>
                  </c:pt>
                  <c:pt idx="30">
                    <c:v>07/12/2023</c:v>
                  </c:pt>
                  <c:pt idx="31">
                    <c:v>06/12/2023</c:v>
                  </c:pt>
                  <c:pt idx="32">
                    <c:v>05/12/2023</c:v>
                  </c:pt>
                  <c:pt idx="33">
                    <c:v>04/12/2023</c:v>
                  </c:pt>
                  <c:pt idx="34">
                    <c:v>01/12/2023</c:v>
                  </c:pt>
                  <c:pt idx="35">
                    <c:v>30/11/2023</c:v>
                  </c:pt>
                  <c:pt idx="36">
                    <c:v>29/11/2023</c:v>
                  </c:pt>
                  <c:pt idx="37">
                    <c:v>28/11/2023</c:v>
                  </c:pt>
                  <c:pt idx="38">
                    <c:v>27/11/2023</c:v>
                  </c:pt>
                  <c:pt idx="39">
                    <c:v>24/11/2023</c:v>
                  </c:pt>
                  <c:pt idx="40">
                    <c:v>23/11/2023</c:v>
                  </c:pt>
                  <c:pt idx="41">
                    <c:v>22/11/2023</c:v>
                  </c:pt>
                  <c:pt idx="42">
                    <c:v>21/11/2023</c:v>
                  </c:pt>
                  <c:pt idx="43">
                    <c:v>20/11/2023</c:v>
                  </c:pt>
                  <c:pt idx="44">
                    <c:v>17/11/2023</c:v>
                  </c:pt>
                  <c:pt idx="45">
                    <c:v>16/11/2023</c:v>
                  </c:pt>
                  <c:pt idx="46">
                    <c:v>15/11/2023</c:v>
                  </c:pt>
                  <c:pt idx="47">
                    <c:v>14/11/2023</c:v>
                  </c:pt>
                  <c:pt idx="48">
                    <c:v>13/11/2023</c:v>
                  </c:pt>
                  <c:pt idx="49">
                    <c:v>10/11/2023</c:v>
                  </c:pt>
                  <c:pt idx="50">
                    <c:v>09/11/2023</c:v>
                  </c:pt>
                  <c:pt idx="51">
                    <c:v>08/11/2023</c:v>
                  </c:pt>
                  <c:pt idx="52">
                    <c:v>07/11/2023</c:v>
                  </c:pt>
                  <c:pt idx="53">
                    <c:v>06/11/2023</c:v>
                  </c:pt>
                  <c:pt idx="54">
                    <c:v>03/11/2023</c:v>
                  </c:pt>
                  <c:pt idx="55">
                    <c:v>02/11/2023</c:v>
                  </c:pt>
                  <c:pt idx="56">
                    <c:v>01/11/2023</c:v>
                  </c:pt>
                  <c:pt idx="57">
                    <c:v>31/10/2023</c:v>
                  </c:pt>
                  <c:pt idx="58">
                    <c:v>30/10/2023</c:v>
                  </c:pt>
                  <c:pt idx="59">
                    <c:v>27/10/2023</c:v>
                  </c:pt>
                  <c:pt idx="60">
                    <c:v>26/10/2023</c:v>
                  </c:pt>
                  <c:pt idx="61">
                    <c:v>25/10/2023</c:v>
                  </c:pt>
                  <c:pt idx="62">
                    <c:v>24/10/2023</c:v>
                  </c:pt>
                  <c:pt idx="63">
                    <c:v>23/10/2023</c:v>
                  </c:pt>
                  <c:pt idx="64">
                    <c:v>20/10/2023</c:v>
                  </c:pt>
                  <c:pt idx="65">
                    <c:v>19/10/2023</c:v>
                  </c:pt>
                  <c:pt idx="66">
                    <c:v>18/10/2023</c:v>
                  </c:pt>
                </c:lvl>
                <c:lvl>
                  <c:pt idx="0">
                    <c:v>M1</c:v>
                  </c:pt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GDNN!$BQ$5:$BQ$71</c:f>
              <c:numCache>
                <c:formatCode>#,##0</c:formatCode>
                <c:ptCount val="67"/>
                <c:pt idx="0">
                  <c:v>3715445590</c:v>
                </c:pt>
                <c:pt idx="1">
                  <c:v>2036425590</c:v>
                </c:pt>
                <c:pt idx="2">
                  <c:v>714355590</c:v>
                </c:pt>
                <c:pt idx="3">
                  <c:v>674755590</c:v>
                </c:pt>
                <c:pt idx="4">
                  <c:v>194205590</c:v>
                </c:pt>
                <c:pt idx="5">
                  <c:v>113015590</c:v>
                </c:pt>
                <c:pt idx="6">
                  <c:v>247835590</c:v>
                </c:pt>
                <c:pt idx="7">
                  <c:v>223005590</c:v>
                </c:pt>
                <c:pt idx="8">
                  <c:v>-23524410</c:v>
                </c:pt>
                <c:pt idx="9">
                  <c:v>-151444410</c:v>
                </c:pt>
                <c:pt idx="10">
                  <c:v>-395274410</c:v>
                </c:pt>
                <c:pt idx="11">
                  <c:v>-404634410</c:v>
                </c:pt>
                <c:pt idx="12">
                  <c:v>-2289944410</c:v>
                </c:pt>
                <c:pt idx="13">
                  <c:v>-2277354410</c:v>
                </c:pt>
                <c:pt idx="14">
                  <c:v>-2264474410</c:v>
                </c:pt>
                <c:pt idx="15">
                  <c:v>-4430634410</c:v>
                </c:pt>
                <c:pt idx="16">
                  <c:v>-4492614410</c:v>
                </c:pt>
                <c:pt idx="17">
                  <c:v>-7627894410</c:v>
                </c:pt>
                <c:pt idx="18">
                  <c:v>-7594184410</c:v>
                </c:pt>
                <c:pt idx="19">
                  <c:v>-8114384410</c:v>
                </c:pt>
                <c:pt idx="20">
                  <c:v>-9043544410</c:v>
                </c:pt>
                <c:pt idx="21">
                  <c:v>-8938974410</c:v>
                </c:pt>
                <c:pt idx="22">
                  <c:v>-8921134410</c:v>
                </c:pt>
                <c:pt idx="23">
                  <c:v>-10294604410</c:v>
                </c:pt>
                <c:pt idx="24">
                  <c:v>-12221054410</c:v>
                </c:pt>
                <c:pt idx="25">
                  <c:v>-12203274410</c:v>
                </c:pt>
                <c:pt idx="26">
                  <c:v>-12232724410</c:v>
                </c:pt>
                <c:pt idx="27">
                  <c:v>-11700244410</c:v>
                </c:pt>
                <c:pt idx="28">
                  <c:v>-11308204410</c:v>
                </c:pt>
                <c:pt idx="29">
                  <c:v>-11296254410</c:v>
                </c:pt>
                <c:pt idx="30">
                  <c:v>-11341264410</c:v>
                </c:pt>
                <c:pt idx="31">
                  <c:v>-11224094410</c:v>
                </c:pt>
                <c:pt idx="32">
                  <c:v>-11221104410</c:v>
                </c:pt>
                <c:pt idx="33">
                  <c:v>-11242184410</c:v>
                </c:pt>
                <c:pt idx="34">
                  <c:v>-11296314410</c:v>
                </c:pt>
                <c:pt idx="35">
                  <c:v>-11349454410</c:v>
                </c:pt>
                <c:pt idx="36">
                  <c:v>-11041734410</c:v>
                </c:pt>
                <c:pt idx="37">
                  <c:v>-11044694410</c:v>
                </c:pt>
                <c:pt idx="38">
                  <c:v>-11074014410</c:v>
                </c:pt>
                <c:pt idx="39">
                  <c:v>-11038394410</c:v>
                </c:pt>
                <c:pt idx="40">
                  <c:v>-11044354410</c:v>
                </c:pt>
                <c:pt idx="41">
                  <c:v>-11016994410</c:v>
                </c:pt>
                <c:pt idx="42">
                  <c:v>-11126434410</c:v>
                </c:pt>
                <c:pt idx="43">
                  <c:v>-11117164410</c:v>
                </c:pt>
                <c:pt idx="44">
                  <c:v>-10863394410</c:v>
                </c:pt>
                <c:pt idx="45">
                  <c:v>-9193921772</c:v>
                </c:pt>
                <c:pt idx="46">
                  <c:v>-8995561772</c:v>
                </c:pt>
                <c:pt idx="47">
                  <c:v>-7172031772</c:v>
                </c:pt>
                <c:pt idx="48">
                  <c:v>-6957471772</c:v>
                </c:pt>
                <c:pt idx="49">
                  <c:v>-6851331772</c:v>
                </c:pt>
                <c:pt idx="50">
                  <c:v>-6810291772</c:v>
                </c:pt>
                <c:pt idx="51">
                  <c:v>-6813301772</c:v>
                </c:pt>
                <c:pt idx="52">
                  <c:v>-7498661772</c:v>
                </c:pt>
                <c:pt idx="53">
                  <c:v>-7551411772</c:v>
                </c:pt>
                <c:pt idx="54">
                  <c:v>-7535781772</c:v>
                </c:pt>
                <c:pt idx="55">
                  <c:v>-7489241772</c:v>
                </c:pt>
                <c:pt idx="56">
                  <c:v>-7427721772</c:v>
                </c:pt>
                <c:pt idx="57">
                  <c:v>-7288881772</c:v>
                </c:pt>
                <c:pt idx="58">
                  <c:v>-7252910000</c:v>
                </c:pt>
                <c:pt idx="59">
                  <c:v>-7122730000</c:v>
                </c:pt>
                <c:pt idx="60">
                  <c:v>-7404850000</c:v>
                </c:pt>
                <c:pt idx="61">
                  <c:v>-7379850000</c:v>
                </c:pt>
                <c:pt idx="62">
                  <c:v>-7192610000</c:v>
                </c:pt>
                <c:pt idx="63">
                  <c:v>-7064810000</c:v>
                </c:pt>
                <c:pt idx="64">
                  <c:v>-7064810000</c:v>
                </c:pt>
                <c:pt idx="65">
                  <c:v>-7275760000</c:v>
                </c:pt>
                <c:pt idx="66">
                  <c:v>-7659450000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4120-1C40-92C5-E0277C46DF8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11136239"/>
        <c:axId val="419313743"/>
      </c:lineChart>
      <c:catAx>
        <c:axId val="411136239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VN"/>
          </a:p>
        </c:txPr>
        <c:crossAx val="419313743"/>
        <c:crosses val="autoZero"/>
        <c:auto val="1"/>
        <c:lblAlgn val="ctr"/>
        <c:lblOffset val="100"/>
        <c:noMultiLvlLbl val="0"/>
      </c:catAx>
      <c:valAx>
        <c:axId val="419313743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VN"/>
          </a:p>
        </c:txPr>
        <c:crossAx val="411136239"/>
        <c:crosses val="autoZero"/>
        <c:crossBetween val="between"/>
        <c:dispUnits>
          <c:builtInUnit val="billion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VN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V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VN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1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</a:rPr>
              <a:t>Thép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V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GDNN!$AZ$77</c:f>
              <c:strCache>
                <c:ptCount val="1"/>
                <c:pt idx="0">
                  <c:v>HPG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multiLvlStrRef>
              <c:f>GDNN!$AX$78:$AY$144</c:f>
              <c:multiLvlStrCache>
                <c:ptCount val="67"/>
                <c:lvl>
                  <c:pt idx="0">
                    <c:v>19/01/2024</c:v>
                  </c:pt>
                  <c:pt idx="1">
                    <c:v>18/01/2024</c:v>
                  </c:pt>
                  <c:pt idx="2">
                    <c:v>17/01/2024</c:v>
                  </c:pt>
                  <c:pt idx="3">
                    <c:v>16/01/2024</c:v>
                  </c:pt>
                  <c:pt idx="4">
                    <c:v>15/01/2024</c:v>
                  </c:pt>
                  <c:pt idx="5">
                    <c:v>12/01/2024</c:v>
                  </c:pt>
                  <c:pt idx="6">
                    <c:v>11/01/2024</c:v>
                  </c:pt>
                  <c:pt idx="7">
                    <c:v>10/01/2024</c:v>
                  </c:pt>
                  <c:pt idx="8">
                    <c:v>09/01/2024</c:v>
                  </c:pt>
                  <c:pt idx="9">
                    <c:v>08/01/2024</c:v>
                  </c:pt>
                  <c:pt idx="10">
                    <c:v>05/01/2024</c:v>
                  </c:pt>
                  <c:pt idx="11">
                    <c:v>04/01/2024</c:v>
                  </c:pt>
                  <c:pt idx="12">
                    <c:v>03/01/2024</c:v>
                  </c:pt>
                  <c:pt idx="13">
                    <c:v>02/01/2024</c:v>
                  </c:pt>
                  <c:pt idx="14">
                    <c:v>29/12/2023</c:v>
                  </c:pt>
                  <c:pt idx="15">
                    <c:v>28/12/2023</c:v>
                  </c:pt>
                  <c:pt idx="16">
                    <c:v>27/12/2023</c:v>
                  </c:pt>
                  <c:pt idx="17">
                    <c:v>26/12/2023</c:v>
                  </c:pt>
                  <c:pt idx="18">
                    <c:v>25/12/2023</c:v>
                  </c:pt>
                  <c:pt idx="19">
                    <c:v>22/12/2023</c:v>
                  </c:pt>
                  <c:pt idx="20">
                    <c:v>21/12/2023</c:v>
                  </c:pt>
                  <c:pt idx="21">
                    <c:v>20/12/2023</c:v>
                  </c:pt>
                  <c:pt idx="22">
                    <c:v>19/12/2023</c:v>
                  </c:pt>
                  <c:pt idx="23">
                    <c:v>18/12/2023</c:v>
                  </c:pt>
                  <c:pt idx="24">
                    <c:v>15/12/2023</c:v>
                  </c:pt>
                  <c:pt idx="25">
                    <c:v>14/12/2023</c:v>
                  </c:pt>
                  <c:pt idx="26">
                    <c:v>13/12/2023</c:v>
                  </c:pt>
                  <c:pt idx="27">
                    <c:v>12/12/2023</c:v>
                  </c:pt>
                  <c:pt idx="28">
                    <c:v>11/12/2023</c:v>
                  </c:pt>
                  <c:pt idx="29">
                    <c:v>08/12/2023</c:v>
                  </c:pt>
                  <c:pt idx="30">
                    <c:v>07/12/2023</c:v>
                  </c:pt>
                  <c:pt idx="31">
                    <c:v>06/12/2023</c:v>
                  </c:pt>
                  <c:pt idx="32">
                    <c:v>05/12/2023</c:v>
                  </c:pt>
                  <c:pt idx="33">
                    <c:v>04/12/2023</c:v>
                  </c:pt>
                  <c:pt idx="34">
                    <c:v>01/12/2023</c:v>
                  </c:pt>
                  <c:pt idx="35">
                    <c:v>30/11/2023</c:v>
                  </c:pt>
                  <c:pt idx="36">
                    <c:v>29/11/2023</c:v>
                  </c:pt>
                  <c:pt idx="37">
                    <c:v>28/11/2023</c:v>
                  </c:pt>
                  <c:pt idx="38">
                    <c:v>27/11/2023</c:v>
                  </c:pt>
                  <c:pt idx="39">
                    <c:v>24/11/2023</c:v>
                  </c:pt>
                  <c:pt idx="40">
                    <c:v>23/11/2023</c:v>
                  </c:pt>
                  <c:pt idx="41">
                    <c:v>22/11/2023</c:v>
                  </c:pt>
                  <c:pt idx="42">
                    <c:v>21/11/2023</c:v>
                  </c:pt>
                  <c:pt idx="43">
                    <c:v>20/11/2023</c:v>
                  </c:pt>
                  <c:pt idx="44">
                    <c:v>17/11/2023</c:v>
                  </c:pt>
                  <c:pt idx="45">
                    <c:v>16/11/2023</c:v>
                  </c:pt>
                  <c:pt idx="46">
                    <c:v>15/11/2023</c:v>
                  </c:pt>
                  <c:pt idx="47">
                    <c:v>14/11/2023</c:v>
                  </c:pt>
                  <c:pt idx="48">
                    <c:v>13/11/2023</c:v>
                  </c:pt>
                  <c:pt idx="49">
                    <c:v>10/11/2023</c:v>
                  </c:pt>
                  <c:pt idx="50">
                    <c:v>09/11/2023</c:v>
                  </c:pt>
                  <c:pt idx="51">
                    <c:v>08/11/2023</c:v>
                  </c:pt>
                  <c:pt idx="52">
                    <c:v>07/11/2023</c:v>
                  </c:pt>
                  <c:pt idx="53">
                    <c:v>06/11/2023</c:v>
                  </c:pt>
                  <c:pt idx="54">
                    <c:v>03/11/2023</c:v>
                  </c:pt>
                  <c:pt idx="55">
                    <c:v>02/11/2023</c:v>
                  </c:pt>
                  <c:pt idx="56">
                    <c:v>01/11/2023</c:v>
                  </c:pt>
                  <c:pt idx="57">
                    <c:v>31/10/2023</c:v>
                  </c:pt>
                  <c:pt idx="58">
                    <c:v>30/10/2023</c:v>
                  </c:pt>
                  <c:pt idx="59">
                    <c:v>27/10/2023</c:v>
                  </c:pt>
                  <c:pt idx="60">
                    <c:v>26/10/2023</c:v>
                  </c:pt>
                  <c:pt idx="61">
                    <c:v>25/10/2023</c:v>
                  </c:pt>
                  <c:pt idx="62">
                    <c:v>24/10/2023</c:v>
                  </c:pt>
                  <c:pt idx="63">
                    <c:v>23/10/2023</c:v>
                  </c:pt>
                  <c:pt idx="64">
                    <c:v>20/10/2023</c:v>
                  </c:pt>
                  <c:pt idx="65">
                    <c:v>19/10/2023</c:v>
                  </c:pt>
                  <c:pt idx="66">
                    <c:v>18/10/2023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GDNN!$AZ$78:$AZ$144</c:f>
              <c:numCache>
                <c:formatCode>#,##0</c:formatCode>
                <c:ptCount val="67"/>
                <c:pt idx="0">
                  <c:v>-436166206607</c:v>
                </c:pt>
                <c:pt idx="1">
                  <c:v>-534671906607</c:v>
                </c:pt>
                <c:pt idx="2">
                  <c:v>-531749816607</c:v>
                </c:pt>
                <c:pt idx="3">
                  <c:v>-623057836607</c:v>
                </c:pt>
                <c:pt idx="4">
                  <c:v>-625901726607</c:v>
                </c:pt>
                <c:pt idx="5">
                  <c:v>-642921986607</c:v>
                </c:pt>
                <c:pt idx="6">
                  <c:v>-635440696607</c:v>
                </c:pt>
                <c:pt idx="7">
                  <c:v>-694397916607</c:v>
                </c:pt>
                <c:pt idx="8">
                  <c:v>-713514796607</c:v>
                </c:pt>
                <c:pt idx="9">
                  <c:v>-813220846607</c:v>
                </c:pt>
                <c:pt idx="10">
                  <c:v>-810674206607</c:v>
                </c:pt>
                <c:pt idx="11">
                  <c:v>-784265596607</c:v>
                </c:pt>
                <c:pt idx="12">
                  <c:v>-773419876607</c:v>
                </c:pt>
                <c:pt idx="13">
                  <c:v>-770629476607</c:v>
                </c:pt>
                <c:pt idx="14">
                  <c:v>-762977046607</c:v>
                </c:pt>
                <c:pt idx="15">
                  <c:v>-814917346607</c:v>
                </c:pt>
                <c:pt idx="16">
                  <c:v>-843172146607</c:v>
                </c:pt>
                <c:pt idx="17">
                  <c:v>-851017776607</c:v>
                </c:pt>
                <c:pt idx="18">
                  <c:v>-862309906607</c:v>
                </c:pt>
                <c:pt idx="19">
                  <c:v>-766016356607</c:v>
                </c:pt>
                <c:pt idx="20">
                  <c:v>-672599786607</c:v>
                </c:pt>
                <c:pt idx="21">
                  <c:v>-566009936607</c:v>
                </c:pt>
                <c:pt idx="22">
                  <c:v>-457158856607</c:v>
                </c:pt>
                <c:pt idx="23">
                  <c:v>-434435446607</c:v>
                </c:pt>
                <c:pt idx="24">
                  <c:v>-412069806607</c:v>
                </c:pt>
                <c:pt idx="25">
                  <c:v>-125067626607</c:v>
                </c:pt>
                <c:pt idx="26">
                  <c:v>-87491016607</c:v>
                </c:pt>
                <c:pt idx="27">
                  <c:v>-22445966607</c:v>
                </c:pt>
                <c:pt idx="28">
                  <c:v>-55218796607</c:v>
                </c:pt>
                <c:pt idx="29">
                  <c:v>-44073956607</c:v>
                </c:pt>
                <c:pt idx="30">
                  <c:v>-9394796607</c:v>
                </c:pt>
                <c:pt idx="31">
                  <c:v>32717423393</c:v>
                </c:pt>
                <c:pt idx="32">
                  <c:v>7557013393</c:v>
                </c:pt>
                <c:pt idx="33">
                  <c:v>195613273393</c:v>
                </c:pt>
                <c:pt idx="34">
                  <c:v>204634423393</c:v>
                </c:pt>
                <c:pt idx="35">
                  <c:v>216103213393</c:v>
                </c:pt>
                <c:pt idx="36">
                  <c:v>278583923393</c:v>
                </c:pt>
                <c:pt idx="37">
                  <c:v>249453723393</c:v>
                </c:pt>
                <c:pt idx="38">
                  <c:v>230629493393</c:v>
                </c:pt>
                <c:pt idx="39">
                  <c:v>157859953393</c:v>
                </c:pt>
                <c:pt idx="40">
                  <c:v>185109193393</c:v>
                </c:pt>
                <c:pt idx="41">
                  <c:v>187993653393</c:v>
                </c:pt>
                <c:pt idx="42">
                  <c:v>205005903393</c:v>
                </c:pt>
                <c:pt idx="43">
                  <c:v>234274823393</c:v>
                </c:pt>
                <c:pt idx="44">
                  <c:v>228250673393</c:v>
                </c:pt>
                <c:pt idx="45">
                  <c:v>258994013393</c:v>
                </c:pt>
                <c:pt idx="46">
                  <c:v>246231963393</c:v>
                </c:pt>
                <c:pt idx="47">
                  <c:v>223121723393</c:v>
                </c:pt>
                <c:pt idx="48">
                  <c:v>292868143393</c:v>
                </c:pt>
                <c:pt idx="49">
                  <c:v>338199103393</c:v>
                </c:pt>
                <c:pt idx="50">
                  <c:v>334748333393</c:v>
                </c:pt>
                <c:pt idx="51">
                  <c:v>302168273393</c:v>
                </c:pt>
                <c:pt idx="52">
                  <c:v>266622483393</c:v>
                </c:pt>
                <c:pt idx="53">
                  <c:v>171506333393</c:v>
                </c:pt>
                <c:pt idx="54">
                  <c:v>51843063393</c:v>
                </c:pt>
                <c:pt idx="55">
                  <c:v>24238283393</c:v>
                </c:pt>
                <c:pt idx="56">
                  <c:v>-51705546607</c:v>
                </c:pt>
                <c:pt idx="57">
                  <c:v>-142958896607</c:v>
                </c:pt>
                <c:pt idx="58">
                  <c:v>-237316570000</c:v>
                </c:pt>
                <c:pt idx="59">
                  <c:v>-243118000000</c:v>
                </c:pt>
                <c:pt idx="60">
                  <c:v>-283638970000</c:v>
                </c:pt>
                <c:pt idx="61">
                  <c:v>-268147690000</c:v>
                </c:pt>
                <c:pt idx="62">
                  <c:v>-253060470000</c:v>
                </c:pt>
                <c:pt idx="63">
                  <c:v>-217337060000</c:v>
                </c:pt>
                <c:pt idx="64">
                  <c:v>-186634970000</c:v>
                </c:pt>
                <c:pt idx="65">
                  <c:v>-187180140000</c:v>
                </c:pt>
                <c:pt idx="66">
                  <c:v>-238666900000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66E-D340-AB4C-E417E9D222A0}"/>
            </c:ext>
          </c:extLst>
        </c:ser>
        <c:ser>
          <c:idx val="1"/>
          <c:order val="1"/>
          <c:tx>
            <c:strRef>
              <c:f>GDNN!$BA$77</c:f>
              <c:strCache>
                <c:ptCount val="1"/>
                <c:pt idx="0">
                  <c:v>NKG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multiLvlStrRef>
              <c:f>GDNN!$AX$78:$AY$144</c:f>
              <c:multiLvlStrCache>
                <c:ptCount val="67"/>
                <c:lvl>
                  <c:pt idx="0">
                    <c:v>19/01/2024</c:v>
                  </c:pt>
                  <c:pt idx="1">
                    <c:v>18/01/2024</c:v>
                  </c:pt>
                  <c:pt idx="2">
                    <c:v>17/01/2024</c:v>
                  </c:pt>
                  <c:pt idx="3">
                    <c:v>16/01/2024</c:v>
                  </c:pt>
                  <c:pt idx="4">
                    <c:v>15/01/2024</c:v>
                  </c:pt>
                  <c:pt idx="5">
                    <c:v>12/01/2024</c:v>
                  </c:pt>
                  <c:pt idx="6">
                    <c:v>11/01/2024</c:v>
                  </c:pt>
                  <c:pt idx="7">
                    <c:v>10/01/2024</c:v>
                  </c:pt>
                  <c:pt idx="8">
                    <c:v>09/01/2024</c:v>
                  </c:pt>
                  <c:pt idx="9">
                    <c:v>08/01/2024</c:v>
                  </c:pt>
                  <c:pt idx="10">
                    <c:v>05/01/2024</c:v>
                  </c:pt>
                  <c:pt idx="11">
                    <c:v>04/01/2024</c:v>
                  </c:pt>
                  <c:pt idx="12">
                    <c:v>03/01/2024</c:v>
                  </c:pt>
                  <c:pt idx="13">
                    <c:v>02/01/2024</c:v>
                  </c:pt>
                  <c:pt idx="14">
                    <c:v>29/12/2023</c:v>
                  </c:pt>
                  <c:pt idx="15">
                    <c:v>28/12/2023</c:v>
                  </c:pt>
                  <c:pt idx="16">
                    <c:v>27/12/2023</c:v>
                  </c:pt>
                  <c:pt idx="17">
                    <c:v>26/12/2023</c:v>
                  </c:pt>
                  <c:pt idx="18">
                    <c:v>25/12/2023</c:v>
                  </c:pt>
                  <c:pt idx="19">
                    <c:v>22/12/2023</c:v>
                  </c:pt>
                  <c:pt idx="20">
                    <c:v>21/12/2023</c:v>
                  </c:pt>
                  <c:pt idx="21">
                    <c:v>20/12/2023</c:v>
                  </c:pt>
                  <c:pt idx="22">
                    <c:v>19/12/2023</c:v>
                  </c:pt>
                  <c:pt idx="23">
                    <c:v>18/12/2023</c:v>
                  </c:pt>
                  <c:pt idx="24">
                    <c:v>15/12/2023</c:v>
                  </c:pt>
                  <c:pt idx="25">
                    <c:v>14/12/2023</c:v>
                  </c:pt>
                  <c:pt idx="26">
                    <c:v>13/12/2023</c:v>
                  </c:pt>
                  <c:pt idx="27">
                    <c:v>12/12/2023</c:v>
                  </c:pt>
                  <c:pt idx="28">
                    <c:v>11/12/2023</c:v>
                  </c:pt>
                  <c:pt idx="29">
                    <c:v>08/12/2023</c:v>
                  </c:pt>
                  <c:pt idx="30">
                    <c:v>07/12/2023</c:v>
                  </c:pt>
                  <c:pt idx="31">
                    <c:v>06/12/2023</c:v>
                  </c:pt>
                  <c:pt idx="32">
                    <c:v>05/12/2023</c:v>
                  </c:pt>
                  <c:pt idx="33">
                    <c:v>04/12/2023</c:v>
                  </c:pt>
                  <c:pt idx="34">
                    <c:v>01/12/2023</c:v>
                  </c:pt>
                  <c:pt idx="35">
                    <c:v>30/11/2023</c:v>
                  </c:pt>
                  <c:pt idx="36">
                    <c:v>29/11/2023</c:v>
                  </c:pt>
                  <c:pt idx="37">
                    <c:v>28/11/2023</c:v>
                  </c:pt>
                  <c:pt idx="38">
                    <c:v>27/11/2023</c:v>
                  </c:pt>
                  <c:pt idx="39">
                    <c:v>24/11/2023</c:v>
                  </c:pt>
                  <c:pt idx="40">
                    <c:v>23/11/2023</c:v>
                  </c:pt>
                  <c:pt idx="41">
                    <c:v>22/11/2023</c:v>
                  </c:pt>
                  <c:pt idx="42">
                    <c:v>21/11/2023</c:v>
                  </c:pt>
                  <c:pt idx="43">
                    <c:v>20/11/2023</c:v>
                  </c:pt>
                  <c:pt idx="44">
                    <c:v>17/11/2023</c:v>
                  </c:pt>
                  <c:pt idx="45">
                    <c:v>16/11/2023</c:v>
                  </c:pt>
                  <c:pt idx="46">
                    <c:v>15/11/2023</c:v>
                  </c:pt>
                  <c:pt idx="47">
                    <c:v>14/11/2023</c:v>
                  </c:pt>
                  <c:pt idx="48">
                    <c:v>13/11/2023</c:v>
                  </c:pt>
                  <c:pt idx="49">
                    <c:v>10/11/2023</c:v>
                  </c:pt>
                  <c:pt idx="50">
                    <c:v>09/11/2023</c:v>
                  </c:pt>
                  <c:pt idx="51">
                    <c:v>08/11/2023</c:v>
                  </c:pt>
                  <c:pt idx="52">
                    <c:v>07/11/2023</c:v>
                  </c:pt>
                  <c:pt idx="53">
                    <c:v>06/11/2023</c:v>
                  </c:pt>
                  <c:pt idx="54">
                    <c:v>03/11/2023</c:v>
                  </c:pt>
                  <c:pt idx="55">
                    <c:v>02/11/2023</c:v>
                  </c:pt>
                  <c:pt idx="56">
                    <c:v>01/11/2023</c:v>
                  </c:pt>
                  <c:pt idx="57">
                    <c:v>31/10/2023</c:v>
                  </c:pt>
                  <c:pt idx="58">
                    <c:v>30/10/2023</c:v>
                  </c:pt>
                  <c:pt idx="59">
                    <c:v>27/10/2023</c:v>
                  </c:pt>
                  <c:pt idx="60">
                    <c:v>26/10/2023</c:v>
                  </c:pt>
                  <c:pt idx="61">
                    <c:v>25/10/2023</c:v>
                  </c:pt>
                  <c:pt idx="62">
                    <c:v>24/10/2023</c:v>
                  </c:pt>
                  <c:pt idx="63">
                    <c:v>23/10/2023</c:v>
                  </c:pt>
                  <c:pt idx="64">
                    <c:v>20/10/2023</c:v>
                  </c:pt>
                  <c:pt idx="65">
                    <c:v>19/10/2023</c:v>
                  </c:pt>
                  <c:pt idx="66">
                    <c:v>18/10/2023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GDNN!$BA$78:$BA$144</c:f>
              <c:numCache>
                <c:formatCode>#,##0</c:formatCode>
                <c:ptCount val="67"/>
                <c:pt idx="0">
                  <c:v>335433239429</c:v>
                </c:pt>
                <c:pt idx="1">
                  <c:v>341782149429</c:v>
                </c:pt>
                <c:pt idx="2">
                  <c:v>337070629429</c:v>
                </c:pt>
                <c:pt idx="3">
                  <c:v>339291409429</c:v>
                </c:pt>
                <c:pt idx="4">
                  <c:v>340742049429</c:v>
                </c:pt>
                <c:pt idx="5">
                  <c:v>347614649429</c:v>
                </c:pt>
                <c:pt idx="6">
                  <c:v>349629099429</c:v>
                </c:pt>
                <c:pt idx="7">
                  <c:v>343897409429</c:v>
                </c:pt>
                <c:pt idx="8">
                  <c:v>352400759429</c:v>
                </c:pt>
                <c:pt idx="9">
                  <c:v>358973429429</c:v>
                </c:pt>
                <c:pt idx="10">
                  <c:v>362773839429</c:v>
                </c:pt>
                <c:pt idx="11">
                  <c:v>365160879429</c:v>
                </c:pt>
                <c:pt idx="12">
                  <c:v>368475569429</c:v>
                </c:pt>
                <c:pt idx="13">
                  <c:v>366827709429</c:v>
                </c:pt>
                <c:pt idx="14">
                  <c:v>368742019429</c:v>
                </c:pt>
                <c:pt idx="15">
                  <c:v>368577199429</c:v>
                </c:pt>
                <c:pt idx="16">
                  <c:v>365915379429</c:v>
                </c:pt>
                <c:pt idx="17">
                  <c:v>367233919429</c:v>
                </c:pt>
                <c:pt idx="18">
                  <c:v>369222519429</c:v>
                </c:pt>
                <c:pt idx="19">
                  <c:v>367531549429</c:v>
                </c:pt>
                <c:pt idx="20">
                  <c:v>351541619429</c:v>
                </c:pt>
                <c:pt idx="21">
                  <c:v>349057859429</c:v>
                </c:pt>
                <c:pt idx="22">
                  <c:v>351398799429</c:v>
                </c:pt>
                <c:pt idx="23">
                  <c:v>350618249429</c:v>
                </c:pt>
                <c:pt idx="24">
                  <c:v>348085539429</c:v>
                </c:pt>
                <c:pt idx="25">
                  <c:v>333613109429</c:v>
                </c:pt>
                <c:pt idx="26">
                  <c:v>324499799429</c:v>
                </c:pt>
                <c:pt idx="27">
                  <c:v>323731049429</c:v>
                </c:pt>
                <c:pt idx="28">
                  <c:v>321239149429</c:v>
                </c:pt>
                <c:pt idx="29">
                  <c:v>306200259429</c:v>
                </c:pt>
                <c:pt idx="30">
                  <c:v>296277599429</c:v>
                </c:pt>
                <c:pt idx="31">
                  <c:v>308633759429</c:v>
                </c:pt>
                <c:pt idx="32">
                  <c:v>316641449429</c:v>
                </c:pt>
                <c:pt idx="33">
                  <c:v>316481579429</c:v>
                </c:pt>
                <c:pt idx="34">
                  <c:v>282166879429</c:v>
                </c:pt>
                <c:pt idx="35">
                  <c:v>288984589429</c:v>
                </c:pt>
                <c:pt idx="36">
                  <c:v>230829819429</c:v>
                </c:pt>
                <c:pt idx="37">
                  <c:v>225633909429</c:v>
                </c:pt>
                <c:pt idx="38">
                  <c:v>221795539429</c:v>
                </c:pt>
                <c:pt idx="39">
                  <c:v>229399539429</c:v>
                </c:pt>
                <c:pt idx="40">
                  <c:v>201621069429</c:v>
                </c:pt>
                <c:pt idx="41">
                  <c:v>188512079429</c:v>
                </c:pt>
                <c:pt idx="42">
                  <c:v>153467009429</c:v>
                </c:pt>
                <c:pt idx="43">
                  <c:v>151682679429</c:v>
                </c:pt>
                <c:pt idx="44">
                  <c:v>134957909429</c:v>
                </c:pt>
                <c:pt idx="45">
                  <c:v>101835509429</c:v>
                </c:pt>
                <c:pt idx="46">
                  <c:v>98838949429</c:v>
                </c:pt>
                <c:pt idx="47">
                  <c:v>94271229429</c:v>
                </c:pt>
                <c:pt idx="48">
                  <c:v>76305459429</c:v>
                </c:pt>
                <c:pt idx="49">
                  <c:v>40889699429</c:v>
                </c:pt>
                <c:pt idx="50">
                  <c:v>38414289429</c:v>
                </c:pt>
                <c:pt idx="51">
                  <c:v>-5623230571</c:v>
                </c:pt>
                <c:pt idx="52">
                  <c:v>-8030250571</c:v>
                </c:pt>
                <c:pt idx="53">
                  <c:v>-8525060571</c:v>
                </c:pt>
                <c:pt idx="54">
                  <c:v>-7240430571</c:v>
                </c:pt>
                <c:pt idx="55">
                  <c:v>-5400340571</c:v>
                </c:pt>
                <c:pt idx="56">
                  <c:v>-7574600571</c:v>
                </c:pt>
                <c:pt idx="57">
                  <c:v>-8495753490</c:v>
                </c:pt>
                <c:pt idx="58">
                  <c:v>-12275507931</c:v>
                </c:pt>
                <c:pt idx="59">
                  <c:v>-12488502205</c:v>
                </c:pt>
                <c:pt idx="60">
                  <c:v>-12163042205</c:v>
                </c:pt>
                <c:pt idx="61">
                  <c:v>-10158112205</c:v>
                </c:pt>
                <c:pt idx="62">
                  <c:v>-10167262205</c:v>
                </c:pt>
                <c:pt idx="63">
                  <c:v>-9823232205</c:v>
                </c:pt>
                <c:pt idx="64">
                  <c:v>-4685242205</c:v>
                </c:pt>
                <c:pt idx="65">
                  <c:v>-3841082205</c:v>
                </c:pt>
                <c:pt idx="66">
                  <c:v>-2577912205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66E-D340-AB4C-E417E9D222A0}"/>
            </c:ext>
          </c:extLst>
        </c:ser>
        <c:ser>
          <c:idx val="2"/>
          <c:order val="2"/>
          <c:tx>
            <c:strRef>
              <c:f>GDNN!$BB$77</c:f>
              <c:strCache>
                <c:ptCount val="1"/>
                <c:pt idx="0">
                  <c:v>HSG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multiLvlStrRef>
              <c:f>GDNN!$AX$78:$AY$144</c:f>
              <c:multiLvlStrCache>
                <c:ptCount val="67"/>
                <c:lvl>
                  <c:pt idx="0">
                    <c:v>19/01/2024</c:v>
                  </c:pt>
                  <c:pt idx="1">
                    <c:v>18/01/2024</c:v>
                  </c:pt>
                  <c:pt idx="2">
                    <c:v>17/01/2024</c:v>
                  </c:pt>
                  <c:pt idx="3">
                    <c:v>16/01/2024</c:v>
                  </c:pt>
                  <c:pt idx="4">
                    <c:v>15/01/2024</c:v>
                  </c:pt>
                  <c:pt idx="5">
                    <c:v>12/01/2024</c:v>
                  </c:pt>
                  <c:pt idx="6">
                    <c:v>11/01/2024</c:v>
                  </c:pt>
                  <c:pt idx="7">
                    <c:v>10/01/2024</c:v>
                  </c:pt>
                  <c:pt idx="8">
                    <c:v>09/01/2024</c:v>
                  </c:pt>
                  <c:pt idx="9">
                    <c:v>08/01/2024</c:v>
                  </c:pt>
                  <c:pt idx="10">
                    <c:v>05/01/2024</c:v>
                  </c:pt>
                  <c:pt idx="11">
                    <c:v>04/01/2024</c:v>
                  </c:pt>
                  <c:pt idx="12">
                    <c:v>03/01/2024</c:v>
                  </c:pt>
                  <c:pt idx="13">
                    <c:v>02/01/2024</c:v>
                  </c:pt>
                  <c:pt idx="14">
                    <c:v>29/12/2023</c:v>
                  </c:pt>
                  <c:pt idx="15">
                    <c:v>28/12/2023</c:v>
                  </c:pt>
                  <c:pt idx="16">
                    <c:v>27/12/2023</c:v>
                  </c:pt>
                  <c:pt idx="17">
                    <c:v>26/12/2023</c:v>
                  </c:pt>
                  <c:pt idx="18">
                    <c:v>25/12/2023</c:v>
                  </c:pt>
                  <c:pt idx="19">
                    <c:v>22/12/2023</c:v>
                  </c:pt>
                  <c:pt idx="20">
                    <c:v>21/12/2023</c:v>
                  </c:pt>
                  <c:pt idx="21">
                    <c:v>20/12/2023</c:v>
                  </c:pt>
                  <c:pt idx="22">
                    <c:v>19/12/2023</c:v>
                  </c:pt>
                  <c:pt idx="23">
                    <c:v>18/12/2023</c:v>
                  </c:pt>
                  <c:pt idx="24">
                    <c:v>15/12/2023</c:v>
                  </c:pt>
                  <c:pt idx="25">
                    <c:v>14/12/2023</c:v>
                  </c:pt>
                  <c:pt idx="26">
                    <c:v>13/12/2023</c:v>
                  </c:pt>
                  <c:pt idx="27">
                    <c:v>12/12/2023</c:v>
                  </c:pt>
                  <c:pt idx="28">
                    <c:v>11/12/2023</c:v>
                  </c:pt>
                  <c:pt idx="29">
                    <c:v>08/12/2023</c:v>
                  </c:pt>
                  <c:pt idx="30">
                    <c:v>07/12/2023</c:v>
                  </c:pt>
                  <c:pt idx="31">
                    <c:v>06/12/2023</c:v>
                  </c:pt>
                  <c:pt idx="32">
                    <c:v>05/12/2023</c:v>
                  </c:pt>
                  <c:pt idx="33">
                    <c:v>04/12/2023</c:v>
                  </c:pt>
                  <c:pt idx="34">
                    <c:v>01/12/2023</c:v>
                  </c:pt>
                  <c:pt idx="35">
                    <c:v>30/11/2023</c:v>
                  </c:pt>
                  <c:pt idx="36">
                    <c:v>29/11/2023</c:v>
                  </c:pt>
                  <c:pt idx="37">
                    <c:v>28/11/2023</c:v>
                  </c:pt>
                  <c:pt idx="38">
                    <c:v>27/11/2023</c:v>
                  </c:pt>
                  <c:pt idx="39">
                    <c:v>24/11/2023</c:v>
                  </c:pt>
                  <c:pt idx="40">
                    <c:v>23/11/2023</c:v>
                  </c:pt>
                  <c:pt idx="41">
                    <c:v>22/11/2023</c:v>
                  </c:pt>
                  <c:pt idx="42">
                    <c:v>21/11/2023</c:v>
                  </c:pt>
                  <c:pt idx="43">
                    <c:v>20/11/2023</c:v>
                  </c:pt>
                  <c:pt idx="44">
                    <c:v>17/11/2023</c:v>
                  </c:pt>
                  <c:pt idx="45">
                    <c:v>16/11/2023</c:v>
                  </c:pt>
                  <c:pt idx="46">
                    <c:v>15/11/2023</c:v>
                  </c:pt>
                  <c:pt idx="47">
                    <c:v>14/11/2023</c:v>
                  </c:pt>
                  <c:pt idx="48">
                    <c:v>13/11/2023</c:v>
                  </c:pt>
                  <c:pt idx="49">
                    <c:v>10/11/2023</c:v>
                  </c:pt>
                  <c:pt idx="50">
                    <c:v>09/11/2023</c:v>
                  </c:pt>
                  <c:pt idx="51">
                    <c:v>08/11/2023</c:v>
                  </c:pt>
                  <c:pt idx="52">
                    <c:v>07/11/2023</c:v>
                  </c:pt>
                  <c:pt idx="53">
                    <c:v>06/11/2023</c:v>
                  </c:pt>
                  <c:pt idx="54">
                    <c:v>03/11/2023</c:v>
                  </c:pt>
                  <c:pt idx="55">
                    <c:v>02/11/2023</c:v>
                  </c:pt>
                  <c:pt idx="56">
                    <c:v>01/11/2023</c:v>
                  </c:pt>
                  <c:pt idx="57">
                    <c:v>31/10/2023</c:v>
                  </c:pt>
                  <c:pt idx="58">
                    <c:v>30/10/2023</c:v>
                  </c:pt>
                  <c:pt idx="59">
                    <c:v>27/10/2023</c:v>
                  </c:pt>
                  <c:pt idx="60">
                    <c:v>26/10/2023</c:v>
                  </c:pt>
                  <c:pt idx="61">
                    <c:v>25/10/2023</c:v>
                  </c:pt>
                  <c:pt idx="62">
                    <c:v>24/10/2023</c:v>
                  </c:pt>
                  <c:pt idx="63">
                    <c:v>23/10/2023</c:v>
                  </c:pt>
                  <c:pt idx="64">
                    <c:v>20/10/2023</c:v>
                  </c:pt>
                  <c:pt idx="65">
                    <c:v>19/10/2023</c:v>
                  </c:pt>
                  <c:pt idx="66">
                    <c:v>18/10/2023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GDNN!$BB$78:$BB$144</c:f>
              <c:numCache>
                <c:formatCode>#,##0</c:formatCode>
                <c:ptCount val="67"/>
                <c:pt idx="0">
                  <c:v>124361470000</c:v>
                </c:pt>
                <c:pt idx="1">
                  <c:v>115784990000</c:v>
                </c:pt>
                <c:pt idx="2">
                  <c:v>115671550000</c:v>
                </c:pt>
                <c:pt idx="3">
                  <c:v>114953040000</c:v>
                </c:pt>
                <c:pt idx="4">
                  <c:v>135121150000</c:v>
                </c:pt>
                <c:pt idx="5">
                  <c:v>135651180000</c:v>
                </c:pt>
                <c:pt idx="6">
                  <c:v>149167060000</c:v>
                </c:pt>
                <c:pt idx="7">
                  <c:v>124307990000</c:v>
                </c:pt>
                <c:pt idx="8">
                  <c:v>132454710000</c:v>
                </c:pt>
                <c:pt idx="9">
                  <c:v>172188030000</c:v>
                </c:pt>
                <c:pt idx="10">
                  <c:v>183656000000</c:v>
                </c:pt>
                <c:pt idx="11">
                  <c:v>192113710000</c:v>
                </c:pt>
                <c:pt idx="12">
                  <c:v>188008870000</c:v>
                </c:pt>
                <c:pt idx="13">
                  <c:v>173593070000</c:v>
                </c:pt>
                <c:pt idx="14">
                  <c:v>173784420000</c:v>
                </c:pt>
                <c:pt idx="15">
                  <c:v>139403380000</c:v>
                </c:pt>
                <c:pt idx="16">
                  <c:v>101174980000</c:v>
                </c:pt>
                <c:pt idx="17">
                  <c:v>95212560000</c:v>
                </c:pt>
                <c:pt idx="18">
                  <c:v>96124730000</c:v>
                </c:pt>
                <c:pt idx="19">
                  <c:v>94135730000</c:v>
                </c:pt>
                <c:pt idx="20">
                  <c:v>99545750000</c:v>
                </c:pt>
                <c:pt idx="21">
                  <c:v>105137650000</c:v>
                </c:pt>
                <c:pt idx="22">
                  <c:v>117369630000</c:v>
                </c:pt>
                <c:pt idx="23">
                  <c:v>120954850000</c:v>
                </c:pt>
                <c:pt idx="24">
                  <c:v>130964430000</c:v>
                </c:pt>
                <c:pt idx="25">
                  <c:v>164698540000</c:v>
                </c:pt>
                <c:pt idx="26">
                  <c:v>166185860000</c:v>
                </c:pt>
                <c:pt idx="27">
                  <c:v>171733840000</c:v>
                </c:pt>
                <c:pt idx="28">
                  <c:v>168560520000</c:v>
                </c:pt>
                <c:pt idx="29">
                  <c:v>173343620000</c:v>
                </c:pt>
                <c:pt idx="30">
                  <c:v>168196530000</c:v>
                </c:pt>
                <c:pt idx="31">
                  <c:v>165386610000</c:v>
                </c:pt>
                <c:pt idx="32">
                  <c:v>166589210000</c:v>
                </c:pt>
                <c:pt idx="33">
                  <c:v>187246510000</c:v>
                </c:pt>
                <c:pt idx="34">
                  <c:v>210186730000</c:v>
                </c:pt>
                <c:pt idx="35">
                  <c:v>210893500000</c:v>
                </c:pt>
                <c:pt idx="36">
                  <c:v>217039550000</c:v>
                </c:pt>
                <c:pt idx="37">
                  <c:v>204670970000</c:v>
                </c:pt>
                <c:pt idx="38">
                  <c:v>199492230000</c:v>
                </c:pt>
                <c:pt idx="39">
                  <c:v>197996420000</c:v>
                </c:pt>
                <c:pt idx="40">
                  <c:v>179710860000</c:v>
                </c:pt>
                <c:pt idx="41">
                  <c:v>182487430000</c:v>
                </c:pt>
                <c:pt idx="42">
                  <c:v>184467700000</c:v>
                </c:pt>
                <c:pt idx="43">
                  <c:v>175200330000</c:v>
                </c:pt>
                <c:pt idx="44">
                  <c:v>178737810000</c:v>
                </c:pt>
                <c:pt idx="45">
                  <c:v>181239500000</c:v>
                </c:pt>
                <c:pt idx="46">
                  <c:v>185162780000</c:v>
                </c:pt>
                <c:pt idx="47">
                  <c:v>153055130000</c:v>
                </c:pt>
                <c:pt idx="48">
                  <c:v>119720900000</c:v>
                </c:pt>
                <c:pt idx="49">
                  <c:v>88466320000</c:v>
                </c:pt>
                <c:pt idx="50">
                  <c:v>82172720000</c:v>
                </c:pt>
                <c:pt idx="51">
                  <c:v>80861390000</c:v>
                </c:pt>
                <c:pt idx="52">
                  <c:v>56293140000</c:v>
                </c:pt>
                <c:pt idx="53">
                  <c:v>56501140000</c:v>
                </c:pt>
                <c:pt idx="54">
                  <c:v>16620690000</c:v>
                </c:pt>
                <c:pt idx="55">
                  <c:v>13916130000</c:v>
                </c:pt>
                <c:pt idx="56">
                  <c:v>13705080000</c:v>
                </c:pt>
                <c:pt idx="57">
                  <c:v>12176860000</c:v>
                </c:pt>
                <c:pt idx="58">
                  <c:v>8329390000</c:v>
                </c:pt>
                <c:pt idx="59">
                  <c:v>6569580000</c:v>
                </c:pt>
                <c:pt idx="60">
                  <c:v>17137500000</c:v>
                </c:pt>
                <c:pt idx="61">
                  <c:v>13999700000</c:v>
                </c:pt>
                <c:pt idx="62">
                  <c:v>16052030000</c:v>
                </c:pt>
                <c:pt idx="63">
                  <c:v>21472850000</c:v>
                </c:pt>
                <c:pt idx="64">
                  <c:v>44386510000</c:v>
                </c:pt>
                <c:pt idx="65">
                  <c:v>51304640000</c:v>
                </c:pt>
                <c:pt idx="66">
                  <c:v>38987950000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66E-D340-AB4C-E417E9D222A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0962799"/>
        <c:axId val="60964527"/>
      </c:lineChart>
      <c:catAx>
        <c:axId val="60962799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VN"/>
          </a:p>
        </c:txPr>
        <c:crossAx val="60964527"/>
        <c:crosses val="autoZero"/>
        <c:auto val="1"/>
        <c:lblAlgn val="ctr"/>
        <c:lblOffset val="100"/>
        <c:noMultiLvlLbl val="0"/>
      </c:catAx>
      <c:valAx>
        <c:axId val="60964527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VN"/>
          </a:p>
        </c:txPr>
        <c:crossAx val="60962799"/>
        <c:crosses val="autoZero"/>
        <c:crossBetween val="between"/>
        <c:dispUnits>
          <c:builtInUnit val="billion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VN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V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VN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4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</a:rPr>
              <a:t>Cảng Vận Tải Biển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V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GDNN!$BF$77</c:f>
              <c:strCache>
                <c:ptCount val="1"/>
                <c:pt idx="0">
                  <c:v>GMD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multiLvlStrRef>
              <c:f>GDNN!$BD$78:$BE$144</c:f>
              <c:multiLvlStrCache>
                <c:ptCount val="67"/>
                <c:lvl>
                  <c:pt idx="0">
                    <c:v>19/01/2024</c:v>
                  </c:pt>
                  <c:pt idx="1">
                    <c:v>18/01/2024</c:v>
                  </c:pt>
                  <c:pt idx="2">
                    <c:v>17/01/2024</c:v>
                  </c:pt>
                  <c:pt idx="3">
                    <c:v>16/01/2024</c:v>
                  </c:pt>
                  <c:pt idx="4">
                    <c:v>15/01/2024</c:v>
                  </c:pt>
                  <c:pt idx="5">
                    <c:v>12/01/2024</c:v>
                  </c:pt>
                  <c:pt idx="6">
                    <c:v>11/01/2024</c:v>
                  </c:pt>
                  <c:pt idx="7">
                    <c:v>10/01/2024</c:v>
                  </c:pt>
                  <c:pt idx="8">
                    <c:v>09/01/2024</c:v>
                  </c:pt>
                  <c:pt idx="9">
                    <c:v>08/01/2024</c:v>
                  </c:pt>
                  <c:pt idx="10">
                    <c:v>05/01/2024</c:v>
                  </c:pt>
                  <c:pt idx="11">
                    <c:v>04/01/2024</c:v>
                  </c:pt>
                  <c:pt idx="12">
                    <c:v>03/01/2024</c:v>
                  </c:pt>
                  <c:pt idx="13">
                    <c:v>02/01/2024</c:v>
                  </c:pt>
                  <c:pt idx="14">
                    <c:v>29/12/2023</c:v>
                  </c:pt>
                  <c:pt idx="15">
                    <c:v>28/12/2023</c:v>
                  </c:pt>
                  <c:pt idx="16">
                    <c:v>27/12/2023</c:v>
                  </c:pt>
                  <c:pt idx="17">
                    <c:v>26/12/2023</c:v>
                  </c:pt>
                  <c:pt idx="18">
                    <c:v>25/12/2023</c:v>
                  </c:pt>
                  <c:pt idx="19">
                    <c:v>22/12/2023</c:v>
                  </c:pt>
                  <c:pt idx="20">
                    <c:v>21/12/2023</c:v>
                  </c:pt>
                  <c:pt idx="21">
                    <c:v>20/12/2023</c:v>
                  </c:pt>
                  <c:pt idx="22">
                    <c:v>19/12/2023</c:v>
                  </c:pt>
                  <c:pt idx="23">
                    <c:v>18/12/2023</c:v>
                  </c:pt>
                  <c:pt idx="24">
                    <c:v>15/12/2023</c:v>
                  </c:pt>
                  <c:pt idx="25">
                    <c:v>14/12/2023</c:v>
                  </c:pt>
                  <c:pt idx="26">
                    <c:v>13/12/2023</c:v>
                  </c:pt>
                  <c:pt idx="27">
                    <c:v>12/12/2023</c:v>
                  </c:pt>
                  <c:pt idx="28">
                    <c:v>11/12/2023</c:v>
                  </c:pt>
                  <c:pt idx="29">
                    <c:v>08/12/2023</c:v>
                  </c:pt>
                  <c:pt idx="30">
                    <c:v>07/12/2023</c:v>
                  </c:pt>
                  <c:pt idx="31">
                    <c:v>06/12/2023</c:v>
                  </c:pt>
                  <c:pt idx="32">
                    <c:v>05/12/2023</c:v>
                  </c:pt>
                  <c:pt idx="33">
                    <c:v>04/12/2023</c:v>
                  </c:pt>
                  <c:pt idx="34">
                    <c:v>01/12/2023</c:v>
                  </c:pt>
                  <c:pt idx="35">
                    <c:v>30/11/2023</c:v>
                  </c:pt>
                  <c:pt idx="36">
                    <c:v>29/11/2023</c:v>
                  </c:pt>
                  <c:pt idx="37">
                    <c:v>28/11/2023</c:v>
                  </c:pt>
                  <c:pt idx="38">
                    <c:v>27/11/2023</c:v>
                  </c:pt>
                  <c:pt idx="39">
                    <c:v>24/11/2023</c:v>
                  </c:pt>
                  <c:pt idx="40">
                    <c:v>23/11/2023</c:v>
                  </c:pt>
                  <c:pt idx="41">
                    <c:v>22/11/2023</c:v>
                  </c:pt>
                  <c:pt idx="42">
                    <c:v>21/11/2023</c:v>
                  </c:pt>
                  <c:pt idx="43">
                    <c:v>20/11/2023</c:v>
                  </c:pt>
                  <c:pt idx="44">
                    <c:v>17/11/2023</c:v>
                  </c:pt>
                  <c:pt idx="45">
                    <c:v>16/11/2023</c:v>
                  </c:pt>
                  <c:pt idx="46">
                    <c:v>15/11/2023</c:v>
                  </c:pt>
                  <c:pt idx="47">
                    <c:v>14/11/2023</c:v>
                  </c:pt>
                  <c:pt idx="48">
                    <c:v>13/11/2023</c:v>
                  </c:pt>
                  <c:pt idx="49">
                    <c:v>10/11/2023</c:v>
                  </c:pt>
                  <c:pt idx="50">
                    <c:v>09/11/2023</c:v>
                  </c:pt>
                  <c:pt idx="51">
                    <c:v>08/11/2023</c:v>
                  </c:pt>
                  <c:pt idx="52">
                    <c:v>07/11/2023</c:v>
                  </c:pt>
                  <c:pt idx="53">
                    <c:v>06/11/2023</c:v>
                  </c:pt>
                  <c:pt idx="54">
                    <c:v>03/11/2023</c:v>
                  </c:pt>
                  <c:pt idx="55">
                    <c:v>02/11/2023</c:v>
                  </c:pt>
                  <c:pt idx="56">
                    <c:v>01/11/2023</c:v>
                  </c:pt>
                  <c:pt idx="57">
                    <c:v>31/10/2023</c:v>
                  </c:pt>
                  <c:pt idx="58">
                    <c:v>30/10/2023</c:v>
                  </c:pt>
                  <c:pt idx="59">
                    <c:v>27/10/2023</c:v>
                  </c:pt>
                  <c:pt idx="60">
                    <c:v>26/10/2023</c:v>
                  </c:pt>
                  <c:pt idx="61">
                    <c:v>25/10/2023</c:v>
                  </c:pt>
                  <c:pt idx="62">
                    <c:v>24/10/2023</c:v>
                  </c:pt>
                  <c:pt idx="63">
                    <c:v>23/10/2023</c:v>
                  </c:pt>
                  <c:pt idx="64">
                    <c:v>20/10/2023</c:v>
                  </c:pt>
                  <c:pt idx="65">
                    <c:v>19/10/2023</c:v>
                  </c:pt>
                  <c:pt idx="66">
                    <c:v>18/10/2023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GDNN!$BF$78:$BF$144</c:f>
              <c:numCache>
                <c:formatCode>#,##0</c:formatCode>
                <c:ptCount val="67"/>
                <c:pt idx="0">
                  <c:v>31539970000</c:v>
                </c:pt>
                <c:pt idx="1">
                  <c:v>37094770000</c:v>
                </c:pt>
                <c:pt idx="2">
                  <c:v>69550080000</c:v>
                </c:pt>
                <c:pt idx="3">
                  <c:v>60003000000</c:v>
                </c:pt>
                <c:pt idx="4">
                  <c:v>72926980000</c:v>
                </c:pt>
                <c:pt idx="5">
                  <c:v>69636380000</c:v>
                </c:pt>
                <c:pt idx="6">
                  <c:v>61289710000</c:v>
                </c:pt>
                <c:pt idx="7">
                  <c:v>74968550000</c:v>
                </c:pt>
                <c:pt idx="8">
                  <c:v>62154030000</c:v>
                </c:pt>
                <c:pt idx="9">
                  <c:v>42079000000</c:v>
                </c:pt>
                <c:pt idx="10">
                  <c:v>43250310000</c:v>
                </c:pt>
                <c:pt idx="11">
                  <c:v>47554430000</c:v>
                </c:pt>
                <c:pt idx="12">
                  <c:v>43934870000</c:v>
                </c:pt>
                <c:pt idx="13">
                  <c:v>39827700000</c:v>
                </c:pt>
                <c:pt idx="14">
                  <c:v>35655450000</c:v>
                </c:pt>
                <c:pt idx="15">
                  <c:v>83444120000</c:v>
                </c:pt>
                <c:pt idx="16">
                  <c:v>118935110000</c:v>
                </c:pt>
                <c:pt idx="17">
                  <c:v>139453040000</c:v>
                </c:pt>
                <c:pt idx="18">
                  <c:v>174466770000</c:v>
                </c:pt>
                <c:pt idx="19">
                  <c:v>209843230000</c:v>
                </c:pt>
                <c:pt idx="20">
                  <c:v>212805840000</c:v>
                </c:pt>
                <c:pt idx="21">
                  <c:v>223024580000</c:v>
                </c:pt>
                <c:pt idx="22">
                  <c:v>220993140000</c:v>
                </c:pt>
                <c:pt idx="23">
                  <c:v>214496670000</c:v>
                </c:pt>
                <c:pt idx="24">
                  <c:v>216285730000</c:v>
                </c:pt>
                <c:pt idx="25">
                  <c:v>221846520000</c:v>
                </c:pt>
                <c:pt idx="26">
                  <c:v>230021020000</c:v>
                </c:pt>
                <c:pt idx="27">
                  <c:v>233172240000</c:v>
                </c:pt>
                <c:pt idx="28">
                  <c:v>235040820000</c:v>
                </c:pt>
                <c:pt idx="29">
                  <c:v>223597310000</c:v>
                </c:pt>
                <c:pt idx="30">
                  <c:v>220076620000</c:v>
                </c:pt>
                <c:pt idx="31">
                  <c:v>212338260000</c:v>
                </c:pt>
                <c:pt idx="32">
                  <c:v>208925550000</c:v>
                </c:pt>
                <c:pt idx="33">
                  <c:v>215550670000</c:v>
                </c:pt>
                <c:pt idx="34">
                  <c:v>219805310000</c:v>
                </c:pt>
                <c:pt idx="35">
                  <c:v>210747300000</c:v>
                </c:pt>
                <c:pt idx="36">
                  <c:v>202607390000</c:v>
                </c:pt>
                <c:pt idx="37">
                  <c:v>187376220000</c:v>
                </c:pt>
                <c:pt idx="38">
                  <c:v>191741980000</c:v>
                </c:pt>
                <c:pt idx="39">
                  <c:v>191090350000</c:v>
                </c:pt>
                <c:pt idx="40">
                  <c:v>214143650000</c:v>
                </c:pt>
                <c:pt idx="41">
                  <c:v>190963150000</c:v>
                </c:pt>
                <c:pt idx="42">
                  <c:v>194025450000</c:v>
                </c:pt>
                <c:pt idx="43">
                  <c:v>198456670000</c:v>
                </c:pt>
                <c:pt idx="44">
                  <c:v>197284920000</c:v>
                </c:pt>
                <c:pt idx="45">
                  <c:v>181783450000</c:v>
                </c:pt>
                <c:pt idx="46">
                  <c:v>168563800000</c:v>
                </c:pt>
                <c:pt idx="47">
                  <c:v>173536270000</c:v>
                </c:pt>
                <c:pt idx="48">
                  <c:v>166086510000</c:v>
                </c:pt>
                <c:pt idx="49">
                  <c:v>163253040000</c:v>
                </c:pt>
                <c:pt idx="50">
                  <c:v>138246580000</c:v>
                </c:pt>
                <c:pt idx="51">
                  <c:v>136937180000</c:v>
                </c:pt>
                <c:pt idx="52">
                  <c:v>127328550000</c:v>
                </c:pt>
                <c:pt idx="53">
                  <c:v>119274340000</c:v>
                </c:pt>
                <c:pt idx="54">
                  <c:v>84702080000</c:v>
                </c:pt>
                <c:pt idx="55">
                  <c:v>81548410000</c:v>
                </c:pt>
                <c:pt idx="56">
                  <c:v>80779900000</c:v>
                </c:pt>
                <c:pt idx="57">
                  <c:v>62464370000</c:v>
                </c:pt>
                <c:pt idx="58">
                  <c:v>46071120000</c:v>
                </c:pt>
                <c:pt idx="59">
                  <c:v>46314370000</c:v>
                </c:pt>
                <c:pt idx="60">
                  <c:v>34758600000</c:v>
                </c:pt>
                <c:pt idx="61">
                  <c:v>-22080760000</c:v>
                </c:pt>
                <c:pt idx="62">
                  <c:v>-15338560000</c:v>
                </c:pt>
                <c:pt idx="63">
                  <c:v>-8839560000</c:v>
                </c:pt>
                <c:pt idx="64">
                  <c:v>-5117440000</c:v>
                </c:pt>
                <c:pt idx="65">
                  <c:v>40564570000</c:v>
                </c:pt>
                <c:pt idx="66">
                  <c:v>20962890000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7BD-184E-A033-95638FCCED38}"/>
            </c:ext>
          </c:extLst>
        </c:ser>
        <c:ser>
          <c:idx val="1"/>
          <c:order val="1"/>
          <c:tx>
            <c:strRef>
              <c:f>GDNN!$BG$77</c:f>
              <c:strCache>
                <c:ptCount val="1"/>
                <c:pt idx="0">
                  <c:v>HAH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multiLvlStrRef>
              <c:f>GDNN!$BD$78:$BE$144</c:f>
              <c:multiLvlStrCache>
                <c:ptCount val="67"/>
                <c:lvl>
                  <c:pt idx="0">
                    <c:v>19/01/2024</c:v>
                  </c:pt>
                  <c:pt idx="1">
                    <c:v>18/01/2024</c:v>
                  </c:pt>
                  <c:pt idx="2">
                    <c:v>17/01/2024</c:v>
                  </c:pt>
                  <c:pt idx="3">
                    <c:v>16/01/2024</c:v>
                  </c:pt>
                  <c:pt idx="4">
                    <c:v>15/01/2024</c:v>
                  </c:pt>
                  <c:pt idx="5">
                    <c:v>12/01/2024</c:v>
                  </c:pt>
                  <c:pt idx="6">
                    <c:v>11/01/2024</c:v>
                  </c:pt>
                  <c:pt idx="7">
                    <c:v>10/01/2024</c:v>
                  </c:pt>
                  <c:pt idx="8">
                    <c:v>09/01/2024</c:v>
                  </c:pt>
                  <c:pt idx="9">
                    <c:v>08/01/2024</c:v>
                  </c:pt>
                  <c:pt idx="10">
                    <c:v>05/01/2024</c:v>
                  </c:pt>
                  <c:pt idx="11">
                    <c:v>04/01/2024</c:v>
                  </c:pt>
                  <c:pt idx="12">
                    <c:v>03/01/2024</c:v>
                  </c:pt>
                  <c:pt idx="13">
                    <c:v>02/01/2024</c:v>
                  </c:pt>
                  <c:pt idx="14">
                    <c:v>29/12/2023</c:v>
                  </c:pt>
                  <c:pt idx="15">
                    <c:v>28/12/2023</c:v>
                  </c:pt>
                  <c:pt idx="16">
                    <c:v>27/12/2023</c:v>
                  </c:pt>
                  <c:pt idx="17">
                    <c:v>26/12/2023</c:v>
                  </c:pt>
                  <c:pt idx="18">
                    <c:v>25/12/2023</c:v>
                  </c:pt>
                  <c:pt idx="19">
                    <c:v>22/12/2023</c:v>
                  </c:pt>
                  <c:pt idx="20">
                    <c:v>21/12/2023</c:v>
                  </c:pt>
                  <c:pt idx="21">
                    <c:v>20/12/2023</c:v>
                  </c:pt>
                  <c:pt idx="22">
                    <c:v>19/12/2023</c:v>
                  </c:pt>
                  <c:pt idx="23">
                    <c:v>18/12/2023</c:v>
                  </c:pt>
                  <c:pt idx="24">
                    <c:v>15/12/2023</c:v>
                  </c:pt>
                  <c:pt idx="25">
                    <c:v>14/12/2023</c:v>
                  </c:pt>
                  <c:pt idx="26">
                    <c:v>13/12/2023</c:v>
                  </c:pt>
                  <c:pt idx="27">
                    <c:v>12/12/2023</c:v>
                  </c:pt>
                  <c:pt idx="28">
                    <c:v>11/12/2023</c:v>
                  </c:pt>
                  <c:pt idx="29">
                    <c:v>08/12/2023</c:v>
                  </c:pt>
                  <c:pt idx="30">
                    <c:v>07/12/2023</c:v>
                  </c:pt>
                  <c:pt idx="31">
                    <c:v>06/12/2023</c:v>
                  </c:pt>
                  <c:pt idx="32">
                    <c:v>05/12/2023</c:v>
                  </c:pt>
                  <c:pt idx="33">
                    <c:v>04/12/2023</c:v>
                  </c:pt>
                  <c:pt idx="34">
                    <c:v>01/12/2023</c:v>
                  </c:pt>
                  <c:pt idx="35">
                    <c:v>30/11/2023</c:v>
                  </c:pt>
                  <c:pt idx="36">
                    <c:v>29/11/2023</c:v>
                  </c:pt>
                  <c:pt idx="37">
                    <c:v>28/11/2023</c:v>
                  </c:pt>
                  <c:pt idx="38">
                    <c:v>27/11/2023</c:v>
                  </c:pt>
                  <c:pt idx="39">
                    <c:v>24/11/2023</c:v>
                  </c:pt>
                  <c:pt idx="40">
                    <c:v>23/11/2023</c:v>
                  </c:pt>
                  <c:pt idx="41">
                    <c:v>22/11/2023</c:v>
                  </c:pt>
                  <c:pt idx="42">
                    <c:v>21/11/2023</c:v>
                  </c:pt>
                  <c:pt idx="43">
                    <c:v>20/11/2023</c:v>
                  </c:pt>
                  <c:pt idx="44">
                    <c:v>17/11/2023</c:v>
                  </c:pt>
                  <c:pt idx="45">
                    <c:v>16/11/2023</c:v>
                  </c:pt>
                  <c:pt idx="46">
                    <c:v>15/11/2023</c:v>
                  </c:pt>
                  <c:pt idx="47">
                    <c:v>14/11/2023</c:v>
                  </c:pt>
                  <c:pt idx="48">
                    <c:v>13/11/2023</c:v>
                  </c:pt>
                  <c:pt idx="49">
                    <c:v>10/11/2023</c:v>
                  </c:pt>
                  <c:pt idx="50">
                    <c:v>09/11/2023</c:v>
                  </c:pt>
                  <c:pt idx="51">
                    <c:v>08/11/2023</c:v>
                  </c:pt>
                  <c:pt idx="52">
                    <c:v>07/11/2023</c:v>
                  </c:pt>
                  <c:pt idx="53">
                    <c:v>06/11/2023</c:v>
                  </c:pt>
                  <c:pt idx="54">
                    <c:v>03/11/2023</c:v>
                  </c:pt>
                  <c:pt idx="55">
                    <c:v>02/11/2023</c:v>
                  </c:pt>
                  <c:pt idx="56">
                    <c:v>01/11/2023</c:v>
                  </c:pt>
                  <c:pt idx="57">
                    <c:v>31/10/2023</c:v>
                  </c:pt>
                  <c:pt idx="58">
                    <c:v>30/10/2023</c:v>
                  </c:pt>
                  <c:pt idx="59">
                    <c:v>27/10/2023</c:v>
                  </c:pt>
                  <c:pt idx="60">
                    <c:v>26/10/2023</c:v>
                  </c:pt>
                  <c:pt idx="61">
                    <c:v>25/10/2023</c:v>
                  </c:pt>
                  <c:pt idx="62">
                    <c:v>24/10/2023</c:v>
                  </c:pt>
                  <c:pt idx="63">
                    <c:v>23/10/2023</c:v>
                  </c:pt>
                  <c:pt idx="64">
                    <c:v>20/10/2023</c:v>
                  </c:pt>
                  <c:pt idx="65">
                    <c:v>19/10/2023</c:v>
                  </c:pt>
                  <c:pt idx="66">
                    <c:v>18/10/2023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GDNN!$BG$78:$BG$144</c:f>
              <c:numCache>
                <c:formatCode>#,##0</c:formatCode>
                <c:ptCount val="67"/>
                <c:pt idx="0">
                  <c:v>-11733632472</c:v>
                </c:pt>
                <c:pt idx="1">
                  <c:v>-11453702472</c:v>
                </c:pt>
                <c:pt idx="2">
                  <c:v>-11244192472</c:v>
                </c:pt>
                <c:pt idx="3">
                  <c:v>-11643312472</c:v>
                </c:pt>
                <c:pt idx="4">
                  <c:v>-2489672472</c:v>
                </c:pt>
                <c:pt idx="5">
                  <c:v>789337528</c:v>
                </c:pt>
                <c:pt idx="6">
                  <c:v>-10572922472</c:v>
                </c:pt>
                <c:pt idx="7">
                  <c:v>-19952522472</c:v>
                </c:pt>
                <c:pt idx="8">
                  <c:v>-24789222472</c:v>
                </c:pt>
                <c:pt idx="9">
                  <c:v>-20907542472</c:v>
                </c:pt>
                <c:pt idx="10">
                  <c:v>-21977262472</c:v>
                </c:pt>
                <c:pt idx="11">
                  <c:v>-21432962472</c:v>
                </c:pt>
                <c:pt idx="12">
                  <c:v>-23252942472</c:v>
                </c:pt>
                <c:pt idx="13">
                  <c:v>-25928332472</c:v>
                </c:pt>
                <c:pt idx="14">
                  <c:v>-27577022472</c:v>
                </c:pt>
                <c:pt idx="15">
                  <c:v>-27181482472</c:v>
                </c:pt>
                <c:pt idx="16">
                  <c:v>-27278652472</c:v>
                </c:pt>
                <c:pt idx="17">
                  <c:v>-26443862472</c:v>
                </c:pt>
                <c:pt idx="18">
                  <c:v>-24967732472</c:v>
                </c:pt>
                <c:pt idx="19">
                  <c:v>-24216472472</c:v>
                </c:pt>
                <c:pt idx="20">
                  <c:v>-23352832472</c:v>
                </c:pt>
                <c:pt idx="21">
                  <c:v>-23048432472</c:v>
                </c:pt>
                <c:pt idx="22">
                  <c:v>-24480742472</c:v>
                </c:pt>
                <c:pt idx="23">
                  <c:v>-26483442472</c:v>
                </c:pt>
                <c:pt idx="24">
                  <c:v>-27689922472</c:v>
                </c:pt>
                <c:pt idx="25">
                  <c:v>-28298142472</c:v>
                </c:pt>
                <c:pt idx="26">
                  <c:v>-27502872472</c:v>
                </c:pt>
                <c:pt idx="27">
                  <c:v>-26989452472</c:v>
                </c:pt>
                <c:pt idx="28">
                  <c:v>-27410162472</c:v>
                </c:pt>
                <c:pt idx="29">
                  <c:v>-27213732472</c:v>
                </c:pt>
                <c:pt idx="30">
                  <c:v>-25731892472</c:v>
                </c:pt>
                <c:pt idx="31">
                  <c:v>-19344132472</c:v>
                </c:pt>
                <c:pt idx="32">
                  <c:v>-17404752472</c:v>
                </c:pt>
                <c:pt idx="33">
                  <c:v>-17116542472</c:v>
                </c:pt>
                <c:pt idx="34">
                  <c:v>-17024702472</c:v>
                </c:pt>
                <c:pt idx="35">
                  <c:v>-19768592472</c:v>
                </c:pt>
                <c:pt idx="36">
                  <c:v>-18927762472</c:v>
                </c:pt>
                <c:pt idx="37">
                  <c:v>-14982632472</c:v>
                </c:pt>
                <c:pt idx="38">
                  <c:v>-14878392472</c:v>
                </c:pt>
                <c:pt idx="39">
                  <c:v>-14399982472</c:v>
                </c:pt>
                <c:pt idx="40">
                  <c:v>-16972172472</c:v>
                </c:pt>
                <c:pt idx="41">
                  <c:v>-13614102472</c:v>
                </c:pt>
                <c:pt idx="42">
                  <c:v>-12739912472</c:v>
                </c:pt>
                <c:pt idx="43">
                  <c:v>-12650702472</c:v>
                </c:pt>
                <c:pt idx="44">
                  <c:v>-16494852472</c:v>
                </c:pt>
                <c:pt idx="45">
                  <c:v>-16435572472</c:v>
                </c:pt>
                <c:pt idx="46">
                  <c:v>-17296262472</c:v>
                </c:pt>
                <c:pt idx="47">
                  <c:v>-13657532472</c:v>
                </c:pt>
                <c:pt idx="48">
                  <c:v>-11801382472</c:v>
                </c:pt>
                <c:pt idx="49">
                  <c:v>-9650492472</c:v>
                </c:pt>
                <c:pt idx="50">
                  <c:v>-9854292472</c:v>
                </c:pt>
                <c:pt idx="51">
                  <c:v>-2602652472</c:v>
                </c:pt>
                <c:pt idx="52">
                  <c:v>813407528</c:v>
                </c:pt>
                <c:pt idx="53">
                  <c:v>2647197528</c:v>
                </c:pt>
                <c:pt idx="54">
                  <c:v>4003207528</c:v>
                </c:pt>
                <c:pt idx="55">
                  <c:v>12870867528</c:v>
                </c:pt>
                <c:pt idx="56">
                  <c:v>11264187528</c:v>
                </c:pt>
                <c:pt idx="57">
                  <c:v>-5119282472</c:v>
                </c:pt>
                <c:pt idx="58">
                  <c:v>-18385852472</c:v>
                </c:pt>
                <c:pt idx="59">
                  <c:v>-19150862472</c:v>
                </c:pt>
                <c:pt idx="60">
                  <c:v>-19529552472</c:v>
                </c:pt>
                <c:pt idx="61">
                  <c:v>-16745922472</c:v>
                </c:pt>
                <c:pt idx="62">
                  <c:v>-16307982472</c:v>
                </c:pt>
                <c:pt idx="63">
                  <c:v>-8602432472</c:v>
                </c:pt>
                <c:pt idx="64">
                  <c:v>-6019822472</c:v>
                </c:pt>
                <c:pt idx="65">
                  <c:v>-4297962472</c:v>
                </c:pt>
                <c:pt idx="66">
                  <c:v>-9748252472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7BD-184E-A033-95638FCCED38}"/>
            </c:ext>
          </c:extLst>
        </c:ser>
        <c:ser>
          <c:idx val="2"/>
          <c:order val="2"/>
          <c:tx>
            <c:strRef>
              <c:f>GDNN!$BH$77</c:f>
              <c:strCache>
                <c:ptCount val="1"/>
                <c:pt idx="0">
                  <c:v>PVT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multiLvlStrRef>
              <c:f>GDNN!$BD$78:$BE$144</c:f>
              <c:multiLvlStrCache>
                <c:ptCount val="67"/>
                <c:lvl>
                  <c:pt idx="0">
                    <c:v>19/01/2024</c:v>
                  </c:pt>
                  <c:pt idx="1">
                    <c:v>18/01/2024</c:v>
                  </c:pt>
                  <c:pt idx="2">
                    <c:v>17/01/2024</c:v>
                  </c:pt>
                  <c:pt idx="3">
                    <c:v>16/01/2024</c:v>
                  </c:pt>
                  <c:pt idx="4">
                    <c:v>15/01/2024</c:v>
                  </c:pt>
                  <c:pt idx="5">
                    <c:v>12/01/2024</c:v>
                  </c:pt>
                  <c:pt idx="6">
                    <c:v>11/01/2024</c:v>
                  </c:pt>
                  <c:pt idx="7">
                    <c:v>10/01/2024</c:v>
                  </c:pt>
                  <c:pt idx="8">
                    <c:v>09/01/2024</c:v>
                  </c:pt>
                  <c:pt idx="9">
                    <c:v>08/01/2024</c:v>
                  </c:pt>
                  <c:pt idx="10">
                    <c:v>05/01/2024</c:v>
                  </c:pt>
                  <c:pt idx="11">
                    <c:v>04/01/2024</c:v>
                  </c:pt>
                  <c:pt idx="12">
                    <c:v>03/01/2024</c:v>
                  </c:pt>
                  <c:pt idx="13">
                    <c:v>02/01/2024</c:v>
                  </c:pt>
                  <c:pt idx="14">
                    <c:v>29/12/2023</c:v>
                  </c:pt>
                  <c:pt idx="15">
                    <c:v>28/12/2023</c:v>
                  </c:pt>
                  <c:pt idx="16">
                    <c:v>27/12/2023</c:v>
                  </c:pt>
                  <c:pt idx="17">
                    <c:v>26/12/2023</c:v>
                  </c:pt>
                  <c:pt idx="18">
                    <c:v>25/12/2023</c:v>
                  </c:pt>
                  <c:pt idx="19">
                    <c:v>22/12/2023</c:v>
                  </c:pt>
                  <c:pt idx="20">
                    <c:v>21/12/2023</c:v>
                  </c:pt>
                  <c:pt idx="21">
                    <c:v>20/12/2023</c:v>
                  </c:pt>
                  <c:pt idx="22">
                    <c:v>19/12/2023</c:v>
                  </c:pt>
                  <c:pt idx="23">
                    <c:v>18/12/2023</c:v>
                  </c:pt>
                  <c:pt idx="24">
                    <c:v>15/12/2023</c:v>
                  </c:pt>
                  <c:pt idx="25">
                    <c:v>14/12/2023</c:v>
                  </c:pt>
                  <c:pt idx="26">
                    <c:v>13/12/2023</c:v>
                  </c:pt>
                  <c:pt idx="27">
                    <c:v>12/12/2023</c:v>
                  </c:pt>
                  <c:pt idx="28">
                    <c:v>11/12/2023</c:v>
                  </c:pt>
                  <c:pt idx="29">
                    <c:v>08/12/2023</c:v>
                  </c:pt>
                  <c:pt idx="30">
                    <c:v>07/12/2023</c:v>
                  </c:pt>
                  <c:pt idx="31">
                    <c:v>06/12/2023</c:v>
                  </c:pt>
                  <c:pt idx="32">
                    <c:v>05/12/2023</c:v>
                  </c:pt>
                  <c:pt idx="33">
                    <c:v>04/12/2023</c:v>
                  </c:pt>
                  <c:pt idx="34">
                    <c:v>01/12/2023</c:v>
                  </c:pt>
                  <c:pt idx="35">
                    <c:v>30/11/2023</c:v>
                  </c:pt>
                  <c:pt idx="36">
                    <c:v>29/11/2023</c:v>
                  </c:pt>
                  <c:pt idx="37">
                    <c:v>28/11/2023</c:v>
                  </c:pt>
                  <c:pt idx="38">
                    <c:v>27/11/2023</c:v>
                  </c:pt>
                  <c:pt idx="39">
                    <c:v>24/11/2023</c:v>
                  </c:pt>
                  <c:pt idx="40">
                    <c:v>23/11/2023</c:v>
                  </c:pt>
                  <c:pt idx="41">
                    <c:v>22/11/2023</c:v>
                  </c:pt>
                  <c:pt idx="42">
                    <c:v>21/11/2023</c:v>
                  </c:pt>
                  <c:pt idx="43">
                    <c:v>20/11/2023</c:v>
                  </c:pt>
                  <c:pt idx="44">
                    <c:v>17/11/2023</c:v>
                  </c:pt>
                  <c:pt idx="45">
                    <c:v>16/11/2023</c:v>
                  </c:pt>
                  <c:pt idx="46">
                    <c:v>15/11/2023</c:v>
                  </c:pt>
                  <c:pt idx="47">
                    <c:v>14/11/2023</c:v>
                  </c:pt>
                  <c:pt idx="48">
                    <c:v>13/11/2023</c:v>
                  </c:pt>
                  <c:pt idx="49">
                    <c:v>10/11/2023</c:v>
                  </c:pt>
                  <c:pt idx="50">
                    <c:v>09/11/2023</c:v>
                  </c:pt>
                  <c:pt idx="51">
                    <c:v>08/11/2023</c:v>
                  </c:pt>
                  <c:pt idx="52">
                    <c:v>07/11/2023</c:v>
                  </c:pt>
                  <c:pt idx="53">
                    <c:v>06/11/2023</c:v>
                  </c:pt>
                  <c:pt idx="54">
                    <c:v>03/11/2023</c:v>
                  </c:pt>
                  <c:pt idx="55">
                    <c:v>02/11/2023</c:v>
                  </c:pt>
                  <c:pt idx="56">
                    <c:v>01/11/2023</c:v>
                  </c:pt>
                  <c:pt idx="57">
                    <c:v>31/10/2023</c:v>
                  </c:pt>
                  <c:pt idx="58">
                    <c:v>30/10/2023</c:v>
                  </c:pt>
                  <c:pt idx="59">
                    <c:v>27/10/2023</c:v>
                  </c:pt>
                  <c:pt idx="60">
                    <c:v>26/10/2023</c:v>
                  </c:pt>
                  <c:pt idx="61">
                    <c:v>25/10/2023</c:v>
                  </c:pt>
                  <c:pt idx="62">
                    <c:v>24/10/2023</c:v>
                  </c:pt>
                  <c:pt idx="63">
                    <c:v>23/10/2023</c:v>
                  </c:pt>
                  <c:pt idx="64">
                    <c:v>20/10/2023</c:v>
                  </c:pt>
                  <c:pt idx="65">
                    <c:v>19/10/2023</c:v>
                  </c:pt>
                  <c:pt idx="66">
                    <c:v>18/10/2023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GDNN!$BH$78:$BH$144</c:f>
              <c:numCache>
                <c:formatCode>#,##0</c:formatCode>
                <c:ptCount val="67"/>
                <c:pt idx="0">
                  <c:v>85798480000</c:v>
                </c:pt>
                <c:pt idx="1">
                  <c:v>93691620000</c:v>
                </c:pt>
                <c:pt idx="2">
                  <c:v>86256620000</c:v>
                </c:pt>
                <c:pt idx="3">
                  <c:v>82970000000</c:v>
                </c:pt>
                <c:pt idx="4">
                  <c:v>81325620000</c:v>
                </c:pt>
                <c:pt idx="5">
                  <c:v>79751210000</c:v>
                </c:pt>
                <c:pt idx="6">
                  <c:v>79734100000</c:v>
                </c:pt>
                <c:pt idx="7">
                  <c:v>80822740000</c:v>
                </c:pt>
                <c:pt idx="8">
                  <c:v>83933130000</c:v>
                </c:pt>
                <c:pt idx="9">
                  <c:v>95095610000</c:v>
                </c:pt>
                <c:pt idx="10">
                  <c:v>88094720000</c:v>
                </c:pt>
                <c:pt idx="11">
                  <c:v>88639120000</c:v>
                </c:pt>
                <c:pt idx="12">
                  <c:v>80943500000</c:v>
                </c:pt>
                <c:pt idx="13">
                  <c:v>83432320000</c:v>
                </c:pt>
                <c:pt idx="14">
                  <c:v>80355890000</c:v>
                </c:pt>
                <c:pt idx="15">
                  <c:v>83858930000</c:v>
                </c:pt>
                <c:pt idx="16">
                  <c:v>87953060000</c:v>
                </c:pt>
                <c:pt idx="17">
                  <c:v>88408910000</c:v>
                </c:pt>
                <c:pt idx="18">
                  <c:v>85638540000</c:v>
                </c:pt>
                <c:pt idx="19">
                  <c:v>78397320000</c:v>
                </c:pt>
                <c:pt idx="20">
                  <c:v>77930680000</c:v>
                </c:pt>
                <c:pt idx="21">
                  <c:v>70911470000</c:v>
                </c:pt>
                <c:pt idx="22">
                  <c:v>67522050000</c:v>
                </c:pt>
                <c:pt idx="23">
                  <c:v>61226470000</c:v>
                </c:pt>
                <c:pt idx="24">
                  <c:v>59425910000</c:v>
                </c:pt>
                <c:pt idx="25">
                  <c:v>59936160000</c:v>
                </c:pt>
                <c:pt idx="26">
                  <c:v>60355370000</c:v>
                </c:pt>
                <c:pt idx="27">
                  <c:v>60676450000</c:v>
                </c:pt>
                <c:pt idx="28">
                  <c:v>54439510000</c:v>
                </c:pt>
                <c:pt idx="29">
                  <c:v>55359010000</c:v>
                </c:pt>
                <c:pt idx="30">
                  <c:v>55639160000</c:v>
                </c:pt>
                <c:pt idx="31">
                  <c:v>54973520000</c:v>
                </c:pt>
                <c:pt idx="32">
                  <c:v>54469870000</c:v>
                </c:pt>
                <c:pt idx="33">
                  <c:v>52390600000</c:v>
                </c:pt>
                <c:pt idx="34">
                  <c:v>53231770000</c:v>
                </c:pt>
                <c:pt idx="35">
                  <c:v>55549670000</c:v>
                </c:pt>
                <c:pt idx="36">
                  <c:v>29928690000</c:v>
                </c:pt>
                <c:pt idx="37">
                  <c:v>27615770000</c:v>
                </c:pt>
                <c:pt idx="38">
                  <c:v>24393520000</c:v>
                </c:pt>
                <c:pt idx="39">
                  <c:v>21612400000</c:v>
                </c:pt>
                <c:pt idx="40">
                  <c:v>20263510000</c:v>
                </c:pt>
                <c:pt idx="41">
                  <c:v>20369040000</c:v>
                </c:pt>
                <c:pt idx="42">
                  <c:v>8376060000</c:v>
                </c:pt>
                <c:pt idx="43">
                  <c:v>5926160000</c:v>
                </c:pt>
                <c:pt idx="44">
                  <c:v>-4732200000</c:v>
                </c:pt>
                <c:pt idx="45">
                  <c:v>-6901400000</c:v>
                </c:pt>
                <c:pt idx="46">
                  <c:v>-8042750000</c:v>
                </c:pt>
                <c:pt idx="47">
                  <c:v>729440000</c:v>
                </c:pt>
                <c:pt idx="48">
                  <c:v>903740000</c:v>
                </c:pt>
                <c:pt idx="49">
                  <c:v>-1290130000</c:v>
                </c:pt>
                <c:pt idx="50">
                  <c:v>-4484150000</c:v>
                </c:pt>
                <c:pt idx="51">
                  <c:v>4562910000</c:v>
                </c:pt>
                <c:pt idx="52">
                  <c:v>3967200000</c:v>
                </c:pt>
                <c:pt idx="53">
                  <c:v>-3069310000</c:v>
                </c:pt>
                <c:pt idx="54">
                  <c:v>-1369790000</c:v>
                </c:pt>
                <c:pt idx="55">
                  <c:v>12044280000</c:v>
                </c:pt>
                <c:pt idx="56">
                  <c:v>18255030000</c:v>
                </c:pt>
                <c:pt idx="57">
                  <c:v>3866120000</c:v>
                </c:pt>
                <c:pt idx="58">
                  <c:v>-17967780000</c:v>
                </c:pt>
                <c:pt idx="59">
                  <c:v>-17522250000</c:v>
                </c:pt>
                <c:pt idx="60">
                  <c:v>-19083690000</c:v>
                </c:pt>
                <c:pt idx="61">
                  <c:v>-20657980000</c:v>
                </c:pt>
                <c:pt idx="62">
                  <c:v>-17816090000</c:v>
                </c:pt>
                <c:pt idx="63">
                  <c:v>-15857720000</c:v>
                </c:pt>
                <c:pt idx="64">
                  <c:v>-10182000000</c:v>
                </c:pt>
                <c:pt idx="65">
                  <c:v>-14029340000</c:v>
                </c:pt>
                <c:pt idx="66">
                  <c:v>-18673020000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7BD-184E-A033-95638FCCED38}"/>
            </c:ext>
          </c:extLst>
        </c:ser>
        <c:ser>
          <c:idx val="3"/>
          <c:order val="3"/>
          <c:tx>
            <c:strRef>
              <c:f>GDNN!$BI$77</c:f>
              <c:strCache>
                <c:ptCount val="1"/>
                <c:pt idx="0">
                  <c:v>VOS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multiLvlStrRef>
              <c:f>GDNN!$BD$78:$BE$144</c:f>
              <c:multiLvlStrCache>
                <c:ptCount val="67"/>
                <c:lvl>
                  <c:pt idx="0">
                    <c:v>19/01/2024</c:v>
                  </c:pt>
                  <c:pt idx="1">
                    <c:v>18/01/2024</c:v>
                  </c:pt>
                  <c:pt idx="2">
                    <c:v>17/01/2024</c:v>
                  </c:pt>
                  <c:pt idx="3">
                    <c:v>16/01/2024</c:v>
                  </c:pt>
                  <c:pt idx="4">
                    <c:v>15/01/2024</c:v>
                  </c:pt>
                  <c:pt idx="5">
                    <c:v>12/01/2024</c:v>
                  </c:pt>
                  <c:pt idx="6">
                    <c:v>11/01/2024</c:v>
                  </c:pt>
                  <c:pt idx="7">
                    <c:v>10/01/2024</c:v>
                  </c:pt>
                  <c:pt idx="8">
                    <c:v>09/01/2024</c:v>
                  </c:pt>
                  <c:pt idx="9">
                    <c:v>08/01/2024</c:v>
                  </c:pt>
                  <c:pt idx="10">
                    <c:v>05/01/2024</c:v>
                  </c:pt>
                  <c:pt idx="11">
                    <c:v>04/01/2024</c:v>
                  </c:pt>
                  <c:pt idx="12">
                    <c:v>03/01/2024</c:v>
                  </c:pt>
                  <c:pt idx="13">
                    <c:v>02/01/2024</c:v>
                  </c:pt>
                  <c:pt idx="14">
                    <c:v>29/12/2023</c:v>
                  </c:pt>
                  <c:pt idx="15">
                    <c:v>28/12/2023</c:v>
                  </c:pt>
                  <c:pt idx="16">
                    <c:v>27/12/2023</c:v>
                  </c:pt>
                  <c:pt idx="17">
                    <c:v>26/12/2023</c:v>
                  </c:pt>
                  <c:pt idx="18">
                    <c:v>25/12/2023</c:v>
                  </c:pt>
                  <c:pt idx="19">
                    <c:v>22/12/2023</c:v>
                  </c:pt>
                  <c:pt idx="20">
                    <c:v>21/12/2023</c:v>
                  </c:pt>
                  <c:pt idx="21">
                    <c:v>20/12/2023</c:v>
                  </c:pt>
                  <c:pt idx="22">
                    <c:v>19/12/2023</c:v>
                  </c:pt>
                  <c:pt idx="23">
                    <c:v>18/12/2023</c:v>
                  </c:pt>
                  <c:pt idx="24">
                    <c:v>15/12/2023</c:v>
                  </c:pt>
                  <c:pt idx="25">
                    <c:v>14/12/2023</c:v>
                  </c:pt>
                  <c:pt idx="26">
                    <c:v>13/12/2023</c:v>
                  </c:pt>
                  <c:pt idx="27">
                    <c:v>12/12/2023</c:v>
                  </c:pt>
                  <c:pt idx="28">
                    <c:v>11/12/2023</c:v>
                  </c:pt>
                  <c:pt idx="29">
                    <c:v>08/12/2023</c:v>
                  </c:pt>
                  <c:pt idx="30">
                    <c:v>07/12/2023</c:v>
                  </c:pt>
                  <c:pt idx="31">
                    <c:v>06/12/2023</c:v>
                  </c:pt>
                  <c:pt idx="32">
                    <c:v>05/12/2023</c:v>
                  </c:pt>
                  <c:pt idx="33">
                    <c:v>04/12/2023</c:v>
                  </c:pt>
                  <c:pt idx="34">
                    <c:v>01/12/2023</c:v>
                  </c:pt>
                  <c:pt idx="35">
                    <c:v>30/11/2023</c:v>
                  </c:pt>
                  <c:pt idx="36">
                    <c:v>29/11/2023</c:v>
                  </c:pt>
                  <c:pt idx="37">
                    <c:v>28/11/2023</c:v>
                  </c:pt>
                  <c:pt idx="38">
                    <c:v>27/11/2023</c:v>
                  </c:pt>
                  <c:pt idx="39">
                    <c:v>24/11/2023</c:v>
                  </c:pt>
                  <c:pt idx="40">
                    <c:v>23/11/2023</c:v>
                  </c:pt>
                  <c:pt idx="41">
                    <c:v>22/11/2023</c:v>
                  </c:pt>
                  <c:pt idx="42">
                    <c:v>21/11/2023</c:v>
                  </c:pt>
                  <c:pt idx="43">
                    <c:v>20/11/2023</c:v>
                  </c:pt>
                  <c:pt idx="44">
                    <c:v>17/11/2023</c:v>
                  </c:pt>
                  <c:pt idx="45">
                    <c:v>16/11/2023</c:v>
                  </c:pt>
                  <c:pt idx="46">
                    <c:v>15/11/2023</c:v>
                  </c:pt>
                  <c:pt idx="47">
                    <c:v>14/11/2023</c:v>
                  </c:pt>
                  <c:pt idx="48">
                    <c:v>13/11/2023</c:v>
                  </c:pt>
                  <c:pt idx="49">
                    <c:v>10/11/2023</c:v>
                  </c:pt>
                  <c:pt idx="50">
                    <c:v>09/11/2023</c:v>
                  </c:pt>
                  <c:pt idx="51">
                    <c:v>08/11/2023</c:v>
                  </c:pt>
                  <c:pt idx="52">
                    <c:v>07/11/2023</c:v>
                  </c:pt>
                  <c:pt idx="53">
                    <c:v>06/11/2023</c:v>
                  </c:pt>
                  <c:pt idx="54">
                    <c:v>03/11/2023</c:v>
                  </c:pt>
                  <c:pt idx="55">
                    <c:v>02/11/2023</c:v>
                  </c:pt>
                  <c:pt idx="56">
                    <c:v>01/11/2023</c:v>
                  </c:pt>
                  <c:pt idx="57">
                    <c:v>31/10/2023</c:v>
                  </c:pt>
                  <c:pt idx="58">
                    <c:v>30/10/2023</c:v>
                  </c:pt>
                  <c:pt idx="59">
                    <c:v>27/10/2023</c:v>
                  </c:pt>
                  <c:pt idx="60">
                    <c:v>26/10/2023</c:v>
                  </c:pt>
                  <c:pt idx="61">
                    <c:v>25/10/2023</c:v>
                  </c:pt>
                  <c:pt idx="62">
                    <c:v>24/10/2023</c:v>
                  </c:pt>
                  <c:pt idx="63">
                    <c:v>23/10/2023</c:v>
                  </c:pt>
                  <c:pt idx="64">
                    <c:v>20/10/2023</c:v>
                  </c:pt>
                  <c:pt idx="65">
                    <c:v>19/10/2023</c:v>
                  </c:pt>
                  <c:pt idx="66">
                    <c:v>18/10/2023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GDNN!$BI$78:$BI$144</c:f>
              <c:numCache>
                <c:formatCode>#,##0</c:formatCode>
                <c:ptCount val="67"/>
                <c:pt idx="0">
                  <c:v>-203930000</c:v>
                </c:pt>
                <c:pt idx="1">
                  <c:v>-257810000</c:v>
                </c:pt>
                <c:pt idx="2">
                  <c:v>-182070000</c:v>
                </c:pt>
                <c:pt idx="3">
                  <c:v>-1999390000</c:v>
                </c:pt>
                <c:pt idx="4">
                  <c:v>-2008550000</c:v>
                </c:pt>
                <c:pt idx="5">
                  <c:v>-2009710000</c:v>
                </c:pt>
                <c:pt idx="6">
                  <c:v>-2076810000</c:v>
                </c:pt>
                <c:pt idx="7">
                  <c:v>-1973150000</c:v>
                </c:pt>
                <c:pt idx="8">
                  <c:v>-2623780000</c:v>
                </c:pt>
                <c:pt idx="9">
                  <c:v>-2323560000</c:v>
                </c:pt>
                <c:pt idx="10">
                  <c:v>-1913540000</c:v>
                </c:pt>
                <c:pt idx="11">
                  <c:v>-1771560000</c:v>
                </c:pt>
                <c:pt idx="12">
                  <c:v>-1965300000</c:v>
                </c:pt>
                <c:pt idx="13">
                  <c:v>-2040650000</c:v>
                </c:pt>
                <c:pt idx="14">
                  <c:v>-1341440000</c:v>
                </c:pt>
                <c:pt idx="15">
                  <c:v>-1341440000</c:v>
                </c:pt>
                <c:pt idx="16">
                  <c:v>-1827130000</c:v>
                </c:pt>
                <c:pt idx="17">
                  <c:v>-1827130000</c:v>
                </c:pt>
                <c:pt idx="18">
                  <c:v>-986810000</c:v>
                </c:pt>
                <c:pt idx="19">
                  <c:v>-1278690000</c:v>
                </c:pt>
                <c:pt idx="20">
                  <c:v>-835030000</c:v>
                </c:pt>
                <c:pt idx="21">
                  <c:v>-785080000</c:v>
                </c:pt>
                <c:pt idx="22">
                  <c:v>-574110000</c:v>
                </c:pt>
                <c:pt idx="23">
                  <c:v>-478050000</c:v>
                </c:pt>
                <c:pt idx="24">
                  <c:v>-712650000</c:v>
                </c:pt>
                <c:pt idx="25">
                  <c:v>-1300420000</c:v>
                </c:pt>
                <c:pt idx="26">
                  <c:v>-1402720000</c:v>
                </c:pt>
                <c:pt idx="27">
                  <c:v>-904440000</c:v>
                </c:pt>
                <c:pt idx="28">
                  <c:v>-942240000</c:v>
                </c:pt>
                <c:pt idx="29">
                  <c:v>-899340000</c:v>
                </c:pt>
                <c:pt idx="30">
                  <c:v>-1497400000</c:v>
                </c:pt>
                <c:pt idx="31">
                  <c:v>-1459060000</c:v>
                </c:pt>
                <c:pt idx="32">
                  <c:v>-1447460000</c:v>
                </c:pt>
                <c:pt idx="33">
                  <c:v>-1316230000</c:v>
                </c:pt>
                <c:pt idx="34">
                  <c:v>-839090000</c:v>
                </c:pt>
                <c:pt idx="35">
                  <c:v>-2223850000</c:v>
                </c:pt>
                <c:pt idx="36">
                  <c:v>-1990820000</c:v>
                </c:pt>
                <c:pt idx="37">
                  <c:v>-1341680000</c:v>
                </c:pt>
                <c:pt idx="38">
                  <c:v>-1649090000</c:v>
                </c:pt>
                <c:pt idx="39">
                  <c:v>-1525690000</c:v>
                </c:pt>
                <c:pt idx="40">
                  <c:v>-1583340000</c:v>
                </c:pt>
                <c:pt idx="41">
                  <c:v>-655550000</c:v>
                </c:pt>
                <c:pt idx="42">
                  <c:v>-990530000</c:v>
                </c:pt>
                <c:pt idx="43">
                  <c:v>-1247770000</c:v>
                </c:pt>
                <c:pt idx="44">
                  <c:v>-1814520000</c:v>
                </c:pt>
                <c:pt idx="45">
                  <c:v>-1804170000</c:v>
                </c:pt>
                <c:pt idx="46">
                  <c:v>-1839190000</c:v>
                </c:pt>
                <c:pt idx="47">
                  <c:v>-1641170000</c:v>
                </c:pt>
                <c:pt idx="48">
                  <c:v>-1671610000</c:v>
                </c:pt>
                <c:pt idx="49">
                  <c:v>-1445670000</c:v>
                </c:pt>
                <c:pt idx="50">
                  <c:v>-1117260000</c:v>
                </c:pt>
                <c:pt idx="51">
                  <c:v>-112970000</c:v>
                </c:pt>
                <c:pt idx="52">
                  <c:v>51950000</c:v>
                </c:pt>
                <c:pt idx="53">
                  <c:v>231790000</c:v>
                </c:pt>
                <c:pt idx="54">
                  <c:v>928320000</c:v>
                </c:pt>
                <c:pt idx="55">
                  <c:v>2151540000</c:v>
                </c:pt>
                <c:pt idx="56">
                  <c:v>2664830000</c:v>
                </c:pt>
                <c:pt idx="57">
                  <c:v>481570000</c:v>
                </c:pt>
                <c:pt idx="58">
                  <c:v>-1508350000</c:v>
                </c:pt>
                <c:pt idx="59">
                  <c:v>-1702780000</c:v>
                </c:pt>
                <c:pt idx="60">
                  <c:v>-2072020000</c:v>
                </c:pt>
                <c:pt idx="61">
                  <c:v>-2095920000</c:v>
                </c:pt>
                <c:pt idx="62">
                  <c:v>-1644520000</c:v>
                </c:pt>
                <c:pt idx="63">
                  <c:v>-1634080000</c:v>
                </c:pt>
                <c:pt idx="64">
                  <c:v>-339290000</c:v>
                </c:pt>
                <c:pt idx="65">
                  <c:v>-507820000</c:v>
                </c:pt>
                <c:pt idx="66">
                  <c:v>350500000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37BD-184E-A033-95638FCCED38}"/>
            </c:ext>
          </c:extLst>
        </c:ser>
        <c:ser>
          <c:idx val="4"/>
          <c:order val="4"/>
          <c:tx>
            <c:strRef>
              <c:f>GDNN!$BJ$77</c:f>
              <c:strCache>
                <c:ptCount val="1"/>
                <c:pt idx="0">
                  <c:v>VSC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multiLvlStrRef>
              <c:f>GDNN!$BD$78:$BE$144</c:f>
              <c:multiLvlStrCache>
                <c:ptCount val="67"/>
                <c:lvl>
                  <c:pt idx="0">
                    <c:v>19/01/2024</c:v>
                  </c:pt>
                  <c:pt idx="1">
                    <c:v>18/01/2024</c:v>
                  </c:pt>
                  <c:pt idx="2">
                    <c:v>17/01/2024</c:v>
                  </c:pt>
                  <c:pt idx="3">
                    <c:v>16/01/2024</c:v>
                  </c:pt>
                  <c:pt idx="4">
                    <c:v>15/01/2024</c:v>
                  </c:pt>
                  <c:pt idx="5">
                    <c:v>12/01/2024</c:v>
                  </c:pt>
                  <c:pt idx="6">
                    <c:v>11/01/2024</c:v>
                  </c:pt>
                  <c:pt idx="7">
                    <c:v>10/01/2024</c:v>
                  </c:pt>
                  <c:pt idx="8">
                    <c:v>09/01/2024</c:v>
                  </c:pt>
                  <c:pt idx="9">
                    <c:v>08/01/2024</c:v>
                  </c:pt>
                  <c:pt idx="10">
                    <c:v>05/01/2024</c:v>
                  </c:pt>
                  <c:pt idx="11">
                    <c:v>04/01/2024</c:v>
                  </c:pt>
                  <c:pt idx="12">
                    <c:v>03/01/2024</c:v>
                  </c:pt>
                  <c:pt idx="13">
                    <c:v>02/01/2024</c:v>
                  </c:pt>
                  <c:pt idx="14">
                    <c:v>29/12/2023</c:v>
                  </c:pt>
                  <c:pt idx="15">
                    <c:v>28/12/2023</c:v>
                  </c:pt>
                  <c:pt idx="16">
                    <c:v>27/12/2023</c:v>
                  </c:pt>
                  <c:pt idx="17">
                    <c:v>26/12/2023</c:v>
                  </c:pt>
                  <c:pt idx="18">
                    <c:v>25/12/2023</c:v>
                  </c:pt>
                  <c:pt idx="19">
                    <c:v>22/12/2023</c:v>
                  </c:pt>
                  <c:pt idx="20">
                    <c:v>21/12/2023</c:v>
                  </c:pt>
                  <c:pt idx="21">
                    <c:v>20/12/2023</c:v>
                  </c:pt>
                  <c:pt idx="22">
                    <c:v>19/12/2023</c:v>
                  </c:pt>
                  <c:pt idx="23">
                    <c:v>18/12/2023</c:v>
                  </c:pt>
                  <c:pt idx="24">
                    <c:v>15/12/2023</c:v>
                  </c:pt>
                  <c:pt idx="25">
                    <c:v>14/12/2023</c:v>
                  </c:pt>
                  <c:pt idx="26">
                    <c:v>13/12/2023</c:v>
                  </c:pt>
                  <c:pt idx="27">
                    <c:v>12/12/2023</c:v>
                  </c:pt>
                  <c:pt idx="28">
                    <c:v>11/12/2023</c:v>
                  </c:pt>
                  <c:pt idx="29">
                    <c:v>08/12/2023</c:v>
                  </c:pt>
                  <c:pt idx="30">
                    <c:v>07/12/2023</c:v>
                  </c:pt>
                  <c:pt idx="31">
                    <c:v>06/12/2023</c:v>
                  </c:pt>
                  <c:pt idx="32">
                    <c:v>05/12/2023</c:v>
                  </c:pt>
                  <c:pt idx="33">
                    <c:v>04/12/2023</c:v>
                  </c:pt>
                  <c:pt idx="34">
                    <c:v>01/12/2023</c:v>
                  </c:pt>
                  <c:pt idx="35">
                    <c:v>30/11/2023</c:v>
                  </c:pt>
                  <c:pt idx="36">
                    <c:v>29/11/2023</c:v>
                  </c:pt>
                  <c:pt idx="37">
                    <c:v>28/11/2023</c:v>
                  </c:pt>
                  <c:pt idx="38">
                    <c:v>27/11/2023</c:v>
                  </c:pt>
                  <c:pt idx="39">
                    <c:v>24/11/2023</c:v>
                  </c:pt>
                  <c:pt idx="40">
                    <c:v>23/11/2023</c:v>
                  </c:pt>
                  <c:pt idx="41">
                    <c:v>22/11/2023</c:v>
                  </c:pt>
                  <c:pt idx="42">
                    <c:v>21/11/2023</c:v>
                  </c:pt>
                  <c:pt idx="43">
                    <c:v>20/11/2023</c:v>
                  </c:pt>
                  <c:pt idx="44">
                    <c:v>17/11/2023</c:v>
                  </c:pt>
                  <c:pt idx="45">
                    <c:v>16/11/2023</c:v>
                  </c:pt>
                  <c:pt idx="46">
                    <c:v>15/11/2023</c:v>
                  </c:pt>
                  <c:pt idx="47">
                    <c:v>14/11/2023</c:v>
                  </c:pt>
                  <c:pt idx="48">
                    <c:v>13/11/2023</c:v>
                  </c:pt>
                  <c:pt idx="49">
                    <c:v>10/11/2023</c:v>
                  </c:pt>
                  <c:pt idx="50">
                    <c:v>09/11/2023</c:v>
                  </c:pt>
                  <c:pt idx="51">
                    <c:v>08/11/2023</c:v>
                  </c:pt>
                  <c:pt idx="52">
                    <c:v>07/11/2023</c:v>
                  </c:pt>
                  <c:pt idx="53">
                    <c:v>06/11/2023</c:v>
                  </c:pt>
                  <c:pt idx="54">
                    <c:v>03/11/2023</c:v>
                  </c:pt>
                  <c:pt idx="55">
                    <c:v>02/11/2023</c:v>
                  </c:pt>
                  <c:pt idx="56">
                    <c:v>01/11/2023</c:v>
                  </c:pt>
                  <c:pt idx="57">
                    <c:v>31/10/2023</c:v>
                  </c:pt>
                  <c:pt idx="58">
                    <c:v>30/10/2023</c:v>
                  </c:pt>
                  <c:pt idx="59">
                    <c:v>27/10/2023</c:v>
                  </c:pt>
                  <c:pt idx="60">
                    <c:v>26/10/2023</c:v>
                  </c:pt>
                  <c:pt idx="61">
                    <c:v>25/10/2023</c:v>
                  </c:pt>
                  <c:pt idx="62">
                    <c:v>24/10/2023</c:v>
                  </c:pt>
                  <c:pt idx="63">
                    <c:v>23/10/2023</c:v>
                  </c:pt>
                  <c:pt idx="64">
                    <c:v>20/10/2023</c:v>
                  </c:pt>
                  <c:pt idx="65">
                    <c:v>19/10/2023</c:v>
                  </c:pt>
                  <c:pt idx="66">
                    <c:v>18/10/2023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GDNN!$BJ$78:$BJ$144</c:f>
              <c:numCache>
                <c:formatCode>#,##0</c:formatCode>
                <c:ptCount val="67"/>
                <c:pt idx="0">
                  <c:v>-22052525835</c:v>
                </c:pt>
                <c:pt idx="1">
                  <c:v>-22438625835</c:v>
                </c:pt>
                <c:pt idx="2">
                  <c:v>-22444305835</c:v>
                </c:pt>
                <c:pt idx="3">
                  <c:v>-21507915835</c:v>
                </c:pt>
                <c:pt idx="4">
                  <c:v>-19364975835</c:v>
                </c:pt>
                <c:pt idx="5">
                  <c:v>-20444475835</c:v>
                </c:pt>
                <c:pt idx="6">
                  <c:v>-20843245835</c:v>
                </c:pt>
                <c:pt idx="7">
                  <c:v>-15499205835</c:v>
                </c:pt>
                <c:pt idx="8">
                  <c:v>-15545125835</c:v>
                </c:pt>
                <c:pt idx="9">
                  <c:v>-12617945835</c:v>
                </c:pt>
                <c:pt idx="10">
                  <c:v>-14917335835</c:v>
                </c:pt>
                <c:pt idx="11">
                  <c:v>-14270685835</c:v>
                </c:pt>
                <c:pt idx="12">
                  <c:v>-12932905835</c:v>
                </c:pt>
                <c:pt idx="13">
                  <c:v>-12866255835</c:v>
                </c:pt>
                <c:pt idx="14">
                  <c:v>-12767135835</c:v>
                </c:pt>
                <c:pt idx="15">
                  <c:v>-12767135835</c:v>
                </c:pt>
                <c:pt idx="16">
                  <c:v>-12796315835</c:v>
                </c:pt>
                <c:pt idx="17">
                  <c:v>-12433825835</c:v>
                </c:pt>
                <c:pt idx="18">
                  <c:v>-11866375835</c:v>
                </c:pt>
                <c:pt idx="19">
                  <c:v>-12073135835</c:v>
                </c:pt>
                <c:pt idx="20">
                  <c:v>-12073015835</c:v>
                </c:pt>
                <c:pt idx="21">
                  <c:v>-11893895835</c:v>
                </c:pt>
                <c:pt idx="22">
                  <c:v>-12063865835</c:v>
                </c:pt>
                <c:pt idx="23">
                  <c:v>-12259795835</c:v>
                </c:pt>
                <c:pt idx="24">
                  <c:v>-12477545835</c:v>
                </c:pt>
                <c:pt idx="25">
                  <c:v>-12750645835</c:v>
                </c:pt>
                <c:pt idx="26">
                  <c:v>-12489725835</c:v>
                </c:pt>
                <c:pt idx="27">
                  <c:v>-12255875835</c:v>
                </c:pt>
                <c:pt idx="28">
                  <c:v>-12124605835</c:v>
                </c:pt>
                <c:pt idx="29">
                  <c:v>-11849865835</c:v>
                </c:pt>
                <c:pt idx="30">
                  <c:v>-11925365835</c:v>
                </c:pt>
                <c:pt idx="31">
                  <c:v>-11423885835</c:v>
                </c:pt>
                <c:pt idx="32">
                  <c:v>-9197745835</c:v>
                </c:pt>
                <c:pt idx="33">
                  <c:v>-9117535835</c:v>
                </c:pt>
                <c:pt idx="34">
                  <c:v>-5394305835</c:v>
                </c:pt>
                <c:pt idx="35">
                  <c:v>-5366485835</c:v>
                </c:pt>
                <c:pt idx="36">
                  <c:v>-4561745835</c:v>
                </c:pt>
                <c:pt idx="37">
                  <c:v>-3922125835</c:v>
                </c:pt>
                <c:pt idx="38">
                  <c:v>-3958035835</c:v>
                </c:pt>
                <c:pt idx="39">
                  <c:v>-3540665835</c:v>
                </c:pt>
                <c:pt idx="40">
                  <c:v>-5921205835</c:v>
                </c:pt>
                <c:pt idx="41">
                  <c:v>-5921205835</c:v>
                </c:pt>
                <c:pt idx="42">
                  <c:v>-5597785835</c:v>
                </c:pt>
                <c:pt idx="43">
                  <c:v>-5595565835</c:v>
                </c:pt>
                <c:pt idx="44">
                  <c:v>-5489115835</c:v>
                </c:pt>
                <c:pt idx="45">
                  <c:v>-5860985835</c:v>
                </c:pt>
                <c:pt idx="46">
                  <c:v>-5421465835</c:v>
                </c:pt>
                <c:pt idx="47">
                  <c:v>-4888625835</c:v>
                </c:pt>
                <c:pt idx="48">
                  <c:v>-4479405835</c:v>
                </c:pt>
                <c:pt idx="49">
                  <c:v>-4823465835</c:v>
                </c:pt>
                <c:pt idx="50">
                  <c:v>586334165</c:v>
                </c:pt>
                <c:pt idx="51">
                  <c:v>-636405835</c:v>
                </c:pt>
                <c:pt idx="52">
                  <c:v>-1063605835</c:v>
                </c:pt>
                <c:pt idx="53">
                  <c:v>-880245835</c:v>
                </c:pt>
                <c:pt idx="54">
                  <c:v>-674525835</c:v>
                </c:pt>
                <c:pt idx="55">
                  <c:v>1240594165</c:v>
                </c:pt>
                <c:pt idx="56">
                  <c:v>681254165</c:v>
                </c:pt>
                <c:pt idx="57">
                  <c:v>515734165</c:v>
                </c:pt>
                <c:pt idx="58">
                  <c:v>-618737560</c:v>
                </c:pt>
                <c:pt idx="59">
                  <c:v>-679047560</c:v>
                </c:pt>
                <c:pt idx="60">
                  <c:v>-647210000</c:v>
                </c:pt>
                <c:pt idx="61">
                  <c:v>-687620000</c:v>
                </c:pt>
                <c:pt idx="62">
                  <c:v>-682440000</c:v>
                </c:pt>
                <c:pt idx="63">
                  <c:v>-1153430000</c:v>
                </c:pt>
                <c:pt idx="64">
                  <c:v>-1647880000</c:v>
                </c:pt>
                <c:pt idx="65">
                  <c:v>-1389590000</c:v>
                </c:pt>
                <c:pt idx="66">
                  <c:v>-1429970000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37BD-184E-A033-95638FCCED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90591023"/>
        <c:axId val="312385983"/>
      </c:lineChart>
      <c:catAx>
        <c:axId val="290591023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VN"/>
          </a:p>
        </c:txPr>
        <c:crossAx val="312385983"/>
        <c:crosses val="autoZero"/>
        <c:auto val="1"/>
        <c:lblAlgn val="ctr"/>
        <c:lblOffset val="100"/>
        <c:noMultiLvlLbl val="0"/>
      </c:catAx>
      <c:valAx>
        <c:axId val="312385983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VN"/>
          </a:p>
        </c:txPr>
        <c:crossAx val="290591023"/>
        <c:crosses val="autoZero"/>
        <c:crossBetween val="between"/>
        <c:dispUnits>
          <c:builtInUnit val="billion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VN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V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VN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4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</a:rPr>
              <a:t>Hạ Tầng Xây Dựng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V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GDNN!$AO$77</c:f>
              <c:strCache>
                <c:ptCount val="1"/>
                <c:pt idx="0">
                  <c:v>HHV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multiLvlStrRef>
              <c:f>GDNN!$AM$78:$AN$144</c:f>
              <c:multiLvlStrCache>
                <c:ptCount val="67"/>
                <c:lvl>
                  <c:pt idx="0">
                    <c:v>19/01/2024</c:v>
                  </c:pt>
                  <c:pt idx="1">
                    <c:v>18/01/2024</c:v>
                  </c:pt>
                  <c:pt idx="2">
                    <c:v>17/01/2024</c:v>
                  </c:pt>
                  <c:pt idx="3">
                    <c:v>16/01/2024</c:v>
                  </c:pt>
                  <c:pt idx="4">
                    <c:v>15/01/2024</c:v>
                  </c:pt>
                  <c:pt idx="5">
                    <c:v>12/01/2024</c:v>
                  </c:pt>
                  <c:pt idx="6">
                    <c:v>11/01/2024</c:v>
                  </c:pt>
                  <c:pt idx="7">
                    <c:v>10/01/2024</c:v>
                  </c:pt>
                  <c:pt idx="8">
                    <c:v>09/01/2024</c:v>
                  </c:pt>
                  <c:pt idx="9">
                    <c:v>08/01/2024</c:v>
                  </c:pt>
                  <c:pt idx="10">
                    <c:v>05/01/2024</c:v>
                  </c:pt>
                  <c:pt idx="11">
                    <c:v>04/01/2024</c:v>
                  </c:pt>
                  <c:pt idx="12">
                    <c:v>03/01/2024</c:v>
                  </c:pt>
                  <c:pt idx="13">
                    <c:v>02/01/2024</c:v>
                  </c:pt>
                  <c:pt idx="14">
                    <c:v>29/12/2023</c:v>
                  </c:pt>
                  <c:pt idx="15">
                    <c:v>28/12/2023</c:v>
                  </c:pt>
                  <c:pt idx="16">
                    <c:v>27/12/2023</c:v>
                  </c:pt>
                  <c:pt idx="17">
                    <c:v>26/12/2023</c:v>
                  </c:pt>
                  <c:pt idx="18">
                    <c:v>25/12/2023</c:v>
                  </c:pt>
                  <c:pt idx="19">
                    <c:v>22/12/2023</c:v>
                  </c:pt>
                  <c:pt idx="20">
                    <c:v>21/12/2023</c:v>
                  </c:pt>
                  <c:pt idx="21">
                    <c:v>20/12/2023</c:v>
                  </c:pt>
                  <c:pt idx="22">
                    <c:v>19/12/2023</c:v>
                  </c:pt>
                  <c:pt idx="23">
                    <c:v>18/12/2023</c:v>
                  </c:pt>
                  <c:pt idx="24">
                    <c:v>15/12/2023</c:v>
                  </c:pt>
                  <c:pt idx="25">
                    <c:v>14/12/2023</c:v>
                  </c:pt>
                  <c:pt idx="26">
                    <c:v>13/12/2023</c:v>
                  </c:pt>
                  <c:pt idx="27">
                    <c:v>12/12/2023</c:v>
                  </c:pt>
                  <c:pt idx="28">
                    <c:v>11/12/2023</c:v>
                  </c:pt>
                  <c:pt idx="29">
                    <c:v>08/12/2023</c:v>
                  </c:pt>
                  <c:pt idx="30">
                    <c:v>07/12/2023</c:v>
                  </c:pt>
                  <c:pt idx="31">
                    <c:v>06/12/2023</c:v>
                  </c:pt>
                  <c:pt idx="32">
                    <c:v>05/12/2023</c:v>
                  </c:pt>
                  <c:pt idx="33">
                    <c:v>04/12/2023</c:v>
                  </c:pt>
                  <c:pt idx="34">
                    <c:v>01/12/2023</c:v>
                  </c:pt>
                  <c:pt idx="35">
                    <c:v>30/11/2023</c:v>
                  </c:pt>
                  <c:pt idx="36">
                    <c:v>29/11/2023</c:v>
                  </c:pt>
                  <c:pt idx="37">
                    <c:v>28/11/2023</c:v>
                  </c:pt>
                  <c:pt idx="38">
                    <c:v>27/11/2023</c:v>
                  </c:pt>
                  <c:pt idx="39">
                    <c:v>24/11/2023</c:v>
                  </c:pt>
                  <c:pt idx="40">
                    <c:v>23/11/2023</c:v>
                  </c:pt>
                  <c:pt idx="41">
                    <c:v>22/11/2023</c:v>
                  </c:pt>
                  <c:pt idx="42">
                    <c:v>21/11/2023</c:v>
                  </c:pt>
                  <c:pt idx="43">
                    <c:v>20/11/2023</c:v>
                  </c:pt>
                  <c:pt idx="44">
                    <c:v>17/11/2023</c:v>
                  </c:pt>
                  <c:pt idx="45">
                    <c:v>16/11/2023</c:v>
                  </c:pt>
                  <c:pt idx="46">
                    <c:v>15/11/2023</c:v>
                  </c:pt>
                  <c:pt idx="47">
                    <c:v>14/11/2023</c:v>
                  </c:pt>
                  <c:pt idx="48">
                    <c:v>13/11/2023</c:v>
                  </c:pt>
                  <c:pt idx="49">
                    <c:v>10/11/2023</c:v>
                  </c:pt>
                  <c:pt idx="50">
                    <c:v>09/11/2023</c:v>
                  </c:pt>
                  <c:pt idx="51">
                    <c:v>08/11/2023</c:v>
                  </c:pt>
                  <c:pt idx="52">
                    <c:v>07/11/2023</c:v>
                  </c:pt>
                  <c:pt idx="53">
                    <c:v>06/11/2023</c:v>
                  </c:pt>
                  <c:pt idx="54">
                    <c:v>03/11/2023</c:v>
                  </c:pt>
                  <c:pt idx="55">
                    <c:v>02/11/2023</c:v>
                  </c:pt>
                  <c:pt idx="56">
                    <c:v>01/11/2023</c:v>
                  </c:pt>
                  <c:pt idx="57">
                    <c:v>31/10/2023</c:v>
                  </c:pt>
                  <c:pt idx="58">
                    <c:v>30/10/2023</c:v>
                  </c:pt>
                  <c:pt idx="59">
                    <c:v>27/10/2023</c:v>
                  </c:pt>
                  <c:pt idx="60">
                    <c:v>26/10/2023</c:v>
                  </c:pt>
                  <c:pt idx="61">
                    <c:v>25/10/2023</c:v>
                  </c:pt>
                  <c:pt idx="62">
                    <c:v>24/10/2023</c:v>
                  </c:pt>
                  <c:pt idx="63">
                    <c:v>23/10/2023</c:v>
                  </c:pt>
                  <c:pt idx="64">
                    <c:v>20/10/2023</c:v>
                  </c:pt>
                  <c:pt idx="65">
                    <c:v>19/10/2023</c:v>
                  </c:pt>
                  <c:pt idx="66">
                    <c:v>18/10/2023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GDNN!$AO$78:$AO$144</c:f>
              <c:numCache>
                <c:formatCode>#,##0</c:formatCode>
                <c:ptCount val="67"/>
                <c:pt idx="0">
                  <c:v>38447803163</c:v>
                </c:pt>
                <c:pt idx="1">
                  <c:v>39299803163</c:v>
                </c:pt>
                <c:pt idx="2">
                  <c:v>36879173163</c:v>
                </c:pt>
                <c:pt idx="3">
                  <c:v>37145013163</c:v>
                </c:pt>
                <c:pt idx="4">
                  <c:v>38094343163</c:v>
                </c:pt>
                <c:pt idx="5">
                  <c:v>38411593163</c:v>
                </c:pt>
                <c:pt idx="6">
                  <c:v>42622803163</c:v>
                </c:pt>
                <c:pt idx="7">
                  <c:v>41682403163</c:v>
                </c:pt>
                <c:pt idx="8">
                  <c:v>41669453163</c:v>
                </c:pt>
                <c:pt idx="9">
                  <c:v>46049133163</c:v>
                </c:pt>
                <c:pt idx="10">
                  <c:v>46980523163</c:v>
                </c:pt>
                <c:pt idx="11">
                  <c:v>47248193163</c:v>
                </c:pt>
                <c:pt idx="12">
                  <c:v>47309993163</c:v>
                </c:pt>
                <c:pt idx="13">
                  <c:v>43015363163</c:v>
                </c:pt>
                <c:pt idx="14">
                  <c:v>43032433163</c:v>
                </c:pt>
                <c:pt idx="15">
                  <c:v>48214883163</c:v>
                </c:pt>
                <c:pt idx="16">
                  <c:v>48280073163</c:v>
                </c:pt>
                <c:pt idx="17">
                  <c:v>50046763163</c:v>
                </c:pt>
                <c:pt idx="18">
                  <c:v>48397303163</c:v>
                </c:pt>
                <c:pt idx="19">
                  <c:v>47962683163</c:v>
                </c:pt>
                <c:pt idx="20">
                  <c:v>50510063163</c:v>
                </c:pt>
                <c:pt idx="21">
                  <c:v>43310853163</c:v>
                </c:pt>
                <c:pt idx="22">
                  <c:v>45252933163</c:v>
                </c:pt>
                <c:pt idx="23">
                  <c:v>43314143163</c:v>
                </c:pt>
                <c:pt idx="24">
                  <c:v>41748173163</c:v>
                </c:pt>
                <c:pt idx="25">
                  <c:v>36911683163</c:v>
                </c:pt>
                <c:pt idx="26">
                  <c:v>35665223163</c:v>
                </c:pt>
                <c:pt idx="27">
                  <c:v>36047893163</c:v>
                </c:pt>
                <c:pt idx="28">
                  <c:v>36815883163</c:v>
                </c:pt>
                <c:pt idx="29">
                  <c:v>36933743163</c:v>
                </c:pt>
                <c:pt idx="30">
                  <c:v>35250443163</c:v>
                </c:pt>
                <c:pt idx="31">
                  <c:v>31894173163</c:v>
                </c:pt>
                <c:pt idx="32">
                  <c:v>33063293163</c:v>
                </c:pt>
                <c:pt idx="33">
                  <c:v>33733063163</c:v>
                </c:pt>
                <c:pt idx="34">
                  <c:v>32310863163</c:v>
                </c:pt>
                <c:pt idx="35">
                  <c:v>24579743163</c:v>
                </c:pt>
                <c:pt idx="36">
                  <c:v>25884223163</c:v>
                </c:pt>
                <c:pt idx="37">
                  <c:v>27680513163</c:v>
                </c:pt>
                <c:pt idx="38">
                  <c:v>29817143163</c:v>
                </c:pt>
                <c:pt idx="39">
                  <c:v>29744923163</c:v>
                </c:pt>
                <c:pt idx="40">
                  <c:v>27775403163</c:v>
                </c:pt>
                <c:pt idx="41">
                  <c:v>28790163163</c:v>
                </c:pt>
                <c:pt idx="42">
                  <c:v>29346123163</c:v>
                </c:pt>
                <c:pt idx="43">
                  <c:v>30576594030</c:v>
                </c:pt>
                <c:pt idx="44">
                  <c:v>31614684030</c:v>
                </c:pt>
                <c:pt idx="45">
                  <c:v>31560744030</c:v>
                </c:pt>
                <c:pt idx="46">
                  <c:v>30864934030</c:v>
                </c:pt>
                <c:pt idx="47">
                  <c:v>34461194030</c:v>
                </c:pt>
                <c:pt idx="48">
                  <c:v>36708054030</c:v>
                </c:pt>
                <c:pt idx="49">
                  <c:v>38767164030</c:v>
                </c:pt>
                <c:pt idx="50">
                  <c:v>37942304030</c:v>
                </c:pt>
                <c:pt idx="51">
                  <c:v>37548624030</c:v>
                </c:pt>
                <c:pt idx="52">
                  <c:v>31008494030</c:v>
                </c:pt>
                <c:pt idx="53">
                  <c:v>33688188495</c:v>
                </c:pt>
                <c:pt idx="54">
                  <c:v>38332068495</c:v>
                </c:pt>
                <c:pt idx="55">
                  <c:v>43636608495</c:v>
                </c:pt>
                <c:pt idx="56">
                  <c:v>41122857044</c:v>
                </c:pt>
                <c:pt idx="57">
                  <c:v>29967227044</c:v>
                </c:pt>
                <c:pt idx="58">
                  <c:v>24081237044</c:v>
                </c:pt>
                <c:pt idx="59">
                  <c:v>23402017044</c:v>
                </c:pt>
                <c:pt idx="60">
                  <c:v>23209281112</c:v>
                </c:pt>
                <c:pt idx="61">
                  <c:v>23946311112</c:v>
                </c:pt>
                <c:pt idx="62">
                  <c:v>25643231112</c:v>
                </c:pt>
                <c:pt idx="63">
                  <c:v>18147861112</c:v>
                </c:pt>
                <c:pt idx="64">
                  <c:v>24551421112</c:v>
                </c:pt>
                <c:pt idx="65">
                  <c:v>26888561112</c:v>
                </c:pt>
                <c:pt idx="66">
                  <c:v>25527791112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EFC-094C-9276-1DDE3ED83141}"/>
            </c:ext>
          </c:extLst>
        </c:ser>
        <c:ser>
          <c:idx val="1"/>
          <c:order val="1"/>
          <c:tx>
            <c:strRef>
              <c:f>GDNN!$AP$77</c:f>
              <c:strCache>
                <c:ptCount val="1"/>
                <c:pt idx="0">
                  <c:v>CTD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multiLvlStrRef>
              <c:f>GDNN!$AM$78:$AN$144</c:f>
              <c:multiLvlStrCache>
                <c:ptCount val="67"/>
                <c:lvl>
                  <c:pt idx="0">
                    <c:v>19/01/2024</c:v>
                  </c:pt>
                  <c:pt idx="1">
                    <c:v>18/01/2024</c:v>
                  </c:pt>
                  <c:pt idx="2">
                    <c:v>17/01/2024</c:v>
                  </c:pt>
                  <c:pt idx="3">
                    <c:v>16/01/2024</c:v>
                  </c:pt>
                  <c:pt idx="4">
                    <c:v>15/01/2024</c:v>
                  </c:pt>
                  <c:pt idx="5">
                    <c:v>12/01/2024</c:v>
                  </c:pt>
                  <c:pt idx="6">
                    <c:v>11/01/2024</c:v>
                  </c:pt>
                  <c:pt idx="7">
                    <c:v>10/01/2024</c:v>
                  </c:pt>
                  <c:pt idx="8">
                    <c:v>09/01/2024</c:v>
                  </c:pt>
                  <c:pt idx="9">
                    <c:v>08/01/2024</c:v>
                  </c:pt>
                  <c:pt idx="10">
                    <c:v>05/01/2024</c:v>
                  </c:pt>
                  <c:pt idx="11">
                    <c:v>04/01/2024</c:v>
                  </c:pt>
                  <c:pt idx="12">
                    <c:v>03/01/2024</c:v>
                  </c:pt>
                  <c:pt idx="13">
                    <c:v>02/01/2024</c:v>
                  </c:pt>
                  <c:pt idx="14">
                    <c:v>29/12/2023</c:v>
                  </c:pt>
                  <c:pt idx="15">
                    <c:v>28/12/2023</c:v>
                  </c:pt>
                  <c:pt idx="16">
                    <c:v>27/12/2023</c:v>
                  </c:pt>
                  <c:pt idx="17">
                    <c:v>26/12/2023</c:v>
                  </c:pt>
                  <c:pt idx="18">
                    <c:v>25/12/2023</c:v>
                  </c:pt>
                  <c:pt idx="19">
                    <c:v>22/12/2023</c:v>
                  </c:pt>
                  <c:pt idx="20">
                    <c:v>21/12/2023</c:v>
                  </c:pt>
                  <c:pt idx="21">
                    <c:v>20/12/2023</c:v>
                  </c:pt>
                  <c:pt idx="22">
                    <c:v>19/12/2023</c:v>
                  </c:pt>
                  <c:pt idx="23">
                    <c:v>18/12/2023</c:v>
                  </c:pt>
                  <c:pt idx="24">
                    <c:v>15/12/2023</c:v>
                  </c:pt>
                  <c:pt idx="25">
                    <c:v>14/12/2023</c:v>
                  </c:pt>
                  <c:pt idx="26">
                    <c:v>13/12/2023</c:v>
                  </c:pt>
                  <c:pt idx="27">
                    <c:v>12/12/2023</c:v>
                  </c:pt>
                  <c:pt idx="28">
                    <c:v>11/12/2023</c:v>
                  </c:pt>
                  <c:pt idx="29">
                    <c:v>08/12/2023</c:v>
                  </c:pt>
                  <c:pt idx="30">
                    <c:v>07/12/2023</c:v>
                  </c:pt>
                  <c:pt idx="31">
                    <c:v>06/12/2023</c:v>
                  </c:pt>
                  <c:pt idx="32">
                    <c:v>05/12/2023</c:v>
                  </c:pt>
                  <c:pt idx="33">
                    <c:v>04/12/2023</c:v>
                  </c:pt>
                  <c:pt idx="34">
                    <c:v>01/12/2023</c:v>
                  </c:pt>
                  <c:pt idx="35">
                    <c:v>30/11/2023</c:v>
                  </c:pt>
                  <c:pt idx="36">
                    <c:v>29/11/2023</c:v>
                  </c:pt>
                  <c:pt idx="37">
                    <c:v>28/11/2023</c:v>
                  </c:pt>
                  <c:pt idx="38">
                    <c:v>27/11/2023</c:v>
                  </c:pt>
                  <c:pt idx="39">
                    <c:v>24/11/2023</c:v>
                  </c:pt>
                  <c:pt idx="40">
                    <c:v>23/11/2023</c:v>
                  </c:pt>
                  <c:pt idx="41">
                    <c:v>22/11/2023</c:v>
                  </c:pt>
                  <c:pt idx="42">
                    <c:v>21/11/2023</c:v>
                  </c:pt>
                  <c:pt idx="43">
                    <c:v>20/11/2023</c:v>
                  </c:pt>
                  <c:pt idx="44">
                    <c:v>17/11/2023</c:v>
                  </c:pt>
                  <c:pt idx="45">
                    <c:v>16/11/2023</c:v>
                  </c:pt>
                  <c:pt idx="46">
                    <c:v>15/11/2023</c:v>
                  </c:pt>
                  <c:pt idx="47">
                    <c:v>14/11/2023</c:v>
                  </c:pt>
                  <c:pt idx="48">
                    <c:v>13/11/2023</c:v>
                  </c:pt>
                  <c:pt idx="49">
                    <c:v>10/11/2023</c:v>
                  </c:pt>
                  <c:pt idx="50">
                    <c:v>09/11/2023</c:v>
                  </c:pt>
                  <c:pt idx="51">
                    <c:v>08/11/2023</c:v>
                  </c:pt>
                  <c:pt idx="52">
                    <c:v>07/11/2023</c:v>
                  </c:pt>
                  <c:pt idx="53">
                    <c:v>06/11/2023</c:v>
                  </c:pt>
                  <c:pt idx="54">
                    <c:v>03/11/2023</c:v>
                  </c:pt>
                  <c:pt idx="55">
                    <c:v>02/11/2023</c:v>
                  </c:pt>
                  <c:pt idx="56">
                    <c:v>01/11/2023</c:v>
                  </c:pt>
                  <c:pt idx="57">
                    <c:v>31/10/2023</c:v>
                  </c:pt>
                  <c:pt idx="58">
                    <c:v>30/10/2023</c:v>
                  </c:pt>
                  <c:pt idx="59">
                    <c:v>27/10/2023</c:v>
                  </c:pt>
                  <c:pt idx="60">
                    <c:v>26/10/2023</c:v>
                  </c:pt>
                  <c:pt idx="61">
                    <c:v>25/10/2023</c:v>
                  </c:pt>
                  <c:pt idx="62">
                    <c:v>24/10/2023</c:v>
                  </c:pt>
                  <c:pt idx="63">
                    <c:v>23/10/2023</c:v>
                  </c:pt>
                  <c:pt idx="64">
                    <c:v>20/10/2023</c:v>
                  </c:pt>
                  <c:pt idx="65">
                    <c:v>19/10/2023</c:v>
                  </c:pt>
                  <c:pt idx="66">
                    <c:v>18/10/2023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GDNN!$AP$78:$AP$144</c:f>
              <c:numCache>
                <c:formatCode>#,##0</c:formatCode>
                <c:ptCount val="67"/>
                <c:pt idx="0">
                  <c:v>-56614973043</c:v>
                </c:pt>
                <c:pt idx="1">
                  <c:v>-53023563043</c:v>
                </c:pt>
                <c:pt idx="2">
                  <c:v>-56138493043</c:v>
                </c:pt>
                <c:pt idx="3">
                  <c:v>-55324833043</c:v>
                </c:pt>
                <c:pt idx="4">
                  <c:v>-56277633043</c:v>
                </c:pt>
                <c:pt idx="5">
                  <c:v>-55041423043</c:v>
                </c:pt>
                <c:pt idx="6">
                  <c:v>-54929633043</c:v>
                </c:pt>
                <c:pt idx="7">
                  <c:v>-52898473043</c:v>
                </c:pt>
                <c:pt idx="8">
                  <c:v>-52079993043</c:v>
                </c:pt>
                <c:pt idx="9">
                  <c:v>-51811663043</c:v>
                </c:pt>
                <c:pt idx="10">
                  <c:v>-51034323043</c:v>
                </c:pt>
                <c:pt idx="11">
                  <c:v>-51036453043</c:v>
                </c:pt>
                <c:pt idx="12">
                  <c:v>-60950423043</c:v>
                </c:pt>
                <c:pt idx="13">
                  <c:v>-60852593043</c:v>
                </c:pt>
                <c:pt idx="14">
                  <c:v>-58423853043</c:v>
                </c:pt>
                <c:pt idx="15">
                  <c:v>-57781983043</c:v>
                </c:pt>
                <c:pt idx="16">
                  <c:v>-58891423043</c:v>
                </c:pt>
                <c:pt idx="17">
                  <c:v>-65331843043</c:v>
                </c:pt>
                <c:pt idx="18">
                  <c:v>-47155823043</c:v>
                </c:pt>
                <c:pt idx="19">
                  <c:v>-43061143043</c:v>
                </c:pt>
                <c:pt idx="20">
                  <c:v>-32192563043</c:v>
                </c:pt>
                <c:pt idx="21">
                  <c:v>-32551213043</c:v>
                </c:pt>
                <c:pt idx="22">
                  <c:v>-26615553043</c:v>
                </c:pt>
                <c:pt idx="23">
                  <c:v>-15574503043</c:v>
                </c:pt>
                <c:pt idx="24">
                  <c:v>-16612293043</c:v>
                </c:pt>
                <c:pt idx="25">
                  <c:v>-18580833043</c:v>
                </c:pt>
                <c:pt idx="26">
                  <c:v>-18280873043</c:v>
                </c:pt>
                <c:pt idx="27">
                  <c:v>-18859853043</c:v>
                </c:pt>
                <c:pt idx="28">
                  <c:v>-18429413043</c:v>
                </c:pt>
                <c:pt idx="29">
                  <c:v>-18199753043</c:v>
                </c:pt>
                <c:pt idx="30">
                  <c:v>-18429223043</c:v>
                </c:pt>
                <c:pt idx="31">
                  <c:v>-18331693043</c:v>
                </c:pt>
                <c:pt idx="32">
                  <c:v>-18540563043</c:v>
                </c:pt>
                <c:pt idx="33">
                  <c:v>-16353693043</c:v>
                </c:pt>
                <c:pt idx="34">
                  <c:v>-22144413043</c:v>
                </c:pt>
                <c:pt idx="35">
                  <c:v>-23202993043</c:v>
                </c:pt>
                <c:pt idx="36">
                  <c:v>-25035713043</c:v>
                </c:pt>
                <c:pt idx="37">
                  <c:v>-29711673043</c:v>
                </c:pt>
                <c:pt idx="38">
                  <c:v>-36455493043</c:v>
                </c:pt>
                <c:pt idx="39">
                  <c:v>-36281783043</c:v>
                </c:pt>
                <c:pt idx="40">
                  <c:v>-36474543043</c:v>
                </c:pt>
                <c:pt idx="41">
                  <c:v>-32285193043</c:v>
                </c:pt>
                <c:pt idx="42">
                  <c:v>-31505813043</c:v>
                </c:pt>
                <c:pt idx="43">
                  <c:v>-20356853043</c:v>
                </c:pt>
                <c:pt idx="44">
                  <c:v>-24545973043</c:v>
                </c:pt>
                <c:pt idx="45">
                  <c:v>-24409523043</c:v>
                </c:pt>
                <c:pt idx="46">
                  <c:v>-22452033043</c:v>
                </c:pt>
                <c:pt idx="47">
                  <c:v>-18365563043</c:v>
                </c:pt>
                <c:pt idx="48">
                  <c:v>-17116873043</c:v>
                </c:pt>
                <c:pt idx="49">
                  <c:v>-15734983043</c:v>
                </c:pt>
                <c:pt idx="50">
                  <c:v>-11196983043</c:v>
                </c:pt>
                <c:pt idx="51">
                  <c:v>1305406957</c:v>
                </c:pt>
                <c:pt idx="52">
                  <c:v>3662716957</c:v>
                </c:pt>
                <c:pt idx="53">
                  <c:v>11513526957</c:v>
                </c:pt>
                <c:pt idx="54">
                  <c:v>10130586957</c:v>
                </c:pt>
                <c:pt idx="55">
                  <c:v>6021596957</c:v>
                </c:pt>
                <c:pt idx="56">
                  <c:v>6371214227</c:v>
                </c:pt>
                <c:pt idx="57">
                  <c:v>6770524227</c:v>
                </c:pt>
                <c:pt idx="58">
                  <c:v>4532054227</c:v>
                </c:pt>
                <c:pt idx="59">
                  <c:v>4030594227</c:v>
                </c:pt>
                <c:pt idx="60">
                  <c:v>2513074227</c:v>
                </c:pt>
                <c:pt idx="61">
                  <c:v>2578284227</c:v>
                </c:pt>
                <c:pt idx="62">
                  <c:v>-6935773</c:v>
                </c:pt>
                <c:pt idx="63">
                  <c:v>132224227</c:v>
                </c:pt>
                <c:pt idx="64">
                  <c:v>1796304628</c:v>
                </c:pt>
                <c:pt idx="65">
                  <c:v>780514628</c:v>
                </c:pt>
                <c:pt idx="66">
                  <c:v>-386865372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EFC-094C-9276-1DDE3ED83141}"/>
            </c:ext>
          </c:extLst>
        </c:ser>
        <c:ser>
          <c:idx val="2"/>
          <c:order val="2"/>
          <c:tx>
            <c:strRef>
              <c:f>GDNN!$AQ$77</c:f>
              <c:strCache>
                <c:ptCount val="1"/>
                <c:pt idx="0">
                  <c:v>FCN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multiLvlStrRef>
              <c:f>GDNN!$AM$78:$AN$144</c:f>
              <c:multiLvlStrCache>
                <c:ptCount val="67"/>
                <c:lvl>
                  <c:pt idx="0">
                    <c:v>19/01/2024</c:v>
                  </c:pt>
                  <c:pt idx="1">
                    <c:v>18/01/2024</c:v>
                  </c:pt>
                  <c:pt idx="2">
                    <c:v>17/01/2024</c:v>
                  </c:pt>
                  <c:pt idx="3">
                    <c:v>16/01/2024</c:v>
                  </c:pt>
                  <c:pt idx="4">
                    <c:v>15/01/2024</c:v>
                  </c:pt>
                  <c:pt idx="5">
                    <c:v>12/01/2024</c:v>
                  </c:pt>
                  <c:pt idx="6">
                    <c:v>11/01/2024</c:v>
                  </c:pt>
                  <c:pt idx="7">
                    <c:v>10/01/2024</c:v>
                  </c:pt>
                  <c:pt idx="8">
                    <c:v>09/01/2024</c:v>
                  </c:pt>
                  <c:pt idx="9">
                    <c:v>08/01/2024</c:v>
                  </c:pt>
                  <c:pt idx="10">
                    <c:v>05/01/2024</c:v>
                  </c:pt>
                  <c:pt idx="11">
                    <c:v>04/01/2024</c:v>
                  </c:pt>
                  <c:pt idx="12">
                    <c:v>03/01/2024</c:v>
                  </c:pt>
                  <c:pt idx="13">
                    <c:v>02/01/2024</c:v>
                  </c:pt>
                  <c:pt idx="14">
                    <c:v>29/12/2023</c:v>
                  </c:pt>
                  <c:pt idx="15">
                    <c:v>28/12/2023</c:v>
                  </c:pt>
                  <c:pt idx="16">
                    <c:v>27/12/2023</c:v>
                  </c:pt>
                  <c:pt idx="17">
                    <c:v>26/12/2023</c:v>
                  </c:pt>
                  <c:pt idx="18">
                    <c:v>25/12/2023</c:v>
                  </c:pt>
                  <c:pt idx="19">
                    <c:v>22/12/2023</c:v>
                  </c:pt>
                  <c:pt idx="20">
                    <c:v>21/12/2023</c:v>
                  </c:pt>
                  <c:pt idx="21">
                    <c:v>20/12/2023</c:v>
                  </c:pt>
                  <c:pt idx="22">
                    <c:v>19/12/2023</c:v>
                  </c:pt>
                  <c:pt idx="23">
                    <c:v>18/12/2023</c:v>
                  </c:pt>
                  <c:pt idx="24">
                    <c:v>15/12/2023</c:v>
                  </c:pt>
                  <c:pt idx="25">
                    <c:v>14/12/2023</c:v>
                  </c:pt>
                  <c:pt idx="26">
                    <c:v>13/12/2023</c:v>
                  </c:pt>
                  <c:pt idx="27">
                    <c:v>12/12/2023</c:v>
                  </c:pt>
                  <c:pt idx="28">
                    <c:v>11/12/2023</c:v>
                  </c:pt>
                  <c:pt idx="29">
                    <c:v>08/12/2023</c:v>
                  </c:pt>
                  <c:pt idx="30">
                    <c:v>07/12/2023</c:v>
                  </c:pt>
                  <c:pt idx="31">
                    <c:v>06/12/2023</c:v>
                  </c:pt>
                  <c:pt idx="32">
                    <c:v>05/12/2023</c:v>
                  </c:pt>
                  <c:pt idx="33">
                    <c:v>04/12/2023</c:v>
                  </c:pt>
                  <c:pt idx="34">
                    <c:v>01/12/2023</c:v>
                  </c:pt>
                  <c:pt idx="35">
                    <c:v>30/11/2023</c:v>
                  </c:pt>
                  <c:pt idx="36">
                    <c:v>29/11/2023</c:v>
                  </c:pt>
                  <c:pt idx="37">
                    <c:v>28/11/2023</c:v>
                  </c:pt>
                  <c:pt idx="38">
                    <c:v>27/11/2023</c:v>
                  </c:pt>
                  <c:pt idx="39">
                    <c:v>24/11/2023</c:v>
                  </c:pt>
                  <c:pt idx="40">
                    <c:v>23/11/2023</c:v>
                  </c:pt>
                  <c:pt idx="41">
                    <c:v>22/11/2023</c:v>
                  </c:pt>
                  <c:pt idx="42">
                    <c:v>21/11/2023</c:v>
                  </c:pt>
                  <c:pt idx="43">
                    <c:v>20/11/2023</c:v>
                  </c:pt>
                  <c:pt idx="44">
                    <c:v>17/11/2023</c:v>
                  </c:pt>
                  <c:pt idx="45">
                    <c:v>16/11/2023</c:v>
                  </c:pt>
                  <c:pt idx="46">
                    <c:v>15/11/2023</c:v>
                  </c:pt>
                  <c:pt idx="47">
                    <c:v>14/11/2023</c:v>
                  </c:pt>
                  <c:pt idx="48">
                    <c:v>13/11/2023</c:v>
                  </c:pt>
                  <c:pt idx="49">
                    <c:v>10/11/2023</c:v>
                  </c:pt>
                  <c:pt idx="50">
                    <c:v>09/11/2023</c:v>
                  </c:pt>
                  <c:pt idx="51">
                    <c:v>08/11/2023</c:v>
                  </c:pt>
                  <c:pt idx="52">
                    <c:v>07/11/2023</c:v>
                  </c:pt>
                  <c:pt idx="53">
                    <c:v>06/11/2023</c:v>
                  </c:pt>
                  <c:pt idx="54">
                    <c:v>03/11/2023</c:v>
                  </c:pt>
                  <c:pt idx="55">
                    <c:v>02/11/2023</c:v>
                  </c:pt>
                  <c:pt idx="56">
                    <c:v>01/11/2023</c:v>
                  </c:pt>
                  <c:pt idx="57">
                    <c:v>31/10/2023</c:v>
                  </c:pt>
                  <c:pt idx="58">
                    <c:v>30/10/2023</c:v>
                  </c:pt>
                  <c:pt idx="59">
                    <c:v>27/10/2023</c:v>
                  </c:pt>
                  <c:pt idx="60">
                    <c:v>26/10/2023</c:v>
                  </c:pt>
                  <c:pt idx="61">
                    <c:v>25/10/2023</c:v>
                  </c:pt>
                  <c:pt idx="62">
                    <c:v>24/10/2023</c:v>
                  </c:pt>
                  <c:pt idx="63">
                    <c:v>23/10/2023</c:v>
                  </c:pt>
                  <c:pt idx="64">
                    <c:v>20/10/2023</c:v>
                  </c:pt>
                  <c:pt idx="65">
                    <c:v>19/10/2023</c:v>
                  </c:pt>
                  <c:pt idx="66">
                    <c:v>18/10/2023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GDNN!$AQ$78:$AQ$144</c:f>
              <c:numCache>
                <c:formatCode>#,##0</c:formatCode>
                <c:ptCount val="67"/>
                <c:pt idx="0">
                  <c:v>-3901029677</c:v>
                </c:pt>
                <c:pt idx="1">
                  <c:v>-1801219677</c:v>
                </c:pt>
                <c:pt idx="2">
                  <c:v>-2268889677</c:v>
                </c:pt>
                <c:pt idx="3">
                  <c:v>-2111339677</c:v>
                </c:pt>
                <c:pt idx="4">
                  <c:v>-2006509677</c:v>
                </c:pt>
                <c:pt idx="5">
                  <c:v>-1986679677</c:v>
                </c:pt>
                <c:pt idx="6">
                  <c:v>-854079677</c:v>
                </c:pt>
                <c:pt idx="7">
                  <c:v>-865509677</c:v>
                </c:pt>
                <c:pt idx="8">
                  <c:v>-3394479677</c:v>
                </c:pt>
                <c:pt idx="9">
                  <c:v>-3668379677</c:v>
                </c:pt>
                <c:pt idx="10">
                  <c:v>-3971399677</c:v>
                </c:pt>
                <c:pt idx="11">
                  <c:v>-3974309677</c:v>
                </c:pt>
                <c:pt idx="12">
                  <c:v>-4401159677</c:v>
                </c:pt>
                <c:pt idx="13">
                  <c:v>-3665229677</c:v>
                </c:pt>
                <c:pt idx="14">
                  <c:v>-3714309677</c:v>
                </c:pt>
                <c:pt idx="15">
                  <c:v>-3546609677</c:v>
                </c:pt>
                <c:pt idx="16">
                  <c:v>-2982679677</c:v>
                </c:pt>
                <c:pt idx="17">
                  <c:v>-3065309677</c:v>
                </c:pt>
                <c:pt idx="18">
                  <c:v>-3646229677</c:v>
                </c:pt>
                <c:pt idx="19">
                  <c:v>-4169009677</c:v>
                </c:pt>
                <c:pt idx="20">
                  <c:v>-4129109677</c:v>
                </c:pt>
                <c:pt idx="21">
                  <c:v>-3887089677</c:v>
                </c:pt>
                <c:pt idx="22">
                  <c:v>2157210323</c:v>
                </c:pt>
                <c:pt idx="23">
                  <c:v>2133280323</c:v>
                </c:pt>
                <c:pt idx="24">
                  <c:v>2219400323</c:v>
                </c:pt>
                <c:pt idx="25">
                  <c:v>1669120323</c:v>
                </c:pt>
                <c:pt idx="26">
                  <c:v>1858910323</c:v>
                </c:pt>
                <c:pt idx="27">
                  <c:v>2646130323</c:v>
                </c:pt>
                <c:pt idx="28">
                  <c:v>3488120323</c:v>
                </c:pt>
                <c:pt idx="29">
                  <c:v>3579890323</c:v>
                </c:pt>
                <c:pt idx="30">
                  <c:v>3919340323</c:v>
                </c:pt>
                <c:pt idx="31">
                  <c:v>5522040323</c:v>
                </c:pt>
                <c:pt idx="32">
                  <c:v>5289080323</c:v>
                </c:pt>
                <c:pt idx="33">
                  <c:v>5329910323</c:v>
                </c:pt>
                <c:pt idx="34">
                  <c:v>4076170323</c:v>
                </c:pt>
                <c:pt idx="35">
                  <c:v>4478450323</c:v>
                </c:pt>
                <c:pt idx="36">
                  <c:v>5387800323</c:v>
                </c:pt>
                <c:pt idx="37">
                  <c:v>5181400323</c:v>
                </c:pt>
                <c:pt idx="38">
                  <c:v>4256830323</c:v>
                </c:pt>
                <c:pt idx="39">
                  <c:v>4331250323</c:v>
                </c:pt>
                <c:pt idx="40">
                  <c:v>3022250323</c:v>
                </c:pt>
                <c:pt idx="41">
                  <c:v>2915100323</c:v>
                </c:pt>
                <c:pt idx="42">
                  <c:v>4998690323</c:v>
                </c:pt>
                <c:pt idx="43">
                  <c:v>5976210323</c:v>
                </c:pt>
                <c:pt idx="44">
                  <c:v>5743810323</c:v>
                </c:pt>
                <c:pt idx="45">
                  <c:v>6360680323</c:v>
                </c:pt>
                <c:pt idx="46">
                  <c:v>5080560323</c:v>
                </c:pt>
                <c:pt idx="47">
                  <c:v>7523750323</c:v>
                </c:pt>
                <c:pt idx="48">
                  <c:v>8544010323</c:v>
                </c:pt>
                <c:pt idx="49">
                  <c:v>10145517321</c:v>
                </c:pt>
                <c:pt idx="50">
                  <c:v>10169367321</c:v>
                </c:pt>
                <c:pt idx="51">
                  <c:v>9279787321</c:v>
                </c:pt>
                <c:pt idx="52">
                  <c:v>7074887321</c:v>
                </c:pt>
                <c:pt idx="53">
                  <c:v>6799327321</c:v>
                </c:pt>
                <c:pt idx="54">
                  <c:v>5323747321</c:v>
                </c:pt>
                <c:pt idx="55">
                  <c:v>6460677321</c:v>
                </c:pt>
                <c:pt idx="56">
                  <c:v>5663897321</c:v>
                </c:pt>
                <c:pt idx="57">
                  <c:v>2908837321</c:v>
                </c:pt>
                <c:pt idx="58">
                  <c:v>-161272679</c:v>
                </c:pt>
                <c:pt idx="59">
                  <c:v>-1421692679</c:v>
                </c:pt>
                <c:pt idx="60">
                  <c:v>-1069652679</c:v>
                </c:pt>
                <c:pt idx="61">
                  <c:v>-1348802679</c:v>
                </c:pt>
                <c:pt idx="62">
                  <c:v>-834112679</c:v>
                </c:pt>
                <c:pt idx="63">
                  <c:v>-151282679</c:v>
                </c:pt>
                <c:pt idx="64">
                  <c:v>43037321</c:v>
                </c:pt>
                <c:pt idx="65">
                  <c:v>233017321</c:v>
                </c:pt>
                <c:pt idx="66">
                  <c:v>-2373292679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EFC-094C-9276-1DDE3ED83141}"/>
            </c:ext>
          </c:extLst>
        </c:ser>
        <c:ser>
          <c:idx val="3"/>
          <c:order val="3"/>
          <c:tx>
            <c:strRef>
              <c:f>GDNN!$AR$77</c:f>
              <c:strCache>
                <c:ptCount val="1"/>
                <c:pt idx="0">
                  <c:v>VCG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multiLvlStrRef>
              <c:f>GDNN!$AM$78:$AN$144</c:f>
              <c:multiLvlStrCache>
                <c:ptCount val="67"/>
                <c:lvl>
                  <c:pt idx="0">
                    <c:v>19/01/2024</c:v>
                  </c:pt>
                  <c:pt idx="1">
                    <c:v>18/01/2024</c:v>
                  </c:pt>
                  <c:pt idx="2">
                    <c:v>17/01/2024</c:v>
                  </c:pt>
                  <c:pt idx="3">
                    <c:v>16/01/2024</c:v>
                  </c:pt>
                  <c:pt idx="4">
                    <c:v>15/01/2024</c:v>
                  </c:pt>
                  <c:pt idx="5">
                    <c:v>12/01/2024</c:v>
                  </c:pt>
                  <c:pt idx="6">
                    <c:v>11/01/2024</c:v>
                  </c:pt>
                  <c:pt idx="7">
                    <c:v>10/01/2024</c:v>
                  </c:pt>
                  <c:pt idx="8">
                    <c:v>09/01/2024</c:v>
                  </c:pt>
                  <c:pt idx="9">
                    <c:v>08/01/2024</c:v>
                  </c:pt>
                  <c:pt idx="10">
                    <c:v>05/01/2024</c:v>
                  </c:pt>
                  <c:pt idx="11">
                    <c:v>04/01/2024</c:v>
                  </c:pt>
                  <c:pt idx="12">
                    <c:v>03/01/2024</c:v>
                  </c:pt>
                  <c:pt idx="13">
                    <c:v>02/01/2024</c:v>
                  </c:pt>
                  <c:pt idx="14">
                    <c:v>29/12/2023</c:v>
                  </c:pt>
                  <c:pt idx="15">
                    <c:v>28/12/2023</c:v>
                  </c:pt>
                  <c:pt idx="16">
                    <c:v>27/12/2023</c:v>
                  </c:pt>
                  <c:pt idx="17">
                    <c:v>26/12/2023</c:v>
                  </c:pt>
                  <c:pt idx="18">
                    <c:v>25/12/2023</c:v>
                  </c:pt>
                  <c:pt idx="19">
                    <c:v>22/12/2023</c:v>
                  </c:pt>
                  <c:pt idx="20">
                    <c:v>21/12/2023</c:v>
                  </c:pt>
                  <c:pt idx="21">
                    <c:v>20/12/2023</c:v>
                  </c:pt>
                  <c:pt idx="22">
                    <c:v>19/12/2023</c:v>
                  </c:pt>
                  <c:pt idx="23">
                    <c:v>18/12/2023</c:v>
                  </c:pt>
                  <c:pt idx="24">
                    <c:v>15/12/2023</c:v>
                  </c:pt>
                  <c:pt idx="25">
                    <c:v>14/12/2023</c:v>
                  </c:pt>
                  <c:pt idx="26">
                    <c:v>13/12/2023</c:v>
                  </c:pt>
                  <c:pt idx="27">
                    <c:v>12/12/2023</c:v>
                  </c:pt>
                  <c:pt idx="28">
                    <c:v>11/12/2023</c:v>
                  </c:pt>
                  <c:pt idx="29">
                    <c:v>08/12/2023</c:v>
                  </c:pt>
                  <c:pt idx="30">
                    <c:v>07/12/2023</c:v>
                  </c:pt>
                  <c:pt idx="31">
                    <c:v>06/12/2023</c:v>
                  </c:pt>
                  <c:pt idx="32">
                    <c:v>05/12/2023</c:v>
                  </c:pt>
                  <c:pt idx="33">
                    <c:v>04/12/2023</c:v>
                  </c:pt>
                  <c:pt idx="34">
                    <c:v>01/12/2023</c:v>
                  </c:pt>
                  <c:pt idx="35">
                    <c:v>30/11/2023</c:v>
                  </c:pt>
                  <c:pt idx="36">
                    <c:v>29/11/2023</c:v>
                  </c:pt>
                  <c:pt idx="37">
                    <c:v>28/11/2023</c:v>
                  </c:pt>
                  <c:pt idx="38">
                    <c:v>27/11/2023</c:v>
                  </c:pt>
                  <c:pt idx="39">
                    <c:v>24/11/2023</c:v>
                  </c:pt>
                  <c:pt idx="40">
                    <c:v>23/11/2023</c:v>
                  </c:pt>
                  <c:pt idx="41">
                    <c:v>22/11/2023</c:v>
                  </c:pt>
                  <c:pt idx="42">
                    <c:v>21/11/2023</c:v>
                  </c:pt>
                  <c:pt idx="43">
                    <c:v>20/11/2023</c:v>
                  </c:pt>
                  <c:pt idx="44">
                    <c:v>17/11/2023</c:v>
                  </c:pt>
                  <c:pt idx="45">
                    <c:v>16/11/2023</c:v>
                  </c:pt>
                  <c:pt idx="46">
                    <c:v>15/11/2023</c:v>
                  </c:pt>
                  <c:pt idx="47">
                    <c:v>14/11/2023</c:v>
                  </c:pt>
                  <c:pt idx="48">
                    <c:v>13/11/2023</c:v>
                  </c:pt>
                  <c:pt idx="49">
                    <c:v>10/11/2023</c:v>
                  </c:pt>
                  <c:pt idx="50">
                    <c:v>09/11/2023</c:v>
                  </c:pt>
                  <c:pt idx="51">
                    <c:v>08/11/2023</c:v>
                  </c:pt>
                  <c:pt idx="52">
                    <c:v>07/11/2023</c:v>
                  </c:pt>
                  <c:pt idx="53">
                    <c:v>06/11/2023</c:v>
                  </c:pt>
                  <c:pt idx="54">
                    <c:v>03/11/2023</c:v>
                  </c:pt>
                  <c:pt idx="55">
                    <c:v>02/11/2023</c:v>
                  </c:pt>
                  <c:pt idx="56">
                    <c:v>01/11/2023</c:v>
                  </c:pt>
                  <c:pt idx="57">
                    <c:v>31/10/2023</c:v>
                  </c:pt>
                  <c:pt idx="58">
                    <c:v>30/10/2023</c:v>
                  </c:pt>
                  <c:pt idx="59">
                    <c:v>27/10/2023</c:v>
                  </c:pt>
                  <c:pt idx="60">
                    <c:v>26/10/2023</c:v>
                  </c:pt>
                  <c:pt idx="61">
                    <c:v>25/10/2023</c:v>
                  </c:pt>
                  <c:pt idx="62">
                    <c:v>24/10/2023</c:v>
                  </c:pt>
                  <c:pt idx="63">
                    <c:v>23/10/2023</c:v>
                  </c:pt>
                  <c:pt idx="64">
                    <c:v>20/10/2023</c:v>
                  </c:pt>
                  <c:pt idx="65">
                    <c:v>19/10/2023</c:v>
                  </c:pt>
                  <c:pt idx="66">
                    <c:v>18/10/2023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GDNN!$AR$78:$AR$144</c:f>
              <c:numCache>
                <c:formatCode>#,##0</c:formatCode>
                <c:ptCount val="67"/>
                <c:pt idx="0">
                  <c:v>196130680000</c:v>
                </c:pt>
                <c:pt idx="1">
                  <c:v>196481220000</c:v>
                </c:pt>
                <c:pt idx="2">
                  <c:v>160194570000</c:v>
                </c:pt>
                <c:pt idx="3">
                  <c:v>135849740000</c:v>
                </c:pt>
                <c:pt idx="4">
                  <c:v>118833890000</c:v>
                </c:pt>
                <c:pt idx="5">
                  <c:v>94769730000</c:v>
                </c:pt>
                <c:pt idx="6">
                  <c:v>94479100000</c:v>
                </c:pt>
                <c:pt idx="7">
                  <c:v>77170960000</c:v>
                </c:pt>
                <c:pt idx="8">
                  <c:v>85605130000</c:v>
                </c:pt>
                <c:pt idx="9">
                  <c:v>107649150000</c:v>
                </c:pt>
                <c:pt idx="10">
                  <c:v>112224490000</c:v>
                </c:pt>
                <c:pt idx="11">
                  <c:v>112227000000</c:v>
                </c:pt>
                <c:pt idx="12">
                  <c:v>114433830000</c:v>
                </c:pt>
                <c:pt idx="13">
                  <c:v>103454900000</c:v>
                </c:pt>
                <c:pt idx="14">
                  <c:v>103366700000</c:v>
                </c:pt>
                <c:pt idx="15">
                  <c:v>84829350000</c:v>
                </c:pt>
                <c:pt idx="16">
                  <c:v>71392090000</c:v>
                </c:pt>
                <c:pt idx="17">
                  <c:v>72524100000</c:v>
                </c:pt>
                <c:pt idx="18">
                  <c:v>73376550000</c:v>
                </c:pt>
                <c:pt idx="19">
                  <c:v>73081180000</c:v>
                </c:pt>
                <c:pt idx="20">
                  <c:v>75746610000</c:v>
                </c:pt>
                <c:pt idx="21">
                  <c:v>77403840000</c:v>
                </c:pt>
                <c:pt idx="22">
                  <c:v>76472860000</c:v>
                </c:pt>
                <c:pt idx="23">
                  <c:v>76153020000</c:v>
                </c:pt>
                <c:pt idx="24">
                  <c:v>76070100000</c:v>
                </c:pt>
                <c:pt idx="25">
                  <c:v>112794130000</c:v>
                </c:pt>
                <c:pt idx="26">
                  <c:v>141232940000</c:v>
                </c:pt>
                <c:pt idx="27">
                  <c:v>157919230000</c:v>
                </c:pt>
                <c:pt idx="28">
                  <c:v>159175750000</c:v>
                </c:pt>
                <c:pt idx="29">
                  <c:v>157285480000</c:v>
                </c:pt>
                <c:pt idx="30">
                  <c:v>157535400000</c:v>
                </c:pt>
                <c:pt idx="31">
                  <c:v>153570660000</c:v>
                </c:pt>
                <c:pt idx="32">
                  <c:v>147169980000</c:v>
                </c:pt>
                <c:pt idx="33">
                  <c:v>151271880000</c:v>
                </c:pt>
                <c:pt idx="34">
                  <c:v>140898220000</c:v>
                </c:pt>
                <c:pt idx="35">
                  <c:v>144880590000</c:v>
                </c:pt>
                <c:pt idx="36">
                  <c:v>144910960000</c:v>
                </c:pt>
                <c:pt idx="37">
                  <c:v>144322190000</c:v>
                </c:pt>
                <c:pt idx="38">
                  <c:v>143216790000</c:v>
                </c:pt>
                <c:pt idx="39">
                  <c:v>142876550000</c:v>
                </c:pt>
                <c:pt idx="40">
                  <c:v>139361650000</c:v>
                </c:pt>
                <c:pt idx="41">
                  <c:v>151291350000</c:v>
                </c:pt>
                <c:pt idx="42">
                  <c:v>156389820000</c:v>
                </c:pt>
                <c:pt idx="43">
                  <c:v>160861130000</c:v>
                </c:pt>
                <c:pt idx="44">
                  <c:v>155607800000</c:v>
                </c:pt>
                <c:pt idx="45">
                  <c:v>164724920000</c:v>
                </c:pt>
                <c:pt idx="46">
                  <c:v>162261690000</c:v>
                </c:pt>
                <c:pt idx="47">
                  <c:v>166091520000</c:v>
                </c:pt>
                <c:pt idx="48">
                  <c:v>132514500000</c:v>
                </c:pt>
                <c:pt idx="49">
                  <c:v>136208950000</c:v>
                </c:pt>
                <c:pt idx="50">
                  <c:v>127343430000</c:v>
                </c:pt>
                <c:pt idx="51">
                  <c:v>122181180000</c:v>
                </c:pt>
                <c:pt idx="52">
                  <c:v>112398650000</c:v>
                </c:pt>
                <c:pt idx="53">
                  <c:v>110072890000</c:v>
                </c:pt>
                <c:pt idx="54">
                  <c:v>112796900000</c:v>
                </c:pt>
                <c:pt idx="55">
                  <c:v>110805410000</c:v>
                </c:pt>
                <c:pt idx="56">
                  <c:v>77415370000</c:v>
                </c:pt>
                <c:pt idx="57">
                  <c:v>54377370000</c:v>
                </c:pt>
                <c:pt idx="58">
                  <c:v>39475720000</c:v>
                </c:pt>
                <c:pt idx="59">
                  <c:v>38281210000</c:v>
                </c:pt>
                <c:pt idx="60">
                  <c:v>37770770000</c:v>
                </c:pt>
                <c:pt idx="61">
                  <c:v>23317130000</c:v>
                </c:pt>
                <c:pt idx="62">
                  <c:v>25617580000</c:v>
                </c:pt>
                <c:pt idx="63">
                  <c:v>29105060000</c:v>
                </c:pt>
                <c:pt idx="64">
                  <c:v>38289440000</c:v>
                </c:pt>
                <c:pt idx="65">
                  <c:v>28782420000</c:v>
                </c:pt>
                <c:pt idx="66">
                  <c:v>17286840000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8EFC-094C-9276-1DDE3ED83141}"/>
            </c:ext>
          </c:extLst>
        </c:ser>
        <c:ser>
          <c:idx val="4"/>
          <c:order val="4"/>
          <c:tx>
            <c:strRef>
              <c:f>GDNN!$AS$77</c:f>
              <c:strCache>
                <c:ptCount val="1"/>
                <c:pt idx="0">
                  <c:v>DTD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multiLvlStrRef>
              <c:f>GDNN!$AM$78:$AN$144</c:f>
              <c:multiLvlStrCache>
                <c:ptCount val="67"/>
                <c:lvl>
                  <c:pt idx="0">
                    <c:v>19/01/2024</c:v>
                  </c:pt>
                  <c:pt idx="1">
                    <c:v>18/01/2024</c:v>
                  </c:pt>
                  <c:pt idx="2">
                    <c:v>17/01/2024</c:v>
                  </c:pt>
                  <c:pt idx="3">
                    <c:v>16/01/2024</c:v>
                  </c:pt>
                  <c:pt idx="4">
                    <c:v>15/01/2024</c:v>
                  </c:pt>
                  <c:pt idx="5">
                    <c:v>12/01/2024</c:v>
                  </c:pt>
                  <c:pt idx="6">
                    <c:v>11/01/2024</c:v>
                  </c:pt>
                  <c:pt idx="7">
                    <c:v>10/01/2024</c:v>
                  </c:pt>
                  <c:pt idx="8">
                    <c:v>09/01/2024</c:v>
                  </c:pt>
                  <c:pt idx="9">
                    <c:v>08/01/2024</c:v>
                  </c:pt>
                  <c:pt idx="10">
                    <c:v>05/01/2024</c:v>
                  </c:pt>
                  <c:pt idx="11">
                    <c:v>04/01/2024</c:v>
                  </c:pt>
                  <c:pt idx="12">
                    <c:v>03/01/2024</c:v>
                  </c:pt>
                  <c:pt idx="13">
                    <c:v>02/01/2024</c:v>
                  </c:pt>
                  <c:pt idx="14">
                    <c:v>29/12/2023</c:v>
                  </c:pt>
                  <c:pt idx="15">
                    <c:v>28/12/2023</c:v>
                  </c:pt>
                  <c:pt idx="16">
                    <c:v>27/12/2023</c:v>
                  </c:pt>
                  <c:pt idx="17">
                    <c:v>26/12/2023</c:v>
                  </c:pt>
                  <c:pt idx="18">
                    <c:v>25/12/2023</c:v>
                  </c:pt>
                  <c:pt idx="19">
                    <c:v>22/12/2023</c:v>
                  </c:pt>
                  <c:pt idx="20">
                    <c:v>21/12/2023</c:v>
                  </c:pt>
                  <c:pt idx="21">
                    <c:v>20/12/2023</c:v>
                  </c:pt>
                  <c:pt idx="22">
                    <c:v>19/12/2023</c:v>
                  </c:pt>
                  <c:pt idx="23">
                    <c:v>18/12/2023</c:v>
                  </c:pt>
                  <c:pt idx="24">
                    <c:v>15/12/2023</c:v>
                  </c:pt>
                  <c:pt idx="25">
                    <c:v>14/12/2023</c:v>
                  </c:pt>
                  <c:pt idx="26">
                    <c:v>13/12/2023</c:v>
                  </c:pt>
                  <c:pt idx="27">
                    <c:v>12/12/2023</c:v>
                  </c:pt>
                  <c:pt idx="28">
                    <c:v>11/12/2023</c:v>
                  </c:pt>
                  <c:pt idx="29">
                    <c:v>08/12/2023</c:v>
                  </c:pt>
                  <c:pt idx="30">
                    <c:v>07/12/2023</c:v>
                  </c:pt>
                  <c:pt idx="31">
                    <c:v>06/12/2023</c:v>
                  </c:pt>
                  <c:pt idx="32">
                    <c:v>05/12/2023</c:v>
                  </c:pt>
                  <c:pt idx="33">
                    <c:v>04/12/2023</c:v>
                  </c:pt>
                  <c:pt idx="34">
                    <c:v>01/12/2023</c:v>
                  </c:pt>
                  <c:pt idx="35">
                    <c:v>30/11/2023</c:v>
                  </c:pt>
                  <c:pt idx="36">
                    <c:v>29/11/2023</c:v>
                  </c:pt>
                  <c:pt idx="37">
                    <c:v>28/11/2023</c:v>
                  </c:pt>
                  <c:pt idx="38">
                    <c:v>27/11/2023</c:v>
                  </c:pt>
                  <c:pt idx="39">
                    <c:v>24/11/2023</c:v>
                  </c:pt>
                  <c:pt idx="40">
                    <c:v>23/11/2023</c:v>
                  </c:pt>
                  <c:pt idx="41">
                    <c:v>22/11/2023</c:v>
                  </c:pt>
                  <c:pt idx="42">
                    <c:v>21/11/2023</c:v>
                  </c:pt>
                  <c:pt idx="43">
                    <c:v>20/11/2023</c:v>
                  </c:pt>
                  <c:pt idx="44">
                    <c:v>17/11/2023</c:v>
                  </c:pt>
                  <c:pt idx="45">
                    <c:v>16/11/2023</c:v>
                  </c:pt>
                  <c:pt idx="46">
                    <c:v>15/11/2023</c:v>
                  </c:pt>
                  <c:pt idx="47">
                    <c:v>14/11/2023</c:v>
                  </c:pt>
                  <c:pt idx="48">
                    <c:v>13/11/2023</c:v>
                  </c:pt>
                  <c:pt idx="49">
                    <c:v>10/11/2023</c:v>
                  </c:pt>
                  <c:pt idx="50">
                    <c:v>09/11/2023</c:v>
                  </c:pt>
                  <c:pt idx="51">
                    <c:v>08/11/2023</c:v>
                  </c:pt>
                  <c:pt idx="52">
                    <c:v>07/11/2023</c:v>
                  </c:pt>
                  <c:pt idx="53">
                    <c:v>06/11/2023</c:v>
                  </c:pt>
                  <c:pt idx="54">
                    <c:v>03/11/2023</c:v>
                  </c:pt>
                  <c:pt idx="55">
                    <c:v>02/11/2023</c:v>
                  </c:pt>
                  <c:pt idx="56">
                    <c:v>01/11/2023</c:v>
                  </c:pt>
                  <c:pt idx="57">
                    <c:v>31/10/2023</c:v>
                  </c:pt>
                  <c:pt idx="58">
                    <c:v>30/10/2023</c:v>
                  </c:pt>
                  <c:pt idx="59">
                    <c:v>27/10/2023</c:v>
                  </c:pt>
                  <c:pt idx="60">
                    <c:v>26/10/2023</c:v>
                  </c:pt>
                  <c:pt idx="61">
                    <c:v>25/10/2023</c:v>
                  </c:pt>
                  <c:pt idx="62">
                    <c:v>24/10/2023</c:v>
                  </c:pt>
                  <c:pt idx="63">
                    <c:v>23/10/2023</c:v>
                  </c:pt>
                  <c:pt idx="64">
                    <c:v>20/10/2023</c:v>
                  </c:pt>
                  <c:pt idx="65">
                    <c:v>19/10/2023</c:v>
                  </c:pt>
                  <c:pt idx="66">
                    <c:v>18/10/2023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GDNN!$AS$78:$AS$144</c:f>
              <c:numCache>
                <c:formatCode>#,##0</c:formatCode>
                <c:ptCount val="67"/>
                <c:pt idx="0">
                  <c:v>-5145900006</c:v>
                </c:pt>
                <c:pt idx="1">
                  <c:v>-5145900006</c:v>
                </c:pt>
                <c:pt idx="2">
                  <c:v>-5145900006</c:v>
                </c:pt>
                <c:pt idx="3">
                  <c:v>-5145900006</c:v>
                </c:pt>
                <c:pt idx="4">
                  <c:v>-5145900006</c:v>
                </c:pt>
                <c:pt idx="5">
                  <c:v>-5145900006</c:v>
                </c:pt>
                <c:pt idx="6">
                  <c:v>-5145900006</c:v>
                </c:pt>
                <c:pt idx="7">
                  <c:v>-5145900006</c:v>
                </c:pt>
                <c:pt idx="8">
                  <c:v>-5211653523</c:v>
                </c:pt>
                <c:pt idx="9">
                  <c:v>-5211653523</c:v>
                </c:pt>
                <c:pt idx="10">
                  <c:v>-5562237594</c:v>
                </c:pt>
                <c:pt idx="11">
                  <c:v>-5749824874</c:v>
                </c:pt>
                <c:pt idx="12">
                  <c:v>-5729427673</c:v>
                </c:pt>
                <c:pt idx="13">
                  <c:v>-5724395718</c:v>
                </c:pt>
                <c:pt idx="14">
                  <c:v>-5744109499</c:v>
                </c:pt>
                <c:pt idx="15">
                  <c:v>-5744109499</c:v>
                </c:pt>
                <c:pt idx="16">
                  <c:v>-5744109499</c:v>
                </c:pt>
                <c:pt idx="17">
                  <c:v>-5731549744</c:v>
                </c:pt>
                <c:pt idx="18">
                  <c:v>-5684735995</c:v>
                </c:pt>
                <c:pt idx="19">
                  <c:v>-5590411044</c:v>
                </c:pt>
                <c:pt idx="20">
                  <c:v>-5172549749</c:v>
                </c:pt>
                <c:pt idx="21">
                  <c:v>-5083242978</c:v>
                </c:pt>
                <c:pt idx="22">
                  <c:v>-5083242978</c:v>
                </c:pt>
                <c:pt idx="23">
                  <c:v>-5047469408</c:v>
                </c:pt>
                <c:pt idx="24">
                  <c:v>-5047469408</c:v>
                </c:pt>
                <c:pt idx="25">
                  <c:v>-5026330288</c:v>
                </c:pt>
                <c:pt idx="26">
                  <c:v>-5275183773</c:v>
                </c:pt>
                <c:pt idx="27">
                  <c:v>-5300223571</c:v>
                </c:pt>
                <c:pt idx="28">
                  <c:v>-5313104068</c:v>
                </c:pt>
                <c:pt idx="29">
                  <c:v>-4697129729</c:v>
                </c:pt>
                <c:pt idx="30">
                  <c:v>-4607153857</c:v>
                </c:pt>
                <c:pt idx="31">
                  <c:v>-4568894969</c:v>
                </c:pt>
                <c:pt idx="32">
                  <c:v>-4385105693</c:v>
                </c:pt>
                <c:pt idx="33">
                  <c:v>-4367774641</c:v>
                </c:pt>
                <c:pt idx="34">
                  <c:v>-5304090241</c:v>
                </c:pt>
                <c:pt idx="35">
                  <c:v>-5304090241</c:v>
                </c:pt>
                <c:pt idx="36">
                  <c:v>-5304090241</c:v>
                </c:pt>
                <c:pt idx="37">
                  <c:v>-5532310911</c:v>
                </c:pt>
                <c:pt idx="38">
                  <c:v>-5532310911</c:v>
                </c:pt>
                <c:pt idx="39">
                  <c:v>-5562196579</c:v>
                </c:pt>
                <c:pt idx="40">
                  <c:v>-5582621039</c:v>
                </c:pt>
                <c:pt idx="41">
                  <c:v>-5580185855</c:v>
                </c:pt>
                <c:pt idx="42">
                  <c:v>-5539324966</c:v>
                </c:pt>
                <c:pt idx="43">
                  <c:v>-5539324966</c:v>
                </c:pt>
                <c:pt idx="44">
                  <c:v>-5594207953</c:v>
                </c:pt>
                <c:pt idx="45">
                  <c:v>-5338398794</c:v>
                </c:pt>
                <c:pt idx="46">
                  <c:v>-5263040648</c:v>
                </c:pt>
                <c:pt idx="47">
                  <c:v>-5033323324</c:v>
                </c:pt>
                <c:pt idx="48">
                  <c:v>-4650695508</c:v>
                </c:pt>
                <c:pt idx="49">
                  <c:v>-4479625902</c:v>
                </c:pt>
                <c:pt idx="50">
                  <c:v>-4425759668</c:v>
                </c:pt>
                <c:pt idx="51">
                  <c:v>-4670754907</c:v>
                </c:pt>
                <c:pt idx="52">
                  <c:v>-4715992869</c:v>
                </c:pt>
                <c:pt idx="53">
                  <c:v>-4849334434</c:v>
                </c:pt>
                <c:pt idx="54">
                  <c:v>-4816000472</c:v>
                </c:pt>
                <c:pt idx="55">
                  <c:v>-4353902554</c:v>
                </c:pt>
                <c:pt idx="56">
                  <c:v>-3997172969</c:v>
                </c:pt>
                <c:pt idx="57">
                  <c:v>-4110855109</c:v>
                </c:pt>
                <c:pt idx="58">
                  <c:v>-4755036066</c:v>
                </c:pt>
                <c:pt idx="59">
                  <c:v>-4917314677</c:v>
                </c:pt>
                <c:pt idx="60">
                  <c:v>-5033873469</c:v>
                </c:pt>
                <c:pt idx="61">
                  <c:v>-5062512145</c:v>
                </c:pt>
                <c:pt idx="62">
                  <c:v>-5155859355</c:v>
                </c:pt>
                <c:pt idx="63">
                  <c:v>-5109364841</c:v>
                </c:pt>
                <c:pt idx="64">
                  <c:v>-5240806216</c:v>
                </c:pt>
                <c:pt idx="65">
                  <c:v>-5451421440</c:v>
                </c:pt>
                <c:pt idx="66">
                  <c:v>-5630662043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8EFC-094C-9276-1DDE3ED83141}"/>
            </c:ext>
          </c:extLst>
        </c:ser>
        <c:ser>
          <c:idx val="5"/>
          <c:order val="5"/>
          <c:tx>
            <c:strRef>
              <c:f>GDNN!$AT$77</c:f>
              <c:strCache>
                <c:ptCount val="1"/>
                <c:pt idx="0">
                  <c:v>CTR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multiLvlStrRef>
              <c:f>GDNN!$AM$78:$AN$144</c:f>
              <c:multiLvlStrCache>
                <c:ptCount val="67"/>
                <c:lvl>
                  <c:pt idx="0">
                    <c:v>19/01/2024</c:v>
                  </c:pt>
                  <c:pt idx="1">
                    <c:v>18/01/2024</c:v>
                  </c:pt>
                  <c:pt idx="2">
                    <c:v>17/01/2024</c:v>
                  </c:pt>
                  <c:pt idx="3">
                    <c:v>16/01/2024</c:v>
                  </c:pt>
                  <c:pt idx="4">
                    <c:v>15/01/2024</c:v>
                  </c:pt>
                  <c:pt idx="5">
                    <c:v>12/01/2024</c:v>
                  </c:pt>
                  <c:pt idx="6">
                    <c:v>11/01/2024</c:v>
                  </c:pt>
                  <c:pt idx="7">
                    <c:v>10/01/2024</c:v>
                  </c:pt>
                  <c:pt idx="8">
                    <c:v>09/01/2024</c:v>
                  </c:pt>
                  <c:pt idx="9">
                    <c:v>08/01/2024</c:v>
                  </c:pt>
                  <c:pt idx="10">
                    <c:v>05/01/2024</c:v>
                  </c:pt>
                  <c:pt idx="11">
                    <c:v>04/01/2024</c:v>
                  </c:pt>
                  <c:pt idx="12">
                    <c:v>03/01/2024</c:v>
                  </c:pt>
                  <c:pt idx="13">
                    <c:v>02/01/2024</c:v>
                  </c:pt>
                  <c:pt idx="14">
                    <c:v>29/12/2023</c:v>
                  </c:pt>
                  <c:pt idx="15">
                    <c:v>28/12/2023</c:v>
                  </c:pt>
                  <c:pt idx="16">
                    <c:v>27/12/2023</c:v>
                  </c:pt>
                  <c:pt idx="17">
                    <c:v>26/12/2023</c:v>
                  </c:pt>
                  <c:pt idx="18">
                    <c:v>25/12/2023</c:v>
                  </c:pt>
                  <c:pt idx="19">
                    <c:v>22/12/2023</c:v>
                  </c:pt>
                  <c:pt idx="20">
                    <c:v>21/12/2023</c:v>
                  </c:pt>
                  <c:pt idx="21">
                    <c:v>20/12/2023</c:v>
                  </c:pt>
                  <c:pt idx="22">
                    <c:v>19/12/2023</c:v>
                  </c:pt>
                  <c:pt idx="23">
                    <c:v>18/12/2023</c:v>
                  </c:pt>
                  <c:pt idx="24">
                    <c:v>15/12/2023</c:v>
                  </c:pt>
                  <c:pt idx="25">
                    <c:v>14/12/2023</c:v>
                  </c:pt>
                  <c:pt idx="26">
                    <c:v>13/12/2023</c:v>
                  </c:pt>
                  <c:pt idx="27">
                    <c:v>12/12/2023</c:v>
                  </c:pt>
                  <c:pt idx="28">
                    <c:v>11/12/2023</c:v>
                  </c:pt>
                  <c:pt idx="29">
                    <c:v>08/12/2023</c:v>
                  </c:pt>
                  <c:pt idx="30">
                    <c:v>07/12/2023</c:v>
                  </c:pt>
                  <c:pt idx="31">
                    <c:v>06/12/2023</c:v>
                  </c:pt>
                  <c:pt idx="32">
                    <c:v>05/12/2023</c:v>
                  </c:pt>
                  <c:pt idx="33">
                    <c:v>04/12/2023</c:v>
                  </c:pt>
                  <c:pt idx="34">
                    <c:v>01/12/2023</c:v>
                  </c:pt>
                  <c:pt idx="35">
                    <c:v>30/11/2023</c:v>
                  </c:pt>
                  <c:pt idx="36">
                    <c:v>29/11/2023</c:v>
                  </c:pt>
                  <c:pt idx="37">
                    <c:v>28/11/2023</c:v>
                  </c:pt>
                  <c:pt idx="38">
                    <c:v>27/11/2023</c:v>
                  </c:pt>
                  <c:pt idx="39">
                    <c:v>24/11/2023</c:v>
                  </c:pt>
                  <c:pt idx="40">
                    <c:v>23/11/2023</c:v>
                  </c:pt>
                  <c:pt idx="41">
                    <c:v>22/11/2023</c:v>
                  </c:pt>
                  <c:pt idx="42">
                    <c:v>21/11/2023</c:v>
                  </c:pt>
                  <c:pt idx="43">
                    <c:v>20/11/2023</c:v>
                  </c:pt>
                  <c:pt idx="44">
                    <c:v>17/11/2023</c:v>
                  </c:pt>
                  <c:pt idx="45">
                    <c:v>16/11/2023</c:v>
                  </c:pt>
                  <c:pt idx="46">
                    <c:v>15/11/2023</c:v>
                  </c:pt>
                  <c:pt idx="47">
                    <c:v>14/11/2023</c:v>
                  </c:pt>
                  <c:pt idx="48">
                    <c:v>13/11/2023</c:v>
                  </c:pt>
                  <c:pt idx="49">
                    <c:v>10/11/2023</c:v>
                  </c:pt>
                  <c:pt idx="50">
                    <c:v>09/11/2023</c:v>
                  </c:pt>
                  <c:pt idx="51">
                    <c:v>08/11/2023</c:v>
                  </c:pt>
                  <c:pt idx="52">
                    <c:v>07/11/2023</c:v>
                  </c:pt>
                  <c:pt idx="53">
                    <c:v>06/11/2023</c:v>
                  </c:pt>
                  <c:pt idx="54">
                    <c:v>03/11/2023</c:v>
                  </c:pt>
                  <c:pt idx="55">
                    <c:v>02/11/2023</c:v>
                  </c:pt>
                  <c:pt idx="56">
                    <c:v>01/11/2023</c:v>
                  </c:pt>
                  <c:pt idx="57">
                    <c:v>31/10/2023</c:v>
                  </c:pt>
                  <c:pt idx="58">
                    <c:v>30/10/2023</c:v>
                  </c:pt>
                  <c:pt idx="59">
                    <c:v>27/10/2023</c:v>
                  </c:pt>
                  <c:pt idx="60">
                    <c:v>26/10/2023</c:v>
                  </c:pt>
                  <c:pt idx="61">
                    <c:v>25/10/2023</c:v>
                  </c:pt>
                  <c:pt idx="62">
                    <c:v>24/10/2023</c:v>
                  </c:pt>
                  <c:pt idx="63">
                    <c:v>23/10/2023</c:v>
                  </c:pt>
                  <c:pt idx="64">
                    <c:v>20/10/2023</c:v>
                  </c:pt>
                  <c:pt idx="65">
                    <c:v>19/10/2023</c:v>
                  </c:pt>
                  <c:pt idx="66">
                    <c:v>18/10/2023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GDNN!$AT$78:$AT$144</c:f>
              <c:numCache>
                <c:formatCode>#,##0</c:formatCode>
                <c:ptCount val="67"/>
                <c:pt idx="0">
                  <c:v>21768590000</c:v>
                </c:pt>
                <c:pt idx="1">
                  <c:v>17132550000</c:v>
                </c:pt>
                <c:pt idx="2">
                  <c:v>12173590000</c:v>
                </c:pt>
                <c:pt idx="3">
                  <c:v>12292030000</c:v>
                </c:pt>
                <c:pt idx="4">
                  <c:v>7411910000</c:v>
                </c:pt>
                <c:pt idx="5">
                  <c:v>7899350000</c:v>
                </c:pt>
                <c:pt idx="6">
                  <c:v>7276230000</c:v>
                </c:pt>
                <c:pt idx="7">
                  <c:v>2317920000</c:v>
                </c:pt>
                <c:pt idx="8">
                  <c:v>7048580000</c:v>
                </c:pt>
                <c:pt idx="9">
                  <c:v>5796630000</c:v>
                </c:pt>
                <c:pt idx="10">
                  <c:v>-3415450000</c:v>
                </c:pt>
                <c:pt idx="11">
                  <c:v>-2433060000</c:v>
                </c:pt>
                <c:pt idx="12">
                  <c:v>-748480000</c:v>
                </c:pt>
                <c:pt idx="13">
                  <c:v>-410800000</c:v>
                </c:pt>
                <c:pt idx="14">
                  <c:v>-851480000</c:v>
                </c:pt>
                <c:pt idx="15">
                  <c:v>-4261550000</c:v>
                </c:pt>
                <c:pt idx="16">
                  <c:v>-4389010000</c:v>
                </c:pt>
                <c:pt idx="17">
                  <c:v>-905000000</c:v>
                </c:pt>
                <c:pt idx="18">
                  <c:v>4030460000</c:v>
                </c:pt>
                <c:pt idx="19">
                  <c:v>-4570770000</c:v>
                </c:pt>
                <c:pt idx="20">
                  <c:v>-7376770000</c:v>
                </c:pt>
                <c:pt idx="21">
                  <c:v>-6773520000</c:v>
                </c:pt>
                <c:pt idx="22">
                  <c:v>-5661840000</c:v>
                </c:pt>
                <c:pt idx="23">
                  <c:v>-2356200000</c:v>
                </c:pt>
                <c:pt idx="24">
                  <c:v>-7792440000</c:v>
                </c:pt>
                <c:pt idx="25">
                  <c:v>105350000</c:v>
                </c:pt>
                <c:pt idx="26">
                  <c:v>954010000</c:v>
                </c:pt>
                <c:pt idx="27">
                  <c:v>15226910000</c:v>
                </c:pt>
                <c:pt idx="28">
                  <c:v>14208730000</c:v>
                </c:pt>
                <c:pt idx="29">
                  <c:v>21167240000</c:v>
                </c:pt>
                <c:pt idx="30">
                  <c:v>24245010000</c:v>
                </c:pt>
                <c:pt idx="31">
                  <c:v>26832920000</c:v>
                </c:pt>
                <c:pt idx="32">
                  <c:v>34295120000</c:v>
                </c:pt>
                <c:pt idx="33">
                  <c:v>41009650000</c:v>
                </c:pt>
                <c:pt idx="34">
                  <c:v>52332840000</c:v>
                </c:pt>
                <c:pt idx="35">
                  <c:v>51302040000</c:v>
                </c:pt>
                <c:pt idx="36">
                  <c:v>26826850000</c:v>
                </c:pt>
                <c:pt idx="37">
                  <c:v>16413860000</c:v>
                </c:pt>
                <c:pt idx="38">
                  <c:v>12594000000</c:v>
                </c:pt>
                <c:pt idx="39">
                  <c:v>12725120000</c:v>
                </c:pt>
                <c:pt idx="40">
                  <c:v>1111630000</c:v>
                </c:pt>
                <c:pt idx="41">
                  <c:v>130000</c:v>
                </c:pt>
                <c:pt idx="42">
                  <c:v>-3803190000</c:v>
                </c:pt>
                <c:pt idx="43">
                  <c:v>1746770000</c:v>
                </c:pt>
                <c:pt idx="44">
                  <c:v>4894380000</c:v>
                </c:pt>
                <c:pt idx="45">
                  <c:v>8119040000</c:v>
                </c:pt>
                <c:pt idx="46">
                  <c:v>14645640000</c:v>
                </c:pt>
                <c:pt idx="47">
                  <c:v>14007030000</c:v>
                </c:pt>
                <c:pt idx="48">
                  <c:v>13974580000</c:v>
                </c:pt>
                <c:pt idx="49">
                  <c:v>14267430000</c:v>
                </c:pt>
                <c:pt idx="50">
                  <c:v>11361360000</c:v>
                </c:pt>
                <c:pt idx="51">
                  <c:v>12231100000</c:v>
                </c:pt>
                <c:pt idx="52">
                  <c:v>10402500000</c:v>
                </c:pt>
                <c:pt idx="53">
                  <c:v>8313280000</c:v>
                </c:pt>
                <c:pt idx="54">
                  <c:v>9364140000</c:v>
                </c:pt>
                <c:pt idx="55">
                  <c:v>7549170000</c:v>
                </c:pt>
                <c:pt idx="56">
                  <c:v>9188390000</c:v>
                </c:pt>
                <c:pt idx="57">
                  <c:v>2369370000</c:v>
                </c:pt>
                <c:pt idx="58">
                  <c:v>3927730000</c:v>
                </c:pt>
                <c:pt idx="59">
                  <c:v>4104380000</c:v>
                </c:pt>
                <c:pt idx="60">
                  <c:v>4644760000</c:v>
                </c:pt>
                <c:pt idx="61">
                  <c:v>4722610000</c:v>
                </c:pt>
                <c:pt idx="62">
                  <c:v>4678800000</c:v>
                </c:pt>
                <c:pt idx="63">
                  <c:v>-361820000</c:v>
                </c:pt>
                <c:pt idx="64">
                  <c:v>3072690000</c:v>
                </c:pt>
                <c:pt idx="65">
                  <c:v>3935510000</c:v>
                </c:pt>
                <c:pt idx="66">
                  <c:v>2538900000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8EFC-094C-9276-1DDE3ED83141}"/>
            </c:ext>
          </c:extLst>
        </c:ser>
        <c:ser>
          <c:idx val="6"/>
          <c:order val="6"/>
          <c:tx>
            <c:strRef>
              <c:f>GDNN!$AU$77</c:f>
              <c:strCache>
                <c:ptCount val="1"/>
                <c:pt idx="0">
                  <c:v>THG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multiLvlStrRef>
              <c:f>GDNN!$AM$78:$AN$144</c:f>
              <c:multiLvlStrCache>
                <c:ptCount val="67"/>
                <c:lvl>
                  <c:pt idx="0">
                    <c:v>19/01/2024</c:v>
                  </c:pt>
                  <c:pt idx="1">
                    <c:v>18/01/2024</c:v>
                  </c:pt>
                  <c:pt idx="2">
                    <c:v>17/01/2024</c:v>
                  </c:pt>
                  <c:pt idx="3">
                    <c:v>16/01/2024</c:v>
                  </c:pt>
                  <c:pt idx="4">
                    <c:v>15/01/2024</c:v>
                  </c:pt>
                  <c:pt idx="5">
                    <c:v>12/01/2024</c:v>
                  </c:pt>
                  <c:pt idx="6">
                    <c:v>11/01/2024</c:v>
                  </c:pt>
                  <c:pt idx="7">
                    <c:v>10/01/2024</c:v>
                  </c:pt>
                  <c:pt idx="8">
                    <c:v>09/01/2024</c:v>
                  </c:pt>
                  <c:pt idx="9">
                    <c:v>08/01/2024</c:v>
                  </c:pt>
                  <c:pt idx="10">
                    <c:v>05/01/2024</c:v>
                  </c:pt>
                  <c:pt idx="11">
                    <c:v>04/01/2024</c:v>
                  </c:pt>
                  <c:pt idx="12">
                    <c:v>03/01/2024</c:v>
                  </c:pt>
                  <c:pt idx="13">
                    <c:v>02/01/2024</c:v>
                  </c:pt>
                  <c:pt idx="14">
                    <c:v>29/12/2023</c:v>
                  </c:pt>
                  <c:pt idx="15">
                    <c:v>28/12/2023</c:v>
                  </c:pt>
                  <c:pt idx="16">
                    <c:v>27/12/2023</c:v>
                  </c:pt>
                  <c:pt idx="17">
                    <c:v>26/12/2023</c:v>
                  </c:pt>
                  <c:pt idx="18">
                    <c:v>25/12/2023</c:v>
                  </c:pt>
                  <c:pt idx="19">
                    <c:v>22/12/2023</c:v>
                  </c:pt>
                  <c:pt idx="20">
                    <c:v>21/12/2023</c:v>
                  </c:pt>
                  <c:pt idx="21">
                    <c:v>20/12/2023</c:v>
                  </c:pt>
                  <c:pt idx="22">
                    <c:v>19/12/2023</c:v>
                  </c:pt>
                  <c:pt idx="23">
                    <c:v>18/12/2023</c:v>
                  </c:pt>
                  <c:pt idx="24">
                    <c:v>15/12/2023</c:v>
                  </c:pt>
                  <c:pt idx="25">
                    <c:v>14/12/2023</c:v>
                  </c:pt>
                  <c:pt idx="26">
                    <c:v>13/12/2023</c:v>
                  </c:pt>
                  <c:pt idx="27">
                    <c:v>12/12/2023</c:v>
                  </c:pt>
                  <c:pt idx="28">
                    <c:v>11/12/2023</c:v>
                  </c:pt>
                  <c:pt idx="29">
                    <c:v>08/12/2023</c:v>
                  </c:pt>
                  <c:pt idx="30">
                    <c:v>07/12/2023</c:v>
                  </c:pt>
                  <c:pt idx="31">
                    <c:v>06/12/2023</c:v>
                  </c:pt>
                  <c:pt idx="32">
                    <c:v>05/12/2023</c:v>
                  </c:pt>
                  <c:pt idx="33">
                    <c:v>04/12/2023</c:v>
                  </c:pt>
                  <c:pt idx="34">
                    <c:v>01/12/2023</c:v>
                  </c:pt>
                  <c:pt idx="35">
                    <c:v>30/11/2023</c:v>
                  </c:pt>
                  <c:pt idx="36">
                    <c:v>29/11/2023</c:v>
                  </c:pt>
                  <c:pt idx="37">
                    <c:v>28/11/2023</c:v>
                  </c:pt>
                  <c:pt idx="38">
                    <c:v>27/11/2023</c:v>
                  </c:pt>
                  <c:pt idx="39">
                    <c:v>24/11/2023</c:v>
                  </c:pt>
                  <c:pt idx="40">
                    <c:v>23/11/2023</c:v>
                  </c:pt>
                  <c:pt idx="41">
                    <c:v>22/11/2023</c:v>
                  </c:pt>
                  <c:pt idx="42">
                    <c:v>21/11/2023</c:v>
                  </c:pt>
                  <c:pt idx="43">
                    <c:v>20/11/2023</c:v>
                  </c:pt>
                  <c:pt idx="44">
                    <c:v>17/11/2023</c:v>
                  </c:pt>
                  <c:pt idx="45">
                    <c:v>16/11/2023</c:v>
                  </c:pt>
                  <c:pt idx="46">
                    <c:v>15/11/2023</c:v>
                  </c:pt>
                  <c:pt idx="47">
                    <c:v>14/11/2023</c:v>
                  </c:pt>
                  <c:pt idx="48">
                    <c:v>13/11/2023</c:v>
                  </c:pt>
                  <c:pt idx="49">
                    <c:v>10/11/2023</c:v>
                  </c:pt>
                  <c:pt idx="50">
                    <c:v>09/11/2023</c:v>
                  </c:pt>
                  <c:pt idx="51">
                    <c:v>08/11/2023</c:v>
                  </c:pt>
                  <c:pt idx="52">
                    <c:v>07/11/2023</c:v>
                  </c:pt>
                  <c:pt idx="53">
                    <c:v>06/11/2023</c:v>
                  </c:pt>
                  <c:pt idx="54">
                    <c:v>03/11/2023</c:v>
                  </c:pt>
                  <c:pt idx="55">
                    <c:v>02/11/2023</c:v>
                  </c:pt>
                  <c:pt idx="56">
                    <c:v>01/11/2023</c:v>
                  </c:pt>
                  <c:pt idx="57">
                    <c:v>31/10/2023</c:v>
                  </c:pt>
                  <c:pt idx="58">
                    <c:v>30/10/2023</c:v>
                  </c:pt>
                  <c:pt idx="59">
                    <c:v>27/10/2023</c:v>
                  </c:pt>
                  <c:pt idx="60">
                    <c:v>26/10/2023</c:v>
                  </c:pt>
                  <c:pt idx="61">
                    <c:v>25/10/2023</c:v>
                  </c:pt>
                  <c:pt idx="62">
                    <c:v>24/10/2023</c:v>
                  </c:pt>
                  <c:pt idx="63">
                    <c:v>23/10/2023</c:v>
                  </c:pt>
                  <c:pt idx="64">
                    <c:v>20/10/2023</c:v>
                  </c:pt>
                  <c:pt idx="65">
                    <c:v>19/10/2023</c:v>
                  </c:pt>
                  <c:pt idx="66">
                    <c:v>18/10/2023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GDNN!$AU$78:$AU$144</c:f>
              <c:numCache>
                <c:formatCode>#,##0</c:formatCode>
                <c:ptCount val="67"/>
                <c:pt idx="0">
                  <c:v>594020000</c:v>
                </c:pt>
                <c:pt idx="1">
                  <c:v>1237730000</c:v>
                </c:pt>
                <c:pt idx="2">
                  <c:v>1237730000</c:v>
                </c:pt>
                <c:pt idx="3">
                  <c:v>1383210000</c:v>
                </c:pt>
                <c:pt idx="4">
                  <c:v>1238310000</c:v>
                </c:pt>
                <c:pt idx="5">
                  <c:v>1238310000</c:v>
                </c:pt>
                <c:pt idx="6">
                  <c:v>1238310000</c:v>
                </c:pt>
                <c:pt idx="7">
                  <c:v>1238310000</c:v>
                </c:pt>
                <c:pt idx="8">
                  <c:v>1238310000</c:v>
                </c:pt>
                <c:pt idx="9">
                  <c:v>1238310000</c:v>
                </c:pt>
                <c:pt idx="10">
                  <c:v>1238310000</c:v>
                </c:pt>
                <c:pt idx="11">
                  <c:v>1238310000</c:v>
                </c:pt>
                <c:pt idx="12">
                  <c:v>1238310000</c:v>
                </c:pt>
                <c:pt idx="13">
                  <c:v>1246190000</c:v>
                </c:pt>
                <c:pt idx="14">
                  <c:v>1247320000</c:v>
                </c:pt>
                <c:pt idx="15">
                  <c:v>1247320000</c:v>
                </c:pt>
                <c:pt idx="16">
                  <c:v>1247360000</c:v>
                </c:pt>
                <c:pt idx="17">
                  <c:v>1247360000</c:v>
                </c:pt>
                <c:pt idx="18">
                  <c:v>1247950000</c:v>
                </c:pt>
                <c:pt idx="19">
                  <c:v>1247990000</c:v>
                </c:pt>
                <c:pt idx="20">
                  <c:v>1267390000</c:v>
                </c:pt>
                <c:pt idx="21">
                  <c:v>1267390000</c:v>
                </c:pt>
                <c:pt idx="22">
                  <c:v>1304050000</c:v>
                </c:pt>
                <c:pt idx="23">
                  <c:v>1335090000</c:v>
                </c:pt>
                <c:pt idx="24">
                  <c:v>1335090000</c:v>
                </c:pt>
                <c:pt idx="25">
                  <c:v>1266740000</c:v>
                </c:pt>
                <c:pt idx="26">
                  <c:v>1122810000</c:v>
                </c:pt>
                <c:pt idx="27">
                  <c:v>1122810000</c:v>
                </c:pt>
                <c:pt idx="28">
                  <c:v>1090650000</c:v>
                </c:pt>
                <c:pt idx="29">
                  <c:v>1090650000</c:v>
                </c:pt>
                <c:pt idx="30">
                  <c:v>1090650000</c:v>
                </c:pt>
                <c:pt idx="31">
                  <c:v>1239080000</c:v>
                </c:pt>
                <c:pt idx="32">
                  <c:v>1239080000</c:v>
                </c:pt>
                <c:pt idx="33">
                  <c:v>1239080000</c:v>
                </c:pt>
                <c:pt idx="34">
                  <c:v>1239080000</c:v>
                </c:pt>
                <c:pt idx="35">
                  <c:v>1239080000</c:v>
                </c:pt>
                <c:pt idx="36">
                  <c:v>1239080000</c:v>
                </c:pt>
                <c:pt idx="37">
                  <c:v>1239080000</c:v>
                </c:pt>
                <c:pt idx="38">
                  <c:v>1239080000</c:v>
                </c:pt>
                <c:pt idx="39">
                  <c:v>1239080000</c:v>
                </c:pt>
                <c:pt idx="40">
                  <c:v>1239080000</c:v>
                </c:pt>
                <c:pt idx="41">
                  <c:v>1239080000</c:v>
                </c:pt>
                <c:pt idx="42">
                  <c:v>1163110000</c:v>
                </c:pt>
                <c:pt idx="43">
                  <c:v>1163110000</c:v>
                </c:pt>
                <c:pt idx="44">
                  <c:v>1163110000</c:v>
                </c:pt>
                <c:pt idx="45">
                  <c:v>1019110000</c:v>
                </c:pt>
                <c:pt idx="46">
                  <c:v>1019110000</c:v>
                </c:pt>
                <c:pt idx="47">
                  <c:v>1019110000</c:v>
                </c:pt>
                <c:pt idx="48">
                  <c:v>1019110000</c:v>
                </c:pt>
                <c:pt idx="49">
                  <c:v>1019110000</c:v>
                </c:pt>
                <c:pt idx="50">
                  <c:v>1019110000</c:v>
                </c:pt>
                <c:pt idx="51">
                  <c:v>1019110000</c:v>
                </c:pt>
                <c:pt idx="52">
                  <c:v>1019110000</c:v>
                </c:pt>
                <c:pt idx="53">
                  <c:v>1019110000</c:v>
                </c:pt>
                <c:pt idx="54">
                  <c:v>1011020000</c:v>
                </c:pt>
                <c:pt idx="55">
                  <c:v>1011020000</c:v>
                </c:pt>
                <c:pt idx="56">
                  <c:v>-146740000</c:v>
                </c:pt>
                <c:pt idx="57">
                  <c:v>-146740000</c:v>
                </c:pt>
                <c:pt idx="58">
                  <c:v>-346250000</c:v>
                </c:pt>
                <c:pt idx="59">
                  <c:v>-354100000</c:v>
                </c:pt>
                <c:pt idx="60">
                  <c:v>-734600000</c:v>
                </c:pt>
                <c:pt idx="61">
                  <c:v>-734600000</c:v>
                </c:pt>
                <c:pt idx="62">
                  <c:v>-734600000</c:v>
                </c:pt>
                <c:pt idx="63">
                  <c:v>-734600000</c:v>
                </c:pt>
                <c:pt idx="64">
                  <c:v>-734600000</c:v>
                </c:pt>
                <c:pt idx="65">
                  <c:v>-734600000</c:v>
                </c:pt>
                <c:pt idx="66">
                  <c:v>-750730000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8EFC-094C-9276-1DDE3ED831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56482207"/>
        <c:axId val="1056483935"/>
      </c:lineChart>
      <c:catAx>
        <c:axId val="1056482207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VN"/>
          </a:p>
        </c:txPr>
        <c:crossAx val="1056483935"/>
        <c:crosses val="autoZero"/>
        <c:auto val="1"/>
        <c:lblAlgn val="ctr"/>
        <c:lblOffset val="100"/>
        <c:noMultiLvlLbl val="0"/>
      </c:catAx>
      <c:valAx>
        <c:axId val="1056483935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VN"/>
          </a:p>
        </c:txPr>
        <c:crossAx val="1056482207"/>
        <c:crosses val="autoZero"/>
        <c:crossBetween val="between"/>
        <c:dispUnits>
          <c:builtInUnit val="billion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VN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V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VN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4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</a:rPr>
              <a:t>Thuỷ Sản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V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GDNN!$AH$77</c:f>
              <c:strCache>
                <c:ptCount val="1"/>
                <c:pt idx="0">
                  <c:v>VHC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multiLvlStrRef>
              <c:f>GDNN!$AF$78:$AG$144</c:f>
              <c:multiLvlStrCache>
                <c:ptCount val="67"/>
                <c:lvl>
                  <c:pt idx="0">
                    <c:v>19/01/2024</c:v>
                  </c:pt>
                  <c:pt idx="1">
                    <c:v>18/01/2024</c:v>
                  </c:pt>
                  <c:pt idx="2">
                    <c:v>17/01/2024</c:v>
                  </c:pt>
                  <c:pt idx="3">
                    <c:v>16/01/2024</c:v>
                  </c:pt>
                  <c:pt idx="4">
                    <c:v>15/01/2024</c:v>
                  </c:pt>
                  <c:pt idx="5">
                    <c:v>12/01/2024</c:v>
                  </c:pt>
                  <c:pt idx="6">
                    <c:v>11/01/2024</c:v>
                  </c:pt>
                  <c:pt idx="7">
                    <c:v>10/01/2024</c:v>
                  </c:pt>
                  <c:pt idx="8">
                    <c:v>09/01/2024</c:v>
                  </c:pt>
                  <c:pt idx="9">
                    <c:v>08/01/2024</c:v>
                  </c:pt>
                  <c:pt idx="10">
                    <c:v>05/01/2024</c:v>
                  </c:pt>
                  <c:pt idx="11">
                    <c:v>04/01/2024</c:v>
                  </c:pt>
                  <c:pt idx="12">
                    <c:v>03/01/2024</c:v>
                  </c:pt>
                  <c:pt idx="13">
                    <c:v>02/01/2024</c:v>
                  </c:pt>
                  <c:pt idx="14">
                    <c:v>29/12/2023</c:v>
                  </c:pt>
                  <c:pt idx="15">
                    <c:v>28/12/2023</c:v>
                  </c:pt>
                  <c:pt idx="16">
                    <c:v>27/12/2023</c:v>
                  </c:pt>
                  <c:pt idx="17">
                    <c:v>26/12/2023</c:v>
                  </c:pt>
                  <c:pt idx="18">
                    <c:v>25/12/2023</c:v>
                  </c:pt>
                  <c:pt idx="19">
                    <c:v>22/12/2023</c:v>
                  </c:pt>
                  <c:pt idx="20">
                    <c:v>21/12/2023</c:v>
                  </c:pt>
                  <c:pt idx="21">
                    <c:v>20/12/2023</c:v>
                  </c:pt>
                  <c:pt idx="22">
                    <c:v>19/12/2023</c:v>
                  </c:pt>
                  <c:pt idx="23">
                    <c:v>18/12/2023</c:v>
                  </c:pt>
                  <c:pt idx="24">
                    <c:v>15/12/2023</c:v>
                  </c:pt>
                  <c:pt idx="25">
                    <c:v>14/12/2023</c:v>
                  </c:pt>
                  <c:pt idx="26">
                    <c:v>13/12/2023</c:v>
                  </c:pt>
                  <c:pt idx="27">
                    <c:v>12/12/2023</c:v>
                  </c:pt>
                  <c:pt idx="28">
                    <c:v>11/12/2023</c:v>
                  </c:pt>
                  <c:pt idx="29">
                    <c:v>08/12/2023</c:v>
                  </c:pt>
                  <c:pt idx="30">
                    <c:v>07/12/2023</c:v>
                  </c:pt>
                  <c:pt idx="31">
                    <c:v>06/12/2023</c:v>
                  </c:pt>
                  <c:pt idx="32">
                    <c:v>05/12/2023</c:v>
                  </c:pt>
                  <c:pt idx="33">
                    <c:v>04/12/2023</c:v>
                  </c:pt>
                  <c:pt idx="34">
                    <c:v>01/12/2023</c:v>
                  </c:pt>
                  <c:pt idx="35">
                    <c:v>30/11/2023</c:v>
                  </c:pt>
                  <c:pt idx="36">
                    <c:v>29/11/2023</c:v>
                  </c:pt>
                  <c:pt idx="37">
                    <c:v>28/11/2023</c:v>
                  </c:pt>
                  <c:pt idx="38">
                    <c:v>27/11/2023</c:v>
                  </c:pt>
                  <c:pt idx="39">
                    <c:v>24/11/2023</c:v>
                  </c:pt>
                  <c:pt idx="40">
                    <c:v>23/11/2023</c:v>
                  </c:pt>
                  <c:pt idx="41">
                    <c:v>22/11/2023</c:v>
                  </c:pt>
                  <c:pt idx="42">
                    <c:v>21/11/2023</c:v>
                  </c:pt>
                  <c:pt idx="43">
                    <c:v>20/11/2023</c:v>
                  </c:pt>
                  <c:pt idx="44">
                    <c:v>17/11/2023</c:v>
                  </c:pt>
                  <c:pt idx="45">
                    <c:v>16/11/2023</c:v>
                  </c:pt>
                  <c:pt idx="46">
                    <c:v>15/11/2023</c:v>
                  </c:pt>
                  <c:pt idx="47">
                    <c:v>14/11/2023</c:v>
                  </c:pt>
                  <c:pt idx="48">
                    <c:v>13/11/2023</c:v>
                  </c:pt>
                  <c:pt idx="49">
                    <c:v>10/11/2023</c:v>
                  </c:pt>
                  <c:pt idx="50">
                    <c:v>09/11/2023</c:v>
                  </c:pt>
                  <c:pt idx="51">
                    <c:v>08/11/2023</c:v>
                  </c:pt>
                  <c:pt idx="52">
                    <c:v>07/11/2023</c:v>
                  </c:pt>
                  <c:pt idx="53">
                    <c:v>06/11/2023</c:v>
                  </c:pt>
                  <c:pt idx="54">
                    <c:v>03/11/2023</c:v>
                  </c:pt>
                  <c:pt idx="55">
                    <c:v>02/11/2023</c:v>
                  </c:pt>
                  <c:pt idx="56">
                    <c:v>01/11/2023</c:v>
                  </c:pt>
                  <c:pt idx="57">
                    <c:v>31/10/2023</c:v>
                  </c:pt>
                  <c:pt idx="58">
                    <c:v>30/10/2023</c:v>
                  </c:pt>
                  <c:pt idx="59">
                    <c:v>27/10/2023</c:v>
                  </c:pt>
                  <c:pt idx="60">
                    <c:v>26/10/2023</c:v>
                  </c:pt>
                  <c:pt idx="61">
                    <c:v>25/10/2023</c:v>
                  </c:pt>
                  <c:pt idx="62">
                    <c:v>24/10/2023</c:v>
                  </c:pt>
                  <c:pt idx="63">
                    <c:v>23/10/2023</c:v>
                  </c:pt>
                  <c:pt idx="64">
                    <c:v>20/10/2023</c:v>
                  </c:pt>
                  <c:pt idx="65">
                    <c:v>19/10/2023</c:v>
                  </c:pt>
                  <c:pt idx="66">
                    <c:v>18/10/2023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GDNN!$AH$78:$AH$144</c:f>
              <c:numCache>
                <c:formatCode>#,##0</c:formatCode>
                <c:ptCount val="67"/>
                <c:pt idx="0">
                  <c:v>204055601471</c:v>
                </c:pt>
                <c:pt idx="1">
                  <c:v>221248741471</c:v>
                </c:pt>
                <c:pt idx="2">
                  <c:v>226856011471</c:v>
                </c:pt>
                <c:pt idx="3">
                  <c:v>228566191471</c:v>
                </c:pt>
                <c:pt idx="4">
                  <c:v>231349351471</c:v>
                </c:pt>
                <c:pt idx="5">
                  <c:v>234631971471</c:v>
                </c:pt>
                <c:pt idx="6">
                  <c:v>251980281471</c:v>
                </c:pt>
                <c:pt idx="7">
                  <c:v>256034571471</c:v>
                </c:pt>
                <c:pt idx="8">
                  <c:v>255931391471</c:v>
                </c:pt>
                <c:pt idx="9">
                  <c:v>248983181471</c:v>
                </c:pt>
                <c:pt idx="10">
                  <c:v>235654551471</c:v>
                </c:pt>
                <c:pt idx="11">
                  <c:v>214047511471</c:v>
                </c:pt>
                <c:pt idx="12">
                  <c:v>206974701471</c:v>
                </c:pt>
                <c:pt idx="13">
                  <c:v>166526601471</c:v>
                </c:pt>
                <c:pt idx="14">
                  <c:v>142301101471</c:v>
                </c:pt>
                <c:pt idx="15">
                  <c:v>149879951471</c:v>
                </c:pt>
                <c:pt idx="16">
                  <c:v>76890291471</c:v>
                </c:pt>
                <c:pt idx="17">
                  <c:v>84140941471</c:v>
                </c:pt>
                <c:pt idx="18">
                  <c:v>95822941471</c:v>
                </c:pt>
                <c:pt idx="19">
                  <c:v>123250501471</c:v>
                </c:pt>
                <c:pt idx="20">
                  <c:v>132029471471</c:v>
                </c:pt>
                <c:pt idx="21">
                  <c:v>130401331471</c:v>
                </c:pt>
                <c:pt idx="22">
                  <c:v>143958081471</c:v>
                </c:pt>
                <c:pt idx="23">
                  <c:v>142750471471</c:v>
                </c:pt>
                <c:pt idx="24">
                  <c:v>172695351471</c:v>
                </c:pt>
                <c:pt idx="25">
                  <c:v>193842381471</c:v>
                </c:pt>
                <c:pt idx="26">
                  <c:v>205703341471</c:v>
                </c:pt>
                <c:pt idx="27">
                  <c:v>181777391471</c:v>
                </c:pt>
                <c:pt idx="28">
                  <c:v>162534981471</c:v>
                </c:pt>
                <c:pt idx="29">
                  <c:v>159462311471</c:v>
                </c:pt>
                <c:pt idx="30">
                  <c:v>146025231471</c:v>
                </c:pt>
                <c:pt idx="31">
                  <c:v>100341791471</c:v>
                </c:pt>
                <c:pt idx="32">
                  <c:v>-2982438529</c:v>
                </c:pt>
                <c:pt idx="33">
                  <c:v>-7477168529</c:v>
                </c:pt>
                <c:pt idx="34">
                  <c:v>-6907042582</c:v>
                </c:pt>
                <c:pt idx="35">
                  <c:v>-6477242582</c:v>
                </c:pt>
                <c:pt idx="36">
                  <c:v>16943617418</c:v>
                </c:pt>
                <c:pt idx="37">
                  <c:v>16450007418</c:v>
                </c:pt>
                <c:pt idx="38">
                  <c:v>12844657418</c:v>
                </c:pt>
                <c:pt idx="39">
                  <c:v>12470517418</c:v>
                </c:pt>
                <c:pt idx="40">
                  <c:v>20960827418</c:v>
                </c:pt>
                <c:pt idx="41">
                  <c:v>34716077418</c:v>
                </c:pt>
                <c:pt idx="42">
                  <c:v>55034247418</c:v>
                </c:pt>
                <c:pt idx="43">
                  <c:v>68961677418</c:v>
                </c:pt>
                <c:pt idx="44">
                  <c:v>76370807418</c:v>
                </c:pt>
                <c:pt idx="45">
                  <c:v>76186787418</c:v>
                </c:pt>
                <c:pt idx="46">
                  <c:v>75231077418</c:v>
                </c:pt>
                <c:pt idx="47">
                  <c:v>71352117418</c:v>
                </c:pt>
                <c:pt idx="48">
                  <c:v>72675927418</c:v>
                </c:pt>
                <c:pt idx="49">
                  <c:v>73236257418</c:v>
                </c:pt>
                <c:pt idx="50">
                  <c:v>78643637418</c:v>
                </c:pt>
                <c:pt idx="51">
                  <c:v>92773127418</c:v>
                </c:pt>
                <c:pt idx="52">
                  <c:v>95521187418</c:v>
                </c:pt>
                <c:pt idx="53">
                  <c:v>96537147418</c:v>
                </c:pt>
                <c:pt idx="54">
                  <c:v>98619397418</c:v>
                </c:pt>
                <c:pt idx="55">
                  <c:v>92928597418</c:v>
                </c:pt>
                <c:pt idx="56">
                  <c:v>87344367418</c:v>
                </c:pt>
                <c:pt idx="57">
                  <c:v>81943847418</c:v>
                </c:pt>
                <c:pt idx="58">
                  <c:v>76524517418</c:v>
                </c:pt>
                <c:pt idx="59">
                  <c:v>69560857418</c:v>
                </c:pt>
                <c:pt idx="60">
                  <c:v>70590337418</c:v>
                </c:pt>
                <c:pt idx="61">
                  <c:v>51852967418</c:v>
                </c:pt>
                <c:pt idx="62">
                  <c:v>52276417418</c:v>
                </c:pt>
                <c:pt idx="63">
                  <c:v>49359827418</c:v>
                </c:pt>
                <c:pt idx="64">
                  <c:v>55989227418</c:v>
                </c:pt>
                <c:pt idx="65">
                  <c:v>33976687418</c:v>
                </c:pt>
                <c:pt idx="66">
                  <c:v>4180017418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029-0048-AEEC-7C748BE6925F}"/>
            </c:ext>
          </c:extLst>
        </c:ser>
        <c:ser>
          <c:idx val="1"/>
          <c:order val="1"/>
          <c:tx>
            <c:strRef>
              <c:f>GDNN!$AI$77</c:f>
              <c:strCache>
                <c:ptCount val="1"/>
                <c:pt idx="0">
                  <c:v>ANV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multiLvlStrRef>
              <c:f>GDNN!$AF$78:$AG$144</c:f>
              <c:multiLvlStrCache>
                <c:ptCount val="67"/>
                <c:lvl>
                  <c:pt idx="0">
                    <c:v>19/01/2024</c:v>
                  </c:pt>
                  <c:pt idx="1">
                    <c:v>18/01/2024</c:v>
                  </c:pt>
                  <c:pt idx="2">
                    <c:v>17/01/2024</c:v>
                  </c:pt>
                  <c:pt idx="3">
                    <c:v>16/01/2024</c:v>
                  </c:pt>
                  <c:pt idx="4">
                    <c:v>15/01/2024</c:v>
                  </c:pt>
                  <c:pt idx="5">
                    <c:v>12/01/2024</c:v>
                  </c:pt>
                  <c:pt idx="6">
                    <c:v>11/01/2024</c:v>
                  </c:pt>
                  <c:pt idx="7">
                    <c:v>10/01/2024</c:v>
                  </c:pt>
                  <c:pt idx="8">
                    <c:v>09/01/2024</c:v>
                  </c:pt>
                  <c:pt idx="9">
                    <c:v>08/01/2024</c:v>
                  </c:pt>
                  <c:pt idx="10">
                    <c:v>05/01/2024</c:v>
                  </c:pt>
                  <c:pt idx="11">
                    <c:v>04/01/2024</c:v>
                  </c:pt>
                  <c:pt idx="12">
                    <c:v>03/01/2024</c:v>
                  </c:pt>
                  <c:pt idx="13">
                    <c:v>02/01/2024</c:v>
                  </c:pt>
                  <c:pt idx="14">
                    <c:v>29/12/2023</c:v>
                  </c:pt>
                  <c:pt idx="15">
                    <c:v>28/12/2023</c:v>
                  </c:pt>
                  <c:pt idx="16">
                    <c:v>27/12/2023</c:v>
                  </c:pt>
                  <c:pt idx="17">
                    <c:v>26/12/2023</c:v>
                  </c:pt>
                  <c:pt idx="18">
                    <c:v>25/12/2023</c:v>
                  </c:pt>
                  <c:pt idx="19">
                    <c:v>22/12/2023</c:v>
                  </c:pt>
                  <c:pt idx="20">
                    <c:v>21/12/2023</c:v>
                  </c:pt>
                  <c:pt idx="21">
                    <c:v>20/12/2023</c:v>
                  </c:pt>
                  <c:pt idx="22">
                    <c:v>19/12/2023</c:v>
                  </c:pt>
                  <c:pt idx="23">
                    <c:v>18/12/2023</c:v>
                  </c:pt>
                  <c:pt idx="24">
                    <c:v>15/12/2023</c:v>
                  </c:pt>
                  <c:pt idx="25">
                    <c:v>14/12/2023</c:v>
                  </c:pt>
                  <c:pt idx="26">
                    <c:v>13/12/2023</c:v>
                  </c:pt>
                  <c:pt idx="27">
                    <c:v>12/12/2023</c:v>
                  </c:pt>
                  <c:pt idx="28">
                    <c:v>11/12/2023</c:v>
                  </c:pt>
                  <c:pt idx="29">
                    <c:v>08/12/2023</c:v>
                  </c:pt>
                  <c:pt idx="30">
                    <c:v>07/12/2023</c:v>
                  </c:pt>
                  <c:pt idx="31">
                    <c:v>06/12/2023</c:v>
                  </c:pt>
                  <c:pt idx="32">
                    <c:v>05/12/2023</c:v>
                  </c:pt>
                  <c:pt idx="33">
                    <c:v>04/12/2023</c:v>
                  </c:pt>
                  <c:pt idx="34">
                    <c:v>01/12/2023</c:v>
                  </c:pt>
                  <c:pt idx="35">
                    <c:v>30/11/2023</c:v>
                  </c:pt>
                  <c:pt idx="36">
                    <c:v>29/11/2023</c:v>
                  </c:pt>
                  <c:pt idx="37">
                    <c:v>28/11/2023</c:v>
                  </c:pt>
                  <c:pt idx="38">
                    <c:v>27/11/2023</c:v>
                  </c:pt>
                  <c:pt idx="39">
                    <c:v>24/11/2023</c:v>
                  </c:pt>
                  <c:pt idx="40">
                    <c:v>23/11/2023</c:v>
                  </c:pt>
                  <c:pt idx="41">
                    <c:v>22/11/2023</c:v>
                  </c:pt>
                  <c:pt idx="42">
                    <c:v>21/11/2023</c:v>
                  </c:pt>
                  <c:pt idx="43">
                    <c:v>20/11/2023</c:v>
                  </c:pt>
                  <c:pt idx="44">
                    <c:v>17/11/2023</c:v>
                  </c:pt>
                  <c:pt idx="45">
                    <c:v>16/11/2023</c:v>
                  </c:pt>
                  <c:pt idx="46">
                    <c:v>15/11/2023</c:v>
                  </c:pt>
                  <c:pt idx="47">
                    <c:v>14/11/2023</c:v>
                  </c:pt>
                  <c:pt idx="48">
                    <c:v>13/11/2023</c:v>
                  </c:pt>
                  <c:pt idx="49">
                    <c:v>10/11/2023</c:v>
                  </c:pt>
                  <c:pt idx="50">
                    <c:v>09/11/2023</c:v>
                  </c:pt>
                  <c:pt idx="51">
                    <c:v>08/11/2023</c:v>
                  </c:pt>
                  <c:pt idx="52">
                    <c:v>07/11/2023</c:v>
                  </c:pt>
                  <c:pt idx="53">
                    <c:v>06/11/2023</c:v>
                  </c:pt>
                  <c:pt idx="54">
                    <c:v>03/11/2023</c:v>
                  </c:pt>
                  <c:pt idx="55">
                    <c:v>02/11/2023</c:v>
                  </c:pt>
                  <c:pt idx="56">
                    <c:v>01/11/2023</c:v>
                  </c:pt>
                  <c:pt idx="57">
                    <c:v>31/10/2023</c:v>
                  </c:pt>
                  <c:pt idx="58">
                    <c:v>30/10/2023</c:v>
                  </c:pt>
                  <c:pt idx="59">
                    <c:v>27/10/2023</c:v>
                  </c:pt>
                  <c:pt idx="60">
                    <c:v>26/10/2023</c:v>
                  </c:pt>
                  <c:pt idx="61">
                    <c:v>25/10/2023</c:v>
                  </c:pt>
                  <c:pt idx="62">
                    <c:v>24/10/2023</c:v>
                  </c:pt>
                  <c:pt idx="63">
                    <c:v>23/10/2023</c:v>
                  </c:pt>
                  <c:pt idx="64">
                    <c:v>20/10/2023</c:v>
                  </c:pt>
                  <c:pt idx="65">
                    <c:v>19/10/2023</c:v>
                  </c:pt>
                  <c:pt idx="66">
                    <c:v>18/10/2023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GDNN!$AI$78:$AI$144</c:f>
              <c:numCache>
                <c:formatCode>#,##0</c:formatCode>
                <c:ptCount val="67"/>
                <c:pt idx="0">
                  <c:v>-66316780618</c:v>
                </c:pt>
                <c:pt idx="1">
                  <c:v>-66316780618</c:v>
                </c:pt>
                <c:pt idx="2">
                  <c:v>-57686380618</c:v>
                </c:pt>
                <c:pt idx="3">
                  <c:v>-50377040618</c:v>
                </c:pt>
                <c:pt idx="4">
                  <c:v>-44353940618</c:v>
                </c:pt>
                <c:pt idx="5">
                  <c:v>-44756920618</c:v>
                </c:pt>
                <c:pt idx="6">
                  <c:v>-44249250618</c:v>
                </c:pt>
                <c:pt idx="7">
                  <c:v>-43502910618</c:v>
                </c:pt>
                <c:pt idx="8">
                  <c:v>-43810520618</c:v>
                </c:pt>
                <c:pt idx="9">
                  <c:v>-44256900618</c:v>
                </c:pt>
                <c:pt idx="10">
                  <c:v>-44260120618</c:v>
                </c:pt>
                <c:pt idx="11">
                  <c:v>-44707130618</c:v>
                </c:pt>
                <c:pt idx="12">
                  <c:v>-44719790618</c:v>
                </c:pt>
                <c:pt idx="13">
                  <c:v>-44466690618</c:v>
                </c:pt>
                <c:pt idx="14">
                  <c:v>-44466690618</c:v>
                </c:pt>
                <c:pt idx="15">
                  <c:v>-41355590618</c:v>
                </c:pt>
                <c:pt idx="16">
                  <c:v>-41355590618</c:v>
                </c:pt>
                <c:pt idx="17">
                  <c:v>-41355590618</c:v>
                </c:pt>
                <c:pt idx="18">
                  <c:v>-40579960618</c:v>
                </c:pt>
                <c:pt idx="19">
                  <c:v>-40579960618</c:v>
                </c:pt>
                <c:pt idx="20">
                  <c:v>-34069450618</c:v>
                </c:pt>
                <c:pt idx="21">
                  <c:v>-33565740618</c:v>
                </c:pt>
                <c:pt idx="22">
                  <c:v>-33357640618</c:v>
                </c:pt>
                <c:pt idx="23">
                  <c:v>-33212830618</c:v>
                </c:pt>
                <c:pt idx="24">
                  <c:v>-33454180618</c:v>
                </c:pt>
                <c:pt idx="25">
                  <c:v>-33854530618</c:v>
                </c:pt>
                <c:pt idx="26">
                  <c:v>-33348770618</c:v>
                </c:pt>
                <c:pt idx="27">
                  <c:v>-33348770618</c:v>
                </c:pt>
                <c:pt idx="28">
                  <c:v>-34299750618</c:v>
                </c:pt>
                <c:pt idx="29">
                  <c:v>-34807310618</c:v>
                </c:pt>
                <c:pt idx="30">
                  <c:v>-34797890618</c:v>
                </c:pt>
                <c:pt idx="31">
                  <c:v>-34508650618</c:v>
                </c:pt>
                <c:pt idx="32">
                  <c:v>-34425630618</c:v>
                </c:pt>
                <c:pt idx="33">
                  <c:v>-33954710618</c:v>
                </c:pt>
                <c:pt idx="34">
                  <c:v>-34217070618</c:v>
                </c:pt>
                <c:pt idx="35">
                  <c:v>-34085370618</c:v>
                </c:pt>
                <c:pt idx="36">
                  <c:v>-31637970618</c:v>
                </c:pt>
                <c:pt idx="37">
                  <c:v>-30735520618</c:v>
                </c:pt>
                <c:pt idx="38">
                  <c:v>-31158210618</c:v>
                </c:pt>
                <c:pt idx="39">
                  <c:v>-31158210618</c:v>
                </c:pt>
                <c:pt idx="40">
                  <c:v>-31190900618</c:v>
                </c:pt>
                <c:pt idx="41">
                  <c:v>-31460930618</c:v>
                </c:pt>
                <c:pt idx="42">
                  <c:v>-31460930618</c:v>
                </c:pt>
                <c:pt idx="43">
                  <c:v>-31460930618</c:v>
                </c:pt>
                <c:pt idx="44">
                  <c:v>-31699890618</c:v>
                </c:pt>
                <c:pt idx="45">
                  <c:v>-31790790618</c:v>
                </c:pt>
                <c:pt idx="46">
                  <c:v>-31639850618</c:v>
                </c:pt>
                <c:pt idx="47">
                  <c:v>-31182440618</c:v>
                </c:pt>
                <c:pt idx="48">
                  <c:v>-30373520618</c:v>
                </c:pt>
                <c:pt idx="49">
                  <c:v>-27085650618</c:v>
                </c:pt>
                <c:pt idx="50">
                  <c:v>-24303560618</c:v>
                </c:pt>
                <c:pt idx="51">
                  <c:v>-22626300618</c:v>
                </c:pt>
                <c:pt idx="52">
                  <c:v>-23430570618</c:v>
                </c:pt>
                <c:pt idx="53">
                  <c:v>-19892270618</c:v>
                </c:pt>
                <c:pt idx="54">
                  <c:v>-17773610618</c:v>
                </c:pt>
                <c:pt idx="55">
                  <c:v>-11960220618</c:v>
                </c:pt>
                <c:pt idx="56">
                  <c:v>-12843810618</c:v>
                </c:pt>
                <c:pt idx="57">
                  <c:v>-19314810618</c:v>
                </c:pt>
                <c:pt idx="58">
                  <c:v>-25052230618</c:v>
                </c:pt>
                <c:pt idx="59">
                  <c:v>-25077430618</c:v>
                </c:pt>
                <c:pt idx="60">
                  <c:v>-24596900618</c:v>
                </c:pt>
                <c:pt idx="61">
                  <c:v>-25132580618</c:v>
                </c:pt>
                <c:pt idx="62">
                  <c:v>-21748910618</c:v>
                </c:pt>
                <c:pt idx="63">
                  <c:v>-21643190618</c:v>
                </c:pt>
                <c:pt idx="64">
                  <c:v>-16776270618</c:v>
                </c:pt>
                <c:pt idx="65">
                  <c:v>-15179630618</c:v>
                </c:pt>
                <c:pt idx="66">
                  <c:v>-15168720618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029-0048-AEEC-7C748BE6925F}"/>
            </c:ext>
          </c:extLst>
        </c:ser>
        <c:ser>
          <c:idx val="2"/>
          <c:order val="2"/>
          <c:tx>
            <c:strRef>
              <c:f>GDNN!$AJ$77</c:f>
              <c:strCache>
                <c:ptCount val="1"/>
                <c:pt idx="0">
                  <c:v>FMC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multiLvlStrRef>
              <c:f>GDNN!$AF$78:$AG$144</c:f>
              <c:multiLvlStrCache>
                <c:ptCount val="67"/>
                <c:lvl>
                  <c:pt idx="0">
                    <c:v>19/01/2024</c:v>
                  </c:pt>
                  <c:pt idx="1">
                    <c:v>18/01/2024</c:v>
                  </c:pt>
                  <c:pt idx="2">
                    <c:v>17/01/2024</c:v>
                  </c:pt>
                  <c:pt idx="3">
                    <c:v>16/01/2024</c:v>
                  </c:pt>
                  <c:pt idx="4">
                    <c:v>15/01/2024</c:v>
                  </c:pt>
                  <c:pt idx="5">
                    <c:v>12/01/2024</c:v>
                  </c:pt>
                  <c:pt idx="6">
                    <c:v>11/01/2024</c:v>
                  </c:pt>
                  <c:pt idx="7">
                    <c:v>10/01/2024</c:v>
                  </c:pt>
                  <c:pt idx="8">
                    <c:v>09/01/2024</c:v>
                  </c:pt>
                  <c:pt idx="9">
                    <c:v>08/01/2024</c:v>
                  </c:pt>
                  <c:pt idx="10">
                    <c:v>05/01/2024</c:v>
                  </c:pt>
                  <c:pt idx="11">
                    <c:v>04/01/2024</c:v>
                  </c:pt>
                  <c:pt idx="12">
                    <c:v>03/01/2024</c:v>
                  </c:pt>
                  <c:pt idx="13">
                    <c:v>02/01/2024</c:v>
                  </c:pt>
                  <c:pt idx="14">
                    <c:v>29/12/2023</c:v>
                  </c:pt>
                  <c:pt idx="15">
                    <c:v>28/12/2023</c:v>
                  </c:pt>
                  <c:pt idx="16">
                    <c:v>27/12/2023</c:v>
                  </c:pt>
                  <c:pt idx="17">
                    <c:v>26/12/2023</c:v>
                  </c:pt>
                  <c:pt idx="18">
                    <c:v>25/12/2023</c:v>
                  </c:pt>
                  <c:pt idx="19">
                    <c:v>22/12/2023</c:v>
                  </c:pt>
                  <c:pt idx="20">
                    <c:v>21/12/2023</c:v>
                  </c:pt>
                  <c:pt idx="21">
                    <c:v>20/12/2023</c:v>
                  </c:pt>
                  <c:pt idx="22">
                    <c:v>19/12/2023</c:v>
                  </c:pt>
                  <c:pt idx="23">
                    <c:v>18/12/2023</c:v>
                  </c:pt>
                  <c:pt idx="24">
                    <c:v>15/12/2023</c:v>
                  </c:pt>
                  <c:pt idx="25">
                    <c:v>14/12/2023</c:v>
                  </c:pt>
                  <c:pt idx="26">
                    <c:v>13/12/2023</c:v>
                  </c:pt>
                  <c:pt idx="27">
                    <c:v>12/12/2023</c:v>
                  </c:pt>
                  <c:pt idx="28">
                    <c:v>11/12/2023</c:v>
                  </c:pt>
                  <c:pt idx="29">
                    <c:v>08/12/2023</c:v>
                  </c:pt>
                  <c:pt idx="30">
                    <c:v>07/12/2023</c:v>
                  </c:pt>
                  <c:pt idx="31">
                    <c:v>06/12/2023</c:v>
                  </c:pt>
                  <c:pt idx="32">
                    <c:v>05/12/2023</c:v>
                  </c:pt>
                  <c:pt idx="33">
                    <c:v>04/12/2023</c:v>
                  </c:pt>
                  <c:pt idx="34">
                    <c:v>01/12/2023</c:v>
                  </c:pt>
                  <c:pt idx="35">
                    <c:v>30/11/2023</c:v>
                  </c:pt>
                  <c:pt idx="36">
                    <c:v>29/11/2023</c:v>
                  </c:pt>
                  <c:pt idx="37">
                    <c:v>28/11/2023</c:v>
                  </c:pt>
                  <c:pt idx="38">
                    <c:v>27/11/2023</c:v>
                  </c:pt>
                  <c:pt idx="39">
                    <c:v>24/11/2023</c:v>
                  </c:pt>
                  <c:pt idx="40">
                    <c:v>23/11/2023</c:v>
                  </c:pt>
                  <c:pt idx="41">
                    <c:v>22/11/2023</c:v>
                  </c:pt>
                  <c:pt idx="42">
                    <c:v>21/11/2023</c:v>
                  </c:pt>
                  <c:pt idx="43">
                    <c:v>20/11/2023</c:v>
                  </c:pt>
                  <c:pt idx="44">
                    <c:v>17/11/2023</c:v>
                  </c:pt>
                  <c:pt idx="45">
                    <c:v>16/11/2023</c:v>
                  </c:pt>
                  <c:pt idx="46">
                    <c:v>15/11/2023</c:v>
                  </c:pt>
                  <c:pt idx="47">
                    <c:v>14/11/2023</c:v>
                  </c:pt>
                  <c:pt idx="48">
                    <c:v>13/11/2023</c:v>
                  </c:pt>
                  <c:pt idx="49">
                    <c:v>10/11/2023</c:v>
                  </c:pt>
                  <c:pt idx="50">
                    <c:v>09/11/2023</c:v>
                  </c:pt>
                  <c:pt idx="51">
                    <c:v>08/11/2023</c:v>
                  </c:pt>
                  <c:pt idx="52">
                    <c:v>07/11/2023</c:v>
                  </c:pt>
                  <c:pt idx="53">
                    <c:v>06/11/2023</c:v>
                  </c:pt>
                  <c:pt idx="54">
                    <c:v>03/11/2023</c:v>
                  </c:pt>
                  <c:pt idx="55">
                    <c:v>02/11/2023</c:v>
                  </c:pt>
                  <c:pt idx="56">
                    <c:v>01/11/2023</c:v>
                  </c:pt>
                  <c:pt idx="57">
                    <c:v>31/10/2023</c:v>
                  </c:pt>
                  <c:pt idx="58">
                    <c:v>30/10/2023</c:v>
                  </c:pt>
                  <c:pt idx="59">
                    <c:v>27/10/2023</c:v>
                  </c:pt>
                  <c:pt idx="60">
                    <c:v>26/10/2023</c:v>
                  </c:pt>
                  <c:pt idx="61">
                    <c:v>25/10/2023</c:v>
                  </c:pt>
                  <c:pt idx="62">
                    <c:v>24/10/2023</c:v>
                  </c:pt>
                  <c:pt idx="63">
                    <c:v>23/10/2023</c:v>
                  </c:pt>
                  <c:pt idx="64">
                    <c:v>20/10/2023</c:v>
                  </c:pt>
                  <c:pt idx="65">
                    <c:v>19/10/2023</c:v>
                  </c:pt>
                  <c:pt idx="66">
                    <c:v>18/10/2023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GDNN!$AJ$78:$AJ$144</c:f>
              <c:numCache>
                <c:formatCode>#,##0</c:formatCode>
                <c:ptCount val="67"/>
                <c:pt idx="0">
                  <c:v>-2454256154</c:v>
                </c:pt>
                <c:pt idx="1">
                  <c:v>-1331856154</c:v>
                </c:pt>
                <c:pt idx="2">
                  <c:v>-873916154</c:v>
                </c:pt>
                <c:pt idx="3">
                  <c:v>-747186154</c:v>
                </c:pt>
                <c:pt idx="4">
                  <c:v>-357546154</c:v>
                </c:pt>
                <c:pt idx="5">
                  <c:v>-420136154</c:v>
                </c:pt>
                <c:pt idx="6">
                  <c:v>-202016154</c:v>
                </c:pt>
                <c:pt idx="7">
                  <c:v>-339116154</c:v>
                </c:pt>
                <c:pt idx="8">
                  <c:v>-389746154</c:v>
                </c:pt>
                <c:pt idx="9">
                  <c:v>-408146154</c:v>
                </c:pt>
                <c:pt idx="10">
                  <c:v>-431026154</c:v>
                </c:pt>
                <c:pt idx="11">
                  <c:v>-417086154</c:v>
                </c:pt>
                <c:pt idx="12">
                  <c:v>-494606154</c:v>
                </c:pt>
                <c:pt idx="13">
                  <c:v>-390526154</c:v>
                </c:pt>
                <c:pt idx="14">
                  <c:v>-122626154</c:v>
                </c:pt>
                <c:pt idx="15">
                  <c:v>-230566154</c:v>
                </c:pt>
                <c:pt idx="16">
                  <c:v>-194646154</c:v>
                </c:pt>
                <c:pt idx="17">
                  <c:v>-221746154</c:v>
                </c:pt>
                <c:pt idx="18">
                  <c:v>-176946154</c:v>
                </c:pt>
                <c:pt idx="19">
                  <c:v>46863846</c:v>
                </c:pt>
                <c:pt idx="20">
                  <c:v>-6416154</c:v>
                </c:pt>
                <c:pt idx="21">
                  <c:v>268693846</c:v>
                </c:pt>
                <c:pt idx="22">
                  <c:v>1045243846</c:v>
                </c:pt>
                <c:pt idx="23">
                  <c:v>1089903846</c:v>
                </c:pt>
                <c:pt idx="24">
                  <c:v>1022613846</c:v>
                </c:pt>
                <c:pt idx="25">
                  <c:v>1086293846</c:v>
                </c:pt>
                <c:pt idx="26">
                  <c:v>1272333846</c:v>
                </c:pt>
                <c:pt idx="27">
                  <c:v>2426563846</c:v>
                </c:pt>
                <c:pt idx="28">
                  <c:v>2726043846</c:v>
                </c:pt>
                <c:pt idx="29">
                  <c:v>2767803846</c:v>
                </c:pt>
                <c:pt idx="30">
                  <c:v>2788993846</c:v>
                </c:pt>
                <c:pt idx="31">
                  <c:v>2340273846</c:v>
                </c:pt>
                <c:pt idx="32">
                  <c:v>2326223846</c:v>
                </c:pt>
                <c:pt idx="33">
                  <c:v>2299013846</c:v>
                </c:pt>
                <c:pt idx="34">
                  <c:v>2871513846</c:v>
                </c:pt>
                <c:pt idx="35">
                  <c:v>2889543846</c:v>
                </c:pt>
                <c:pt idx="36">
                  <c:v>2861893846</c:v>
                </c:pt>
                <c:pt idx="37">
                  <c:v>2880403846</c:v>
                </c:pt>
                <c:pt idx="38">
                  <c:v>2871173846</c:v>
                </c:pt>
                <c:pt idx="39">
                  <c:v>2852653846</c:v>
                </c:pt>
                <c:pt idx="40">
                  <c:v>2788213846</c:v>
                </c:pt>
                <c:pt idx="41">
                  <c:v>2802043846</c:v>
                </c:pt>
                <c:pt idx="42">
                  <c:v>2838993846</c:v>
                </c:pt>
                <c:pt idx="43">
                  <c:v>2861793846</c:v>
                </c:pt>
                <c:pt idx="44">
                  <c:v>2835053846</c:v>
                </c:pt>
                <c:pt idx="45">
                  <c:v>2884263846</c:v>
                </c:pt>
                <c:pt idx="46">
                  <c:v>2663793846</c:v>
                </c:pt>
                <c:pt idx="47">
                  <c:v>2668333846</c:v>
                </c:pt>
                <c:pt idx="48">
                  <c:v>2704203846</c:v>
                </c:pt>
                <c:pt idx="49">
                  <c:v>2641593846</c:v>
                </c:pt>
                <c:pt idx="50">
                  <c:v>2713343846</c:v>
                </c:pt>
                <c:pt idx="51">
                  <c:v>2763173846</c:v>
                </c:pt>
                <c:pt idx="52">
                  <c:v>2797973846</c:v>
                </c:pt>
                <c:pt idx="53">
                  <c:v>2392123846</c:v>
                </c:pt>
                <c:pt idx="54">
                  <c:v>2011413846</c:v>
                </c:pt>
                <c:pt idx="55">
                  <c:v>1968333846</c:v>
                </c:pt>
                <c:pt idx="56">
                  <c:v>2278493846</c:v>
                </c:pt>
                <c:pt idx="57">
                  <c:v>1824183846</c:v>
                </c:pt>
                <c:pt idx="58">
                  <c:v>2009133846</c:v>
                </c:pt>
                <c:pt idx="59">
                  <c:v>1854193846</c:v>
                </c:pt>
                <c:pt idx="60">
                  <c:v>192180000</c:v>
                </c:pt>
                <c:pt idx="61">
                  <c:v>206540000</c:v>
                </c:pt>
                <c:pt idx="62">
                  <c:v>201740000</c:v>
                </c:pt>
                <c:pt idx="63">
                  <c:v>211680000</c:v>
                </c:pt>
                <c:pt idx="64">
                  <c:v>311900000</c:v>
                </c:pt>
                <c:pt idx="65">
                  <c:v>438940000</c:v>
                </c:pt>
                <c:pt idx="66">
                  <c:v>539190000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029-0048-AEEC-7C748BE6925F}"/>
            </c:ext>
          </c:extLst>
        </c:ser>
        <c:ser>
          <c:idx val="3"/>
          <c:order val="3"/>
          <c:tx>
            <c:strRef>
              <c:f>GDNN!$AK$77</c:f>
              <c:strCache>
                <c:ptCount val="1"/>
                <c:pt idx="0">
                  <c:v>IDI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multiLvlStrRef>
              <c:f>GDNN!$AF$78:$AG$144</c:f>
              <c:multiLvlStrCache>
                <c:ptCount val="67"/>
                <c:lvl>
                  <c:pt idx="0">
                    <c:v>19/01/2024</c:v>
                  </c:pt>
                  <c:pt idx="1">
                    <c:v>18/01/2024</c:v>
                  </c:pt>
                  <c:pt idx="2">
                    <c:v>17/01/2024</c:v>
                  </c:pt>
                  <c:pt idx="3">
                    <c:v>16/01/2024</c:v>
                  </c:pt>
                  <c:pt idx="4">
                    <c:v>15/01/2024</c:v>
                  </c:pt>
                  <c:pt idx="5">
                    <c:v>12/01/2024</c:v>
                  </c:pt>
                  <c:pt idx="6">
                    <c:v>11/01/2024</c:v>
                  </c:pt>
                  <c:pt idx="7">
                    <c:v>10/01/2024</c:v>
                  </c:pt>
                  <c:pt idx="8">
                    <c:v>09/01/2024</c:v>
                  </c:pt>
                  <c:pt idx="9">
                    <c:v>08/01/2024</c:v>
                  </c:pt>
                  <c:pt idx="10">
                    <c:v>05/01/2024</c:v>
                  </c:pt>
                  <c:pt idx="11">
                    <c:v>04/01/2024</c:v>
                  </c:pt>
                  <c:pt idx="12">
                    <c:v>03/01/2024</c:v>
                  </c:pt>
                  <c:pt idx="13">
                    <c:v>02/01/2024</c:v>
                  </c:pt>
                  <c:pt idx="14">
                    <c:v>29/12/2023</c:v>
                  </c:pt>
                  <c:pt idx="15">
                    <c:v>28/12/2023</c:v>
                  </c:pt>
                  <c:pt idx="16">
                    <c:v>27/12/2023</c:v>
                  </c:pt>
                  <c:pt idx="17">
                    <c:v>26/12/2023</c:v>
                  </c:pt>
                  <c:pt idx="18">
                    <c:v>25/12/2023</c:v>
                  </c:pt>
                  <c:pt idx="19">
                    <c:v>22/12/2023</c:v>
                  </c:pt>
                  <c:pt idx="20">
                    <c:v>21/12/2023</c:v>
                  </c:pt>
                  <c:pt idx="21">
                    <c:v>20/12/2023</c:v>
                  </c:pt>
                  <c:pt idx="22">
                    <c:v>19/12/2023</c:v>
                  </c:pt>
                  <c:pt idx="23">
                    <c:v>18/12/2023</c:v>
                  </c:pt>
                  <c:pt idx="24">
                    <c:v>15/12/2023</c:v>
                  </c:pt>
                  <c:pt idx="25">
                    <c:v>14/12/2023</c:v>
                  </c:pt>
                  <c:pt idx="26">
                    <c:v>13/12/2023</c:v>
                  </c:pt>
                  <c:pt idx="27">
                    <c:v>12/12/2023</c:v>
                  </c:pt>
                  <c:pt idx="28">
                    <c:v>11/12/2023</c:v>
                  </c:pt>
                  <c:pt idx="29">
                    <c:v>08/12/2023</c:v>
                  </c:pt>
                  <c:pt idx="30">
                    <c:v>07/12/2023</c:v>
                  </c:pt>
                  <c:pt idx="31">
                    <c:v>06/12/2023</c:v>
                  </c:pt>
                  <c:pt idx="32">
                    <c:v>05/12/2023</c:v>
                  </c:pt>
                  <c:pt idx="33">
                    <c:v>04/12/2023</c:v>
                  </c:pt>
                  <c:pt idx="34">
                    <c:v>01/12/2023</c:v>
                  </c:pt>
                  <c:pt idx="35">
                    <c:v>30/11/2023</c:v>
                  </c:pt>
                  <c:pt idx="36">
                    <c:v>29/11/2023</c:v>
                  </c:pt>
                  <c:pt idx="37">
                    <c:v>28/11/2023</c:v>
                  </c:pt>
                  <c:pt idx="38">
                    <c:v>27/11/2023</c:v>
                  </c:pt>
                  <c:pt idx="39">
                    <c:v>24/11/2023</c:v>
                  </c:pt>
                  <c:pt idx="40">
                    <c:v>23/11/2023</c:v>
                  </c:pt>
                  <c:pt idx="41">
                    <c:v>22/11/2023</c:v>
                  </c:pt>
                  <c:pt idx="42">
                    <c:v>21/11/2023</c:v>
                  </c:pt>
                  <c:pt idx="43">
                    <c:v>20/11/2023</c:v>
                  </c:pt>
                  <c:pt idx="44">
                    <c:v>17/11/2023</c:v>
                  </c:pt>
                  <c:pt idx="45">
                    <c:v>16/11/2023</c:v>
                  </c:pt>
                  <c:pt idx="46">
                    <c:v>15/11/2023</c:v>
                  </c:pt>
                  <c:pt idx="47">
                    <c:v>14/11/2023</c:v>
                  </c:pt>
                  <c:pt idx="48">
                    <c:v>13/11/2023</c:v>
                  </c:pt>
                  <c:pt idx="49">
                    <c:v>10/11/2023</c:v>
                  </c:pt>
                  <c:pt idx="50">
                    <c:v>09/11/2023</c:v>
                  </c:pt>
                  <c:pt idx="51">
                    <c:v>08/11/2023</c:v>
                  </c:pt>
                  <c:pt idx="52">
                    <c:v>07/11/2023</c:v>
                  </c:pt>
                  <c:pt idx="53">
                    <c:v>06/11/2023</c:v>
                  </c:pt>
                  <c:pt idx="54">
                    <c:v>03/11/2023</c:v>
                  </c:pt>
                  <c:pt idx="55">
                    <c:v>02/11/2023</c:v>
                  </c:pt>
                  <c:pt idx="56">
                    <c:v>01/11/2023</c:v>
                  </c:pt>
                  <c:pt idx="57">
                    <c:v>31/10/2023</c:v>
                  </c:pt>
                  <c:pt idx="58">
                    <c:v>30/10/2023</c:v>
                  </c:pt>
                  <c:pt idx="59">
                    <c:v>27/10/2023</c:v>
                  </c:pt>
                  <c:pt idx="60">
                    <c:v>26/10/2023</c:v>
                  </c:pt>
                  <c:pt idx="61">
                    <c:v>25/10/2023</c:v>
                  </c:pt>
                  <c:pt idx="62">
                    <c:v>24/10/2023</c:v>
                  </c:pt>
                  <c:pt idx="63">
                    <c:v>23/10/2023</c:v>
                  </c:pt>
                  <c:pt idx="64">
                    <c:v>20/10/2023</c:v>
                  </c:pt>
                  <c:pt idx="65">
                    <c:v>19/10/2023</c:v>
                  </c:pt>
                  <c:pt idx="66">
                    <c:v>18/10/2023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GDNN!$AK$78:$AK$144</c:f>
              <c:numCache>
                <c:formatCode>#,##0</c:formatCode>
                <c:ptCount val="67"/>
                <c:pt idx="0">
                  <c:v>-2820584708</c:v>
                </c:pt>
                <c:pt idx="1">
                  <c:v>-2505764708</c:v>
                </c:pt>
                <c:pt idx="2">
                  <c:v>-2424864708</c:v>
                </c:pt>
                <c:pt idx="3">
                  <c:v>-2712304708</c:v>
                </c:pt>
                <c:pt idx="4">
                  <c:v>-2735104708</c:v>
                </c:pt>
                <c:pt idx="5">
                  <c:v>-2746704708</c:v>
                </c:pt>
                <c:pt idx="6">
                  <c:v>-2745524708</c:v>
                </c:pt>
                <c:pt idx="7">
                  <c:v>-2834444708</c:v>
                </c:pt>
                <c:pt idx="8">
                  <c:v>-2906824708</c:v>
                </c:pt>
                <c:pt idx="9">
                  <c:v>-3061844708</c:v>
                </c:pt>
                <c:pt idx="10">
                  <c:v>-2927584708</c:v>
                </c:pt>
                <c:pt idx="11">
                  <c:v>1577165292</c:v>
                </c:pt>
                <c:pt idx="12">
                  <c:v>1810605292</c:v>
                </c:pt>
                <c:pt idx="13">
                  <c:v>1717775292</c:v>
                </c:pt>
                <c:pt idx="14">
                  <c:v>1717775292</c:v>
                </c:pt>
                <c:pt idx="15">
                  <c:v>1681575292</c:v>
                </c:pt>
                <c:pt idx="16">
                  <c:v>1681575292</c:v>
                </c:pt>
                <c:pt idx="17">
                  <c:v>1676995292</c:v>
                </c:pt>
                <c:pt idx="18">
                  <c:v>1678175292</c:v>
                </c:pt>
                <c:pt idx="19">
                  <c:v>1548975292</c:v>
                </c:pt>
                <c:pt idx="20">
                  <c:v>1971255292</c:v>
                </c:pt>
                <c:pt idx="21">
                  <c:v>2041955292</c:v>
                </c:pt>
                <c:pt idx="22">
                  <c:v>2181905292</c:v>
                </c:pt>
                <c:pt idx="23">
                  <c:v>1950985292</c:v>
                </c:pt>
                <c:pt idx="24">
                  <c:v>1950985292</c:v>
                </c:pt>
                <c:pt idx="25">
                  <c:v>1200675292</c:v>
                </c:pt>
                <c:pt idx="26">
                  <c:v>1200675292</c:v>
                </c:pt>
                <c:pt idx="27">
                  <c:v>1203135292</c:v>
                </c:pt>
                <c:pt idx="28">
                  <c:v>1565955292</c:v>
                </c:pt>
                <c:pt idx="29">
                  <c:v>2319935292</c:v>
                </c:pt>
                <c:pt idx="30">
                  <c:v>2980415292</c:v>
                </c:pt>
                <c:pt idx="31">
                  <c:v>4732825292</c:v>
                </c:pt>
                <c:pt idx="32">
                  <c:v>5036985292</c:v>
                </c:pt>
                <c:pt idx="33">
                  <c:v>5069035292</c:v>
                </c:pt>
                <c:pt idx="34">
                  <c:v>3941075292</c:v>
                </c:pt>
                <c:pt idx="35">
                  <c:v>4074865292</c:v>
                </c:pt>
                <c:pt idx="36">
                  <c:v>4072635292</c:v>
                </c:pt>
                <c:pt idx="37">
                  <c:v>4235995292</c:v>
                </c:pt>
                <c:pt idx="38">
                  <c:v>4055695292</c:v>
                </c:pt>
                <c:pt idx="39">
                  <c:v>4078545292</c:v>
                </c:pt>
                <c:pt idx="40">
                  <c:v>4379145292</c:v>
                </c:pt>
                <c:pt idx="41">
                  <c:v>5021945292</c:v>
                </c:pt>
                <c:pt idx="42">
                  <c:v>4956405292</c:v>
                </c:pt>
                <c:pt idx="43">
                  <c:v>4956405292</c:v>
                </c:pt>
                <c:pt idx="44">
                  <c:v>3649915292</c:v>
                </c:pt>
                <c:pt idx="45">
                  <c:v>3649915292</c:v>
                </c:pt>
                <c:pt idx="46">
                  <c:v>3837575292</c:v>
                </c:pt>
                <c:pt idx="47">
                  <c:v>5254295292</c:v>
                </c:pt>
                <c:pt idx="48">
                  <c:v>6237615292</c:v>
                </c:pt>
                <c:pt idx="49">
                  <c:v>5969455292</c:v>
                </c:pt>
                <c:pt idx="50">
                  <c:v>5877115292</c:v>
                </c:pt>
                <c:pt idx="51">
                  <c:v>6519815292</c:v>
                </c:pt>
                <c:pt idx="52">
                  <c:v>6599195292</c:v>
                </c:pt>
                <c:pt idx="53">
                  <c:v>5791395292</c:v>
                </c:pt>
                <c:pt idx="54">
                  <c:v>6660815292</c:v>
                </c:pt>
                <c:pt idx="55">
                  <c:v>7857125292</c:v>
                </c:pt>
                <c:pt idx="56">
                  <c:v>7590466299</c:v>
                </c:pt>
                <c:pt idx="57">
                  <c:v>5040626299</c:v>
                </c:pt>
                <c:pt idx="58">
                  <c:v>2313321304</c:v>
                </c:pt>
                <c:pt idx="59">
                  <c:v>2006551304</c:v>
                </c:pt>
                <c:pt idx="60">
                  <c:v>1817171304</c:v>
                </c:pt>
                <c:pt idx="61">
                  <c:v>1745111304</c:v>
                </c:pt>
                <c:pt idx="62">
                  <c:v>2392611304</c:v>
                </c:pt>
                <c:pt idx="63">
                  <c:v>2381751304</c:v>
                </c:pt>
                <c:pt idx="64">
                  <c:v>2712041304</c:v>
                </c:pt>
                <c:pt idx="65">
                  <c:v>2677181304</c:v>
                </c:pt>
                <c:pt idx="66">
                  <c:v>1919441304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029-0048-AEEC-7C748BE692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35144543"/>
        <c:axId val="439983375"/>
      </c:lineChart>
      <c:catAx>
        <c:axId val="335144543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VN"/>
          </a:p>
        </c:txPr>
        <c:crossAx val="439983375"/>
        <c:crosses val="autoZero"/>
        <c:auto val="1"/>
        <c:lblAlgn val="ctr"/>
        <c:lblOffset val="100"/>
        <c:noMultiLvlLbl val="0"/>
      </c:catAx>
      <c:valAx>
        <c:axId val="439983375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VN"/>
          </a:p>
        </c:txPr>
        <c:crossAx val="335144543"/>
        <c:crosses val="autoZero"/>
        <c:crossBetween val="between"/>
        <c:dispUnits>
          <c:builtInUnit val="billion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VN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V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VN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Dệt may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V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GDNN!$Y$77</c:f>
              <c:strCache>
                <c:ptCount val="1"/>
                <c:pt idx="0">
                  <c:v>STK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multiLvlStrRef>
              <c:f>GDNN!$W$78:$X$145</c:f>
              <c:multiLvlStrCache>
                <c:ptCount val="68"/>
                <c:lvl>
                  <c:pt idx="0">
                    <c:v>19/01/2024</c:v>
                  </c:pt>
                  <c:pt idx="1">
                    <c:v>18/01/2024</c:v>
                  </c:pt>
                  <c:pt idx="2">
                    <c:v>17/01/2024</c:v>
                  </c:pt>
                  <c:pt idx="3">
                    <c:v>16/01/2024</c:v>
                  </c:pt>
                  <c:pt idx="4">
                    <c:v>15/01/2024</c:v>
                  </c:pt>
                  <c:pt idx="5">
                    <c:v>12/01/2024</c:v>
                  </c:pt>
                  <c:pt idx="6">
                    <c:v>11/01/2024</c:v>
                  </c:pt>
                  <c:pt idx="7">
                    <c:v>10/01/2024</c:v>
                  </c:pt>
                  <c:pt idx="8">
                    <c:v>09/01/2024</c:v>
                  </c:pt>
                  <c:pt idx="9">
                    <c:v>08/01/2024</c:v>
                  </c:pt>
                  <c:pt idx="10">
                    <c:v>05/01/2024</c:v>
                  </c:pt>
                  <c:pt idx="11">
                    <c:v>04/01/2024</c:v>
                  </c:pt>
                  <c:pt idx="12">
                    <c:v>03/01/2024</c:v>
                  </c:pt>
                  <c:pt idx="13">
                    <c:v>02/01/2024</c:v>
                  </c:pt>
                  <c:pt idx="14">
                    <c:v>29/12/2023</c:v>
                  </c:pt>
                  <c:pt idx="15">
                    <c:v>28/12/2023</c:v>
                  </c:pt>
                  <c:pt idx="16">
                    <c:v>27/12/2023</c:v>
                  </c:pt>
                  <c:pt idx="17">
                    <c:v>26/12/2023</c:v>
                  </c:pt>
                  <c:pt idx="18">
                    <c:v>25/12/2023</c:v>
                  </c:pt>
                  <c:pt idx="19">
                    <c:v>22/12/2023</c:v>
                  </c:pt>
                  <c:pt idx="20">
                    <c:v>21/12/2023</c:v>
                  </c:pt>
                  <c:pt idx="21">
                    <c:v>20/12/2023</c:v>
                  </c:pt>
                  <c:pt idx="22">
                    <c:v>19/12/2023</c:v>
                  </c:pt>
                  <c:pt idx="23">
                    <c:v>18/12/2023</c:v>
                  </c:pt>
                  <c:pt idx="24">
                    <c:v>15/12/2023</c:v>
                  </c:pt>
                  <c:pt idx="25">
                    <c:v>14/12/2023</c:v>
                  </c:pt>
                  <c:pt idx="26">
                    <c:v>13/12/2023</c:v>
                  </c:pt>
                  <c:pt idx="27">
                    <c:v>12/12/2023</c:v>
                  </c:pt>
                  <c:pt idx="28">
                    <c:v>11/12/2023</c:v>
                  </c:pt>
                  <c:pt idx="29">
                    <c:v>08/12/2023</c:v>
                  </c:pt>
                  <c:pt idx="30">
                    <c:v>07/12/2023</c:v>
                  </c:pt>
                  <c:pt idx="31">
                    <c:v>06/12/2023</c:v>
                  </c:pt>
                  <c:pt idx="32">
                    <c:v>05/12/2023</c:v>
                  </c:pt>
                  <c:pt idx="33">
                    <c:v>04/12/2023</c:v>
                  </c:pt>
                  <c:pt idx="34">
                    <c:v>01/12/2023</c:v>
                  </c:pt>
                  <c:pt idx="35">
                    <c:v>30/11/2023</c:v>
                  </c:pt>
                  <c:pt idx="36">
                    <c:v>29/11/2023</c:v>
                  </c:pt>
                  <c:pt idx="37">
                    <c:v>28/11/2023</c:v>
                  </c:pt>
                  <c:pt idx="38">
                    <c:v>27/11/2023</c:v>
                  </c:pt>
                  <c:pt idx="39">
                    <c:v>24/11/2023</c:v>
                  </c:pt>
                  <c:pt idx="40">
                    <c:v>23/11/2023</c:v>
                  </c:pt>
                  <c:pt idx="41">
                    <c:v>22/11/2023</c:v>
                  </c:pt>
                  <c:pt idx="42">
                    <c:v>21/11/2023</c:v>
                  </c:pt>
                  <c:pt idx="43">
                    <c:v>20/11/2023</c:v>
                  </c:pt>
                  <c:pt idx="44">
                    <c:v>17/11/2023</c:v>
                  </c:pt>
                  <c:pt idx="45">
                    <c:v>16/11/2023</c:v>
                  </c:pt>
                  <c:pt idx="46">
                    <c:v>15/11/2023</c:v>
                  </c:pt>
                  <c:pt idx="47">
                    <c:v>14/11/2023</c:v>
                  </c:pt>
                  <c:pt idx="48">
                    <c:v>13/11/2023</c:v>
                  </c:pt>
                  <c:pt idx="49">
                    <c:v>10/11/2023</c:v>
                  </c:pt>
                  <c:pt idx="50">
                    <c:v>09/11/2023</c:v>
                  </c:pt>
                  <c:pt idx="51">
                    <c:v>08/11/2023</c:v>
                  </c:pt>
                  <c:pt idx="52">
                    <c:v>07/11/2023</c:v>
                  </c:pt>
                  <c:pt idx="53">
                    <c:v>06/11/2023</c:v>
                  </c:pt>
                  <c:pt idx="54">
                    <c:v>03/11/2023</c:v>
                  </c:pt>
                  <c:pt idx="55">
                    <c:v>02/11/2023</c:v>
                  </c:pt>
                  <c:pt idx="56">
                    <c:v>01/11/2023</c:v>
                  </c:pt>
                  <c:pt idx="57">
                    <c:v>31/10/2023</c:v>
                  </c:pt>
                  <c:pt idx="58">
                    <c:v>30/10/2023</c:v>
                  </c:pt>
                  <c:pt idx="59">
                    <c:v>27/10/2023</c:v>
                  </c:pt>
                  <c:pt idx="60">
                    <c:v>26/10/2023</c:v>
                  </c:pt>
                  <c:pt idx="61">
                    <c:v>25/10/2023</c:v>
                  </c:pt>
                  <c:pt idx="62">
                    <c:v>24/10/2023</c:v>
                  </c:pt>
                  <c:pt idx="63">
                    <c:v>23/10/2023</c:v>
                  </c:pt>
                  <c:pt idx="64">
                    <c:v>20/10/2023</c:v>
                  </c:pt>
                  <c:pt idx="65">
                    <c:v>19/10/2023</c:v>
                  </c:pt>
                  <c:pt idx="66">
                    <c:v>18/10/2023</c:v>
                  </c:pt>
                  <c:pt idx="67">
                    <c:v>17/10/2023</c:v>
                  </c:pt>
                </c:lvl>
                <c:lvl>
                  <c:pt idx="0">
                    <c:v>M1</c:v>
                  </c:pt>
                  <c:pt idx="23">
                    <c:v>M2</c:v>
                  </c:pt>
                  <c:pt idx="46">
                    <c:v>M3</c:v>
                  </c:pt>
                </c:lvl>
              </c:multiLvlStrCache>
            </c:multiLvlStrRef>
          </c:cat>
          <c:val>
            <c:numRef>
              <c:f>GDNN!$Y$78:$Y$145</c:f>
              <c:numCache>
                <c:formatCode>#,##0</c:formatCode>
                <c:ptCount val="68"/>
                <c:pt idx="0">
                  <c:v>10328974105</c:v>
                </c:pt>
                <c:pt idx="1">
                  <c:v>12791044105</c:v>
                </c:pt>
                <c:pt idx="2">
                  <c:v>12791044105</c:v>
                </c:pt>
                <c:pt idx="3">
                  <c:v>12791044105</c:v>
                </c:pt>
                <c:pt idx="4">
                  <c:v>9737444105</c:v>
                </c:pt>
                <c:pt idx="5">
                  <c:v>9745234105</c:v>
                </c:pt>
                <c:pt idx="6">
                  <c:v>9742684105</c:v>
                </c:pt>
                <c:pt idx="7">
                  <c:v>9802024105</c:v>
                </c:pt>
                <c:pt idx="8">
                  <c:v>9511864105</c:v>
                </c:pt>
                <c:pt idx="9">
                  <c:v>9205474105</c:v>
                </c:pt>
                <c:pt idx="10">
                  <c:v>11500724105</c:v>
                </c:pt>
                <c:pt idx="11">
                  <c:v>11492924105</c:v>
                </c:pt>
                <c:pt idx="12">
                  <c:v>11477504105</c:v>
                </c:pt>
                <c:pt idx="13">
                  <c:v>11478504105</c:v>
                </c:pt>
                <c:pt idx="14">
                  <c:v>11478504105</c:v>
                </c:pt>
                <c:pt idx="15">
                  <c:v>8718504105</c:v>
                </c:pt>
                <c:pt idx="16">
                  <c:v>8703204105</c:v>
                </c:pt>
                <c:pt idx="17">
                  <c:v>9013994105</c:v>
                </c:pt>
                <c:pt idx="18">
                  <c:v>9013994105</c:v>
                </c:pt>
                <c:pt idx="19">
                  <c:v>9013994105</c:v>
                </c:pt>
                <c:pt idx="20">
                  <c:v>9273744105</c:v>
                </c:pt>
                <c:pt idx="21">
                  <c:v>9273744105</c:v>
                </c:pt>
                <c:pt idx="22">
                  <c:v>12742404105</c:v>
                </c:pt>
                <c:pt idx="23">
                  <c:v>9343514105</c:v>
                </c:pt>
                <c:pt idx="24">
                  <c:v>6538584105</c:v>
                </c:pt>
                <c:pt idx="25">
                  <c:v>4573394105</c:v>
                </c:pt>
                <c:pt idx="26">
                  <c:v>1734284105</c:v>
                </c:pt>
                <c:pt idx="27">
                  <c:v>1734284105</c:v>
                </c:pt>
                <c:pt idx="28">
                  <c:v>1686764105</c:v>
                </c:pt>
                <c:pt idx="29">
                  <c:v>1668494105</c:v>
                </c:pt>
                <c:pt idx="30">
                  <c:v>2417004105</c:v>
                </c:pt>
                <c:pt idx="31">
                  <c:v>3470724105</c:v>
                </c:pt>
                <c:pt idx="32">
                  <c:v>3470724105</c:v>
                </c:pt>
                <c:pt idx="33">
                  <c:v>3470724105</c:v>
                </c:pt>
                <c:pt idx="34">
                  <c:v>3470724105</c:v>
                </c:pt>
                <c:pt idx="35">
                  <c:v>3470724105</c:v>
                </c:pt>
                <c:pt idx="36">
                  <c:v>2781144105</c:v>
                </c:pt>
                <c:pt idx="37">
                  <c:v>2555064105</c:v>
                </c:pt>
                <c:pt idx="38">
                  <c:v>2181334105</c:v>
                </c:pt>
                <c:pt idx="39">
                  <c:v>2181334105</c:v>
                </c:pt>
                <c:pt idx="40">
                  <c:v>2178704105</c:v>
                </c:pt>
                <c:pt idx="41">
                  <c:v>2138504105</c:v>
                </c:pt>
                <c:pt idx="42">
                  <c:v>2138504105</c:v>
                </c:pt>
                <c:pt idx="43">
                  <c:v>2087423852</c:v>
                </c:pt>
                <c:pt idx="44">
                  <c:v>3056093852</c:v>
                </c:pt>
                <c:pt idx="45">
                  <c:v>3001693852</c:v>
                </c:pt>
                <c:pt idx="46">
                  <c:v>3001693852</c:v>
                </c:pt>
                <c:pt idx="47">
                  <c:v>2966173852</c:v>
                </c:pt>
                <c:pt idx="48">
                  <c:v>2951033852</c:v>
                </c:pt>
                <c:pt idx="49">
                  <c:v>1059306579</c:v>
                </c:pt>
                <c:pt idx="50">
                  <c:v>1062066579</c:v>
                </c:pt>
                <c:pt idx="51">
                  <c:v>1062066579</c:v>
                </c:pt>
                <c:pt idx="52">
                  <c:v>1056866579</c:v>
                </c:pt>
                <c:pt idx="53">
                  <c:v>1030216579</c:v>
                </c:pt>
                <c:pt idx="54">
                  <c:v>1030216579</c:v>
                </c:pt>
                <c:pt idx="55">
                  <c:v>1038116579</c:v>
                </c:pt>
                <c:pt idx="56">
                  <c:v>1038116579</c:v>
                </c:pt>
                <c:pt idx="57">
                  <c:v>1301866579</c:v>
                </c:pt>
                <c:pt idx="58">
                  <c:v>1198666579</c:v>
                </c:pt>
                <c:pt idx="59">
                  <c:v>1190867395</c:v>
                </c:pt>
                <c:pt idx="60">
                  <c:v>1119057395</c:v>
                </c:pt>
                <c:pt idx="61">
                  <c:v>1119057395</c:v>
                </c:pt>
                <c:pt idx="62">
                  <c:v>1127577395</c:v>
                </c:pt>
                <c:pt idx="63">
                  <c:v>3288557395</c:v>
                </c:pt>
                <c:pt idx="64">
                  <c:v>3294217395</c:v>
                </c:pt>
                <c:pt idx="65">
                  <c:v>3302807395</c:v>
                </c:pt>
                <c:pt idx="66">
                  <c:v>3303247395</c:v>
                </c:pt>
                <c:pt idx="67">
                  <c:v>3315757395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8EF-8E4D-B0DE-8BFD799B7F7D}"/>
            </c:ext>
          </c:extLst>
        </c:ser>
        <c:ser>
          <c:idx val="1"/>
          <c:order val="1"/>
          <c:tx>
            <c:strRef>
              <c:f>GDNN!$Z$77</c:f>
              <c:strCache>
                <c:ptCount val="1"/>
                <c:pt idx="0">
                  <c:v>GIL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multiLvlStrRef>
              <c:f>GDNN!$W$78:$X$145</c:f>
              <c:multiLvlStrCache>
                <c:ptCount val="68"/>
                <c:lvl>
                  <c:pt idx="0">
                    <c:v>19/01/2024</c:v>
                  </c:pt>
                  <c:pt idx="1">
                    <c:v>18/01/2024</c:v>
                  </c:pt>
                  <c:pt idx="2">
                    <c:v>17/01/2024</c:v>
                  </c:pt>
                  <c:pt idx="3">
                    <c:v>16/01/2024</c:v>
                  </c:pt>
                  <c:pt idx="4">
                    <c:v>15/01/2024</c:v>
                  </c:pt>
                  <c:pt idx="5">
                    <c:v>12/01/2024</c:v>
                  </c:pt>
                  <c:pt idx="6">
                    <c:v>11/01/2024</c:v>
                  </c:pt>
                  <c:pt idx="7">
                    <c:v>10/01/2024</c:v>
                  </c:pt>
                  <c:pt idx="8">
                    <c:v>09/01/2024</c:v>
                  </c:pt>
                  <c:pt idx="9">
                    <c:v>08/01/2024</c:v>
                  </c:pt>
                  <c:pt idx="10">
                    <c:v>05/01/2024</c:v>
                  </c:pt>
                  <c:pt idx="11">
                    <c:v>04/01/2024</c:v>
                  </c:pt>
                  <c:pt idx="12">
                    <c:v>03/01/2024</c:v>
                  </c:pt>
                  <c:pt idx="13">
                    <c:v>02/01/2024</c:v>
                  </c:pt>
                  <c:pt idx="14">
                    <c:v>29/12/2023</c:v>
                  </c:pt>
                  <c:pt idx="15">
                    <c:v>28/12/2023</c:v>
                  </c:pt>
                  <c:pt idx="16">
                    <c:v>27/12/2023</c:v>
                  </c:pt>
                  <c:pt idx="17">
                    <c:v>26/12/2023</c:v>
                  </c:pt>
                  <c:pt idx="18">
                    <c:v>25/12/2023</c:v>
                  </c:pt>
                  <c:pt idx="19">
                    <c:v>22/12/2023</c:v>
                  </c:pt>
                  <c:pt idx="20">
                    <c:v>21/12/2023</c:v>
                  </c:pt>
                  <c:pt idx="21">
                    <c:v>20/12/2023</c:v>
                  </c:pt>
                  <c:pt idx="22">
                    <c:v>19/12/2023</c:v>
                  </c:pt>
                  <c:pt idx="23">
                    <c:v>18/12/2023</c:v>
                  </c:pt>
                  <c:pt idx="24">
                    <c:v>15/12/2023</c:v>
                  </c:pt>
                  <c:pt idx="25">
                    <c:v>14/12/2023</c:v>
                  </c:pt>
                  <c:pt idx="26">
                    <c:v>13/12/2023</c:v>
                  </c:pt>
                  <c:pt idx="27">
                    <c:v>12/12/2023</c:v>
                  </c:pt>
                  <c:pt idx="28">
                    <c:v>11/12/2023</c:v>
                  </c:pt>
                  <c:pt idx="29">
                    <c:v>08/12/2023</c:v>
                  </c:pt>
                  <c:pt idx="30">
                    <c:v>07/12/2023</c:v>
                  </c:pt>
                  <c:pt idx="31">
                    <c:v>06/12/2023</c:v>
                  </c:pt>
                  <c:pt idx="32">
                    <c:v>05/12/2023</c:v>
                  </c:pt>
                  <c:pt idx="33">
                    <c:v>04/12/2023</c:v>
                  </c:pt>
                  <c:pt idx="34">
                    <c:v>01/12/2023</c:v>
                  </c:pt>
                  <c:pt idx="35">
                    <c:v>30/11/2023</c:v>
                  </c:pt>
                  <c:pt idx="36">
                    <c:v>29/11/2023</c:v>
                  </c:pt>
                  <c:pt idx="37">
                    <c:v>28/11/2023</c:v>
                  </c:pt>
                  <c:pt idx="38">
                    <c:v>27/11/2023</c:v>
                  </c:pt>
                  <c:pt idx="39">
                    <c:v>24/11/2023</c:v>
                  </c:pt>
                  <c:pt idx="40">
                    <c:v>23/11/2023</c:v>
                  </c:pt>
                  <c:pt idx="41">
                    <c:v>22/11/2023</c:v>
                  </c:pt>
                  <c:pt idx="42">
                    <c:v>21/11/2023</c:v>
                  </c:pt>
                  <c:pt idx="43">
                    <c:v>20/11/2023</c:v>
                  </c:pt>
                  <c:pt idx="44">
                    <c:v>17/11/2023</c:v>
                  </c:pt>
                  <c:pt idx="45">
                    <c:v>16/11/2023</c:v>
                  </c:pt>
                  <c:pt idx="46">
                    <c:v>15/11/2023</c:v>
                  </c:pt>
                  <c:pt idx="47">
                    <c:v>14/11/2023</c:v>
                  </c:pt>
                  <c:pt idx="48">
                    <c:v>13/11/2023</c:v>
                  </c:pt>
                  <c:pt idx="49">
                    <c:v>10/11/2023</c:v>
                  </c:pt>
                  <c:pt idx="50">
                    <c:v>09/11/2023</c:v>
                  </c:pt>
                  <c:pt idx="51">
                    <c:v>08/11/2023</c:v>
                  </c:pt>
                  <c:pt idx="52">
                    <c:v>07/11/2023</c:v>
                  </c:pt>
                  <c:pt idx="53">
                    <c:v>06/11/2023</c:v>
                  </c:pt>
                  <c:pt idx="54">
                    <c:v>03/11/2023</c:v>
                  </c:pt>
                  <c:pt idx="55">
                    <c:v>02/11/2023</c:v>
                  </c:pt>
                  <c:pt idx="56">
                    <c:v>01/11/2023</c:v>
                  </c:pt>
                  <c:pt idx="57">
                    <c:v>31/10/2023</c:v>
                  </c:pt>
                  <c:pt idx="58">
                    <c:v>30/10/2023</c:v>
                  </c:pt>
                  <c:pt idx="59">
                    <c:v>27/10/2023</c:v>
                  </c:pt>
                  <c:pt idx="60">
                    <c:v>26/10/2023</c:v>
                  </c:pt>
                  <c:pt idx="61">
                    <c:v>25/10/2023</c:v>
                  </c:pt>
                  <c:pt idx="62">
                    <c:v>24/10/2023</c:v>
                  </c:pt>
                  <c:pt idx="63">
                    <c:v>23/10/2023</c:v>
                  </c:pt>
                  <c:pt idx="64">
                    <c:v>20/10/2023</c:v>
                  </c:pt>
                  <c:pt idx="65">
                    <c:v>19/10/2023</c:v>
                  </c:pt>
                  <c:pt idx="66">
                    <c:v>18/10/2023</c:v>
                  </c:pt>
                  <c:pt idx="67">
                    <c:v>17/10/2023</c:v>
                  </c:pt>
                </c:lvl>
                <c:lvl>
                  <c:pt idx="0">
                    <c:v>M1</c:v>
                  </c:pt>
                  <c:pt idx="23">
                    <c:v>M2</c:v>
                  </c:pt>
                  <c:pt idx="46">
                    <c:v>M3</c:v>
                  </c:pt>
                </c:lvl>
              </c:multiLvlStrCache>
            </c:multiLvlStrRef>
          </c:cat>
          <c:val>
            <c:numRef>
              <c:f>GDNN!$Z$78:$Z$145</c:f>
              <c:numCache>
                <c:formatCode>#,##0</c:formatCode>
                <c:ptCount val="68"/>
                <c:pt idx="0">
                  <c:v>-12823256717</c:v>
                </c:pt>
                <c:pt idx="1">
                  <c:v>-12512876717</c:v>
                </c:pt>
                <c:pt idx="2">
                  <c:v>-11648096717</c:v>
                </c:pt>
                <c:pt idx="3">
                  <c:v>-14093926717</c:v>
                </c:pt>
                <c:pt idx="4">
                  <c:v>-14384256717</c:v>
                </c:pt>
                <c:pt idx="5">
                  <c:v>-14274546717</c:v>
                </c:pt>
                <c:pt idx="6">
                  <c:v>-14253816717</c:v>
                </c:pt>
                <c:pt idx="7">
                  <c:v>-14227966717</c:v>
                </c:pt>
                <c:pt idx="8">
                  <c:v>-17459036717</c:v>
                </c:pt>
                <c:pt idx="9">
                  <c:v>-21462376717</c:v>
                </c:pt>
                <c:pt idx="10">
                  <c:v>-20750936717</c:v>
                </c:pt>
                <c:pt idx="11">
                  <c:v>-18579466717</c:v>
                </c:pt>
                <c:pt idx="12">
                  <c:v>-20164616717</c:v>
                </c:pt>
                <c:pt idx="13">
                  <c:v>-20847176717</c:v>
                </c:pt>
                <c:pt idx="14">
                  <c:v>-21147516717</c:v>
                </c:pt>
                <c:pt idx="15">
                  <c:v>-18926936717</c:v>
                </c:pt>
                <c:pt idx="16">
                  <c:v>-17045726717</c:v>
                </c:pt>
                <c:pt idx="17">
                  <c:v>-14745656717</c:v>
                </c:pt>
                <c:pt idx="18">
                  <c:v>-8764256717</c:v>
                </c:pt>
                <c:pt idx="19">
                  <c:v>-9004196717</c:v>
                </c:pt>
                <c:pt idx="20">
                  <c:v>-7822166717</c:v>
                </c:pt>
                <c:pt idx="21">
                  <c:v>-6709996717</c:v>
                </c:pt>
                <c:pt idx="22">
                  <c:v>-4632126717</c:v>
                </c:pt>
                <c:pt idx="23">
                  <c:v>-2341836717</c:v>
                </c:pt>
                <c:pt idx="24">
                  <c:v>-2398276717</c:v>
                </c:pt>
                <c:pt idx="25">
                  <c:v>-2423576717</c:v>
                </c:pt>
                <c:pt idx="26">
                  <c:v>-2364866717</c:v>
                </c:pt>
                <c:pt idx="27">
                  <c:v>-1973726717</c:v>
                </c:pt>
                <c:pt idx="28">
                  <c:v>-1906296717</c:v>
                </c:pt>
                <c:pt idx="29">
                  <c:v>-1621126717</c:v>
                </c:pt>
                <c:pt idx="30">
                  <c:v>-1421386717</c:v>
                </c:pt>
                <c:pt idx="31">
                  <c:v>-1778076717</c:v>
                </c:pt>
                <c:pt idx="32">
                  <c:v>-1854406717</c:v>
                </c:pt>
                <c:pt idx="33">
                  <c:v>-1872536717</c:v>
                </c:pt>
                <c:pt idx="34">
                  <c:v>-2906096717</c:v>
                </c:pt>
                <c:pt idx="35">
                  <c:v>-3005506717</c:v>
                </c:pt>
                <c:pt idx="36">
                  <c:v>-2755896717</c:v>
                </c:pt>
                <c:pt idx="37">
                  <c:v>-3228936717</c:v>
                </c:pt>
                <c:pt idx="38">
                  <c:v>-3373666717</c:v>
                </c:pt>
                <c:pt idx="39">
                  <c:v>-3759726717</c:v>
                </c:pt>
                <c:pt idx="40">
                  <c:v>-3355596717</c:v>
                </c:pt>
                <c:pt idx="41">
                  <c:v>-2799016717</c:v>
                </c:pt>
                <c:pt idx="42">
                  <c:v>-2725156717</c:v>
                </c:pt>
                <c:pt idx="43">
                  <c:v>-2637036717</c:v>
                </c:pt>
                <c:pt idx="44">
                  <c:v>-4433726717</c:v>
                </c:pt>
                <c:pt idx="45">
                  <c:v>-3820466717</c:v>
                </c:pt>
                <c:pt idx="46">
                  <c:v>-3395096717</c:v>
                </c:pt>
                <c:pt idx="47">
                  <c:v>-1877356717</c:v>
                </c:pt>
                <c:pt idx="48">
                  <c:v>-1645216717</c:v>
                </c:pt>
                <c:pt idx="49">
                  <c:v>-846476717</c:v>
                </c:pt>
                <c:pt idx="50">
                  <c:v>-178096717</c:v>
                </c:pt>
                <c:pt idx="51">
                  <c:v>1231593283</c:v>
                </c:pt>
                <c:pt idx="52">
                  <c:v>-354996717</c:v>
                </c:pt>
                <c:pt idx="53">
                  <c:v>-195536717</c:v>
                </c:pt>
                <c:pt idx="54">
                  <c:v>-849740654</c:v>
                </c:pt>
                <c:pt idx="55">
                  <c:v>-652910654</c:v>
                </c:pt>
                <c:pt idx="56">
                  <c:v>-1588170654</c:v>
                </c:pt>
                <c:pt idx="57">
                  <c:v>-717890654</c:v>
                </c:pt>
                <c:pt idx="58">
                  <c:v>5880000</c:v>
                </c:pt>
                <c:pt idx="59">
                  <c:v>-289950000</c:v>
                </c:pt>
                <c:pt idx="60">
                  <c:v>-294840000</c:v>
                </c:pt>
                <c:pt idx="61">
                  <c:v>-93520000</c:v>
                </c:pt>
                <c:pt idx="62">
                  <c:v>-37420000</c:v>
                </c:pt>
                <c:pt idx="63">
                  <c:v>303710000</c:v>
                </c:pt>
                <c:pt idx="64">
                  <c:v>391790000</c:v>
                </c:pt>
                <c:pt idx="65">
                  <c:v>631650000</c:v>
                </c:pt>
                <c:pt idx="66">
                  <c:v>510620000</c:v>
                </c:pt>
                <c:pt idx="67">
                  <c:v>507670000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8EF-8E4D-B0DE-8BFD799B7F7D}"/>
            </c:ext>
          </c:extLst>
        </c:ser>
        <c:ser>
          <c:idx val="2"/>
          <c:order val="2"/>
          <c:tx>
            <c:strRef>
              <c:f>GDNN!$AA$77</c:f>
              <c:strCache>
                <c:ptCount val="1"/>
                <c:pt idx="0">
                  <c:v>MSH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multiLvlStrRef>
              <c:f>GDNN!$W$78:$X$145</c:f>
              <c:multiLvlStrCache>
                <c:ptCount val="68"/>
                <c:lvl>
                  <c:pt idx="0">
                    <c:v>19/01/2024</c:v>
                  </c:pt>
                  <c:pt idx="1">
                    <c:v>18/01/2024</c:v>
                  </c:pt>
                  <c:pt idx="2">
                    <c:v>17/01/2024</c:v>
                  </c:pt>
                  <c:pt idx="3">
                    <c:v>16/01/2024</c:v>
                  </c:pt>
                  <c:pt idx="4">
                    <c:v>15/01/2024</c:v>
                  </c:pt>
                  <c:pt idx="5">
                    <c:v>12/01/2024</c:v>
                  </c:pt>
                  <c:pt idx="6">
                    <c:v>11/01/2024</c:v>
                  </c:pt>
                  <c:pt idx="7">
                    <c:v>10/01/2024</c:v>
                  </c:pt>
                  <c:pt idx="8">
                    <c:v>09/01/2024</c:v>
                  </c:pt>
                  <c:pt idx="9">
                    <c:v>08/01/2024</c:v>
                  </c:pt>
                  <c:pt idx="10">
                    <c:v>05/01/2024</c:v>
                  </c:pt>
                  <c:pt idx="11">
                    <c:v>04/01/2024</c:v>
                  </c:pt>
                  <c:pt idx="12">
                    <c:v>03/01/2024</c:v>
                  </c:pt>
                  <c:pt idx="13">
                    <c:v>02/01/2024</c:v>
                  </c:pt>
                  <c:pt idx="14">
                    <c:v>29/12/2023</c:v>
                  </c:pt>
                  <c:pt idx="15">
                    <c:v>28/12/2023</c:v>
                  </c:pt>
                  <c:pt idx="16">
                    <c:v>27/12/2023</c:v>
                  </c:pt>
                  <c:pt idx="17">
                    <c:v>26/12/2023</c:v>
                  </c:pt>
                  <c:pt idx="18">
                    <c:v>25/12/2023</c:v>
                  </c:pt>
                  <c:pt idx="19">
                    <c:v>22/12/2023</c:v>
                  </c:pt>
                  <c:pt idx="20">
                    <c:v>21/12/2023</c:v>
                  </c:pt>
                  <c:pt idx="21">
                    <c:v>20/12/2023</c:v>
                  </c:pt>
                  <c:pt idx="22">
                    <c:v>19/12/2023</c:v>
                  </c:pt>
                  <c:pt idx="23">
                    <c:v>18/12/2023</c:v>
                  </c:pt>
                  <c:pt idx="24">
                    <c:v>15/12/2023</c:v>
                  </c:pt>
                  <c:pt idx="25">
                    <c:v>14/12/2023</c:v>
                  </c:pt>
                  <c:pt idx="26">
                    <c:v>13/12/2023</c:v>
                  </c:pt>
                  <c:pt idx="27">
                    <c:v>12/12/2023</c:v>
                  </c:pt>
                  <c:pt idx="28">
                    <c:v>11/12/2023</c:v>
                  </c:pt>
                  <c:pt idx="29">
                    <c:v>08/12/2023</c:v>
                  </c:pt>
                  <c:pt idx="30">
                    <c:v>07/12/2023</c:v>
                  </c:pt>
                  <c:pt idx="31">
                    <c:v>06/12/2023</c:v>
                  </c:pt>
                  <c:pt idx="32">
                    <c:v>05/12/2023</c:v>
                  </c:pt>
                  <c:pt idx="33">
                    <c:v>04/12/2023</c:v>
                  </c:pt>
                  <c:pt idx="34">
                    <c:v>01/12/2023</c:v>
                  </c:pt>
                  <c:pt idx="35">
                    <c:v>30/11/2023</c:v>
                  </c:pt>
                  <c:pt idx="36">
                    <c:v>29/11/2023</c:v>
                  </c:pt>
                  <c:pt idx="37">
                    <c:v>28/11/2023</c:v>
                  </c:pt>
                  <c:pt idx="38">
                    <c:v>27/11/2023</c:v>
                  </c:pt>
                  <c:pt idx="39">
                    <c:v>24/11/2023</c:v>
                  </c:pt>
                  <c:pt idx="40">
                    <c:v>23/11/2023</c:v>
                  </c:pt>
                  <c:pt idx="41">
                    <c:v>22/11/2023</c:v>
                  </c:pt>
                  <c:pt idx="42">
                    <c:v>21/11/2023</c:v>
                  </c:pt>
                  <c:pt idx="43">
                    <c:v>20/11/2023</c:v>
                  </c:pt>
                  <c:pt idx="44">
                    <c:v>17/11/2023</c:v>
                  </c:pt>
                  <c:pt idx="45">
                    <c:v>16/11/2023</c:v>
                  </c:pt>
                  <c:pt idx="46">
                    <c:v>15/11/2023</c:v>
                  </c:pt>
                  <c:pt idx="47">
                    <c:v>14/11/2023</c:v>
                  </c:pt>
                  <c:pt idx="48">
                    <c:v>13/11/2023</c:v>
                  </c:pt>
                  <c:pt idx="49">
                    <c:v>10/11/2023</c:v>
                  </c:pt>
                  <c:pt idx="50">
                    <c:v>09/11/2023</c:v>
                  </c:pt>
                  <c:pt idx="51">
                    <c:v>08/11/2023</c:v>
                  </c:pt>
                  <c:pt idx="52">
                    <c:v>07/11/2023</c:v>
                  </c:pt>
                  <c:pt idx="53">
                    <c:v>06/11/2023</c:v>
                  </c:pt>
                  <c:pt idx="54">
                    <c:v>03/11/2023</c:v>
                  </c:pt>
                  <c:pt idx="55">
                    <c:v>02/11/2023</c:v>
                  </c:pt>
                  <c:pt idx="56">
                    <c:v>01/11/2023</c:v>
                  </c:pt>
                  <c:pt idx="57">
                    <c:v>31/10/2023</c:v>
                  </c:pt>
                  <c:pt idx="58">
                    <c:v>30/10/2023</c:v>
                  </c:pt>
                  <c:pt idx="59">
                    <c:v>27/10/2023</c:v>
                  </c:pt>
                  <c:pt idx="60">
                    <c:v>26/10/2023</c:v>
                  </c:pt>
                  <c:pt idx="61">
                    <c:v>25/10/2023</c:v>
                  </c:pt>
                  <c:pt idx="62">
                    <c:v>24/10/2023</c:v>
                  </c:pt>
                  <c:pt idx="63">
                    <c:v>23/10/2023</c:v>
                  </c:pt>
                  <c:pt idx="64">
                    <c:v>20/10/2023</c:v>
                  </c:pt>
                  <c:pt idx="65">
                    <c:v>19/10/2023</c:v>
                  </c:pt>
                  <c:pt idx="66">
                    <c:v>18/10/2023</c:v>
                  </c:pt>
                  <c:pt idx="67">
                    <c:v>17/10/2023</c:v>
                  </c:pt>
                </c:lvl>
                <c:lvl>
                  <c:pt idx="0">
                    <c:v>M1</c:v>
                  </c:pt>
                  <c:pt idx="23">
                    <c:v>M2</c:v>
                  </c:pt>
                  <c:pt idx="46">
                    <c:v>M3</c:v>
                  </c:pt>
                </c:lvl>
              </c:multiLvlStrCache>
            </c:multiLvlStrRef>
          </c:cat>
          <c:val>
            <c:numRef>
              <c:f>GDNN!$AA$78:$AA$145</c:f>
              <c:numCache>
                <c:formatCode>#,##0</c:formatCode>
                <c:ptCount val="68"/>
                <c:pt idx="0">
                  <c:v>-1164620000</c:v>
                </c:pt>
                <c:pt idx="1">
                  <c:v>-509060000</c:v>
                </c:pt>
                <c:pt idx="2">
                  <c:v>-538580000</c:v>
                </c:pt>
                <c:pt idx="3">
                  <c:v>-538570000</c:v>
                </c:pt>
                <c:pt idx="4">
                  <c:v>-538570000</c:v>
                </c:pt>
                <c:pt idx="5">
                  <c:v>-538570000</c:v>
                </c:pt>
                <c:pt idx="6">
                  <c:v>-546010000</c:v>
                </c:pt>
                <c:pt idx="7">
                  <c:v>-821380000</c:v>
                </c:pt>
                <c:pt idx="8">
                  <c:v>-1108520000</c:v>
                </c:pt>
                <c:pt idx="9">
                  <c:v>-1400930000</c:v>
                </c:pt>
                <c:pt idx="10">
                  <c:v>-1341420000</c:v>
                </c:pt>
                <c:pt idx="11">
                  <c:v>-1404800000</c:v>
                </c:pt>
                <c:pt idx="12">
                  <c:v>-1427420000</c:v>
                </c:pt>
                <c:pt idx="13">
                  <c:v>-2537990000</c:v>
                </c:pt>
                <c:pt idx="14">
                  <c:v>-2585560000</c:v>
                </c:pt>
                <c:pt idx="15">
                  <c:v>-2570110000</c:v>
                </c:pt>
                <c:pt idx="16">
                  <c:v>-2453840000</c:v>
                </c:pt>
                <c:pt idx="17">
                  <c:v>-2479650000</c:v>
                </c:pt>
                <c:pt idx="18">
                  <c:v>-2479650000</c:v>
                </c:pt>
                <c:pt idx="19">
                  <c:v>-2600390000</c:v>
                </c:pt>
                <c:pt idx="20">
                  <c:v>-2593200000</c:v>
                </c:pt>
                <c:pt idx="21">
                  <c:v>-2593200000</c:v>
                </c:pt>
                <c:pt idx="22">
                  <c:v>-4656820000</c:v>
                </c:pt>
                <c:pt idx="23">
                  <c:v>-4667490000</c:v>
                </c:pt>
                <c:pt idx="24">
                  <c:v>-4645910000</c:v>
                </c:pt>
                <c:pt idx="25">
                  <c:v>-4710130000</c:v>
                </c:pt>
                <c:pt idx="26">
                  <c:v>-4710130000</c:v>
                </c:pt>
                <c:pt idx="27">
                  <c:v>-4710130000</c:v>
                </c:pt>
                <c:pt idx="28">
                  <c:v>-4653900000</c:v>
                </c:pt>
                <c:pt idx="29">
                  <c:v>-4493550000</c:v>
                </c:pt>
                <c:pt idx="30">
                  <c:v>-4493550000</c:v>
                </c:pt>
                <c:pt idx="31">
                  <c:v>-5143410000</c:v>
                </c:pt>
                <c:pt idx="32">
                  <c:v>-4850270000</c:v>
                </c:pt>
                <c:pt idx="33">
                  <c:v>-4352280000</c:v>
                </c:pt>
                <c:pt idx="34">
                  <c:v>-3699650000</c:v>
                </c:pt>
                <c:pt idx="35">
                  <c:v>-3027470000</c:v>
                </c:pt>
                <c:pt idx="36">
                  <c:v>-2510910000</c:v>
                </c:pt>
                <c:pt idx="37">
                  <c:v>-3196240000</c:v>
                </c:pt>
                <c:pt idx="38">
                  <c:v>-3913680000</c:v>
                </c:pt>
                <c:pt idx="39">
                  <c:v>-3943680000</c:v>
                </c:pt>
                <c:pt idx="40">
                  <c:v>-3912900000</c:v>
                </c:pt>
                <c:pt idx="41">
                  <c:v>-3792280000</c:v>
                </c:pt>
                <c:pt idx="42">
                  <c:v>-3433700000</c:v>
                </c:pt>
                <c:pt idx="43">
                  <c:v>-3153600000</c:v>
                </c:pt>
                <c:pt idx="44">
                  <c:v>-3112280000</c:v>
                </c:pt>
                <c:pt idx="45">
                  <c:v>-2750840000</c:v>
                </c:pt>
                <c:pt idx="46">
                  <c:v>-2668180000</c:v>
                </c:pt>
                <c:pt idx="47">
                  <c:v>1752590000</c:v>
                </c:pt>
                <c:pt idx="48">
                  <c:v>4178480000</c:v>
                </c:pt>
                <c:pt idx="49">
                  <c:v>6228590000</c:v>
                </c:pt>
                <c:pt idx="50">
                  <c:v>6342680000</c:v>
                </c:pt>
                <c:pt idx="51">
                  <c:v>8591830000</c:v>
                </c:pt>
                <c:pt idx="52">
                  <c:v>8625070000</c:v>
                </c:pt>
                <c:pt idx="53">
                  <c:v>8426490000</c:v>
                </c:pt>
                <c:pt idx="54">
                  <c:v>8714660000</c:v>
                </c:pt>
                <c:pt idx="55">
                  <c:v>8905390000</c:v>
                </c:pt>
                <c:pt idx="56">
                  <c:v>8873030000</c:v>
                </c:pt>
                <c:pt idx="57">
                  <c:v>8808600000</c:v>
                </c:pt>
                <c:pt idx="58">
                  <c:v>8644830000</c:v>
                </c:pt>
                <c:pt idx="59">
                  <c:v>8786560000</c:v>
                </c:pt>
                <c:pt idx="60">
                  <c:v>8683480000</c:v>
                </c:pt>
                <c:pt idx="61">
                  <c:v>8923060000</c:v>
                </c:pt>
                <c:pt idx="62">
                  <c:v>9165260000</c:v>
                </c:pt>
                <c:pt idx="63">
                  <c:v>9322470000</c:v>
                </c:pt>
                <c:pt idx="64">
                  <c:v>9581710000</c:v>
                </c:pt>
                <c:pt idx="65">
                  <c:v>8181500000</c:v>
                </c:pt>
                <c:pt idx="66">
                  <c:v>7810270000</c:v>
                </c:pt>
                <c:pt idx="67">
                  <c:v>6145730000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8EF-8E4D-B0DE-8BFD799B7F7D}"/>
            </c:ext>
          </c:extLst>
        </c:ser>
        <c:ser>
          <c:idx val="3"/>
          <c:order val="3"/>
          <c:tx>
            <c:strRef>
              <c:f>GDNN!$AB$77</c:f>
              <c:strCache>
                <c:ptCount val="1"/>
                <c:pt idx="0">
                  <c:v>TNG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multiLvlStrRef>
              <c:f>GDNN!$W$78:$X$145</c:f>
              <c:multiLvlStrCache>
                <c:ptCount val="68"/>
                <c:lvl>
                  <c:pt idx="0">
                    <c:v>19/01/2024</c:v>
                  </c:pt>
                  <c:pt idx="1">
                    <c:v>18/01/2024</c:v>
                  </c:pt>
                  <c:pt idx="2">
                    <c:v>17/01/2024</c:v>
                  </c:pt>
                  <c:pt idx="3">
                    <c:v>16/01/2024</c:v>
                  </c:pt>
                  <c:pt idx="4">
                    <c:v>15/01/2024</c:v>
                  </c:pt>
                  <c:pt idx="5">
                    <c:v>12/01/2024</c:v>
                  </c:pt>
                  <c:pt idx="6">
                    <c:v>11/01/2024</c:v>
                  </c:pt>
                  <c:pt idx="7">
                    <c:v>10/01/2024</c:v>
                  </c:pt>
                  <c:pt idx="8">
                    <c:v>09/01/2024</c:v>
                  </c:pt>
                  <c:pt idx="9">
                    <c:v>08/01/2024</c:v>
                  </c:pt>
                  <c:pt idx="10">
                    <c:v>05/01/2024</c:v>
                  </c:pt>
                  <c:pt idx="11">
                    <c:v>04/01/2024</c:v>
                  </c:pt>
                  <c:pt idx="12">
                    <c:v>03/01/2024</c:v>
                  </c:pt>
                  <c:pt idx="13">
                    <c:v>02/01/2024</c:v>
                  </c:pt>
                  <c:pt idx="14">
                    <c:v>29/12/2023</c:v>
                  </c:pt>
                  <c:pt idx="15">
                    <c:v>28/12/2023</c:v>
                  </c:pt>
                  <c:pt idx="16">
                    <c:v>27/12/2023</c:v>
                  </c:pt>
                  <c:pt idx="17">
                    <c:v>26/12/2023</c:v>
                  </c:pt>
                  <c:pt idx="18">
                    <c:v>25/12/2023</c:v>
                  </c:pt>
                  <c:pt idx="19">
                    <c:v>22/12/2023</c:v>
                  </c:pt>
                  <c:pt idx="20">
                    <c:v>21/12/2023</c:v>
                  </c:pt>
                  <c:pt idx="21">
                    <c:v>20/12/2023</c:v>
                  </c:pt>
                  <c:pt idx="22">
                    <c:v>19/12/2023</c:v>
                  </c:pt>
                  <c:pt idx="23">
                    <c:v>18/12/2023</c:v>
                  </c:pt>
                  <c:pt idx="24">
                    <c:v>15/12/2023</c:v>
                  </c:pt>
                  <c:pt idx="25">
                    <c:v>14/12/2023</c:v>
                  </c:pt>
                  <c:pt idx="26">
                    <c:v>13/12/2023</c:v>
                  </c:pt>
                  <c:pt idx="27">
                    <c:v>12/12/2023</c:v>
                  </c:pt>
                  <c:pt idx="28">
                    <c:v>11/12/2023</c:v>
                  </c:pt>
                  <c:pt idx="29">
                    <c:v>08/12/2023</c:v>
                  </c:pt>
                  <c:pt idx="30">
                    <c:v>07/12/2023</c:v>
                  </c:pt>
                  <c:pt idx="31">
                    <c:v>06/12/2023</c:v>
                  </c:pt>
                  <c:pt idx="32">
                    <c:v>05/12/2023</c:v>
                  </c:pt>
                  <c:pt idx="33">
                    <c:v>04/12/2023</c:v>
                  </c:pt>
                  <c:pt idx="34">
                    <c:v>01/12/2023</c:v>
                  </c:pt>
                  <c:pt idx="35">
                    <c:v>30/11/2023</c:v>
                  </c:pt>
                  <c:pt idx="36">
                    <c:v>29/11/2023</c:v>
                  </c:pt>
                  <c:pt idx="37">
                    <c:v>28/11/2023</c:v>
                  </c:pt>
                  <c:pt idx="38">
                    <c:v>27/11/2023</c:v>
                  </c:pt>
                  <c:pt idx="39">
                    <c:v>24/11/2023</c:v>
                  </c:pt>
                  <c:pt idx="40">
                    <c:v>23/11/2023</c:v>
                  </c:pt>
                  <c:pt idx="41">
                    <c:v>22/11/2023</c:v>
                  </c:pt>
                  <c:pt idx="42">
                    <c:v>21/11/2023</c:v>
                  </c:pt>
                  <c:pt idx="43">
                    <c:v>20/11/2023</c:v>
                  </c:pt>
                  <c:pt idx="44">
                    <c:v>17/11/2023</c:v>
                  </c:pt>
                  <c:pt idx="45">
                    <c:v>16/11/2023</c:v>
                  </c:pt>
                  <c:pt idx="46">
                    <c:v>15/11/2023</c:v>
                  </c:pt>
                  <c:pt idx="47">
                    <c:v>14/11/2023</c:v>
                  </c:pt>
                  <c:pt idx="48">
                    <c:v>13/11/2023</c:v>
                  </c:pt>
                  <c:pt idx="49">
                    <c:v>10/11/2023</c:v>
                  </c:pt>
                  <c:pt idx="50">
                    <c:v>09/11/2023</c:v>
                  </c:pt>
                  <c:pt idx="51">
                    <c:v>08/11/2023</c:v>
                  </c:pt>
                  <c:pt idx="52">
                    <c:v>07/11/2023</c:v>
                  </c:pt>
                  <c:pt idx="53">
                    <c:v>06/11/2023</c:v>
                  </c:pt>
                  <c:pt idx="54">
                    <c:v>03/11/2023</c:v>
                  </c:pt>
                  <c:pt idx="55">
                    <c:v>02/11/2023</c:v>
                  </c:pt>
                  <c:pt idx="56">
                    <c:v>01/11/2023</c:v>
                  </c:pt>
                  <c:pt idx="57">
                    <c:v>31/10/2023</c:v>
                  </c:pt>
                  <c:pt idx="58">
                    <c:v>30/10/2023</c:v>
                  </c:pt>
                  <c:pt idx="59">
                    <c:v>27/10/2023</c:v>
                  </c:pt>
                  <c:pt idx="60">
                    <c:v>26/10/2023</c:v>
                  </c:pt>
                  <c:pt idx="61">
                    <c:v>25/10/2023</c:v>
                  </c:pt>
                  <c:pt idx="62">
                    <c:v>24/10/2023</c:v>
                  </c:pt>
                  <c:pt idx="63">
                    <c:v>23/10/2023</c:v>
                  </c:pt>
                  <c:pt idx="64">
                    <c:v>20/10/2023</c:v>
                  </c:pt>
                  <c:pt idx="65">
                    <c:v>19/10/2023</c:v>
                  </c:pt>
                  <c:pt idx="66">
                    <c:v>18/10/2023</c:v>
                  </c:pt>
                  <c:pt idx="67">
                    <c:v>17/10/2023</c:v>
                  </c:pt>
                </c:lvl>
                <c:lvl>
                  <c:pt idx="0">
                    <c:v>M1</c:v>
                  </c:pt>
                  <c:pt idx="23">
                    <c:v>M2</c:v>
                  </c:pt>
                  <c:pt idx="46">
                    <c:v>M3</c:v>
                  </c:pt>
                </c:lvl>
              </c:multiLvlStrCache>
            </c:multiLvlStrRef>
          </c:cat>
          <c:val>
            <c:numRef>
              <c:f>GDNN!$AB$78:$AB$145</c:f>
              <c:numCache>
                <c:formatCode>#,##0</c:formatCode>
                <c:ptCount val="68"/>
                <c:pt idx="0">
                  <c:v>-3437252492</c:v>
                </c:pt>
                <c:pt idx="1">
                  <c:v>-3588027559</c:v>
                </c:pt>
                <c:pt idx="2">
                  <c:v>-3610027141</c:v>
                </c:pt>
                <c:pt idx="3">
                  <c:v>-4599268478</c:v>
                </c:pt>
                <c:pt idx="4">
                  <c:v>1257693965</c:v>
                </c:pt>
                <c:pt idx="5">
                  <c:v>1239998067</c:v>
                </c:pt>
                <c:pt idx="6">
                  <c:v>1077462318</c:v>
                </c:pt>
                <c:pt idx="7">
                  <c:v>-171346790</c:v>
                </c:pt>
                <c:pt idx="8">
                  <c:v>-989553612</c:v>
                </c:pt>
                <c:pt idx="9">
                  <c:v>-5131051529</c:v>
                </c:pt>
                <c:pt idx="10">
                  <c:v>-5825322142</c:v>
                </c:pt>
                <c:pt idx="11">
                  <c:v>-6080582708</c:v>
                </c:pt>
                <c:pt idx="12">
                  <c:v>-5637997321</c:v>
                </c:pt>
                <c:pt idx="13">
                  <c:v>-5546012085</c:v>
                </c:pt>
                <c:pt idx="14">
                  <c:v>6524949</c:v>
                </c:pt>
                <c:pt idx="15">
                  <c:v>389524914</c:v>
                </c:pt>
                <c:pt idx="16">
                  <c:v>2393852656</c:v>
                </c:pt>
                <c:pt idx="17">
                  <c:v>262533812</c:v>
                </c:pt>
                <c:pt idx="18">
                  <c:v>-4867141594</c:v>
                </c:pt>
                <c:pt idx="19">
                  <c:v>-4858558205</c:v>
                </c:pt>
                <c:pt idx="20">
                  <c:v>-4878344016</c:v>
                </c:pt>
                <c:pt idx="21">
                  <c:v>-4721406481</c:v>
                </c:pt>
                <c:pt idx="22">
                  <c:v>-4507502673</c:v>
                </c:pt>
                <c:pt idx="23">
                  <c:v>-5196149217</c:v>
                </c:pt>
                <c:pt idx="24">
                  <c:v>-10451124104</c:v>
                </c:pt>
                <c:pt idx="25">
                  <c:v>-10452896410</c:v>
                </c:pt>
                <c:pt idx="26">
                  <c:v>-11294474506</c:v>
                </c:pt>
                <c:pt idx="27">
                  <c:v>-11489024111</c:v>
                </c:pt>
                <c:pt idx="28">
                  <c:v>-11184907611</c:v>
                </c:pt>
                <c:pt idx="29">
                  <c:v>-8984031130</c:v>
                </c:pt>
                <c:pt idx="30">
                  <c:v>-8081991736</c:v>
                </c:pt>
                <c:pt idx="31">
                  <c:v>-8892615586</c:v>
                </c:pt>
                <c:pt idx="32">
                  <c:v>-6814324003</c:v>
                </c:pt>
                <c:pt idx="33">
                  <c:v>-4279413666</c:v>
                </c:pt>
                <c:pt idx="34">
                  <c:v>-3227683334</c:v>
                </c:pt>
                <c:pt idx="35">
                  <c:v>-2012780359</c:v>
                </c:pt>
                <c:pt idx="36">
                  <c:v>-2126979509</c:v>
                </c:pt>
                <c:pt idx="37">
                  <c:v>-1466728199</c:v>
                </c:pt>
                <c:pt idx="38">
                  <c:v>-309598082</c:v>
                </c:pt>
                <c:pt idx="39">
                  <c:v>-360813774</c:v>
                </c:pt>
                <c:pt idx="40">
                  <c:v>-450551024</c:v>
                </c:pt>
                <c:pt idx="41">
                  <c:v>-893047118</c:v>
                </c:pt>
                <c:pt idx="42">
                  <c:v>-885442648</c:v>
                </c:pt>
                <c:pt idx="43">
                  <c:v>-809579538</c:v>
                </c:pt>
                <c:pt idx="44">
                  <c:v>-1288761676</c:v>
                </c:pt>
                <c:pt idx="45">
                  <c:v>2644918249</c:v>
                </c:pt>
                <c:pt idx="46">
                  <c:v>4722766355</c:v>
                </c:pt>
                <c:pt idx="47">
                  <c:v>4821579892</c:v>
                </c:pt>
                <c:pt idx="48">
                  <c:v>4810237696</c:v>
                </c:pt>
                <c:pt idx="49">
                  <c:v>4874112594</c:v>
                </c:pt>
                <c:pt idx="50">
                  <c:v>5583597616</c:v>
                </c:pt>
                <c:pt idx="51">
                  <c:v>5905970266</c:v>
                </c:pt>
                <c:pt idx="52">
                  <c:v>8152505330</c:v>
                </c:pt>
                <c:pt idx="53">
                  <c:v>8356286936</c:v>
                </c:pt>
                <c:pt idx="54">
                  <c:v>8347095510</c:v>
                </c:pt>
                <c:pt idx="55">
                  <c:v>8203132575</c:v>
                </c:pt>
                <c:pt idx="56">
                  <c:v>5129299258</c:v>
                </c:pt>
                <c:pt idx="57">
                  <c:v>3163646015</c:v>
                </c:pt>
                <c:pt idx="58">
                  <c:v>-2994964228</c:v>
                </c:pt>
                <c:pt idx="59">
                  <c:v>-12044322816</c:v>
                </c:pt>
                <c:pt idx="60">
                  <c:v>-15664342152</c:v>
                </c:pt>
                <c:pt idx="61">
                  <c:v>-18707926998</c:v>
                </c:pt>
                <c:pt idx="62">
                  <c:v>-18519400624</c:v>
                </c:pt>
                <c:pt idx="63">
                  <c:v>-15968749005</c:v>
                </c:pt>
                <c:pt idx="64">
                  <c:v>-15970666355</c:v>
                </c:pt>
                <c:pt idx="65">
                  <c:v>-15753352615</c:v>
                </c:pt>
                <c:pt idx="66">
                  <c:v>-14452956749</c:v>
                </c:pt>
                <c:pt idx="67">
                  <c:v>-18035385574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C8EF-8E4D-B0DE-8BFD799B7F7D}"/>
            </c:ext>
          </c:extLst>
        </c:ser>
        <c:ser>
          <c:idx val="4"/>
          <c:order val="4"/>
          <c:tx>
            <c:strRef>
              <c:f>GDNN!$AC$77</c:f>
              <c:strCache>
                <c:ptCount val="1"/>
                <c:pt idx="0">
                  <c:v>ADS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multiLvlStrRef>
              <c:f>GDNN!$W$78:$X$145</c:f>
              <c:multiLvlStrCache>
                <c:ptCount val="68"/>
                <c:lvl>
                  <c:pt idx="0">
                    <c:v>19/01/2024</c:v>
                  </c:pt>
                  <c:pt idx="1">
                    <c:v>18/01/2024</c:v>
                  </c:pt>
                  <c:pt idx="2">
                    <c:v>17/01/2024</c:v>
                  </c:pt>
                  <c:pt idx="3">
                    <c:v>16/01/2024</c:v>
                  </c:pt>
                  <c:pt idx="4">
                    <c:v>15/01/2024</c:v>
                  </c:pt>
                  <c:pt idx="5">
                    <c:v>12/01/2024</c:v>
                  </c:pt>
                  <c:pt idx="6">
                    <c:v>11/01/2024</c:v>
                  </c:pt>
                  <c:pt idx="7">
                    <c:v>10/01/2024</c:v>
                  </c:pt>
                  <c:pt idx="8">
                    <c:v>09/01/2024</c:v>
                  </c:pt>
                  <c:pt idx="9">
                    <c:v>08/01/2024</c:v>
                  </c:pt>
                  <c:pt idx="10">
                    <c:v>05/01/2024</c:v>
                  </c:pt>
                  <c:pt idx="11">
                    <c:v>04/01/2024</c:v>
                  </c:pt>
                  <c:pt idx="12">
                    <c:v>03/01/2024</c:v>
                  </c:pt>
                  <c:pt idx="13">
                    <c:v>02/01/2024</c:v>
                  </c:pt>
                  <c:pt idx="14">
                    <c:v>29/12/2023</c:v>
                  </c:pt>
                  <c:pt idx="15">
                    <c:v>28/12/2023</c:v>
                  </c:pt>
                  <c:pt idx="16">
                    <c:v>27/12/2023</c:v>
                  </c:pt>
                  <c:pt idx="17">
                    <c:v>26/12/2023</c:v>
                  </c:pt>
                  <c:pt idx="18">
                    <c:v>25/12/2023</c:v>
                  </c:pt>
                  <c:pt idx="19">
                    <c:v>22/12/2023</c:v>
                  </c:pt>
                  <c:pt idx="20">
                    <c:v>21/12/2023</c:v>
                  </c:pt>
                  <c:pt idx="21">
                    <c:v>20/12/2023</c:v>
                  </c:pt>
                  <c:pt idx="22">
                    <c:v>19/12/2023</c:v>
                  </c:pt>
                  <c:pt idx="23">
                    <c:v>18/12/2023</c:v>
                  </c:pt>
                  <c:pt idx="24">
                    <c:v>15/12/2023</c:v>
                  </c:pt>
                  <c:pt idx="25">
                    <c:v>14/12/2023</c:v>
                  </c:pt>
                  <c:pt idx="26">
                    <c:v>13/12/2023</c:v>
                  </c:pt>
                  <c:pt idx="27">
                    <c:v>12/12/2023</c:v>
                  </c:pt>
                  <c:pt idx="28">
                    <c:v>11/12/2023</c:v>
                  </c:pt>
                  <c:pt idx="29">
                    <c:v>08/12/2023</c:v>
                  </c:pt>
                  <c:pt idx="30">
                    <c:v>07/12/2023</c:v>
                  </c:pt>
                  <c:pt idx="31">
                    <c:v>06/12/2023</c:v>
                  </c:pt>
                  <c:pt idx="32">
                    <c:v>05/12/2023</c:v>
                  </c:pt>
                  <c:pt idx="33">
                    <c:v>04/12/2023</c:v>
                  </c:pt>
                  <c:pt idx="34">
                    <c:v>01/12/2023</c:v>
                  </c:pt>
                  <c:pt idx="35">
                    <c:v>30/11/2023</c:v>
                  </c:pt>
                  <c:pt idx="36">
                    <c:v>29/11/2023</c:v>
                  </c:pt>
                  <c:pt idx="37">
                    <c:v>28/11/2023</c:v>
                  </c:pt>
                  <c:pt idx="38">
                    <c:v>27/11/2023</c:v>
                  </c:pt>
                  <c:pt idx="39">
                    <c:v>24/11/2023</c:v>
                  </c:pt>
                  <c:pt idx="40">
                    <c:v>23/11/2023</c:v>
                  </c:pt>
                  <c:pt idx="41">
                    <c:v>22/11/2023</c:v>
                  </c:pt>
                  <c:pt idx="42">
                    <c:v>21/11/2023</c:v>
                  </c:pt>
                  <c:pt idx="43">
                    <c:v>20/11/2023</c:v>
                  </c:pt>
                  <c:pt idx="44">
                    <c:v>17/11/2023</c:v>
                  </c:pt>
                  <c:pt idx="45">
                    <c:v>16/11/2023</c:v>
                  </c:pt>
                  <c:pt idx="46">
                    <c:v>15/11/2023</c:v>
                  </c:pt>
                  <c:pt idx="47">
                    <c:v>14/11/2023</c:v>
                  </c:pt>
                  <c:pt idx="48">
                    <c:v>13/11/2023</c:v>
                  </c:pt>
                  <c:pt idx="49">
                    <c:v>10/11/2023</c:v>
                  </c:pt>
                  <c:pt idx="50">
                    <c:v>09/11/2023</c:v>
                  </c:pt>
                  <c:pt idx="51">
                    <c:v>08/11/2023</c:v>
                  </c:pt>
                  <c:pt idx="52">
                    <c:v>07/11/2023</c:v>
                  </c:pt>
                  <c:pt idx="53">
                    <c:v>06/11/2023</c:v>
                  </c:pt>
                  <c:pt idx="54">
                    <c:v>03/11/2023</c:v>
                  </c:pt>
                  <c:pt idx="55">
                    <c:v>02/11/2023</c:v>
                  </c:pt>
                  <c:pt idx="56">
                    <c:v>01/11/2023</c:v>
                  </c:pt>
                  <c:pt idx="57">
                    <c:v>31/10/2023</c:v>
                  </c:pt>
                  <c:pt idx="58">
                    <c:v>30/10/2023</c:v>
                  </c:pt>
                  <c:pt idx="59">
                    <c:v>27/10/2023</c:v>
                  </c:pt>
                  <c:pt idx="60">
                    <c:v>26/10/2023</c:v>
                  </c:pt>
                  <c:pt idx="61">
                    <c:v>25/10/2023</c:v>
                  </c:pt>
                  <c:pt idx="62">
                    <c:v>24/10/2023</c:v>
                  </c:pt>
                  <c:pt idx="63">
                    <c:v>23/10/2023</c:v>
                  </c:pt>
                  <c:pt idx="64">
                    <c:v>20/10/2023</c:v>
                  </c:pt>
                  <c:pt idx="65">
                    <c:v>19/10/2023</c:v>
                  </c:pt>
                  <c:pt idx="66">
                    <c:v>18/10/2023</c:v>
                  </c:pt>
                  <c:pt idx="67">
                    <c:v>17/10/2023</c:v>
                  </c:pt>
                </c:lvl>
                <c:lvl>
                  <c:pt idx="0">
                    <c:v>M1</c:v>
                  </c:pt>
                  <c:pt idx="23">
                    <c:v>M2</c:v>
                  </c:pt>
                  <c:pt idx="46">
                    <c:v>M3</c:v>
                  </c:pt>
                </c:lvl>
              </c:multiLvlStrCache>
            </c:multiLvlStrRef>
          </c:cat>
          <c:val>
            <c:numRef>
              <c:f>GDNN!$AC$78:$AC$145</c:f>
              <c:numCache>
                <c:formatCode>#,##0</c:formatCode>
                <c:ptCount val="68"/>
                <c:pt idx="0">
                  <c:v>608490752</c:v>
                </c:pt>
                <c:pt idx="1">
                  <c:v>492970752</c:v>
                </c:pt>
                <c:pt idx="2">
                  <c:v>388550752</c:v>
                </c:pt>
                <c:pt idx="3">
                  <c:v>355140752</c:v>
                </c:pt>
                <c:pt idx="4">
                  <c:v>355140752</c:v>
                </c:pt>
                <c:pt idx="5">
                  <c:v>452940752</c:v>
                </c:pt>
                <c:pt idx="6">
                  <c:v>764760752</c:v>
                </c:pt>
                <c:pt idx="7">
                  <c:v>921350752</c:v>
                </c:pt>
                <c:pt idx="8">
                  <c:v>871270752</c:v>
                </c:pt>
                <c:pt idx="9">
                  <c:v>871270752</c:v>
                </c:pt>
                <c:pt idx="10">
                  <c:v>869560752</c:v>
                </c:pt>
                <c:pt idx="11">
                  <c:v>711720752</c:v>
                </c:pt>
                <c:pt idx="12">
                  <c:v>695220752</c:v>
                </c:pt>
                <c:pt idx="13">
                  <c:v>526950752</c:v>
                </c:pt>
                <c:pt idx="14">
                  <c:v>433210752</c:v>
                </c:pt>
                <c:pt idx="15">
                  <c:v>449320752</c:v>
                </c:pt>
                <c:pt idx="16">
                  <c:v>461160752</c:v>
                </c:pt>
                <c:pt idx="17">
                  <c:v>461160752</c:v>
                </c:pt>
                <c:pt idx="18">
                  <c:v>461160752</c:v>
                </c:pt>
                <c:pt idx="19">
                  <c:v>276670752</c:v>
                </c:pt>
                <c:pt idx="20">
                  <c:v>276670752</c:v>
                </c:pt>
                <c:pt idx="21">
                  <c:v>257060752</c:v>
                </c:pt>
                <c:pt idx="22">
                  <c:v>241090752</c:v>
                </c:pt>
                <c:pt idx="23">
                  <c:v>241090752</c:v>
                </c:pt>
                <c:pt idx="24">
                  <c:v>243810752</c:v>
                </c:pt>
                <c:pt idx="25">
                  <c:v>271310752</c:v>
                </c:pt>
                <c:pt idx="26">
                  <c:v>271310752</c:v>
                </c:pt>
                <c:pt idx="27">
                  <c:v>317250752</c:v>
                </c:pt>
                <c:pt idx="28">
                  <c:v>476900752</c:v>
                </c:pt>
                <c:pt idx="29">
                  <c:v>614360752</c:v>
                </c:pt>
                <c:pt idx="30">
                  <c:v>701790752</c:v>
                </c:pt>
                <c:pt idx="31">
                  <c:v>691900752</c:v>
                </c:pt>
                <c:pt idx="32">
                  <c:v>491660752</c:v>
                </c:pt>
                <c:pt idx="33">
                  <c:v>452560752</c:v>
                </c:pt>
                <c:pt idx="34">
                  <c:v>379470752</c:v>
                </c:pt>
                <c:pt idx="35">
                  <c:v>429970752</c:v>
                </c:pt>
                <c:pt idx="36">
                  <c:v>429970752</c:v>
                </c:pt>
                <c:pt idx="37">
                  <c:v>429970752</c:v>
                </c:pt>
                <c:pt idx="38">
                  <c:v>429970752</c:v>
                </c:pt>
                <c:pt idx="39">
                  <c:v>429970752</c:v>
                </c:pt>
                <c:pt idx="40">
                  <c:v>687750752</c:v>
                </c:pt>
                <c:pt idx="41">
                  <c:v>713440752</c:v>
                </c:pt>
                <c:pt idx="42">
                  <c:v>744440752</c:v>
                </c:pt>
                <c:pt idx="43">
                  <c:v>578020752</c:v>
                </c:pt>
                <c:pt idx="44">
                  <c:v>479910752</c:v>
                </c:pt>
                <c:pt idx="45">
                  <c:v>581696665</c:v>
                </c:pt>
                <c:pt idx="46">
                  <c:v>579166665</c:v>
                </c:pt>
                <c:pt idx="47">
                  <c:v>649546665</c:v>
                </c:pt>
                <c:pt idx="48">
                  <c:v>792816665</c:v>
                </c:pt>
                <c:pt idx="49">
                  <c:v>943936665</c:v>
                </c:pt>
                <c:pt idx="50">
                  <c:v>939926665</c:v>
                </c:pt>
                <c:pt idx="51">
                  <c:v>224616665</c:v>
                </c:pt>
                <c:pt idx="52">
                  <c:v>180636665</c:v>
                </c:pt>
                <c:pt idx="53">
                  <c:v>249316665</c:v>
                </c:pt>
                <c:pt idx="54">
                  <c:v>259816665</c:v>
                </c:pt>
                <c:pt idx="55">
                  <c:v>320586665</c:v>
                </c:pt>
                <c:pt idx="56">
                  <c:v>281506665</c:v>
                </c:pt>
                <c:pt idx="57">
                  <c:v>12736665</c:v>
                </c:pt>
                <c:pt idx="58">
                  <c:v>-121593335</c:v>
                </c:pt>
                <c:pt idx="59">
                  <c:v>-121593335</c:v>
                </c:pt>
                <c:pt idx="60">
                  <c:v>-121593335</c:v>
                </c:pt>
                <c:pt idx="61">
                  <c:v>-92023335</c:v>
                </c:pt>
                <c:pt idx="62">
                  <c:v>130486665</c:v>
                </c:pt>
                <c:pt idx="63">
                  <c:v>193066665</c:v>
                </c:pt>
                <c:pt idx="64">
                  <c:v>194406665</c:v>
                </c:pt>
                <c:pt idx="65">
                  <c:v>-44813335</c:v>
                </c:pt>
                <c:pt idx="66">
                  <c:v>-104933335</c:v>
                </c:pt>
                <c:pt idx="67">
                  <c:v>-50533335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C8EF-8E4D-B0DE-8BFD799B7F7D}"/>
            </c:ext>
          </c:extLst>
        </c:ser>
        <c:ser>
          <c:idx val="5"/>
          <c:order val="5"/>
          <c:tx>
            <c:strRef>
              <c:f>GDNN!$AD$77</c:f>
              <c:strCache>
                <c:ptCount val="1"/>
                <c:pt idx="0">
                  <c:v>VGT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multiLvlStrRef>
              <c:f>GDNN!$W$78:$X$145</c:f>
              <c:multiLvlStrCache>
                <c:ptCount val="68"/>
                <c:lvl>
                  <c:pt idx="0">
                    <c:v>19/01/2024</c:v>
                  </c:pt>
                  <c:pt idx="1">
                    <c:v>18/01/2024</c:v>
                  </c:pt>
                  <c:pt idx="2">
                    <c:v>17/01/2024</c:v>
                  </c:pt>
                  <c:pt idx="3">
                    <c:v>16/01/2024</c:v>
                  </c:pt>
                  <c:pt idx="4">
                    <c:v>15/01/2024</c:v>
                  </c:pt>
                  <c:pt idx="5">
                    <c:v>12/01/2024</c:v>
                  </c:pt>
                  <c:pt idx="6">
                    <c:v>11/01/2024</c:v>
                  </c:pt>
                  <c:pt idx="7">
                    <c:v>10/01/2024</c:v>
                  </c:pt>
                  <c:pt idx="8">
                    <c:v>09/01/2024</c:v>
                  </c:pt>
                  <c:pt idx="9">
                    <c:v>08/01/2024</c:v>
                  </c:pt>
                  <c:pt idx="10">
                    <c:v>05/01/2024</c:v>
                  </c:pt>
                  <c:pt idx="11">
                    <c:v>04/01/2024</c:v>
                  </c:pt>
                  <c:pt idx="12">
                    <c:v>03/01/2024</c:v>
                  </c:pt>
                  <c:pt idx="13">
                    <c:v>02/01/2024</c:v>
                  </c:pt>
                  <c:pt idx="14">
                    <c:v>29/12/2023</c:v>
                  </c:pt>
                  <c:pt idx="15">
                    <c:v>28/12/2023</c:v>
                  </c:pt>
                  <c:pt idx="16">
                    <c:v>27/12/2023</c:v>
                  </c:pt>
                  <c:pt idx="17">
                    <c:v>26/12/2023</c:v>
                  </c:pt>
                  <c:pt idx="18">
                    <c:v>25/12/2023</c:v>
                  </c:pt>
                  <c:pt idx="19">
                    <c:v>22/12/2023</c:v>
                  </c:pt>
                  <c:pt idx="20">
                    <c:v>21/12/2023</c:v>
                  </c:pt>
                  <c:pt idx="21">
                    <c:v>20/12/2023</c:v>
                  </c:pt>
                  <c:pt idx="22">
                    <c:v>19/12/2023</c:v>
                  </c:pt>
                  <c:pt idx="23">
                    <c:v>18/12/2023</c:v>
                  </c:pt>
                  <c:pt idx="24">
                    <c:v>15/12/2023</c:v>
                  </c:pt>
                  <c:pt idx="25">
                    <c:v>14/12/2023</c:v>
                  </c:pt>
                  <c:pt idx="26">
                    <c:v>13/12/2023</c:v>
                  </c:pt>
                  <c:pt idx="27">
                    <c:v>12/12/2023</c:v>
                  </c:pt>
                  <c:pt idx="28">
                    <c:v>11/12/2023</c:v>
                  </c:pt>
                  <c:pt idx="29">
                    <c:v>08/12/2023</c:v>
                  </c:pt>
                  <c:pt idx="30">
                    <c:v>07/12/2023</c:v>
                  </c:pt>
                  <c:pt idx="31">
                    <c:v>06/12/2023</c:v>
                  </c:pt>
                  <c:pt idx="32">
                    <c:v>05/12/2023</c:v>
                  </c:pt>
                  <c:pt idx="33">
                    <c:v>04/12/2023</c:v>
                  </c:pt>
                  <c:pt idx="34">
                    <c:v>01/12/2023</c:v>
                  </c:pt>
                  <c:pt idx="35">
                    <c:v>30/11/2023</c:v>
                  </c:pt>
                  <c:pt idx="36">
                    <c:v>29/11/2023</c:v>
                  </c:pt>
                  <c:pt idx="37">
                    <c:v>28/11/2023</c:v>
                  </c:pt>
                  <c:pt idx="38">
                    <c:v>27/11/2023</c:v>
                  </c:pt>
                  <c:pt idx="39">
                    <c:v>24/11/2023</c:v>
                  </c:pt>
                  <c:pt idx="40">
                    <c:v>23/11/2023</c:v>
                  </c:pt>
                  <c:pt idx="41">
                    <c:v>22/11/2023</c:v>
                  </c:pt>
                  <c:pt idx="42">
                    <c:v>21/11/2023</c:v>
                  </c:pt>
                  <c:pt idx="43">
                    <c:v>20/11/2023</c:v>
                  </c:pt>
                  <c:pt idx="44">
                    <c:v>17/11/2023</c:v>
                  </c:pt>
                  <c:pt idx="45">
                    <c:v>16/11/2023</c:v>
                  </c:pt>
                  <c:pt idx="46">
                    <c:v>15/11/2023</c:v>
                  </c:pt>
                  <c:pt idx="47">
                    <c:v>14/11/2023</c:v>
                  </c:pt>
                  <c:pt idx="48">
                    <c:v>13/11/2023</c:v>
                  </c:pt>
                  <c:pt idx="49">
                    <c:v>10/11/2023</c:v>
                  </c:pt>
                  <c:pt idx="50">
                    <c:v>09/11/2023</c:v>
                  </c:pt>
                  <c:pt idx="51">
                    <c:v>08/11/2023</c:v>
                  </c:pt>
                  <c:pt idx="52">
                    <c:v>07/11/2023</c:v>
                  </c:pt>
                  <c:pt idx="53">
                    <c:v>06/11/2023</c:v>
                  </c:pt>
                  <c:pt idx="54">
                    <c:v>03/11/2023</c:v>
                  </c:pt>
                  <c:pt idx="55">
                    <c:v>02/11/2023</c:v>
                  </c:pt>
                  <c:pt idx="56">
                    <c:v>01/11/2023</c:v>
                  </c:pt>
                  <c:pt idx="57">
                    <c:v>31/10/2023</c:v>
                  </c:pt>
                  <c:pt idx="58">
                    <c:v>30/10/2023</c:v>
                  </c:pt>
                  <c:pt idx="59">
                    <c:v>27/10/2023</c:v>
                  </c:pt>
                  <c:pt idx="60">
                    <c:v>26/10/2023</c:v>
                  </c:pt>
                  <c:pt idx="61">
                    <c:v>25/10/2023</c:v>
                  </c:pt>
                  <c:pt idx="62">
                    <c:v>24/10/2023</c:v>
                  </c:pt>
                  <c:pt idx="63">
                    <c:v>23/10/2023</c:v>
                  </c:pt>
                  <c:pt idx="64">
                    <c:v>20/10/2023</c:v>
                  </c:pt>
                  <c:pt idx="65">
                    <c:v>19/10/2023</c:v>
                  </c:pt>
                  <c:pt idx="66">
                    <c:v>18/10/2023</c:v>
                  </c:pt>
                  <c:pt idx="67">
                    <c:v>17/10/2023</c:v>
                  </c:pt>
                </c:lvl>
                <c:lvl>
                  <c:pt idx="0">
                    <c:v>M1</c:v>
                  </c:pt>
                  <c:pt idx="23">
                    <c:v>M2</c:v>
                  </c:pt>
                  <c:pt idx="46">
                    <c:v>M3</c:v>
                  </c:pt>
                </c:lvl>
              </c:multiLvlStrCache>
            </c:multiLvlStrRef>
          </c:cat>
          <c:val>
            <c:numRef>
              <c:f>GDNN!$AD$78:$AD$145</c:f>
              <c:numCache>
                <c:formatCode>#,##0</c:formatCode>
                <c:ptCount val="68"/>
                <c:pt idx="0">
                  <c:v>117643707</c:v>
                </c:pt>
                <c:pt idx="1">
                  <c:v>117643707</c:v>
                </c:pt>
                <c:pt idx="2">
                  <c:v>251420936</c:v>
                </c:pt>
                <c:pt idx="3">
                  <c:v>251420936</c:v>
                </c:pt>
                <c:pt idx="4">
                  <c:v>251420936</c:v>
                </c:pt>
                <c:pt idx="5">
                  <c:v>251420936</c:v>
                </c:pt>
                <c:pt idx="6">
                  <c:v>251420936</c:v>
                </c:pt>
                <c:pt idx="7">
                  <c:v>227705972</c:v>
                </c:pt>
                <c:pt idx="8">
                  <c:v>227705972</c:v>
                </c:pt>
                <c:pt idx="9">
                  <c:v>179877040</c:v>
                </c:pt>
                <c:pt idx="10">
                  <c:v>97304621</c:v>
                </c:pt>
                <c:pt idx="11">
                  <c:v>97304621</c:v>
                </c:pt>
                <c:pt idx="12">
                  <c:v>97304621</c:v>
                </c:pt>
                <c:pt idx="13">
                  <c:v>97304621</c:v>
                </c:pt>
                <c:pt idx="14">
                  <c:v>97304621</c:v>
                </c:pt>
                <c:pt idx="15">
                  <c:v>97304621</c:v>
                </c:pt>
                <c:pt idx="16">
                  <c:v>97304621</c:v>
                </c:pt>
                <c:pt idx="17">
                  <c:v>97304621</c:v>
                </c:pt>
                <c:pt idx="18">
                  <c:v>97304621</c:v>
                </c:pt>
                <c:pt idx="19">
                  <c:v>97304621</c:v>
                </c:pt>
                <c:pt idx="20">
                  <c:v>97304621</c:v>
                </c:pt>
                <c:pt idx="21">
                  <c:v>97304621</c:v>
                </c:pt>
                <c:pt idx="22">
                  <c:v>97304621</c:v>
                </c:pt>
                <c:pt idx="23">
                  <c:v>97304621</c:v>
                </c:pt>
                <c:pt idx="24">
                  <c:v>97304621</c:v>
                </c:pt>
                <c:pt idx="25">
                  <c:v>97304621</c:v>
                </c:pt>
                <c:pt idx="26">
                  <c:v>97304621</c:v>
                </c:pt>
                <c:pt idx="27">
                  <c:v>97304621</c:v>
                </c:pt>
                <c:pt idx="28">
                  <c:v>99734819</c:v>
                </c:pt>
                <c:pt idx="29">
                  <c:v>105675525</c:v>
                </c:pt>
                <c:pt idx="30">
                  <c:v>105675525</c:v>
                </c:pt>
                <c:pt idx="31">
                  <c:v>105675525</c:v>
                </c:pt>
                <c:pt idx="32">
                  <c:v>105675525</c:v>
                </c:pt>
                <c:pt idx="33">
                  <c:v>105675525</c:v>
                </c:pt>
                <c:pt idx="34">
                  <c:v>105675525</c:v>
                </c:pt>
                <c:pt idx="35">
                  <c:v>105675525</c:v>
                </c:pt>
                <c:pt idx="36">
                  <c:v>105675525</c:v>
                </c:pt>
                <c:pt idx="37">
                  <c:v>105675525</c:v>
                </c:pt>
                <c:pt idx="38">
                  <c:v>105675525</c:v>
                </c:pt>
                <c:pt idx="39">
                  <c:v>105675525</c:v>
                </c:pt>
                <c:pt idx="40">
                  <c:v>105675525</c:v>
                </c:pt>
                <c:pt idx="41">
                  <c:v>10297216</c:v>
                </c:pt>
                <c:pt idx="42">
                  <c:v>10297216</c:v>
                </c:pt>
                <c:pt idx="43">
                  <c:v>10297216</c:v>
                </c:pt>
                <c:pt idx="44">
                  <c:v>10297216</c:v>
                </c:pt>
                <c:pt idx="45">
                  <c:v>10297216</c:v>
                </c:pt>
                <c:pt idx="46">
                  <c:v>10297216</c:v>
                </c:pt>
                <c:pt idx="47">
                  <c:v>10297216</c:v>
                </c:pt>
                <c:pt idx="48">
                  <c:v>10297216</c:v>
                </c:pt>
                <c:pt idx="49">
                  <c:v>10297216</c:v>
                </c:pt>
                <c:pt idx="50">
                  <c:v>10297216</c:v>
                </c:pt>
                <c:pt idx="51">
                  <c:v>10297216</c:v>
                </c:pt>
                <c:pt idx="52">
                  <c:v>10297216</c:v>
                </c:pt>
                <c:pt idx="53">
                  <c:v>10297216</c:v>
                </c:pt>
                <c:pt idx="54">
                  <c:v>10297216</c:v>
                </c:pt>
                <c:pt idx="55">
                  <c:v>10297216</c:v>
                </c:pt>
                <c:pt idx="56">
                  <c:v>10297216</c:v>
                </c:pt>
                <c:pt idx="57">
                  <c:v>10297216</c:v>
                </c:pt>
                <c:pt idx="58">
                  <c:v>10297216</c:v>
                </c:pt>
                <c:pt idx="59">
                  <c:v>10297216</c:v>
                </c:pt>
                <c:pt idx="60">
                  <c:v>10297216</c:v>
                </c:pt>
                <c:pt idx="61">
                  <c:v>10297216</c:v>
                </c:pt>
                <c:pt idx="62">
                  <c:v>10297216</c:v>
                </c:pt>
                <c:pt idx="63">
                  <c:v>10297216</c:v>
                </c:pt>
                <c:pt idx="64">
                  <c:v>10297216</c:v>
                </c:pt>
                <c:pt idx="65">
                  <c:v>10297216</c:v>
                </c:pt>
                <c:pt idx="66">
                  <c:v>10297216</c:v>
                </c:pt>
                <c:pt idx="67">
                  <c:v>10297216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C8EF-8E4D-B0DE-8BFD799B7F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56978656"/>
        <c:axId val="1057963280"/>
      </c:lineChart>
      <c:catAx>
        <c:axId val="135697865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VN"/>
          </a:p>
        </c:txPr>
        <c:crossAx val="1057963280"/>
        <c:crosses val="autoZero"/>
        <c:auto val="1"/>
        <c:lblAlgn val="ctr"/>
        <c:lblOffset val="100"/>
        <c:noMultiLvlLbl val="0"/>
      </c:catAx>
      <c:valAx>
        <c:axId val="1057963280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VN"/>
          </a:p>
        </c:txPr>
        <c:crossAx val="1356978656"/>
        <c:crosses val="autoZero"/>
        <c:crossBetween val="between"/>
        <c:dispUnits>
          <c:builtInUnit val="billion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VN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V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VN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Mid Cap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V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GDNN!$Y$149</c:f>
              <c:strCache>
                <c:ptCount val="1"/>
                <c:pt idx="0">
                  <c:v>PTB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multiLvlStrRef>
              <c:f>GDNN!$W$150:$X$217</c:f>
              <c:multiLvlStrCache>
                <c:ptCount val="68"/>
                <c:lvl>
                  <c:pt idx="0">
                    <c:v>19/01/2024</c:v>
                  </c:pt>
                  <c:pt idx="1">
                    <c:v>18/01/2024</c:v>
                  </c:pt>
                  <c:pt idx="2">
                    <c:v>17/01/2024</c:v>
                  </c:pt>
                  <c:pt idx="3">
                    <c:v>16/01/2024</c:v>
                  </c:pt>
                  <c:pt idx="4">
                    <c:v>15/01/2024</c:v>
                  </c:pt>
                  <c:pt idx="5">
                    <c:v>12/01/2024</c:v>
                  </c:pt>
                  <c:pt idx="6">
                    <c:v>11/01/2024</c:v>
                  </c:pt>
                  <c:pt idx="7">
                    <c:v>10/01/2024</c:v>
                  </c:pt>
                  <c:pt idx="8">
                    <c:v>09/01/2024</c:v>
                  </c:pt>
                  <c:pt idx="9">
                    <c:v>08/01/2024</c:v>
                  </c:pt>
                  <c:pt idx="10">
                    <c:v>05/01/2024</c:v>
                  </c:pt>
                  <c:pt idx="11">
                    <c:v>04/01/2024</c:v>
                  </c:pt>
                  <c:pt idx="12">
                    <c:v>03/01/2024</c:v>
                  </c:pt>
                  <c:pt idx="13">
                    <c:v>02/01/2024</c:v>
                  </c:pt>
                  <c:pt idx="14">
                    <c:v>29/12/2023</c:v>
                  </c:pt>
                  <c:pt idx="15">
                    <c:v>28/12/2023</c:v>
                  </c:pt>
                  <c:pt idx="16">
                    <c:v>27/12/2023</c:v>
                  </c:pt>
                  <c:pt idx="17">
                    <c:v>26/12/2023</c:v>
                  </c:pt>
                  <c:pt idx="18">
                    <c:v>25/12/2023</c:v>
                  </c:pt>
                  <c:pt idx="19">
                    <c:v>22/12/2023</c:v>
                  </c:pt>
                  <c:pt idx="20">
                    <c:v>21/12/2023</c:v>
                  </c:pt>
                  <c:pt idx="21">
                    <c:v>20/12/2023</c:v>
                  </c:pt>
                  <c:pt idx="22">
                    <c:v>19/12/2023</c:v>
                  </c:pt>
                  <c:pt idx="23">
                    <c:v>18/12/2023</c:v>
                  </c:pt>
                  <c:pt idx="24">
                    <c:v>15/12/2023</c:v>
                  </c:pt>
                  <c:pt idx="25">
                    <c:v>14/12/2023</c:v>
                  </c:pt>
                  <c:pt idx="26">
                    <c:v>13/12/2023</c:v>
                  </c:pt>
                  <c:pt idx="27">
                    <c:v>12/12/2023</c:v>
                  </c:pt>
                  <c:pt idx="28">
                    <c:v>11/12/2023</c:v>
                  </c:pt>
                  <c:pt idx="29">
                    <c:v>08/12/2023</c:v>
                  </c:pt>
                  <c:pt idx="30">
                    <c:v>07/12/2023</c:v>
                  </c:pt>
                  <c:pt idx="31">
                    <c:v>06/12/2023</c:v>
                  </c:pt>
                  <c:pt idx="32">
                    <c:v>05/12/2023</c:v>
                  </c:pt>
                  <c:pt idx="33">
                    <c:v>04/12/2023</c:v>
                  </c:pt>
                  <c:pt idx="34">
                    <c:v>01/12/2023</c:v>
                  </c:pt>
                  <c:pt idx="35">
                    <c:v>30/11/2023</c:v>
                  </c:pt>
                  <c:pt idx="36">
                    <c:v>29/11/2023</c:v>
                  </c:pt>
                  <c:pt idx="37">
                    <c:v>28/11/2023</c:v>
                  </c:pt>
                  <c:pt idx="38">
                    <c:v>27/11/2023</c:v>
                  </c:pt>
                  <c:pt idx="39">
                    <c:v>24/11/2023</c:v>
                  </c:pt>
                  <c:pt idx="40">
                    <c:v>23/11/2023</c:v>
                  </c:pt>
                  <c:pt idx="41">
                    <c:v>22/11/2023</c:v>
                  </c:pt>
                  <c:pt idx="42">
                    <c:v>21/11/2023</c:v>
                  </c:pt>
                  <c:pt idx="43">
                    <c:v>20/11/2023</c:v>
                  </c:pt>
                  <c:pt idx="44">
                    <c:v>17/11/2023</c:v>
                  </c:pt>
                  <c:pt idx="45">
                    <c:v>16/11/2023</c:v>
                  </c:pt>
                  <c:pt idx="46">
                    <c:v>15/11/2023</c:v>
                  </c:pt>
                  <c:pt idx="47">
                    <c:v>14/11/2023</c:v>
                  </c:pt>
                  <c:pt idx="48">
                    <c:v>13/11/2023</c:v>
                  </c:pt>
                  <c:pt idx="49">
                    <c:v>10/11/2023</c:v>
                  </c:pt>
                  <c:pt idx="50">
                    <c:v>09/11/2023</c:v>
                  </c:pt>
                  <c:pt idx="51">
                    <c:v>08/11/2023</c:v>
                  </c:pt>
                  <c:pt idx="52">
                    <c:v>07/11/2023</c:v>
                  </c:pt>
                  <c:pt idx="53">
                    <c:v>06/11/2023</c:v>
                  </c:pt>
                  <c:pt idx="54">
                    <c:v>03/11/2023</c:v>
                  </c:pt>
                  <c:pt idx="55">
                    <c:v>02/11/2023</c:v>
                  </c:pt>
                  <c:pt idx="56">
                    <c:v>01/11/2023</c:v>
                  </c:pt>
                  <c:pt idx="57">
                    <c:v>31/10/2023</c:v>
                  </c:pt>
                  <c:pt idx="58">
                    <c:v>30/10/2023</c:v>
                  </c:pt>
                  <c:pt idx="59">
                    <c:v>27/10/2023</c:v>
                  </c:pt>
                  <c:pt idx="60">
                    <c:v>26/10/2023</c:v>
                  </c:pt>
                  <c:pt idx="61">
                    <c:v>25/10/2023</c:v>
                  </c:pt>
                  <c:pt idx="62">
                    <c:v>24/10/2023</c:v>
                  </c:pt>
                  <c:pt idx="63">
                    <c:v>23/10/2023</c:v>
                  </c:pt>
                  <c:pt idx="64">
                    <c:v>20/10/2023</c:v>
                  </c:pt>
                  <c:pt idx="65">
                    <c:v>19/10/2023</c:v>
                  </c:pt>
                  <c:pt idx="66">
                    <c:v>18/10/2023</c:v>
                  </c:pt>
                  <c:pt idx="67">
                    <c:v>17/10/2023</c:v>
                  </c:pt>
                </c:lvl>
                <c:lvl>
                  <c:pt idx="0">
                    <c:v>M1</c:v>
                  </c:pt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GDNN!$Y$150:$Y$217</c:f>
              <c:numCache>
                <c:formatCode>#,##0</c:formatCode>
                <c:ptCount val="68"/>
                <c:pt idx="0">
                  <c:v>78974872489</c:v>
                </c:pt>
                <c:pt idx="1">
                  <c:v>78821582489</c:v>
                </c:pt>
                <c:pt idx="2">
                  <c:v>77532662489</c:v>
                </c:pt>
                <c:pt idx="3">
                  <c:v>77448462489</c:v>
                </c:pt>
                <c:pt idx="4">
                  <c:v>77774392489</c:v>
                </c:pt>
                <c:pt idx="5">
                  <c:v>74307932489</c:v>
                </c:pt>
                <c:pt idx="6">
                  <c:v>74194292489</c:v>
                </c:pt>
                <c:pt idx="7">
                  <c:v>71294372489</c:v>
                </c:pt>
                <c:pt idx="8">
                  <c:v>70971412489</c:v>
                </c:pt>
                <c:pt idx="9">
                  <c:v>68749042489</c:v>
                </c:pt>
                <c:pt idx="10">
                  <c:v>61580412489</c:v>
                </c:pt>
                <c:pt idx="11">
                  <c:v>61580432489</c:v>
                </c:pt>
                <c:pt idx="12">
                  <c:v>58155482489</c:v>
                </c:pt>
                <c:pt idx="13">
                  <c:v>58940242489</c:v>
                </c:pt>
                <c:pt idx="14">
                  <c:v>59316922489</c:v>
                </c:pt>
                <c:pt idx="15">
                  <c:v>61043572489</c:v>
                </c:pt>
                <c:pt idx="16">
                  <c:v>60915502489</c:v>
                </c:pt>
                <c:pt idx="17">
                  <c:v>61009632489</c:v>
                </c:pt>
                <c:pt idx="18">
                  <c:v>59065502489</c:v>
                </c:pt>
                <c:pt idx="19">
                  <c:v>55808132489</c:v>
                </c:pt>
                <c:pt idx="20">
                  <c:v>54713812489</c:v>
                </c:pt>
                <c:pt idx="21">
                  <c:v>53615782489</c:v>
                </c:pt>
                <c:pt idx="22">
                  <c:v>53627342489</c:v>
                </c:pt>
                <c:pt idx="23">
                  <c:v>53511372489</c:v>
                </c:pt>
                <c:pt idx="24">
                  <c:v>53698352489</c:v>
                </c:pt>
                <c:pt idx="25">
                  <c:v>53761622489</c:v>
                </c:pt>
                <c:pt idx="26">
                  <c:v>53893402489</c:v>
                </c:pt>
                <c:pt idx="27">
                  <c:v>53841142489</c:v>
                </c:pt>
                <c:pt idx="28">
                  <c:v>63251202489</c:v>
                </c:pt>
                <c:pt idx="29">
                  <c:v>63535412489</c:v>
                </c:pt>
                <c:pt idx="30">
                  <c:v>64349752489</c:v>
                </c:pt>
                <c:pt idx="31">
                  <c:v>61001612489</c:v>
                </c:pt>
                <c:pt idx="32">
                  <c:v>63299582489</c:v>
                </c:pt>
                <c:pt idx="33">
                  <c:v>63124362489</c:v>
                </c:pt>
                <c:pt idx="34">
                  <c:v>66390061931</c:v>
                </c:pt>
                <c:pt idx="35">
                  <c:v>66142461931</c:v>
                </c:pt>
                <c:pt idx="36">
                  <c:v>65464261931</c:v>
                </c:pt>
                <c:pt idx="37">
                  <c:v>66577951931</c:v>
                </c:pt>
                <c:pt idx="38">
                  <c:v>65753281931</c:v>
                </c:pt>
                <c:pt idx="39">
                  <c:v>62300041931</c:v>
                </c:pt>
                <c:pt idx="40">
                  <c:v>62140381931</c:v>
                </c:pt>
                <c:pt idx="41">
                  <c:v>60701311931</c:v>
                </c:pt>
                <c:pt idx="42">
                  <c:v>60599181931</c:v>
                </c:pt>
                <c:pt idx="43">
                  <c:v>57947891931</c:v>
                </c:pt>
                <c:pt idx="44">
                  <c:v>48190691931</c:v>
                </c:pt>
                <c:pt idx="45">
                  <c:v>43515971931</c:v>
                </c:pt>
                <c:pt idx="46">
                  <c:v>43336291931</c:v>
                </c:pt>
                <c:pt idx="47">
                  <c:v>37515981931</c:v>
                </c:pt>
                <c:pt idx="48">
                  <c:v>31229021931</c:v>
                </c:pt>
                <c:pt idx="49">
                  <c:v>27841021931</c:v>
                </c:pt>
                <c:pt idx="50">
                  <c:v>22125061931</c:v>
                </c:pt>
                <c:pt idx="51">
                  <c:v>19283221931</c:v>
                </c:pt>
                <c:pt idx="52">
                  <c:v>19432691931</c:v>
                </c:pt>
                <c:pt idx="53">
                  <c:v>19731281931</c:v>
                </c:pt>
                <c:pt idx="54">
                  <c:v>19000121931</c:v>
                </c:pt>
                <c:pt idx="55">
                  <c:v>15605231931</c:v>
                </c:pt>
                <c:pt idx="56">
                  <c:v>14967361931</c:v>
                </c:pt>
                <c:pt idx="57">
                  <c:v>15168981931</c:v>
                </c:pt>
                <c:pt idx="58">
                  <c:v>15438591931</c:v>
                </c:pt>
                <c:pt idx="59">
                  <c:v>15174587397</c:v>
                </c:pt>
                <c:pt idx="60">
                  <c:v>15207887397</c:v>
                </c:pt>
                <c:pt idx="61">
                  <c:v>18191207397</c:v>
                </c:pt>
                <c:pt idx="62">
                  <c:v>18128127397</c:v>
                </c:pt>
                <c:pt idx="63">
                  <c:v>18382687397</c:v>
                </c:pt>
                <c:pt idx="64">
                  <c:v>18433917397</c:v>
                </c:pt>
                <c:pt idx="65">
                  <c:v>9533327397</c:v>
                </c:pt>
                <c:pt idx="66">
                  <c:v>10226817397</c:v>
                </c:pt>
                <c:pt idx="67">
                  <c:v>10339217397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6E2-FE47-ACBD-53D70E7B85DE}"/>
            </c:ext>
          </c:extLst>
        </c:ser>
        <c:ser>
          <c:idx val="1"/>
          <c:order val="1"/>
          <c:tx>
            <c:strRef>
              <c:f>GDNN!$Z$149</c:f>
              <c:strCache>
                <c:ptCount val="1"/>
                <c:pt idx="0">
                  <c:v>QNS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multiLvlStrRef>
              <c:f>GDNN!$W$150:$X$217</c:f>
              <c:multiLvlStrCache>
                <c:ptCount val="68"/>
                <c:lvl>
                  <c:pt idx="0">
                    <c:v>19/01/2024</c:v>
                  </c:pt>
                  <c:pt idx="1">
                    <c:v>18/01/2024</c:v>
                  </c:pt>
                  <c:pt idx="2">
                    <c:v>17/01/2024</c:v>
                  </c:pt>
                  <c:pt idx="3">
                    <c:v>16/01/2024</c:v>
                  </c:pt>
                  <c:pt idx="4">
                    <c:v>15/01/2024</c:v>
                  </c:pt>
                  <c:pt idx="5">
                    <c:v>12/01/2024</c:v>
                  </c:pt>
                  <c:pt idx="6">
                    <c:v>11/01/2024</c:v>
                  </c:pt>
                  <c:pt idx="7">
                    <c:v>10/01/2024</c:v>
                  </c:pt>
                  <c:pt idx="8">
                    <c:v>09/01/2024</c:v>
                  </c:pt>
                  <c:pt idx="9">
                    <c:v>08/01/2024</c:v>
                  </c:pt>
                  <c:pt idx="10">
                    <c:v>05/01/2024</c:v>
                  </c:pt>
                  <c:pt idx="11">
                    <c:v>04/01/2024</c:v>
                  </c:pt>
                  <c:pt idx="12">
                    <c:v>03/01/2024</c:v>
                  </c:pt>
                  <c:pt idx="13">
                    <c:v>02/01/2024</c:v>
                  </c:pt>
                  <c:pt idx="14">
                    <c:v>29/12/2023</c:v>
                  </c:pt>
                  <c:pt idx="15">
                    <c:v>28/12/2023</c:v>
                  </c:pt>
                  <c:pt idx="16">
                    <c:v>27/12/2023</c:v>
                  </c:pt>
                  <c:pt idx="17">
                    <c:v>26/12/2023</c:v>
                  </c:pt>
                  <c:pt idx="18">
                    <c:v>25/12/2023</c:v>
                  </c:pt>
                  <c:pt idx="19">
                    <c:v>22/12/2023</c:v>
                  </c:pt>
                  <c:pt idx="20">
                    <c:v>21/12/2023</c:v>
                  </c:pt>
                  <c:pt idx="21">
                    <c:v>20/12/2023</c:v>
                  </c:pt>
                  <c:pt idx="22">
                    <c:v>19/12/2023</c:v>
                  </c:pt>
                  <c:pt idx="23">
                    <c:v>18/12/2023</c:v>
                  </c:pt>
                  <c:pt idx="24">
                    <c:v>15/12/2023</c:v>
                  </c:pt>
                  <c:pt idx="25">
                    <c:v>14/12/2023</c:v>
                  </c:pt>
                  <c:pt idx="26">
                    <c:v>13/12/2023</c:v>
                  </c:pt>
                  <c:pt idx="27">
                    <c:v>12/12/2023</c:v>
                  </c:pt>
                  <c:pt idx="28">
                    <c:v>11/12/2023</c:v>
                  </c:pt>
                  <c:pt idx="29">
                    <c:v>08/12/2023</c:v>
                  </c:pt>
                  <c:pt idx="30">
                    <c:v>07/12/2023</c:v>
                  </c:pt>
                  <c:pt idx="31">
                    <c:v>06/12/2023</c:v>
                  </c:pt>
                  <c:pt idx="32">
                    <c:v>05/12/2023</c:v>
                  </c:pt>
                  <c:pt idx="33">
                    <c:v>04/12/2023</c:v>
                  </c:pt>
                  <c:pt idx="34">
                    <c:v>01/12/2023</c:v>
                  </c:pt>
                  <c:pt idx="35">
                    <c:v>30/11/2023</c:v>
                  </c:pt>
                  <c:pt idx="36">
                    <c:v>29/11/2023</c:v>
                  </c:pt>
                  <c:pt idx="37">
                    <c:v>28/11/2023</c:v>
                  </c:pt>
                  <c:pt idx="38">
                    <c:v>27/11/2023</c:v>
                  </c:pt>
                  <c:pt idx="39">
                    <c:v>24/11/2023</c:v>
                  </c:pt>
                  <c:pt idx="40">
                    <c:v>23/11/2023</c:v>
                  </c:pt>
                  <c:pt idx="41">
                    <c:v>22/11/2023</c:v>
                  </c:pt>
                  <c:pt idx="42">
                    <c:v>21/11/2023</c:v>
                  </c:pt>
                  <c:pt idx="43">
                    <c:v>20/11/2023</c:v>
                  </c:pt>
                  <c:pt idx="44">
                    <c:v>17/11/2023</c:v>
                  </c:pt>
                  <c:pt idx="45">
                    <c:v>16/11/2023</c:v>
                  </c:pt>
                  <c:pt idx="46">
                    <c:v>15/11/2023</c:v>
                  </c:pt>
                  <c:pt idx="47">
                    <c:v>14/11/2023</c:v>
                  </c:pt>
                  <c:pt idx="48">
                    <c:v>13/11/2023</c:v>
                  </c:pt>
                  <c:pt idx="49">
                    <c:v>10/11/2023</c:v>
                  </c:pt>
                  <c:pt idx="50">
                    <c:v>09/11/2023</c:v>
                  </c:pt>
                  <c:pt idx="51">
                    <c:v>08/11/2023</c:v>
                  </c:pt>
                  <c:pt idx="52">
                    <c:v>07/11/2023</c:v>
                  </c:pt>
                  <c:pt idx="53">
                    <c:v>06/11/2023</c:v>
                  </c:pt>
                  <c:pt idx="54">
                    <c:v>03/11/2023</c:v>
                  </c:pt>
                  <c:pt idx="55">
                    <c:v>02/11/2023</c:v>
                  </c:pt>
                  <c:pt idx="56">
                    <c:v>01/11/2023</c:v>
                  </c:pt>
                  <c:pt idx="57">
                    <c:v>31/10/2023</c:v>
                  </c:pt>
                  <c:pt idx="58">
                    <c:v>30/10/2023</c:v>
                  </c:pt>
                  <c:pt idx="59">
                    <c:v>27/10/2023</c:v>
                  </c:pt>
                  <c:pt idx="60">
                    <c:v>26/10/2023</c:v>
                  </c:pt>
                  <c:pt idx="61">
                    <c:v>25/10/2023</c:v>
                  </c:pt>
                  <c:pt idx="62">
                    <c:v>24/10/2023</c:v>
                  </c:pt>
                  <c:pt idx="63">
                    <c:v>23/10/2023</c:v>
                  </c:pt>
                  <c:pt idx="64">
                    <c:v>20/10/2023</c:v>
                  </c:pt>
                  <c:pt idx="65">
                    <c:v>19/10/2023</c:v>
                  </c:pt>
                  <c:pt idx="66">
                    <c:v>18/10/2023</c:v>
                  </c:pt>
                  <c:pt idx="67">
                    <c:v>17/10/2023</c:v>
                  </c:pt>
                </c:lvl>
                <c:lvl>
                  <c:pt idx="0">
                    <c:v>M1</c:v>
                  </c:pt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GDNN!$Z$150:$Z$217</c:f>
              <c:numCache>
                <c:formatCode>#,##0</c:formatCode>
                <c:ptCount val="68"/>
                <c:pt idx="0">
                  <c:v>-93865038828</c:v>
                </c:pt>
                <c:pt idx="1">
                  <c:v>-104686048364</c:v>
                </c:pt>
                <c:pt idx="2">
                  <c:v>-117466883027</c:v>
                </c:pt>
                <c:pt idx="3">
                  <c:v>-117330353080</c:v>
                </c:pt>
                <c:pt idx="4">
                  <c:v>-102354612854</c:v>
                </c:pt>
                <c:pt idx="5">
                  <c:v>-97962369713</c:v>
                </c:pt>
                <c:pt idx="6">
                  <c:v>-105670090351</c:v>
                </c:pt>
                <c:pt idx="7">
                  <c:v>-104057466450</c:v>
                </c:pt>
                <c:pt idx="8">
                  <c:v>-101041834422</c:v>
                </c:pt>
                <c:pt idx="9">
                  <c:v>-90111439546</c:v>
                </c:pt>
                <c:pt idx="10">
                  <c:v>-83375677029</c:v>
                </c:pt>
                <c:pt idx="11">
                  <c:v>-67693947553</c:v>
                </c:pt>
                <c:pt idx="12">
                  <c:v>-58908396589</c:v>
                </c:pt>
                <c:pt idx="13">
                  <c:v>-53334795675</c:v>
                </c:pt>
                <c:pt idx="14">
                  <c:v>-46432613760</c:v>
                </c:pt>
                <c:pt idx="15">
                  <c:v>-52210821514</c:v>
                </c:pt>
                <c:pt idx="16">
                  <c:v>-52862736301</c:v>
                </c:pt>
                <c:pt idx="17">
                  <c:v>-46953524149</c:v>
                </c:pt>
                <c:pt idx="18">
                  <c:v>-41332178725</c:v>
                </c:pt>
                <c:pt idx="19">
                  <c:v>-34818463013</c:v>
                </c:pt>
                <c:pt idx="20">
                  <c:v>-29886017749</c:v>
                </c:pt>
                <c:pt idx="21">
                  <c:v>-22135001112</c:v>
                </c:pt>
                <c:pt idx="22">
                  <c:v>-16692250977</c:v>
                </c:pt>
                <c:pt idx="23">
                  <c:v>-12952755225</c:v>
                </c:pt>
                <c:pt idx="24">
                  <c:v>-16073364053</c:v>
                </c:pt>
                <c:pt idx="25">
                  <c:v>-12309407827</c:v>
                </c:pt>
                <c:pt idx="26">
                  <c:v>-8955294957</c:v>
                </c:pt>
                <c:pt idx="27">
                  <c:v>3596556399</c:v>
                </c:pt>
                <c:pt idx="28">
                  <c:v>10324023561</c:v>
                </c:pt>
                <c:pt idx="29">
                  <c:v>19162415768</c:v>
                </c:pt>
                <c:pt idx="30">
                  <c:v>28126635586</c:v>
                </c:pt>
                <c:pt idx="31">
                  <c:v>36574618057</c:v>
                </c:pt>
                <c:pt idx="32">
                  <c:v>41458032713</c:v>
                </c:pt>
                <c:pt idx="33">
                  <c:v>46489579926</c:v>
                </c:pt>
                <c:pt idx="34">
                  <c:v>51833611528</c:v>
                </c:pt>
                <c:pt idx="35">
                  <c:v>51874988823</c:v>
                </c:pt>
                <c:pt idx="36">
                  <c:v>47240368781</c:v>
                </c:pt>
                <c:pt idx="37">
                  <c:v>46975542771</c:v>
                </c:pt>
                <c:pt idx="38">
                  <c:v>48821528256</c:v>
                </c:pt>
                <c:pt idx="39">
                  <c:v>50119391154</c:v>
                </c:pt>
                <c:pt idx="40">
                  <c:v>48728581351</c:v>
                </c:pt>
                <c:pt idx="41">
                  <c:v>45854745288</c:v>
                </c:pt>
                <c:pt idx="42">
                  <c:v>51249854429</c:v>
                </c:pt>
                <c:pt idx="43">
                  <c:v>56902511295</c:v>
                </c:pt>
                <c:pt idx="44">
                  <c:v>57563474072</c:v>
                </c:pt>
                <c:pt idx="45">
                  <c:v>60243750180</c:v>
                </c:pt>
                <c:pt idx="46">
                  <c:v>53321344848</c:v>
                </c:pt>
                <c:pt idx="47">
                  <c:v>55832095223</c:v>
                </c:pt>
                <c:pt idx="48">
                  <c:v>54784144702</c:v>
                </c:pt>
                <c:pt idx="49">
                  <c:v>53048934963</c:v>
                </c:pt>
                <c:pt idx="50">
                  <c:v>54043811721</c:v>
                </c:pt>
                <c:pt idx="51">
                  <c:v>56495964282</c:v>
                </c:pt>
                <c:pt idx="52">
                  <c:v>62700548525</c:v>
                </c:pt>
                <c:pt idx="53">
                  <c:v>60743669214</c:v>
                </c:pt>
                <c:pt idx="54">
                  <c:v>50801564600</c:v>
                </c:pt>
                <c:pt idx="55">
                  <c:v>57253049711</c:v>
                </c:pt>
                <c:pt idx="56">
                  <c:v>57316810151</c:v>
                </c:pt>
                <c:pt idx="57">
                  <c:v>57139630046</c:v>
                </c:pt>
                <c:pt idx="58">
                  <c:v>57025369090</c:v>
                </c:pt>
                <c:pt idx="59">
                  <c:v>52450072712</c:v>
                </c:pt>
                <c:pt idx="60">
                  <c:v>52440865758</c:v>
                </c:pt>
                <c:pt idx="61">
                  <c:v>47763162511</c:v>
                </c:pt>
                <c:pt idx="62">
                  <c:v>36314209504</c:v>
                </c:pt>
                <c:pt idx="63">
                  <c:v>36314209504</c:v>
                </c:pt>
                <c:pt idx="64">
                  <c:v>25094592850</c:v>
                </c:pt>
                <c:pt idx="65">
                  <c:v>15497013469</c:v>
                </c:pt>
                <c:pt idx="66">
                  <c:v>15309388722</c:v>
                </c:pt>
                <c:pt idx="67">
                  <c:v>16327934932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6E2-FE47-ACBD-53D70E7B85DE}"/>
            </c:ext>
          </c:extLst>
        </c:ser>
        <c:ser>
          <c:idx val="2"/>
          <c:order val="2"/>
          <c:tx>
            <c:strRef>
              <c:f>GDNN!$AA$149</c:f>
              <c:strCache>
                <c:ptCount val="1"/>
                <c:pt idx="0">
                  <c:v>BMP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multiLvlStrRef>
              <c:f>GDNN!$W$150:$X$217</c:f>
              <c:multiLvlStrCache>
                <c:ptCount val="68"/>
                <c:lvl>
                  <c:pt idx="0">
                    <c:v>19/01/2024</c:v>
                  </c:pt>
                  <c:pt idx="1">
                    <c:v>18/01/2024</c:v>
                  </c:pt>
                  <c:pt idx="2">
                    <c:v>17/01/2024</c:v>
                  </c:pt>
                  <c:pt idx="3">
                    <c:v>16/01/2024</c:v>
                  </c:pt>
                  <c:pt idx="4">
                    <c:v>15/01/2024</c:v>
                  </c:pt>
                  <c:pt idx="5">
                    <c:v>12/01/2024</c:v>
                  </c:pt>
                  <c:pt idx="6">
                    <c:v>11/01/2024</c:v>
                  </c:pt>
                  <c:pt idx="7">
                    <c:v>10/01/2024</c:v>
                  </c:pt>
                  <c:pt idx="8">
                    <c:v>09/01/2024</c:v>
                  </c:pt>
                  <c:pt idx="9">
                    <c:v>08/01/2024</c:v>
                  </c:pt>
                  <c:pt idx="10">
                    <c:v>05/01/2024</c:v>
                  </c:pt>
                  <c:pt idx="11">
                    <c:v>04/01/2024</c:v>
                  </c:pt>
                  <c:pt idx="12">
                    <c:v>03/01/2024</c:v>
                  </c:pt>
                  <c:pt idx="13">
                    <c:v>02/01/2024</c:v>
                  </c:pt>
                  <c:pt idx="14">
                    <c:v>29/12/2023</c:v>
                  </c:pt>
                  <c:pt idx="15">
                    <c:v>28/12/2023</c:v>
                  </c:pt>
                  <c:pt idx="16">
                    <c:v>27/12/2023</c:v>
                  </c:pt>
                  <c:pt idx="17">
                    <c:v>26/12/2023</c:v>
                  </c:pt>
                  <c:pt idx="18">
                    <c:v>25/12/2023</c:v>
                  </c:pt>
                  <c:pt idx="19">
                    <c:v>22/12/2023</c:v>
                  </c:pt>
                  <c:pt idx="20">
                    <c:v>21/12/2023</c:v>
                  </c:pt>
                  <c:pt idx="21">
                    <c:v>20/12/2023</c:v>
                  </c:pt>
                  <c:pt idx="22">
                    <c:v>19/12/2023</c:v>
                  </c:pt>
                  <c:pt idx="23">
                    <c:v>18/12/2023</c:v>
                  </c:pt>
                  <c:pt idx="24">
                    <c:v>15/12/2023</c:v>
                  </c:pt>
                  <c:pt idx="25">
                    <c:v>14/12/2023</c:v>
                  </c:pt>
                  <c:pt idx="26">
                    <c:v>13/12/2023</c:v>
                  </c:pt>
                  <c:pt idx="27">
                    <c:v>12/12/2023</c:v>
                  </c:pt>
                  <c:pt idx="28">
                    <c:v>11/12/2023</c:v>
                  </c:pt>
                  <c:pt idx="29">
                    <c:v>08/12/2023</c:v>
                  </c:pt>
                  <c:pt idx="30">
                    <c:v>07/12/2023</c:v>
                  </c:pt>
                  <c:pt idx="31">
                    <c:v>06/12/2023</c:v>
                  </c:pt>
                  <c:pt idx="32">
                    <c:v>05/12/2023</c:v>
                  </c:pt>
                  <c:pt idx="33">
                    <c:v>04/12/2023</c:v>
                  </c:pt>
                  <c:pt idx="34">
                    <c:v>01/12/2023</c:v>
                  </c:pt>
                  <c:pt idx="35">
                    <c:v>30/11/2023</c:v>
                  </c:pt>
                  <c:pt idx="36">
                    <c:v>29/11/2023</c:v>
                  </c:pt>
                  <c:pt idx="37">
                    <c:v>28/11/2023</c:v>
                  </c:pt>
                  <c:pt idx="38">
                    <c:v>27/11/2023</c:v>
                  </c:pt>
                  <c:pt idx="39">
                    <c:v>24/11/2023</c:v>
                  </c:pt>
                  <c:pt idx="40">
                    <c:v>23/11/2023</c:v>
                  </c:pt>
                  <c:pt idx="41">
                    <c:v>22/11/2023</c:v>
                  </c:pt>
                  <c:pt idx="42">
                    <c:v>21/11/2023</c:v>
                  </c:pt>
                  <c:pt idx="43">
                    <c:v>20/11/2023</c:v>
                  </c:pt>
                  <c:pt idx="44">
                    <c:v>17/11/2023</c:v>
                  </c:pt>
                  <c:pt idx="45">
                    <c:v>16/11/2023</c:v>
                  </c:pt>
                  <c:pt idx="46">
                    <c:v>15/11/2023</c:v>
                  </c:pt>
                  <c:pt idx="47">
                    <c:v>14/11/2023</c:v>
                  </c:pt>
                  <c:pt idx="48">
                    <c:v>13/11/2023</c:v>
                  </c:pt>
                  <c:pt idx="49">
                    <c:v>10/11/2023</c:v>
                  </c:pt>
                  <c:pt idx="50">
                    <c:v>09/11/2023</c:v>
                  </c:pt>
                  <c:pt idx="51">
                    <c:v>08/11/2023</c:v>
                  </c:pt>
                  <c:pt idx="52">
                    <c:v>07/11/2023</c:v>
                  </c:pt>
                  <c:pt idx="53">
                    <c:v>06/11/2023</c:v>
                  </c:pt>
                  <c:pt idx="54">
                    <c:v>03/11/2023</c:v>
                  </c:pt>
                  <c:pt idx="55">
                    <c:v>02/11/2023</c:v>
                  </c:pt>
                  <c:pt idx="56">
                    <c:v>01/11/2023</c:v>
                  </c:pt>
                  <c:pt idx="57">
                    <c:v>31/10/2023</c:v>
                  </c:pt>
                  <c:pt idx="58">
                    <c:v>30/10/2023</c:v>
                  </c:pt>
                  <c:pt idx="59">
                    <c:v>27/10/2023</c:v>
                  </c:pt>
                  <c:pt idx="60">
                    <c:v>26/10/2023</c:v>
                  </c:pt>
                  <c:pt idx="61">
                    <c:v>25/10/2023</c:v>
                  </c:pt>
                  <c:pt idx="62">
                    <c:v>24/10/2023</c:v>
                  </c:pt>
                  <c:pt idx="63">
                    <c:v>23/10/2023</c:v>
                  </c:pt>
                  <c:pt idx="64">
                    <c:v>20/10/2023</c:v>
                  </c:pt>
                  <c:pt idx="65">
                    <c:v>19/10/2023</c:v>
                  </c:pt>
                  <c:pt idx="66">
                    <c:v>18/10/2023</c:v>
                  </c:pt>
                  <c:pt idx="67">
                    <c:v>17/10/2023</c:v>
                  </c:pt>
                </c:lvl>
                <c:lvl>
                  <c:pt idx="0">
                    <c:v>M1</c:v>
                  </c:pt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GDNN!$AA$150:$AA$217</c:f>
              <c:numCache>
                <c:formatCode>#,##0</c:formatCode>
                <c:ptCount val="68"/>
                <c:pt idx="0">
                  <c:v>77928450000</c:v>
                </c:pt>
                <c:pt idx="1">
                  <c:v>75940530000</c:v>
                </c:pt>
                <c:pt idx="2">
                  <c:v>71533130000</c:v>
                </c:pt>
                <c:pt idx="3">
                  <c:v>63623900000</c:v>
                </c:pt>
                <c:pt idx="4">
                  <c:v>63912960000</c:v>
                </c:pt>
                <c:pt idx="5">
                  <c:v>65296280000</c:v>
                </c:pt>
                <c:pt idx="6">
                  <c:v>66158120000</c:v>
                </c:pt>
                <c:pt idx="7">
                  <c:v>61084700000</c:v>
                </c:pt>
                <c:pt idx="8">
                  <c:v>61168040000</c:v>
                </c:pt>
                <c:pt idx="9">
                  <c:v>60523430000</c:v>
                </c:pt>
                <c:pt idx="10">
                  <c:v>57133530000</c:v>
                </c:pt>
                <c:pt idx="11">
                  <c:v>62105800000</c:v>
                </c:pt>
                <c:pt idx="12">
                  <c:v>61303350000</c:v>
                </c:pt>
                <c:pt idx="13">
                  <c:v>60160830000</c:v>
                </c:pt>
                <c:pt idx="14">
                  <c:v>55075600000</c:v>
                </c:pt>
                <c:pt idx="15">
                  <c:v>53246630000</c:v>
                </c:pt>
                <c:pt idx="16">
                  <c:v>45058130000</c:v>
                </c:pt>
                <c:pt idx="17">
                  <c:v>33509540000</c:v>
                </c:pt>
                <c:pt idx="18">
                  <c:v>24850490000</c:v>
                </c:pt>
                <c:pt idx="19">
                  <c:v>16955490000</c:v>
                </c:pt>
                <c:pt idx="20">
                  <c:v>4066790000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6E2-FE47-ACBD-53D70E7B85DE}"/>
            </c:ext>
          </c:extLst>
        </c:ser>
        <c:ser>
          <c:idx val="3"/>
          <c:order val="3"/>
          <c:tx>
            <c:strRef>
              <c:f>GDNN!$AB$149</c:f>
              <c:strCache>
                <c:ptCount val="1"/>
                <c:pt idx="0">
                  <c:v>FPT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multiLvlStrRef>
              <c:f>GDNN!$W$150:$X$217</c:f>
              <c:multiLvlStrCache>
                <c:ptCount val="68"/>
                <c:lvl>
                  <c:pt idx="0">
                    <c:v>19/01/2024</c:v>
                  </c:pt>
                  <c:pt idx="1">
                    <c:v>18/01/2024</c:v>
                  </c:pt>
                  <c:pt idx="2">
                    <c:v>17/01/2024</c:v>
                  </c:pt>
                  <c:pt idx="3">
                    <c:v>16/01/2024</c:v>
                  </c:pt>
                  <c:pt idx="4">
                    <c:v>15/01/2024</c:v>
                  </c:pt>
                  <c:pt idx="5">
                    <c:v>12/01/2024</c:v>
                  </c:pt>
                  <c:pt idx="6">
                    <c:v>11/01/2024</c:v>
                  </c:pt>
                  <c:pt idx="7">
                    <c:v>10/01/2024</c:v>
                  </c:pt>
                  <c:pt idx="8">
                    <c:v>09/01/2024</c:v>
                  </c:pt>
                  <c:pt idx="9">
                    <c:v>08/01/2024</c:v>
                  </c:pt>
                  <c:pt idx="10">
                    <c:v>05/01/2024</c:v>
                  </c:pt>
                  <c:pt idx="11">
                    <c:v>04/01/2024</c:v>
                  </c:pt>
                  <c:pt idx="12">
                    <c:v>03/01/2024</c:v>
                  </c:pt>
                  <c:pt idx="13">
                    <c:v>02/01/2024</c:v>
                  </c:pt>
                  <c:pt idx="14">
                    <c:v>29/12/2023</c:v>
                  </c:pt>
                  <c:pt idx="15">
                    <c:v>28/12/2023</c:v>
                  </c:pt>
                  <c:pt idx="16">
                    <c:v>27/12/2023</c:v>
                  </c:pt>
                  <c:pt idx="17">
                    <c:v>26/12/2023</c:v>
                  </c:pt>
                  <c:pt idx="18">
                    <c:v>25/12/2023</c:v>
                  </c:pt>
                  <c:pt idx="19">
                    <c:v>22/12/2023</c:v>
                  </c:pt>
                  <c:pt idx="20">
                    <c:v>21/12/2023</c:v>
                  </c:pt>
                  <c:pt idx="21">
                    <c:v>20/12/2023</c:v>
                  </c:pt>
                  <c:pt idx="22">
                    <c:v>19/12/2023</c:v>
                  </c:pt>
                  <c:pt idx="23">
                    <c:v>18/12/2023</c:v>
                  </c:pt>
                  <c:pt idx="24">
                    <c:v>15/12/2023</c:v>
                  </c:pt>
                  <c:pt idx="25">
                    <c:v>14/12/2023</c:v>
                  </c:pt>
                  <c:pt idx="26">
                    <c:v>13/12/2023</c:v>
                  </c:pt>
                  <c:pt idx="27">
                    <c:v>12/12/2023</c:v>
                  </c:pt>
                  <c:pt idx="28">
                    <c:v>11/12/2023</c:v>
                  </c:pt>
                  <c:pt idx="29">
                    <c:v>08/12/2023</c:v>
                  </c:pt>
                  <c:pt idx="30">
                    <c:v>07/12/2023</c:v>
                  </c:pt>
                  <c:pt idx="31">
                    <c:v>06/12/2023</c:v>
                  </c:pt>
                  <c:pt idx="32">
                    <c:v>05/12/2023</c:v>
                  </c:pt>
                  <c:pt idx="33">
                    <c:v>04/12/2023</c:v>
                  </c:pt>
                  <c:pt idx="34">
                    <c:v>01/12/2023</c:v>
                  </c:pt>
                  <c:pt idx="35">
                    <c:v>30/11/2023</c:v>
                  </c:pt>
                  <c:pt idx="36">
                    <c:v>29/11/2023</c:v>
                  </c:pt>
                  <c:pt idx="37">
                    <c:v>28/11/2023</c:v>
                  </c:pt>
                  <c:pt idx="38">
                    <c:v>27/11/2023</c:v>
                  </c:pt>
                  <c:pt idx="39">
                    <c:v>24/11/2023</c:v>
                  </c:pt>
                  <c:pt idx="40">
                    <c:v>23/11/2023</c:v>
                  </c:pt>
                  <c:pt idx="41">
                    <c:v>22/11/2023</c:v>
                  </c:pt>
                  <c:pt idx="42">
                    <c:v>21/11/2023</c:v>
                  </c:pt>
                  <c:pt idx="43">
                    <c:v>20/11/2023</c:v>
                  </c:pt>
                  <c:pt idx="44">
                    <c:v>17/11/2023</c:v>
                  </c:pt>
                  <c:pt idx="45">
                    <c:v>16/11/2023</c:v>
                  </c:pt>
                  <c:pt idx="46">
                    <c:v>15/11/2023</c:v>
                  </c:pt>
                  <c:pt idx="47">
                    <c:v>14/11/2023</c:v>
                  </c:pt>
                  <c:pt idx="48">
                    <c:v>13/11/2023</c:v>
                  </c:pt>
                  <c:pt idx="49">
                    <c:v>10/11/2023</c:v>
                  </c:pt>
                  <c:pt idx="50">
                    <c:v>09/11/2023</c:v>
                  </c:pt>
                  <c:pt idx="51">
                    <c:v>08/11/2023</c:v>
                  </c:pt>
                  <c:pt idx="52">
                    <c:v>07/11/2023</c:v>
                  </c:pt>
                  <c:pt idx="53">
                    <c:v>06/11/2023</c:v>
                  </c:pt>
                  <c:pt idx="54">
                    <c:v>03/11/2023</c:v>
                  </c:pt>
                  <c:pt idx="55">
                    <c:v>02/11/2023</c:v>
                  </c:pt>
                  <c:pt idx="56">
                    <c:v>01/11/2023</c:v>
                  </c:pt>
                  <c:pt idx="57">
                    <c:v>31/10/2023</c:v>
                  </c:pt>
                  <c:pt idx="58">
                    <c:v>30/10/2023</c:v>
                  </c:pt>
                  <c:pt idx="59">
                    <c:v>27/10/2023</c:v>
                  </c:pt>
                  <c:pt idx="60">
                    <c:v>26/10/2023</c:v>
                  </c:pt>
                  <c:pt idx="61">
                    <c:v>25/10/2023</c:v>
                  </c:pt>
                  <c:pt idx="62">
                    <c:v>24/10/2023</c:v>
                  </c:pt>
                  <c:pt idx="63">
                    <c:v>23/10/2023</c:v>
                  </c:pt>
                  <c:pt idx="64">
                    <c:v>20/10/2023</c:v>
                  </c:pt>
                  <c:pt idx="65">
                    <c:v>19/10/2023</c:v>
                  </c:pt>
                  <c:pt idx="66">
                    <c:v>18/10/2023</c:v>
                  </c:pt>
                  <c:pt idx="67">
                    <c:v>17/10/2023</c:v>
                  </c:pt>
                </c:lvl>
                <c:lvl>
                  <c:pt idx="0">
                    <c:v>M1</c:v>
                  </c:pt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GDNN!$AB$150:$AB$217</c:f>
              <c:numCache>
                <c:formatCode>#,##0</c:formatCode>
                <c:ptCount val="68"/>
                <c:pt idx="0">
                  <c:v>-9743397743</c:v>
                </c:pt>
                <c:pt idx="1">
                  <c:v>-9652147743</c:v>
                </c:pt>
                <c:pt idx="2">
                  <c:v>-6065617743</c:v>
                </c:pt>
                <c:pt idx="3">
                  <c:v>-6065617743</c:v>
                </c:pt>
                <c:pt idx="4">
                  <c:v>-6060767743</c:v>
                </c:pt>
                <c:pt idx="5">
                  <c:v>-5726517743</c:v>
                </c:pt>
                <c:pt idx="6">
                  <c:v>-5726517743</c:v>
                </c:pt>
                <c:pt idx="7">
                  <c:v>-1639307743</c:v>
                </c:pt>
                <c:pt idx="8">
                  <c:v>-1587407743</c:v>
                </c:pt>
                <c:pt idx="9">
                  <c:v>-1573597743</c:v>
                </c:pt>
                <c:pt idx="10">
                  <c:v>-452217743</c:v>
                </c:pt>
                <c:pt idx="11">
                  <c:v>-656547743</c:v>
                </c:pt>
                <c:pt idx="12">
                  <c:v>-689427743</c:v>
                </c:pt>
                <c:pt idx="13">
                  <c:v>-689327743</c:v>
                </c:pt>
                <c:pt idx="14">
                  <c:v>-2224577743</c:v>
                </c:pt>
                <c:pt idx="15">
                  <c:v>-2185937743</c:v>
                </c:pt>
                <c:pt idx="16">
                  <c:v>-2185937743</c:v>
                </c:pt>
                <c:pt idx="17">
                  <c:v>-442157743</c:v>
                </c:pt>
                <c:pt idx="18">
                  <c:v>-34877743</c:v>
                </c:pt>
                <c:pt idx="19">
                  <c:v>2589082257</c:v>
                </c:pt>
                <c:pt idx="20">
                  <c:v>2562172257</c:v>
                </c:pt>
                <c:pt idx="21">
                  <c:v>1771642257</c:v>
                </c:pt>
                <c:pt idx="22">
                  <c:v>1771642257</c:v>
                </c:pt>
                <c:pt idx="23">
                  <c:v>1366472257</c:v>
                </c:pt>
                <c:pt idx="24">
                  <c:v>2730082257</c:v>
                </c:pt>
                <c:pt idx="25">
                  <c:v>2185422257</c:v>
                </c:pt>
                <c:pt idx="26">
                  <c:v>2646222257</c:v>
                </c:pt>
                <c:pt idx="27">
                  <c:v>1324282257</c:v>
                </c:pt>
                <c:pt idx="28">
                  <c:v>1380452257</c:v>
                </c:pt>
                <c:pt idx="29">
                  <c:v>1802272257</c:v>
                </c:pt>
                <c:pt idx="30">
                  <c:v>3552652257</c:v>
                </c:pt>
                <c:pt idx="31">
                  <c:v>4058982257</c:v>
                </c:pt>
                <c:pt idx="32">
                  <c:v>4130712257</c:v>
                </c:pt>
                <c:pt idx="33">
                  <c:v>4109772257</c:v>
                </c:pt>
                <c:pt idx="34">
                  <c:v>4230102257</c:v>
                </c:pt>
                <c:pt idx="35">
                  <c:v>4233932257</c:v>
                </c:pt>
                <c:pt idx="36">
                  <c:v>4254552257</c:v>
                </c:pt>
                <c:pt idx="37">
                  <c:v>4249272257</c:v>
                </c:pt>
                <c:pt idx="38">
                  <c:v>4248732257</c:v>
                </c:pt>
                <c:pt idx="39">
                  <c:v>2749772257</c:v>
                </c:pt>
                <c:pt idx="40">
                  <c:v>2755062257</c:v>
                </c:pt>
                <c:pt idx="41">
                  <c:v>2753462257</c:v>
                </c:pt>
                <c:pt idx="42">
                  <c:v>4125982257</c:v>
                </c:pt>
                <c:pt idx="43">
                  <c:v>4061582257</c:v>
                </c:pt>
                <c:pt idx="44">
                  <c:v>4063672257</c:v>
                </c:pt>
                <c:pt idx="45">
                  <c:v>4214412257</c:v>
                </c:pt>
                <c:pt idx="46">
                  <c:v>2743032257</c:v>
                </c:pt>
                <c:pt idx="47">
                  <c:v>2743032257</c:v>
                </c:pt>
                <c:pt idx="48">
                  <c:v>2744042257</c:v>
                </c:pt>
                <c:pt idx="49">
                  <c:v>5032072257</c:v>
                </c:pt>
                <c:pt idx="50">
                  <c:v>1882602257</c:v>
                </c:pt>
                <c:pt idx="51">
                  <c:v>2774102257</c:v>
                </c:pt>
                <c:pt idx="52">
                  <c:v>26182257</c:v>
                </c:pt>
                <c:pt idx="53">
                  <c:v>2539802257</c:v>
                </c:pt>
                <c:pt idx="54">
                  <c:v>2657351660</c:v>
                </c:pt>
                <c:pt idx="55">
                  <c:v>4892771660</c:v>
                </c:pt>
                <c:pt idx="56">
                  <c:v>2140311660</c:v>
                </c:pt>
                <c:pt idx="57">
                  <c:v>2106121660</c:v>
                </c:pt>
                <c:pt idx="58">
                  <c:v>2276709342</c:v>
                </c:pt>
                <c:pt idx="59">
                  <c:v>5314650000</c:v>
                </c:pt>
                <c:pt idx="60">
                  <c:v>5706490000</c:v>
                </c:pt>
                <c:pt idx="61">
                  <c:v>1452310000</c:v>
                </c:pt>
                <c:pt idx="62">
                  <c:v>-1604630000</c:v>
                </c:pt>
                <c:pt idx="63">
                  <c:v>-29224020000</c:v>
                </c:pt>
                <c:pt idx="64">
                  <c:v>-50982120000</c:v>
                </c:pt>
                <c:pt idx="65">
                  <c:v>-59857760000</c:v>
                </c:pt>
                <c:pt idx="66">
                  <c:v>-140109850000</c:v>
                </c:pt>
                <c:pt idx="67">
                  <c:v>-176361440000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6E2-FE47-ACBD-53D70E7B85DE}"/>
            </c:ext>
          </c:extLst>
        </c:ser>
        <c:ser>
          <c:idx val="4"/>
          <c:order val="4"/>
          <c:tx>
            <c:strRef>
              <c:f>GDNN!$AC$149</c:f>
              <c:strCache>
                <c:ptCount val="1"/>
                <c:pt idx="0">
                  <c:v>DHC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multiLvlStrRef>
              <c:f>GDNN!$W$150:$X$217</c:f>
              <c:multiLvlStrCache>
                <c:ptCount val="68"/>
                <c:lvl>
                  <c:pt idx="0">
                    <c:v>19/01/2024</c:v>
                  </c:pt>
                  <c:pt idx="1">
                    <c:v>18/01/2024</c:v>
                  </c:pt>
                  <c:pt idx="2">
                    <c:v>17/01/2024</c:v>
                  </c:pt>
                  <c:pt idx="3">
                    <c:v>16/01/2024</c:v>
                  </c:pt>
                  <c:pt idx="4">
                    <c:v>15/01/2024</c:v>
                  </c:pt>
                  <c:pt idx="5">
                    <c:v>12/01/2024</c:v>
                  </c:pt>
                  <c:pt idx="6">
                    <c:v>11/01/2024</c:v>
                  </c:pt>
                  <c:pt idx="7">
                    <c:v>10/01/2024</c:v>
                  </c:pt>
                  <c:pt idx="8">
                    <c:v>09/01/2024</c:v>
                  </c:pt>
                  <c:pt idx="9">
                    <c:v>08/01/2024</c:v>
                  </c:pt>
                  <c:pt idx="10">
                    <c:v>05/01/2024</c:v>
                  </c:pt>
                  <c:pt idx="11">
                    <c:v>04/01/2024</c:v>
                  </c:pt>
                  <c:pt idx="12">
                    <c:v>03/01/2024</c:v>
                  </c:pt>
                  <c:pt idx="13">
                    <c:v>02/01/2024</c:v>
                  </c:pt>
                  <c:pt idx="14">
                    <c:v>29/12/2023</c:v>
                  </c:pt>
                  <c:pt idx="15">
                    <c:v>28/12/2023</c:v>
                  </c:pt>
                  <c:pt idx="16">
                    <c:v>27/12/2023</c:v>
                  </c:pt>
                  <c:pt idx="17">
                    <c:v>26/12/2023</c:v>
                  </c:pt>
                  <c:pt idx="18">
                    <c:v>25/12/2023</c:v>
                  </c:pt>
                  <c:pt idx="19">
                    <c:v>22/12/2023</c:v>
                  </c:pt>
                  <c:pt idx="20">
                    <c:v>21/12/2023</c:v>
                  </c:pt>
                  <c:pt idx="21">
                    <c:v>20/12/2023</c:v>
                  </c:pt>
                  <c:pt idx="22">
                    <c:v>19/12/2023</c:v>
                  </c:pt>
                  <c:pt idx="23">
                    <c:v>18/12/2023</c:v>
                  </c:pt>
                  <c:pt idx="24">
                    <c:v>15/12/2023</c:v>
                  </c:pt>
                  <c:pt idx="25">
                    <c:v>14/12/2023</c:v>
                  </c:pt>
                  <c:pt idx="26">
                    <c:v>13/12/2023</c:v>
                  </c:pt>
                  <c:pt idx="27">
                    <c:v>12/12/2023</c:v>
                  </c:pt>
                  <c:pt idx="28">
                    <c:v>11/12/2023</c:v>
                  </c:pt>
                  <c:pt idx="29">
                    <c:v>08/12/2023</c:v>
                  </c:pt>
                  <c:pt idx="30">
                    <c:v>07/12/2023</c:v>
                  </c:pt>
                  <c:pt idx="31">
                    <c:v>06/12/2023</c:v>
                  </c:pt>
                  <c:pt idx="32">
                    <c:v>05/12/2023</c:v>
                  </c:pt>
                  <c:pt idx="33">
                    <c:v>04/12/2023</c:v>
                  </c:pt>
                  <c:pt idx="34">
                    <c:v>01/12/2023</c:v>
                  </c:pt>
                  <c:pt idx="35">
                    <c:v>30/11/2023</c:v>
                  </c:pt>
                  <c:pt idx="36">
                    <c:v>29/11/2023</c:v>
                  </c:pt>
                  <c:pt idx="37">
                    <c:v>28/11/2023</c:v>
                  </c:pt>
                  <c:pt idx="38">
                    <c:v>27/11/2023</c:v>
                  </c:pt>
                  <c:pt idx="39">
                    <c:v>24/11/2023</c:v>
                  </c:pt>
                  <c:pt idx="40">
                    <c:v>23/11/2023</c:v>
                  </c:pt>
                  <c:pt idx="41">
                    <c:v>22/11/2023</c:v>
                  </c:pt>
                  <c:pt idx="42">
                    <c:v>21/11/2023</c:v>
                  </c:pt>
                  <c:pt idx="43">
                    <c:v>20/11/2023</c:v>
                  </c:pt>
                  <c:pt idx="44">
                    <c:v>17/11/2023</c:v>
                  </c:pt>
                  <c:pt idx="45">
                    <c:v>16/11/2023</c:v>
                  </c:pt>
                  <c:pt idx="46">
                    <c:v>15/11/2023</c:v>
                  </c:pt>
                  <c:pt idx="47">
                    <c:v>14/11/2023</c:v>
                  </c:pt>
                  <c:pt idx="48">
                    <c:v>13/11/2023</c:v>
                  </c:pt>
                  <c:pt idx="49">
                    <c:v>10/11/2023</c:v>
                  </c:pt>
                  <c:pt idx="50">
                    <c:v>09/11/2023</c:v>
                  </c:pt>
                  <c:pt idx="51">
                    <c:v>08/11/2023</c:v>
                  </c:pt>
                  <c:pt idx="52">
                    <c:v>07/11/2023</c:v>
                  </c:pt>
                  <c:pt idx="53">
                    <c:v>06/11/2023</c:v>
                  </c:pt>
                  <c:pt idx="54">
                    <c:v>03/11/2023</c:v>
                  </c:pt>
                  <c:pt idx="55">
                    <c:v>02/11/2023</c:v>
                  </c:pt>
                  <c:pt idx="56">
                    <c:v>01/11/2023</c:v>
                  </c:pt>
                  <c:pt idx="57">
                    <c:v>31/10/2023</c:v>
                  </c:pt>
                  <c:pt idx="58">
                    <c:v>30/10/2023</c:v>
                  </c:pt>
                  <c:pt idx="59">
                    <c:v>27/10/2023</c:v>
                  </c:pt>
                  <c:pt idx="60">
                    <c:v>26/10/2023</c:v>
                  </c:pt>
                  <c:pt idx="61">
                    <c:v>25/10/2023</c:v>
                  </c:pt>
                  <c:pt idx="62">
                    <c:v>24/10/2023</c:v>
                  </c:pt>
                  <c:pt idx="63">
                    <c:v>23/10/2023</c:v>
                  </c:pt>
                  <c:pt idx="64">
                    <c:v>20/10/2023</c:v>
                  </c:pt>
                  <c:pt idx="65">
                    <c:v>19/10/2023</c:v>
                  </c:pt>
                  <c:pt idx="66">
                    <c:v>18/10/2023</c:v>
                  </c:pt>
                  <c:pt idx="67">
                    <c:v>17/10/2023</c:v>
                  </c:pt>
                </c:lvl>
                <c:lvl>
                  <c:pt idx="0">
                    <c:v>M1</c:v>
                  </c:pt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GDNN!$AC$150:$AC$217</c:f>
              <c:numCache>
                <c:formatCode>#,##0</c:formatCode>
                <c:ptCount val="68"/>
                <c:pt idx="0">
                  <c:v>112864550000</c:v>
                </c:pt>
                <c:pt idx="1">
                  <c:v>110803120000</c:v>
                </c:pt>
                <c:pt idx="2">
                  <c:v>99221820000</c:v>
                </c:pt>
                <c:pt idx="3">
                  <c:v>96554840000</c:v>
                </c:pt>
                <c:pt idx="4">
                  <c:v>90116360000</c:v>
                </c:pt>
                <c:pt idx="5">
                  <c:v>80192120000</c:v>
                </c:pt>
                <c:pt idx="6">
                  <c:v>72427220000</c:v>
                </c:pt>
                <c:pt idx="7">
                  <c:v>70538740000</c:v>
                </c:pt>
                <c:pt idx="8">
                  <c:v>65774860000</c:v>
                </c:pt>
                <c:pt idx="9">
                  <c:v>49326480000</c:v>
                </c:pt>
                <c:pt idx="10">
                  <c:v>28841540000</c:v>
                </c:pt>
                <c:pt idx="11">
                  <c:v>22110980000</c:v>
                </c:pt>
                <c:pt idx="12">
                  <c:v>19050430000</c:v>
                </c:pt>
                <c:pt idx="13">
                  <c:v>19145220000</c:v>
                </c:pt>
                <c:pt idx="14">
                  <c:v>17855530000</c:v>
                </c:pt>
                <c:pt idx="15">
                  <c:v>16404610000</c:v>
                </c:pt>
                <c:pt idx="16">
                  <c:v>13849930000</c:v>
                </c:pt>
                <c:pt idx="17">
                  <c:v>13316090000</c:v>
                </c:pt>
                <c:pt idx="18">
                  <c:v>12692760000</c:v>
                </c:pt>
                <c:pt idx="19">
                  <c:v>11937010000</c:v>
                </c:pt>
                <c:pt idx="20">
                  <c:v>10878760000</c:v>
                </c:pt>
                <c:pt idx="21">
                  <c:v>10864120000</c:v>
                </c:pt>
                <c:pt idx="22">
                  <c:v>10826850000</c:v>
                </c:pt>
                <c:pt idx="23">
                  <c:v>15525560000</c:v>
                </c:pt>
                <c:pt idx="24">
                  <c:v>19264710000</c:v>
                </c:pt>
                <c:pt idx="25">
                  <c:v>22938410000</c:v>
                </c:pt>
                <c:pt idx="26">
                  <c:v>25694210000</c:v>
                </c:pt>
                <c:pt idx="27">
                  <c:v>31157530000</c:v>
                </c:pt>
                <c:pt idx="28">
                  <c:v>31874850000</c:v>
                </c:pt>
                <c:pt idx="29">
                  <c:v>32509820000</c:v>
                </c:pt>
                <c:pt idx="30">
                  <c:v>33191930000</c:v>
                </c:pt>
                <c:pt idx="31">
                  <c:v>33774540000</c:v>
                </c:pt>
                <c:pt idx="32">
                  <c:v>34517170000</c:v>
                </c:pt>
                <c:pt idx="33">
                  <c:v>35159100000</c:v>
                </c:pt>
                <c:pt idx="34">
                  <c:v>35603130000</c:v>
                </c:pt>
                <c:pt idx="35">
                  <c:v>35772730000</c:v>
                </c:pt>
                <c:pt idx="36">
                  <c:v>36228190000</c:v>
                </c:pt>
                <c:pt idx="37">
                  <c:v>36410240000</c:v>
                </c:pt>
                <c:pt idx="38">
                  <c:v>36757850000</c:v>
                </c:pt>
                <c:pt idx="39">
                  <c:v>37464840000</c:v>
                </c:pt>
                <c:pt idx="40">
                  <c:v>38247010000</c:v>
                </c:pt>
                <c:pt idx="41">
                  <c:v>38373470000</c:v>
                </c:pt>
                <c:pt idx="42">
                  <c:v>47270210000</c:v>
                </c:pt>
                <c:pt idx="43">
                  <c:v>48036240000</c:v>
                </c:pt>
                <c:pt idx="44">
                  <c:v>47978870000</c:v>
                </c:pt>
                <c:pt idx="45">
                  <c:v>48133400000</c:v>
                </c:pt>
                <c:pt idx="46">
                  <c:v>48262190000</c:v>
                </c:pt>
                <c:pt idx="47">
                  <c:v>47314590000</c:v>
                </c:pt>
                <c:pt idx="48">
                  <c:v>47310550000</c:v>
                </c:pt>
                <c:pt idx="49">
                  <c:v>47504160000</c:v>
                </c:pt>
                <c:pt idx="50">
                  <c:v>47339180000</c:v>
                </c:pt>
                <c:pt idx="51">
                  <c:v>47138490000</c:v>
                </c:pt>
                <c:pt idx="52">
                  <c:v>47205730000</c:v>
                </c:pt>
                <c:pt idx="53">
                  <c:v>45336920000</c:v>
                </c:pt>
                <c:pt idx="54">
                  <c:v>45810090000</c:v>
                </c:pt>
                <c:pt idx="55">
                  <c:v>17828330000</c:v>
                </c:pt>
                <c:pt idx="56">
                  <c:v>16629250000</c:v>
                </c:pt>
                <c:pt idx="57">
                  <c:v>15844340000</c:v>
                </c:pt>
                <c:pt idx="58">
                  <c:v>15504470000</c:v>
                </c:pt>
                <c:pt idx="59">
                  <c:v>15564410000</c:v>
                </c:pt>
                <c:pt idx="60">
                  <c:v>16680300000</c:v>
                </c:pt>
                <c:pt idx="61">
                  <c:v>6503450000</c:v>
                </c:pt>
                <c:pt idx="62">
                  <c:v>7312120000</c:v>
                </c:pt>
                <c:pt idx="63">
                  <c:v>7871370000</c:v>
                </c:pt>
                <c:pt idx="64">
                  <c:v>8525560000</c:v>
                </c:pt>
                <c:pt idx="65">
                  <c:v>8582400000</c:v>
                </c:pt>
                <c:pt idx="66">
                  <c:v>9111990000</c:v>
                </c:pt>
                <c:pt idx="67">
                  <c:v>998340000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16E2-FE47-ACBD-53D70E7B85DE}"/>
            </c:ext>
          </c:extLst>
        </c:ser>
        <c:ser>
          <c:idx val="5"/>
          <c:order val="5"/>
          <c:tx>
            <c:strRef>
              <c:f>GDNN!$AD$149</c:f>
              <c:strCache>
                <c:ptCount val="1"/>
                <c:pt idx="0">
                  <c:v>MSN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multiLvlStrRef>
              <c:f>GDNN!$W$150:$X$217</c:f>
              <c:multiLvlStrCache>
                <c:ptCount val="68"/>
                <c:lvl>
                  <c:pt idx="0">
                    <c:v>19/01/2024</c:v>
                  </c:pt>
                  <c:pt idx="1">
                    <c:v>18/01/2024</c:v>
                  </c:pt>
                  <c:pt idx="2">
                    <c:v>17/01/2024</c:v>
                  </c:pt>
                  <c:pt idx="3">
                    <c:v>16/01/2024</c:v>
                  </c:pt>
                  <c:pt idx="4">
                    <c:v>15/01/2024</c:v>
                  </c:pt>
                  <c:pt idx="5">
                    <c:v>12/01/2024</c:v>
                  </c:pt>
                  <c:pt idx="6">
                    <c:v>11/01/2024</c:v>
                  </c:pt>
                  <c:pt idx="7">
                    <c:v>10/01/2024</c:v>
                  </c:pt>
                  <c:pt idx="8">
                    <c:v>09/01/2024</c:v>
                  </c:pt>
                  <c:pt idx="9">
                    <c:v>08/01/2024</c:v>
                  </c:pt>
                  <c:pt idx="10">
                    <c:v>05/01/2024</c:v>
                  </c:pt>
                  <c:pt idx="11">
                    <c:v>04/01/2024</c:v>
                  </c:pt>
                  <c:pt idx="12">
                    <c:v>03/01/2024</c:v>
                  </c:pt>
                  <c:pt idx="13">
                    <c:v>02/01/2024</c:v>
                  </c:pt>
                  <c:pt idx="14">
                    <c:v>29/12/2023</c:v>
                  </c:pt>
                  <c:pt idx="15">
                    <c:v>28/12/2023</c:v>
                  </c:pt>
                  <c:pt idx="16">
                    <c:v>27/12/2023</c:v>
                  </c:pt>
                  <c:pt idx="17">
                    <c:v>26/12/2023</c:v>
                  </c:pt>
                  <c:pt idx="18">
                    <c:v>25/12/2023</c:v>
                  </c:pt>
                  <c:pt idx="19">
                    <c:v>22/12/2023</c:v>
                  </c:pt>
                  <c:pt idx="20">
                    <c:v>21/12/2023</c:v>
                  </c:pt>
                  <c:pt idx="21">
                    <c:v>20/12/2023</c:v>
                  </c:pt>
                  <c:pt idx="22">
                    <c:v>19/12/2023</c:v>
                  </c:pt>
                  <c:pt idx="23">
                    <c:v>18/12/2023</c:v>
                  </c:pt>
                  <c:pt idx="24">
                    <c:v>15/12/2023</c:v>
                  </c:pt>
                  <c:pt idx="25">
                    <c:v>14/12/2023</c:v>
                  </c:pt>
                  <c:pt idx="26">
                    <c:v>13/12/2023</c:v>
                  </c:pt>
                  <c:pt idx="27">
                    <c:v>12/12/2023</c:v>
                  </c:pt>
                  <c:pt idx="28">
                    <c:v>11/12/2023</c:v>
                  </c:pt>
                  <c:pt idx="29">
                    <c:v>08/12/2023</c:v>
                  </c:pt>
                  <c:pt idx="30">
                    <c:v>07/12/2023</c:v>
                  </c:pt>
                  <c:pt idx="31">
                    <c:v>06/12/2023</c:v>
                  </c:pt>
                  <c:pt idx="32">
                    <c:v>05/12/2023</c:v>
                  </c:pt>
                  <c:pt idx="33">
                    <c:v>04/12/2023</c:v>
                  </c:pt>
                  <c:pt idx="34">
                    <c:v>01/12/2023</c:v>
                  </c:pt>
                  <c:pt idx="35">
                    <c:v>30/11/2023</c:v>
                  </c:pt>
                  <c:pt idx="36">
                    <c:v>29/11/2023</c:v>
                  </c:pt>
                  <c:pt idx="37">
                    <c:v>28/11/2023</c:v>
                  </c:pt>
                  <c:pt idx="38">
                    <c:v>27/11/2023</c:v>
                  </c:pt>
                  <c:pt idx="39">
                    <c:v>24/11/2023</c:v>
                  </c:pt>
                  <c:pt idx="40">
                    <c:v>23/11/2023</c:v>
                  </c:pt>
                  <c:pt idx="41">
                    <c:v>22/11/2023</c:v>
                  </c:pt>
                  <c:pt idx="42">
                    <c:v>21/11/2023</c:v>
                  </c:pt>
                  <c:pt idx="43">
                    <c:v>20/11/2023</c:v>
                  </c:pt>
                  <c:pt idx="44">
                    <c:v>17/11/2023</c:v>
                  </c:pt>
                  <c:pt idx="45">
                    <c:v>16/11/2023</c:v>
                  </c:pt>
                  <c:pt idx="46">
                    <c:v>15/11/2023</c:v>
                  </c:pt>
                  <c:pt idx="47">
                    <c:v>14/11/2023</c:v>
                  </c:pt>
                  <c:pt idx="48">
                    <c:v>13/11/2023</c:v>
                  </c:pt>
                  <c:pt idx="49">
                    <c:v>10/11/2023</c:v>
                  </c:pt>
                  <c:pt idx="50">
                    <c:v>09/11/2023</c:v>
                  </c:pt>
                  <c:pt idx="51">
                    <c:v>08/11/2023</c:v>
                  </c:pt>
                  <c:pt idx="52">
                    <c:v>07/11/2023</c:v>
                  </c:pt>
                  <c:pt idx="53">
                    <c:v>06/11/2023</c:v>
                  </c:pt>
                  <c:pt idx="54">
                    <c:v>03/11/2023</c:v>
                  </c:pt>
                  <c:pt idx="55">
                    <c:v>02/11/2023</c:v>
                  </c:pt>
                  <c:pt idx="56">
                    <c:v>01/11/2023</c:v>
                  </c:pt>
                  <c:pt idx="57">
                    <c:v>31/10/2023</c:v>
                  </c:pt>
                  <c:pt idx="58">
                    <c:v>30/10/2023</c:v>
                  </c:pt>
                  <c:pt idx="59">
                    <c:v>27/10/2023</c:v>
                  </c:pt>
                  <c:pt idx="60">
                    <c:v>26/10/2023</c:v>
                  </c:pt>
                  <c:pt idx="61">
                    <c:v>25/10/2023</c:v>
                  </c:pt>
                  <c:pt idx="62">
                    <c:v>24/10/2023</c:v>
                  </c:pt>
                  <c:pt idx="63">
                    <c:v>23/10/2023</c:v>
                  </c:pt>
                  <c:pt idx="64">
                    <c:v>20/10/2023</c:v>
                  </c:pt>
                  <c:pt idx="65">
                    <c:v>19/10/2023</c:v>
                  </c:pt>
                  <c:pt idx="66">
                    <c:v>18/10/2023</c:v>
                  </c:pt>
                  <c:pt idx="67">
                    <c:v>17/10/2023</c:v>
                  </c:pt>
                </c:lvl>
                <c:lvl>
                  <c:pt idx="0">
                    <c:v>M1</c:v>
                  </c:pt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GDNN!$AD$150:$AD$217</c:f>
              <c:numCache>
                <c:formatCode>#,##0</c:formatCode>
                <c:ptCount val="68"/>
                <c:pt idx="0">
                  <c:v>-216006290000</c:v>
                </c:pt>
                <c:pt idx="1">
                  <c:v>-218167940000</c:v>
                </c:pt>
                <c:pt idx="2">
                  <c:v>-209647600000</c:v>
                </c:pt>
                <c:pt idx="3">
                  <c:v>-204218840000</c:v>
                </c:pt>
                <c:pt idx="4">
                  <c:v>-200726120000</c:v>
                </c:pt>
                <c:pt idx="5">
                  <c:v>-199602700000</c:v>
                </c:pt>
                <c:pt idx="6">
                  <c:v>-196331120000</c:v>
                </c:pt>
                <c:pt idx="7">
                  <c:v>-183673490000</c:v>
                </c:pt>
                <c:pt idx="8">
                  <c:v>-175811150000</c:v>
                </c:pt>
                <c:pt idx="9">
                  <c:v>-128658670000</c:v>
                </c:pt>
                <c:pt idx="10">
                  <c:v>-70006740000</c:v>
                </c:pt>
                <c:pt idx="11">
                  <c:v>-20215400000</c:v>
                </c:pt>
                <c:pt idx="12">
                  <c:v>6894210000</c:v>
                </c:pt>
                <c:pt idx="13">
                  <c:v>2878250000</c:v>
                </c:pt>
                <c:pt idx="14">
                  <c:v>-2076960000</c:v>
                </c:pt>
                <c:pt idx="15">
                  <c:v>-8809900000</c:v>
                </c:pt>
                <c:pt idx="16">
                  <c:v>-9840690000</c:v>
                </c:pt>
                <c:pt idx="17">
                  <c:v>-39891800000</c:v>
                </c:pt>
                <c:pt idx="18">
                  <c:v>-54629440000</c:v>
                </c:pt>
                <c:pt idx="19">
                  <c:v>-64413610000</c:v>
                </c:pt>
                <c:pt idx="20">
                  <c:v>2794280000</c:v>
                </c:pt>
                <c:pt idx="21">
                  <c:v>10543890000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16E2-FE47-ACBD-53D70E7B85DE}"/>
            </c:ext>
          </c:extLst>
        </c:ser>
        <c:ser>
          <c:idx val="6"/>
          <c:order val="6"/>
          <c:tx>
            <c:strRef>
              <c:f>GDNN!$AE$149</c:f>
              <c:strCache>
                <c:ptCount val="1"/>
                <c:pt idx="0">
                  <c:v>GEX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multiLvlStrRef>
              <c:f>GDNN!$W$150:$X$217</c:f>
              <c:multiLvlStrCache>
                <c:ptCount val="68"/>
                <c:lvl>
                  <c:pt idx="0">
                    <c:v>19/01/2024</c:v>
                  </c:pt>
                  <c:pt idx="1">
                    <c:v>18/01/2024</c:v>
                  </c:pt>
                  <c:pt idx="2">
                    <c:v>17/01/2024</c:v>
                  </c:pt>
                  <c:pt idx="3">
                    <c:v>16/01/2024</c:v>
                  </c:pt>
                  <c:pt idx="4">
                    <c:v>15/01/2024</c:v>
                  </c:pt>
                  <c:pt idx="5">
                    <c:v>12/01/2024</c:v>
                  </c:pt>
                  <c:pt idx="6">
                    <c:v>11/01/2024</c:v>
                  </c:pt>
                  <c:pt idx="7">
                    <c:v>10/01/2024</c:v>
                  </c:pt>
                  <c:pt idx="8">
                    <c:v>09/01/2024</c:v>
                  </c:pt>
                  <c:pt idx="9">
                    <c:v>08/01/2024</c:v>
                  </c:pt>
                  <c:pt idx="10">
                    <c:v>05/01/2024</c:v>
                  </c:pt>
                  <c:pt idx="11">
                    <c:v>04/01/2024</c:v>
                  </c:pt>
                  <c:pt idx="12">
                    <c:v>03/01/2024</c:v>
                  </c:pt>
                  <c:pt idx="13">
                    <c:v>02/01/2024</c:v>
                  </c:pt>
                  <c:pt idx="14">
                    <c:v>29/12/2023</c:v>
                  </c:pt>
                  <c:pt idx="15">
                    <c:v>28/12/2023</c:v>
                  </c:pt>
                  <c:pt idx="16">
                    <c:v>27/12/2023</c:v>
                  </c:pt>
                  <c:pt idx="17">
                    <c:v>26/12/2023</c:v>
                  </c:pt>
                  <c:pt idx="18">
                    <c:v>25/12/2023</c:v>
                  </c:pt>
                  <c:pt idx="19">
                    <c:v>22/12/2023</c:v>
                  </c:pt>
                  <c:pt idx="20">
                    <c:v>21/12/2023</c:v>
                  </c:pt>
                  <c:pt idx="21">
                    <c:v>20/12/2023</c:v>
                  </c:pt>
                  <c:pt idx="22">
                    <c:v>19/12/2023</c:v>
                  </c:pt>
                  <c:pt idx="23">
                    <c:v>18/12/2023</c:v>
                  </c:pt>
                  <c:pt idx="24">
                    <c:v>15/12/2023</c:v>
                  </c:pt>
                  <c:pt idx="25">
                    <c:v>14/12/2023</c:v>
                  </c:pt>
                  <c:pt idx="26">
                    <c:v>13/12/2023</c:v>
                  </c:pt>
                  <c:pt idx="27">
                    <c:v>12/12/2023</c:v>
                  </c:pt>
                  <c:pt idx="28">
                    <c:v>11/12/2023</c:v>
                  </c:pt>
                  <c:pt idx="29">
                    <c:v>08/12/2023</c:v>
                  </c:pt>
                  <c:pt idx="30">
                    <c:v>07/12/2023</c:v>
                  </c:pt>
                  <c:pt idx="31">
                    <c:v>06/12/2023</c:v>
                  </c:pt>
                  <c:pt idx="32">
                    <c:v>05/12/2023</c:v>
                  </c:pt>
                  <c:pt idx="33">
                    <c:v>04/12/2023</c:v>
                  </c:pt>
                  <c:pt idx="34">
                    <c:v>01/12/2023</c:v>
                  </c:pt>
                  <c:pt idx="35">
                    <c:v>30/11/2023</c:v>
                  </c:pt>
                  <c:pt idx="36">
                    <c:v>29/11/2023</c:v>
                  </c:pt>
                  <c:pt idx="37">
                    <c:v>28/11/2023</c:v>
                  </c:pt>
                  <c:pt idx="38">
                    <c:v>27/11/2023</c:v>
                  </c:pt>
                  <c:pt idx="39">
                    <c:v>24/11/2023</c:v>
                  </c:pt>
                  <c:pt idx="40">
                    <c:v>23/11/2023</c:v>
                  </c:pt>
                  <c:pt idx="41">
                    <c:v>22/11/2023</c:v>
                  </c:pt>
                  <c:pt idx="42">
                    <c:v>21/11/2023</c:v>
                  </c:pt>
                  <c:pt idx="43">
                    <c:v>20/11/2023</c:v>
                  </c:pt>
                  <c:pt idx="44">
                    <c:v>17/11/2023</c:v>
                  </c:pt>
                  <c:pt idx="45">
                    <c:v>16/11/2023</c:v>
                  </c:pt>
                  <c:pt idx="46">
                    <c:v>15/11/2023</c:v>
                  </c:pt>
                  <c:pt idx="47">
                    <c:v>14/11/2023</c:v>
                  </c:pt>
                  <c:pt idx="48">
                    <c:v>13/11/2023</c:v>
                  </c:pt>
                  <c:pt idx="49">
                    <c:v>10/11/2023</c:v>
                  </c:pt>
                  <c:pt idx="50">
                    <c:v>09/11/2023</c:v>
                  </c:pt>
                  <c:pt idx="51">
                    <c:v>08/11/2023</c:v>
                  </c:pt>
                  <c:pt idx="52">
                    <c:v>07/11/2023</c:v>
                  </c:pt>
                  <c:pt idx="53">
                    <c:v>06/11/2023</c:v>
                  </c:pt>
                  <c:pt idx="54">
                    <c:v>03/11/2023</c:v>
                  </c:pt>
                  <c:pt idx="55">
                    <c:v>02/11/2023</c:v>
                  </c:pt>
                  <c:pt idx="56">
                    <c:v>01/11/2023</c:v>
                  </c:pt>
                  <c:pt idx="57">
                    <c:v>31/10/2023</c:v>
                  </c:pt>
                  <c:pt idx="58">
                    <c:v>30/10/2023</c:v>
                  </c:pt>
                  <c:pt idx="59">
                    <c:v>27/10/2023</c:v>
                  </c:pt>
                  <c:pt idx="60">
                    <c:v>26/10/2023</c:v>
                  </c:pt>
                  <c:pt idx="61">
                    <c:v>25/10/2023</c:v>
                  </c:pt>
                  <c:pt idx="62">
                    <c:v>24/10/2023</c:v>
                  </c:pt>
                  <c:pt idx="63">
                    <c:v>23/10/2023</c:v>
                  </c:pt>
                  <c:pt idx="64">
                    <c:v>20/10/2023</c:v>
                  </c:pt>
                  <c:pt idx="65">
                    <c:v>19/10/2023</c:v>
                  </c:pt>
                  <c:pt idx="66">
                    <c:v>18/10/2023</c:v>
                  </c:pt>
                  <c:pt idx="67">
                    <c:v>17/10/2023</c:v>
                  </c:pt>
                </c:lvl>
                <c:lvl>
                  <c:pt idx="0">
                    <c:v>M1</c:v>
                  </c:pt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GDNN!$AE$150:$AE$217</c:f>
              <c:numCache>
                <c:formatCode>#,##0</c:formatCode>
                <c:ptCount val="68"/>
                <c:pt idx="0">
                  <c:v>-25940115930</c:v>
                </c:pt>
                <c:pt idx="1">
                  <c:v>-50659925930</c:v>
                </c:pt>
                <c:pt idx="2">
                  <c:v>-49084865930</c:v>
                </c:pt>
                <c:pt idx="3">
                  <c:v>-48319145930</c:v>
                </c:pt>
                <c:pt idx="4">
                  <c:v>-37894585930</c:v>
                </c:pt>
                <c:pt idx="5">
                  <c:v>-31840075930</c:v>
                </c:pt>
                <c:pt idx="6">
                  <c:v>-3848995930</c:v>
                </c:pt>
                <c:pt idx="7">
                  <c:v>2618164070</c:v>
                </c:pt>
                <c:pt idx="8">
                  <c:v>13111904070</c:v>
                </c:pt>
                <c:pt idx="9">
                  <c:v>27875684070</c:v>
                </c:pt>
                <c:pt idx="10">
                  <c:v>45963954070</c:v>
                </c:pt>
                <c:pt idx="11">
                  <c:v>48365254070</c:v>
                </c:pt>
                <c:pt idx="12">
                  <c:v>48960654070</c:v>
                </c:pt>
                <c:pt idx="13">
                  <c:v>29259874070</c:v>
                </c:pt>
                <c:pt idx="14">
                  <c:v>25682874070</c:v>
                </c:pt>
                <c:pt idx="15">
                  <c:v>-9584545930</c:v>
                </c:pt>
                <c:pt idx="16">
                  <c:v>-12932685930</c:v>
                </c:pt>
                <c:pt idx="17">
                  <c:v>-13181945930</c:v>
                </c:pt>
                <c:pt idx="18">
                  <c:v>-22128965930</c:v>
                </c:pt>
                <c:pt idx="19">
                  <c:v>-22569665930</c:v>
                </c:pt>
                <c:pt idx="20">
                  <c:v>-22570095930</c:v>
                </c:pt>
                <c:pt idx="21">
                  <c:v>-28823245930</c:v>
                </c:pt>
                <c:pt idx="22">
                  <c:v>-25292235930</c:v>
                </c:pt>
                <c:pt idx="23">
                  <c:v>-22479895930</c:v>
                </c:pt>
                <c:pt idx="24">
                  <c:v>-23045795930</c:v>
                </c:pt>
                <c:pt idx="25">
                  <c:v>20947674070</c:v>
                </c:pt>
                <c:pt idx="26">
                  <c:v>32379584070</c:v>
                </c:pt>
                <c:pt idx="27">
                  <c:v>45364304070</c:v>
                </c:pt>
                <c:pt idx="28">
                  <c:v>48533394070</c:v>
                </c:pt>
                <c:pt idx="29">
                  <c:v>57901514070</c:v>
                </c:pt>
                <c:pt idx="30">
                  <c:v>56835224070</c:v>
                </c:pt>
                <c:pt idx="31">
                  <c:v>78076404070</c:v>
                </c:pt>
                <c:pt idx="32">
                  <c:v>81095934070</c:v>
                </c:pt>
                <c:pt idx="33">
                  <c:v>86415754070</c:v>
                </c:pt>
                <c:pt idx="34">
                  <c:v>87144824070</c:v>
                </c:pt>
                <c:pt idx="35">
                  <c:v>92855024070</c:v>
                </c:pt>
                <c:pt idx="36">
                  <c:v>102774994070</c:v>
                </c:pt>
                <c:pt idx="37">
                  <c:v>105045064070</c:v>
                </c:pt>
                <c:pt idx="38">
                  <c:v>100360324070</c:v>
                </c:pt>
                <c:pt idx="39">
                  <c:v>99760644070</c:v>
                </c:pt>
                <c:pt idx="40">
                  <c:v>104737604070</c:v>
                </c:pt>
                <c:pt idx="41">
                  <c:v>126033564070</c:v>
                </c:pt>
                <c:pt idx="42">
                  <c:v>136764934070</c:v>
                </c:pt>
                <c:pt idx="43">
                  <c:v>144115074070</c:v>
                </c:pt>
                <c:pt idx="44">
                  <c:v>134308644070</c:v>
                </c:pt>
                <c:pt idx="45">
                  <c:v>143824344070</c:v>
                </c:pt>
                <c:pt idx="46">
                  <c:v>141427914070</c:v>
                </c:pt>
                <c:pt idx="47">
                  <c:v>151407974070</c:v>
                </c:pt>
                <c:pt idx="48">
                  <c:v>162672814070</c:v>
                </c:pt>
                <c:pt idx="49">
                  <c:v>151841634070</c:v>
                </c:pt>
                <c:pt idx="50">
                  <c:v>152614914070</c:v>
                </c:pt>
                <c:pt idx="51">
                  <c:v>158245784070</c:v>
                </c:pt>
                <c:pt idx="52">
                  <c:v>159260904070</c:v>
                </c:pt>
                <c:pt idx="53">
                  <c:v>164483214070</c:v>
                </c:pt>
                <c:pt idx="54">
                  <c:v>165602284070</c:v>
                </c:pt>
                <c:pt idx="55">
                  <c:v>137440784070</c:v>
                </c:pt>
                <c:pt idx="56">
                  <c:v>112044204070</c:v>
                </c:pt>
                <c:pt idx="57">
                  <c:v>96679144070</c:v>
                </c:pt>
                <c:pt idx="58">
                  <c:v>81101074070</c:v>
                </c:pt>
                <c:pt idx="59">
                  <c:v>76198534070</c:v>
                </c:pt>
                <c:pt idx="60">
                  <c:v>77768570000</c:v>
                </c:pt>
                <c:pt idx="61">
                  <c:v>84678980000</c:v>
                </c:pt>
                <c:pt idx="62">
                  <c:v>85448050000</c:v>
                </c:pt>
                <c:pt idx="63">
                  <c:v>75389110000</c:v>
                </c:pt>
                <c:pt idx="64">
                  <c:v>81731300000</c:v>
                </c:pt>
                <c:pt idx="65">
                  <c:v>81930640000</c:v>
                </c:pt>
                <c:pt idx="66">
                  <c:v>84357090000</c:v>
                </c:pt>
                <c:pt idx="67">
                  <c:v>44386580000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16E2-FE47-ACBD-53D70E7B85DE}"/>
            </c:ext>
          </c:extLst>
        </c:ser>
        <c:ser>
          <c:idx val="7"/>
          <c:order val="7"/>
          <c:tx>
            <c:strRef>
              <c:f>GDNN!$AF$149</c:f>
              <c:strCache>
                <c:ptCount val="1"/>
                <c:pt idx="0">
                  <c:v>REE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multiLvlStrRef>
              <c:f>GDNN!$W$150:$X$217</c:f>
              <c:multiLvlStrCache>
                <c:ptCount val="68"/>
                <c:lvl>
                  <c:pt idx="0">
                    <c:v>19/01/2024</c:v>
                  </c:pt>
                  <c:pt idx="1">
                    <c:v>18/01/2024</c:v>
                  </c:pt>
                  <c:pt idx="2">
                    <c:v>17/01/2024</c:v>
                  </c:pt>
                  <c:pt idx="3">
                    <c:v>16/01/2024</c:v>
                  </c:pt>
                  <c:pt idx="4">
                    <c:v>15/01/2024</c:v>
                  </c:pt>
                  <c:pt idx="5">
                    <c:v>12/01/2024</c:v>
                  </c:pt>
                  <c:pt idx="6">
                    <c:v>11/01/2024</c:v>
                  </c:pt>
                  <c:pt idx="7">
                    <c:v>10/01/2024</c:v>
                  </c:pt>
                  <c:pt idx="8">
                    <c:v>09/01/2024</c:v>
                  </c:pt>
                  <c:pt idx="9">
                    <c:v>08/01/2024</c:v>
                  </c:pt>
                  <c:pt idx="10">
                    <c:v>05/01/2024</c:v>
                  </c:pt>
                  <c:pt idx="11">
                    <c:v>04/01/2024</c:v>
                  </c:pt>
                  <c:pt idx="12">
                    <c:v>03/01/2024</c:v>
                  </c:pt>
                  <c:pt idx="13">
                    <c:v>02/01/2024</c:v>
                  </c:pt>
                  <c:pt idx="14">
                    <c:v>29/12/2023</c:v>
                  </c:pt>
                  <c:pt idx="15">
                    <c:v>28/12/2023</c:v>
                  </c:pt>
                  <c:pt idx="16">
                    <c:v>27/12/2023</c:v>
                  </c:pt>
                  <c:pt idx="17">
                    <c:v>26/12/2023</c:v>
                  </c:pt>
                  <c:pt idx="18">
                    <c:v>25/12/2023</c:v>
                  </c:pt>
                  <c:pt idx="19">
                    <c:v>22/12/2023</c:v>
                  </c:pt>
                  <c:pt idx="20">
                    <c:v>21/12/2023</c:v>
                  </c:pt>
                  <c:pt idx="21">
                    <c:v>20/12/2023</c:v>
                  </c:pt>
                  <c:pt idx="22">
                    <c:v>19/12/2023</c:v>
                  </c:pt>
                  <c:pt idx="23">
                    <c:v>18/12/2023</c:v>
                  </c:pt>
                  <c:pt idx="24">
                    <c:v>15/12/2023</c:v>
                  </c:pt>
                  <c:pt idx="25">
                    <c:v>14/12/2023</c:v>
                  </c:pt>
                  <c:pt idx="26">
                    <c:v>13/12/2023</c:v>
                  </c:pt>
                  <c:pt idx="27">
                    <c:v>12/12/2023</c:v>
                  </c:pt>
                  <c:pt idx="28">
                    <c:v>11/12/2023</c:v>
                  </c:pt>
                  <c:pt idx="29">
                    <c:v>08/12/2023</c:v>
                  </c:pt>
                  <c:pt idx="30">
                    <c:v>07/12/2023</c:v>
                  </c:pt>
                  <c:pt idx="31">
                    <c:v>06/12/2023</c:v>
                  </c:pt>
                  <c:pt idx="32">
                    <c:v>05/12/2023</c:v>
                  </c:pt>
                  <c:pt idx="33">
                    <c:v>04/12/2023</c:v>
                  </c:pt>
                  <c:pt idx="34">
                    <c:v>01/12/2023</c:v>
                  </c:pt>
                  <c:pt idx="35">
                    <c:v>30/11/2023</c:v>
                  </c:pt>
                  <c:pt idx="36">
                    <c:v>29/11/2023</c:v>
                  </c:pt>
                  <c:pt idx="37">
                    <c:v>28/11/2023</c:v>
                  </c:pt>
                  <c:pt idx="38">
                    <c:v>27/11/2023</c:v>
                  </c:pt>
                  <c:pt idx="39">
                    <c:v>24/11/2023</c:v>
                  </c:pt>
                  <c:pt idx="40">
                    <c:v>23/11/2023</c:v>
                  </c:pt>
                  <c:pt idx="41">
                    <c:v>22/11/2023</c:v>
                  </c:pt>
                  <c:pt idx="42">
                    <c:v>21/11/2023</c:v>
                  </c:pt>
                  <c:pt idx="43">
                    <c:v>20/11/2023</c:v>
                  </c:pt>
                  <c:pt idx="44">
                    <c:v>17/11/2023</c:v>
                  </c:pt>
                  <c:pt idx="45">
                    <c:v>16/11/2023</c:v>
                  </c:pt>
                  <c:pt idx="46">
                    <c:v>15/11/2023</c:v>
                  </c:pt>
                  <c:pt idx="47">
                    <c:v>14/11/2023</c:v>
                  </c:pt>
                  <c:pt idx="48">
                    <c:v>13/11/2023</c:v>
                  </c:pt>
                  <c:pt idx="49">
                    <c:v>10/11/2023</c:v>
                  </c:pt>
                  <c:pt idx="50">
                    <c:v>09/11/2023</c:v>
                  </c:pt>
                  <c:pt idx="51">
                    <c:v>08/11/2023</c:v>
                  </c:pt>
                  <c:pt idx="52">
                    <c:v>07/11/2023</c:v>
                  </c:pt>
                  <c:pt idx="53">
                    <c:v>06/11/2023</c:v>
                  </c:pt>
                  <c:pt idx="54">
                    <c:v>03/11/2023</c:v>
                  </c:pt>
                  <c:pt idx="55">
                    <c:v>02/11/2023</c:v>
                  </c:pt>
                  <c:pt idx="56">
                    <c:v>01/11/2023</c:v>
                  </c:pt>
                  <c:pt idx="57">
                    <c:v>31/10/2023</c:v>
                  </c:pt>
                  <c:pt idx="58">
                    <c:v>30/10/2023</c:v>
                  </c:pt>
                  <c:pt idx="59">
                    <c:v>27/10/2023</c:v>
                  </c:pt>
                  <c:pt idx="60">
                    <c:v>26/10/2023</c:v>
                  </c:pt>
                  <c:pt idx="61">
                    <c:v>25/10/2023</c:v>
                  </c:pt>
                  <c:pt idx="62">
                    <c:v>24/10/2023</c:v>
                  </c:pt>
                  <c:pt idx="63">
                    <c:v>23/10/2023</c:v>
                  </c:pt>
                  <c:pt idx="64">
                    <c:v>20/10/2023</c:v>
                  </c:pt>
                  <c:pt idx="65">
                    <c:v>19/10/2023</c:v>
                  </c:pt>
                  <c:pt idx="66">
                    <c:v>18/10/2023</c:v>
                  </c:pt>
                  <c:pt idx="67">
                    <c:v>17/10/2023</c:v>
                  </c:pt>
                </c:lvl>
                <c:lvl>
                  <c:pt idx="0">
                    <c:v>M1</c:v>
                  </c:pt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GDNN!$AF$150:$AF$217</c:f>
              <c:numCache>
                <c:formatCode>#,##0</c:formatCode>
                <c:ptCount val="68"/>
                <c:pt idx="0">
                  <c:v>-4576101046</c:v>
                </c:pt>
                <c:pt idx="1">
                  <c:v>-4576101046</c:v>
                </c:pt>
                <c:pt idx="2">
                  <c:v>-4576101046</c:v>
                </c:pt>
                <c:pt idx="3">
                  <c:v>-4243401046</c:v>
                </c:pt>
                <c:pt idx="4">
                  <c:v>-4243401046</c:v>
                </c:pt>
                <c:pt idx="5">
                  <c:v>-4154801046</c:v>
                </c:pt>
                <c:pt idx="6">
                  <c:v>-4154801046</c:v>
                </c:pt>
                <c:pt idx="7">
                  <c:v>-4154801046</c:v>
                </c:pt>
                <c:pt idx="8">
                  <c:v>-2371741046</c:v>
                </c:pt>
                <c:pt idx="9">
                  <c:v>-2371741046</c:v>
                </c:pt>
                <c:pt idx="10">
                  <c:v>-2371741046</c:v>
                </c:pt>
                <c:pt idx="11">
                  <c:v>-2360261046</c:v>
                </c:pt>
                <c:pt idx="12">
                  <c:v>-2360261046</c:v>
                </c:pt>
                <c:pt idx="13">
                  <c:v>-2360261046</c:v>
                </c:pt>
                <c:pt idx="14">
                  <c:v>-5240351046</c:v>
                </c:pt>
                <c:pt idx="15">
                  <c:v>-11902941046</c:v>
                </c:pt>
                <c:pt idx="16">
                  <c:v>-12963231046</c:v>
                </c:pt>
                <c:pt idx="17">
                  <c:v>-10148981046</c:v>
                </c:pt>
                <c:pt idx="18">
                  <c:v>-2351081046</c:v>
                </c:pt>
                <c:pt idx="19">
                  <c:v>-19211046</c:v>
                </c:pt>
                <c:pt idx="20">
                  <c:v>-25781046</c:v>
                </c:pt>
                <c:pt idx="21">
                  <c:v>-23951046</c:v>
                </c:pt>
                <c:pt idx="22">
                  <c:v>-23951046</c:v>
                </c:pt>
                <c:pt idx="23">
                  <c:v>-271031046</c:v>
                </c:pt>
                <c:pt idx="24">
                  <c:v>-531091046</c:v>
                </c:pt>
                <c:pt idx="25">
                  <c:v>-531091046</c:v>
                </c:pt>
                <c:pt idx="26">
                  <c:v>-272951046</c:v>
                </c:pt>
                <c:pt idx="27">
                  <c:v>-870951046</c:v>
                </c:pt>
                <c:pt idx="28">
                  <c:v>-873021046</c:v>
                </c:pt>
                <c:pt idx="29">
                  <c:v>-873021046</c:v>
                </c:pt>
                <c:pt idx="30">
                  <c:v>-4431046</c:v>
                </c:pt>
                <c:pt idx="31">
                  <c:v>-2351046</c:v>
                </c:pt>
                <c:pt idx="32">
                  <c:v>-2351046</c:v>
                </c:pt>
                <c:pt idx="33">
                  <c:v>-354331046</c:v>
                </c:pt>
                <c:pt idx="34">
                  <c:v>-354331046</c:v>
                </c:pt>
                <c:pt idx="35">
                  <c:v>-354331046</c:v>
                </c:pt>
                <c:pt idx="36">
                  <c:v>-9611046</c:v>
                </c:pt>
                <c:pt idx="37">
                  <c:v>-9611046</c:v>
                </c:pt>
                <c:pt idx="38">
                  <c:v>-964111046</c:v>
                </c:pt>
                <c:pt idx="39">
                  <c:v>-964721046</c:v>
                </c:pt>
                <c:pt idx="40">
                  <c:v>-1073781046</c:v>
                </c:pt>
                <c:pt idx="41">
                  <c:v>-519441046</c:v>
                </c:pt>
                <c:pt idx="42">
                  <c:v>-621051046</c:v>
                </c:pt>
                <c:pt idx="43">
                  <c:v>-511430000</c:v>
                </c:pt>
                <c:pt idx="44">
                  <c:v>-104730000</c:v>
                </c:pt>
                <c:pt idx="45">
                  <c:v>-2810000</c:v>
                </c:pt>
                <c:pt idx="46">
                  <c:v>-20240000</c:v>
                </c:pt>
                <c:pt idx="47">
                  <c:v>-55520000</c:v>
                </c:pt>
                <c:pt idx="48">
                  <c:v>-55520000</c:v>
                </c:pt>
                <c:pt idx="49">
                  <c:v>-38120000</c:v>
                </c:pt>
                <c:pt idx="50">
                  <c:v>-4070000</c:v>
                </c:pt>
                <c:pt idx="51">
                  <c:v>-4070000</c:v>
                </c:pt>
                <c:pt idx="52">
                  <c:v>-4070000</c:v>
                </c:pt>
                <c:pt idx="53">
                  <c:v>-4070000</c:v>
                </c:pt>
                <c:pt idx="54">
                  <c:v>-4070000</c:v>
                </c:pt>
                <c:pt idx="55">
                  <c:v>-4070000</c:v>
                </c:pt>
                <c:pt idx="56">
                  <c:v>-4070000</c:v>
                </c:pt>
                <c:pt idx="57">
                  <c:v>-4070000</c:v>
                </c:pt>
                <c:pt idx="58">
                  <c:v>-31420000</c:v>
                </c:pt>
                <c:pt idx="59">
                  <c:v>-31420000</c:v>
                </c:pt>
                <c:pt idx="60">
                  <c:v>-31420000</c:v>
                </c:pt>
                <c:pt idx="61">
                  <c:v>-49500000</c:v>
                </c:pt>
                <c:pt idx="62">
                  <c:v>-49500000</c:v>
                </c:pt>
                <c:pt idx="63">
                  <c:v>-114000000</c:v>
                </c:pt>
                <c:pt idx="64">
                  <c:v>-65680000</c:v>
                </c:pt>
                <c:pt idx="65">
                  <c:v>-65680000</c:v>
                </c:pt>
                <c:pt idx="66">
                  <c:v>-130000</c:v>
                </c:pt>
                <c:pt idx="67">
                  <c:v>-130000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16E2-FE47-ACBD-53D70E7B85DE}"/>
            </c:ext>
          </c:extLst>
        </c:ser>
        <c:ser>
          <c:idx val="8"/>
          <c:order val="8"/>
          <c:tx>
            <c:strRef>
              <c:f>GDNN!$AG$149</c:f>
              <c:strCache>
                <c:ptCount val="1"/>
                <c:pt idx="0">
                  <c:v>PC1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multiLvlStrRef>
              <c:f>GDNN!$W$150:$X$217</c:f>
              <c:multiLvlStrCache>
                <c:ptCount val="68"/>
                <c:lvl>
                  <c:pt idx="0">
                    <c:v>19/01/2024</c:v>
                  </c:pt>
                  <c:pt idx="1">
                    <c:v>18/01/2024</c:v>
                  </c:pt>
                  <c:pt idx="2">
                    <c:v>17/01/2024</c:v>
                  </c:pt>
                  <c:pt idx="3">
                    <c:v>16/01/2024</c:v>
                  </c:pt>
                  <c:pt idx="4">
                    <c:v>15/01/2024</c:v>
                  </c:pt>
                  <c:pt idx="5">
                    <c:v>12/01/2024</c:v>
                  </c:pt>
                  <c:pt idx="6">
                    <c:v>11/01/2024</c:v>
                  </c:pt>
                  <c:pt idx="7">
                    <c:v>10/01/2024</c:v>
                  </c:pt>
                  <c:pt idx="8">
                    <c:v>09/01/2024</c:v>
                  </c:pt>
                  <c:pt idx="9">
                    <c:v>08/01/2024</c:v>
                  </c:pt>
                  <c:pt idx="10">
                    <c:v>05/01/2024</c:v>
                  </c:pt>
                  <c:pt idx="11">
                    <c:v>04/01/2024</c:v>
                  </c:pt>
                  <c:pt idx="12">
                    <c:v>03/01/2024</c:v>
                  </c:pt>
                  <c:pt idx="13">
                    <c:v>02/01/2024</c:v>
                  </c:pt>
                  <c:pt idx="14">
                    <c:v>29/12/2023</c:v>
                  </c:pt>
                  <c:pt idx="15">
                    <c:v>28/12/2023</c:v>
                  </c:pt>
                  <c:pt idx="16">
                    <c:v>27/12/2023</c:v>
                  </c:pt>
                  <c:pt idx="17">
                    <c:v>26/12/2023</c:v>
                  </c:pt>
                  <c:pt idx="18">
                    <c:v>25/12/2023</c:v>
                  </c:pt>
                  <c:pt idx="19">
                    <c:v>22/12/2023</c:v>
                  </c:pt>
                  <c:pt idx="20">
                    <c:v>21/12/2023</c:v>
                  </c:pt>
                  <c:pt idx="21">
                    <c:v>20/12/2023</c:v>
                  </c:pt>
                  <c:pt idx="22">
                    <c:v>19/12/2023</c:v>
                  </c:pt>
                  <c:pt idx="23">
                    <c:v>18/12/2023</c:v>
                  </c:pt>
                  <c:pt idx="24">
                    <c:v>15/12/2023</c:v>
                  </c:pt>
                  <c:pt idx="25">
                    <c:v>14/12/2023</c:v>
                  </c:pt>
                  <c:pt idx="26">
                    <c:v>13/12/2023</c:v>
                  </c:pt>
                  <c:pt idx="27">
                    <c:v>12/12/2023</c:v>
                  </c:pt>
                  <c:pt idx="28">
                    <c:v>11/12/2023</c:v>
                  </c:pt>
                  <c:pt idx="29">
                    <c:v>08/12/2023</c:v>
                  </c:pt>
                  <c:pt idx="30">
                    <c:v>07/12/2023</c:v>
                  </c:pt>
                  <c:pt idx="31">
                    <c:v>06/12/2023</c:v>
                  </c:pt>
                  <c:pt idx="32">
                    <c:v>05/12/2023</c:v>
                  </c:pt>
                  <c:pt idx="33">
                    <c:v>04/12/2023</c:v>
                  </c:pt>
                  <c:pt idx="34">
                    <c:v>01/12/2023</c:v>
                  </c:pt>
                  <c:pt idx="35">
                    <c:v>30/11/2023</c:v>
                  </c:pt>
                  <c:pt idx="36">
                    <c:v>29/11/2023</c:v>
                  </c:pt>
                  <c:pt idx="37">
                    <c:v>28/11/2023</c:v>
                  </c:pt>
                  <c:pt idx="38">
                    <c:v>27/11/2023</c:v>
                  </c:pt>
                  <c:pt idx="39">
                    <c:v>24/11/2023</c:v>
                  </c:pt>
                  <c:pt idx="40">
                    <c:v>23/11/2023</c:v>
                  </c:pt>
                  <c:pt idx="41">
                    <c:v>22/11/2023</c:v>
                  </c:pt>
                  <c:pt idx="42">
                    <c:v>21/11/2023</c:v>
                  </c:pt>
                  <c:pt idx="43">
                    <c:v>20/11/2023</c:v>
                  </c:pt>
                  <c:pt idx="44">
                    <c:v>17/11/2023</c:v>
                  </c:pt>
                  <c:pt idx="45">
                    <c:v>16/11/2023</c:v>
                  </c:pt>
                  <c:pt idx="46">
                    <c:v>15/11/2023</c:v>
                  </c:pt>
                  <c:pt idx="47">
                    <c:v>14/11/2023</c:v>
                  </c:pt>
                  <c:pt idx="48">
                    <c:v>13/11/2023</c:v>
                  </c:pt>
                  <c:pt idx="49">
                    <c:v>10/11/2023</c:v>
                  </c:pt>
                  <c:pt idx="50">
                    <c:v>09/11/2023</c:v>
                  </c:pt>
                  <c:pt idx="51">
                    <c:v>08/11/2023</c:v>
                  </c:pt>
                  <c:pt idx="52">
                    <c:v>07/11/2023</c:v>
                  </c:pt>
                  <c:pt idx="53">
                    <c:v>06/11/2023</c:v>
                  </c:pt>
                  <c:pt idx="54">
                    <c:v>03/11/2023</c:v>
                  </c:pt>
                  <c:pt idx="55">
                    <c:v>02/11/2023</c:v>
                  </c:pt>
                  <c:pt idx="56">
                    <c:v>01/11/2023</c:v>
                  </c:pt>
                  <c:pt idx="57">
                    <c:v>31/10/2023</c:v>
                  </c:pt>
                  <c:pt idx="58">
                    <c:v>30/10/2023</c:v>
                  </c:pt>
                  <c:pt idx="59">
                    <c:v>27/10/2023</c:v>
                  </c:pt>
                  <c:pt idx="60">
                    <c:v>26/10/2023</c:v>
                  </c:pt>
                  <c:pt idx="61">
                    <c:v>25/10/2023</c:v>
                  </c:pt>
                  <c:pt idx="62">
                    <c:v>24/10/2023</c:v>
                  </c:pt>
                  <c:pt idx="63">
                    <c:v>23/10/2023</c:v>
                  </c:pt>
                  <c:pt idx="64">
                    <c:v>20/10/2023</c:v>
                  </c:pt>
                  <c:pt idx="65">
                    <c:v>19/10/2023</c:v>
                  </c:pt>
                  <c:pt idx="66">
                    <c:v>18/10/2023</c:v>
                  </c:pt>
                  <c:pt idx="67">
                    <c:v>17/10/2023</c:v>
                  </c:pt>
                </c:lvl>
                <c:lvl>
                  <c:pt idx="0">
                    <c:v>M1</c:v>
                  </c:pt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GDNN!$AG$150:$AG$217</c:f>
              <c:numCache>
                <c:formatCode>#,##0</c:formatCode>
                <c:ptCount val="68"/>
                <c:pt idx="0">
                  <c:v>231648127222</c:v>
                </c:pt>
                <c:pt idx="1">
                  <c:v>232069787222</c:v>
                </c:pt>
                <c:pt idx="2">
                  <c:v>231315977222</c:v>
                </c:pt>
                <c:pt idx="3">
                  <c:v>225358007222</c:v>
                </c:pt>
                <c:pt idx="4">
                  <c:v>231325017222</c:v>
                </c:pt>
                <c:pt idx="5">
                  <c:v>236557467222</c:v>
                </c:pt>
                <c:pt idx="6">
                  <c:v>236385507222</c:v>
                </c:pt>
                <c:pt idx="7">
                  <c:v>237414447222</c:v>
                </c:pt>
                <c:pt idx="8">
                  <c:v>237626127222</c:v>
                </c:pt>
                <c:pt idx="9">
                  <c:v>231941587222</c:v>
                </c:pt>
                <c:pt idx="10">
                  <c:v>237887917222</c:v>
                </c:pt>
                <c:pt idx="11">
                  <c:v>244331257222</c:v>
                </c:pt>
                <c:pt idx="12">
                  <c:v>237672137222</c:v>
                </c:pt>
                <c:pt idx="13">
                  <c:v>240003297222</c:v>
                </c:pt>
                <c:pt idx="14">
                  <c:v>240414957222</c:v>
                </c:pt>
                <c:pt idx="15">
                  <c:v>229917057222</c:v>
                </c:pt>
                <c:pt idx="16">
                  <c:v>229942927222</c:v>
                </c:pt>
                <c:pt idx="17">
                  <c:v>227942357222</c:v>
                </c:pt>
                <c:pt idx="18">
                  <c:v>219279387222</c:v>
                </c:pt>
                <c:pt idx="19">
                  <c:v>207745557222</c:v>
                </c:pt>
                <c:pt idx="20">
                  <c:v>198592287222</c:v>
                </c:pt>
                <c:pt idx="21">
                  <c:v>188558357222</c:v>
                </c:pt>
                <c:pt idx="22">
                  <c:v>194351467222</c:v>
                </c:pt>
                <c:pt idx="23">
                  <c:v>191098327222</c:v>
                </c:pt>
                <c:pt idx="24">
                  <c:v>189366867222</c:v>
                </c:pt>
                <c:pt idx="25">
                  <c:v>187513607222</c:v>
                </c:pt>
                <c:pt idx="26">
                  <c:v>190397387222</c:v>
                </c:pt>
                <c:pt idx="27">
                  <c:v>192733087222</c:v>
                </c:pt>
                <c:pt idx="28">
                  <c:v>176608397222</c:v>
                </c:pt>
                <c:pt idx="29">
                  <c:v>177897057222</c:v>
                </c:pt>
                <c:pt idx="30">
                  <c:v>176739187222</c:v>
                </c:pt>
                <c:pt idx="31">
                  <c:v>183843787222</c:v>
                </c:pt>
                <c:pt idx="32">
                  <c:v>183928747222</c:v>
                </c:pt>
                <c:pt idx="33">
                  <c:v>190667567222</c:v>
                </c:pt>
                <c:pt idx="34">
                  <c:v>190333407619</c:v>
                </c:pt>
                <c:pt idx="35">
                  <c:v>189247677619</c:v>
                </c:pt>
                <c:pt idx="36">
                  <c:v>178548207619</c:v>
                </c:pt>
                <c:pt idx="37">
                  <c:v>165933847619</c:v>
                </c:pt>
                <c:pt idx="38">
                  <c:v>162690157619</c:v>
                </c:pt>
                <c:pt idx="39">
                  <c:v>163196497619</c:v>
                </c:pt>
                <c:pt idx="40">
                  <c:v>163563607619</c:v>
                </c:pt>
                <c:pt idx="41">
                  <c:v>163007477619</c:v>
                </c:pt>
                <c:pt idx="42">
                  <c:v>163681167619</c:v>
                </c:pt>
                <c:pt idx="43">
                  <c:v>162012446412</c:v>
                </c:pt>
                <c:pt idx="44">
                  <c:v>156321226412</c:v>
                </c:pt>
                <c:pt idx="45">
                  <c:v>156257446412</c:v>
                </c:pt>
                <c:pt idx="46">
                  <c:v>154440816412</c:v>
                </c:pt>
                <c:pt idx="47">
                  <c:v>132027516412</c:v>
                </c:pt>
                <c:pt idx="48">
                  <c:v>117641606412</c:v>
                </c:pt>
                <c:pt idx="49">
                  <c:v>115540086412</c:v>
                </c:pt>
                <c:pt idx="50">
                  <c:v>94357106412</c:v>
                </c:pt>
                <c:pt idx="51">
                  <c:v>78211786412</c:v>
                </c:pt>
                <c:pt idx="52">
                  <c:v>63947966412</c:v>
                </c:pt>
                <c:pt idx="53">
                  <c:v>43557686412</c:v>
                </c:pt>
                <c:pt idx="54">
                  <c:v>46086911827</c:v>
                </c:pt>
                <c:pt idx="55">
                  <c:v>44807501827</c:v>
                </c:pt>
                <c:pt idx="56">
                  <c:v>44676441827</c:v>
                </c:pt>
                <c:pt idx="57">
                  <c:v>39572521827</c:v>
                </c:pt>
                <c:pt idx="58">
                  <c:v>43301271827</c:v>
                </c:pt>
                <c:pt idx="59">
                  <c:v>40893191827</c:v>
                </c:pt>
                <c:pt idx="60">
                  <c:v>40006841827</c:v>
                </c:pt>
                <c:pt idx="61">
                  <c:v>20116700000</c:v>
                </c:pt>
                <c:pt idx="62">
                  <c:v>5430770000</c:v>
                </c:pt>
                <c:pt idx="63">
                  <c:v>7436130000</c:v>
                </c:pt>
                <c:pt idx="64">
                  <c:v>17729010000</c:v>
                </c:pt>
                <c:pt idx="65">
                  <c:v>16183900000</c:v>
                </c:pt>
                <c:pt idx="66">
                  <c:v>17850300000</c:v>
                </c:pt>
                <c:pt idx="67">
                  <c:v>8366860000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16E2-FE47-ACBD-53D70E7B85DE}"/>
            </c:ext>
          </c:extLst>
        </c:ser>
        <c:ser>
          <c:idx val="9"/>
          <c:order val="9"/>
          <c:tx>
            <c:strRef>
              <c:f>GDNN!$AH$149</c:f>
              <c:strCache>
                <c:ptCount val="1"/>
                <c:pt idx="0">
                  <c:v>TV2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multiLvlStrRef>
              <c:f>GDNN!$W$150:$X$217</c:f>
              <c:multiLvlStrCache>
                <c:ptCount val="68"/>
                <c:lvl>
                  <c:pt idx="0">
                    <c:v>19/01/2024</c:v>
                  </c:pt>
                  <c:pt idx="1">
                    <c:v>18/01/2024</c:v>
                  </c:pt>
                  <c:pt idx="2">
                    <c:v>17/01/2024</c:v>
                  </c:pt>
                  <c:pt idx="3">
                    <c:v>16/01/2024</c:v>
                  </c:pt>
                  <c:pt idx="4">
                    <c:v>15/01/2024</c:v>
                  </c:pt>
                  <c:pt idx="5">
                    <c:v>12/01/2024</c:v>
                  </c:pt>
                  <c:pt idx="6">
                    <c:v>11/01/2024</c:v>
                  </c:pt>
                  <c:pt idx="7">
                    <c:v>10/01/2024</c:v>
                  </c:pt>
                  <c:pt idx="8">
                    <c:v>09/01/2024</c:v>
                  </c:pt>
                  <c:pt idx="9">
                    <c:v>08/01/2024</c:v>
                  </c:pt>
                  <c:pt idx="10">
                    <c:v>05/01/2024</c:v>
                  </c:pt>
                  <c:pt idx="11">
                    <c:v>04/01/2024</c:v>
                  </c:pt>
                  <c:pt idx="12">
                    <c:v>03/01/2024</c:v>
                  </c:pt>
                  <c:pt idx="13">
                    <c:v>02/01/2024</c:v>
                  </c:pt>
                  <c:pt idx="14">
                    <c:v>29/12/2023</c:v>
                  </c:pt>
                  <c:pt idx="15">
                    <c:v>28/12/2023</c:v>
                  </c:pt>
                  <c:pt idx="16">
                    <c:v>27/12/2023</c:v>
                  </c:pt>
                  <c:pt idx="17">
                    <c:v>26/12/2023</c:v>
                  </c:pt>
                  <c:pt idx="18">
                    <c:v>25/12/2023</c:v>
                  </c:pt>
                  <c:pt idx="19">
                    <c:v>22/12/2023</c:v>
                  </c:pt>
                  <c:pt idx="20">
                    <c:v>21/12/2023</c:v>
                  </c:pt>
                  <c:pt idx="21">
                    <c:v>20/12/2023</c:v>
                  </c:pt>
                  <c:pt idx="22">
                    <c:v>19/12/2023</c:v>
                  </c:pt>
                  <c:pt idx="23">
                    <c:v>18/12/2023</c:v>
                  </c:pt>
                  <c:pt idx="24">
                    <c:v>15/12/2023</c:v>
                  </c:pt>
                  <c:pt idx="25">
                    <c:v>14/12/2023</c:v>
                  </c:pt>
                  <c:pt idx="26">
                    <c:v>13/12/2023</c:v>
                  </c:pt>
                  <c:pt idx="27">
                    <c:v>12/12/2023</c:v>
                  </c:pt>
                  <c:pt idx="28">
                    <c:v>11/12/2023</c:v>
                  </c:pt>
                  <c:pt idx="29">
                    <c:v>08/12/2023</c:v>
                  </c:pt>
                  <c:pt idx="30">
                    <c:v>07/12/2023</c:v>
                  </c:pt>
                  <c:pt idx="31">
                    <c:v>06/12/2023</c:v>
                  </c:pt>
                  <c:pt idx="32">
                    <c:v>05/12/2023</c:v>
                  </c:pt>
                  <c:pt idx="33">
                    <c:v>04/12/2023</c:v>
                  </c:pt>
                  <c:pt idx="34">
                    <c:v>01/12/2023</c:v>
                  </c:pt>
                  <c:pt idx="35">
                    <c:v>30/11/2023</c:v>
                  </c:pt>
                  <c:pt idx="36">
                    <c:v>29/11/2023</c:v>
                  </c:pt>
                  <c:pt idx="37">
                    <c:v>28/11/2023</c:v>
                  </c:pt>
                  <c:pt idx="38">
                    <c:v>27/11/2023</c:v>
                  </c:pt>
                  <c:pt idx="39">
                    <c:v>24/11/2023</c:v>
                  </c:pt>
                  <c:pt idx="40">
                    <c:v>23/11/2023</c:v>
                  </c:pt>
                  <c:pt idx="41">
                    <c:v>22/11/2023</c:v>
                  </c:pt>
                  <c:pt idx="42">
                    <c:v>21/11/2023</c:v>
                  </c:pt>
                  <c:pt idx="43">
                    <c:v>20/11/2023</c:v>
                  </c:pt>
                  <c:pt idx="44">
                    <c:v>17/11/2023</c:v>
                  </c:pt>
                  <c:pt idx="45">
                    <c:v>16/11/2023</c:v>
                  </c:pt>
                  <c:pt idx="46">
                    <c:v>15/11/2023</c:v>
                  </c:pt>
                  <c:pt idx="47">
                    <c:v>14/11/2023</c:v>
                  </c:pt>
                  <c:pt idx="48">
                    <c:v>13/11/2023</c:v>
                  </c:pt>
                  <c:pt idx="49">
                    <c:v>10/11/2023</c:v>
                  </c:pt>
                  <c:pt idx="50">
                    <c:v>09/11/2023</c:v>
                  </c:pt>
                  <c:pt idx="51">
                    <c:v>08/11/2023</c:v>
                  </c:pt>
                  <c:pt idx="52">
                    <c:v>07/11/2023</c:v>
                  </c:pt>
                  <c:pt idx="53">
                    <c:v>06/11/2023</c:v>
                  </c:pt>
                  <c:pt idx="54">
                    <c:v>03/11/2023</c:v>
                  </c:pt>
                  <c:pt idx="55">
                    <c:v>02/11/2023</c:v>
                  </c:pt>
                  <c:pt idx="56">
                    <c:v>01/11/2023</c:v>
                  </c:pt>
                  <c:pt idx="57">
                    <c:v>31/10/2023</c:v>
                  </c:pt>
                  <c:pt idx="58">
                    <c:v>30/10/2023</c:v>
                  </c:pt>
                  <c:pt idx="59">
                    <c:v>27/10/2023</c:v>
                  </c:pt>
                  <c:pt idx="60">
                    <c:v>26/10/2023</c:v>
                  </c:pt>
                  <c:pt idx="61">
                    <c:v>25/10/2023</c:v>
                  </c:pt>
                  <c:pt idx="62">
                    <c:v>24/10/2023</c:v>
                  </c:pt>
                  <c:pt idx="63">
                    <c:v>23/10/2023</c:v>
                  </c:pt>
                  <c:pt idx="64">
                    <c:v>20/10/2023</c:v>
                  </c:pt>
                  <c:pt idx="65">
                    <c:v>19/10/2023</c:v>
                  </c:pt>
                  <c:pt idx="66">
                    <c:v>18/10/2023</c:v>
                  </c:pt>
                  <c:pt idx="67">
                    <c:v>17/10/2023</c:v>
                  </c:pt>
                </c:lvl>
                <c:lvl>
                  <c:pt idx="0">
                    <c:v>M1</c:v>
                  </c:pt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GDNN!$AH$150:$AH$217</c:f>
              <c:numCache>
                <c:formatCode>#,##0</c:formatCode>
                <c:ptCount val="68"/>
                <c:pt idx="0">
                  <c:v>30514901914</c:v>
                </c:pt>
                <c:pt idx="1">
                  <c:v>30564021914</c:v>
                </c:pt>
                <c:pt idx="2">
                  <c:v>30424151914</c:v>
                </c:pt>
                <c:pt idx="3">
                  <c:v>30431651914</c:v>
                </c:pt>
                <c:pt idx="4">
                  <c:v>30427771914</c:v>
                </c:pt>
                <c:pt idx="5">
                  <c:v>32284461914</c:v>
                </c:pt>
                <c:pt idx="6">
                  <c:v>31947961914</c:v>
                </c:pt>
                <c:pt idx="7">
                  <c:v>31559521914</c:v>
                </c:pt>
                <c:pt idx="8">
                  <c:v>31525061914</c:v>
                </c:pt>
                <c:pt idx="9">
                  <c:v>31490161914</c:v>
                </c:pt>
                <c:pt idx="10">
                  <c:v>32423201914</c:v>
                </c:pt>
                <c:pt idx="11">
                  <c:v>32388511914</c:v>
                </c:pt>
                <c:pt idx="12">
                  <c:v>32361091914</c:v>
                </c:pt>
                <c:pt idx="13">
                  <c:v>32325701914</c:v>
                </c:pt>
                <c:pt idx="14">
                  <c:v>31686221914</c:v>
                </c:pt>
                <c:pt idx="15">
                  <c:v>31667201914</c:v>
                </c:pt>
                <c:pt idx="16">
                  <c:v>31784041914</c:v>
                </c:pt>
                <c:pt idx="17">
                  <c:v>31918801914</c:v>
                </c:pt>
                <c:pt idx="18">
                  <c:v>32112391914</c:v>
                </c:pt>
                <c:pt idx="19">
                  <c:v>32202511914</c:v>
                </c:pt>
                <c:pt idx="20">
                  <c:v>31404171914</c:v>
                </c:pt>
                <c:pt idx="21">
                  <c:v>31411931914</c:v>
                </c:pt>
                <c:pt idx="22">
                  <c:v>31526761914</c:v>
                </c:pt>
                <c:pt idx="23">
                  <c:v>31507811914</c:v>
                </c:pt>
                <c:pt idx="24">
                  <c:v>27679161914</c:v>
                </c:pt>
                <c:pt idx="25">
                  <c:v>23617531914</c:v>
                </c:pt>
                <c:pt idx="26">
                  <c:v>19824901914</c:v>
                </c:pt>
                <c:pt idx="27">
                  <c:v>18486791914</c:v>
                </c:pt>
                <c:pt idx="28">
                  <c:v>18549921914</c:v>
                </c:pt>
                <c:pt idx="29">
                  <c:v>18616761914</c:v>
                </c:pt>
                <c:pt idx="30">
                  <c:v>18869611914</c:v>
                </c:pt>
                <c:pt idx="31">
                  <c:v>18930421914</c:v>
                </c:pt>
                <c:pt idx="32">
                  <c:v>19074221914</c:v>
                </c:pt>
                <c:pt idx="33">
                  <c:v>18977911914</c:v>
                </c:pt>
                <c:pt idx="34">
                  <c:v>19283110977</c:v>
                </c:pt>
                <c:pt idx="35">
                  <c:v>19067130977</c:v>
                </c:pt>
                <c:pt idx="36">
                  <c:v>19059550977</c:v>
                </c:pt>
                <c:pt idx="37">
                  <c:v>19284370977</c:v>
                </c:pt>
                <c:pt idx="38">
                  <c:v>16009800977</c:v>
                </c:pt>
                <c:pt idx="39">
                  <c:v>13076090977</c:v>
                </c:pt>
                <c:pt idx="40">
                  <c:v>13314390977</c:v>
                </c:pt>
                <c:pt idx="41">
                  <c:v>4193910977</c:v>
                </c:pt>
                <c:pt idx="42">
                  <c:v>5073480977</c:v>
                </c:pt>
                <c:pt idx="43">
                  <c:v>1933820000</c:v>
                </c:pt>
                <c:pt idx="44">
                  <c:v>-589300000</c:v>
                </c:pt>
                <c:pt idx="45">
                  <c:v>-2850130000</c:v>
                </c:pt>
                <c:pt idx="46">
                  <c:v>-5444900000</c:v>
                </c:pt>
                <c:pt idx="47">
                  <c:v>-5069000000</c:v>
                </c:pt>
                <c:pt idx="48">
                  <c:v>-4993710000</c:v>
                </c:pt>
                <c:pt idx="49">
                  <c:v>-3818320000</c:v>
                </c:pt>
                <c:pt idx="50">
                  <c:v>-2871130000</c:v>
                </c:pt>
                <c:pt idx="51">
                  <c:v>-2289930000</c:v>
                </c:pt>
                <c:pt idx="52">
                  <c:v>-2500680000</c:v>
                </c:pt>
                <c:pt idx="53">
                  <c:v>-1916160000</c:v>
                </c:pt>
                <c:pt idx="54">
                  <c:v>-2355460000</c:v>
                </c:pt>
                <c:pt idx="55">
                  <c:v>-1542660000</c:v>
                </c:pt>
                <c:pt idx="56">
                  <c:v>-1640920000</c:v>
                </c:pt>
                <c:pt idx="57">
                  <c:v>-3566560000</c:v>
                </c:pt>
                <c:pt idx="58">
                  <c:v>-5383560000</c:v>
                </c:pt>
                <c:pt idx="59">
                  <c:v>-6178570000</c:v>
                </c:pt>
                <c:pt idx="60">
                  <c:v>-6999820000</c:v>
                </c:pt>
                <c:pt idx="61">
                  <c:v>-6693960000</c:v>
                </c:pt>
                <c:pt idx="62">
                  <c:v>-6018840000</c:v>
                </c:pt>
                <c:pt idx="63">
                  <c:v>-5855980000</c:v>
                </c:pt>
                <c:pt idx="64">
                  <c:v>-4491100000</c:v>
                </c:pt>
                <c:pt idx="65">
                  <c:v>-4425300000</c:v>
                </c:pt>
                <c:pt idx="66">
                  <c:v>-2772710000</c:v>
                </c:pt>
                <c:pt idx="67">
                  <c:v>-3105190000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16E2-FE47-ACBD-53D70E7B85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5756895"/>
        <c:axId val="491131311"/>
      </c:lineChart>
      <c:catAx>
        <c:axId val="55756895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VN"/>
          </a:p>
        </c:txPr>
        <c:crossAx val="491131311"/>
        <c:crosses val="autoZero"/>
        <c:auto val="1"/>
        <c:lblAlgn val="ctr"/>
        <c:lblOffset val="100"/>
        <c:noMultiLvlLbl val="0"/>
      </c:catAx>
      <c:valAx>
        <c:axId val="491131311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VN"/>
          </a:p>
        </c:txPr>
        <c:crossAx val="55756895"/>
        <c:crosses val="autoZero"/>
        <c:crossBetween val="between"/>
        <c:dispUnits>
          <c:builtInUnit val="billion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VN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V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VN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Dầu Khí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V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GDNN!$AL$149</c:f>
              <c:strCache>
                <c:ptCount val="1"/>
                <c:pt idx="0">
                  <c:v>BSR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multiLvlStrRef>
              <c:f>GDNN!$AJ$150:$AK$217</c:f>
              <c:multiLvlStrCache>
                <c:ptCount val="68"/>
                <c:lvl>
                  <c:pt idx="0">
                    <c:v>19/01/2024</c:v>
                  </c:pt>
                  <c:pt idx="1">
                    <c:v>18/01/2024</c:v>
                  </c:pt>
                  <c:pt idx="2">
                    <c:v>17/01/2024</c:v>
                  </c:pt>
                  <c:pt idx="3">
                    <c:v>16/01/2024</c:v>
                  </c:pt>
                  <c:pt idx="4">
                    <c:v>15/01/2024</c:v>
                  </c:pt>
                  <c:pt idx="5">
                    <c:v>12/01/2024</c:v>
                  </c:pt>
                  <c:pt idx="6">
                    <c:v>11/01/2024</c:v>
                  </c:pt>
                  <c:pt idx="7">
                    <c:v>10/01/2024</c:v>
                  </c:pt>
                  <c:pt idx="8">
                    <c:v>09/01/2024</c:v>
                  </c:pt>
                  <c:pt idx="9">
                    <c:v>08/01/2024</c:v>
                  </c:pt>
                  <c:pt idx="10">
                    <c:v>05/01/2024</c:v>
                  </c:pt>
                  <c:pt idx="11">
                    <c:v>04/01/2024</c:v>
                  </c:pt>
                  <c:pt idx="12">
                    <c:v>03/01/2024</c:v>
                  </c:pt>
                  <c:pt idx="13">
                    <c:v>02/01/2024</c:v>
                  </c:pt>
                  <c:pt idx="14">
                    <c:v>29/12/2023</c:v>
                  </c:pt>
                  <c:pt idx="15">
                    <c:v>28/12/2023</c:v>
                  </c:pt>
                  <c:pt idx="16">
                    <c:v>27/12/2023</c:v>
                  </c:pt>
                  <c:pt idx="17">
                    <c:v>26/12/2023</c:v>
                  </c:pt>
                  <c:pt idx="18">
                    <c:v>25/12/2023</c:v>
                  </c:pt>
                  <c:pt idx="19">
                    <c:v>22/12/2023</c:v>
                  </c:pt>
                  <c:pt idx="20">
                    <c:v>21/12/2023</c:v>
                  </c:pt>
                  <c:pt idx="21">
                    <c:v>20/12/2023</c:v>
                  </c:pt>
                  <c:pt idx="22">
                    <c:v>19/12/2023</c:v>
                  </c:pt>
                  <c:pt idx="23">
                    <c:v>18/12/2023</c:v>
                  </c:pt>
                  <c:pt idx="24">
                    <c:v>15/12/2023</c:v>
                  </c:pt>
                  <c:pt idx="25">
                    <c:v>14/12/2023</c:v>
                  </c:pt>
                  <c:pt idx="26">
                    <c:v>13/12/2023</c:v>
                  </c:pt>
                  <c:pt idx="27">
                    <c:v>12/12/2023</c:v>
                  </c:pt>
                  <c:pt idx="28">
                    <c:v>11/12/2023</c:v>
                  </c:pt>
                  <c:pt idx="29">
                    <c:v>08/12/2023</c:v>
                  </c:pt>
                  <c:pt idx="30">
                    <c:v>07/12/2023</c:v>
                  </c:pt>
                  <c:pt idx="31">
                    <c:v>06/12/2023</c:v>
                  </c:pt>
                  <c:pt idx="32">
                    <c:v>05/12/2023</c:v>
                  </c:pt>
                  <c:pt idx="33">
                    <c:v>04/12/2023</c:v>
                  </c:pt>
                  <c:pt idx="34">
                    <c:v>01/12/2023</c:v>
                  </c:pt>
                  <c:pt idx="35">
                    <c:v>30/11/2023</c:v>
                  </c:pt>
                  <c:pt idx="36">
                    <c:v>29/11/2023</c:v>
                  </c:pt>
                  <c:pt idx="37">
                    <c:v>28/11/2023</c:v>
                  </c:pt>
                  <c:pt idx="38">
                    <c:v>27/11/2023</c:v>
                  </c:pt>
                  <c:pt idx="39">
                    <c:v>24/11/2023</c:v>
                  </c:pt>
                  <c:pt idx="40">
                    <c:v>23/11/2023</c:v>
                  </c:pt>
                  <c:pt idx="41">
                    <c:v>22/11/2023</c:v>
                  </c:pt>
                  <c:pt idx="42">
                    <c:v>21/11/2023</c:v>
                  </c:pt>
                  <c:pt idx="43">
                    <c:v>20/11/2023</c:v>
                  </c:pt>
                  <c:pt idx="44">
                    <c:v>17/11/2023</c:v>
                  </c:pt>
                  <c:pt idx="45">
                    <c:v>16/11/2023</c:v>
                  </c:pt>
                  <c:pt idx="46">
                    <c:v>15/11/2023</c:v>
                  </c:pt>
                  <c:pt idx="47">
                    <c:v>14/11/2023</c:v>
                  </c:pt>
                  <c:pt idx="48">
                    <c:v>13/11/2023</c:v>
                  </c:pt>
                  <c:pt idx="49">
                    <c:v>10/11/2023</c:v>
                  </c:pt>
                  <c:pt idx="50">
                    <c:v>09/11/2023</c:v>
                  </c:pt>
                  <c:pt idx="51">
                    <c:v>08/11/2023</c:v>
                  </c:pt>
                  <c:pt idx="52">
                    <c:v>07/11/2023</c:v>
                  </c:pt>
                  <c:pt idx="53">
                    <c:v>06/11/2023</c:v>
                  </c:pt>
                  <c:pt idx="54">
                    <c:v>03/11/2023</c:v>
                  </c:pt>
                  <c:pt idx="55">
                    <c:v>02/11/2023</c:v>
                  </c:pt>
                  <c:pt idx="56">
                    <c:v>01/11/2023</c:v>
                  </c:pt>
                  <c:pt idx="57">
                    <c:v>31/10/2023</c:v>
                  </c:pt>
                  <c:pt idx="58">
                    <c:v>30/10/2023</c:v>
                  </c:pt>
                  <c:pt idx="59">
                    <c:v>27/10/2023</c:v>
                  </c:pt>
                  <c:pt idx="60">
                    <c:v>26/10/2023</c:v>
                  </c:pt>
                  <c:pt idx="61">
                    <c:v>25/10/2023</c:v>
                  </c:pt>
                  <c:pt idx="62">
                    <c:v>24/10/2023</c:v>
                  </c:pt>
                  <c:pt idx="63">
                    <c:v>23/10/2023</c:v>
                  </c:pt>
                  <c:pt idx="64">
                    <c:v>20/10/2023</c:v>
                  </c:pt>
                  <c:pt idx="65">
                    <c:v>19/10/2023</c:v>
                  </c:pt>
                  <c:pt idx="66">
                    <c:v>18/10/2023</c:v>
                  </c:pt>
                  <c:pt idx="67">
                    <c:v>17/10/2023</c:v>
                  </c:pt>
                </c:lvl>
                <c:lvl>
                  <c:pt idx="0">
                    <c:v>M1</c:v>
                  </c:pt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GDNN!$AL$150:$AL$217</c:f>
              <c:numCache>
                <c:formatCode>#,##0</c:formatCode>
                <c:ptCount val="68"/>
                <c:pt idx="0">
                  <c:v>39127065256</c:v>
                </c:pt>
                <c:pt idx="1">
                  <c:v>24167360363</c:v>
                </c:pt>
                <c:pt idx="2">
                  <c:v>25855134294</c:v>
                </c:pt>
                <c:pt idx="3">
                  <c:v>30200629442</c:v>
                </c:pt>
                <c:pt idx="4">
                  <c:v>32029691441</c:v>
                </c:pt>
                <c:pt idx="5">
                  <c:v>32020511684</c:v>
                </c:pt>
                <c:pt idx="6">
                  <c:v>32018674343</c:v>
                </c:pt>
                <c:pt idx="7">
                  <c:v>40112012403</c:v>
                </c:pt>
                <c:pt idx="8">
                  <c:v>46001342043</c:v>
                </c:pt>
                <c:pt idx="9">
                  <c:v>54152887068</c:v>
                </c:pt>
                <c:pt idx="10">
                  <c:v>53192486272</c:v>
                </c:pt>
                <c:pt idx="11">
                  <c:v>52849895435</c:v>
                </c:pt>
                <c:pt idx="12">
                  <c:v>47702142769</c:v>
                </c:pt>
                <c:pt idx="13">
                  <c:v>47702142769</c:v>
                </c:pt>
                <c:pt idx="14">
                  <c:v>47700273705</c:v>
                </c:pt>
                <c:pt idx="15">
                  <c:v>47700273705</c:v>
                </c:pt>
                <c:pt idx="16">
                  <c:v>47581956046</c:v>
                </c:pt>
                <c:pt idx="17">
                  <c:v>47591266250</c:v>
                </c:pt>
                <c:pt idx="18">
                  <c:v>45727666501</c:v>
                </c:pt>
                <c:pt idx="19">
                  <c:v>45727666501</c:v>
                </c:pt>
                <c:pt idx="20">
                  <c:v>51435538831</c:v>
                </c:pt>
                <c:pt idx="21">
                  <c:v>51435538831</c:v>
                </c:pt>
                <c:pt idx="22">
                  <c:v>51420750215</c:v>
                </c:pt>
                <c:pt idx="23">
                  <c:v>51420750215</c:v>
                </c:pt>
                <c:pt idx="24">
                  <c:v>51420750215</c:v>
                </c:pt>
                <c:pt idx="25">
                  <c:v>51420750215</c:v>
                </c:pt>
                <c:pt idx="26">
                  <c:v>51978036914</c:v>
                </c:pt>
                <c:pt idx="27">
                  <c:v>51981790872</c:v>
                </c:pt>
                <c:pt idx="28">
                  <c:v>36863245017</c:v>
                </c:pt>
                <c:pt idx="29">
                  <c:v>36855685334</c:v>
                </c:pt>
                <c:pt idx="30">
                  <c:v>37154160040</c:v>
                </c:pt>
                <c:pt idx="31">
                  <c:v>34884806695</c:v>
                </c:pt>
                <c:pt idx="32">
                  <c:v>35000600008</c:v>
                </c:pt>
                <c:pt idx="33">
                  <c:v>49213451300</c:v>
                </c:pt>
                <c:pt idx="34">
                  <c:v>58822650461</c:v>
                </c:pt>
                <c:pt idx="35">
                  <c:v>53270888805</c:v>
                </c:pt>
                <c:pt idx="36">
                  <c:v>76961636677</c:v>
                </c:pt>
                <c:pt idx="37">
                  <c:v>86441221167</c:v>
                </c:pt>
                <c:pt idx="38">
                  <c:v>105021554403</c:v>
                </c:pt>
                <c:pt idx="39">
                  <c:v>104955850098</c:v>
                </c:pt>
                <c:pt idx="40">
                  <c:v>104951725667</c:v>
                </c:pt>
                <c:pt idx="41">
                  <c:v>133732640719</c:v>
                </c:pt>
                <c:pt idx="42">
                  <c:v>133732640719</c:v>
                </c:pt>
                <c:pt idx="43">
                  <c:v>134892414411</c:v>
                </c:pt>
                <c:pt idx="44">
                  <c:v>138421579757</c:v>
                </c:pt>
                <c:pt idx="45">
                  <c:v>138429106850</c:v>
                </c:pt>
                <c:pt idx="46">
                  <c:v>136951767148</c:v>
                </c:pt>
                <c:pt idx="47">
                  <c:v>136953703900</c:v>
                </c:pt>
                <c:pt idx="48">
                  <c:v>139821095435</c:v>
                </c:pt>
                <c:pt idx="49">
                  <c:v>139957036559</c:v>
                </c:pt>
                <c:pt idx="50">
                  <c:v>137169486114</c:v>
                </c:pt>
                <c:pt idx="51">
                  <c:v>139278256321</c:v>
                </c:pt>
                <c:pt idx="52">
                  <c:v>139499679118</c:v>
                </c:pt>
                <c:pt idx="53">
                  <c:v>139497798115</c:v>
                </c:pt>
                <c:pt idx="54">
                  <c:v>139694026461</c:v>
                </c:pt>
                <c:pt idx="55">
                  <c:v>139759024237</c:v>
                </c:pt>
                <c:pt idx="56">
                  <c:v>140300693518</c:v>
                </c:pt>
                <c:pt idx="57">
                  <c:v>139915128023</c:v>
                </c:pt>
                <c:pt idx="58">
                  <c:v>139914243916</c:v>
                </c:pt>
                <c:pt idx="59">
                  <c:v>139894026466</c:v>
                </c:pt>
                <c:pt idx="60">
                  <c:v>139686623452</c:v>
                </c:pt>
                <c:pt idx="61">
                  <c:v>139117743871</c:v>
                </c:pt>
                <c:pt idx="62">
                  <c:v>143316184848</c:v>
                </c:pt>
                <c:pt idx="63">
                  <c:v>147276081473</c:v>
                </c:pt>
                <c:pt idx="64">
                  <c:v>148394828783</c:v>
                </c:pt>
                <c:pt idx="65">
                  <c:v>148423184866</c:v>
                </c:pt>
                <c:pt idx="66">
                  <c:v>148214123803</c:v>
                </c:pt>
                <c:pt idx="67">
                  <c:v>134963847053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758-714C-97E3-62C03CFAA2A5}"/>
            </c:ext>
          </c:extLst>
        </c:ser>
        <c:ser>
          <c:idx val="1"/>
          <c:order val="1"/>
          <c:tx>
            <c:strRef>
              <c:f>GDNN!$AM$149</c:f>
              <c:strCache>
                <c:ptCount val="1"/>
                <c:pt idx="0">
                  <c:v>PLX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multiLvlStrRef>
              <c:f>GDNN!$AJ$150:$AK$217</c:f>
              <c:multiLvlStrCache>
                <c:ptCount val="68"/>
                <c:lvl>
                  <c:pt idx="0">
                    <c:v>19/01/2024</c:v>
                  </c:pt>
                  <c:pt idx="1">
                    <c:v>18/01/2024</c:v>
                  </c:pt>
                  <c:pt idx="2">
                    <c:v>17/01/2024</c:v>
                  </c:pt>
                  <c:pt idx="3">
                    <c:v>16/01/2024</c:v>
                  </c:pt>
                  <c:pt idx="4">
                    <c:v>15/01/2024</c:v>
                  </c:pt>
                  <c:pt idx="5">
                    <c:v>12/01/2024</c:v>
                  </c:pt>
                  <c:pt idx="6">
                    <c:v>11/01/2024</c:v>
                  </c:pt>
                  <c:pt idx="7">
                    <c:v>10/01/2024</c:v>
                  </c:pt>
                  <c:pt idx="8">
                    <c:v>09/01/2024</c:v>
                  </c:pt>
                  <c:pt idx="9">
                    <c:v>08/01/2024</c:v>
                  </c:pt>
                  <c:pt idx="10">
                    <c:v>05/01/2024</c:v>
                  </c:pt>
                  <c:pt idx="11">
                    <c:v>04/01/2024</c:v>
                  </c:pt>
                  <c:pt idx="12">
                    <c:v>03/01/2024</c:v>
                  </c:pt>
                  <c:pt idx="13">
                    <c:v>02/01/2024</c:v>
                  </c:pt>
                  <c:pt idx="14">
                    <c:v>29/12/2023</c:v>
                  </c:pt>
                  <c:pt idx="15">
                    <c:v>28/12/2023</c:v>
                  </c:pt>
                  <c:pt idx="16">
                    <c:v>27/12/2023</c:v>
                  </c:pt>
                  <c:pt idx="17">
                    <c:v>26/12/2023</c:v>
                  </c:pt>
                  <c:pt idx="18">
                    <c:v>25/12/2023</c:v>
                  </c:pt>
                  <c:pt idx="19">
                    <c:v>22/12/2023</c:v>
                  </c:pt>
                  <c:pt idx="20">
                    <c:v>21/12/2023</c:v>
                  </c:pt>
                  <c:pt idx="21">
                    <c:v>20/12/2023</c:v>
                  </c:pt>
                  <c:pt idx="22">
                    <c:v>19/12/2023</c:v>
                  </c:pt>
                  <c:pt idx="23">
                    <c:v>18/12/2023</c:v>
                  </c:pt>
                  <c:pt idx="24">
                    <c:v>15/12/2023</c:v>
                  </c:pt>
                  <c:pt idx="25">
                    <c:v>14/12/2023</c:v>
                  </c:pt>
                  <c:pt idx="26">
                    <c:v>13/12/2023</c:v>
                  </c:pt>
                  <c:pt idx="27">
                    <c:v>12/12/2023</c:v>
                  </c:pt>
                  <c:pt idx="28">
                    <c:v>11/12/2023</c:v>
                  </c:pt>
                  <c:pt idx="29">
                    <c:v>08/12/2023</c:v>
                  </c:pt>
                  <c:pt idx="30">
                    <c:v>07/12/2023</c:v>
                  </c:pt>
                  <c:pt idx="31">
                    <c:v>06/12/2023</c:v>
                  </c:pt>
                  <c:pt idx="32">
                    <c:v>05/12/2023</c:v>
                  </c:pt>
                  <c:pt idx="33">
                    <c:v>04/12/2023</c:v>
                  </c:pt>
                  <c:pt idx="34">
                    <c:v>01/12/2023</c:v>
                  </c:pt>
                  <c:pt idx="35">
                    <c:v>30/11/2023</c:v>
                  </c:pt>
                  <c:pt idx="36">
                    <c:v>29/11/2023</c:v>
                  </c:pt>
                  <c:pt idx="37">
                    <c:v>28/11/2023</c:v>
                  </c:pt>
                  <c:pt idx="38">
                    <c:v>27/11/2023</c:v>
                  </c:pt>
                  <c:pt idx="39">
                    <c:v>24/11/2023</c:v>
                  </c:pt>
                  <c:pt idx="40">
                    <c:v>23/11/2023</c:v>
                  </c:pt>
                  <c:pt idx="41">
                    <c:v>22/11/2023</c:v>
                  </c:pt>
                  <c:pt idx="42">
                    <c:v>21/11/2023</c:v>
                  </c:pt>
                  <c:pt idx="43">
                    <c:v>20/11/2023</c:v>
                  </c:pt>
                  <c:pt idx="44">
                    <c:v>17/11/2023</c:v>
                  </c:pt>
                  <c:pt idx="45">
                    <c:v>16/11/2023</c:v>
                  </c:pt>
                  <c:pt idx="46">
                    <c:v>15/11/2023</c:v>
                  </c:pt>
                  <c:pt idx="47">
                    <c:v>14/11/2023</c:v>
                  </c:pt>
                  <c:pt idx="48">
                    <c:v>13/11/2023</c:v>
                  </c:pt>
                  <c:pt idx="49">
                    <c:v>10/11/2023</c:v>
                  </c:pt>
                  <c:pt idx="50">
                    <c:v>09/11/2023</c:v>
                  </c:pt>
                  <c:pt idx="51">
                    <c:v>08/11/2023</c:v>
                  </c:pt>
                  <c:pt idx="52">
                    <c:v>07/11/2023</c:v>
                  </c:pt>
                  <c:pt idx="53">
                    <c:v>06/11/2023</c:v>
                  </c:pt>
                  <c:pt idx="54">
                    <c:v>03/11/2023</c:v>
                  </c:pt>
                  <c:pt idx="55">
                    <c:v>02/11/2023</c:v>
                  </c:pt>
                  <c:pt idx="56">
                    <c:v>01/11/2023</c:v>
                  </c:pt>
                  <c:pt idx="57">
                    <c:v>31/10/2023</c:v>
                  </c:pt>
                  <c:pt idx="58">
                    <c:v>30/10/2023</c:v>
                  </c:pt>
                  <c:pt idx="59">
                    <c:v>27/10/2023</c:v>
                  </c:pt>
                  <c:pt idx="60">
                    <c:v>26/10/2023</c:v>
                  </c:pt>
                  <c:pt idx="61">
                    <c:v>25/10/2023</c:v>
                  </c:pt>
                  <c:pt idx="62">
                    <c:v>24/10/2023</c:v>
                  </c:pt>
                  <c:pt idx="63">
                    <c:v>23/10/2023</c:v>
                  </c:pt>
                  <c:pt idx="64">
                    <c:v>20/10/2023</c:v>
                  </c:pt>
                  <c:pt idx="65">
                    <c:v>19/10/2023</c:v>
                  </c:pt>
                  <c:pt idx="66">
                    <c:v>18/10/2023</c:v>
                  </c:pt>
                  <c:pt idx="67">
                    <c:v>17/10/2023</c:v>
                  </c:pt>
                </c:lvl>
                <c:lvl>
                  <c:pt idx="0">
                    <c:v>M1</c:v>
                  </c:pt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GDNN!$AM$150:$AM$217</c:f>
              <c:numCache>
                <c:formatCode>#,##0</c:formatCode>
                <c:ptCount val="68"/>
                <c:pt idx="0">
                  <c:v>93162772403</c:v>
                </c:pt>
                <c:pt idx="1">
                  <c:v>95081032403</c:v>
                </c:pt>
                <c:pt idx="2">
                  <c:v>97368472403</c:v>
                </c:pt>
                <c:pt idx="3">
                  <c:v>101118482403</c:v>
                </c:pt>
                <c:pt idx="4">
                  <c:v>103206332403</c:v>
                </c:pt>
                <c:pt idx="5">
                  <c:v>105498012403</c:v>
                </c:pt>
                <c:pt idx="6">
                  <c:v>105591762403</c:v>
                </c:pt>
                <c:pt idx="7">
                  <c:v>70272252403</c:v>
                </c:pt>
                <c:pt idx="8">
                  <c:v>65152772403</c:v>
                </c:pt>
                <c:pt idx="9">
                  <c:v>8327672403</c:v>
                </c:pt>
                <c:pt idx="10">
                  <c:v>17166142403</c:v>
                </c:pt>
                <c:pt idx="11">
                  <c:v>3418492403</c:v>
                </c:pt>
                <c:pt idx="12">
                  <c:v>16056222403</c:v>
                </c:pt>
                <c:pt idx="13">
                  <c:v>21448592403</c:v>
                </c:pt>
                <c:pt idx="14">
                  <c:v>25100272403</c:v>
                </c:pt>
                <c:pt idx="15">
                  <c:v>28993652403</c:v>
                </c:pt>
                <c:pt idx="16">
                  <c:v>8296962403</c:v>
                </c:pt>
                <c:pt idx="17">
                  <c:v>13142632403</c:v>
                </c:pt>
                <c:pt idx="18">
                  <c:v>25764422403</c:v>
                </c:pt>
                <c:pt idx="19">
                  <c:v>25075382403</c:v>
                </c:pt>
                <c:pt idx="20">
                  <c:v>33321402403</c:v>
                </c:pt>
                <c:pt idx="21">
                  <c:v>38595012403</c:v>
                </c:pt>
                <c:pt idx="22">
                  <c:v>39462132403</c:v>
                </c:pt>
                <c:pt idx="23">
                  <c:v>39669702403</c:v>
                </c:pt>
                <c:pt idx="24">
                  <c:v>42377922403</c:v>
                </c:pt>
                <c:pt idx="25">
                  <c:v>45702702403</c:v>
                </c:pt>
                <c:pt idx="26">
                  <c:v>44985822403</c:v>
                </c:pt>
                <c:pt idx="27">
                  <c:v>49961342403</c:v>
                </c:pt>
                <c:pt idx="28">
                  <c:v>50723772403</c:v>
                </c:pt>
                <c:pt idx="29">
                  <c:v>51019622403</c:v>
                </c:pt>
                <c:pt idx="30">
                  <c:v>50260222403</c:v>
                </c:pt>
                <c:pt idx="31">
                  <c:v>51610262403</c:v>
                </c:pt>
                <c:pt idx="32">
                  <c:v>43314162403</c:v>
                </c:pt>
                <c:pt idx="33">
                  <c:v>43617482403</c:v>
                </c:pt>
                <c:pt idx="34">
                  <c:v>42942642403</c:v>
                </c:pt>
                <c:pt idx="35">
                  <c:v>44133302403</c:v>
                </c:pt>
                <c:pt idx="36">
                  <c:v>46404632403</c:v>
                </c:pt>
                <c:pt idx="37">
                  <c:v>3472712403</c:v>
                </c:pt>
                <c:pt idx="38">
                  <c:v>-4447857597</c:v>
                </c:pt>
                <c:pt idx="39">
                  <c:v>-11147177597</c:v>
                </c:pt>
                <c:pt idx="40">
                  <c:v>-11266537597</c:v>
                </c:pt>
                <c:pt idx="41">
                  <c:v>-17630367597</c:v>
                </c:pt>
                <c:pt idx="42">
                  <c:v>-18458697597</c:v>
                </c:pt>
                <c:pt idx="43">
                  <c:v>-18304277597</c:v>
                </c:pt>
                <c:pt idx="44">
                  <c:v>-25225407597</c:v>
                </c:pt>
                <c:pt idx="45">
                  <c:v>-23577697597</c:v>
                </c:pt>
                <c:pt idx="46">
                  <c:v>-23830477597</c:v>
                </c:pt>
                <c:pt idx="47">
                  <c:v>-23041007597</c:v>
                </c:pt>
                <c:pt idx="48">
                  <c:v>-22273907597</c:v>
                </c:pt>
                <c:pt idx="49">
                  <c:v>-25020207597</c:v>
                </c:pt>
                <c:pt idx="50">
                  <c:v>-23744877597</c:v>
                </c:pt>
                <c:pt idx="51">
                  <c:v>-23445167597</c:v>
                </c:pt>
                <c:pt idx="52">
                  <c:v>-24996767597</c:v>
                </c:pt>
                <c:pt idx="53">
                  <c:v>-23761697597</c:v>
                </c:pt>
                <c:pt idx="54">
                  <c:v>-24577707597</c:v>
                </c:pt>
                <c:pt idx="55">
                  <c:v>-25757887597</c:v>
                </c:pt>
                <c:pt idx="56">
                  <c:v>-26621307597</c:v>
                </c:pt>
                <c:pt idx="57">
                  <c:v>-30643957597</c:v>
                </c:pt>
                <c:pt idx="58">
                  <c:v>-39526380000</c:v>
                </c:pt>
                <c:pt idx="59">
                  <c:v>-40753760000</c:v>
                </c:pt>
                <c:pt idx="60">
                  <c:v>-41450930000</c:v>
                </c:pt>
                <c:pt idx="61">
                  <c:v>-41346630000</c:v>
                </c:pt>
                <c:pt idx="62">
                  <c:v>-40604360000</c:v>
                </c:pt>
                <c:pt idx="63">
                  <c:v>-39996780000</c:v>
                </c:pt>
                <c:pt idx="64">
                  <c:v>-39321050000</c:v>
                </c:pt>
                <c:pt idx="65">
                  <c:v>-39140320000</c:v>
                </c:pt>
                <c:pt idx="66">
                  <c:v>-40853020000</c:v>
                </c:pt>
                <c:pt idx="67">
                  <c:v>-41155540000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758-714C-97E3-62C03CFAA2A5}"/>
            </c:ext>
          </c:extLst>
        </c:ser>
        <c:ser>
          <c:idx val="2"/>
          <c:order val="2"/>
          <c:tx>
            <c:strRef>
              <c:f>GDNN!$AN$149</c:f>
              <c:strCache>
                <c:ptCount val="1"/>
                <c:pt idx="0">
                  <c:v>PVD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multiLvlStrRef>
              <c:f>GDNN!$AJ$150:$AK$217</c:f>
              <c:multiLvlStrCache>
                <c:ptCount val="68"/>
                <c:lvl>
                  <c:pt idx="0">
                    <c:v>19/01/2024</c:v>
                  </c:pt>
                  <c:pt idx="1">
                    <c:v>18/01/2024</c:v>
                  </c:pt>
                  <c:pt idx="2">
                    <c:v>17/01/2024</c:v>
                  </c:pt>
                  <c:pt idx="3">
                    <c:v>16/01/2024</c:v>
                  </c:pt>
                  <c:pt idx="4">
                    <c:v>15/01/2024</c:v>
                  </c:pt>
                  <c:pt idx="5">
                    <c:v>12/01/2024</c:v>
                  </c:pt>
                  <c:pt idx="6">
                    <c:v>11/01/2024</c:v>
                  </c:pt>
                  <c:pt idx="7">
                    <c:v>10/01/2024</c:v>
                  </c:pt>
                  <c:pt idx="8">
                    <c:v>09/01/2024</c:v>
                  </c:pt>
                  <c:pt idx="9">
                    <c:v>08/01/2024</c:v>
                  </c:pt>
                  <c:pt idx="10">
                    <c:v>05/01/2024</c:v>
                  </c:pt>
                  <c:pt idx="11">
                    <c:v>04/01/2024</c:v>
                  </c:pt>
                  <c:pt idx="12">
                    <c:v>03/01/2024</c:v>
                  </c:pt>
                  <c:pt idx="13">
                    <c:v>02/01/2024</c:v>
                  </c:pt>
                  <c:pt idx="14">
                    <c:v>29/12/2023</c:v>
                  </c:pt>
                  <c:pt idx="15">
                    <c:v>28/12/2023</c:v>
                  </c:pt>
                  <c:pt idx="16">
                    <c:v>27/12/2023</c:v>
                  </c:pt>
                  <c:pt idx="17">
                    <c:v>26/12/2023</c:v>
                  </c:pt>
                  <c:pt idx="18">
                    <c:v>25/12/2023</c:v>
                  </c:pt>
                  <c:pt idx="19">
                    <c:v>22/12/2023</c:v>
                  </c:pt>
                  <c:pt idx="20">
                    <c:v>21/12/2023</c:v>
                  </c:pt>
                  <c:pt idx="21">
                    <c:v>20/12/2023</c:v>
                  </c:pt>
                  <c:pt idx="22">
                    <c:v>19/12/2023</c:v>
                  </c:pt>
                  <c:pt idx="23">
                    <c:v>18/12/2023</c:v>
                  </c:pt>
                  <c:pt idx="24">
                    <c:v>15/12/2023</c:v>
                  </c:pt>
                  <c:pt idx="25">
                    <c:v>14/12/2023</c:v>
                  </c:pt>
                  <c:pt idx="26">
                    <c:v>13/12/2023</c:v>
                  </c:pt>
                  <c:pt idx="27">
                    <c:v>12/12/2023</c:v>
                  </c:pt>
                  <c:pt idx="28">
                    <c:v>11/12/2023</c:v>
                  </c:pt>
                  <c:pt idx="29">
                    <c:v>08/12/2023</c:v>
                  </c:pt>
                  <c:pt idx="30">
                    <c:v>07/12/2023</c:v>
                  </c:pt>
                  <c:pt idx="31">
                    <c:v>06/12/2023</c:v>
                  </c:pt>
                  <c:pt idx="32">
                    <c:v>05/12/2023</c:v>
                  </c:pt>
                  <c:pt idx="33">
                    <c:v>04/12/2023</c:v>
                  </c:pt>
                  <c:pt idx="34">
                    <c:v>01/12/2023</c:v>
                  </c:pt>
                  <c:pt idx="35">
                    <c:v>30/11/2023</c:v>
                  </c:pt>
                  <c:pt idx="36">
                    <c:v>29/11/2023</c:v>
                  </c:pt>
                  <c:pt idx="37">
                    <c:v>28/11/2023</c:v>
                  </c:pt>
                  <c:pt idx="38">
                    <c:v>27/11/2023</c:v>
                  </c:pt>
                  <c:pt idx="39">
                    <c:v>24/11/2023</c:v>
                  </c:pt>
                  <c:pt idx="40">
                    <c:v>23/11/2023</c:v>
                  </c:pt>
                  <c:pt idx="41">
                    <c:v>22/11/2023</c:v>
                  </c:pt>
                  <c:pt idx="42">
                    <c:v>21/11/2023</c:v>
                  </c:pt>
                  <c:pt idx="43">
                    <c:v>20/11/2023</c:v>
                  </c:pt>
                  <c:pt idx="44">
                    <c:v>17/11/2023</c:v>
                  </c:pt>
                  <c:pt idx="45">
                    <c:v>16/11/2023</c:v>
                  </c:pt>
                  <c:pt idx="46">
                    <c:v>15/11/2023</c:v>
                  </c:pt>
                  <c:pt idx="47">
                    <c:v>14/11/2023</c:v>
                  </c:pt>
                  <c:pt idx="48">
                    <c:v>13/11/2023</c:v>
                  </c:pt>
                  <c:pt idx="49">
                    <c:v>10/11/2023</c:v>
                  </c:pt>
                  <c:pt idx="50">
                    <c:v>09/11/2023</c:v>
                  </c:pt>
                  <c:pt idx="51">
                    <c:v>08/11/2023</c:v>
                  </c:pt>
                  <c:pt idx="52">
                    <c:v>07/11/2023</c:v>
                  </c:pt>
                  <c:pt idx="53">
                    <c:v>06/11/2023</c:v>
                  </c:pt>
                  <c:pt idx="54">
                    <c:v>03/11/2023</c:v>
                  </c:pt>
                  <c:pt idx="55">
                    <c:v>02/11/2023</c:v>
                  </c:pt>
                  <c:pt idx="56">
                    <c:v>01/11/2023</c:v>
                  </c:pt>
                  <c:pt idx="57">
                    <c:v>31/10/2023</c:v>
                  </c:pt>
                  <c:pt idx="58">
                    <c:v>30/10/2023</c:v>
                  </c:pt>
                  <c:pt idx="59">
                    <c:v>27/10/2023</c:v>
                  </c:pt>
                  <c:pt idx="60">
                    <c:v>26/10/2023</c:v>
                  </c:pt>
                  <c:pt idx="61">
                    <c:v>25/10/2023</c:v>
                  </c:pt>
                  <c:pt idx="62">
                    <c:v>24/10/2023</c:v>
                  </c:pt>
                  <c:pt idx="63">
                    <c:v>23/10/2023</c:v>
                  </c:pt>
                  <c:pt idx="64">
                    <c:v>20/10/2023</c:v>
                  </c:pt>
                  <c:pt idx="65">
                    <c:v>19/10/2023</c:v>
                  </c:pt>
                  <c:pt idx="66">
                    <c:v>18/10/2023</c:v>
                  </c:pt>
                  <c:pt idx="67">
                    <c:v>17/10/2023</c:v>
                  </c:pt>
                </c:lvl>
                <c:lvl>
                  <c:pt idx="0">
                    <c:v>M1</c:v>
                  </c:pt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GDNN!$AN$150:$AN$217</c:f>
              <c:numCache>
                <c:formatCode>#,##0</c:formatCode>
                <c:ptCount val="68"/>
                <c:pt idx="0">
                  <c:v>167494228832</c:v>
                </c:pt>
                <c:pt idx="1">
                  <c:v>158024698832</c:v>
                </c:pt>
                <c:pt idx="2">
                  <c:v>187822128832</c:v>
                </c:pt>
                <c:pt idx="3">
                  <c:v>173039168832</c:v>
                </c:pt>
                <c:pt idx="4">
                  <c:v>173601308832</c:v>
                </c:pt>
                <c:pt idx="5">
                  <c:v>151527758832</c:v>
                </c:pt>
                <c:pt idx="6">
                  <c:v>166520598832</c:v>
                </c:pt>
                <c:pt idx="7">
                  <c:v>208203398832</c:v>
                </c:pt>
                <c:pt idx="8">
                  <c:v>217856698832</c:v>
                </c:pt>
                <c:pt idx="9">
                  <c:v>261079968832</c:v>
                </c:pt>
                <c:pt idx="10">
                  <c:v>282121608832</c:v>
                </c:pt>
                <c:pt idx="11">
                  <c:v>299298528832</c:v>
                </c:pt>
                <c:pt idx="12">
                  <c:v>311746408832</c:v>
                </c:pt>
                <c:pt idx="13">
                  <c:v>316257788832</c:v>
                </c:pt>
                <c:pt idx="14">
                  <c:v>317397368832</c:v>
                </c:pt>
                <c:pt idx="15">
                  <c:v>291866798832</c:v>
                </c:pt>
                <c:pt idx="16">
                  <c:v>288106528832</c:v>
                </c:pt>
                <c:pt idx="17">
                  <c:v>274794848832</c:v>
                </c:pt>
                <c:pt idx="18">
                  <c:v>275144748832</c:v>
                </c:pt>
                <c:pt idx="19">
                  <c:v>250830988832</c:v>
                </c:pt>
                <c:pt idx="20">
                  <c:v>245091008832</c:v>
                </c:pt>
                <c:pt idx="21">
                  <c:v>234873498832</c:v>
                </c:pt>
                <c:pt idx="22">
                  <c:v>230525028832</c:v>
                </c:pt>
                <c:pt idx="23">
                  <c:v>228869918832</c:v>
                </c:pt>
                <c:pt idx="24">
                  <c:v>229835958832</c:v>
                </c:pt>
                <c:pt idx="25">
                  <c:v>256949278832</c:v>
                </c:pt>
                <c:pt idx="26">
                  <c:v>260048638832</c:v>
                </c:pt>
                <c:pt idx="27">
                  <c:v>282697088832</c:v>
                </c:pt>
                <c:pt idx="28">
                  <c:v>278248968832</c:v>
                </c:pt>
                <c:pt idx="29">
                  <c:v>286945388832</c:v>
                </c:pt>
                <c:pt idx="30">
                  <c:v>280868718832</c:v>
                </c:pt>
                <c:pt idx="31">
                  <c:v>286657908832</c:v>
                </c:pt>
                <c:pt idx="32">
                  <c:v>273857438832</c:v>
                </c:pt>
                <c:pt idx="33">
                  <c:v>282243048832</c:v>
                </c:pt>
                <c:pt idx="34">
                  <c:v>286249684558</c:v>
                </c:pt>
                <c:pt idx="35">
                  <c:v>289402704558</c:v>
                </c:pt>
                <c:pt idx="36">
                  <c:v>305903334558</c:v>
                </c:pt>
                <c:pt idx="37">
                  <c:v>287186714558</c:v>
                </c:pt>
                <c:pt idx="38">
                  <c:v>288456594558</c:v>
                </c:pt>
                <c:pt idx="39">
                  <c:v>255751424558</c:v>
                </c:pt>
                <c:pt idx="40">
                  <c:v>245634684558</c:v>
                </c:pt>
                <c:pt idx="41">
                  <c:v>224285724558</c:v>
                </c:pt>
                <c:pt idx="42">
                  <c:v>215536544558</c:v>
                </c:pt>
                <c:pt idx="43">
                  <c:v>213048934558</c:v>
                </c:pt>
                <c:pt idx="44">
                  <c:v>205382064558</c:v>
                </c:pt>
                <c:pt idx="45">
                  <c:v>206814074558</c:v>
                </c:pt>
                <c:pt idx="46">
                  <c:v>203175244558</c:v>
                </c:pt>
                <c:pt idx="47">
                  <c:v>201620854558</c:v>
                </c:pt>
                <c:pt idx="48">
                  <c:v>192289474558</c:v>
                </c:pt>
                <c:pt idx="49">
                  <c:v>188993614558</c:v>
                </c:pt>
                <c:pt idx="50">
                  <c:v>213724684558</c:v>
                </c:pt>
                <c:pt idx="51">
                  <c:v>215922004558</c:v>
                </c:pt>
                <c:pt idx="52">
                  <c:v>201291994558</c:v>
                </c:pt>
                <c:pt idx="53">
                  <c:v>202162804558</c:v>
                </c:pt>
                <c:pt idx="54">
                  <c:v>192915735032</c:v>
                </c:pt>
                <c:pt idx="55">
                  <c:v>162967675032</c:v>
                </c:pt>
                <c:pt idx="56">
                  <c:v>145430645032</c:v>
                </c:pt>
                <c:pt idx="57">
                  <c:v>129032875032</c:v>
                </c:pt>
                <c:pt idx="58">
                  <c:v>77679225032</c:v>
                </c:pt>
                <c:pt idx="59">
                  <c:v>75405285032</c:v>
                </c:pt>
                <c:pt idx="60">
                  <c:v>76167370000</c:v>
                </c:pt>
                <c:pt idx="61">
                  <c:v>46707420000</c:v>
                </c:pt>
                <c:pt idx="62">
                  <c:v>54108820000</c:v>
                </c:pt>
                <c:pt idx="63">
                  <c:v>58804550000</c:v>
                </c:pt>
                <c:pt idx="64">
                  <c:v>64942750000</c:v>
                </c:pt>
                <c:pt idx="65">
                  <c:v>54078360000</c:v>
                </c:pt>
                <c:pt idx="66">
                  <c:v>22312090000</c:v>
                </c:pt>
                <c:pt idx="67">
                  <c:v>-27959150000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758-714C-97E3-62C03CFAA2A5}"/>
            </c:ext>
          </c:extLst>
        </c:ser>
        <c:ser>
          <c:idx val="3"/>
          <c:order val="3"/>
          <c:tx>
            <c:strRef>
              <c:f>GDNN!$AO$149</c:f>
              <c:strCache>
                <c:ptCount val="1"/>
                <c:pt idx="0">
                  <c:v>PVS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multiLvlStrRef>
              <c:f>GDNN!$AJ$150:$AK$217</c:f>
              <c:multiLvlStrCache>
                <c:ptCount val="68"/>
                <c:lvl>
                  <c:pt idx="0">
                    <c:v>19/01/2024</c:v>
                  </c:pt>
                  <c:pt idx="1">
                    <c:v>18/01/2024</c:v>
                  </c:pt>
                  <c:pt idx="2">
                    <c:v>17/01/2024</c:v>
                  </c:pt>
                  <c:pt idx="3">
                    <c:v>16/01/2024</c:v>
                  </c:pt>
                  <c:pt idx="4">
                    <c:v>15/01/2024</c:v>
                  </c:pt>
                  <c:pt idx="5">
                    <c:v>12/01/2024</c:v>
                  </c:pt>
                  <c:pt idx="6">
                    <c:v>11/01/2024</c:v>
                  </c:pt>
                  <c:pt idx="7">
                    <c:v>10/01/2024</c:v>
                  </c:pt>
                  <c:pt idx="8">
                    <c:v>09/01/2024</c:v>
                  </c:pt>
                  <c:pt idx="9">
                    <c:v>08/01/2024</c:v>
                  </c:pt>
                  <c:pt idx="10">
                    <c:v>05/01/2024</c:v>
                  </c:pt>
                  <c:pt idx="11">
                    <c:v>04/01/2024</c:v>
                  </c:pt>
                  <c:pt idx="12">
                    <c:v>03/01/2024</c:v>
                  </c:pt>
                  <c:pt idx="13">
                    <c:v>02/01/2024</c:v>
                  </c:pt>
                  <c:pt idx="14">
                    <c:v>29/12/2023</c:v>
                  </c:pt>
                  <c:pt idx="15">
                    <c:v>28/12/2023</c:v>
                  </c:pt>
                  <c:pt idx="16">
                    <c:v>27/12/2023</c:v>
                  </c:pt>
                  <c:pt idx="17">
                    <c:v>26/12/2023</c:v>
                  </c:pt>
                  <c:pt idx="18">
                    <c:v>25/12/2023</c:v>
                  </c:pt>
                  <c:pt idx="19">
                    <c:v>22/12/2023</c:v>
                  </c:pt>
                  <c:pt idx="20">
                    <c:v>21/12/2023</c:v>
                  </c:pt>
                  <c:pt idx="21">
                    <c:v>20/12/2023</c:v>
                  </c:pt>
                  <c:pt idx="22">
                    <c:v>19/12/2023</c:v>
                  </c:pt>
                  <c:pt idx="23">
                    <c:v>18/12/2023</c:v>
                  </c:pt>
                  <c:pt idx="24">
                    <c:v>15/12/2023</c:v>
                  </c:pt>
                  <c:pt idx="25">
                    <c:v>14/12/2023</c:v>
                  </c:pt>
                  <c:pt idx="26">
                    <c:v>13/12/2023</c:v>
                  </c:pt>
                  <c:pt idx="27">
                    <c:v>12/12/2023</c:v>
                  </c:pt>
                  <c:pt idx="28">
                    <c:v>11/12/2023</c:v>
                  </c:pt>
                  <c:pt idx="29">
                    <c:v>08/12/2023</c:v>
                  </c:pt>
                  <c:pt idx="30">
                    <c:v>07/12/2023</c:v>
                  </c:pt>
                  <c:pt idx="31">
                    <c:v>06/12/2023</c:v>
                  </c:pt>
                  <c:pt idx="32">
                    <c:v>05/12/2023</c:v>
                  </c:pt>
                  <c:pt idx="33">
                    <c:v>04/12/2023</c:v>
                  </c:pt>
                  <c:pt idx="34">
                    <c:v>01/12/2023</c:v>
                  </c:pt>
                  <c:pt idx="35">
                    <c:v>30/11/2023</c:v>
                  </c:pt>
                  <c:pt idx="36">
                    <c:v>29/11/2023</c:v>
                  </c:pt>
                  <c:pt idx="37">
                    <c:v>28/11/2023</c:v>
                  </c:pt>
                  <c:pt idx="38">
                    <c:v>27/11/2023</c:v>
                  </c:pt>
                  <c:pt idx="39">
                    <c:v>24/11/2023</c:v>
                  </c:pt>
                  <c:pt idx="40">
                    <c:v>23/11/2023</c:v>
                  </c:pt>
                  <c:pt idx="41">
                    <c:v>22/11/2023</c:v>
                  </c:pt>
                  <c:pt idx="42">
                    <c:v>21/11/2023</c:v>
                  </c:pt>
                  <c:pt idx="43">
                    <c:v>20/11/2023</c:v>
                  </c:pt>
                  <c:pt idx="44">
                    <c:v>17/11/2023</c:v>
                  </c:pt>
                  <c:pt idx="45">
                    <c:v>16/11/2023</c:v>
                  </c:pt>
                  <c:pt idx="46">
                    <c:v>15/11/2023</c:v>
                  </c:pt>
                  <c:pt idx="47">
                    <c:v>14/11/2023</c:v>
                  </c:pt>
                  <c:pt idx="48">
                    <c:v>13/11/2023</c:v>
                  </c:pt>
                  <c:pt idx="49">
                    <c:v>10/11/2023</c:v>
                  </c:pt>
                  <c:pt idx="50">
                    <c:v>09/11/2023</c:v>
                  </c:pt>
                  <c:pt idx="51">
                    <c:v>08/11/2023</c:v>
                  </c:pt>
                  <c:pt idx="52">
                    <c:v>07/11/2023</c:v>
                  </c:pt>
                  <c:pt idx="53">
                    <c:v>06/11/2023</c:v>
                  </c:pt>
                  <c:pt idx="54">
                    <c:v>03/11/2023</c:v>
                  </c:pt>
                  <c:pt idx="55">
                    <c:v>02/11/2023</c:v>
                  </c:pt>
                  <c:pt idx="56">
                    <c:v>01/11/2023</c:v>
                  </c:pt>
                  <c:pt idx="57">
                    <c:v>31/10/2023</c:v>
                  </c:pt>
                  <c:pt idx="58">
                    <c:v>30/10/2023</c:v>
                  </c:pt>
                  <c:pt idx="59">
                    <c:v>27/10/2023</c:v>
                  </c:pt>
                  <c:pt idx="60">
                    <c:v>26/10/2023</c:v>
                  </c:pt>
                  <c:pt idx="61">
                    <c:v>25/10/2023</c:v>
                  </c:pt>
                  <c:pt idx="62">
                    <c:v>24/10/2023</c:v>
                  </c:pt>
                  <c:pt idx="63">
                    <c:v>23/10/2023</c:v>
                  </c:pt>
                  <c:pt idx="64">
                    <c:v>20/10/2023</c:v>
                  </c:pt>
                  <c:pt idx="65">
                    <c:v>19/10/2023</c:v>
                  </c:pt>
                  <c:pt idx="66">
                    <c:v>18/10/2023</c:v>
                  </c:pt>
                  <c:pt idx="67">
                    <c:v>17/10/2023</c:v>
                  </c:pt>
                </c:lvl>
                <c:lvl>
                  <c:pt idx="0">
                    <c:v>M1</c:v>
                  </c:pt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GDNN!$AO$150:$AO$217</c:f>
              <c:numCache>
                <c:formatCode>#,##0</c:formatCode>
                <c:ptCount val="68"/>
                <c:pt idx="0">
                  <c:v>-150019612161</c:v>
                </c:pt>
                <c:pt idx="1">
                  <c:v>-116352247145</c:v>
                </c:pt>
                <c:pt idx="2">
                  <c:v>-77820578951</c:v>
                </c:pt>
                <c:pt idx="3">
                  <c:v>-77629767733</c:v>
                </c:pt>
                <c:pt idx="4">
                  <c:v>-76351147003</c:v>
                </c:pt>
                <c:pt idx="5">
                  <c:v>-73582692493</c:v>
                </c:pt>
                <c:pt idx="6">
                  <c:v>-72608962315</c:v>
                </c:pt>
                <c:pt idx="7">
                  <c:v>-55741325815</c:v>
                </c:pt>
                <c:pt idx="8">
                  <c:v>-830127175</c:v>
                </c:pt>
                <c:pt idx="9">
                  <c:v>51208180397</c:v>
                </c:pt>
                <c:pt idx="10">
                  <c:v>51729337152</c:v>
                </c:pt>
                <c:pt idx="11">
                  <c:v>50571214888</c:v>
                </c:pt>
                <c:pt idx="12">
                  <c:v>62062874615</c:v>
                </c:pt>
                <c:pt idx="13">
                  <c:v>88740287613</c:v>
                </c:pt>
                <c:pt idx="14">
                  <c:v>106680603740</c:v>
                </c:pt>
                <c:pt idx="15">
                  <c:v>109565545276</c:v>
                </c:pt>
                <c:pt idx="16">
                  <c:v>109427364777</c:v>
                </c:pt>
                <c:pt idx="17">
                  <c:v>114111333097</c:v>
                </c:pt>
                <c:pt idx="18">
                  <c:v>122936573981</c:v>
                </c:pt>
                <c:pt idx="19">
                  <c:v>122890121661</c:v>
                </c:pt>
                <c:pt idx="20">
                  <c:v>121230350104</c:v>
                </c:pt>
                <c:pt idx="21">
                  <c:v>124311319843</c:v>
                </c:pt>
                <c:pt idx="22">
                  <c:v>132162014095</c:v>
                </c:pt>
                <c:pt idx="23">
                  <c:v>143585019094</c:v>
                </c:pt>
                <c:pt idx="24">
                  <c:v>145225152719</c:v>
                </c:pt>
                <c:pt idx="25">
                  <c:v>173543990080</c:v>
                </c:pt>
                <c:pt idx="26">
                  <c:v>175856404380</c:v>
                </c:pt>
                <c:pt idx="27">
                  <c:v>193270702560</c:v>
                </c:pt>
                <c:pt idx="28">
                  <c:v>189505258414</c:v>
                </c:pt>
                <c:pt idx="29">
                  <c:v>181403537291</c:v>
                </c:pt>
                <c:pt idx="30">
                  <c:v>181395760059</c:v>
                </c:pt>
                <c:pt idx="31">
                  <c:v>181805652537</c:v>
                </c:pt>
                <c:pt idx="32">
                  <c:v>162544082965</c:v>
                </c:pt>
                <c:pt idx="33">
                  <c:v>171881709335</c:v>
                </c:pt>
                <c:pt idx="34">
                  <c:v>185713794964</c:v>
                </c:pt>
                <c:pt idx="35">
                  <c:v>188527309568</c:v>
                </c:pt>
                <c:pt idx="36">
                  <c:v>212829855420</c:v>
                </c:pt>
                <c:pt idx="37">
                  <c:v>191885620369</c:v>
                </c:pt>
                <c:pt idx="38">
                  <c:v>186317131622</c:v>
                </c:pt>
                <c:pt idx="39">
                  <c:v>174977238540</c:v>
                </c:pt>
                <c:pt idx="40">
                  <c:v>175346928853</c:v>
                </c:pt>
                <c:pt idx="41">
                  <c:v>177334021679</c:v>
                </c:pt>
                <c:pt idx="42">
                  <c:v>179032363788</c:v>
                </c:pt>
                <c:pt idx="43">
                  <c:v>159935815509</c:v>
                </c:pt>
                <c:pt idx="44">
                  <c:v>161719940569</c:v>
                </c:pt>
                <c:pt idx="45">
                  <c:v>193884953147</c:v>
                </c:pt>
                <c:pt idx="46">
                  <c:v>204286553258</c:v>
                </c:pt>
                <c:pt idx="47">
                  <c:v>208656298197</c:v>
                </c:pt>
                <c:pt idx="48">
                  <c:v>211844711395</c:v>
                </c:pt>
                <c:pt idx="49">
                  <c:v>194055300474</c:v>
                </c:pt>
                <c:pt idx="50">
                  <c:v>196443089754</c:v>
                </c:pt>
                <c:pt idx="51">
                  <c:v>201457548679</c:v>
                </c:pt>
                <c:pt idx="52">
                  <c:v>205488348127</c:v>
                </c:pt>
                <c:pt idx="53">
                  <c:v>203794321632</c:v>
                </c:pt>
                <c:pt idx="54">
                  <c:v>183636700020</c:v>
                </c:pt>
                <c:pt idx="55">
                  <c:v>192687071605</c:v>
                </c:pt>
                <c:pt idx="56">
                  <c:v>162860312283</c:v>
                </c:pt>
                <c:pt idx="57">
                  <c:v>162596404392</c:v>
                </c:pt>
                <c:pt idx="58">
                  <c:v>121577316529</c:v>
                </c:pt>
                <c:pt idx="59">
                  <c:v>112173583546</c:v>
                </c:pt>
                <c:pt idx="60">
                  <c:v>87881892942</c:v>
                </c:pt>
                <c:pt idx="61">
                  <c:v>27558499645</c:v>
                </c:pt>
                <c:pt idx="62">
                  <c:v>35738802987</c:v>
                </c:pt>
                <c:pt idx="63">
                  <c:v>36100310565</c:v>
                </c:pt>
                <c:pt idx="64">
                  <c:v>37910899004</c:v>
                </c:pt>
                <c:pt idx="65">
                  <c:v>1171563513</c:v>
                </c:pt>
                <c:pt idx="66">
                  <c:v>529221309</c:v>
                </c:pt>
                <c:pt idx="67">
                  <c:v>2581869924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B758-714C-97E3-62C03CFAA2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1274623"/>
        <c:axId val="131622431"/>
      </c:lineChart>
      <c:catAx>
        <c:axId val="131274623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VN"/>
          </a:p>
        </c:txPr>
        <c:crossAx val="131622431"/>
        <c:crosses val="autoZero"/>
        <c:auto val="1"/>
        <c:lblAlgn val="ctr"/>
        <c:lblOffset val="100"/>
        <c:noMultiLvlLbl val="0"/>
      </c:catAx>
      <c:valAx>
        <c:axId val="131622431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VN"/>
          </a:p>
        </c:txPr>
        <c:crossAx val="131274623"/>
        <c:crosses val="autoZero"/>
        <c:crossBetween val="between"/>
        <c:dispUnits>
          <c:builtInUnit val="billion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VN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V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VN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Chứng khoán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V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GDTD!$Y$5</c:f>
              <c:strCache>
                <c:ptCount val="1"/>
                <c:pt idx="0">
                  <c:v>SSI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multiLvlStrRef>
              <c:f>GDTD!$W$6:$X$72</c:f>
              <c:multiLvlStrCache>
                <c:ptCount val="67"/>
                <c:lvl>
                  <c:pt idx="0">
                    <c:v>19/01/2024</c:v>
                  </c:pt>
                  <c:pt idx="1">
                    <c:v>18/01/2024</c:v>
                  </c:pt>
                  <c:pt idx="2">
                    <c:v>17/01/2024</c:v>
                  </c:pt>
                  <c:pt idx="3">
                    <c:v>16/01/2024</c:v>
                  </c:pt>
                  <c:pt idx="4">
                    <c:v>15/01/2024</c:v>
                  </c:pt>
                  <c:pt idx="5">
                    <c:v>12/01/2024</c:v>
                  </c:pt>
                  <c:pt idx="6">
                    <c:v>11/01/2024</c:v>
                  </c:pt>
                  <c:pt idx="7">
                    <c:v>10/01/2024</c:v>
                  </c:pt>
                  <c:pt idx="8">
                    <c:v>09/01/2024</c:v>
                  </c:pt>
                  <c:pt idx="9">
                    <c:v>08/01/2024</c:v>
                  </c:pt>
                  <c:pt idx="10">
                    <c:v>05/01/2024</c:v>
                  </c:pt>
                  <c:pt idx="11">
                    <c:v>04/01/2024</c:v>
                  </c:pt>
                  <c:pt idx="12">
                    <c:v>03/01/2024</c:v>
                  </c:pt>
                  <c:pt idx="13">
                    <c:v>02/01/2024</c:v>
                  </c:pt>
                  <c:pt idx="14">
                    <c:v>29/12/2023</c:v>
                  </c:pt>
                  <c:pt idx="15">
                    <c:v>28/12/2023</c:v>
                  </c:pt>
                  <c:pt idx="16">
                    <c:v>27/12/2023</c:v>
                  </c:pt>
                  <c:pt idx="17">
                    <c:v>26/12/2023</c:v>
                  </c:pt>
                  <c:pt idx="18">
                    <c:v>25/12/2023</c:v>
                  </c:pt>
                  <c:pt idx="19">
                    <c:v>22/12/2023</c:v>
                  </c:pt>
                  <c:pt idx="20">
                    <c:v>21/12/2023</c:v>
                  </c:pt>
                  <c:pt idx="21">
                    <c:v>20/12/2023</c:v>
                  </c:pt>
                  <c:pt idx="22">
                    <c:v>19/12/2023</c:v>
                  </c:pt>
                  <c:pt idx="23">
                    <c:v>18/12/2023</c:v>
                  </c:pt>
                  <c:pt idx="24">
                    <c:v>15/12/2023</c:v>
                  </c:pt>
                  <c:pt idx="25">
                    <c:v>14/12/2023</c:v>
                  </c:pt>
                  <c:pt idx="26">
                    <c:v>13/12/2023</c:v>
                  </c:pt>
                  <c:pt idx="27">
                    <c:v>12/12/2023</c:v>
                  </c:pt>
                  <c:pt idx="28">
                    <c:v>11/12/2023</c:v>
                  </c:pt>
                  <c:pt idx="29">
                    <c:v>08/12/2023</c:v>
                  </c:pt>
                  <c:pt idx="30">
                    <c:v>07/12/2023</c:v>
                  </c:pt>
                  <c:pt idx="31">
                    <c:v>06/12/2023</c:v>
                  </c:pt>
                  <c:pt idx="32">
                    <c:v>05/12/2023</c:v>
                  </c:pt>
                  <c:pt idx="33">
                    <c:v>04/12/2023</c:v>
                  </c:pt>
                  <c:pt idx="34">
                    <c:v>01/12/2023</c:v>
                  </c:pt>
                  <c:pt idx="35">
                    <c:v>30/11/2023</c:v>
                  </c:pt>
                  <c:pt idx="36">
                    <c:v>29/11/2023</c:v>
                  </c:pt>
                  <c:pt idx="37">
                    <c:v>28/11/2023</c:v>
                  </c:pt>
                  <c:pt idx="38">
                    <c:v>27/11/2023</c:v>
                  </c:pt>
                  <c:pt idx="39">
                    <c:v>24/11/2023</c:v>
                  </c:pt>
                  <c:pt idx="40">
                    <c:v>23/11/2023</c:v>
                  </c:pt>
                  <c:pt idx="41">
                    <c:v>22/11/2023</c:v>
                  </c:pt>
                  <c:pt idx="42">
                    <c:v>21/11/2023</c:v>
                  </c:pt>
                  <c:pt idx="43">
                    <c:v>20/11/2023</c:v>
                  </c:pt>
                  <c:pt idx="44">
                    <c:v>17/11/2023</c:v>
                  </c:pt>
                  <c:pt idx="45">
                    <c:v>16/11/2023</c:v>
                  </c:pt>
                  <c:pt idx="46">
                    <c:v>15/11/2023</c:v>
                  </c:pt>
                  <c:pt idx="47">
                    <c:v>14/11/2023</c:v>
                  </c:pt>
                  <c:pt idx="48">
                    <c:v>13/11/2023</c:v>
                  </c:pt>
                  <c:pt idx="49">
                    <c:v>10/11/2023</c:v>
                  </c:pt>
                  <c:pt idx="50">
                    <c:v>09/11/2023</c:v>
                  </c:pt>
                  <c:pt idx="51">
                    <c:v>08/11/2023</c:v>
                  </c:pt>
                  <c:pt idx="52">
                    <c:v>07/11/2023</c:v>
                  </c:pt>
                  <c:pt idx="53">
                    <c:v>06/11/2023</c:v>
                  </c:pt>
                  <c:pt idx="54">
                    <c:v>03/11/2023</c:v>
                  </c:pt>
                  <c:pt idx="55">
                    <c:v>02/11/2023</c:v>
                  </c:pt>
                  <c:pt idx="56">
                    <c:v>01/11/2023</c:v>
                  </c:pt>
                  <c:pt idx="57">
                    <c:v>31/10/2023</c:v>
                  </c:pt>
                  <c:pt idx="58">
                    <c:v>30/10/2023</c:v>
                  </c:pt>
                  <c:pt idx="59">
                    <c:v>27/10/2023</c:v>
                  </c:pt>
                  <c:pt idx="60">
                    <c:v>26/10/2023</c:v>
                  </c:pt>
                  <c:pt idx="61">
                    <c:v>25/10/2023</c:v>
                  </c:pt>
                  <c:pt idx="62">
                    <c:v>24/10/2023</c:v>
                  </c:pt>
                  <c:pt idx="63">
                    <c:v>23/10/2023</c:v>
                  </c:pt>
                  <c:pt idx="64">
                    <c:v>20/10/2023</c:v>
                  </c:pt>
                  <c:pt idx="65">
                    <c:v>19/10/2023</c:v>
                  </c:pt>
                  <c:pt idx="66">
                    <c:v>18/10/2023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GDTD!$Y$6:$Y$72</c:f>
              <c:numCache>
                <c:formatCode>#,##0</c:formatCode>
                <c:ptCount val="67"/>
                <c:pt idx="0">
                  <c:v>-16092409000</c:v>
                </c:pt>
                <c:pt idx="1">
                  <c:v>-19743499000</c:v>
                </c:pt>
                <c:pt idx="2">
                  <c:v>-23501844000</c:v>
                </c:pt>
                <c:pt idx="3">
                  <c:v>-20282012000</c:v>
                </c:pt>
                <c:pt idx="4">
                  <c:v>-23361532000</c:v>
                </c:pt>
                <c:pt idx="5">
                  <c:v>-29362532000</c:v>
                </c:pt>
                <c:pt idx="6">
                  <c:v>-22351205000</c:v>
                </c:pt>
                <c:pt idx="7">
                  <c:v>-22283095000</c:v>
                </c:pt>
                <c:pt idx="8">
                  <c:v>-22858605000</c:v>
                </c:pt>
                <c:pt idx="9">
                  <c:v>-34196770000</c:v>
                </c:pt>
                <c:pt idx="10">
                  <c:v>-39599480000</c:v>
                </c:pt>
                <c:pt idx="11">
                  <c:v>-40494465000</c:v>
                </c:pt>
                <c:pt idx="12">
                  <c:v>-42275734000</c:v>
                </c:pt>
                <c:pt idx="13">
                  <c:v>-15081693000</c:v>
                </c:pt>
                <c:pt idx="14">
                  <c:v>-11893597000</c:v>
                </c:pt>
                <c:pt idx="15">
                  <c:v>-6793791000</c:v>
                </c:pt>
                <c:pt idx="16">
                  <c:v>-1646190000</c:v>
                </c:pt>
                <c:pt idx="17">
                  <c:v>-6508460000</c:v>
                </c:pt>
                <c:pt idx="18">
                  <c:v>-10608975000</c:v>
                </c:pt>
                <c:pt idx="19">
                  <c:v>-22280000000</c:v>
                </c:pt>
                <c:pt idx="20">
                  <c:v>-10848915000</c:v>
                </c:pt>
                <c:pt idx="21">
                  <c:v>-6514155000</c:v>
                </c:pt>
                <c:pt idx="22">
                  <c:v>3123825000</c:v>
                </c:pt>
                <c:pt idx="23">
                  <c:v>5624535000</c:v>
                </c:pt>
                <c:pt idx="24">
                  <c:v>6731650000</c:v>
                </c:pt>
                <c:pt idx="25">
                  <c:v>0</c:v>
                </c:pt>
                <c:pt idx="26">
                  <c:v>2587700000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911-6449-8EC4-BC643EC245C8}"/>
            </c:ext>
          </c:extLst>
        </c:ser>
        <c:ser>
          <c:idx val="1"/>
          <c:order val="1"/>
          <c:tx>
            <c:strRef>
              <c:f>GDTD!$Z$5</c:f>
              <c:strCache>
                <c:ptCount val="1"/>
                <c:pt idx="0">
                  <c:v>VND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multiLvlStrRef>
              <c:f>GDTD!$W$6:$X$72</c:f>
              <c:multiLvlStrCache>
                <c:ptCount val="67"/>
                <c:lvl>
                  <c:pt idx="0">
                    <c:v>19/01/2024</c:v>
                  </c:pt>
                  <c:pt idx="1">
                    <c:v>18/01/2024</c:v>
                  </c:pt>
                  <c:pt idx="2">
                    <c:v>17/01/2024</c:v>
                  </c:pt>
                  <c:pt idx="3">
                    <c:v>16/01/2024</c:v>
                  </c:pt>
                  <c:pt idx="4">
                    <c:v>15/01/2024</c:v>
                  </c:pt>
                  <c:pt idx="5">
                    <c:v>12/01/2024</c:v>
                  </c:pt>
                  <c:pt idx="6">
                    <c:v>11/01/2024</c:v>
                  </c:pt>
                  <c:pt idx="7">
                    <c:v>10/01/2024</c:v>
                  </c:pt>
                  <c:pt idx="8">
                    <c:v>09/01/2024</c:v>
                  </c:pt>
                  <c:pt idx="9">
                    <c:v>08/01/2024</c:v>
                  </c:pt>
                  <c:pt idx="10">
                    <c:v>05/01/2024</c:v>
                  </c:pt>
                  <c:pt idx="11">
                    <c:v>04/01/2024</c:v>
                  </c:pt>
                  <c:pt idx="12">
                    <c:v>03/01/2024</c:v>
                  </c:pt>
                  <c:pt idx="13">
                    <c:v>02/01/2024</c:v>
                  </c:pt>
                  <c:pt idx="14">
                    <c:v>29/12/2023</c:v>
                  </c:pt>
                  <c:pt idx="15">
                    <c:v>28/12/2023</c:v>
                  </c:pt>
                  <c:pt idx="16">
                    <c:v>27/12/2023</c:v>
                  </c:pt>
                  <c:pt idx="17">
                    <c:v>26/12/2023</c:v>
                  </c:pt>
                  <c:pt idx="18">
                    <c:v>25/12/2023</c:v>
                  </c:pt>
                  <c:pt idx="19">
                    <c:v>22/12/2023</c:v>
                  </c:pt>
                  <c:pt idx="20">
                    <c:v>21/12/2023</c:v>
                  </c:pt>
                  <c:pt idx="21">
                    <c:v>20/12/2023</c:v>
                  </c:pt>
                  <c:pt idx="22">
                    <c:v>19/12/2023</c:v>
                  </c:pt>
                  <c:pt idx="23">
                    <c:v>18/12/2023</c:v>
                  </c:pt>
                  <c:pt idx="24">
                    <c:v>15/12/2023</c:v>
                  </c:pt>
                  <c:pt idx="25">
                    <c:v>14/12/2023</c:v>
                  </c:pt>
                  <c:pt idx="26">
                    <c:v>13/12/2023</c:v>
                  </c:pt>
                  <c:pt idx="27">
                    <c:v>12/12/2023</c:v>
                  </c:pt>
                  <c:pt idx="28">
                    <c:v>11/12/2023</c:v>
                  </c:pt>
                  <c:pt idx="29">
                    <c:v>08/12/2023</c:v>
                  </c:pt>
                  <c:pt idx="30">
                    <c:v>07/12/2023</c:v>
                  </c:pt>
                  <c:pt idx="31">
                    <c:v>06/12/2023</c:v>
                  </c:pt>
                  <c:pt idx="32">
                    <c:v>05/12/2023</c:v>
                  </c:pt>
                  <c:pt idx="33">
                    <c:v>04/12/2023</c:v>
                  </c:pt>
                  <c:pt idx="34">
                    <c:v>01/12/2023</c:v>
                  </c:pt>
                  <c:pt idx="35">
                    <c:v>30/11/2023</c:v>
                  </c:pt>
                  <c:pt idx="36">
                    <c:v>29/11/2023</c:v>
                  </c:pt>
                  <c:pt idx="37">
                    <c:v>28/11/2023</c:v>
                  </c:pt>
                  <c:pt idx="38">
                    <c:v>27/11/2023</c:v>
                  </c:pt>
                  <c:pt idx="39">
                    <c:v>24/11/2023</c:v>
                  </c:pt>
                  <c:pt idx="40">
                    <c:v>23/11/2023</c:v>
                  </c:pt>
                  <c:pt idx="41">
                    <c:v>22/11/2023</c:v>
                  </c:pt>
                  <c:pt idx="42">
                    <c:v>21/11/2023</c:v>
                  </c:pt>
                  <c:pt idx="43">
                    <c:v>20/11/2023</c:v>
                  </c:pt>
                  <c:pt idx="44">
                    <c:v>17/11/2023</c:v>
                  </c:pt>
                  <c:pt idx="45">
                    <c:v>16/11/2023</c:v>
                  </c:pt>
                  <c:pt idx="46">
                    <c:v>15/11/2023</c:v>
                  </c:pt>
                  <c:pt idx="47">
                    <c:v>14/11/2023</c:v>
                  </c:pt>
                  <c:pt idx="48">
                    <c:v>13/11/2023</c:v>
                  </c:pt>
                  <c:pt idx="49">
                    <c:v>10/11/2023</c:v>
                  </c:pt>
                  <c:pt idx="50">
                    <c:v>09/11/2023</c:v>
                  </c:pt>
                  <c:pt idx="51">
                    <c:v>08/11/2023</c:v>
                  </c:pt>
                  <c:pt idx="52">
                    <c:v>07/11/2023</c:v>
                  </c:pt>
                  <c:pt idx="53">
                    <c:v>06/11/2023</c:v>
                  </c:pt>
                  <c:pt idx="54">
                    <c:v>03/11/2023</c:v>
                  </c:pt>
                  <c:pt idx="55">
                    <c:v>02/11/2023</c:v>
                  </c:pt>
                  <c:pt idx="56">
                    <c:v>01/11/2023</c:v>
                  </c:pt>
                  <c:pt idx="57">
                    <c:v>31/10/2023</c:v>
                  </c:pt>
                  <c:pt idx="58">
                    <c:v>30/10/2023</c:v>
                  </c:pt>
                  <c:pt idx="59">
                    <c:v>27/10/2023</c:v>
                  </c:pt>
                  <c:pt idx="60">
                    <c:v>26/10/2023</c:v>
                  </c:pt>
                  <c:pt idx="61">
                    <c:v>25/10/2023</c:v>
                  </c:pt>
                  <c:pt idx="62">
                    <c:v>24/10/2023</c:v>
                  </c:pt>
                  <c:pt idx="63">
                    <c:v>23/10/2023</c:v>
                  </c:pt>
                  <c:pt idx="64">
                    <c:v>20/10/2023</c:v>
                  </c:pt>
                  <c:pt idx="65">
                    <c:v>19/10/2023</c:v>
                  </c:pt>
                  <c:pt idx="66">
                    <c:v>18/10/2023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GDTD!$Z$6:$Z$72</c:f>
              <c:numCache>
                <c:formatCode>#,##0</c:formatCode>
                <c:ptCount val="67"/>
                <c:pt idx="0">
                  <c:v>11818960000</c:v>
                </c:pt>
                <c:pt idx="1">
                  <c:v>11177380000</c:v>
                </c:pt>
                <c:pt idx="2">
                  <c:v>11302390000</c:v>
                </c:pt>
                <c:pt idx="3">
                  <c:v>11556595000</c:v>
                </c:pt>
                <c:pt idx="4">
                  <c:v>11474705000</c:v>
                </c:pt>
                <c:pt idx="5">
                  <c:v>11474705000</c:v>
                </c:pt>
                <c:pt idx="6">
                  <c:v>10056660000</c:v>
                </c:pt>
                <c:pt idx="7">
                  <c:v>10056660000</c:v>
                </c:pt>
                <c:pt idx="8">
                  <c:v>8858410000</c:v>
                </c:pt>
                <c:pt idx="9">
                  <c:v>7699420000</c:v>
                </c:pt>
                <c:pt idx="10">
                  <c:v>7699420000</c:v>
                </c:pt>
                <c:pt idx="11">
                  <c:v>7699420000</c:v>
                </c:pt>
                <c:pt idx="12">
                  <c:v>13316310000</c:v>
                </c:pt>
                <c:pt idx="13">
                  <c:v>13316310000</c:v>
                </c:pt>
                <c:pt idx="14">
                  <c:v>13316310000</c:v>
                </c:pt>
                <c:pt idx="15">
                  <c:v>13316310000</c:v>
                </c:pt>
                <c:pt idx="16">
                  <c:v>11662495000</c:v>
                </c:pt>
                <c:pt idx="17">
                  <c:v>11662495000</c:v>
                </c:pt>
                <c:pt idx="18">
                  <c:v>11662495000</c:v>
                </c:pt>
                <c:pt idx="19">
                  <c:v>13117860000</c:v>
                </c:pt>
                <c:pt idx="20">
                  <c:v>13117860000</c:v>
                </c:pt>
                <c:pt idx="21">
                  <c:v>9835360000</c:v>
                </c:pt>
                <c:pt idx="22">
                  <c:v>9835360000</c:v>
                </c:pt>
                <c:pt idx="23">
                  <c:v>8845750000</c:v>
                </c:pt>
                <c:pt idx="24">
                  <c:v>8845750000</c:v>
                </c:pt>
                <c:pt idx="25">
                  <c:v>0</c:v>
                </c:pt>
                <c:pt idx="26">
                  <c:v>8845750000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911-6449-8EC4-BC643EC245C8}"/>
            </c:ext>
          </c:extLst>
        </c:ser>
        <c:ser>
          <c:idx val="2"/>
          <c:order val="2"/>
          <c:tx>
            <c:strRef>
              <c:f>GDTD!$AA$5</c:f>
              <c:strCache>
                <c:ptCount val="1"/>
                <c:pt idx="0">
                  <c:v>VCI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multiLvlStrRef>
              <c:f>GDTD!$W$6:$X$72</c:f>
              <c:multiLvlStrCache>
                <c:ptCount val="67"/>
                <c:lvl>
                  <c:pt idx="0">
                    <c:v>19/01/2024</c:v>
                  </c:pt>
                  <c:pt idx="1">
                    <c:v>18/01/2024</c:v>
                  </c:pt>
                  <c:pt idx="2">
                    <c:v>17/01/2024</c:v>
                  </c:pt>
                  <c:pt idx="3">
                    <c:v>16/01/2024</c:v>
                  </c:pt>
                  <c:pt idx="4">
                    <c:v>15/01/2024</c:v>
                  </c:pt>
                  <c:pt idx="5">
                    <c:v>12/01/2024</c:v>
                  </c:pt>
                  <c:pt idx="6">
                    <c:v>11/01/2024</c:v>
                  </c:pt>
                  <c:pt idx="7">
                    <c:v>10/01/2024</c:v>
                  </c:pt>
                  <c:pt idx="8">
                    <c:v>09/01/2024</c:v>
                  </c:pt>
                  <c:pt idx="9">
                    <c:v>08/01/2024</c:v>
                  </c:pt>
                  <c:pt idx="10">
                    <c:v>05/01/2024</c:v>
                  </c:pt>
                  <c:pt idx="11">
                    <c:v>04/01/2024</c:v>
                  </c:pt>
                  <c:pt idx="12">
                    <c:v>03/01/2024</c:v>
                  </c:pt>
                  <c:pt idx="13">
                    <c:v>02/01/2024</c:v>
                  </c:pt>
                  <c:pt idx="14">
                    <c:v>29/12/2023</c:v>
                  </c:pt>
                  <c:pt idx="15">
                    <c:v>28/12/2023</c:v>
                  </c:pt>
                  <c:pt idx="16">
                    <c:v>27/12/2023</c:v>
                  </c:pt>
                  <c:pt idx="17">
                    <c:v>26/12/2023</c:v>
                  </c:pt>
                  <c:pt idx="18">
                    <c:v>25/12/2023</c:v>
                  </c:pt>
                  <c:pt idx="19">
                    <c:v>22/12/2023</c:v>
                  </c:pt>
                  <c:pt idx="20">
                    <c:v>21/12/2023</c:v>
                  </c:pt>
                  <c:pt idx="21">
                    <c:v>20/12/2023</c:v>
                  </c:pt>
                  <c:pt idx="22">
                    <c:v>19/12/2023</c:v>
                  </c:pt>
                  <c:pt idx="23">
                    <c:v>18/12/2023</c:v>
                  </c:pt>
                  <c:pt idx="24">
                    <c:v>15/12/2023</c:v>
                  </c:pt>
                  <c:pt idx="25">
                    <c:v>14/12/2023</c:v>
                  </c:pt>
                  <c:pt idx="26">
                    <c:v>13/12/2023</c:v>
                  </c:pt>
                  <c:pt idx="27">
                    <c:v>12/12/2023</c:v>
                  </c:pt>
                  <c:pt idx="28">
                    <c:v>11/12/2023</c:v>
                  </c:pt>
                  <c:pt idx="29">
                    <c:v>08/12/2023</c:v>
                  </c:pt>
                  <c:pt idx="30">
                    <c:v>07/12/2023</c:v>
                  </c:pt>
                  <c:pt idx="31">
                    <c:v>06/12/2023</c:v>
                  </c:pt>
                  <c:pt idx="32">
                    <c:v>05/12/2023</c:v>
                  </c:pt>
                  <c:pt idx="33">
                    <c:v>04/12/2023</c:v>
                  </c:pt>
                  <c:pt idx="34">
                    <c:v>01/12/2023</c:v>
                  </c:pt>
                  <c:pt idx="35">
                    <c:v>30/11/2023</c:v>
                  </c:pt>
                  <c:pt idx="36">
                    <c:v>29/11/2023</c:v>
                  </c:pt>
                  <c:pt idx="37">
                    <c:v>28/11/2023</c:v>
                  </c:pt>
                  <c:pt idx="38">
                    <c:v>27/11/2023</c:v>
                  </c:pt>
                  <c:pt idx="39">
                    <c:v>24/11/2023</c:v>
                  </c:pt>
                  <c:pt idx="40">
                    <c:v>23/11/2023</c:v>
                  </c:pt>
                  <c:pt idx="41">
                    <c:v>22/11/2023</c:v>
                  </c:pt>
                  <c:pt idx="42">
                    <c:v>21/11/2023</c:v>
                  </c:pt>
                  <c:pt idx="43">
                    <c:v>20/11/2023</c:v>
                  </c:pt>
                  <c:pt idx="44">
                    <c:v>17/11/2023</c:v>
                  </c:pt>
                  <c:pt idx="45">
                    <c:v>16/11/2023</c:v>
                  </c:pt>
                  <c:pt idx="46">
                    <c:v>15/11/2023</c:v>
                  </c:pt>
                  <c:pt idx="47">
                    <c:v>14/11/2023</c:v>
                  </c:pt>
                  <c:pt idx="48">
                    <c:v>13/11/2023</c:v>
                  </c:pt>
                  <c:pt idx="49">
                    <c:v>10/11/2023</c:v>
                  </c:pt>
                  <c:pt idx="50">
                    <c:v>09/11/2023</c:v>
                  </c:pt>
                  <c:pt idx="51">
                    <c:v>08/11/2023</c:v>
                  </c:pt>
                  <c:pt idx="52">
                    <c:v>07/11/2023</c:v>
                  </c:pt>
                  <c:pt idx="53">
                    <c:v>06/11/2023</c:v>
                  </c:pt>
                  <c:pt idx="54">
                    <c:v>03/11/2023</c:v>
                  </c:pt>
                  <c:pt idx="55">
                    <c:v>02/11/2023</c:v>
                  </c:pt>
                  <c:pt idx="56">
                    <c:v>01/11/2023</c:v>
                  </c:pt>
                  <c:pt idx="57">
                    <c:v>31/10/2023</c:v>
                  </c:pt>
                  <c:pt idx="58">
                    <c:v>30/10/2023</c:v>
                  </c:pt>
                  <c:pt idx="59">
                    <c:v>27/10/2023</c:v>
                  </c:pt>
                  <c:pt idx="60">
                    <c:v>26/10/2023</c:v>
                  </c:pt>
                  <c:pt idx="61">
                    <c:v>25/10/2023</c:v>
                  </c:pt>
                  <c:pt idx="62">
                    <c:v>24/10/2023</c:v>
                  </c:pt>
                  <c:pt idx="63">
                    <c:v>23/10/2023</c:v>
                  </c:pt>
                  <c:pt idx="64">
                    <c:v>20/10/2023</c:v>
                  </c:pt>
                  <c:pt idx="65">
                    <c:v>19/10/2023</c:v>
                  </c:pt>
                  <c:pt idx="66">
                    <c:v>18/10/2023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GDTD!$AA$6:$AA$72</c:f>
              <c:numCache>
                <c:formatCode>#,##0</c:formatCode>
                <c:ptCount val="67"/>
                <c:pt idx="0">
                  <c:v>2486285000</c:v>
                </c:pt>
                <c:pt idx="1">
                  <c:v>2486285000</c:v>
                </c:pt>
                <c:pt idx="2">
                  <c:v>2554155000</c:v>
                </c:pt>
                <c:pt idx="3">
                  <c:v>2830835000</c:v>
                </c:pt>
                <c:pt idx="4">
                  <c:v>2012835000</c:v>
                </c:pt>
                <c:pt idx="5">
                  <c:v>-4365000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911-6449-8EC4-BC643EC245C8}"/>
            </c:ext>
          </c:extLst>
        </c:ser>
        <c:ser>
          <c:idx val="3"/>
          <c:order val="3"/>
          <c:tx>
            <c:strRef>
              <c:f>GDTD!$AB$5</c:f>
              <c:strCache>
                <c:ptCount val="1"/>
                <c:pt idx="0">
                  <c:v>HCM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multiLvlStrRef>
              <c:f>GDTD!$W$6:$X$72</c:f>
              <c:multiLvlStrCache>
                <c:ptCount val="67"/>
                <c:lvl>
                  <c:pt idx="0">
                    <c:v>19/01/2024</c:v>
                  </c:pt>
                  <c:pt idx="1">
                    <c:v>18/01/2024</c:v>
                  </c:pt>
                  <c:pt idx="2">
                    <c:v>17/01/2024</c:v>
                  </c:pt>
                  <c:pt idx="3">
                    <c:v>16/01/2024</c:v>
                  </c:pt>
                  <c:pt idx="4">
                    <c:v>15/01/2024</c:v>
                  </c:pt>
                  <c:pt idx="5">
                    <c:v>12/01/2024</c:v>
                  </c:pt>
                  <c:pt idx="6">
                    <c:v>11/01/2024</c:v>
                  </c:pt>
                  <c:pt idx="7">
                    <c:v>10/01/2024</c:v>
                  </c:pt>
                  <c:pt idx="8">
                    <c:v>09/01/2024</c:v>
                  </c:pt>
                  <c:pt idx="9">
                    <c:v>08/01/2024</c:v>
                  </c:pt>
                  <c:pt idx="10">
                    <c:v>05/01/2024</c:v>
                  </c:pt>
                  <c:pt idx="11">
                    <c:v>04/01/2024</c:v>
                  </c:pt>
                  <c:pt idx="12">
                    <c:v>03/01/2024</c:v>
                  </c:pt>
                  <c:pt idx="13">
                    <c:v>02/01/2024</c:v>
                  </c:pt>
                  <c:pt idx="14">
                    <c:v>29/12/2023</c:v>
                  </c:pt>
                  <c:pt idx="15">
                    <c:v>28/12/2023</c:v>
                  </c:pt>
                  <c:pt idx="16">
                    <c:v>27/12/2023</c:v>
                  </c:pt>
                  <c:pt idx="17">
                    <c:v>26/12/2023</c:v>
                  </c:pt>
                  <c:pt idx="18">
                    <c:v>25/12/2023</c:v>
                  </c:pt>
                  <c:pt idx="19">
                    <c:v>22/12/2023</c:v>
                  </c:pt>
                  <c:pt idx="20">
                    <c:v>21/12/2023</c:v>
                  </c:pt>
                  <c:pt idx="21">
                    <c:v>20/12/2023</c:v>
                  </c:pt>
                  <c:pt idx="22">
                    <c:v>19/12/2023</c:v>
                  </c:pt>
                  <c:pt idx="23">
                    <c:v>18/12/2023</c:v>
                  </c:pt>
                  <c:pt idx="24">
                    <c:v>15/12/2023</c:v>
                  </c:pt>
                  <c:pt idx="25">
                    <c:v>14/12/2023</c:v>
                  </c:pt>
                  <c:pt idx="26">
                    <c:v>13/12/2023</c:v>
                  </c:pt>
                  <c:pt idx="27">
                    <c:v>12/12/2023</c:v>
                  </c:pt>
                  <c:pt idx="28">
                    <c:v>11/12/2023</c:v>
                  </c:pt>
                  <c:pt idx="29">
                    <c:v>08/12/2023</c:v>
                  </c:pt>
                  <c:pt idx="30">
                    <c:v>07/12/2023</c:v>
                  </c:pt>
                  <c:pt idx="31">
                    <c:v>06/12/2023</c:v>
                  </c:pt>
                  <c:pt idx="32">
                    <c:v>05/12/2023</c:v>
                  </c:pt>
                  <c:pt idx="33">
                    <c:v>04/12/2023</c:v>
                  </c:pt>
                  <c:pt idx="34">
                    <c:v>01/12/2023</c:v>
                  </c:pt>
                  <c:pt idx="35">
                    <c:v>30/11/2023</c:v>
                  </c:pt>
                  <c:pt idx="36">
                    <c:v>29/11/2023</c:v>
                  </c:pt>
                  <c:pt idx="37">
                    <c:v>28/11/2023</c:v>
                  </c:pt>
                  <c:pt idx="38">
                    <c:v>27/11/2023</c:v>
                  </c:pt>
                  <c:pt idx="39">
                    <c:v>24/11/2023</c:v>
                  </c:pt>
                  <c:pt idx="40">
                    <c:v>23/11/2023</c:v>
                  </c:pt>
                  <c:pt idx="41">
                    <c:v>22/11/2023</c:v>
                  </c:pt>
                  <c:pt idx="42">
                    <c:v>21/11/2023</c:v>
                  </c:pt>
                  <c:pt idx="43">
                    <c:v>20/11/2023</c:v>
                  </c:pt>
                  <c:pt idx="44">
                    <c:v>17/11/2023</c:v>
                  </c:pt>
                  <c:pt idx="45">
                    <c:v>16/11/2023</c:v>
                  </c:pt>
                  <c:pt idx="46">
                    <c:v>15/11/2023</c:v>
                  </c:pt>
                  <c:pt idx="47">
                    <c:v>14/11/2023</c:v>
                  </c:pt>
                  <c:pt idx="48">
                    <c:v>13/11/2023</c:v>
                  </c:pt>
                  <c:pt idx="49">
                    <c:v>10/11/2023</c:v>
                  </c:pt>
                  <c:pt idx="50">
                    <c:v>09/11/2023</c:v>
                  </c:pt>
                  <c:pt idx="51">
                    <c:v>08/11/2023</c:v>
                  </c:pt>
                  <c:pt idx="52">
                    <c:v>07/11/2023</c:v>
                  </c:pt>
                  <c:pt idx="53">
                    <c:v>06/11/2023</c:v>
                  </c:pt>
                  <c:pt idx="54">
                    <c:v>03/11/2023</c:v>
                  </c:pt>
                  <c:pt idx="55">
                    <c:v>02/11/2023</c:v>
                  </c:pt>
                  <c:pt idx="56">
                    <c:v>01/11/2023</c:v>
                  </c:pt>
                  <c:pt idx="57">
                    <c:v>31/10/2023</c:v>
                  </c:pt>
                  <c:pt idx="58">
                    <c:v>30/10/2023</c:v>
                  </c:pt>
                  <c:pt idx="59">
                    <c:v>27/10/2023</c:v>
                  </c:pt>
                  <c:pt idx="60">
                    <c:v>26/10/2023</c:v>
                  </c:pt>
                  <c:pt idx="61">
                    <c:v>25/10/2023</c:v>
                  </c:pt>
                  <c:pt idx="62">
                    <c:v>24/10/2023</c:v>
                  </c:pt>
                  <c:pt idx="63">
                    <c:v>23/10/2023</c:v>
                  </c:pt>
                  <c:pt idx="64">
                    <c:v>20/10/2023</c:v>
                  </c:pt>
                  <c:pt idx="65">
                    <c:v>19/10/2023</c:v>
                  </c:pt>
                  <c:pt idx="66">
                    <c:v>18/10/2023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GDTD!$AB$6:$AB$72</c:f>
              <c:numCache>
                <c:formatCode>#,##0</c:formatCode>
                <c:ptCount val="67"/>
                <c:pt idx="0">
                  <c:v>-1686855000</c:v>
                </c:pt>
                <c:pt idx="1">
                  <c:v>-1686855000</c:v>
                </c:pt>
                <c:pt idx="2">
                  <c:v>-1649535000</c:v>
                </c:pt>
                <c:pt idx="3">
                  <c:v>-1484175000</c:v>
                </c:pt>
                <c:pt idx="4">
                  <c:v>-1484175000</c:v>
                </c:pt>
                <c:pt idx="5">
                  <c:v>-1484175000</c:v>
                </c:pt>
                <c:pt idx="6">
                  <c:v>-1469535000</c:v>
                </c:pt>
                <c:pt idx="7">
                  <c:v>-1469535000</c:v>
                </c:pt>
                <c:pt idx="8">
                  <c:v>-1469535000</c:v>
                </c:pt>
                <c:pt idx="9">
                  <c:v>-1469535000</c:v>
                </c:pt>
                <c:pt idx="10">
                  <c:v>-1469535000</c:v>
                </c:pt>
                <c:pt idx="11">
                  <c:v>-1469535000</c:v>
                </c:pt>
                <c:pt idx="12">
                  <c:v>-1469535000</c:v>
                </c:pt>
                <c:pt idx="13">
                  <c:v>-1469535000</c:v>
                </c:pt>
                <c:pt idx="14">
                  <c:v>-1469535000</c:v>
                </c:pt>
                <c:pt idx="15">
                  <c:v>-1469535000</c:v>
                </c:pt>
                <c:pt idx="16">
                  <c:v>-1469535000</c:v>
                </c:pt>
                <c:pt idx="17">
                  <c:v>-1469535000</c:v>
                </c:pt>
                <c:pt idx="18">
                  <c:v>-1469535000</c:v>
                </c:pt>
                <c:pt idx="19">
                  <c:v>-1469535000</c:v>
                </c:pt>
                <c:pt idx="20">
                  <c:v>-599030000</c:v>
                </c:pt>
                <c:pt idx="21">
                  <c:v>-599030000</c:v>
                </c:pt>
                <c:pt idx="22">
                  <c:v>-599030000</c:v>
                </c:pt>
                <c:pt idx="23">
                  <c:v>-599030000</c:v>
                </c:pt>
                <c:pt idx="24">
                  <c:v>-599030000</c:v>
                </c:pt>
                <c:pt idx="25">
                  <c:v>0</c:v>
                </c:pt>
                <c:pt idx="26">
                  <c:v>2199970000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6911-6449-8EC4-BC643EC245C8}"/>
            </c:ext>
          </c:extLst>
        </c:ser>
        <c:ser>
          <c:idx val="4"/>
          <c:order val="4"/>
          <c:tx>
            <c:strRef>
              <c:f>GDTD!$AC$5</c:f>
              <c:strCache>
                <c:ptCount val="1"/>
                <c:pt idx="0">
                  <c:v>FTS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multiLvlStrRef>
              <c:f>GDTD!$W$6:$X$72</c:f>
              <c:multiLvlStrCache>
                <c:ptCount val="67"/>
                <c:lvl>
                  <c:pt idx="0">
                    <c:v>19/01/2024</c:v>
                  </c:pt>
                  <c:pt idx="1">
                    <c:v>18/01/2024</c:v>
                  </c:pt>
                  <c:pt idx="2">
                    <c:v>17/01/2024</c:v>
                  </c:pt>
                  <c:pt idx="3">
                    <c:v>16/01/2024</c:v>
                  </c:pt>
                  <c:pt idx="4">
                    <c:v>15/01/2024</c:v>
                  </c:pt>
                  <c:pt idx="5">
                    <c:v>12/01/2024</c:v>
                  </c:pt>
                  <c:pt idx="6">
                    <c:v>11/01/2024</c:v>
                  </c:pt>
                  <c:pt idx="7">
                    <c:v>10/01/2024</c:v>
                  </c:pt>
                  <c:pt idx="8">
                    <c:v>09/01/2024</c:v>
                  </c:pt>
                  <c:pt idx="9">
                    <c:v>08/01/2024</c:v>
                  </c:pt>
                  <c:pt idx="10">
                    <c:v>05/01/2024</c:v>
                  </c:pt>
                  <c:pt idx="11">
                    <c:v>04/01/2024</c:v>
                  </c:pt>
                  <c:pt idx="12">
                    <c:v>03/01/2024</c:v>
                  </c:pt>
                  <c:pt idx="13">
                    <c:v>02/01/2024</c:v>
                  </c:pt>
                  <c:pt idx="14">
                    <c:v>29/12/2023</c:v>
                  </c:pt>
                  <c:pt idx="15">
                    <c:v>28/12/2023</c:v>
                  </c:pt>
                  <c:pt idx="16">
                    <c:v>27/12/2023</c:v>
                  </c:pt>
                  <c:pt idx="17">
                    <c:v>26/12/2023</c:v>
                  </c:pt>
                  <c:pt idx="18">
                    <c:v>25/12/2023</c:v>
                  </c:pt>
                  <c:pt idx="19">
                    <c:v>22/12/2023</c:v>
                  </c:pt>
                  <c:pt idx="20">
                    <c:v>21/12/2023</c:v>
                  </c:pt>
                  <c:pt idx="21">
                    <c:v>20/12/2023</c:v>
                  </c:pt>
                  <c:pt idx="22">
                    <c:v>19/12/2023</c:v>
                  </c:pt>
                  <c:pt idx="23">
                    <c:v>18/12/2023</c:v>
                  </c:pt>
                  <c:pt idx="24">
                    <c:v>15/12/2023</c:v>
                  </c:pt>
                  <c:pt idx="25">
                    <c:v>14/12/2023</c:v>
                  </c:pt>
                  <c:pt idx="26">
                    <c:v>13/12/2023</c:v>
                  </c:pt>
                  <c:pt idx="27">
                    <c:v>12/12/2023</c:v>
                  </c:pt>
                  <c:pt idx="28">
                    <c:v>11/12/2023</c:v>
                  </c:pt>
                  <c:pt idx="29">
                    <c:v>08/12/2023</c:v>
                  </c:pt>
                  <c:pt idx="30">
                    <c:v>07/12/2023</c:v>
                  </c:pt>
                  <c:pt idx="31">
                    <c:v>06/12/2023</c:v>
                  </c:pt>
                  <c:pt idx="32">
                    <c:v>05/12/2023</c:v>
                  </c:pt>
                  <c:pt idx="33">
                    <c:v>04/12/2023</c:v>
                  </c:pt>
                  <c:pt idx="34">
                    <c:v>01/12/2023</c:v>
                  </c:pt>
                  <c:pt idx="35">
                    <c:v>30/11/2023</c:v>
                  </c:pt>
                  <c:pt idx="36">
                    <c:v>29/11/2023</c:v>
                  </c:pt>
                  <c:pt idx="37">
                    <c:v>28/11/2023</c:v>
                  </c:pt>
                  <c:pt idx="38">
                    <c:v>27/11/2023</c:v>
                  </c:pt>
                  <c:pt idx="39">
                    <c:v>24/11/2023</c:v>
                  </c:pt>
                  <c:pt idx="40">
                    <c:v>23/11/2023</c:v>
                  </c:pt>
                  <c:pt idx="41">
                    <c:v>22/11/2023</c:v>
                  </c:pt>
                  <c:pt idx="42">
                    <c:v>21/11/2023</c:v>
                  </c:pt>
                  <c:pt idx="43">
                    <c:v>20/11/2023</c:v>
                  </c:pt>
                  <c:pt idx="44">
                    <c:v>17/11/2023</c:v>
                  </c:pt>
                  <c:pt idx="45">
                    <c:v>16/11/2023</c:v>
                  </c:pt>
                  <c:pt idx="46">
                    <c:v>15/11/2023</c:v>
                  </c:pt>
                  <c:pt idx="47">
                    <c:v>14/11/2023</c:v>
                  </c:pt>
                  <c:pt idx="48">
                    <c:v>13/11/2023</c:v>
                  </c:pt>
                  <c:pt idx="49">
                    <c:v>10/11/2023</c:v>
                  </c:pt>
                  <c:pt idx="50">
                    <c:v>09/11/2023</c:v>
                  </c:pt>
                  <c:pt idx="51">
                    <c:v>08/11/2023</c:v>
                  </c:pt>
                  <c:pt idx="52">
                    <c:v>07/11/2023</c:v>
                  </c:pt>
                  <c:pt idx="53">
                    <c:v>06/11/2023</c:v>
                  </c:pt>
                  <c:pt idx="54">
                    <c:v>03/11/2023</c:v>
                  </c:pt>
                  <c:pt idx="55">
                    <c:v>02/11/2023</c:v>
                  </c:pt>
                  <c:pt idx="56">
                    <c:v>01/11/2023</c:v>
                  </c:pt>
                  <c:pt idx="57">
                    <c:v>31/10/2023</c:v>
                  </c:pt>
                  <c:pt idx="58">
                    <c:v>30/10/2023</c:v>
                  </c:pt>
                  <c:pt idx="59">
                    <c:v>27/10/2023</c:v>
                  </c:pt>
                  <c:pt idx="60">
                    <c:v>26/10/2023</c:v>
                  </c:pt>
                  <c:pt idx="61">
                    <c:v>25/10/2023</c:v>
                  </c:pt>
                  <c:pt idx="62">
                    <c:v>24/10/2023</c:v>
                  </c:pt>
                  <c:pt idx="63">
                    <c:v>23/10/2023</c:v>
                  </c:pt>
                  <c:pt idx="64">
                    <c:v>20/10/2023</c:v>
                  </c:pt>
                  <c:pt idx="65">
                    <c:v>19/10/2023</c:v>
                  </c:pt>
                  <c:pt idx="66">
                    <c:v>18/10/2023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GDTD!$AC$6:$AC$72</c:f>
              <c:numCache>
                <c:formatCode>#,##0</c:formatCode>
                <c:ptCount val="67"/>
                <c:pt idx="0">
                  <c:v>-179130000</c:v>
                </c:pt>
                <c:pt idx="1">
                  <c:v>-179130000</c:v>
                </c:pt>
                <c:pt idx="2">
                  <c:v>-165030000</c:v>
                </c:pt>
                <c:pt idx="3">
                  <c:v>-13350000</c:v>
                </c:pt>
                <c:pt idx="4">
                  <c:v>-13350000</c:v>
                </c:pt>
                <c:pt idx="5">
                  <c:v>-13350000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6911-6449-8EC4-BC643EC245C8}"/>
            </c:ext>
          </c:extLst>
        </c:ser>
        <c:ser>
          <c:idx val="5"/>
          <c:order val="5"/>
          <c:tx>
            <c:strRef>
              <c:f>GDTD!$AD$5</c:f>
              <c:strCache>
                <c:ptCount val="1"/>
                <c:pt idx="0">
                  <c:v>MBS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multiLvlStrRef>
              <c:f>GDTD!$W$6:$X$72</c:f>
              <c:multiLvlStrCache>
                <c:ptCount val="67"/>
                <c:lvl>
                  <c:pt idx="0">
                    <c:v>19/01/2024</c:v>
                  </c:pt>
                  <c:pt idx="1">
                    <c:v>18/01/2024</c:v>
                  </c:pt>
                  <c:pt idx="2">
                    <c:v>17/01/2024</c:v>
                  </c:pt>
                  <c:pt idx="3">
                    <c:v>16/01/2024</c:v>
                  </c:pt>
                  <c:pt idx="4">
                    <c:v>15/01/2024</c:v>
                  </c:pt>
                  <c:pt idx="5">
                    <c:v>12/01/2024</c:v>
                  </c:pt>
                  <c:pt idx="6">
                    <c:v>11/01/2024</c:v>
                  </c:pt>
                  <c:pt idx="7">
                    <c:v>10/01/2024</c:v>
                  </c:pt>
                  <c:pt idx="8">
                    <c:v>09/01/2024</c:v>
                  </c:pt>
                  <c:pt idx="9">
                    <c:v>08/01/2024</c:v>
                  </c:pt>
                  <c:pt idx="10">
                    <c:v>05/01/2024</c:v>
                  </c:pt>
                  <c:pt idx="11">
                    <c:v>04/01/2024</c:v>
                  </c:pt>
                  <c:pt idx="12">
                    <c:v>03/01/2024</c:v>
                  </c:pt>
                  <c:pt idx="13">
                    <c:v>02/01/2024</c:v>
                  </c:pt>
                  <c:pt idx="14">
                    <c:v>29/12/2023</c:v>
                  </c:pt>
                  <c:pt idx="15">
                    <c:v>28/12/2023</c:v>
                  </c:pt>
                  <c:pt idx="16">
                    <c:v>27/12/2023</c:v>
                  </c:pt>
                  <c:pt idx="17">
                    <c:v>26/12/2023</c:v>
                  </c:pt>
                  <c:pt idx="18">
                    <c:v>25/12/2023</c:v>
                  </c:pt>
                  <c:pt idx="19">
                    <c:v>22/12/2023</c:v>
                  </c:pt>
                  <c:pt idx="20">
                    <c:v>21/12/2023</c:v>
                  </c:pt>
                  <c:pt idx="21">
                    <c:v>20/12/2023</c:v>
                  </c:pt>
                  <c:pt idx="22">
                    <c:v>19/12/2023</c:v>
                  </c:pt>
                  <c:pt idx="23">
                    <c:v>18/12/2023</c:v>
                  </c:pt>
                  <c:pt idx="24">
                    <c:v>15/12/2023</c:v>
                  </c:pt>
                  <c:pt idx="25">
                    <c:v>14/12/2023</c:v>
                  </c:pt>
                  <c:pt idx="26">
                    <c:v>13/12/2023</c:v>
                  </c:pt>
                  <c:pt idx="27">
                    <c:v>12/12/2023</c:v>
                  </c:pt>
                  <c:pt idx="28">
                    <c:v>11/12/2023</c:v>
                  </c:pt>
                  <c:pt idx="29">
                    <c:v>08/12/2023</c:v>
                  </c:pt>
                  <c:pt idx="30">
                    <c:v>07/12/2023</c:v>
                  </c:pt>
                  <c:pt idx="31">
                    <c:v>06/12/2023</c:v>
                  </c:pt>
                  <c:pt idx="32">
                    <c:v>05/12/2023</c:v>
                  </c:pt>
                  <c:pt idx="33">
                    <c:v>04/12/2023</c:v>
                  </c:pt>
                  <c:pt idx="34">
                    <c:v>01/12/2023</c:v>
                  </c:pt>
                  <c:pt idx="35">
                    <c:v>30/11/2023</c:v>
                  </c:pt>
                  <c:pt idx="36">
                    <c:v>29/11/2023</c:v>
                  </c:pt>
                  <c:pt idx="37">
                    <c:v>28/11/2023</c:v>
                  </c:pt>
                  <c:pt idx="38">
                    <c:v>27/11/2023</c:v>
                  </c:pt>
                  <c:pt idx="39">
                    <c:v>24/11/2023</c:v>
                  </c:pt>
                  <c:pt idx="40">
                    <c:v>23/11/2023</c:v>
                  </c:pt>
                  <c:pt idx="41">
                    <c:v>22/11/2023</c:v>
                  </c:pt>
                  <c:pt idx="42">
                    <c:v>21/11/2023</c:v>
                  </c:pt>
                  <c:pt idx="43">
                    <c:v>20/11/2023</c:v>
                  </c:pt>
                  <c:pt idx="44">
                    <c:v>17/11/2023</c:v>
                  </c:pt>
                  <c:pt idx="45">
                    <c:v>16/11/2023</c:v>
                  </c:pt>
                  <c:pt idx="46">
                    <c:v>15/11/2023</c:v>
                  </c:pt>
                  <c:pt idx="47">
                    <c:v>14/11/2023</c:v>
                  </c:pt>
                  <c:pt idx="48">
                    <c:v>13/11/2023</c:v>
                  </c:pt>
                  <c:pt idx="49">
                    <c:v>10/11/2023</c:v>
                  </c:pt>
                  <c:pt idx="50">
                    <c:v>09/11/2023</c:v>
                  </c:pt>
                  <c:pt idx="51">
                    <c:v>08/11/2023</c:v>
                  </c:pt>
                  <c:pt idx="52">
                    <c:v>07/11/2023</c:v>
                  </c:pt>
                  <c:pt idx="53">
                    <c:v>06/11/2023</c:v>
                  </c:pt>
                  <c:pt idx="54">
                    <c:v>03/11/2023</c:v>
                  </c:pt>
                  <c:pt idx="55">
                    <c:v>02/11/2023</c:v>
                  </c:pt>
                  <c:pt idx="56">
                    <c:v>01/11/2023</c:v>
                  </c:pt>
                  <c:pt idx="57">
                    <c:v>31/10/2023</c:v>
                  </c:pt>
                  <c:pt idx="58">
                    <c:v>30/10/2023</c:v>
                  </c:pt>
                  <c:pt idx="59">
                    <c:v>27/10/2023</c:v>
                  </c:pt>
                  <c:pt idx="60">
                    <c:v>26/10/2023</c:v>
                  </c:pt>
                  <c:pt idx="61">
                    <c:v>25/10/2023</c:v>
                  </c:pt>
                  <c:pt idx="62">
                    <c:v>24/10/2023</c:v>
                  </c:pt>
                  <c:pt idx="63">
                    <c:v>23/10/2023</c:v>
                  </c:pt>
                  <c:pt idx="64">
                    <c:v>20/10/2023</c:v>
                  </c:pt>
                  <c:pt idx="65">
                    <c:v>19/10/2023</c:v>
                  </c:pt>
                  <c:pt idx="66">
                    <c:v>18/10/2023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GDTD!$AD$6:$AD$72</c:f>
              <c:numCache>
                <c:formatCode>#,##0</c:formatCode>
                <c:ptCount val="6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6911-6449-8EC4-BC643EC245C8}"/>
            </c:ext>
          </c:extLst>
        </c:ser>
        <c:ser>
          <c:idx val="6"/>
          <c:order val="6"/>
          <c:tx>
            <c:strRef>
              <c:f>GDTD!$AE$5</c:f>
              <c:strCache>
                <c:ptCount val="1"/>
                <c:pt idx="0">
                  <c:v>BSI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multiLvlStrRef>
              <c:f>GDTD!$W$6:$X$72</c:f>
              <c:multiLvlStrCache>
                <c:ptCount val="67"/>
                <c:lvl>
                  <c:pt idx="0">
                    <c:v>19/01/2024</c:v>
                  </c:pt>
                  <c:pt idx="1">
                    <c:v>18/01/2024</c:v>
                  </c:pt>
                  <c:pt idx="2">
                    <c:v>17/01/2024</c:v>
                  </c:pt>
                  <c:pt idx="3">
                    <c:v>16/01/2024</c:v>
                  </c:pt>
                  <c:pt idx="4">
                    <c:v>15/01/2024</c:v>
                  </c:pt>
                  <c:pt idx="5">
                    <c:v>12/01/2024</c:v>
                  </c:pt>
                  <c:pt idx="6">
                    <c:v>11/01/2024</c:v>
                  </c:pt>
                  <c:pt idx="7">
                    <c:v>10/01/2024</c:v>
                  </c:pt>
                  <c:pt idx="8">
                    <c:v>09/01/2024</c:v>
                  </c:pt>
                  <c:pt idx="9">
                    <c:v>08/01/2024</c:v>
                  </c:pt>
                  <c:pt idx="10">
                    <c:v>05/01/2024</c:v>
                  </c:pt>
                  <c:pt idx="11">
                    <c:v>04/01/2024</c:v>
                  </c:pt>
                  <c:pt idx="12">
                    <c:v>03/01/2024</c:v>
                  </c:pt>
                  <c:pt idx="13">
                    <c:v>02/01/2024</c:v>
                  </c:pt>
                  <c:pt idx="14">
                    <c:v>29/12/2023</c:v>
                  </c:pt>
                  <c:pt idx="15">
                    <c:v>28/12/2023</c:v>
                  </c:pt>
                  <c:pt idx="16">
                    <c:v>27/12/2023</c:v>
                  </c:pt>
                  <c:pt idx="17">
                    <c:v>26/12/2023</c:v>
                  </c:pt>
                  <c:pt idx="18">
                    <c:v>25/12/2023</c:v>
                  </c:pt>
                  <c:pt idx="19">
                    <c:v>22/12/2023</c:v>
                  </c:pt>
                  <c:pt idx="20">
                    <c:v>21/12/2023</c:v>
                  </c:pt>
                  <c:pt idx="21">
                    <c:v>20/12/2023</c:v>
                  </c:pt>
                  <c:pt idx="22">
                    <c:v>19/12/2023</c:v>
                  </c:pt>
                  <c:pt idx="23">
                    <c:v>18/12/2023</c:v>
                  </c:pt>
                  <c:pt idx="24">
                    <c:v>15/12/2023</c:v>
                  </c:pt>
                  <c:pt idx="25">
                    <c:v>14/12/2023</c:v>
                  </c:pt>
                  <c:pt idx="26">
                    <c:v>13/12/2023</c:v>
                  </c:pt>
                  <c:pt idx="27">
                    <c:v>12/12/2023</c:v>
                  </c:pt>
                  <c:pt idx="28">
                    <c:v>11/12/2023</c:v>
                  </c:pt>
                  <c:pt idx="29">
                    <c:v>08/12/2023</c:v>
                  </c:pt>
                  <c:pt idx="30">
                    <c:v>07/12/2023</c:v>
                  </c:pt>
                  <c:pt idx="31">
                    <c:v>06/12/2023</c:v>
                  </c:pt>
                  <c:pt idx="32">
                    <c:v>05/12/2023</c:v>
                  </c:pt>
                  <c:pt idx="33">
                    <c:v>04/12/2023</c:v>
                  </c:pt>
                  <c:pt idx="34">
                    <c:v>01/12/2023</c:v>
                  </c:pt>
                  <c:pt idx="35">
                    <c:v>30/11/2023</c:v>
                  </c:pt>
                  <c:pt idx="36">
                    <c:v>29/11/2023</c:v>
                  </c:pt>
                  <c:pt idx="37">
                    <c:v>28/11/2023</c:v>
                  </c:pt>
                  <c:pt idx="38">
                    <c:v>27/11/2023</c:v>
                  </c:pt>
                  <c:pt idx="39">
                    <c:v>24/11/2023</c:v>
                  </c:pt>
                  <c:pt idx="40">
                    <c:v>23/11/2023</c:v>
                  </c:pt>
                  <c:pt idx="41">
                    <c:v>22/11/2023</c:v>
                  </c:pt>
                  <c:pt idx="42">
                    <c:v>21/11/2023</c:v>
                  </c:pt>
                  <c:pt idx="43">
                    <c:v>20/11/2023</c:v>
                  </c:pt>
                  <c:pt idx="44">
                    <c:v>17/11/2023</c:v>
                  </c:pt>
                  <c:pt idx="45">
                    <c:v>16/11/2023</c:v>
                  </c:pt>
                  <c:pt idx="46">
                    <c:v>15/11/2023</c:v>
                  </c:pt>
                  <c:pt idx="47">
                    <c:v>14/11/2023</c:v>
                  </c:pt>
                  <c:pt idx="48">
                    <c:v>13/11/2023</c:v>
                  </c:pt>
                  <c:pt idx="49">
                    <c:v>10/11/2023</c:v>
                  </c:pt>
                  <c:pt idx="50">
                    <c:v>09/11/2023</c:v>
                  </c:pt>
                  <c:pt idx="51">
                    <c:v>08/11/2023</c:v>
                  </c:pt>
                  <c:pt idx="52">
                    <c:v>07/11/2023</c:v>
                  </c:pt>
                  <c:pt idx="53">
                    <c:v>06/11/2023</c:v>
                  </c:pt>
                  <c:pt idx="54">
                    <c:v>03/11/2023</c:v>
                  </c:pt>
                  <c:pt idx="55">
                    <c:v>02/11/2023</c:v>
                  </c:pt>
                  <c:pt idx="56">
                    <c:v>01/11/2023</c:v>
                  </c:pt>
                  <c:pt idx="57">
                    <c:v>31/10/2023</c:v>
                  </c:pt>
                  <c:pt idx="58">
                    <c:v>30/10/2023</c:v>
                  </c:pt>
                  <c:pt idx="59">
                    <c:v>27/10/2023</c:v>
                  </c:pt>
                  <c:pt idx="60">
                    <c:v>26/10/2023</c:v>
                  </c:pt>
                  <c:pt idx="61">
                    <c:v>25/10/2023</c:v>
                  </c:pt>
                  <c:pt idx="62">
                    <c:v>24/10/2023</c:v>
                  </c:pt>
                  <c:pt idx="63">
                    <c:v>23/10/2023</c:v>
                  </c:pt>
                  <c:pt idx="64">
                    <c:v>20/10/2023</c:v>
                  </c:pt>
                  <c:pt idx="65">
                    <c:v>19/10/2023</c:v>
                  </c:pt>
                  <c:pt idx="66">
                    <c:v>18/10/2023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GDTD!$AE$6:$AE$72</c:f>
              <c:numCache>
                <c:formatCode>#,##0</c:formatCode>
                <c:ptCount val="67"/>
                <c:pt idx="0">
                  <c:v>-1840475000</c:v>
                </c:pt>
                <c:pt idx="1">
                  <c:v>-1840475000</c:v>
                </c:pt>
                <c:pt idx="2">
                  <c:v>-1840475000</c:v>
                </c:pt>
                <c:pt idx="3">
                  <c:v>-1840475000</c:v>
                </c:pt>
                <c:pt idx="4">
                  <c:v>-1840475000</c:v>
                </c:pt>
                <c:pt idx="5">
                  <c:v>-1840475000</c:v>
                </c:pt>
                <c:pt idx="6">
                  <c:v>-1840475000</c:v>
                </c:pt>
                <c:pt idx="7">
                  <c:v>-1840475000</c:v>
                </c:pt>
                <c:pt idx="8">
                  <c:v>-1840475000</c:v>
                </c:pt>
                <c:pt idx="9">
                  <c:v>-1840475000</c:v>
                </c:pt>
                <c:pt idx="10">
                  <c:v>-1840475000</c:v>
                </c:pt>
                <c:pt idx="11">
                  <c:v>-1840475000</c:v>
                </c:pt>
                <c:pt idx="12">
                  <c:v>-1840475000</c:v>
                </c:pt>
                <c:pt idx="13">
                  <c:v>-1840475000</c:v>
                </c:pt>
                <c:pt idx="14">
                  <c:v>-1840475000</c:v>
                </c:pt>
                <c:pt idx="15">
                  <c:v>-1840475000</c:v>
                </c:pt>
                <c:pt idx="16">
                  <c:v>-1840475000</c:v>
                </c:pt>
                <c:pt idx="17">
                  <c:v>-1840475000</c:v>
                </c:pt>
                <c:pt idx="18">
                  <c:v>-1840475000</c:v>
                </c:pt>
                <c:pt idx="19">
                  <c:v>-1840475000</c:v>
                </c:pt>
                <c:pt idx="20">
                  <c:v>-1840475000</c:v>
                </c:pt>
                <c:pt idx="21">
                  <c:v>-1840475000</c:v>
                </c:pt>
                <c:pt idx="22">
                  <c:v>-1840475000</c:v>
                </c:pt>
                <c:pt idx="23">
                  <c:v>-1840475000</c:v>
                </c:pt>
                <c:pt idx="24">
                  <c:v>-1840475000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6911-6449-8EC4-BC643EC245C8}"/>
            </c:ext>
          </c:extLst>
        </c:ser>
        <c:ser>
          <c:idx val="7"/>
          <c:order val="7"/>
          <c:tx>
            <c:strRef>
              <c:f>GDTD!$AF$5</c:f>
              <c:strCache>
                <c:ptCount val="1"/>
                <c:pt idx="0">
                  <c:v>VIX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multiLvlStrRef>
              <c:f>GDTD!$W$6:$X$72</c:f>
              <c:multiLvlStrCache>
                <c:ptCount val="67"/>
                <c:lvl>
                  <c:pt idx="0">
                    <c:v>19/01/2024</c:v>
                  </c:pt>
                  <c:pt idx="1">
                    <c:v>18/01/2024</c:v>
                  </c:pt>
                  <c:pt idx="2">
                    <c:v>17/01/2024</c:v>
                  </c:pt>
                  <c:pt idx="3">
                    <c:v>16/01/2024</c:v>
                  </c:pt>
                  <c:pt idx="4">
                    <c:v>15/01/2024</c:v>
                  </c:pt>
                  <c:pt idx="5">
                    <c:v>12/01/2024</c:v>
                  </c:pt>
                  <c:pt idx="6">
                    <c:v>11/01/2024</c:v>
                  </c:pt>
                  <c:pt idx="7">
                    <c:v>10/01/2024</c:v>
                  </c:pt>
                  <c:pt idx="8">
                    <c:v>09/01/2024</c:v>
                  </c:pt>
                  <c:pt idx="9">
                    <c:v>08/01/2024</c:v>
                  </c:pt>
                  <c:pt idx="10">
                    <c:v>05/01/2024</c:v>
                  </c:pt>
                  <c:pt idx="11">
                    <c:v>04/01/2024</c:v>
                  </c:pt>
                  <c:pt idx="12">
                    <c:v>03/01/2024</c:v>
                  </c:pt>
                  <c:pt idx="13">
                    <c:v>02/01/2024</c:v>
                  </c:pt>
                  <c:pt idx="14">
                    <c:v>29/12/2023</c:v>
                  </c:pt>
                  <c:pt idx="15">
                    <c:v>28/12/2023</c:v>
                  </c:pt>
                  <c:pt idx="16">
                    <c:v>27/12/2023</c:v>
                  </c:pt>
                  <c:pt idx="17">
                    <c:v>26/12/2023</c:v>
                  </c:pt>
                  <c:pt idx="18">
                    <c:v>25/12/2023</c:v>
                  </c:pt>
                  <c:pt idx="19">
                    <c:v>22/12/2023</c:v>
                  </c:pt>
                  <c:pt idx="20">
                    <c:v>21/12/2023</c:v>
                  </c:pt>
                  <c:pt idx="21">
                    <c:v>20/12/2023</c:v>
                  </c:pt>
                  <c:pt idx="22">
                    <c:v>19/12/2023</c:v>
                  </c:pt>
                  <c:pt idx="23">
                    <c:v>18/12/2023</c:v>
                  </c:pt>
                  <c:pt idx="24">
                    <c:v>15/12/2023</c:v>
                  </c:pt>
                  <c:pt idx="25">
                    <c:v>14/12/2023</c:v>
                  </c:pt>
                  <c:pt idx="26">
                    <c:v>13/12/2023</c:v>
                  </c:pt>
                  <c:pt idx="27">
                    <c:v>12/12/2023</c:v>
                  </c:pt>
                  <c:pt idx="28">
                    <c:v>11/12/2023</c:v>
                  </c:pt>
                  <c:pt idx="29">
                    <c:v>08/12/2023</c:v>
                  </c:pt>
                  <c:pt idx="30">
                    <c:v>07/12/2023</c:v>
                  </c:pt>
                  <c:pt idx="31">
                    <c:v>06/12/2023</c:v>
                  </c:pt>
                  <c:pt idx="32">
                    <c:v>05/12/2023</c:v>
                  </c:pt>
                  <c:pt idx="33">
                    <c:v>04/12/2023</c:v>
                  </c:pt>
                  <c:pt idx="34">
                    <c:v>01/12/2023</c:v>
                  </c:pt>
                  <c:pt idx="35">
                    <c:v>30/11/2023</c:v>
                  </c:pt>
                  <c:pt idx="36">
                    <c:v>29/11/2023</c:v>
                  </c:pt>
                  <c:pt idx="37">
                    <c:v>28/11/2023</c:v>
                  </c:pt>
                  <c:pt idx="38">
                    <c:v>27/11/2023</c:v>
                  </c:pt>
                  <c:pt idx="39">
                    <c:v>24/11/2023</c:v>
                  </c:pt>
                  <c:pt idx="40">
                    <c:v>23/11/2023</c:v>
                  </c:pt>
                  <c:pt idx="41">
                    <c:v>22/11/2023</c:v>
                  </c:pt>
                  <c:pt idx="42">
                    <c:v>21/11/2023</c:v>
                  </c:pt>
                  <c:pt idx="43">
                    <c:v>20/11/2023</c:v>
                  </c:pt>
                  <c:pt idx="44">
                    <c:v>17/11/2023</c:v>
                  </c:pt>
                  <c:pt idx="45">
                    <c:v>16/11/2023</c:v>
                  </c:pt>
                  <c:pt idx="46">
                    <c:v>15/11/2023</c:v>
                  </c:pt>
                  <c:pt idx="47">
                    <c:v>14/11/2023</c:v>
                  </c:pt>
                  <c:pt idx="48">
                    <c:v>13/11/2023</c:v>
                  </c:pt>
                  <c:pt idx="49">
                    <c:v>10/11/2023</c:v>
                  </c:pt>
                  <c:pt idx="50">
                    <c:v>09/11/2023</c:v>
                  </c:pt>
                  <c:pt idx="51">
                    <c:v>08/11/2023</c:v>
                  </c:pt>
                  <c:pt idx="52">
                    <c:v>07/11/2023</c:v>
                  </c:pt>
                  <c:pt idx="53">
                    <c:v>06/11/2023</c:v>
                  </c:pt>
                  <c:pt idx="54">
                    <c:v>03/11/2023</c:v>
                  </c:pt>
                  <c:pt idx="55">
                    <c:v>02/11/2023</c:v>
                  </c:pt>
                  <c:pt idx="56">
                    <c:v>01/11/2023</c:v>
                  </c:pt>
                  <c:pt idx="57">
                    <c:v>31/10/2023</c:v>
                  </c:pt>
                  <c:pt idx="58">
                    <c:v>30/10/2023</c:v>
                  </c:pt>
                  <c:pt idx="59">
                    <c:v>27/10/2023</c:v>
                  </c:pt>
                  <c:pt idx="60">
                    <c:v>26/10/2023</c:v>
                  </c:pt>
                  <c:pt idx="61">
                    <c:v>25/10/2023</c:v>
                  </c:pt>
                  <c:pt idx="62">
                    <c:v>24/10/2023</c:v>
                  </c:pt>
                  <c:pt idx="63">
                    <c:v>23/10/2023</c:v>
                  </c:pt>
                  <c:pt idx="64">
                    <c:v>20/10/2023</c:v>
                  </c:pt>
                  <c:pt idx="65">
                    <c:v>19/10/2023</c:v>
                  </c:pt>
                  <c:pt idx="66">
                    <c:v>18/10/2023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GDTD!$AF$6:$AF$72</c:f>
              <c:numCache>
                <c:formatCode>#,##0</c:formatCode>
                <c:ptCount val="67"/>
                <c:pt idx="0">
                  <c:v>229425040000</c:v>
                </c:pt>
                <c:pt idx="1">
                  <c:v>229425040000</c:v>
                </c:pt>
                <c:pt idx="2">
                  <c:v>179310580000</c:v>
                </c:pt>
                <c:pt idx="3">
                  <c:v>129528230000</c:v>
                </c:pt>
                <c:pt idx="4">
                  <c:v>79652760000</c:v>
                </c:pt>
                <c:pt idx="5">
                  <c:v>29530280000</c:v>
                </c:pt>
                <c:pt idx="6">
                  <c:v>29554500000</c:v>
                </c:pt>
                <c:pt idx="7">
                  <c:v>29554500000</c:v>
                </c:pt>
                <c:pt idx="8">
                  <c:v>29554500000</c:v>
                </c:pt>
                <c:pt idx="9">
                  <c:v>29554500000</c:v>
                </c:pt>
                <c:pt idx="10">
                  <c:v>29554500000</c:v>
                </c:pt>
                <c:pt idx="11">
                  <c:v>29554500000</c:v>
                </c:pt>
                <c:pt idx="12">
                  <c:v>29554500000</c:v>
                </c:pt>
                <c:pt idx="13">
                  <c:v>29554500000</c:v>
                </c:pt>
                <c:pt idx="14">
                  <c:v>29554500000</c:v>
                </c:pt>
                <c:pt idx="15">
                  <c:v>29554500000</c:v>
                </c:pt>
                <c:pt idx="16">
                  <c:v>29554500000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6911-6449-8EC4-BC643EC245C8}"/>
            </c:ext>
          </c:extLst>
        </c:ser>
        <c:ser>
          <c:idx val="8"/>
          <c:order val="8"/>
          <c:tx>
            <c:strRef>
              <c:f>GDTD!$AG$5</c:f>
              <c:strCache>
                <c:ptCount val="1"/>
                <c:pt idx="0">
                  <c:v>SHS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multiLvlStrRef>
              <c:f>GDTD!$W$6:$X$72</c:f>
              <c:multiLvlStrCache>
                <c:ptCount val="67"/>
                <c:lvl>
                  <c:pt idx="0">
                    <c:v>19/01/2024</c:v>
                  </c:pt>
                  <c:pt idx="1">
                    <c:v>18/01/2024</c:v>
                  </c:pt>
                  <c:pt idx="2">
                    <c:v>17/01/2024</c:v>
                  </c:pt>
                  <c:pt idx="3">
                    <c:v>16/01/2024</c:v>
                  </c:pt>
                  <c:pt idx="4">
                    <c:v>15/01/2024</c:v>
                  </c:pt>
                  <c:pt idx="5">
                    <c:v>12/01/2024</c:v>
                  </c:pt>
                  <c:pt idx="6">
                    <c:v>11/01/2024</c:v>
                  </c:pt>
                  <c:pt idx="7">
                    <c:v>10/01/2024</c:v>
                  </c:pt>
                  <c:pt idx="8">
                    <c:v>09/01/2024</c:v>
                  </c:pt>
                  <c:pt idx="9">
                    <c:v>08/01/2024</c:v>
                  </c:pt>
                  <c:pt idx="10">
                    <c:v>05/01/2024</c:v>
                  </c:pt>
                  <c:pt idx="11">
                    <c:v>04/01/2024</c:v>
                  </c:pt>
                  <c:pt idx="12">
                    <c:v>03/01/2024</c:v>
                  </c:pt>
                  <c:pt idx="13">
                    <c:v>02/01/2024</c:v>
                  </c:pt>
                  <c:pt idx="14">
                    <c:v>29/12/2023</c:v>
                  </c:pt>
                  <c:pt idx="15">
                    <c:v>28/12/2023</c:v>
                  </c:pt>
                  <c:pt idx="16">
                    <c:v>27/12/2023</c:v>
                  </c:pt>
                  <c:pt idx="17">
                    <c:v>26/12/2023</c:v>
                  </c:pt>
                  <c:pt idx="18">
                    <c:v>25/12/2023</c:v>
                  </c:pt>
                  <c:pt idx="19">
                    <c:v>22/12/2023</c:v>
                  </c:pt>
                  <c:pt idx="20">
                    <c:v>21/12/2023</c:v>
                  </c:pt>
                  <c:pt idx="21">
                    <c:v>20/12/2023</c:v>
                  </c:pt>
                  <c:pt idx="22">
                    <c:v>19/12/2023</c:v>
                  </c:pt>
                  <c:pt idx="23">
                    <c:v>18/12/2023</c:v>
                  </c:pt>
                  <c:pt idx="24">
                    <c:v>15/12/2023</c:v>
                  </c:pt>
                  <c:pt idx="25">
                    <c:v>14/12/2023</c:v>
                  </c:pt>
                  <c:pt idx="26">
                    <c:v>13/12/2023</c:v>
                  </c:pt>
                  <c:pt idx="27">
                    <c:v>12/12/2023</c:v>
                  </c:pt>
                  <c:pt idx="28">
                    <c:v>11/12/2023</c:v>
                  </c:pt>
                  <c:pt idx="29">
                    <c:v>08/12/2023</c:v>
                  </c:pt>
                  <c:pt idx="30">
                    <c:v>07/12/2023</c:v>
                  </c:pt>
                  <c:pt idx="31">
                    <c:v>06/12/2023</c:v>
                  </c:pt>
                  <c:pt idx="32">
                    <c:v>05/12/2023</c:v>
                  </c:pt>
                  <c:pt idx="33">
                    <c:v>04/12/2023</c:v>
                  </c:pt>
                  <c:pt idx="34">
                    <c:v>01/12/2023</c:v>
                  </c:pt>
                  <c:pt idx="35">
                    <c:v>30/11/2023</c:v>
                  </c:pt>
                  <c:pt idx="36">
                    <c:v>29/11/2023</c:v>
                  </c:pt>
                  <c:pt idx="37">
                    <c:v>28/11/2023</c:v>
                  </c:pt>
                  <c:pt idx="38">
                    <c:v>27/11/2023</c:v>
                  </c:pt>
                  <c:pt idx="39">
                    <c:v>24/11/2023</c:v>
                  </c:pt>
                  <c:pt idx="40">
                    <c:v>23/11/2023</c:v>
                  </c:pt>
                  <c:pt idx="41">
                    <c:v>22/11/2023</c:v>
                  </c:pt>
                  <c:pt idx="42">
                    <c:v>21/11/2023</c:v>
                  </c:pt>
                  <c:pt idx="43">
                    <c:v>20/11/2023</c:v>
                  </c:pt>
                  <c:pt idx="44">
                    <c:v>17/11/2023</c:v>
                  </c:pt>
                  <c:pt idx="45">
                    <c:v>16/11/2023</c:v>
                  </c:pt>
                  <c:pt idx="46">
                    <c:v>15/11/2023</c:v>
                  </c:pt>
                  <c:pt idx="47">
                    <c:v>14/11/2023</c:v>
                  </c:pt>
                  <c:pt idx="48">
                    <c:v>13/11/2023</c:v>
                  </c:pt>
                  <c:pt idx="49">
                    <c:v>10/11/2023</c:v>
                  </c:pt>
                  <c:pt idx="50">
                    <c:v>09/11/2023</c:v>
                  </c:pt>
                  <c:pt idx="51">
                    <c:v>08/11/2023</c:v>
                  </c:pt>
                  <c:pt idx="52">
                    <c:v>07/11/2023</c:v>
                  </c:pt>
                  <c:pt idx="53">
                    <c:v>06/11/2023</c:v>
                  </c:pt>
                  <c:pt idx="54">
                    <c:v>03/11/2023</c:v>
                  </c:pt>
                  <c:pt idx="55">
                    <c:v>02/11/2023</c:v>
                  </c:pt>
                  <c:pt idx="56">
                    <c:v>01/11/2023</c:v>
                  </c:pt>
                  <c:pt idx="57">
                    <c:v>31/10/2023</c:v>
                  </c:pt>
                  <c:pt idx="58">
                    <c:v>30/10/2023</c:v>
                  </c:pt>
                  <c:pt idx="59">
                    <c:v>27/10/2023</c:v>
                  </c:pt>
                  <c:pt idx="60">
                    <c:v>26/10/2023</c:v>
                  </c:pt>
                  <c:pt idx="61">
                    <c:v>25/10/2023</c:v>
                  </c:pt>
                  <c:pt idx="62">
                    <c:v>24/10/2023</c:v>
                  </c:pt>
                  <c:pt idx="63">
                    <c:v>23/10/2023</c:v>
                  </c:pt>
                  <c:pt idx="64">
                    <c:v>20/10/2023</c:v>
                  </c:pt>
                  <c:pt idx="65">
                    <c:v>19/10/2023</c:v>
                  </c:pt>
                  <c:pt idx="66">
                    <c:v>18/10/2023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GDTD!$AG$6:$AG$72</c:f>
              <c:numCache>
                <c:formatCode>#,##0</c:formatCode>
                <c:ptCount val="67"/>
                <c:pt idx="0">
                  <c:v>6974340000</c:v>
                </c:pt>
                <c:pt idx="1">
                  <c:v>6989220000</c:v>
                </c:pt>
                <c:pt idx="2">
                  <c:v>7034100000</c:v>
                </c:pt>
                <c:pt idx="3">
                  <c:v>7034100000</c:v>
                </c:pt>
                <c:pt idx="4">
                  <c:v>10664100000</c:v>
                </c:pt>
                <c:pt idx="5">
                  <c:v>10664100000</c:v>
                </c:pt>
                <c:pt idx="6">
                  <c:v>13479150000</c:v>
                </c:pt>
                <c:pt idx="7">
                  <c:v>16294200000</c:v>
                </c:pt>
                <c:pt idx="8">
                  <c:v>19127400000</c:v>
                </c:pt>
                <c:pt idx="9">
                  <c:v>13467400000</c:v>
                </c:pt>
                <c:pt idx="10">
                  <c:v>13467400000</c:v>
                </c:pt>
                <c:pt idx="11">
                  <c:v>13467400000</c:v>
                </c:pt>
                <c:pt idx="12">
                  <c:v>10270400000</c:v>
                </c:pt>
                <c:pt idx="13">
                  <c:v>10270400000</c:v>
                </c:pt>
                <c:pt idx="14">
                  <c:v>10270400000</c:v>
                </c:pt>
                <c:pt idx="15">
                  <c:v>10270400000</c:v>
                </c:pt>
                <c:pt idx="16">
                  <c:v>10460400000</c:v>
                </c:pt>
                <c:pt idx="17">
                  <c:v>10796280000</c:v>
                </c:pt>
                <c:pt idx="18">
                  <c:v>10796280000</c:v>
                </c:pt>
                <c:pt idx="19">
                  <c:v>10796280000</c:v>
                </c:pt>
                <c:pt idx="20">
                  <c:v>179996280000</c:v>
                </c:pt>
                <c:pt idx="21">
                  <c:v>179996280000</c:v>
                </c:pt>
                <c:pt idx="22">
                  <c:v>179998150000</c:v>
                </c:pt>
                <c:pt idx="23">
                  <c:v>-1850000</c:v>
                </c:pt>
                <c:pt idx="24">
                  <c:v>-1850000</c:v>
                </c:pt>
                <c:pt idx="25">
                  <c:v>0</c:v>
                </c:pt>
                <c:pt idx="26">
                  <c:v>-1850000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6911-6449-8EC4-BC643EC245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0559103"/>
        <c:axId val="228451391"/>
      </c:lineChart>
      <c:catAx>
        <c:axId val="80559103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VN"/>
          </a:p>
        </c:txPr>
        <c:crossAx val="228451391"/>
        <c:crosses val="autoZero"/>
        <c:auto val="1"/>
        <c:lblAlgn val="ctr"/>
        <c:lblOffset val="100"/>
        <c:noMultiLvlLbl val="0"/>
      </c:catAx>
      <c:valAx>
        <c:axId val="228451391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VN"/>
          </a:p>
        </c:txPr>
        <c:crossAx val="80559103"/>
        <c:crosses val="autoZero"/>
        <c:crossBetween val="between"/>
        <c:majorUnit val="30000000000"/>
        <c:dispUnits>
          <c:builtInUnit val="billion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VN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V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VN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Ngân Hàng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V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GDTD!$AK$5</c:f>
              <c:strCache>
                <c:ptCount val="1"/>
                <c:pt idx="0">
                  <c:v>VCB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multiLvlStrRef>
              <c:f>GDTD!$AI$6:$AJ$72</c:f>
              <c:multiLvlStrCache>
                <c:ptCount val="67"/>
                <c:lvl>
                  <c:pt idx="0">
                    <c:v>19/01/2024</c:v>
                  </c:pt>
                  <c:pt idx="1">
                    <c:v>18/01/2024</c:v>
                  </c:pt>
                  <c:pt idx="2">
                    <c:v>17/01/2024</c:v>
                  </c:pt>
                  <c:pt idx="3">
                    <c:v>16/01/2024</c:v>
                  </c:pt>
                  <c:pt idx="4">
                    <c:v>15/01/2024</c:v>
                  </c:pt>
                  <c:pt idx="5">
                    <c:v>12/01/2024</c:v>
                  </c:pt>
                  <c:pt idx="6">
                    <c:v>11/01/2024</c:v>
                  </c:pt>
                  <c:pt idx="7">
                    <c:v>10/01/2024</c:v>
                  </c:pt>
                  <c:pt idx="8">
                    <c:v>09/01/2024</c:v>
                  </c:pt>
                  <c:pt idx="9">
                    <c:v>08/01/2024</c:v>
                  </c:pt>
                  <c:pt idx="10">
                    <c:v>05/01/2024</c:v>
                  </c:pt>
                  <c:pt idx="11">
                    <c:v>04/01/2024</c:v>
                  </c:pt>
                  <c:pt idx="12">
                    <c:v>03/01/2024</c:v>
                  </c:pt>
                  <c:pt idx="13">
                    <c:v>02/01/2024</c:v>
                  </c:pt>
                  <c:pt idx="14">
                    <c:v>29/12/2023</c:v>
                  </c:pt>
                  <c:pt idx="15">
                    <c:v>28/12/2023</c:v>
                  </c:pt>
                  <c:pt idx="16">
                    <c:v>27/12/2023</c:v>
                  </c:pt>
                  <c:pt idx="17">
                    <c:v>26/12/2023</c:v>
                  </c:pt>
                  <c:pt idx="18">
                    <c:v>25/12/2023</c:v>
                  </c:pt>
                  <c:pt idx="19">
                    <c:v>22/12/2023</c:v>
                  </c:pt>
                  <c:pt idx="20">
                    <c:v>21/12/2023</c:v>
                  </c:pt>
                  <c:pt idx="21">
                    <c:v>20/12/2023</c:v>
                  </c:pt>
                  <c:pt idx="22">
                    <c:v>19/12/2023</c:v>
                  </c:pt>
                  <c:pt idx="23">
                    <c:v>18/12/2023</c:v>
                  </c:pt>
                  <c:pt idx="24">
                    <c:v>15/12/2023</c:v>
                  </c:pt>
                  <c:pt idx="25">
                    <c:v>14/12/2023</c:v>
                  </c:pt>
                  <c:pt idx="26">
                    <c:v>13/12/2023</c:v>
                  </c:pt>
                  <c:pt idx="27">
                    <c:v>12/12/2023</c:v>
                  </c:pt>
                  <c:pt idx="28">
                    <c:v>11/12/2023</c:v>
                  </c:pt>
                  <c:pt idx="29">
                    <c:v>08/12/2023</c:v>
                  </c:pt>
                  <c:pt idx="30">
                    <c:v>07/12/2023</c:v>
                  </c:pt>
                  <c:pt idx="31">
                    <c:v>06/12/2023</c:v>
                  </c:pt>
                  <c:pt idx="32">
                    <c:v>05/12/2023</c:v>
                  </c:pt>
                  <c:pt idx="33">
                    <c:v>04/12/2023</c:v>
                  </c:pt>
                  <c:pt idx="34">
                    <c:v>01/12/2023</c:v>
                  </c:pt>
                  <c:pt idx="35">
                    <c:v>30/11/2023</c:v>
                  </c:pt>
                  <c:pt idx="36">
                    <c:v>29/11/2023</c:v>
                  </c:pt>
                  <c:pt idx="37">
                    <c:v>28/11/2023</c:v>
                  </c:pt>
                  <c:pt idx="38">
                    <c:v>27/11/2023</c:v>
                  </c:pt>
                  <c:pt idx="39">
                    <c:v>24/11/2023</c:v>
                  </c:pt>
                  <c:pt idx="40">
                    <c:v>23/11/2023</c:v>
                  </c:pt>
                  <c:pt idx="41">
                    <c:v>22/11/2023</c:v>
                  </c:pt>
                  <c:pt idx="42">
                    <c:v>21/11/2023</c:v>
                  </c:pt>
                  <c:pt idx="43">
                    <c:v>20/11/2023</c:v>
                  </c:pt>
                  <c:pt idx="44">
                    <c:v>17/11/2023</c:v>
                  </c:pt>
                  <c:pt idx="45">
                    <c:v>16/11/2023</c:v>
                  </c:pt>
                  <c:pt idx="46">
                    <c:v>15/11/2023</c:v>
                  </c:pt>
                  <c:pt idx="47">
                    <c:v>14/11/2023</c:v>
                  </c:pt>
                  <c:pt idx="48">
                    <c:v>13/11/2023</c:v>
                  </c:pt>
                  <c:pt idx="49">
                    <c:v>10/11/2023</c:v>
                  </c:pt>
                  <c:pt idx="50">
                    <c:v>09/11/2023</c:v>
                  </c:pt>
                  <c:pt idx="51">
                    <c:v>08/11/2023</c:v>
                  </c:pt>
                  <c:pt idx="52">
                    <c:v>07/11/2023</c:v>
                  </c:pt>
                  <c:pt idx="53">
                    <c:v>06/11/2023</c:v>
                  </c:pt>
                  <c:pt idx="54">
                    <c:v>03/11/2023</c:v>
                  </c:pt>
                  <c:pt idx="55">
                    <c:v>02/11/2023</c:v>
                  </c:pt>
                  <c:pt idx="56">
                    <c:v>01/11/2023</c:v>
                  </c:pt>
                  <c:pt idx="57">
                    <c:v>31/10/2023</c:v>
                  </c:pt>
                  <c:pt idx="58">
                    <c:v>30/10/2023</c:v>
                  </c:pt>
                  <c:pt idx="59">
                    <c:v>27/10/2023</c:v>
                  </c:pt>
                  <c:pt idx="60">
                    <c:v>26/10/2023</c:v>
                  </c:pt>
                  <c:pt idx="61">
                    <c:v>25/10/2023</c:v>
                  </c:pt>
                  <c:pt idx="62">
                    <c:v>24/10/2023</c:v>
                  </c:pt>
                  <c:pt idx="63">
                    <c:v>23/10/2023</c:v>
                  </c:pt>
                  <c:pt idx="64">
                    <c:v>20/10/2023</c:v>
                  </c:pt>
                  <c:pt idx="65">
                    <c:v>19/10/2023</c:v>
                  </c:pt>
                  <c:pt idx="66">
                    <c:v>18/10/2023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GDTD!$AK$6:$AK$72</c:f>
              <c:numCache>
                <c:formatCode>#,##0</c:formatCode>
                <c:ptCount val="67"/>
                <c:pt idx="0">
                  <c:v>15849571000</c:v>
                </c:pt>
                <c:pt idx="1">
                  <c:v>7318911000</c:v>
                </c:pt>
                <c:pt idx="2">
                  <c:v>-16184719000</c:v>
                </c:pt>
                <c:pt idx="3">
                  <c:v>-481959000</c:v>
                </c:pt>
                <c:pt idx="4">
                  <c:v>9506471000</c:v>
                </c:pt>
                <c:pt idx="5">
                  <c:v>751271000</c:v>
                </c:pt>
                <c:pt idx="6">
                  <c:v>21517311000</c:v>
                </c:pt>
                <c:pt idx="7">
                  <c:v>17599251000</c:v>
                </c:pt>
                <c:pt idx="8">
                  <c:v>28952701000</c:v>
                </c:pt>
                <c:pt idx="9">
                  <c:v>24282171000</c:v>
                </c:pt>
                <c:pt idx="10">
                  <c:v>20470741000</c:v>
                </c:pt>
                <c:pt idx="11">
                  <c:v>17103121000</c:v>
                </c:pt>
                <c:pt idx="12">
                  <c:v>7920641000</c:v>
                </c:pt>
                <c:pt idx="13">
                  <c:v>24826076000</c:v>
                </c:pt>
                <c:pt idx="14">
                  <c:v>35132671000</c:v>
                </c:pt>
                <c:pt idx="15">
                  <c:v>35386820000</c:v>
                </c:pt>
                <c:pt idx="16">
                  <c:v>24420130000</c:v>
                </c:pt>
                <c:pt idx="17">
                  <c:v>17394970000</c:v>
                </c:pt>
                <c:pt idx="18">
                  <c:v>10700060000</c:v>
                </c:pt>
                <c:pt idx="19">
                  <c:v>-1852450000</c:v>
                </c:pt>
                <c:pt idx="20">
                  <c:v>9597490000</c:v>
                </c:pt>
                <c:pt idx="21">
                  <c:v>1462880000</c:v>
                </c:pt>
                <c:pt idx="22">
                  <c:v>12507380000</c:v>
                </c:pt>
                <c:pt idx="23">
                  <c:v>10632370000</c:v>
                </c:pt>
                <c:pt idx="24">
                  <c:v>9736460000</c:v>
                </c:pt>
                <c:pt idx="25">
                  <c:v>0</c:v>
                </c:pt>
                <c:pt idx="26">
                  <c:v>-2828110000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B70-E449-AB71-AD3328E1D6D2}"/>
            </c:ext>
          </c:extLst>
        </c:ser>
        <c:ser>
          <c:idx val="1"/>
          <c:order val="1"/>
          <c:tx>
            <c:strRef>
              <c:f>GDTD!$AL$5</c:f>
              <c:strCache>
                <c:ptCount val="1"/>
                <c:pt idx="0">
                  <c:v>STB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multiLvlStrRef>
              <c:f>GDTD!$AI$6:$AJ$72</c:f>
              <c:multiLvlStrCache>
                <c:ptCount val="67"/>
                <c:lvl>
                  <c:pt idx="0">
                    <c:v>19/01/2024</c:v>
                  </c:pt>
                  <c:pt idx="1">
                    <c:v>18/01/2024</c:v>
                  </c:pt>
                  <c:pt idx="2">
                    <c:v>17/01/2024</c:v>
                  </c:pt>
                  <c:pt idx="3">
                    <c:v>16/01/2024</c:v>
                  </c:pt>
                  <c:pt idx="4">
                    <c:v>15/01/2024</c:v>
                  </c:pt>
                  <c:pt idx="5">
                    <c:v>12/01/2024</c:v>
                  </c:pt>
                  <c:pt idx="6">
                    <c:v>11/01/2024</c:v>
                  </c:pt>
                  <c:pt idx="7">
                    <c:v>10/01/2024</c:v>
                  </c:pt>
                  <c:pt idx="8">
                    <c:v>09/01/2024</c:v>
                  </c:pt>
                  <c:pt idx="9">
                    <c:v>08/01/2024</c:v>
                  </c:pt>
                  <c:pt idx="10">
                    <c:v>05/01/2024</c:v>
                  </c:pt>
                  <c:pt idx="11">
                    <c:v>04/01/2024</c:v>
                  </c:pt>
                  <c:pt idx="12">
                    <c:v>03/01/2024</c:v>
                  </c:pt>
                  <c:pt idx="13">
                    <c:v>02/01/2024</c:v>
                  </c:pt>
                  <c:pt idx="14">
                    <c:v>29/12/2023</c:v>
                  </c:pt>
                  <c:pt idx="15">
                    <c:v>28/12/2023</c:v>
                  </c:pt>
                  <c:pt idx="16">
                    <c:v>27/12/2023</c:v>
                  </c:pt>
                  <c:pt idx="17">
                    <c:v>26/12/2023</c:v>
                  </c:pt>
                  <c:pt idx="18">
                    <c:v>25/12/2023</c:v>
                  </c:pt>
                  <c:pt idx="19">
                    <c:v>22/12/2023</c:v>
                  </c:pt>
                  <c:pt idx="20">
                    <c:v>21/12/2023</c:v>
                  </c:pt>
                  <c:pt idx="21">
                    <c:v>20/12/2023</c:v>
                  </c:pt>
                  <c:pt idx="22">
                    <c:v>19/12/2023</c:v>
                  </c:pt>
                  <c:pt idx="23">
                    <c:v>18/12/2023</c:v>
                  </c:pt>
                  <c:pt idx="24">
                    <c:v>15/12/2023</c:v>
                  </c:pt>
                  <c:pt idx="25">
                    <c:v>14/12/2023</c:v>
                  </c:pt>
                  <c:pt idx="26">
                    <c:v>13/12/2023</c:v>
                  </c:pt>
                  <c:pt idx="27">
                    <c:v>12/12/2023</c:v>
                  </c:pt>
                  <c:pt idx="28">
                    <c:v>11/12/2023</c:v>
                  </c:pt>
                  <c:pt idx="29">
                    <c:v>08/12/2023</c:v>
                  </c:pt>
                  <c:pt idx="30">
                    <c:v>07/12/2023</c:v>
                  </c:pt>
                  <c:pt idx="31">
                    <c:v>06/12/2023</c:v>
                  </c:pt>
                  <c:pt idx="32">
                    <c:v>05/12/2023</c:v>
                  </c:pt>
                  <c:pt idx="33">
                    <c:v>04/12/2023</c:v>
                  </c:pt>
                  <c:pt idx="34">
                    <c:v>01/12/2023</c:v>
                  </c:pt>
                  <c:pt idx="35">
                    <c:v>30/11/2023</c:v>
                  </c:pt>
                  <c:pt idx="36">
                    <c:v>29/11/2023</c:v>
                  </c:pt>
                  <c:pt idx="37">
                    <c:v>28/11/2023</c:v>
                  </c:pt>
                  <c:pt idx="38">
                    <c:v>27/11/2023</c:v>
                  </c:pt>
                  <c:pt idx="39">
                    <c:v>24/11/2023</c:v>
                  </c:pt>
                  <c:pt idx="40">
                    <c:v>23/11/2023</c:v>
                  </c:pt>
                  <c:pt idx="41">
                    <c:v>22/11/2023</c:v>
                  </c:pt>
                  <c:pt idx="42">
                    <c:v>21/11/2023</c:v>
                  </c:pt>
                  <c:pt idx="43">
                    <c:v>20/11/2023</c:v>
                  </c:pt>
                  <c:pt idx="44">
                    <c:v>17/11/2023</c:v>
                  </c:pt>
                  <c:pt idx="45">
                    <c:v>16/11/2023</c:v>
                  </c:pt>
                  <c:pt idx="46">
                    <c:v>15/11/2023</c:v>
                  </c:pt>
                  <c:pt idx="47">
                    <c:v>14/11/2023</c:v>
                  </c:pt>
                  <c:pt idx="48">
                    <c:v>13/11/2023</c:v>
                  </c:pt>
                  <c:pt idx="49">
                    <c:v>10/11/2023</c:v>
                  </c:pt>
                  <c:pt idx="50">
                    <c:v>09/11/2023</c:v>
                  </c:pt>
                  <c:pt idx="51">
                    <c:v>08/11/2023</c:v>
                  </c:pt>
                  <c:pt idx="52">
                    <c:v>07/11/2023</c:v>
                  </c:pt>
                  <c:pt idx="53">
                    <c:v>06/11/2023</c:v>
                  </c:pt>
                  <c:pt idx="54">
                    <c:v>03/11/2023</c:v>
                  </c:pt>
                  <c:pt idx="55">
                    <c:v>02/11/2023</c:v>
                  </c:pt>
                  <c:pt idx="56">
                    <c:v>01/11/2023</c:v>
                  </c:pt>
                  <c:pt idx="57">
                    <c:v>31/10/2023</c:v>
                  </c:pt>
                  <c:pt idx="58">
                    <c:v>30/10/2023</c:v>
                  </c:pt>
                  <c:pt idx="59">
                    <c:v>27/10/2023</c:v>
                  </c:pt>
                  <c:pt idx="60">
                    <c:v>26/10/2023</c:v>
                  </c:pt>
                  <c:pt idx="61">
                    <c:v>25/10/2023</c:v>
                  </c:pt>
                  <c:pt idx="62">
                    <c:v>24/10/2023</c:v>
                  </c:pt>
                  <c:pt idx="63">
                    <c:v>23/10/2023</c:v>
                  </c:pt>
                  <c:pt idx="64">
                    <c:v>20/10/2023</c:v>
                  </c:pt>
                  <c:pt idx="65">
                    <c:v>19/10/2023</c:v>
                  </c:pt>
                  <c:pt idx="66">
                    <c:v>18/10/2023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GDTD!$AL$6:$AL$72</c:f>
              <c:numCache>
                <c:formatCode>#,##0</c:formatCode>
                <c:ptCount val="67"/>
                <c:pt idx="0">
                  <c:v>-83045165000</c:v>
                </c:pt>
                <c:pt idx="1">
                  <c:v>-117604440000</c:v>
                </c:pt>
                <c:pt idx="2">
                  <c:v>-153674935000</c:v>
                </c:pt>
                <c:pt idx="3">
                  <c:v>-144194135000</c:v>
                </c:pt>
                <c:pt idx="4">
                  <c:v>-147490440000</c:v>
                </c:pt>
                <c:pt idx="5">
                  <c:v>-159980770000</c:v>
                </c:pt>
                <c:pt idx="6">
                  <c:v>-130272165000</c:v>
                </c:pt>
                <c:pt idx="7">
                  <c:v>-160529710000</c:v>
                </c:pt>
                <c:pt idx="8">
                  <c:v>-179343400000</c:v>
                </c:pt>
                <c:pt idx="9">
                  <c:v>-194000590000</c:v>
                </c:pt>
                <c:pt idx="10">
                  <c:v>-219119430000</c:v>
                </c:pt>
                <c:pt idx="11">
                  <c:v>-190677445000</c:v>
                </c:pt>
                <c:pt idx="12">
                  <c:v>-239083605000</c:v>
                </c:pt>
                <c:pt idx="13">
                  <c:v>-203647135000</c:v>
                </c:pt>
                <c:pt idx="14">
                  <c:v>-183059695000</c:v>
                </c:pt>
                <c:pt idx="15">
                  <c:v>-186505280000</c:v>
                </c:pt>
                <c:pt idx="16">
                  <c:v>-201282675000</c:v>
                </c:pt>
                <c:pt idx="17">
                  <c:v>-219266535000</c:v>
                </c:pt>
                <c:pt idx="18">
                  <c:v>-227090115000</c:v>
                </c:pt>
                <c:pt idx="19">
                  <c:v>-253542560000</c:v>
                </c:pt>
                <c:pt idx="20">
                  <c:v>-258501525000</c:v>
                </c:pt>
                <c:pt idx="21">
                  <c:v>-243961680000</c:v>
                </c:pt>
                <c:pt idx="22">
                  <c:v>-230002235000</c:v>
                </c:pt>
                <c:pt idx="23">
                  <c:v>-125078490000</c:v>
                </c:pt>
                <c:pt idx="24">
                  <c:v>-31658420000</c:v>
                </c:pt>
                <c:pt idx="25">
                  <c:v>0</c:v>
                </c:pt>
                <c:pt idx="26">
                  <c:v>-30434800000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B70-E449-AB71-AD3328E1D6D2}"/>
            </c:ext>
          </c:extLst>
        </c:ser>
        <c:ser>
          <c:idx val="2"/>
          <c:order val="2"/>
          <c:tx>
            <c:strRef>
              <c:f>GDTD!$AM$5</c:f>
              <c:strCache>
                <c:ptCount val="1"/>
                <c:pt idx="0">
                  <c:v>CTG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multiLvlStrRef>
              <c:f>GDTD!$AI$6:$AJ$72</c:f>
              <c:multiLvlStrCache>
                <c:ptCount val="67"/>
                <c:lvl>
                  <c:pt idx="0">
                    <c:v>19/01/2024</c:v>
                  </c:pt>
                  <c:pt idx="1">
                    <c:v>18/01/2024</c:v>
                  </c:pt>
                  <c:pt idx="2">
                    <c:v>17/01/2024</c:v>
                  </c:pt>
                  <c:pt idx="3">
                    <c:v>16/01/2024</c:v>
                  </c:pt>
                  <c:pt idx="4">
                    <c:v>15/01/2024</c:v>
                  </c:pt>
                  <c:pt idx="5">
                    <c:v>12/01/2024</c:v>
                  </c:pt>
                  <c:pt idx="6">
                    <c:v>11/01/2024</c:v>
                  </c:pt>
                  <c:pt idx="7">
                    <c:v>10/01/2024</c:v>
                  </c:pt>
                  <c:pt idx="8">
                    <c:v>09/01/2024</c:v>
                  </c:pt>
                  <c:pt idx="9">
                    <c:v>08/01/2024</c:v>
                  </c:pt>
                  <c:pt idx="10">
                    <c:v>05/01/2024</c:v>
                  </c:pt>
                  <c:pt idx="11">
                    <c:v>04/01/2024</c:v>
                  </c:pt>
                  <c:pt idx="12">
                    <c:v>03/01/2024</c:v>
                  </c:pt>
                  <c:pt idx="13">
                    <c:v>02/01/2024</c:v>
                  </c:pt>
                  <c:pt idx="14">
                    <c:v>29/12/2023</c:v>
                  </c:pt>
                  <c:pt idx="15">
                    <c:v>28/12/2023</c:v>
                  </c:pt>
                  <c:pt idx="16">
                    <c:v>27/12/2023</c:v>
                  </c:pt>
                  <c:pt idx="17">
                    <c:v>26/12/2023</c:v>
                  </c:pt>
                  <c:pt idx="18">
                    <c:v>25/12/2023</c:v>
                  </c:pt>
                  <c:pt idx="19">
                    <c:v>22/12/2023</c:v>
                  </c:pt>
                  <c:pt idx="20">
                    <c:v>21/12/2023</c:v>
                  </c:pt>
                  <c:pt idx="21">
                    <c:v>20/12/2023</c:v>
                  </c:pt>
                  <c:pt idx="22">
                    <c:v>19/12/2023</c:v>
                  </c:pt>
                  <c:pt idx="23">
                    <c:v>18/12/2023</c:v>
                  </c:pt>
                  <c:pt idx="24">
                    <c:v>15/12/2023</c:v>
                  </c:pt>
                  <c:pt idx="25">
                    <c:v>14/12/2023</c:v>
                  </c:pt>
                  <c:pt idx="26">
                    <c:v>13/12/2023</c:v>
                  </c:pt>
                  <c:pt idx="27">
                    <c:v>12/12/2023</c:v>
                  </c:pt>
                  <c:pt idx="28">
                    <c:v>11/12/2023</c:v>
                  </c:pt>
                  <c:pt idx="29">
                    <c:v>08/12/2023</c:v>
                  </c:pt>
                  <c:pt idx="30">
                    <c:v>07/12/2023</c:v>
                  </c:pt>
                  <c:pt idx="31">
                    <c:v>06/12/2023</c:v>
                  </c:pt>
                  <c:pt idx="32">
                    <c:v>05/12/2023</c:v>
                  </c:pt>
                  <c:pt idx="33">
                    <c:v>04/12/2023</c:v>
                  </c:pt>
                  <c:pt idx="34">
                    <c:v>01/12/2023</c:v>
                  </c:pt>
                  <c:pt idx="35">
                    <c:v>30/11/2023</c:v>
                  </c:pt>
                  <c:pt idx="36">
                    <c:v>29/11/2023</c:v>
                  </c:pt>
                  <c:pt idx="37">
                    <c:v>28/11/2023</c:v>
                  </c:pt>
                  <c:pt idx="38">
                    <c:v>27/11/2023</c:v>
                  </c:pt>
                  <c:pt idx="39">
                    <c:v>24/11/2023</c:v>
                  </c:pt>
                  <c:pt idx="40">
                    <c:v>23/11/2023</c:v>
                  </c:pt>
                  <c:pt idx="41">
                    <c:v>22/11/2023</c:v>
                  </c:pt>
                  <c:pt idx="42">
                    <c:v>21/11/2023</c:v>
                  </c:pt>
                  <c:pt idx="43">
                    <c:v>20/11/2023</c:v>
                  </c:pt>
                  <c:pt idx="44">
                    <c:v>17/11/2023</c:v>
                  </c:pt>
                  <c:pt idx="45">
                    <c:v>16/11/2023</c:v>
                  </c:pt>
                  <c:pt idx="46">
                    <c:v>15/11/2023</c:v>
                  </c:pt>
                  <c:pt idx="47">
                    <c:v>14/11/2023</c:v>
                  </c:pt>
                  <c:pt idx="48">
                    <c:v>13/11/2023</c:v>
                  </c:pt>
                  <c:pt idx="49">
                    <c:v>10/11/2023</c:v>
                  </c:pt>
                  <c:pt idx="50">
                    <c:v>09/11/2023</c:v>
                  </c:pt>
                  <c:pt idx="51">
                    <c:v>08/11/2023</c:v>
                  </c:pt>
                  <c:pt idx="52">
                    <c:v>07/11/2023</c:v>
                  </c:pt>
                  <c:pt idx="53">
                    <c:v>06/11/2023</c:v>
                  </c:pt>
                  <c:pt idx="54">
                    <c:v>03/11/2023</c:v>
                  </c:pt>
                  <c:pt idx="55">
                    <c:v>02/11/2023</c:v>
                  </c:pt>
                  <c:pt idx="56">
                    <c:v>01/11/2023</c:v>
                  </c:pt>
                  <c:pt idx="57">
                    <c:v>31/10/2023</c:v>
                  </c:pt>
                  <c:pt idx="58">
                    <c:v>30/10/2023</c:v>
                  </c:pt>
                  <c:pt idx="59">
                    <c:v>27/10/2023</c:v>
                  </c:pt>
                  <c:pt idx="60">
                    <c:v>26/10/2023</c:v>
                  </c:pt>
                  <c:pt idx="61">
                    <c:v>25/10/2023</c:v>
                  </c:pt>
                  <c:pt idx="62">
                    <c:v>24/10/2023</c:v>
                  </c:pt>
                  <c:pt idx="63">
                    <c:v>23/10/2023</c:v>
                  </c:pt>
                  <c:pt idx="64">
                    <c:v>20/10/2023</c:v>
                  </c:pt>
                  <c:pt idx="65">
                    <c:v>19/10/2023</c:v>
                  </c:pt>
                  <c:pt idx="66">
                    <c:v>18/10/2023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GDTD!$AM$6:$AM$72</c:f>
              <c:numCache>
                <c:formatCode>#,##0</c:formatCode>
                <c:ptCount val="67"/>
                <c:pt idx="0">
                  <c:v>-55508234000</c:v>
                </c:pt>
                <c:pt idx="1">
                  <c:v>-35101574000</c:v>
                </c:pt>
                <c:pt idx="2">
                  <c:v>-37362950000</c:v>
                </c:pt>
                <c:pt idx="3">
                  <c:v>-28719670000</c:v>
                </c:pt>
                <c:pt idx="4">
                  <c:v>-23975253000</c:v>
                </c:pt>
                <c:pt idx="5">
                  <c:v>-24106583000</c:v>
                </c:pt>
                <c:pt idx="6">
                  <c:v>62608780000</c:v>
                </c:pt>
                <c:pt idx="7">
                  <c:v>90662920000</c:v>
                </c:pt>
                <c:pt idx="8">
                  <c:v>144446710000</c:v>
                </c:pt>
                <c:pt idx="9">
                  <c:v>148235355000</c:v>
                </c:pt>
                <c:pt idx="10">
                  <c:v>157160145000</c:v>
                </c:pt>
                <c:pt idx="11">
                  <c:v>163602920000</c:v>
                </c:pt>
                <c:pt idx="12">
                  <c:v>188870805000</c:v>
                </c:pt>
                <c:pt idx="13">
                  <c:v>196765280000</c:v>
                </c:pt>
                <c:pt idx="14">
                  <c:v>197355210000</c:v>
                </c:pt>
                <c:pt idx="15">
                  <c:v>194763440000</c:v>
                </c:pt>
                <c:pt idx="16">
                  <c:v>185107875000</c:v>
                </c:pt>
                <c:pt idx="17">
                  <c:v>179675625000</c:v>
                </c:pt>
                <c:pt idx="18">
                  <c:v>173108705000</c:v>
                </c:pt>
                <c:pt idx="19">
                  <c:v>167294245000</c:v>
                </c:pt>
                <c:pt idx="20">
                  <c:v>174073430000</c:v>
                </c:pt>
                <c:pt idx="21">
                  <c:v>178504500000</c:v>
                </c:pt>
                <c:pt idx="22">
                  <c:v>384256010000</c:v>
                </c:pt>
                <c:pt idx="23">
                  <c:v>193571340000</c:v>
                </c:pt>
                <c:pt idx="24">
                  <c:v>-512360000</c:v>
                </c:pt>
                <c:pt idx="25">
                  <c:v>0</c:v>
                </c:pt>
                <c:pt idx="26">
                  <c:v>-2835185000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B70-E449-AB71-AD3328E1D6D2}"/>
            </c:ext>
          </c:extLst>
        </c:ser>
        <c:ser>
          <c:idx val="3"/>
          <c:order val="3"/>
          <c:tx>
            <c:strRef>
              <c:f>GDTD!$AN$5</c:f>
              <c:strCache>
                <c:ptCount val="1"/>
                <c:pt idx="0">
                  <c:v>TCB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multiLvlStrRef>
              <c:f>GDTD!$AI$6:$AJ$72</c:f>
              <c:multiLvlStrCache>
                <c:ptCount val="67"/>
                <c:lvl>
                  <c:pt idx="0">
                    <c:v>19/01/2024</c:v>
                  </c:pt>
                  <c:pt idx="1">
                    <c:v>18/01/2024</c:v>
                  </c:pt>
                  <c:pt idx="2">
                    <c:v>17/01/2024</c:v>
                  </c:pt>
                  <c:pt idx="3">
                    <c:v>16/01/2024</c:v>
                  </c:pt>
                  <c:pt idx="4">
                    <c:v>15/01/2024</c:v>
                  </c:pt>
                  <c:pt idx="5">
                    <c:v>12/01/2024</c:v>
                  </c:pt>
                  <c:pt idx="6">
                    <c:v>11/01/2024</c:v>
                  </c:pt>
                  <c:pt idx="7">
                    <c:v>10/01/2024</c:v>
                  </c:pt>
                  <c:pt idx="8">
                    <c:v>09/01/2024</c:v>
                  </c:pt>
                  <c:pt idx="9">
                    <c:v>08/01/2024</c:v>
                  </c:pt>
                  <c:pt idx="10">
                    <c:v>05/01/2024</c:v>
                  </c:pt>
                  <c:pt idx="11">
                    <c:v>04/01/2024</c:v>
                  </c:pt>
                  <c:pt idx="12">
                    <c:v>03/01/2024</c:v>
                  </c:pt>
                  <c:pt idx="13">
                    <c:v>02/01/2024</c:v>
                  </c:pt>
                  <c:pt idx="14">
                    <c:v>29/12/2023</c:v>
                  </c:pt>
                  <c:pt idx="15">
                    <c:v>28/12/2023</c:v>
                  </c:pt>
                  <c:pt idx="16">
                    <c:v>27/12/2023</c:v>
                  </c:pt>
                  <c:pt idx="17">
                    <c:v>26/12/2023</c:v>
                  </c:pt>
                  <c:pt idx="18">
                    <c:v>25/12/2023</c:v>
                  </c:pt>
                  <c:pt idx="19">
                    <c:v>22/12/2023</c:v>
                  </c:pt>
                  <c:pt idx="20">
                    <c:v>21/12/2023</c:v>
                  </c:pt>
                  <c:pt idx="21">
                    <c:v>20/12/2023</c:v>
                  </c:pt>
                  <c:pt idx="22">
                    <c:v>19/12/2023</c:v>
                  </c:pt>
                  <c:pt idx="23">
                    <c:v>18/12/2023</c:v>
                  </c:pt>
                  <c:pt idx="24">
                    <c:v>15/12/2023</c:v>
                  </c:pt>
                  <c:pt idx="25">
                    <c:v>14/12/2023</c:v>
                  </c:pt>
                  <c:pt idx="26">
                    <c:v>13/12/2023</c:v>
                  </c:pt>
                  <c:pt idx="27">
                    <c:v>12/12/2023</c:v>
                  </c:pt>
                  <c:pt idx="28">
                    <c:v>11/12/2023</c:v>
                  </c:pt>
                  <c:pt idx="29">
                    <c:v>08/12/2023</c:v>
                  </c:pt>
                  <c:pt idx="30">
                    <c:v>07/12/2023</c:v>
                  </c:pt>
                  <c:pt idx="31">
                    <c:v>06/12/2023</c:v>
                  </c:pt>
                  <c:pt idx="32">
                    <c:v>05/12/2023</c:v>
                  </c:pt>
                  <c:pt idx="33">
                    <c:v>04/12/2023</c:v>
                  </c:pt>
                  <c:pt idx="34">
                    <c:v>01/12/2023</c:v>
                  </c:pt>
                  <c:pt idx="35">
                    <c:v>30/11/2023</c:v>
                  </c:pt>
                  <c:pt idx="36">
                    <c:v>29/11/2023</c:v>
                  </c:pt>
                  <c:pt idx="37">
                    <c:v>28/11/2023</c:v>
                  </c:pt>
                  <c:pt idx="38">
                    <c:v>27/11/2023</c:v>
                  </c:pt>
                  <c:pt idx="39">
                    <c:v>24/11/2023</c:v>
                  </c:pt>
                  <c:pt idx="40">
                    <c:v>23/11/2023</c:v>
                  </c:pt>
                  <c:pt idx="41">
                    <c:v>22/11/2023</c:v>
                  </c:pt>
                  <c:pt idx="42">
                    <c:v>21/11/2023</c:v>
                  </c:pt>
                  <c:pt idx="43">
                    <c:v>20/11/2023</c:v>
                  </c:pt>
                  <c:pt idx="44">
                    <c:v>17/11/2023</c:v>
                  </c:pt>
                  <c:pt idx="45">
                    <c:v>16/11/2023</c:v>
                  </c:pt>
                  <c:pt idx="46">
                    <c:v>15/11/2023</c:v>
                  </c:pt>
                  <c:pt idx="47">
                    <c:v>14/11/2023</c:v>
                  </c:pt>
                  <c:pt idx="48">
                    <c:v>13/11/2023</c:v>
                  </c:pt>
                  <c:pt idx="49">
                    <c:v>10/11/2023</c:v>
                  </c:pt>
                  <c:pt idx="50">
                    <c:v>09/11/2023</c:v>
                  </c:pt>
                  <c:pt idx="51">
                    <c:v>08/11/2023</c:v>
                  </c:pt>
                  <c:pt idx="52">
                    <c:v>07/11/2023</c:v>
                  </c:pt>
                  <c:pt idx="53">
                    <c:v>06/11/2023</c:v>
                  </c:pt>
                  <c:pt idx="54">
                    <c:v>03/11/2023</c:v>
                  </c:pt>
                  <c:pt idx="55">
                    <c:v>02/11/2023</c:v>
                  </c:pt>
                  <c:pt idx="56">
                    <c:v>01/11/2023</c:v>
                  </c:pt>
                  <c:pt idx="57">
                    <c:v>31/10/2023</c:v>
                  </c:pt>
                  <c:pt idx="58">
                    <c:v>30/10/2023</c:v>
                  </c:pt>
                  <c:pt idx="59">
                    <c:v>27/10/2023</c:v>
                  </c:pt>
                  <c:pt idx="60">
                    <c:v>26/10/2023</c:v>
                  </c:pt>
                  <c:pt idx="61">
                    <c:v>25/10/2023</c:v>
                  </c:pt>
                  <c:pt idx="62">
                    <c:v>24/10/2023</c:v>
                  </c:pt>
                  <c:pt idx="63">
                    <c:v>23/10/2023</c:v>
                  </c:pt>
                  <c:pt idx="64">
                    <c:v>20/10/2023</c:v>
                  </c:pt>
                  <c:pt idx="65">
                    <c:v>19/10/2023</c:v>
                  </c:pt>
                  <c:pt idx="66">
                    <c:v>18/10/2023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GDTD!$AN$6:$AN$72</c:f>
              <c:numCache>
                <c:formatCode>#,##0</c:formatCode>
                <c:ptCount val="67"/>
                <c:pt idx="0">
                  <c:v>-234359774000</c:v>
                </c:pt>
                <c:pt idx="1">
                  <c:v>-249958664000</c:v>
                </c:pt>
                <c:pt idx="2">
                  <c:v>-255885274000</c:v>
                </c:pt>
                <c:pt idx="3">
                  <c:v>-254440182000</c:v>
                </c:pt>
                <c:pt idx="4">
                  <c:v>-257676237000</c:v>
                </c:pt>
                <c:pt idx="5">
                  <c:v>-270034457000</c:v>
                </c:pt>
                <c:pt idx="6">
                  <c:v>-212730427000</c:v>
                </c:pt>
                <c:pt idx="7">
                  <c:v>-238288617000</c:v>
                </c:pt>
                <c:pt idx="8">
                  <c:v>-214839287000</c:v>
                </c:pt>
                <c:pt idx="9">
                  <c:v>-212621872000</c:v>
                </c:pt>
                <c:pt idx="10">
                  <c:v>-208211092000</c:v>
                </c:pt>
                <c:pt idx="11">
                  <c:v>-209347927000</c:v>
                </c:pt>
                <c:pt idx="12">
                  <c:v>-221174357000</c:v>
                </c:pt>
                <c:pt idx="13">
                  <c:v>-183077562000</c:v>
                </c:pt>
                <c:pt idx="14">
                  <c:v>-177412487000</c:v>
                </c:pt>
                <c:pt idx="15">
                  <c:v>-188573127000</c:v>
                </c:pt>
                <c:pt idx="16">
                  <c:v>-186570937000</c:v>
                </c:pt>
                <c:pt idx="17">
                  <c:v>-195102202000</c:v>
                </c:pt>
                <c:pt idx="18">
                  <c:v>-124727372000</c:v>
                </c:pt>
                <c:pt idx="19">
                  <c:v>-140778547000</c:v>
                </c:pt>
                <c:pt idx="20">
                  <c:v>-167168461000</c:v>
                </c:pt>
                <c:pt idx="21">
                  <c:v>-147052381000</c:v>
                </c:pt>
                <c:pt idx="22">
                  <c:v>-167721947000</c:v>
                </c:pt>
                <c:pt idx="23">
                  <c:v>-158787810000</c:v>
                </c:pt>
                <c:pt idx="24">
                  <c:v>-158402273000</c:v>
                </c:pt>
                <c:pt idx="25">
                  <c:v>0</c:v>
                </c:pt>
                <c:pt idx="26">
                  <c:v>-158168588000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CB70-E449-AB71-AD3328E1D6D2}"/>
            </c:ext>
          </c:extLst>
        </c:ser>
        <c:ser>
          <c:idx val="4"/>
          <c:order val="4"/>
          <c:tx>
            <c:strRef>
              <c:f>GDTD!$AO$5</c:f>
              <c:strCache>
                <c:ptCount val="1"/>
                <c:pt idx="0">
                  <c:v>VPB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multiLvlStrRef>
              <c:f>GDTD!$AI$6:$AJ$72</c:f>
              <c:multiLvlStrCache>
                <c:ptCount val="67"/>
                <c:lvl>
                  <c:pt idx="0">
                    <c:v>19/01/2024</c:v>
                  </c:pt>
                  <c:pt idx="1">
                    <c:v>18/01/2024</c:v>
                  </c:pt>
                  <c:pt idx="2">
                    <c:v>17/01/2024</c:v>
                  </c:pt>
                  <c:pt idx="3">
                    <c:v>16/01/2024</c:v>
                  </c:pt>
                  <c:pt idx="4">
                    <c:v>15/01/2024</c:v>
                  </c:pt>
                  <c:pt idx="5">
                    <c:v>12/01/2024</c:v>
                  </c:pt>
                  <c:pt idx="6">
                    <c:v>11/01/2024</c:v>
                  </c:pt>
                  <c:pt idx="7">
                    <c:v>10/01/2024</c:v>
                  </c:pt>
                  <c:pt idx="8">
                    <c:v>09/01/2024</c:v>
                  </c:pt>
                  <c:pt idx="9">
                    <c:v>08/01/2024</c:v>
                  </c:pt>
                  <c:pt idx="10">
                    <c:v>05/01/2024</c:v>
                  </c:pt>
                  <c:pt idx="11">
                    <c:v>04/01/2024</c:v>
                  </c:pt>
                  <c:pt idx="12">
                    <c:v>03/01/2024</c:v>
                  </c:pt>
                  <c:pt idx="13">
                    <c:v>02/01/2024</c:v>
                  </c:pt>
                  <c:pt idx="14">
                    <c:v>29/12/2023</c:v>
                  </c:pt>
                  <c:pt idx="15">
                    <c:v>28/12/2023</c:v>
                  </c:pt>
                  <c:pt idx="16">
                    <c:v>27/12/2023</c:v>
                  </c:pt>
                  <c:pt idx="17">
                    <c:v>26/12/2023</c:v>
                  </c:pt>
                  <c:pt idx="18">
                    <c:v>25/12/2023</c:v>
                  </c:pt>
                  <c:pt idx="19">
                    <c:v>22/12/2023</c:v>
                  </c:pt>
                  <c:pt idx="20">
                    <c:v>21/12/2023</c:v>
                  </c:pt>
                  <c:pt idx="21">
                    <c:v>20/12/2023</c:v>
                  </c:pt>
                  <c:pt idx="22">
                    <c:v>19/12/2023</c:v>
                  </c:pt>
                  <c:pt idx="23">
                    <c:v>18/12/2023</c:v>
                  </c:pt>
                  <c:pt idx="24">
                    <c:v>15/12/2023</c:v>
                  </c:pt>
                  <c:pt idx="25">
                    <c:v>14/12/2023</c:v>
                  </c:pt>
                  <c:pt idx="26">
                    <c:v>13/12/2023</c:v>
                  </c:pt>
                  <c:pt idx="27">
                    <c:v>12/12/2023</c:v>
                  </c:pt>
                  <c:pt idx="28">
                    <c:v>11/12/2023</c:v>
                  </c:pt>
                  <c:pt idx="29">
                    <c:v>08/12/2023</c:v>
                  </c:pt>
                  <c:pt idx="30">
                    <c:v>07/12/2023</c:v>
                  </c:pt>
                  <c:pt idx="31">
                    <c:v>06/12/2023</c:v>
                  </c:pt>
                  <c:pt idx="32">
                    <c:v>05/12/2023</c:v>
                  </c:pt>
                  <c:pt idx="33">
                    <c:v>04/12/2023</c:v>
                  </c:pt>
                  <c:pt idx="34">
                    <c:v>01/12/2023</c:v>
                  </c:pt>
                  <c:pt idx="35">
                    <c:v>30/11/2023</c:v>
                  </c:pt>
                  <c:pt idx="36">
                    <c:v>29/11/2023</c:v>
                  </c:pt>
                  <c:pt idx="37">
                    <c:v>28/11/2023</c:v>
                  </c:pt>
                  <c:pt idx="38">
                    <c:v>27/11/2023</c:v>
                  </c:pt>
                  <c:pt idx="39">
                    <c:v>24/11/2023</c:v>
                  </c:pt>
                  <c:pt idx="40">
                    <c:v>23/11/2023</c:v>
                  </c:pt>
                  <c:pt idx="41">
                    <c:v>22/11/2023</c:v>
                  </c:pt>
                  <c:pt idx="42">
                    <c:v>21/11/2023</c:v>
                  </c:pt>
                  <c:pt idx="43">
                    <c:v>20/11/2023</c:v>
                  </c:pt>
                  <c:pt idx="44">
                    <c:v>17/11/2023</c:v>
                  </c:pt>
                  <c:pt idx="45">
                    <c:v>16/11/2023</c:v>
                  </c:pt>
                  <c:pt idx="46">
                    <c:v>15/11/2023</c:v>
                  </c:pt>
                  <c:pt idx="47">
                    <c:v>14/11/2023</c:v>
                  </c:pt>
                  <c:pt idx="48">
                    <c:v>13/11/2023</c:v>
                  </c:pt>
                  <c:pt idx="49">
                    <c:v>10/11/2023</c:v>
                  </c:pt>
                  <c:pt idx="50">
                    <c:v>09/11/2023</c:v>
                  </c:pt>
                  <c:pt idx="51">
                    <c:v>08/11/2023</c:v>
                  </c:pt>
                  <c:pt idx="52">
                    <c:v>07/11/2023</c:v>
                  </c:pt>
                  <c:pt idx="53">
                    <c:v>06/11/2023</c:v>
                  </c:pt>
                  <c:pt idx="54">
                    <c:v>03/11/2023</c:v>
                  </c:pt>
                  <c:pt idx="55">
                    <c:v>02/11/2023</c:v>
                  </c:pt>
                  <c:pt idx="56">
                    <c:v>01/11/2023</c:v>
                  </c:pt>
                  <c:pt idx="57">
                    <c:v>31/10/2023</c:v>
                  </c:pt>
                  <c:pt idx="58">
                    <c:v>30/10/2023</c:v>
                  </c:pt>
                  <c:pt idx="59">
                    <c:v>27/10/2023</c:v>
                  </c:pt>
                  <c:pt idx="60">
                    <c:v>26/10/2023</c:v>
                  </c:pt>
                  <c:pt idx="61">
                    <c:v>25/10/2023</c:v>
                  </c:pt>
                  <c:pt idx="62">
                    <c:v>24/10/2023</c:v>
                  </c:pt>
                  <c:pt idx="63">
                    <c:v>23/10/2023</c:v>
                  </c:pt>
                  <c:pt idx="64">
                    <c:v>20/10/2023</c:v>
                  </c:pt>
                  <c:pt idx="65">
                    <c:v>19/10/2023</c:v>
                  </c:pt>
                  <c:pt idx="66">
                    <c:v>18/10/2023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GDTD!$AO$6:$AO$72</c:f>
              <c:numCache>
                <c:formatCode>#,##0</c:formatCode>
                <c:ptCount val="67"/>
                <c:pt idx="0">
                  <c:v>-202197656000</c:v>
                </c:pt>
                <c:pt idx="1">
                  <c:v>-213023996000</c:v>
                </c:pt>
                <c:pt idx="2">
                  <c:v>-233063901000</c:v>
                </c:pt>
                <c:pt idx="3">
                  <c:v>-201211366000</c:v>
                </c:pt>
                <c:pt idx="4">
                  <c:v>-176181756000</c:v>
                </c:pt>
                <c:pt idx="5">
                  <c:v>-180177471000</c:v>
                </c:pt>
                <c:pt idx="6">
                  <c:v>-120297576000</c:v>
                </c:pt>
                <c:pt idx="7">
                  <c:v>161873294000</c:v>
                </c:pt>
                <c:pt idx="8">
                  <c:v>184866934000</c:v>
                </c:pt>
                <c:pt idx="9">
                  <c:v>178444299000</c:v>
                </c:pt>
                <c:pt idx="10">
                  <c:v>174442684000</c:v>
                </c:pt>
                <c:pt idx="11">
                  <c:v>164958039000</c:v>
                </c:pt>
                <c:pt idx="12">
                  <c:v>136214599000</c:v>
                </c:pt>
                <c:pt idx="13">
                  <c:v>189920260000</c:v>
                </c:pt>
                <c:pt idx="14">
                  <c:v>217059360000</c:v>
                </c:pt>
                <c:pt idx="15">
                  <c:v>-68309820000</c:v>
                </c:pt>
                <c:pt idx="16">
                  <c:v>-72762450000</c:v>
                </c:pt>
                <c:pt idx="17">
                  <c:v>-90817430000</c:v>
                </c:pt>
                <c:pt idx="18">
                  <c:v>-108376265000</c:v>
                </c:pt>
                <c:pt idx="19">
                  <c:v>-136335585000</c:v>
                </c:pt>
                <c:pt idx="20">
                  <c:v>-107996790000</c:v>
                </c:pt>
                <c:pt idx="21">
                  <c:v>-115445560000</c:v>
                </c:pt>
                <c:pt idx="22">
                  <c:v>-82897740000</c:v>
                </c:pt>
                <c:pt idx="23">
                  <c:v>-37771065000</c:v>
                </c:pt>
                <c:pt idx="24">
                  <c:v>969100000</c:v>
                </c:pt>
                <c:pt idx="25">
                  <c:v>0</c:v>
                </c:pt>
                <c:pt idx="26">
                  <c:v>-11147530000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CB70-E449-AB71-AD3328E1D6D2}"/>
            </c:ext>
          </c:extLst>
        </c:ser>
        <c:ser>
          <c:idx val="5"/>
          <c:order val="5"/>
          <c:tx>
            <c:strRef>
              <c:f>GDTD!$AP$5</c:f>
              <c:strCache>
                <c:ptCount val="1"/>
                <c:pt idx="0">
                  <c:v>TPB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multiLvlStrRef>
              <c:f>GDTD!$AI$6:$AJ$72</c:f>
              <c:multiLvlStrCache>
                <c:ptCount val="67"/>
                <c:lvl>
                  <c:pt idx="0">
                    <c:v>19/01/2024</c:v>
                  </c:pt>
                  <c:pt idx="1">
                    <c:v>18/01/2024</c:v>
                  </c:pt>
                  <c:pt idx="2">
                    <c:v>17/01/2024</c:v>
                  </c:pt>
                  <c:pt idx="3">
                    <c:v>16/01/2024</c:v>
                  </c:pt>
                  <c:pt idx="4">
                    <c:v>15/01/2024</c:v>
                  </c:pt>
                  <c:pt idx="5">
                    <c:v>12/01/2024</c:v>
                  </c:pt>
                  <c:pt idx="6">
                    <c:v>11/01/2024</c:v>
                  </c:pt>
                  <c:pt idx="7">
                    <c:v>10/01/2024</c:v>
                  </c:pt>
                  <c:pt idx="8">
                    <c:v>09/01/2024</c:v>
                  </c:pt>
                  <c:pt idx="9">
                    <c:v>08/01/2024</c:v>
                  </c:pt>
                  <c:pt idx="10">
                    <c:v>05/01/2024</c:v>
                  </c:pt>
                  <c:pt idx="11">
                    <c:v>04/01/2024</c:v>
                  </c:pt>
                  <c:pt idx="12">
                    <c:v>03/01/2024</c:v>
                  </c:pt>
                  <c:pt idx="13">
                    <c:v>02/01/2024</c:v>
                  </c:pt>
                  <c:pt idx="14">
                    <c:v>29/12/2023</c:v>
                  </c:pt>
                  <c:pt idx="15">
                    <c:v>28/12/2023</c:v>
                  </c:pt>
                  <c:pt idx="16">
                    <c:v>27/12/2023</c:v>
                  </c:pt>
                  <c:pt idx="17">
                    <c:v>26/12/2023</c:v>
                  </c:pt>
                  <c:pt idx="18">
                    <c:v>25/12/2023</c:v>
                  </c:pt>
                  <c:pt idx="19">
                    <c:v>22/12/2023</c:v>
                  </c:pt>
                  <c:pt idx="20">
                    <c:v>21/12/2023</c:v>
                  </c:pt>
                  <c:pt idx="21">
                    <c:v>20/12/2023</c:v>
                  </c:pt>
                  <c:pt idx="22">
                    <c:v>19/12/2023</c:v>
                  </c:pt>
                  <c:pt idx="23">
                    <c:v>18/12/2023</c:v>
                  </c:pt>
                  <c:pt idx="24">
                    <c:v>15/12/2023</c:v>
                  </c:pt>
                  <c:pt idx="25">
                    <c:v>14/12/2023</c:v>
                  </c:pt>
                  <c:pt idx="26">
                    <c:v>13/12/2023</c:v>
                  </c:pt>
                  <c:pt idx="27">
                    <c:v>12/12/2023</c:v>
                  </c:pt>
                  <c:pt idx="28">
                    <c:v>11/12/2023</c:v>
                  </c:pt>
                  <c:pt idx="29">
                    <c:v>08/12/2023</c:v>
                  </c:pt>
                  <c:pt idx="30">
                    <c:v>07/12/2023</c:v>
                  </c:pt>
                  <c:pt idx="31">
                    <c:v>06/12/2023</c:v>
                  </c:pt>
                  <c:pt idx="32">
                    <c:v>05/12/2023</c:v>
                  </c:pt>
                  <c:pt idx="33">
                    <c:v>04/12/2023</c:v>
                  </c:pt>
                  <c:pt idx="34">
                    <c:v>01/12/2023</c:v>
                  </c:pt>
                  <c:pt idx="35">
                    <c:v>30/11/2023</c:v>
                  </c:pt>
                  <c:pt idx="36">
                    <c:v>29/11/2023</c:v>
                  </c:pt>
                  <c:pt idx="37">
                    <c:v>28/11/2023</c:v>
                  </c:pt>
                  <c:pt idx="38">
                    <c:v>27/11/2023</c:v>
                  </c:pt>
                  <c:pt idx="39">
                    <c:v>24/11/2023</c:v>
                  </c:pt>
                  <c:pt idx="40">
                    <c:v>23/11/2023</c:v>
                  </c:pt>
                  <c:pt idx="41">
                    <c:v>22/11/2023</c:v>
                  </c:pt>
                  <c:pt idx="42">
                    <c:v>21/11/2023</c:v>
                  </c:pt>
                  <c:pt idx="43">
                    <c:v>20/11/2023</c:v>
                  </c:pt>
                  <c:pt idx="44">
                    <c:v>17/11/2023</c:v>
                  </c:pt>
                  <c:pt idx="45">
                    <c:v>16/11/2023</c:v>
                  </c:pt>
                  <c:pt idx="46">
                    <c:v>15/11/2023</c:v>
                  </c:pt>
                  <c:pt idx="47">
                    <c:v>14/11/2023</c:v>
                  </c:pt>
                  <c:pt idx="48">
                    <c:v>13/11/2023</c:v>
                  </c:pt>
                  <c:pt idx="49">
                    <c:v>10/11/2023</c:v>
                  </c:pt>
                  <c:pt idx="50">
                    <c:v>09/11/2023</c:v>
                  </c:pt>
                  <c:pt idx="51">
                    <c:v>08/11/2023</c:v>
                  </c:pt>
                  <c:pt idx="52">
                    <c:v>07/11/2023</c:v>
                  </c:pt>
                  <c:pt idx="53">
                    <c:v>06/11/2023</c:v>
                  </c:pt>
                  <c:pt idx="54">
                    <c:v>03/11/2023</c:v>
                  </c:pt>
                  <c:pt idx="55">
                    <c:v>02/11/2023</c:v>
                  </c:pt>
                  <c:pt idx="56">
                    <c:v>01/11/2023</c:v>
                  </c:pt>
                  <c:pt idx="57">
                    <c:v>31/10/2023</c:v>
                  </c:pt>
                  <c:pt idx="58">
                    <c:v>30/10/2023</c:v>
                  </c:pt>
                  <c:pt idx="59">
                    <c:v>27/10/2023</c:v>
                  </c:pt>
                  <c:pt idx="60">
                    <c:v>26/10/2023</c:v>
                  </c:pt>
                  <c:pt idx="61">
                    <c:v>25/10/2023</c:v>
                  </c:pt>
                  <c:pt idx="62">
                    <c:v>24/10/2023</c:v>
                  </c:pt>
                  <c:pt idx="63">
                    <c:v>23/10/2023</c:v>
                  </c:pt>
                  <c:pt idx="64">
                    <c:v>20/10/2023</c:v>
                  </c:pt>
                  <c:pt idx="65">
                    <c:v>19/10/2023</c:v>
                  </c:pt>
                  <c:pt idx="66">
                    <c:v>18/10/2023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GDTD!$AP$6:$AP$72</c:f>
              <c:numCache>
                <c:formatCode>#,##0</c:formatCode>
                <c:ptCount val="67"/>
                <c:pt idx="0">
                  <c:v>-58573670000</c:v>
                </c:pt>
                <c:pt idx="1">
                  <c:v>-62396510000</c:v>
                </c:pt>
                <c:pt idx="2">
                  <c:v>-66816113000</c:v>
                </c:pt>
                <c:pt idx="3">
                  <c:v>-60574718000</c:v>
                </c:pt>
                <c:pt idx="4">
                  <c:v>-58291768000</c:v>
                </c:pt>
                <c:pt idx="5">
                  <c:v>-61449808000</c:v>
                </c:pt>
                <c:pt idx="6">
                  <c:v>-43687988000</c:v>
                </c:pt>
                <c:pt idx="7">
                  <c:v>-44225368000</c:v>
                </c:pt>
                <c:pt idx="8">
                  <c:v>-34530728000</c:v>
                </c:pt>
                <c:pt idx="9">
                  <c:v>-35531978000</c:v>
                </c:pt>
                <c:pt idx="10">
                  <c:v>-35123278000</c:v>
                </c:pt>
                <c:pt idx="11">
                  <c:v>-37829463000</c:v>
                </c:pt>
                <c:pt idx="12">
                  <c:v>-48618148000</c:v>
                </c:pt>
                <c:pt idx="13">
                  <c:v>-40238434000</c:v>
                </c:pt>
                <c:pt idx="14">
                  <c:v>-37704888000</c:v>
                </c:pt>
                <c:pt idx="15">
                  <c:v>6076949000</c:v>
                </c:pt>
                <c:pt idx="16">
                  <c:v>3948427000</c:v>
                </c:pt>
                <c:pt idx="17">
                  <c:v>-42512228000</c:v>
                </c:pt>
                <c:pt idx="18">
                  <c:v>-45538198000</c:v>
                </c:pt>
                <c:pt idx="19">
                  <c:v>-50802693000</c:v>
                </c:pt>
                <c:pt idx="20">
                  <c:v>-41918183000</c:v>
                </c:pt>
                <c:pt idx="21">
                  <c:v>-14817887000</c:v>
                </c:pt>
                <c:pt idx="22">
                  <c:v>-3286207000</c:v>
                </c:pt>
                <c:pt idx="23">
                  <c:v>-1298602000</c:v>
                </c:pt>
                <c:pt idx="24">
                  <c:v>-931157000</c:v>
                </c:pt>
                <c:pt idx="25">
                  <c:v>0</c:v>
                </c:pt>
                <c:pt idx="26">
                  <c:v>-2910972000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CB70-E449-AB71-AD3328E1D6D2}"/>
            </c:ext>
          </c:extLst>
        </c:ser>
        <c:ser>
          <c:idx val="6"/>
          <c:order val="6"/>
          <c:tx>
            <c:strRef>
              <c:f>GDTD!$AQ$5</c:f>
              <c:strCache>
                <c:ptCount val="1"/>
                <c:pt idx="0">
                  <c:v>MBB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multiLvlStrRef>
              <c:f>GDTD!$AI$6:$AJ$72</c:f>
              <c:multiLvlStrCache>
                <c:ptCount val="67"/>
                <c:lvl>
                  <c:pt idx="0">
                    <c:v>19/01/2024</c:v>
                  </c:pt>
                  <c:pt idx="1">
                    <c:v>18/01/2024</c:v>
                  </c:pt>
                  <c:pt idx="2">
                    <c:v>17/01/2024</c:v>
                  </c:pt>
                  <c:pt idx="3">
                    <c:v>16/01/2024</c:v>
                  </c:pt>
                  <c:pt idx="4">
                    <c:v>15/01/2024</c:v>
                  </c:pt>
                  <c:pt idx="5">
                    <c:v>12/01/2024</c:v>
                  </c:pt>
                  <c:pt idx="6">
                    <c:v>11/01/2024</c:v>
                  </c:pt>
                  <c:pt idx="7">
                    <c:v>10/01/2024</c:v>
                  </c:pt>
                  <c:pt idx="8">
                    <c:v>09/01/2024</c:v>
                  </c:pt>
                  <c:pt idx="9">
                    <c:v>08/01/2024</c:v>
                  </c:pt>
                  <c:pt idx="10">
                    <c:v>05/01/2024</c:v>
                  </c:pt>
                  <c:pt idx="11">
                    <c:v>04/01/2024</c:v>
                  </c:pt>
                  <c:pt idx="12">
                    <c:v>03/01/2024</c:v>
                  </c:pt>
                  <c:pt idx="13">
                    <c:v>02/01/2024</c:v>
                  </c:pt>
                  <c:pt idx="14">
                    <c:v>29/12/2023</c:v>
                  </c:pt>
                  <c:pt idx="15">
                    <c:v>28/12/2023</c:v>
                  </c:pt>
                  <c:pt idx="16">
                    <c:v>27/12/2023</c:v>
                  </c:pt>
                  <c:pt idx="17">
                    <c:v>26/12/2023</c:v>
                  </c:pt>
                  <c:pt idx="18">
                    <c:v>25/12/2023</c:v>
                  </c:pt>
                  <c:pt idx="19">
                    <c:v>22/12/2023</c:v>
                  </c:pt>
                  <c:pt idx="20">
                    <c:v>21/12/2023</c:v>
                  </c:pt>
                  <c:pt idx="21">
                    <c:v>20/12/2023</c:v>
                  </c:pt>
                  <c:pt idx="22">
                    <c:v>19/12/2023</c:v>
                  </c:pt>
                  <c:pt idx="23">
                    <c:v>18/12/2023</c:v>
                  </c:pt>
                  <c:pt idx="24">
                    <c:v>15/12/2023</c:v>
                  </c:pt>
                  <c:pt idx="25">
                    <c:v>14/12/2023</c:v>
                  </c:pt>
                  <c:pt idx="26">
                    <c:v>13/12/2023</c:v>
                  </c:pt>
                  <c:pt idx="27">
                    <c:v>12/12/2023</c:v>
                  </c:pt>
                  <c:pt idx="28">
                    <c:v>11/12/2023</c:v>
                  </c:pt>
                  <c:pt idx="29">
                    <c:v>08/12/2023</c:v>
                  </c:pt>
                  <c:pt idx="30">
                    <c:v>07/12/2023</c:v>
                  </c:pt>
                  <c:pt idx="31">
                    <c:v>06/12/2023</c:v>
                  </c:pt>
                  <c:pt idx="32">
                    <c:v>05/12/2023</c:v>
                  </c:pt>
                  <c:pt idx="33">
                    <c:v>04/12/2023</c:v>
                  </c:pt>
                  <c:pt idx="34">
                    <c:v>01/12/2023</c:v>
                  </c:pt>
                  <c:pt idx="35">
                    <c:v>30/11/2023</c:v>
                  </c:pt>
                  <c:pt idx="36">
                    <c:v>29/11/2023</c:v>
                  </c:pt>
                  <c:pt idx="37">
                    <c:v>28/11/2023</c:v>
                  </c:pt>
                  <c:pt idx="38">
                    <c:v>27/11/2023</c:v>
                  </c:pt>
                  <c:pt idx="39">
                    <c:v>24/11/2023</c:v>
                  </c:pt>
                  <c:pt idx="40">
                    <c:v>23/11/2023</c:v>
                  </c:pt>
                  <c:pt idx="41">
                    <c:v>22/11/2023</c:v>
                  </c:pt>
                  <c:pt idx="42">
                    <c:v>21/11/2023</c:v>
                  </c:pt>
                  <c:pt idx="43">
                    <c:v>20/11/2023</c:v>
                  </c:pt>
                  <c:pt idx="44">
                    <c:v>17/11/2023</c:v>
                  </c:pt>
                  <c:pt idx="45">
                    <c:v>16/11/2023</c:v>
                  </c:pt>
                  <c:pt idx="46">
                    <c:v>15/11/2023</c:v>
                  </c:pt>
                  <c:pt idx="47">
                    <c:v>14/11/2023</c:v>
                  </c:pt>
                  <c:pt idx="48">
                    <c:v>13/11/2023</c:v>
                  </c:pt>
                  <c:pt idx="49">
                    <c:v>10/11/2023</c:v>
                  </c:pt>
                  <c:pt idx="50">
                    <c:v>09/11/2023</c:v>
                  </c:pt>
                  <c:pt idx="51">
                    <c:v>08/11/2023</c:v>
                  </c:pt>
                  <c:pt idx="52">
                    <c:v>07/11/2023</c:v>
                  </c:pt>
                  <c:pt idx="53">
                    <c:v>06/11/2023</c:v>
                  </c:pt>
                  <c:pt idx="54">
                    <c:v>03/11/2023</c:v>
                  </c:pt>
                  <c:pt idx="55">
                    <c:v>02/11/2023</c:v>
                  </c:pt>
                  <c:pt idx="56">
                    <c:v>01/11/2023</c:v>
                  </c:pt>
                  <c:pt idx="57">
                    <c:v>31/10/2023</c:v>
                  </c:pt>
                  <c:pt idx="58">
                    <c:v>30/10/2023</c:v>
                  </c:pt>
                  <c:pt idx="59">
                    <c:v>27/10/2023</c:v>
                  </c:pt>
                  <c:pt idx="60">
                    <c:v>26/10/2023</c:v>
                  </c:pt>
                  <c:pt idx="61">
                    <c:v>25/10/2023</c:v>
                  </c:pt>
                  <c:pt idx="62">
                    <c:v>24/10/2023</c:v>
                  </c:pt>
                  <c:pt idx="63">
                    <c:v>23/10/2023</c:v>
                  </c:pt>
                  <c:pt idx="64">
                    <c:v>20/10/2023</c:v>
                  </c:pt>
                  <c:pt idx="65">
                    <c:v>19/10/2023</c:v>
                  </c:pt>
                  <c:pt idx="66">
                    <c:v>18/10/2023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GDTD!$AQ$6:$AQ$72</c:f>
              <c:numCache>
                <c:formatCode>#,##0</c:formatCode>
                <c:ptCount val="67"/>
                <c:pt idx="0">
                  <c:v>-32770359000</c:v>
                </c:pt>
                <c:pt idx="1">
                  <c:v>-19811509000</c:v>
                </c:pt>
                <c:pt idx="2">
                  <c:v>-65854449000</c:v>
                </c:pt>
                <c:pt idx="3">
                  <c:v>-39773949000</c:v>
                </c:pt>
                <c:pt idx="4">
                  <c:v>-52850504000</c:v>
                </c:pt>
                <c:pt idx="5">
                  <c:v>-51172749000</c:v>
                </c:pt>
                <c:pt idx="6">
                  <c:v>4162866000</c:v>
                </c:pt>
                <c:pt idx="7">
                  <c:v>-30444644000</c:v>
                </c:pt>
                <c:pt idx="8">
                  <c:v>-13280844000</c:v>
                </c:pt>
                <c:pt idx="9">
                  <c:v>357856000</c:v>
                </c:pt>
                <c:pt idx="10">
                  <c:v>1165166000</c:v>
                </c:pt>
                <c:pt idx="11">
                  <c:v>16413496000</c:v>
                </c:pt>
                <c:pt idx="12">
                  <c:v>47608426000</c:v>
                </c:pt>
                <c:pt idx="13">
                  <c:v>104716476000</c:v>
                </c:pt>
                <c:pt idx="14">
                  <c:v>129066776000</c:v>
                </c:pt>
                <c:pt idx="15">
                  <c:v>132320788000</c:v>
                </c:pt>
                <c:pt idx="16">
                  <c:v>122116505000</c:v>
                </c:pt>
                <c:pt idx="17">
                  <c:v>118332570000</c:v>
                </c:pt>
                <c:pt idx="18">
                  <c:v>103198065000</c:v>
                </c:pt>
                <c:pt idx="19">
                  <c:v>88892275000</c:v>
                </c:pt>
                <c:pt idx="20">
                  <c:v>91261400000</c:v>
                </c:pt>
                <c:pt idx="21">
                  <c:v>111027820000</c:v>
                </c:pt>
                <c:pt idx="22">
                  <c:v>274833305000</c:v>
                </c:pt>
                <c:pt idx="23">
                  <c:v>136163205000</c:v>
                </c:pt>
                <c:pt idx="24">
                  <c:v>-6271140000</c:v>
                </c:pt>
                <c:pt idx="25">
                  <c:v>0</c:v>
                </c:pt>
                <c:pt idx="26">
                  <c:v>-11429430000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CB70-E449-AB71-AD3328E1D6D2}"/>
            </c:ext>
          </c:extLst>
        </c:ser>
        <c:ser>
          <c:idx val="7"/>
          <c:order val="7"/>
          <c:tx>
            <c:strRef>
              <c:f>GDTD!$AR$5</c:f>
              <c:strCache>
                <c:ptCount val="1"/>
                <c:pt idx="0">
                  <c:v>ACB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multiLvlStrRef>
              <c:f>GDTD!$AI$6:$AJ$72</c:f>
              <c:multiLvlStrCache>
                <c:ptCount val="67"/>
                <c:lvl>
                  <c:pt idx="0">
                    <c:v>19/01/2024</c:v>
                  </c:pt>
                  <c:pt idx="1">
                    <c:v>18/01/2024</c:v>
                  </c:pt>
                  <c:pt idx="2">
                    <c:v>17/01/2024</c:v>
                  </c:pt>
                  <c:pt idx="3">
                    <c:v>16/01/2024</c:v>
                  </c:pt>
                  <c:pt idx="4">
                    <c:v>15/01/2024</c:v>
                  </c:pt>
                  <c:pt idx="5">
                    <c:v>12/01/2024</c:v>
                  </c:pt>
                  <c:pt idx="6">
                    <c:v>11/01/2024</c:v>
                  </c:pt>
                  <c:pt idx="7">
                    <c:v>10/01/2024</c:v>
                  </c:pt>
                  <c:pt idx="8">
                    <c:v>09/01/2024</c:v>
                  </c:pt>
                  <c:pt idx="9">
                    <c:v>08/01/2024</c:v>
                  </c:pt>
                  <c:pt idx="10">
                    <c:v>05/01/2024</c:v>
                  </c:pt>
                  <c:pt idx="11">
                    <c:v>04/01/2024</c:v>
                  </c:pt>
                  <c:pt idx="12">
                    <c:v>03/01/2024</c:v>
                  </c:pt>
                  <c:pt idx="13">
                    <c:v>02/01/2024</c:v>
                  </c:pt>
                  <c:pt idx="14">
                    <c:v>29/12/2023</c:v>
                  </c:pt>
                  <c:pt idx="15">
                    <c:v>28/12/2023</c:v>
                  </c:pt>
                  <c:pt idx="16">
                    <c:v>27/12/2023</c:v>
                  </c:pt>
                  <c:pt idx="17">
                    <c:v>26/12/2023</c:v>
                  </c:pt>
                  <c:pt idx="18">
                    <c:v>25/12/2023</c:v>
                  </c:pt>
                  <c:pt idx="19">
                    <c:v>22/12/2023</c:v>
                  </c:pt>
                  <c:pt idx="20">
                    <c:v>21/12/2023</c:v>
                  </c:pt>
                  <c:pt idx="21">
                    <c:v>20/12/2023</c:v>
                  </c:pt>
                  <c:pt idx="22">
                    <c:v>19/12/2023</c:v>
                  </c:pt>
                  <c:pt idx="23">
                    <c:v>18/12/2023</c:v>
                  </c:pt>
                  <c:pt idx="24">
                    <c:v>15/12/2023</c:v>
                  </c:pt>
                  <c:pt idx="25">
                    <c:v>14/12/2023</c:v>
                  </c:pt>
                  <c:pt idx="26">
                    <c:v>13/12/2023</c:v>
                  </c:pt>
                  <c:pt idx="27">
                    <c:v>12/12/2023</c:v>
                  </c:pt>
                  <c:pt idx="28">
                    <c:v>11/12/2023</c:v>
                  </c:pt>
                  <c:pt idx="29">
                    <c:v>08/12/2023</c:v>
                  </c:pt>
                  <c:pt idx="30">
                    <c:v>07/12/2023</c:v>
                  </c:pt>
                  <c:pt idx="31">
                    <c:v>06/12/2023</c:v>
                  </c:pt>
                  <c:pt idx="32">
                    <c:v>05/12/2023</c:v>
                  </c:pt>
                  <c:pt idx="33">
                    <c:v>04/12/2023</c:v>
                  </c:pt>
                  <c:pt idx="34">
                    <c:v>01/12/2023</c:v>
                  </c:pt>
                  <c:pt idx="35">
                    <c:v>30/11/2023</c:v>
                  </c:pt>
                  <c:pt idx="36">
                    <c:v>29/11/2023</c:v>
                  </c:pt>
                  <c:pt idx="37">
                    <c:v>28/11/2023</c:v>
                  </c:pt>
                  <c:pt idx="38">
                    <c:v>27/11/2023</c:v>
                  </c:pt>
                  <c:pt idx="39">
                    <c:v>24/11/2023</c:v>
                  </c:pt>
                  <c:pt idx="40">
                    <c:v>23/11/2023</c:v>
                  </c:pt>
                  <c:pt idx="41">
                    <c:v>22/11/2023</c:v>
                  </c:pt>
                  <c:pt idx="42">
                    <c:v>21/11/2023</c:v>
                  </c:pt>
                  <c:pt idx="43">
                    <c:v>20/11/2023</c:v>
                  </c:pt>
                  <c:pt idx="44">
                    <c:v>17/11/2023</c:v>
                  </c:pt>
                  <c:pt idx="45">
                    <c:v>16/11/2023</c:v>
                  </c:pt>
                  <c:pt idx="46">
                    <c:v>15/11/2023</c:v>
                  </c:pt>
                  <c:pt idx="47">
                    <c:v>14/11/2023</c:v>
                  </c:pt>
                  <c:pt idx="48">
                    <c:v>13/11/2023</c:v>
                  </c:pt>
                  <c:pt idx="49">
                    <c:v>10/11/2023</c:v>
                  </c:pt>
                  <c:pt idx="50">
                    <c:v>09/11/2023</c:v>
                  </c:pt>
                  <c:pt idx="51">
                    <c:v>08/11/2023</c:v>
                  </c:pt>
                  <c:pt idx="52">
                    <c:v>07/11/2023</c:v>
                  </c:pt>
                  <c:pt idx="53">
                    <c:v>06/11/2023</c:v>
                  </c:pt>
                  <c:pt idx="54">
                    <c:v>03/11/2023</c:v>
                  </c:pt>
                  <c:pt idx="55">
                    <c:v>02/11/2023</c:v>
                  </c:pt>
                  <c:pt idx="56">
                    <c:v>01/11/2023</c:v>
                  </c:pt>
                  <c:pt idx="57">
                    <c:v>31/10/2023</c:v>
                  </c:pt>
                  <c:pt idx="58">
                    <c:v>30/10/2023</c:v>
                  </c:pt>
                  <c:pt idx="59">
                    <c:v>27/10/2023</c:v>
                  </c:pt>
                  <c:pt idx="60">
                    <c:v>26/10/2023</c:v>
                  </c:pt>
                  <c:pt idx="61">
                    <c:v>25/10/2023</c:v>
                  </c:pt>
                  <c:pt idx="62">
                    <c:v>24/10/2023</c:v>
                  </c:pt>
                  <c:pt idx="63">
                    <c:v>23/10/2023</c:v>
                  </c:pt>
                  <c:pt idx="64">
                    <c:v>20/10/2023</c:v>
                  </c:pt>
                  <c:pt idx="65">
                    <c:v>19/10/2023</c:v>
                  </c:pt>
                  <c:pt idx="66">
                    <c:v>18/10/2023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GDTD!$AR$6:$AR$72</c:f>
              <c:numCache>
                <c:formatCode>#,##0</c:formatCode>
                <c:ptCount val="67"/>
                <c:pt idx="0">
                  <c:v>27002253000</c:v>
                </c:pt>
                <c:pt idx="1">
                  <c:v>8210848000</c:v>
                </c:pt>
                <c:pt idx="2">
                  <c:v>-12515487000</c:v>
                </c:pt>
                <c:pt idx="3">
                  <c:v>17482553000</c:v>
                </c:pt>
                <c:pt idx="4">
                  <c:v>20074293000</c:v>
                </c:pt>
                <c:pt idx="5">
                  <c:v>16708978000</c:v>
                </c:pt>
                <c:pt idx="6">
                  <c:v>105097193000</c:v>
                </c:pt>
                <c:pt idx="7">
                  <c:v>97156568000</c:v>
                </c:pt>
                <c:pt idx="8">
                  <c:v>108764743000</c:v>
                </c:pt>
                <c:pt idx="9">
                  <c:v>100594212000</c:v>
                </c:pt>
                <c:pt idx="10">
                  <c:v>64674307000</c:v>
                </c:pt>
                <c:pt idx="11">
                  <c:v>51980611000</c:v>
                </c:pt>
                <c:pt idx="12">
                  <c:v>43154926000</c:v>
                </c:pt>
                <c:pt idx="13">
                  <c:v>74557409000</c:v>
                </c:pt>
                <c:pt idx="14">
                  <c:v>70213324000</c:v>
                </c:pt>
                <c:pt idx="15">
                  <c:v>37697873000</c:v>
                </c:pt>
                <c:pt idx="16">
                  <c:v>1966067000</c:v>
                </c:pt>
                <c:pt idx="17">
                  <c:v>-21305863000</c:v>
                </c:pt>
                <c:pt idx="18">
                  <c:v>-38247933000</c:v>
                </c:pt>
                <c:pt idx="19">
                  <c:v>-61768153000</c:v>
                </c:pt>
                <c:pt idx="20">
                  <c:v>-58999838000</c:v>
                </c:pt>
                <c:pt idx="21">
                  <c:v>-30754390000</c:v>
                </c:pt>
                <c:pt idx="22">
                  <c:v>-15750440000</c:v>
                </c:pt>
                <c:pt idx="23">
                  <c:v>-4277160000</c:v>
                </c:pt>
                <c:pt idx="24">
                  <c:v>193610000</c:v>
                </c:pt>
                <c:pt idx="25">
                  <c:v>0</c:v>
                </c:pt>
                <c:pt idx="26">
                  <c:v>-8255345000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 formatCode="General">
                  <c:v>0</c:v>
                </c:pt>
                <c:pt idx="32" formatCode="General">
                  <c:v>0</c:v>
                </c:pt>
                <c:pt idx="33" formatCode="General">
                  <c:v>0</c:v>
                </c:pt>
                <c:pt idx="34" formatCode="General">
                  <c:v>0</c:v>
                </c:pt>
                <c:pt idx="35" formatCode="General">
                  <c:v>0</c:v>
                </c:pt>
                <c:pt idx="36" formatCode="General">
                  <c:v>0</c:v>
                </c:pt>
                <c:pt idx="37" formatCode="General">
                  <c:v>0</c:v>
                </c:pt>
                <c:pt idx="38" formatCode="General">
                  <c:v>0</c:v>
                </c:pt>
                <c:pt idx="39" formatCode="General">
                  <c:v>0</c:v>
                </c:pt>
                <c:pt idx="40" formatCode="General">
                  <c:v>0</c:v>
                </c:pt>
                <c:pt idx="41" formatCode="General">
                  <c:v>0</c:v>
                </c:pt>
                <c:pt idx="42" formatCode="General">
                  <c:v>0</c:v>
                </c:pt>
                <c:pt idx="43" formatCode="General">
                  <c:v>0</c:v>
                </c:pt>
                <c:pt idx="44" formatCode="General">
                  <c:v>0</c:v>
                </c:pt>
                <c:pt idx="45" formatCode="General">
                  <c:v>0</c:v>
                </c:pt>
                <c:pt idx="46" formatCode="General">
                  <c:v>0</c:v>
                </c:pt>
                <c:pt idx="47" formatCode="General">
                  <c:v>0</c:v>
                </c:pt>
                <c:pt idx="48" formatCode="General">
                  <c:v>0</c:v>
                </c:pt>
                <c:pt idx="49" formatCode="General">
                  <c:v>0</c:v>
                </c:pt>
                <c:pt idx="50" formatCode="General">
                  <c:v>0</c:v>
                </c:pt>
                <c:pt idx="51" formatCode="General">
                  <c:v>0</c:v>
                </c:pt>
                <c:pt idx="52" formatCode="General">
                  <c:v>0</c:v>
                </c:pt>
                <c:pt idx="53" formatCode="General">
                  <c:v>0</c:v>
                </c:pt>
                <c:pt idx="54" formatCode="General">
                  <c:v>0</c:v>
                </c:pt>
                <c:pt idx="55" formatCode="General">
                  <c:v>0</c:v>
                </c:pt>
                <c:pt idx="56" formatCode="General">
                  <c:v>0</c:v>
                </c:pt>
                <c:pt idx="57" formatCode="General">
                  <c:v>0</c:v>
                </c:pt>
                <c:pt idx="58" formatCode="General">
                  <c:v>0</c:v>
                </c:pt>
                <c:pt idx="59" formatCode="General">
                  <c:v>0</c:v>
                </c:pt>
                <c:pt idx="60" formatCode="General">
                  <c:v>0</c:v>
                </c:pt>
                <c:pt idx="61" formatCode="General">
                  <c:v>0</c:v>
                </c:pt>
                <c:pt idx="62" formatCode="General">
                  <c:v>0</c:v>
                </c:pt>
                <c:pt idx="63" formatCode="General">
                  <c:v>0</c:v>
                </c:pt>
                <c:pt idx="64" formatCode="General">
                  <c:v>0</c:v>
                </c:pt>
                <c:pt idx="65" formatCode="General">
                  <c:v>0</c:v>
                </c:pt>
                <c:pt idx="66" formatCode="General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CB70-E449-AB71-AD3328E1D6D2}"/>
            </c:ext>
          </c:extLst>
        </c:ser>
        <c:ser>
          <c:idx val="8"/>
          <c:order val="8"/>
          <c:tx>
            <c:strRef>
              <c:f>GDTD!$AS$5</c:f>
              <c:strCache>
                <c:ptCount val="1"/>
                <c:pt idx="0">
                  <c:v>VIB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multiLvlStrRef>
              <c:f>GDTD!$AI$6:$AJ$72</c:f>
              <c:multiLvlStrCache>
                <c:ptCount val="67"/>
                <c:lvl>
                  <c:pt idx="0">
                    <c:v>19/01/2024</c:v>
                  </c:pt>
                  <c:pt idx="1">
                    <c:v>18/01/2024</c:v>
                  </c:pt>
                  <c:pt idx="2">
                    <c:v>17/01/2024</c:v>
                  </c:pt>
                  <c:pt idx="3">
                    <c:v>16/01/2024</c:v>
                  </c:pt>
                  <c:pt idx="4">
                    <c:v>15/01/2024</c:v>
                  </c:pt>
                  <c:pt idx="5">
                    <c:v>12/01/2024</c:v>
                  </c:pt>
                  <c:pt idx="6">
                    <c:v>11/01/2024</c:v>
                  </c:pt>
                  <c:pt idx="7">
                    <c:v>10/01/2024</c:v>
                  </c:pt>
                  <c:pt idx="8">
                    <c:v>09/01/2024</c:v>
                  </c:pt>
                  <c:pt idx="9">
                    <c:v>08/01/2024</c:v>
                  </c:pt>
                  <c:pt idx="10">
                    <c:v>05/01/2024</c:v>
                  </c:pt>
                  <c:pt idx="11">
                    <c:v>04/01/2024</c:v>
                  </c:pt>
                  <c:pt idx="12">
                    <c:v>03/01/2024</c:v>
                  </c:pt>
                  <c:pt idx="13">
                    <c:v>02/01/2024</c:v>
                  </c:pt>
                  <c:pt idx="14">
                    <c:v>29/12/2023</c:v>
                  </c:pt>
                  <c:pt idx="15">
                    <c:v>28/12/2023</c:v>
                  </c:pt>
                  <c:pt idx="16">
                    <c:v>27/12/2023</c:v>
                  </c:pt>
                  <c:pt idx="17">
                    <c:v>26/12/2023</c:v>
                  </c:pt>
                  <c:pt idx="18">
                    <c:v>25/12/2023</c:v>
                  </c:pt>
                  <c:pt idx="19">
                    <c:v>22/12/2023</c:v>
                  </c:pt>
                  <c:pt idx="20">
                    <c:v>21/12/2023</c:v>
                  </c:pt>
                  <c:pt idx="21">
                    <c:v>20/12/2023</c:v>
                  </c:pt>
                  <c:pt idx="22">
                    <c:v>19/12/2023</c:v>
                  </c:pt>
                  <c:pt idx="23">
                    <c:v>18/12/2023</c:v>
                  </c:pt>
                  <c:pt idx="24">
                    <c:v>15/12/2023</c:v>
                  </c:pt>
                  <c:pt idx="25">
                    <c:v>14/12/2023</c:v>
                  </c:pt>
                  <c:pt idx="26">
                    <c:v>13/12/2023</c:v>
                  </c:pt>
                  <c:pt idx="27">
                    <c:v>12/12/2023</c:v>
                  </c:pt>
                  <c:pt idx="28">
                    <c:v>11/12/2023</c:v>
                  </c:pt>
                  <c:pt idx="29">
                    <c:v>08/12/2023</c:v>
                  </c:pt>
                  <c:pt idx="30">
                    <c:v>07/12/2023</c:v>
                  </c:pt>
                  <c:pt idx="31">
                    <c:v>06/12/2023</c:v>
                  </c:pt>
                  <c:pt idx="32">
                    <c:v>05/12/2023</c:v>
                  </c:pt>
                  <c:pt idx="33">
                    <c:v>04/12/2023</c:v>
                  </c:pt>
                  <c:pt idx="34">
                    <c:v>01/12/2023</c:v>
                  </c:pt>
                  <c:pt idx="35">
                    <c:v>30/11/2023</c:v>
                  </c:pt>
                  <c:pt idx="36">
                    <c:v>29/11/2023</c:v>
                  </c:pt>
                  <c:pt idx="37">
                    <c:v>28/11/2023</c:v>
                  </c:pt>
                  <c:pt idx="38">
                    <c:v>27/11/2023</c:v>
                  </c:pt>
                  <c:pt idx="39">
                    <c:v>24/11/2023</c:v>
                  </c:pt>
                  <c:pt idx="40">
                    <c:v>23/11/2023</c:v>
                  </c:pt>
                  <c:pt idx="41">
                    <c:v>22/11/2023</c:v>
                  </c:pt>
                  <c:pt idx="42">
                    <c:v>21/11/2023</c:v>
                  </c:pt>
                  <c:pt idx="43">
                    <c:v>20/11/2023</c:v>
                  </c:pt>
                  <c:pt idx="44">
                    <c:v>17/11/2023</c:v>
                  </c:pt>
                  <c:pt idx="45">
                    <c:v>16/11/2023</c:v>
                  </c:pt>
                  <c:pt idx="46">
                    <c:v>15/11/2023</c:v>
                  </c:pt>
                  <c:pt idx="47">
                    <c:v>14/11/2023</c:v>
                  </c:pt>
                  <c:pt idx="48">
                    <c:v>13/11/2023</c:v>
                  </c:pt>
                  <c:pt idx="49">
                    <c:v>10/11/2023</c:v>
                  </c:pt>
                  <c:pt idx="50">
                    <c:v>09/11/2023</c:v>
                  </c:pt>
                  <c:pt idx="51">
                    <c:v>08/11/2023</c:v>
                  </c:pt>
                  <c:pt idx="52">
                    <c:v>07/11/2023</c:v>
                  </c:pt>
                  <c:pt idx="53">
                    <c:v>06/11/2023</c:v>
                  </c:pt>
                  <c:pt idx="54">
                    <c:v>03/11/2023</c:v>
                  </c:pt>
                  <c:pt idx="55">
                    <c:v>02/11/2023</c:v>
                  </c:pt>
                  <c:pt idx="56">
                    <c:v>01/11/2023</c:v>
                  </c:pt>
                  <c:pt idx="57">
                    <c:v>31/10/2023</c:v>
                  </c:pt>
                  <c:pt idx="58">
                    <c:v>30/10/2023</c:v>
                  </c:pt>
                  <c:pt idx="59">
                    <c:v>27/10/2023</c:v>
                  </c:pt>
                  <c:pt idx="60">
                    <c:v>26/10/2023</c:v>
                  </c:pt>
                  <c:pt idx="61">
                    <c:v>25/10/2023</c:v>
                  </c:pt>
                  <c:pt idx="62">
                    <c:v>24/10/2023</c:v>
                  </c:pt>
                  <c:pt idx="63">
                    <c:v>23/10/2023</c:v>
                  </c:pt>
                  <c:pt idx="64">
                    <c:v>20/10/2023</c:v>
                  </c:pt>
                  <c:pt idx="65">
                    <c:v>19/10/2023</c:v>
                  </c:pt>
                  <c:pt idx="66">
                    <c:v>18/10/2023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GDTD!$AS$6:$AS$72</c:f>
              <c:numCache>
                <c:formatCode>#,##0</c:formatCode>
                <c:ptCount val="67"/>
                <c:pt idx="0">
                  <c:v>51551882000</c:v>
                </c:pt>
                <c:pt idx="1">
                  <c:v>46956957000</c:v>
                </c:pt>
                <c:pt idx="2">
                  <c:v>43467156000</c:v>
                </c:pt>
                <c:pt idx="3">
                  <c:v>59782751000</c:v>
                </c:pt>
                <c:pt idx="4">
                  <c:v>66755416000</c:v>
                </c:pt>
                <c:pt idx="5">
                  <c:v>65360926000</c:v>
                </c:pt>
                <c:pt idx="6">
                  <c:v>100627696000</c:v>
                </c:pt>
                <c:pt idx="7">
                  <c:v>93510061000</c:v>
                </c:pt>
                <c:pt idx="8">
                  <c:v>93510061000</c:v>
                </c:pt>
                <c:pt idx="9">
                  <c:v>94411571000</c:v>
                </c:pt>
                <c:pt idx="10">
                  <c:v>94980205000</c:v>
                </c:pt>
                <c:pt idx="11">
                  <c:v>86590555000</c:v>
                </c:pt>
                <c:pt idx="12">
                  <c:v>56744410000</c:v>
                </c:pt>
                <c:pt idx="13">
                  <c:v>33149413000</c:v>
                </c:pt>
                <c:pt idx="14">
                  <c:v>20394380000</c:v>
                </c:pt>
                <c:pt idx="15">
                  <c:v>-12199645000</c:v>
                </c:pt>
                <c:pt idx="16">
                  <c:v>-15100070000</c:v>
                </c:pt>
                <c:pt idx="17">
                  <c:v>-18712670000</c:v>
                </c:pt>
                <c:pt idx="18">
                  <c:v>-25093690000</c:v>
                </c:pt>
                <c:pt idx="19">
                  <c:v>-31655255000</c:v>
                </c:pt>
                <c:pt idx="20">
                  <c:v>-31655255000</c:v>
                </c:pt>
                <c:pt idx="21">
                  <c:v>-21973060000</c:v>
                </c:pt>
                <c:pt idx="22">
                  <c:v>-14955665000</c:v>
                </c:pt>
                <c:pt idx="23">
                  <c:v>-8312240000</c:v>
                </c:pt>
                <c:pt idx="24">
                  <c:v>-4743390000</c:v>
                </c:pt>
                <c:pt idx="25">
                  <c:v>0</c:v>
                </c:pt>
                <c:pt idx="26">
                  <c:v>-4117865000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CB70-E449-AB71-AD3328E1D6D2}"/>
            </c:ext>
          </c:extLst>
        </c:ser>
        <c:ser>
          <c:idx val="9"/>
          <c:order val="9"/>
          <c:tx>
            <c:strRef>
              <c:f>GDTD!$AT$5</c:f>
              <c:strCache>
                <c:ptCount val="1"/>
                <c:pt idx="0">
                  <c:v>MSB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multiLvlStrRef>
              <c:f>GDTD!$AI$6:$AJ$72</c:f>
              <c:multiLvlStrCache>
                <c:ptCount val="67"/>
                <c:lvl>
                  <c:pt idx="0">
                    <c:v>19/01/2024</c:v>
                  </c:pt>
                  <c:pt idx="1">
                    <c:v>18/01/2024</c:v>
                  </c:pt>
                  <c:pt idx="2">
                    <c:v>17/01/2024</c:v>
                  </c:pt>
                  <c:pt idx="3">
                    <c:v>16/01/2024</c:v>
                  </c:pt>
                  <c:pt idx="4">
                    <c:v>15/01/2024</c:v>
                  </c:pt>
                  <c:pt idx="5">
                    <c:v>12/01/2024</c:v>
                  </c:pt>
                  <c:pt idx="6">
                    <c:v>11/01/2024</c:v>
                  </c:pt>
                  <c:pt idx="7">
                    <c:v>10/01/2024</c:v>
                  </c:pt>
                  <c:pt idx="8">
                    <c:v>09/01/2024</c:v>
                  </c:pt>
                  <c:pt idx="9">
                    <c:v>08/01/2024</c:v>
                  </c:pt>
                  <c:pt idx="10">
                    <c:v>05/01/2024</c:v>
                  </c:pt>
                  <c:pt idx="11">
                    <c:v>04/01/2024</c:v>
                  </c:pt>
                  <c:pt idx="12">
                    <c:v>03/01/2024</c:v>
                  </c:pt>
                  <c:pt idx="13">
                    <c:v>02/01/2024</c:v>
                  </c:pt>
                  <c:pt idx="14">
                    <c:v>29/12/2023</c:v>
                  </c:pt>
                  <c:pt idx="15">
                    <c:v>28/12/2023</c:v>
                  </c:pt>
                  <c:pt idx="16">
                    <c:v>27/12/2023</c:v>
                  </c:pt>
                  <c:pt idx="17">
                    <c:v>26/12/2023</c:v>
                  </c:pt>
                  <c:pt idx="18">
                    <c:v>25/12/2023</c:v>
                  </c:pt>
                  <c:pt idx="19">
                    <c:v>22/12/2023</c:v>
                  </c:pt>
                  <c:pt idx="20">
                    <c:v>21/12/2023</c:v>
                  </c:pt>
                  <c:pt idx="21">
                    <c:v>20/12/2023</c:v>
                  </c:pt>
                  <c:pt idx="22">
                    <c:v>19/12/2023</c:v>
                  </c:pt>
                  <c:pt idx="23">
                    <c:v>18/12/2023</c:v>
                  </c:pt>
                  <c:pt idx="24">
                    <c:v>15/12/2023</c:v>
                  </c:pt>
                  <c:pt idx="25">
                    <c:v>14/12/2023</c:v>
                  </c:pt>
                  <c:pt idx="26">
                    <c:v>13/12/2023</c:v>
                  </c:pt>
                  <c:pt idx="27">
                    <c:v>12/12/2023</c:v>
                  </c:pt>
                  <c:pt idx="28">
                    <c:v>11/12/2023</c:v>
                  </c:pt>
                  <c:pt idx="29">
                    <c:v>08/12/2023</c:v>
                  </c:pt>
                  <c:pt idx="30">
                    <c:v>07/12/2023</c:v>
                  </c:pt>
                  <c:pt idx="31">
                    <c:v>06/12/2023</c:v>
                  </c:pt>
                  <c:pt idx="32">
                    <c:v>05/12/2023</c:v>
                  </c:pt>
                  <c:pt idx="33">
                    <c:v>04/12/2023</c:v>
                  </c:pt>
                  <c:pt idx="34">
                    <c:v>01/12/2023</c:v>
                  </c:pt>
                  <c:pt idx="35">
                    <c:v>30/11/2023</c:v>
                  </c:pt>
                  <c:pt idx="36">
                    <c:v>29/11/2023</c:v>
                  </c:pt>
                  <c:pt idx="37">
                    <c:v>28/11/2023</c:v>
                  </c:pt>
                  <c:pt idx="38">
                    <c:v>27/11/2023</c:v>
                  </c:pt>
                  <c:pt idx="39">
                    <c:v>24/11/2023</c:v>
                  </c:pt>
                  <c:pt idx="40">
                    <c:v>23/11/2023</c:v>
                  </c:pt>
                  <c:pt idx="41">
                    <c:v>22/11/2023</c:v>
                  </c:pt>
                  <c:pt idx="42">
                    <c:v>21/11/2023</c:v>
                  </c:pt>
                  <c:pt idx="43">
                    <c:v>20/11/2023</c:v>
                  </c:pt>
                  <c:pt idx="44">
                    <c:v>17/11/2023</c:v>
                  </c:pt>
                  <c:pt idx="45">
                    <c:v>16/11/2023</c:v>
                  </c:pt>
                  <c:pt idx="46">
                    <c:v>15/11/2023</c:v>
                  </c:pt>
                  <c:pt idx="47">
                    <c:v>14/11/2023</c:v>
                  </c:pt>
                  <c:pt idx="48">
                    <c:v>13/11/2023</c:v>
                  </c:pt>
                  <c:pt idx="49">
                    <c:v>10/11/2023</c:v>
                  </c:pt>
                  <c:pt idx="50">
                    <c:v>09/11/2023</c:v>
                  </c:pt>
                  <c:pt idx="51">
                    <c:v>08/11/2023</c:v>
                  </c:pt>
                  <c:pt idx="52">
                    <c:v>07/11/2023</c:v>
                  </c:pt>
                  <c:pt idx="53">
                    <c:v>06/11/2023</c:v>
                  </c:pt>
                  <c:pt idx="54">
                    <c:v>03/11/2023</c:v>
                  </c:pt>
                  <c:pt idx="55">
                    <c:v>02/11/2023</c:v>
                  </c:pt>
                  <c:pt idx="56">
                    <c:v>01/11/2023</c:v>
                  </c:pt>
                  <c:pt idx="57">
                    <c:v>31/10/2023</c:v>
                  </c:pt>
                  <c:pt idx="58">
                    <c:v>30/10/2023</c:v>
                  </c:pt>
                  <c:pt idx="59">
                    <c:v>27/10/2023</c:v>
                  </c:pt>
                  <c:pt idx="60">
                    <c:v>26/10/2023</c:v>
                  </c:pt>
                  <c:pt idx="61">
                    <c:v>25/10/2023</c:v>
                  </c:pt>
                  <c:pt idx="62">
                    <c:v>24/10/2023</c:v>
                  </c:pt>
                  <c:pt idx="63">
                    <c:v>23/10/2023</c:v>
                  </c:pt>
                  <c:pt idx="64">
                    <c:v>20/10/2023</c:v>
                  </c:pt>
                  <c:pt idx="65">
                    <c:v>19/10/2023</c:v>
                  </c:pt>
                  <c:pt idx="66">
                    <c:v>18/10/2023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GDTD!$AT$6:$AT$72</c:f>
              <c:numCache>
                <c:formatCode>#,##0</c:formatCode>
                <c:ptCount val="67"/>
                <c:pt idx="0">
                  <c:v>62519000</c:v>
                </c:pt>
                <c:pt idx="1">
                  <c:v>62519000</c:v>
                </c:pt>
                <c:pt idx="2">
                  <c:v>-317935000</c:v>
                </c:pt>
                <c:pt idx="3">
                  <c:v>-886495000</c:v>
                </c:pt>
                <c:pt idx="4">
                  <c:v>-677165000</c:v>
                </c:pt>
                <c:pt idx="5">
                  <c:v>-594940000</c:v>
                </c:pt>
                <c:pt idx="6">
                  <c:v>4649580000</c:v>
                </c:pt>
                <c:pt idx="7">
                  <c:v>518770000</c:v>
                </c:pt>
                <c:pt idx="8">
                  <c:v>518770000</c:v>
                </c:pt>
                <c:pt idx="9">
                  <c:v>518770000</c:v>
                </c:pt>
                <c:pt idx="10">
                  <c:v>518770000</c:v>
                </c:pt>
                <c:pt idx="11">
                  <c:v>518770000</c:v>
                </c:pt>
                <c:pt idx="12">
                  <c:v>518770000</c:v>
                </c:pt>
                <c:pt idx="13">
                  <c:v>518770000</c:v>
                </c:pt>
                <c:pt idx="14">
                  <c:v>518770000</c:v>
                </c:pt>
                <c:pt idx="15">
                  <c:v>317825000</c:v>
                </c:pt>
                <c:pt idx="16">
                  <c:v>317825000</c:v>
                </c:pt>
                <c:pt idx="17">
                  <c:v>317825000</c:v>
                </c:pt>
                <c:pt idx="18">
                  <c:v>317825000</c:v>
                </c:pt>
                <c:pt idx="19">
                  <c:v>317825000</c:v>
                </c:pt>
                <c:pt idx="20">
                  <c:v>317825000</c:v>
                </c:pt>
                <c:pt idx="21">
                  <c:v>317825000</c:v>
                </c:pt>
                <c:pt idx="22">
                  <c:v>317825000</c:v>
                </c:pt>
                <c:pt idx="23">
                  <c:v>37180000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CB70-E449-AB71-AD3328E1D6D2}"/>
            </c:ext>
          </c:extLst>
        </c:ser>
        <c:ser>
          <c:idx val="10"/>
          <c:order val="10"/>
          <c:tx>
            <c:strRef>
              <c:f>GDTD!$AU$5</c:f>
              <c:strCache>
                <c:ptCount val="1"/>
                <c:pt idx="0">
                  <c:v>LPB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multiLvlStrRef>
              <c:f>GDTD!$AI$6:$AJ$72</c:f>
              <c:multiLvlStrCache>
                <c:ptCount val="67"/>
                <c:lvl>
                  <c:pt idx="0">
                    <c:v>19/01/2024</c:v>
                  </c:pt>
                  <c:pt idx="1">
                    <c:v>18/01/2024</c:v>
                  </c:pt>
                  <c:pt idx="2">
                    <c:v>17/01/2024</c:v>
                  </c:pt>
                  <c:pt idx="3">
                    <c:v>16/01/2024</c:v>
                  </c:pt>
                  <c:pt idx="4">
                    <c:v>15/01/2024</c:v>
                  </c:pt>
                  <c:pt idx="5">
                    <c:v>12/01/2024</c:v>
                  </c:pt>
                  <c:pt idx="6">
                    <c:v>11/01/2024</c:v>
                  </c:pt>
                  <c:pt idx="7">
                    <c:v>10/01/2024</c:v>
                  </c:pt>
                  <c:pt idx="8">
                    <c:v>09/01/2024</c:v>
                  </c:pt>
                  <c:pt idx="9">
                    <c:v>08/01/2024</c:v>
                  </c:pt>
                  <c:pt idx="10">
                    <c:v>05/01/2024</c:v>
                  </c:pt>
                  <c:pt idx="11">
                    <c:v>04/01/2024</c:v>
                  </c:pt>
                  <c:pt idx="12">
                    <c:v>03/01/2024</c:v>
                  </c:pt>
                  <c:pt idx="13">
                    <c:v>02/01/2024</c:v>
                  </c:pt>
                  <c:pt idx="14">
                    <c:v>29/12/2023</c:v>
                  </c:pt>
                  <c:pt idx="15">
                    <c:v>28/12/2023</c:v>
                  </c:pt>
                  <c:pt idx="16">
                    <c:v>27/12/2023</c:v>
                  </c:pt>
                  <c:pt idx="17">
                    <c:v>26/12/2023</c:v>
                  </c:pt>
                  <c:pt idx="18">
                    <c:v>25/12/2023</c:v>
                  </c:pt>
                  <c:pt idx="19">
                    <c:v>22/12/2023</c:v>
                  </c:pt>
                  <c:pt idx="20">
                    <c:v>21/12/2023</c:v>
                  </c:pt>
                  <c:pt idx="21">
                    <c:v>20/12/2023</c:v>
                  </c:pt>
                  <c:pt idx="22">
                    <c:v>19/12/2023</c:v>
                  </c:pt>
                  <c:pt idx="23">
                    <c:v>18/12/2023</c:v>
                  </c:pt>
                  <c:pt idx="24">
                    <c:v>15/12/2023</c:v>
                  </c:pt>
                  <c:pt idx="25">
                    <c:v>14/12/2023</c:v>
                  </c:pt>
                  <c:pt idx="26">
                    <c:v>13/12/2023</c:v>
                  </c:pt>
                  <c:pt idx="27">
                    <c:v>12/12/2023</c:v>
                  </c:pt>
                  <c:pt idx="28">
                    <c:v>11/12/2023</c:v>
                  </c:pt>
                  <c:pt idx="29">
                    <c:v>08/12/2023</c:v>
                  </c:pt>
                  <c:pt idx="30">
                    <c:v>07/12/2023</c:v>
                  </c:pt>
                  <c:pt idx="31">
                    <c:v>06/12/2023</c:v>
                  </c:pt>
                  <c:pt idx="32">
                    <c:v>05/12/2023</c:v>
                  </c:pt>
                  <c:pt idx="33">
                    <c:v>04/12/2023</c:v>
                  </c:pt>
                  <c:pt idx="34">
                    <c:v>01/12/2023</c:v>
                  </c:pt>
                  <c:pt idx="35">
                    <c:v>30/11/2023</c:v>
                  </c:pt>
                  <c:pt idx="36">
                    <c:v>29/11/2023</c:v>
                  </c:pt>
                  <c:pt idx="37">
                    <c:v>28/11/2023</c:v>
                  </c:pt>
                  <c:pt idx="38">
                    <c:v>27/11/2023</c:v>
                  </c:pt>
                  <c:pt idx="39">
                    <c:v>24/11/2023</c:v>
                  </c:pt>
                  <c:pt idx="40">
                    <c:v>23/11/2023</c:v>
                  </c:pt>
                  <c:pt idx="41">
                    <c:v>22/11/2023</c:v>
                  </c:pt>
                  <c:pt idx="42">
                    <c:v>21/11/2023</c:v>
                  </c:pt>
                  <c:pt idx="43">
                    <c:v>20/11/2023</c:v>
                  </c:pt>
                  <c:pt idx="44">
                    <c:v>17/11/2023</c:v>
                  </c:pt>
                  <c:pt idx="45">
                    <c:v>16/11/2023</c:v>
                  </c:pt>
                  <c:pt idx="46">
                    <c:v>15/11/2023</c:v>
                  </c:pt>
                  <c:pt idx="47">
                    <c:v>14/11/2023</c:v>
                  </c:pt>
                  <c:pt idx="48">
                    <c:v>13/11/2023</c:v>
                  </c:pt>
                  <c:pt idx="49">
                    <c:v>10/11/2023</c:v>
                  </c:pt>
                  <c:pt idx="50">
                    <c:v>09/11/2023</c:v>
                  </c:pt>
                  <c:pt idx="51">
                    <c:v>08/11/2023</c:v>
                  </c:pt>
                  <c:pt idx="52">
                    <c:v>07/11/2023</c:v>
                  </c:pt>
                  <c:pt idx="53">
                    <c:v>06/11/2023</c:v>
                  </c:pt>
                  <c:pt idx="54">
                    <c:v>03/11/2023</c:v>
                  </c:pt>
                  <c:pt idx="55">
                    <c:v>02/11/2023</c:v>
                  </c:pt>
                  <c:pt idx="56">
                    <c:v>01/11/2023</c:v>
                  </c:pt>
                  <c:pt idx="57">
                    <c:v>31/10/2023</c:v>
                  </c:pt>
                  <c:pt idx="58">
                    <c:v>30/10/2023</c:v>
                  </c:pt>
                  <c:pt idx="59">
                    <c:v>27/10/2023</c:v>
                  </c:pt>
                  <c:pt idx="60">
                    <c:v>26/10/2023</c:v>
                  </c:pt>
                  <c:pt idx="61">
                    <c:v>25/10/2023</c:v>
                  </c:pt>
                  <c:pt idx="62">
                    <c:v>24/10/2023</c:v>
                  </c:pt>
                  <c:pt idx="63">
                    <c:v>23/10/2023</c:v>
                  </c:pt>
                  <c:pt idx="64">
                    <c:v>20/10/2023</c:v>
                  </c:pt>
                  <c:pt idx="65">
                    <c:v>19/10/2023</c:v>
                  </c:pt>
                  <c:pt idx="66">
                    <c:v>18/10/2023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GDTD!$AU$6:$AU$72</c:f>
              <c:numCache>
                <c:formatCode>#,##0</c:formatCode>
                <c:ptCount val="67"/>
                <c:pt idx="0">
                  <c:v>11525440000</c:v>
                </c:pt>
                <c:pt idx="1">
                  <c:v>11525440000</c:v>
                </c:pt>
                <c:pt idx="2">
                  <c:v>11140210000</c:v>
                </c:pt>
                <c:pt idx="3">
                  <c:v>11018270000</c:v>
                </c:pt>
                <c:pt idx="4">
                  <c:v>11018270000</c:v>
                </c:pt>
                <c:pt idx="5">
                  <c:v>11018270000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CB70-E449-AB71-AD3328E1D6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1458623"/>
        <c:axId val="61613039"/>
      </c:lineChart>
      <c:catAx>
        <c:axId val="61458623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VN"/>
          </a:p>
        </c:txPr>
        <c:crossAx val="61613039"/>
        <c:crosses val="autoZero"/>
        <c:auto val="1"/>
        <c:lblAlgn val="ctr"/>
        <c:lblOffset val="100"/>
        <c:noMultiLvlLbl val="0"/>
      </c:catAx>
      <c:valAx>
        <c:axId val="61613039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VN"/>
          </a:p>
        </c:txPr>
        <c:crossAx val="61458623"/>
        <c:crosses val="autoZero"/>
        <c:crossBetween val="between"/>
        <c:dispUnits>
          <c:builtInUnit val="billion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VN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V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VN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BDS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VN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GDTD!$AZ$5</c:f>
              <c:strCache>
                <c:ptCount val="1"/>
                <c:pt idx="0">
                  <c:v>NVL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multiLvlStrRef>
              <c:f>GDTD!$AW$6:$AX$72</c:f>
              <c:multiLvlStrCache>
                <c:ptCount val="67"/>
                <c:lvl>
                  <c:pt idx="0">
                    <c:v>19/01/2024</c:v>
                  </c:pt>
                  <c:pt idx="1">
                    <c:v>18/01/2024</c:v>
                  </c:pt>
                  <c:pt idx="2">
                    <c:v>17/01/2024</c:v>
                  </c:pt>
                  <c:pt idx="3">
                    <c:v>16/01/2024</c:v>
                  </c:pt>
                  <c:pt idx="4">
                    <c:v>15/01/2024</c:v>
                  </c:pt>
                  <c:pt idx="5">
                    <c:v>12/01/2024</c:v>
                  </c:pt>
                  <c:pt idx="6">
                    <c:v>11/01/2024</c:v>
                  </c:pt>
                  <c:pt idx="7">
                    <c:v>10/01/2024</c:v>
                  </c:pt>
                  <c:pt idx="8">
                    <c:v>09/01/2024</c:v>
                  </c:pt>
                  <c:pt idx="9">
                    <c:v>08/01/2024</c:v>
                  </c:pt>
                  <c:pt idx="10">
                    <c:v>05/01/2024</c:v>
                  </c:pt>
                  <c:pt idx="11">
                    <c:v>04/01/2024</c:v>
                  </c:pt>
                  <c:pt idx="12">
                    <c:v>03/01/2024</c:v>
                  </c:pt>
                  <c:pt idx="13">
                    <c:v>02/01/2024</c:v>
                  </c:pt>
                  <c:pt idx="14">
                    <c:v>29/12/2023</c:v>
                  </c:pt>
                  <c:pt idx="15">
                    <c:v>28/12/2023</c:v>
                  </c:pt>
                  <c:pt idx="16">
                    <c:v>27/12/2023</c:v>
                  </c:pt>
                  <c:pt idx="17">
                    <c:v>26/12/2023</c:v>
                  </c:pt>
                  <c:pt idx="18">
                    <c:v>25/12/2023</c:v>
                  </c:pt>
                  <c:pt idx="19">
                    <c:v>22/12/2023</c:v>
                  </c:pt>
                  <c:pt idx="20">
                    <c:v>21/12/2023</c:v>
                  </c:pt>
                  <c:pt idx="21">
                    <c:v>20/12/2023</c:v>
                  </c:pt>
                  <c:pt idx="22">
                    <c:v>19/12/2023</c:v>
                  </c:pt>
                  <c:pt idx="23">
                    <c:v>18/12/2023</c:v>
                  </c:pt>
                  <c:pt idx="24">
                    <c:v>15/12/2023</c:v>
                  </c:pt>
                  <c:pt idx="25">
                    <c:v>14/12/2023</c:v>
                  </c:pt>
                  <c:pt idx="26">
                    <c:v>13/12/2023</c:v>
                  </c:pt>
                  <c:pt idx="27">
                    <c:v>12/12/2023</c:v>
                  </c:pt>
                  <c:pt idx="28">
                    <c:v>11/12/2023</c:v>
                  </c:pt>
                  <c:pt idx="29">
                    <c:v>08/12/2023</c:v>
                  </c:pt>
                  <c:pt idx="30">
                    <c:v>07/12/2023</c:v>
                  </c:pt>
                  <c:pt idx="31">
                    <c:v>06/12/2023</c:v>
                  </c:pt>
                  <c:pt idx="32">
                    <c:v>05/12/2023</c:v>
                  </c:pt>
                  <c:pt idx="33">
                    <c:v>04/12/2023</c:v>
                  </c:pt>
                  <c:pt idx="34">
                    <c:v>01/12/2023</c:v>
                  </c:pt>
                  <c:pt idx="35">
                    <c:v>30/11/2023</c:v>
                  </c:pt>
                  <c:pt idx="36">
                    <c:v>29/11/2023</c:v>
                  </c:pt>
                  <c:pt idx="37">
                    <c:v>28/11/2023</c:v>
                  </c:pt>
                  <c:pt idx="38">
                    <c:v>27/11/2023</c:v>
                  </c:pt>
                  <c:pt idx="39">
                    <c:v>24/11/2023</c:v>
                  </c:pt>
                  <c:pt idx="40">
                    <c:v>23/11/2023</c:v>
                  </c:pt>
                  <c:pt idx="41">
                    <c:v>22/11/2023</c:v>
                  </c:pt>
                  <c:pt idx="42">
                    <c:v>21/11/2023</c:v>
                  </c:pt>
                  <c:pt idx="43">
                    <c:v>20/11/2023</c:v>
                  </c:pt>
                  <c:pt idx="44">
                    <c:v>17/11/2023</c:v>
                  </c:pt>
                  <c:pt idx="45">
                    <c:v>16/11/2023</c:v>
                  </c:pt>
                  <c:pt idx="46">
                    <c:v>15/11/2023</c:v>
                  </c:pt>
                  <c:pt idx="47">
                    <c:v>14/11/2023</c:v>
                  </c:pt>
                  <c:pt idx="48">
                    <c:v>13/11/2023</c:v>
                  </c:pt>
                  <c:pt idx="49">
                    <c:v>10/11/2023</c:v>
                  </c:pt>
                  <c:pt idx="50">
                    <c:v>09/11/2023</c:v>
                  </c:pt>
                  <c:pt idx="51">
                    <c:v>08/11/2023</c:v>
                  </c:pt>
                  <c:pt idx="52">
                    <c:v>07/11/2023</c:v>
                  </c:pt>
                  <c:pt idx="53">
                    <c:v>06/11/2023</c:v>
                  </c:pt>
                  <c:pt idx="54">
                    <c:v>03/11/2023</c:v>
                  </c:pt>
                  <c:pt idx="55">
                    <c:v>02/11/2023</c:v>
                  </c:pt>
                  <c:pt idx="56">
                    <c:v>01/11/2023</c:v>
                  </c:pt>
                  <c:pt idx="57">
                    <c:v>31/10/2023</c:v>
                  </c:pt>
                  <c:pt idx="58">
                    <c:v>30/10/2023</c:v>
                  </c:pt>
                  <c:pt idx="59">
                    <c:v>27/10/2023</c:v>
                  </c:pt>
                  <c:pt idx="60">
                    <c:v>26/10/2023</c:v>
                  </c:pt>
                  <c:pt idx="61">
                    <c:v>25/10/2023</c:v>
                  </c:pt>
                  <c:pt idx="62">
                    <c:v>24/10/2023</c:v>
                  </c:pt>
                  <c:pt idx="63">
                    <c:v>23/10/2023</c:v>
                  </c:pt>
                  <c:pt idx="64">
                    <c:v>20/10/2023</c:v>
                  </c:pt>
                  <c:pt idx="65">
                    <c:v>19/10/2023</c:v>
                  </c:pt>
                  <c:pt idx="66">
                    <c:v>18/10/2023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GDTD!$AZ$6:$AZ$72</c:f>
              <c:numCache>
                <c:formatCode>#,##0</c:formatCode>
                <c:ptCount val="67"/>
                <c:pt idx="0">
                  <c:v>-29628420000</c:v>
                </c:pt>
                <c:pt idx="1">
                  <c:v>-29628420000</c:v>
                </c:pt>
                <c:pt idx="2">
                  <c:v>-29628420000</c:v>
                </c:pt>
                <c:pt idx="3">
                  <c:v>-28332420000</c:v>
                </c:pt>
                <c:pt idx="4">
                  <c:v>-28332420000</c:v>
                </c:pt>
                <c:pt idx="5">
                  <c:v>-28332420000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A9E-654F-A55F-BB9FF4C6FE11}"/>
            </c:ext>
          </c:extLst>
        </c:ser>
        <c:ser>
          <c:idx val="2"/>
          <c:order val="1"/>
          <c:tx>
            <c:strRef>
              <c:f>GDTD!$BA$5</c:f>
              <c:strCache>
                <c:ptCount val="1"/>
                <c:pt idx="0">
                  <c:v>PDR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multiLvlStrRef>
              <c:f>GDTD!$AW$6:$AX$72</c:f>
              <c:multiLvlStrCache>
                <c:ptCount val="67"/>
                <c:lvl>
                  <c:pt idx="0">
                    <c:v>19/01/2024</c:v>
                  </c:pt>
                  <c:pt idx="1">
                    <c:v>18/01/2024</c:v>
                  </c:pt>
                  <c:pt idx="2">
                    <c:v>17/01/2024</c:v>
                  </c:pt>
                  <c:pt idx="3">
                    <c:v>16/01/2024</c:v>
                  </c:pt>
                  <c:pt idx="4">
                    <c:v>15/01/2024</c:v>
                  </c:pt>
                  <c:pt idx="5">
                    <c:v>12/01/2024</c:v>
                  </c:pt>
                  <c:pt idx="6">
                    <c:v>11/01/2024</c:v>
                  </c:pt>
                  <c:pt idx="7">
                    <c:v>10/01/2024</c:v>
                  </c:pt>
                  <c:pt idx="8">
                    <c:v>09/01/2024</c:v>
                  </c:pt>
                  <c:pt idx="9">
                    <c:v>08/01/2024</c:v>
                  </c:pt>
                  <c:pt idx="10">
                    <c:v>05/01/2024</c:v>
                  </c:pt>
                  <c:pt idx="11">
                    <c:v>04/01/2024</c:v>
                  </c:pt>
                  <c:pt idx="12">
                    <c:v>03/01/2024</c:v>
                  </c:pt>
                  <c:pt idx="13">
                    <c:v>02/01/2024</c:v>
                  </c:pt>
                  <c:pt idx="14">
                    <c:v>29/12/2023</c:v>
                  </c:pt>
                  <c:pt idx="15">
                    <c:v>28/12/2023</c:v>
                  </c:pt>
                  <c:pt idx="16">
                    <c:v>27/12/2023</c:v>
                  </c:pt>
                  <c:pt idx="17">
                    <c:v>26/12/2023</c:v>
                  </c:pt>
                  <c:pt idx="18">
                    <c:v>25/12/2023</c:v>
                  </c:pt>
                  <c:pt idx="19">
                    <c:v>22/12/2023</c:v>
                  </c:pt>
                  <c:pt idx="20">
                    <c:v>21/12/2023</c:v>
                  </c:pt>
                  <c:pt idx="21">
                    <c:v>20/12/2023</c:v>
                  </c:pt>
                  <c:pt idx="22">
                    <c:v>19/12/2023</c:v>
                  </c:pt>
                  <c:pt idx="23">
                    <c:v>18/12/2023</c:v>
                  </c:pt>
                  <c:pt idx="24">
                    <c:v>15/12/2023</c:v>
                  </c:pt>
                  <c:pt idx="25">
                    <c:v>14/12/2023</c:v>
                  </c:pt>
                  <c:pt idx="26">
                    <c:v>13/12/2023</c:v>
                  </c:pt>
                  <c:pt idx="27">
                    <c:v>12/12/2023</c:v>
                  </c:pt>
                  <c:pt idx="28">
                    <c:v>11/12/2023</c:v>
                  </c:pt>
                  <c:pt idx="29">
                    <c:v>08/12/2023</c:v>
                  </c:pt>
                  <c:pt idx="30">
                    <c:v>07/12/2023</c:v>
                  </c:pt>
                  <c:pt idx="31">
                    <c:v>06/12/2023</c:v>
                  </c:pt>
                  <c:pt idx="32">
                    <c:v>05/12/2023</c:v>
                  </c:pt>
                  <c:pt idx="33">
                    <c:v>04/12/2023</c:v>
                  </c:pt>
                  <c:pt idx="34">
                    <c:v>01/12/2023</c:v>
                  </c:pt>
                  <c:pt idx="35">
                    <c:v>30/11/2023</c:v>
                  </c:pt>
                  <c:pt idx="36">
                    <c:v>29/11/2023</c:v>
                  </c:pt>
                  <c:pt idx="37">
                    <c:v>28/11/2023</c:v>
                  </c:pt>
                  <c:pt idx="38">
                    <c:v>27/11/2023</c:v>
                  </c:pt>
                  <c:pt idx="39">
                    <c:v>24/11/2023</c:v>
                  </c:pt>
                  <c:pt idx="40">
                    <c:v>23/11/2023</c:v>
                  </c:pt>
                  <c:pt idx="41">
                    <c:v>22/11/2023</c:v>
                  </c:pt>
                  <c:pt idx="42">
                    <c:v>21/11/2023</c:v>
                  </c:pt>
                  <c:pt idx="43">
                    <c:v>20/11/2023</c:v>
                  </c:pt>
                  <c:pt idx="44">
                    <c:v>17/11/2023</c:v>
                  </c:pt>
                  <c:pt idx="45">
                    <c:v>16/11/2023</c:v>
                  </c:pt>
                  <c:pt idx="46">
                    <c:v>15/11/2023</c:v>
                  </c:pt>
                  <c:pt idx="47">
                    <c:v>14/11/2023</c:v>
                  </c:pt>
                  <c:pt idx="48">
                    <c:v>13/11/2023</c:v>
                  </c:pt>
                  <c:pt idx="49">
                    <c:v>10/11/2023</c:v>
                  </c:pt>
                  <c:pt idx="50">
                    <c:v>09/11/2023</c:v>
                  </c:pt>
                  <c:pt idx="51">
                    <c:v>08/11/2023</c:v>
                  </c:pt>
                  <c:pt idx="52">
                    <c:v>07/11/2023</c:v>
                  </c:pt>
                  <c:pt idx="53">
                    <c:v>06/11/2023</c:v>
                  </c:pt>
                  <c:pt idx="54">
                    <c:v>03/11/2023</c:v>
                  </c:pt>
                  <c:pt idx="55">
                    <c:v>02/11/2023</c:v>
                  </c:pt>
                  <c:pt idx="56">
                    <c:v>01/11/2023</c:v>
                  </c:pt>
                  <c:pt idx="57">
                    <c:v>31/10/2023</c:v>
                  </c:pt>
                  <c:pt idx="58">
                    <c:v>30/10/2023</c:v>
                  </c:pt>
                  <c:pt idx="59">
                    <c:v>27/10/2023</c:v>
                  </c:pt>
                  <c:pt idx="60">
                    <c:v>26/10/2023</c:v>
                  </c:pt>
                  <c:pt idx="61">
                    <c:v>25/10/2023</c:v>
                  </c:pt>
                  <c:pt idx="62">
                    <c:v>24/10/2023</c:v>
                  </c:pt>
                  <c:pt idx="63">
                    <c:v>23/10/2023</c:v>
                  </c:pt>
                  <c:pt idx="64">
                    <c:v>20/10/2023</c:v>
                  </c:pt>
                  <c:pt idx="65">
                    <c:v>19/10/2023</c:v>
                  </c:pt>
                  <c:pt idx="66">
                    <c:v>18/10/2023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GDTD!$BA$6:$BA$72</c:f>
              <c:numCache>
                <c:formatCode>#,##0</c:formatCode>
                <c:ptCount val="67"/>
                <c:pt idx="0">
                  <c:v>10478855000</c:v>
                </c:pt>
                <c:pt idx="1">
                  <c:v>10478855000</c:v>
                </c:pt>
                <c:pt idx="2">
                  <c:v>10531655000</c:v>
                </c:pt>
                <c:pt idx="3">
                  <c:v>10746240000</c:v>
                </c:pt>
                <c:pt idx="4">
                  <c:v>10746240000</c:v>
                </c:pt>
                <c:pt idx="5">
                  <c:v>10746240000</c:v>
                </c:pt>
                <c:pt idx="6">
                  <c:v>10765420000</c:v>
                </c:pt>
                <c:pt idx="7">
                  <c:v>10765420000</c:v>
                </c:pt>
                <c:pt idx="8">
                  <c:v>10765420000</c:v>
                </c:pt>
                <c:pt idx="9">
                  <c:v>10765420000</c:v>
                </c:pt>
                <c:pt idx="10">
                  <c:v>10765420000</c:v>
                </c:pt>
                <c:pt idx="11">
                  <c:v>10765420000</c:v>
                </c:pt>
                <c:pt idx="12">
                  <c:v>10765420000</c:v>
                </c:pt>
                <c:pt idx="13">
                  <c:v>10765420000</c:v>
                </c:pt>
                <c:pt idx="14">
                  <c:v>10765420000</c:v>
                </c:pt>
                <c:pt idx="15">
                  <c:v>10765420000</c:v>
                </c:pt>
                <c:pt idx="16">
                  <c:v>10765420000</c:v>
                </c:pt>
                <c:pt idx="17">
                  <c:v>10765420000</c:v>
                </c:pt>
                <c:pt idx="18">
                  <c:v>10765420000</c:v>
                </c:pt>
                <c:pt idx="19">
                  <c:v>10765420000</c:v>
                </c:pt>
                <c:pt idx="20">
                  <c:v>9936660000</c:v>
                </c:pt>
                <c:pt idx="21">
                  <c:v>9936660000</c:v>
                </c:pt>
                <c:pt idx="22">
                  <c:v>9936660000</c:v>
                </c:pt>
                <c:pt idx="23">
                  <c:v>9936660000</c:v>
                </c:pt>
                <c:pt idx="24">
                  <c:v>9936660000</c:v>
                </c:pt>
                <c:pt idx="25">
                  <c:v>0</c:v>
                </c:pt>
                <c:pt idx="26">
                  <c:v>6754660000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A9E-654F-A55F-BB9FF4C6FE11}"/>
            </c:ext>
          </c:extLst>
        </c:ser>
        <c:ser>
          <c:idx val="3"/>
          <c:order val="2"/>
          <c:tx>
            <c:strRef>
              <c:f>GDTD!$BB$5</c:f>
              <c:strCache>
                <c:ptCount val="1"/>
                <c:pt idx="0">
                  <c:v>DXG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multiLvlStrRef>
              <c:f>GDTD!$AW$6:$AX$72</c:f>
              <c:multiLvlStrCache>
                <c:ptCount val="67"/>
                <c:lvl>
                  <c:pt idx="0">
                    <c:v>19/01/2024</c:v>
                  </c:pt>
                  <c:pt idx="1">
                    <c:v>18/01/2024</c:v>
                  </c:pt>
                  <c:pt idx="2">
                    <c:v>17/01/2024</c:v>
                  </c:pt>
                  <c:pt idx="3">
                    <c:v>16/01/2024</c:v>
                  </c:pt>
                  <c:pt idx="4">
                    <c:v>15/01/2024</c:v>
                  </c:pt>
                  <c:pt idx="5">
                    <c:v>12/01/2024</c:v>
                  </c:pt>
                  <c:pt idx="6">
                    <c:v>11/01/2024</c:v>
                  </c:pt>
                  <c:pt idx="7">
                    <c:v>10/01/2024</c:v>
                  </c:pt>
                  <c:pt idx="8">
                    <c:v>09/01/2024</c:v>
                  </c:pt>
                  <c:pt idx="9">
                    <c:v>08/01/2024</c:v>
                  </c:pt>
                  <c:pt idx="10">
                    <c:v>05/01/2024</c:v>
                  </c:pt>
                  <c:pt idx="11">
                    <c:v>04/01/2024</c:v>
                  </c:pt>
                  <c:pt idx="12">
                    <c:v>03/01/2024</c:v>
                  </c:pt>
                  <c:pt idx="13">
                    <c:v>02/01/2024</c:v>
                  </c:pt>
                  <c:pt idx="14">
                    <c:v>29/12/2023</c:v>
                  </c:pt>
                  <c:pt idx="15">
                    <c:v>28/12/2023</c:v>
                  </c:pt>
                  <c:pt idx="16">
                    <c:v>27/12/2023</c:v>
                  </c:pt>
                  <c:pt idx="17">
                    <c:v>26/12/2023</c:v>
                  </c:pt>
                  <c:pt idx="18">
                    <c:v>25/12/2023</c:v>
                  </c:pt>
                  <c:pt idx="19">
                    <c:v>22/12/2023</c:v>
                  </c:pt>
                  <c:pt idx="20">
                    <c:v>21/12/2023</c:v>
                  </c:pt>
                  <c:pt idx="21">
                    <c:v>20/12/2023</c:v>
                  </c:pt>
                  <c:pt idx="22">
                    <c:v>19/12/2023</c:v>
                  </c:pt>
                  <c:pt idx="23">
                    <c:v>18/12/2023</c:v>
                  </c:pt>
                  <c:pt idx="24">
                    <c:v>15/12/2023</c:v>
                  </c:pt>
                  <c:pt idx="25">
                    <c:v>14/12/2023</c:v>
                  </c:pt>
                  <c:pt idx="26">
                    <c:v>13/12/2023</c:v>
                  </c:pt>
                  <c:pt idx="27">
                    <c:v>12/12/2023</c:v>
                  </c:pt>
                  <c:pt idx="28">
                    <c:v>11/12/2023</c:v>
                  </c:pt>
                  <c:pt idx="29">
                    <c:v>08/12/2023</c:v>
                  </c:pt>
                  <c:pt idx="30">
                    <c:v>07/12/2023</c:v>
                  </c:pt>
                  <c:pt idx="31">
                    <c:v>06/12/2023</c:v>
                  </c:pt>
                  <c:pt idx="32">
                    <c:v>05/12/2023</c:v>
                  </c:pt>
                  <c:pt idx="33">
                    <c:v>04/12/2023</c:v>
                  </c:pt>
                  <c:pt idx="34">
                    <c:v>01/12/2023</c:v>
                  </c:pt>
                  <c:pt idx="35">
                    <c:v>30/11/2023</c:v>
                  </c:pt>
                  <c:pt idx="36">
                    <c:v>29/11/2023</c:v>
                  </c:pt>
                  <c:pt idx="37">
                    <c:v>28/11/2023</c:v>
                  </c:pt>
                  <c:pt idx="38">
                    <c:v>27/11/2023</c:v>
                  </c:pt>
                  <c:pt idx="39">
                    <c:v>24/11/2023</c:v>
                  </c:pt>
                  <c:pt idx="40">
                    <c:v>23/11/2023</c:v>
                  </c:pt>
                  <c:pt idx="41">
                    <c:v>22/11/2023</c:v>
                  </c:pt>
                  <c:pt idx="42">
                    <c:v>21/11/2023</c:v>
                  </c:pt>
                  <c:pt idx="43">
                    <c:v>20/11/2023</c:v>
                  </c:pt>
                  <c:pt idx="44">
                    <c:v>17/11/2023</c:v>
                  </c:pt>
                  <c:pt idx="45">
                    <c:v>16/11/2023</c:v>
                  </c:pt>
                  <c:pt idx="46">
                    <c:v>15/11/2023</c:v>
                  </c:pt>
                  <c:pt idx="47">
                    <c:v>14/11/2023</c:v>
                  </c:pt>
                  <c:pt idx="48">
                    <c:v>13/11/2023</c:v>
                  </c:pt>
                  <c:pt idx="49">
                    <c:v>10/11/2023</c:v>
                  </c:pt>
                  <c:pt idx="50">
                    <c:v>09/11/2023</c:v>
                  </c:pt>
                  <c:pt idx="51">
                    <c:v>08/11/2023</c:v>
                  </c:pt>
                  <c:pt idx="52">
                    <c:v>07/11/2023</c:v>
                  </c:pt>
                  <c:pt idx="53">
                    <c:v>06/11/2023</c:v>
                  </c:pt>
                  <c:pt idx="54">
                    <c:v>03/11/2023</c:v>
                  </c:pt>
                  <c:pt idx="55">
                    <c:v>02/11/2023</c:v>
                  </c:pt>
                  <c:pt idx="56">
                    <c:v>01/11/2023</c:v>
                  </c:pt>
                  <c:pt idx="57">
                    <c:v>31/10/2023</c:v>
                  </c:pt>
                  <c:pt idx="58">
                    <c:v>30/10/2023</c:v>
                  </c:pt>
                  <c:pt idx="59">
                    <c:v>27/10/2023</c:v>
                  </c:pt>
                  <c:pt idx="60">
                    <c:v>26/10/2023</c:v>
                  </c:pt>
                  <c:pt idx="61">
                    <c:v>25/10/2023</c:v>
                  </c:pt>
                  <c:pt idx="62">
                    <c:v>24/10/2023</c:v>
                  </c:pt>
                  <c:pt idx="63">
                    <c:v>23/10/2023</c:v>
                  </c:pt>
                  <c:pt idx="64">
                    <c:v>20/10/2023</c:v>
                  </c:pt>
                  <c:pt idx="65">
                    <c:v>19/10/2023</c:v>
                  </c:pt>
                  <c:pt idx="66">
                    <c:v>18/10/2023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GDTD!$BB$6:$BB$72</c:f>
              <c:numCache>
                <c:formatCode>#,##0</c:formatCode>
                <c:ptCount val="67"/>
                <c:pt idx="0">
                  <c:v>20804690000</c:v>
                </c:pt>
                <c:pt idx="1">
                  <c:v>20804690000</c:v>
                </c:pt>
                <c:pt idx="2">
                  <c:v>18925260000</c:v>
                </c:pt>
                <c:pt idx="3">
                  <c:v>19155435000</c:v>
                </c:pt>
                <c:pt idx="4">
                  <c:v>19155435000</c:v>
                </c:pt>
                <c:pt idx="5">
                  <c:v>19155435000</c:v>
                </c:pt>
                <c:pt idx="6">
                  <c:v>19176390000</c:v>
                </c:pt>
                <c:pt idx="7">
                  <c:v>19176390000</c:v>
                </c:pt>
                <c:pt idx="8">
                  <c:v>19176390000</c:v>
                </c:pt>
                <c:pt idx="9">
                  <c:v>19176390000</c:v>
                </c:pt>
                <c:pt idx="10">
                  <c:v>19176390000</c:v>
                </c:pt>
                <c:pt idx="11">
                  <c:v>19176390000</c:v>
                </c:pt>
                <c:pt idx="12">
                  <c:v>19176390000</c:v>
                </c:pt>
                <c:pt idx="13">
                  <c:v>19176390000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A9E-654F-A55F-BB9FF4C6FE11}"/>
            </c:ext>
          </c:extLst>
        </c:ser>
        <c:ser>
          <c:idx val="4"/>
          <c:order val="3"/>
          <c:tx>
            <c:strRef>
              <c:f>GDTD!$BC$5</c:f>
              <c:strCache>
                <c:ptCount val="1"/>
                <c:pt idx="0">
                  <c:v>NLG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multiLvlStrRef>
              <c:f>GDTD!$AW$6:$AX$72</c:f>
              <c:multiLvlStrCache>
                <c:ptCount val="67"/>
                <c:lvl>
                  <c:pt idx="0">
                    <c:v>19/01/2024</c:v>
                  </c:pt>
                  <c:pt idx="1">
                    <c:v>18/01/2024</c:v>
                  </c:pt>
                  <c:pt idx="2">
                    <c:v>17/01/2024</c:v>
                  </c:pt>
                  <c:pt idx="3">
                    <c:v>16/01/2024</c:v>
                  </c:pt>
                  <c:pt idx="4">
                    <c:v>15/01/2024</c:v>
                  </c:pt>
                  <c:pt idx="5">
                    <c:v>12/01/2024</c:v>
                  </c:pt>
                  <c:pt idx="6">
                    <c:v>11/01/2024</c:v>
                  </c:pt>
                  <c:pt idx="7">
                    <c:v>10/01/2024</c:v>
                  </c:pt>
                  <c:pt idx="8">
                    <c:v>09/01/2024</c:v>
                  </c:pt>
                  <c:pt idx="9">
                    <c:v>08/01/2024</c:v>
                  </c:pt>
                  <c:pt idx="10">
                    <c:v>05/01/2024</c:v>
                  </c:pt>
                  <c:pt idx="11">
                    <c:v>04/01/2024</c:v>
                  </c:pt>
                  <c:pt idx="12">
                    <c:v>03/01/2024</c:v>
                  </c:pt>
                  <c:pt idx="13">
                    <c:v>02/01/2024</c:v>
                  </c:pt>
                  <c:pt idx="14">
                    <c:v>29/12/2023</c:v>
                  </c:pt>
                  <c:pt idx="15">
                    <c:v>28/12/2023</c:v>
                  </c:pt>
                  <c:pt idx="16">
                    <c:v>27/12/2023</c:v>
                  </c:pt>
                  <c:pt idx="17">
                    <c:v>26/12/2023</c:v>
                  </c:pt>
                  <c:pt idx="18">
                    <c:v>25/12/2023</c:v>
                  </c:pt>
                  <c:pt idx="19">
                    <c:v>22/12/2023</c:v>
                  </c:pt>
                  <c:pt idx="20">
                    <c:v>21/12/2023</c:v>
                  </c:pt>
                  <c:pt idx="21">
                    <c:v>20/12/2023</c:v>
                  </c:pt>
                  <c:pt idx="22">
                    <c:v>19/12/2023</c:v>
                  </c:pt>
                  <c:pt idx="23">
                    <c:v>18/12/2023</c:v>
                  </c:pt>
                  <c:pt idx="24">
                    <c:v>15/12/2023</c:v>
                  </c:pt>
                  <c:pt idx="25">
                    <c:v>14/12/2023</c:v>
                  </c:pt>
                  <c:pt idx="26">
                    <c:v>13/12/2023</c:v>
                  </c:pt>
                  <c:pt idx="27">
                    <c:v>12/12/2023</c:v>
                  </c:pt>
                  <c:pt idx="28">
                    <c:v>11/12/2023</c:v>
                  </c:pt>
                  <c:pt idx="29">
                    <c:v>08/12/2023</c:v>
                  </c:pt>
                  <c:pt idx="30">
                    <c:v>07/12/2023</c:v>
                  </c:pt>
                  <c:pt idx="31">
                    <c:v>06/12/2023</c:v>
                  </c:pt>
                  <c:pt idx="32">
                    <c:v>05/12/2023</c:v>
                  </c:pt>
                  <c:pt idx="33">
                    <c:v>04/12/2023</c:v>
                  </c:pt>
                  <c:pt idx="34">
                    <c:v>01/12/2023</c:v>
                  </c:pt>
                  <c:pt idx="35">
                    <c:v>30/11/2023</c:v>
                  </c:pt>
                  <c:pt idx="36">
                    <c:v>29/11/2023</c:v>
                  </c:pt>
                  <c:pt idx="37">
                    <c:v>28/11/2023</c:v>
                  </c:pt>
                  <c:pt idx="38">
                    <c:v>27/11/2023</c:v>
                  </c:pt>
                  <c:pt idx="39">
                    <c:v>24/11/2023</c:v>
                  </c:pt>
                  <c:pt idx="40">
                    <c:v>23/11/2023</c:v>
                  </c:pt>
                  <c:pt idx="41">
                    <c:v>22/11/2023</c:v>
                  </c:pt>
                  <c:pt idx="42">
                    <c:v>21/11/2023</c:v>
                  </c:pt>
                  <c:pt idx="43">
                    <c:v>20/11/2023</c:v>
                  </c:pt>
                  <c:pt idx="44">
                    <c:v>17/11/2023</c:v>
                  </c:pt>
                  <c:pt idx="45">
                    <c:v>16/11/2023</c:v>
                  </c:pt>
                  <c:pt idx="46">
                    <c:v>15/11/2023</c:v>
                  </c:pt>
                  <c:pt idx="47">
                    <c:v>14/11/2023</c:v>
                  </c:pt>
                  <c:pt idx="48">
                    <c:v>13/11/2023</c:v>
                  </c:pt>
                  <c:pt idx="49">
                    <c:v>10/11/2023</c:v>
                  </c:pt>
                  <c:pt idx="50">
                    <c:v>09/11/2023</c:v>
                  </c:pt>
                  <c:pt idx="51">
                    <c:v>08/11/2023</c:v>
                  </c:pt>
                  <c:pt idx="52">
                    <c:v>07/11/2023</c:v>
                  </c:pt>
                  <c:pt idx="53">
                    <c:v>06/11/2023</c:v>
                  </c:pt>
                  <c:pt idx="54">
                    <c:v>03/11/2023</c:v>
                  </c:pt>
                  <c:pt idx="55">
                    <c:v>02/11/2023</c:v>
                  </c:pt>
                  <c:pt idx="56">
                    <c:v>01/11/2023</c:v>
                  </c:pt>
                  <c:pt idx="57">
                    <c:v>31/10/2023</c:v>
                  </c:pt>
                  <c:pt idx="58">
                    <c:v>30/10/2023</c:v>
                  </c:pt>
                  <c:pt idx="59">
                    <c:v>27/10/2023</c:v>
                  </c:pt>
                  <c:pt idx="60">
                    <c:v>26/10/2023</c:v>
                  </c:pt>
                  <c:pt idx="61">
                    <c:v>25/10/2023</c:v>
                  </c:pt>
                  <c:pt idx="62">
                    <c:v>24/10/2023</c:v>
                  </c:pt>
                  <c:pt idx="63">
                    <c:v>23/10/2023</c:v>
                  </c:pt>
                  <c:pt idx="64">
                    <c:v>20/10/2023</c:v>
                  </c:pt>
                  <c:pt idx="65">
                    <c:v>19/10/2023</c:v>
                  </c:pt>
                  <c:pt idx="66">
                    <c:v>18/10/2023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GDTD!$BC$6:$BC$72</c:f>
              <c:numCache>
                <c:formatCode>#,##0</c:formatCode>
                <c:ptCount val="67"/>
                <c:pt idx="0">
                  <c:v>42652730000</c:v>
                </c:pt>
                <c:pt idx="1">
                  <c:v>39055995000</c:v>
                </c:pt>
                <c:pt idx="2">
                  <c:v>33710675000</c:v>
                </c:pt>
                <c:pt idx="3">
                  <c:v>35106845000</c:v>
                </c:pt>
                <c:pt idx="4">
                  <c:v>29321805000</c:v>
                </c:pt>
                <c:pt idx="5">
                  <c:v>30329600000</c:v>
                </c:pt>
                <c:pt idx="6">
                  <c:v>30917195000</c:v>
                </c:pt>
                <c:pt idx="7">
                  <c:v>30917195000</c:v>
                </c:pt>
                <c:pt idx="8">
                  <c:v>30917195000</c:v>
                </c:pt>
                <c:pt idx="9">
                  <c:v>30917195000</c:v>
                </c:pt>
                <c:pt idx="10">
                  <c:v>30917195000</c:v>
                </c:pt>
                <c:pt idx="11">
                  <c:v>11685055000</c:v>
                </c:pt>
                <c:pt idx="12">
                  <c:v>7600130000</c:v>
                </c:pt>
                <c:pt idx="13">
                  <c:v>7600130000</c:v>
                </c:pt>
                <c:pt idx="14">
                  <c:v>7244635000</c:v>
                </c:pt>
                <c:pt idx="15">
                  <c:v>7089820000</c:v>
                </c:pt>
                <c:pt idx="16">
                  <c:v>1588145000</c:v>
                </c:pt>
                <c:pt idx="17">
                  <c:v>-11156915000</c:v>
                </c:pt>
                <c:pt idx="18">
                  <c:v>-7798005000</c:v>
                </c:pt>
                <c:pt idx="19">
                  <c:v>-3671880000</c:v>
                </c:pt>
                <c:pt idx="20">
                  <c:v>-3671880000</c:v>
                </c:pt>
                <c:pt idx="21">
                  <c:v>-1298675000</c:v>
                </c:pt>
                <c:pt idx="22">
                  <c:v>2706560000</c:v>
                </c:pt>
                <c:pt idx="23">
                  <c:v>5660660000</c:v>
                </c:pt>
                <c:pt idx="24">
                  <c:v>7922985000</c:v>
                </c:pt>
                <c:pt idx="25">
                  <c:v>0</c:v>
                </c:pt>
                <c:pt idx="26">
                  <c:v>11513185000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A9E-654F-A55F-BB9FF4C6FE11}"/>
            </c:ext>
          </c:extLst>
        </c:ser>
        <c:ser>
          <c:idx val="5"/>
          <c:order val="4"/>
          <c:tx>
            <c:strRef>
              <c:f>GDTD!$BD$5</c:f>
              <c:strCache>
                <c:ptCount val="1"/>
                <c:pt idx="0">
                  <c:v>KDH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multiLvlStrRef>
              <c:f>GDTD!$AW$6:$AX$72</c:f>
              <c:multiLvlStrCache>
                <c:ptCount val="67"/>
                <c:lvl>
                  <c:pt idx="0">
                    <c:v>19/01/2024</c:v>
                  </c:pt>
                  <c:pt idx="1">
                    <c:v>18/01/2024</c:v>
                  </c:pt>
                  <c:pt idx="2">
                    <c:v>17/01/2024</c:v>
                  </c:pt>
                  <c:pt idx="3">
                    <c:v>16/01/2024</c:v>
                  </c:pt>
                  <c:pt idx="4">
                    <c:v>15/01/2024</c:v>
                  </c:pt>
                  <c:pt idx="5">
                    <c:v>12/01/2024</c:v>
                  </c:pt>
                  <c:pt idx="6">
                    <c:v>11/01/2024</c:v>
                  </c:pt>
                  <c:pt idx="7">
                    <c:v>10/01/2024</c:v>
                  </c:pt>
                  <c:pt idx="8">
                    <c:v>09/01/2024</c:v>
                  </c:pt>
                  <c:pt idx="9">
                    <c:v>08/01/2024</c:v>
                  </c:pt>
                  <c:pt idx="10">
                    <c:v>05/01/2024</c:v>
                  </c:pt>
                  <c:pt idx="11">
                    <c:v>04/01/2024</c:v>
                  </c:pt>
                  <c:pt idx="12">
                    <c:v>03/01/2024</c:v>
                  </c:pt>
                  <c:pt idx="13">
                    <c:v>02/01/2024</c:v>
                  </c:pt>
                  <c:pt idx="14">
                    <c:v>29/12/2023</c:v>
                  </c:pt>
                  <c:pt idx="15">
                    <c:v>28/12/2023</c:v>
                  </c:pt>
                  <c:pt idx="16">
                    <c:v>27/12/2023</c:v>
                  </c:pt>
                  <c:pt idx="17">
                    <c:v>26/12/2023</c:v>
                  </c:pt>
                  <c:pt idx="18">
                    <c:v>25/12/2023</c:v>
                  </c:pt>
                  <c:pt idx="19">
                    <c:v>22/12/2023</c:v>
                  </c:pt>
                  <c:pt idx="20">
                    <c:v>21/12/2023</c:v>
                  </c:pt>
                  <c:pt idx="21">
                    <c:v>20/12/2023</c:v>
                  </c:pt>
                  <c:pt idx="22">
                    <c:v>19/12/2023</c:v>
                  </c:pt>
                  <c:pt idx="23">
                    <c:v>18/12/2023</c:v>
                  </c:pt>
                  <c:pt idx="24">
                    <c:v>15/12/2023</c:v>
                  </c:pt>
                  <c:pt idx="25">
                    <c:v>14/12/2023</c:v>
                  </c:pt>
                  <c:pt idx="26">
                    <c:v>13/12/2023</c:v>
                  </c:pt>
                  <c:pt idx="27">
                    <c:v>12/12/2023</c:v>
                  </c:pt>
                  <c:pt idx="28">
                    <c:v>11/12/2023</c:v>
                  </c:pt>
                  <c:pt idx="29">
                    <c:v>08/12/2023</c:v>
                  </c:pt>
                  <c:pt idx="30">
                    <c:v>07/12/2023</c:v>
                  </c:pt>
                  <c:pt idx="31">
                    <c:v>06/12/2023</c:v>
                  </c:pt>
                  <c:pt idx="32">
                    <c:v>05/12/2023</c:v>
                  </c:pt>
                  <c:pt idx="33">
                    <c:v>04/12/2023</c:v>
                  </c:pt>
                  <c:pt idx="34">
                    <c:v>01/12/2023</c:v>
                  </c:pt>
                  <c:pt idx="35">
                    <c:v>30/11/2023</c:v>
                  </c:pt>
                  <c:pt idx="36">
                    <c:v>29/11/2023</c:v>
                  </c:pt>
                  <c:pt idx="37">
                    <c:v>28/11/2023</c:v>
                  </c:pt>
                  <c:pt idx="38">
                    <c:v>27/11/2023</c:v>
                  </c:pt>
                  <c:pt idx="39">
                    <c:v>24/11/2023</c:v>
                  </c:pt>
                  <c:pt idx="40">
                    <c:v>23/11/2023</c:v>
                  </c:pt>
                  <c:pt idx="41">
                    <c:v>22/11/2023</c:v>
                  </c:pt>
                  <c:pt idx="42">
                    <c:v>21/11/2023</c:v>
                  </c:pt>
                  <c:pt idx="43">
                    <c:v>20/11/2023</c:v>
                  </c:pt>
                  <c:pt idx="44">
                    <c:v>17/11/2023</c:v>
                  </c:pt>
                  <c:pt idx="45">
                    <c:v>16/11/2023</c:v>
                  </c:pt>
                  <c:pt idx="46">
                    <c:v>15/11/2023</c:v>
                  </c:pt>
                  <c:pt idx="47">
                    <c:v>14/11/2023</c:v>
                  </c:pt>
                  <c:pt idx="48">
                    <c:v>13/11/2023</c:v>
                  </c:pt>
                  <c:pt idx="49">
                    <c:v>10/11/2023</c:v>
                  </c:pt>
                  <c:pt idx="50">
                    <c:v>09/11/2023</c:v>
                  </c:pt>
                  <c:pt idx="51">
                    <c:v>08/11/2023</c:v>
                  </c:pt>
                  <c:pt idx="52">
                    <c:v>07/11/2023</c:v>
                  </c:pt>
                  <c:pt idx="53">
                    <c:v>06/11/2023</c:v>
                  </c:pt>
                  <c:pt idx="54">
                    <c:v>03/11/2023</c:v>
                  </c:pt>
                  <c:pt idx="55">
                    <c:v>02/11/2023</c:v>
                  </c:pt>
                  <c:pt idx="56">
                    <c:v>01/11/2023</c:v>
                  </c:pt>
                  <c:pt idx="57">
                    <c:v>31/10/2023</c:v>
                  </c:pt>
                  <c:pt idx="58">
                    <c:v>30/10/2023</c:v>
                  </c:pt>
                  <c:pt idx="59">
                    <c:v>27/10/2023</c:v>
                  </c:pt>
                  <c:pt idx="60">
                    <c:v>26/10/2023</c:v>
                  </c:pt>
                  <c:pt idx="61">
                    <c:v>25/10/2023</c:v>
                  </c:pt>
                  <c:pt idx="62">
                    <c:v>24/10/2023</c:v>
                  </c:pt>
                  <c:pt idx="63">
                    <c:v>23/10/2023</c:v>
                  </c:pt>
                  <c:pt idx="64">
                    <c:v>20/10/2023</c:v>
                  </c:pt>
                  <c:pt idx="65">
                    <c:v>19/10/2023</c:v>
                  </c:pt>
                  <c:pt idx="66">
                    <c:v>18/10/2023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GDTD!$BD$6:$BD$72</c:f>
              <c:numCache>
                <c:formatCode>#,##0</c:formatCode>
                <c:ptCount val="67"/>
                <c:pt idx="0">
                  <c:v>71836037000</c:v>
                </c:pt>
                <c:pt idx="1">
                  <c:v>71836037000</c:v>
                </c:pt>
                <c:pt idx="2">
                  <c:v>70665157000</c:v>
                </c:pt>
                <c:pt idx="3">
                  <c:v>72199762000</c:v>
                </c:pt>
                <c:pt idx="4">
                  <c:v>73639847000</c:v>
                </c:pt>
                <c:pt idx="5">
                  <c:v>74758402000</c:v>
                </c:pt>
                <c:pt idx="6">
                  <c:v>75278337000</c:v>
                </c:pt>
                <c:pt idx="7">
                  <c:v>75278337000</c:v>
                </c:pt>
                <c:pt idx="8">
                  <c:v>75278337000</c:v>
                </c:pt>
                <c:pt idx="9">
                  <c:v>75278337000</c:v>
                </c:pt>
                <c:pt idx="10">
                  <c:v>75278337000</c:v>
                </c:pt>
                <c:pt idx="11">
                  <c:v>54763502000</c:v>
                </c:pt>
                <c:pt idx="12">
                  <c:v>38283827000</c:v>
                </c:pt>
                <c:pt idx="13">
                  <c:v>37687660000</c:v>
                </c:pt>
                <c:pt idx="14">
                  <c:v>37018265000</c:v>
                </c:pt>
                <c:pt idx="15">
                  <c:v>35742930000</c:v>
                </c:pt>
                <c:pt idx="16">
                  <c:v>28022160000</c:v>
                </c:pt>
                <c:pt idx="17">
                  <c:v>21810980000</c:v>
                </c:pt>
                <c:pt idx="18">
                  <c:v>13278990000</c:v>
                </c:pt>
                <c:pt idx="19">
                  <c:v>11888080000</c:v>
                </c:pt>
                <c:pt idx="20">
                  <c:v>12610070000</c:v>
                </c:pt>
                <c:pt idx="21">
                  <c:v>12610070000</c:v>
                </c:pt>
                <c:pt idx="22">
                  <c:v>12610070000</c:v>
                </c:pt>
                <c:pt idx="23">
                  <c:v>11129240000</c:v>
                </c:pt>
                <c:pt idx="24">
                  <c:v>9473370000</c:v>
                </c:pt>
                <c:pt idx="25">
                  <c:v>0</c:v>
                </c:pt>
                <c:pt idx="26">
                  <c:v>11799145000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1A9E-654F-A55F-BB9FF4C6FE11}"/>
            </c:ext>
          </c:extLst>
        </c:ser>
        <c:ser>
          <c:idx val="6"/>
          <c:order val="5"/>
          <c:tx>
            <c:strRef>
              <c:f>GDTD!$BE$5</c:f>
              <c:strCache>
                <c:ptCount val="1"/>
                <c:pt idx="0">
                  <c:v>DIG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multiLvlStrRef>
              <c:f>GDTD!$AW$6:$AX$72</c:f>
              <c:multiLvlStrCache>
                <c:ptCount val="67"/>
                <c:lvl>
                  <c:pt idx="0">
                    <c:v>19/01/2024</c:v>
                  </c:pt>
                  <c:pt idx="1">
                    <c:v>18/01/2024</c:v>
                  </c:pt>
                  <c:pt idx="2">
                    <c:v>17/01/2024</c:v>
                  </c:pt>
                  <c:pt idx="3">
                    <c:v>16/01/2024</c:v>
                  </c:pt>
                  <c:pt idx="4">
                    <c:v>15/01/2024</c:v>
                  </c:pt>
                  <c:pt idx="5">
                    <c:v>12/01/2024</c:v>
                  </c:pt>
                  <c:pt idx="6">
                    <c:v>11/01/2024</c:v>
                  </c:pt>
                  <c:pt idx="7">
                    <c:v>10/01/2024</c:v>
                  </c:pt>
                  <c:pt idx="8">
                    <c:v>09/01/2024</c:v>
                  </c:pt>
                  <c:pt idx="9">
                    <c:v>08/01/2024</c:v>
                  </c:pt>
                  <c:pt idx="10">
                    <c:v>05/01/2024</c:v>
                  </c:pt>
                  <c:pt idx="11">
                    <c:v>04/01/2024</c:v>
                  </c:pt>
                  <c:pt idx="12">
                    <c:v>03/01/2024</c:v>
                  </c:pt>
                  <c:pt idx="13">
                    <c:v>02/01/2024</c:v>
                  </c:pt>
                  <c:pt idx="14">
                    <c:v>29/12/2023</c:v>
                  </c:pt>
                  <c:pt idx="15">
                    <c:v>28/12/2023</c:v>
                  </c:pt>
                  <c:pt idx="16">
                    <c:v>27/12/2023</c:v>
                  </c:pt>
                  <c:pt idx="17">
                    <c:v>26/12/2023</c:v>
                  </c:pt>
                  <c:pt idx="18">
                    <c:v>25/12/2023</c:v>
                  </c:pt>
                  <c:pt idx="19">
                    <c:v>22/12/2023</c:v>
                  </c:pt>
                  <c:pt idx="20">
                    <c:v>21/12/2023</c:v>
                  </c:pt>
                  <c:pt idx="21">
                    <c:v>20/12/2023</c:v>
                  </c:pt>
                  <c:pt idx="22">
                    <c:v>19/12/2023</c:v>
                  </c:pt>
                  <c:pt idx="23">
                    <c:v>18/12/2023</c:v>
                  </c:pt>
                  <c:pt idx="24">
                    <c:v>15/12/2023</c:v>
                  </c:pt>
                  <c:pt idx="25">
                    <c:v>14/12/2023</c:v>
                  </c:pt>
                  <c:pt idx="26">
                    <c:v>13/12/2023</c:v>
                  </c:pt>
                  <c:pt idx="27">
                    <c:v>12/12/2023</c:v>
                  </c:pt>
                  <c:pt idx="28">
                    <c:v>11/12/2023</c:v>
                  </c:pt>
                  <c:pt idx="29">
                    <c:v>08/12/2023</c:v>
                  </c:pt>
                  <c:pt idx="30">
                    <c:v>07/12/2023</c:v>
                  </c:pt>
                  <c:pt idx="31">
                    <c:v>06/12/2023</c:v>
                  </c:pt>
                  <c:pt idx="32">
                    <c:v>05/12/2023</c:v>
                  </c:pt>
                  <c:pt idx="33">
                    <c:v>04/12/2023</c:v>
                  </c:pt>
                  <c:pt idx="34">
                    <c:v>01/12/2023</c:v>
                  </c:pt>
                  <c:pt idx="35">
                    <c:v>30/11/2023</c:v>
                  </c:pt>
                  <c:pt idx="36">
                    <c:v>29/11/2023</c:v>
                  </c:pt>
                  <c:pt idx="37">
                    <c:v>28/11/2023</c:v>
                  </c:pt>
                  <c:pt idx="38">
                    <c:v>27/11/2023</c:v>
                  </c:pt>
                  <c:pt idx="39">
                    <c:v>24/11/2023</c:v>
                  </c:pt>
                  <c:pt idx="40">
                    <c:v>23/11/2023</c:v>
                  </c:pt>
                  <c:pt idx="41">
                    <c:v>22/11/2023</c:v>
                  </c:pt>
                  <c:pt idx="42">
                    <c:v>21/11/2023</c:v>
                  </c:pt>
                  <c:pt idx="43">
                    <c:v>20/11/2023</c:v>
                  </c:pt>
                  <c:pt idx="44">
                    <c:v>17/11/2023</c:v>
                  </c:pt>
                  <c:pt idx="45">
                    <c:v>16/11/2023</c:v>
                  </c:pt>
                  <c:pt idx="46">
                    <c:v>15/11/2023</c:v>
                  </c:pt>
                  <c:pt idx="47">
                    <c:v>14/11/2023</c:v>
                  </c:pt>
                  <c:pt idx="48">
                    <c:v>13/11/2023</c:v>
                  </c:pt>
                  <c:pt idx="49">
                    <c:v>10/11/2023</c:v>
                  </c:pt>
                  <c:pt idx="50">
                    <c:v>09/11/2023</c:v>
                  </c:pt>
                  <c:pt idx="51">
                    <c:v>08/11/2023</c:v>
                  </c:pt>
                  <c:pt idx="52">
                    <c:v>07/11/2023</c:v>
                  </c:pt>
                  <c:pt idx="53">
                    <c:v>06/11/2023</c:v>
                  </c:pt>
                  <c:pt idx="54">
                    <c:v>03/11/2023</c:v>
                  </c:pt>
                  <c:pt idx="55">
                    <c:v>02/11/2023</c:v>
                  </c:pt>
                  <c:pt idx="56">
                    <c:v>01/11/2023</c:v>
                  </c:pt>
                  <c:pt idx="57">
                    <c:v>31/10/2023</c:v>
                  </c:pt>
                  <c:pt idx="58">
                    <c:v>30/10/2023</c:v>
                  </c:pt>
                  <c:pt idx="59">
                    <c:v>27/10/2023</c:v>
                  </c:pt>
                  <c:pt idx="60">
                    <c:v>26/10/2023</c:v>
                  </c:pt>
                  <c:pt idx="61">
                    <c:v>25/10/2023</c:v>
                  </c:pt>
                  <c:pt idx="62">
                    <c:v>24/10/2023</c:v>
                  </c:pt>
                  <c:pt idx="63">
                    <c:v>23/10/2023</c:v>
                  </c:pt>
                  <c:pt idx="64">
                    <c:v>20/10/2023</c:v>
                  </c:pt>
                  <c:pt idx="65">
                    <c:v>19/10/2023</c:v>
                  </c:pt>
                  <c:pt idx="66">
                    <c:v>18/10/2023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GDTD!$BE$6:$BE$72</c:f>
              <c:numCache>
                <c:formatCode>#,##0</c:formatCode>
                <c:ptCount val="67"/>
                <c:pt idx="0">
                  <c:v>14544225000</c:v>
                </c:pt>
                <c:pt idx="1">
                  <c:v>14544225000</c:v>
                </c:pt>
                <c:pt idx="2">
                  <c:v>14611670000</c:v>
                </c:pt>
                <c:pt idx="3">
                  <c:v>14909270000</c:v>
                </c:pt>
                <c:pt idx="4">
                  <c:v>14909270000</c:v>
                </c:pt>
                <c:pt idx="5">
                  <c:v>14909270000</c:v>
                </c:pt>
                <c:pt idx="6">
                  <c:v>14935670000</c:v>
                </c:pt>
                <c:pt idx="7">
                  <c:v>14935670000</c:v>
                </c:pt>
                <c:pt idx="8">
                  <c:v>14935670000</c:v>
                </c:pt>
                <c:pt idx="9">
                  <c:v>14935670000</c:v>
                </c:pt>
                <c:pt idx="10">
                  <c:v>14935670000</c:v>
                </c:pt>
                <c:pt idx="11">
                  <c:v>14935670000</c:v>
                </c:pt>
                <c:pt idx="12">
                  <c:v>7420590000</c:v>
                </c:pt>
                <c:pt idx="13">
                  <c:v>7420590000</c:v>
                </c:pt>
                <c:pt idx="14">
                  <c:v>7420590000</c:v>
                </c:pt>
                <c:pt idx="15">
                  <c:v>3931090000</c:v>
                </c:pt>
                <c:pt idx="16">
                  <c:v>3931090000</c:v>
                </c:pt>
                <c:pt idx="17">
                  <c:v>3931090000</c:v>
                </c:pt>
                <c:pt idx="18">
                  <c:v>3931090000</c:v>
                </c:pt>
                <c:pt idx="19">
                  <c:v>3931090000</c:v>
                </c:pt>
                <c:pt idx="20">
                  <c:v>3931090000</c:v>
                </c:pt>
                <c:pt idx="21">
                  <c:v>3931090000</c:v>
                </c:pt>
                <c:pt idx="22">
                  <c:v>3931090000</c:v>
                </c:pt>
                <c:pt idx="23">
                  <c:v>3931090000</c:v>
                </c:pt>
                <c:pt idx="24">
                  <c:v>3931090000</c:v>
                </c:pt>
                <c:pt idx="25">
                  <c:v>0</c:v>
                </c:pt>
                <c:pt idx="26">
                  <c:v>3931090000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1A9E-654F-A55F-BB9FF4C6FE11}"/>
            </c:ext>
          </c:extLst>
        </c:ser>
        <c:ser>
          <c:idx val="7"/>
          <c:order val="6"/>
          <c:tx>
            <c:strRef>
              <c:f>GDTD!$BF$5</c:f>
              <c:strCache>
                <c:ptCount val="1"/>
                <c:pt idx="0">
                  <c:v>CEO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multiLvlStrRef>
              <c:f>GDTD!$AW$6:$AX$72</c:f>
              <c:multiLvlStrCache>
                <c:ptCount val="67"/>
                <c:lvl>
                  <c:pt idx="0">
                    <c:v>19/01/2024</c:v>
                  </c:pt>
                  <c:pt idx="1">
                    <c:v>18/01/2024</c:v>
                  </c:pt>
                  <c:pt idx="2">
                    <c:v>17/01/2024</c:v>
                  </c:pt>
                  <c:pt idx="3">
                    <c:v>16/01/2024</c:v>
                  </c:pt>
                  <c:pt idx="4">
                    <c:v>15/01/2024</c:v>
                  </c:pt>
                  <c:pt idx="5">
                    <c:v>12/01/2024</c:v>
                  </c:pt>
                  <c:pt idx="6">
                    <c:v>11/01/2024</c:v>
                  </c:pt>
                  <c:pt idx="7">
                    <c:v>10/01/2024</c:v>
                  </c:pt>
                  <c:pt idx="8">
                    <c:v>09/01/2024</c:v>
                  </c:pt>
                  <c:pt idx="9">
                    <c:v>08/01/2024</c:v>
                  </c:pt>
                  <c:pt idx="10">
                    <c:v>05/01/2024</c:v>
                  </c:pt>
                  <c:pt idx="11">
                    <c:v>04/01/2024</c:v>
                  </c:pt>
                  <c:pt idx="12">
                    <c:v>03/01/2024</c:v>
                  </c:pt>
                  <c:pt idx="13">
                    <c:v>02/01/2024</c:v>
                  </c:pt>
                  <c:pt idx="14">
                    <c:v>29/12/2023</c:v>
                  </c:pt>
                  <c:pt idx="15">
                    <c:v>28/12/2023</c:v>
                  </c:pt>
                  <c:pt idx="16">
                    <c:v>27/12/2023</c:v>
                  </c:pt>
                  <c:pt idx="17">
                    <c:v>26/12/2023</c:v>
                  </c:pt>
                  <c:pt idx="18">
                    <c:v>25/12/2023</c:v>
                  </c:pt>
                  <c:pt idx="19">
                    <c:v>22/12/2023</c:v>
                  </c:pt>
                  <c:pt idx="20">
                    <c:v>21/12/2023</c:v>
                  </c:pt>
                  <c:pt idx="21">
                    <c:v>20/12/2023</c:v>
                  </c:pt>
                  <c:pt idx="22">
                    <c:v>19/12/2023</c:v>
                  </c:pt>
                  <c:pt idx="23">
                    <c:v>18/12/2023</c:v>
                  </c:pt>
                  <c:pt idx="24">
                    <c:v>15/12/2023</c:v>
                  </c:pt>
                  <c:pt idx="25">
                    <c:v>14/12/2023</c:v>
                  </c:pt>
                  <c:pt idx="26">
                    <c:v>13/12/2023</c:v>
                  </c:pt>
                  <c:pt idx="27">
                    <c:v>12/12/2023</c:v>
                  </c:pt>
                  <c:pt idx="28">
                    <c:v>11/12/2023</c:v>
                  </c:pt>
                  <c:pt idx="29">
                    <c:v>08/12/2023</c:v>
                  </c:pt>
                  <c:pt idx="30">
                    <c:v>07/12/2023</c:v>
                  </c:pt>
                  <c:pt idx="31">
                    <c:v>06/12/2023</c:v>
                  </c:pt>
                  <c:pt idx="32">
                    <c:v>05/12/2023</c:v>
                  </c:pt>
                  <c:pt idx="33">
                    <c:v>04/12/2023</c:v>
                  </c:pt>
                  <c:pt idx="34">
                    <c:v>01/12/2023</c:v>
                  </c:pt>
                  <c:pt idx="35">
                    <c:v>30/11/2023</c:v>
                  </c:pt>
                  <c:pt idx="36">
                    <c:v>29/11/2023</c:v>
                  </c:pt>
                  <c:pt idx="37">
                    <c:v>28/11/2023</c:v>
                  </c:pt>
                  <c:pt idx="38">
                    <c:v>27/11/2023</c:v>
                  </c:pt>
                  <c:pt idx="39">
                    <c:v>24/11/2023</c:v>
                  </c:pt>
                  <c:pt idx="40">
                    <c:v>23/11/2023</c:v>
                  </c:pt>
                  <c:pt idx="41">
                    <c:v>22/11/2023</c:v>
                  </c:pt>
                  <c:pt idx="42">
                    <c:v>21/11/2023</c:v>
                  </c:pt>
                  <c:pt idx="43">
                    <c:v>20/11/2023</c:v>
                  </c:pt>
                  <c:pt idx="44">
                    <c:v>17/11/2023</c:v>
                  </c:pt>
                  <c:pt idx="45">
                    <c:v>16/11/2023</c:v>
                  </c:pt>
                  <c:pt idx="46">
                    <c:v>15/11/2023</c:v>
                  </c:pt>
                  <c:pt idx="47">
                    <c:v>14/11/2023</c:v>
                  </c:pt>
                  <c:pt idx="48">
                    <c:v>13/11/2023</c:v>
                  </c:pt>
                  <c:pt idx="49">
                    <c:v>10/11/2023</c:v>
                  </c:pt>
                  <c:pt idx="50">
                    <c:v>09/11/2023</c:v>
                  </c:pt>
                  <c:pt idx="51">
                    <c:v>08/11/2023</c:v>
                  </c:pt>
                  <c:pt idx="52">
                    <c:v>07/11/2023</c:v>
                  </c:pt>
                  <c:pt idx="53">
                    <c:v>06/11/2023</c:v>
                  </c:pt>
                  <c:pt idx="54">
                    <c:v>03/11/2023</c:v>
                  </c:pt>
                  <c:pt idx="55">
                    <c:v>02/11/2023</c:v>
                  </c:pt>
                  <c:pt idx="56">
                    <c:v>01/11/2023</c:v>
                  </c:pt>
                  <c:pt idx="57">
                    <c:v>31/10/2023</c:v>
                  </c:pt>
                  <c:pt idx="58">
                    <c:v>30/10/2023</c:v>
                  </c:pt>
                  <c:pt idx="59">
                    <c:v>27/10/2023</c:v>
                  </c:pt>
                  <c:pt idx="60">
                    <c:v>26/10/2023</c:v>
                  </c:pt>
                  <c:pt idx="61">
                    <c:v>25/10/2023</c:v>
                  </c:pt>
                  <c:pt idx="62">
                    <c:v>24/10/2023</c:v>
                  </c:pt>
                  <c:pt idx="63">
                    <c:v>23/10/2023</c:v>
                  </c:pt>
                  <c:pt idx="64">
                    <c:v>20/10/2023</c:v>
                  </c:pt>
                  <c:pt idx="65">
                    <c:v>19/10/2023</c:v>
                  </c:pt>
                  <c:pt idx="66">
                    <c:v>18/10/2023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GDTD!$BF$6:$BF$72</c:f>
              <c:numCache>
                <c:formatCode>#,##0</c:formatCode>
                <c:ptCount val="67"/>
                <c:pt idx="0">
                  <c:v>-42578000</c:v>
                </c:pt>
                <c:pt idx="1">
                  <c:v>-42578000</c:v>
                </c:pt>
                <c:pt idx="2">
                  <c:v>-42578000</c:v>
                </c:pt>
                <c:pt idx="3">
                  <c:v>-40388000</c:v>
                </c:pt>
                <c:pt idx="4">
                  <c:v>-40388000</c:v>
                </c:pt>
                <c:pt idx="5">
                  <c:v>-40388000</c:v>
                </c:pt>
                <c:pt idx="6">
                  <c:v>-40388000</c:v>
                </c:pt>
                <c:pt idx="7">
                  <c:v>-40388000</c:v>
                </c:pt>
                <c:pt idx="8">
                  <c:v>-33608000</c:v>
                </c:pt>
                <c:pt idx="9">
                  <c:v>-33608000</c:v>
                </c:pt>
                <c:pt idx="10">
                  <c:v>-33608000</c:v>
                </c:pt>
                <c:pt idx="11">
                  <c:v>-33608000</c:v>
                </c:pt>
                <c:pt idx="12">
                  <c:v>-29048000</c:v>
                </c:pt>
                <c:pt idx="13">
                  <c:v>-29048000</c:v>
                </c:pt>
                <c:pt idx="14">
                  <c:v>-29048000</c:v>
                </c:pt>
                <c:pt idx="15">
                  <c:v>-29048000</c:v>
                </c:pt>
                <c:pt idx="16">
                  <c:v>-16330000</c:v>
                </c:pt>
                <c:pt idx="17">
                  <c:v>-9400000</c:v>
                </c:pt>
                <c:pt idx="18">
                  <c:v>-9400000</c:v>
                </c:pt>
                <c:pt idx="19">
                  <c:v>-9400000</c:v>
                </c:pt>
                <c:pt idx="20">
                  <c:v>-9400000</c:v>
                </c:pt>
                <c:pt idx="21">
                  <c:v>-9400000</c:v>
                </c:pt>
                <c:pt idx="22">
                  <c:v>-9400000</c:v>
                </c:pt>
                <c:pt idx="23">
                  <c:v>-9400000</c:v>
                </c:pt>
                <c:pt idx="24">
                  <c:v>-9400000</c:v>
                </c:pt>
                <c:pt idx="25">
                  <c:v>0</c:v>
                </c:pt>
                <c:pt idx="26">
                  <c:v>-9400000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1A9E-654F-A55F-BB9FF4C6FE11}"/>
            </c:ext>
          </c:extLst>
        </c:ser>
        <c:ser>
          <c:idx val="8"/>
          <c:order val="7"/>
          <c:tx>
            <c:strRef>
              <c:f>GDTD!$BG$5</c:f>
              <c:strCache>
                <c:ptCount val="1"/>
                <c:pt idx="0">
                  <c:v>NTL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multiLvlStrRef>
              <c:f>GDTD!$AW$6:$AX$72</c:f>
              <c:multiLvlStrCache>
                <c:ptCount val="67"/>
                <c:lvl>
                  <c:pt idx="0">
                    <c:v>19/01/2024</c:v>
                  </c:pt>
                  <c:pt idx="1">
                    <c:v>18/01/2024</c:v>
                  </c:pt>
                  <c:pt idx="2">
                    <c:v>17/01/2024</c:v>
                  </c:pt>
                  <c:pt idx="3">
                    <c:v>16/01/2024</c:v>
                  </c:pt>
                  <c:pt idx="4">
                    <c:v>15/01/2024</c:v>
                  </c:pt>
                  <c:pt idx="5">
                    <c:v>12/01/2024</c:v>
                  </c:pt>
                  <c:pt idx="6">
                    <c:v>11/01/2024</c:v>
                  </c:pt>
                  <c:pt idx="7">
                    <c:v>10/01/2024</c:v>
                  </c:pt>
                  <c:pt idx="8">
                    <c:v>09/01/2024</c:v>
                  </c:pt>
                  <c:pt idx="9">
                    <c:v>08/01/2024</c:v>
                  </c:pt>
                  <c:pt idx="10">
                    <c:v>05/01/2024</c:v>
                  </c:pt>
                  <c:pt idx="11">
                    <c:v>04/01/2024</c:v>
                  </c:pt>
                  <c:pt idx="12">
                    <c:v>03/01/2024</c:v>
                  </c:pt>
                  <c:pt idx="13">
                    <c:v>02/01/2024</c:v>
                  </c:pt>
                  <c:pt idx="14">
                    <c:v>29/12/2023</c:v>
                  </c:pt>
                  <c:pt idx="15">
                    <c:v>28/12/2023</c:v>
                  </c:pt>
                  <c:pt idx="16">
                    <c:v>27/12/2023</c:v>
                  </c:pt>
                  <c:pt idx="17">
                    <c:v>26/12/2023</c:v>
                  </c:pt>
                  <c:pt idx="18">
                    <c:v>25/12/2023</c:v>
                  </c:pt>
                  <c:pt idx="19">
                    <c:v>22/12/2023</c:v>
                  </c:pt>
                  <c:pt idx="20">
                    <c:v>21/12/2023</c:v>
                  </c:pt>
                  <c:pt idx="21">
                    <c:v>20/12/2023</c:v>
                  </c:pt>
                  <c:pt idx="22">
                    <c:v>19/12/2023</c:v>
                  </c:pt>
                  <c:pt idx="23">
                    <c:v>18/12/2023</c:v>
                  </c:pt>
                  <c:pt idx="24">
                    <c:v>15/12/2023</c:v>
                  </c:pt>
                  <c:pt idx="25">
                    <c:v>14/12/2023</c:v>
                  </c:pt>
                  <c:pt idx="26">
                    <c:v>13/12/2023</c:v>
                  </c:pt>
                  <c:pt idx="27">
                    <c:v>12/12/2023</c:v>
                  </c:pt>
                  <c:pt idx="28">
                    <c:v>11/12/2023</c:v>
                  </c:pt>
                  <c:pt idx="29">
                    <c:v>08/12/2023</c:v>
                  </c:pt>
                  <c:pt idx="30">
                    <c:v>07/12/2023</c:v>
                  </c:pt>
                  <c:pt idx="31">
                    <c:v>06/12/2023</c:v>
                  </c:pt>
                  <c:pt idx="32">
                    <c:v>05/12/2023</c:v>
                  </c:pt>
                  <c:pt idx="33">
                    <c:v>04/12/2023</c:v>
                  </c:pt>
                  <c:pt idx="34">
                    <c:v>01/12/2023</c:v>
                  </c:pt>
                  <c:pt idx="35">
                    <c:v>30/11/2023</c:v>
                  </c:pt>
                  <c:pt idx="36">
                    <c:v>29/11/2023</c:v>
                  </c:pt>
                  <c:pt idx="37">
                    <c:v>28/11/2023</c:v>
                  </c:pt>
                  <c:pt idx="38">
                    <c:v>27/11/2023</c:v>
                  </c:pt>
                  <c:pt idx="39">
                    <c:v>24/11/2023</c:v>
                  </c:pt>
                  <c:pt idx="40">
                    <c:v>23/11/2023</c:v>
                  </c:pt>
                  <c:pt idx="41">
                    <c:v>22/11/2023</c:v>
                  </c:pt>
                  <c:pt idx="42">
                    <c:v>21/11/2023</c:v>
                  </c:pt>
                  <c:pt idx="43">
                    <c:v>20/11/2023</c:v>
                  </c:pt>
                  <c:pt idx="44">
                    <c:v>17/11/2023</c:v>
                  </c:pt>
                  <c:pt idx="45">
                    <c:v>16/11/2023</c:v>
                  </c:pt>
                  <c:pt idx="46">
                    <c:v>15/11/2023</c:v>
                  </c:pt>
                  <c:pt idx="47">
                    <c:v>14/11/2023</c:v>
                  </c:pt>
                  <c:pt idx="48">
                    <c:v>13/11/2023</c:v>
                  </c:pt>
                  <c:pt idx="49">
                    <c:v>10/11/2023</c:v>
                  </c:pt>
                  <c:pt idx="50">
                    <c:v>09/11/2023</c:v>
                  </c:pt>
                  <c:pt idx="51">
                    <c:v>08/11/2023</c:v>
                  </c:pt>
                  <c:pt idx="52">
                    <c:v>07/11/2023</c:v>
                  </c:pt>
                  <c:pt idx="53">
                    <c:v>06/11/2023</c:v>
                  </c:pt>
                  <c:pt idx="54">
                    <c:v>03/11/2023</c:v>
                  </c:pt>
                  <c:pt idx="55">
                    <c:v>02/11/2023</c:v>
                  </c:pt>
                  <c:pt idx="56">
                    <c:v>01/11/2023</c:v>
                  </c:pt>
                  <c:pt idx="57">
                    <c:v>31/10/2023</c:v>
                  </c:pt>
                  <c:pt idx="58">
                    <c:v>30/10/2023</c:v>
                  </c:pt>
                  <c:pt idx="59">
                    <c:v>27/10/2023</c:v>
                  </c:pt>
                  <c:pt idx="60">
                    <c:v>26/10/2023</c:v>
                  </c:pt>
                  <c:pt idx="61">
                    <c:v>25/10/2023</c:v>
                  </c:pt>
                  <c:pt idx="62">
                    <c:v>24/10/2023</c:v>
                  </c:pt>
                  <c:pt idx="63">
                    <c:v>23/10/2023</c:v>
                  </c:pt>
                  <c:pt idx="64">
                    <c:v>20/10/2023</c:v>
                  </c:pt>
                  <c:pt idx="65">
                    <c:v>19/10/2023</c:v>
                  </c:pt>
                  <c:pt idx="66">
                    <c:v>18/10/2023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GDTD!$BG$6:$BG$72</c:f>
              <c:numCache>
                <c:formatCode>#,##0</c:formatCode>
                <c:ptCount val="6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1A9E-654F-A55F-BB9FF4C6FE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5961887"/>
        <c:axId val="156123423"/>
      </c:lineChart>
      <c:catAx>
        <c:axId val="155961887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VN"/>
          </a:p>
        </c:txPr>
        <c:crossAx val="156123423"/>
        <c:crosses val="autoZero"/>
        <c:auto val="1"/>
        <c:lblAlgn val="ctr"/>
        <c:lblOffset val="100"/>
        <c:noMultiLvlLbl val="0"/>
      </c:catAx>
      <c:valAx>
        <c:axId val="156123423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VN"/>
          </a:p>
        </c:txPr>
        <c:crossAx val="155961887"/>
        <c:crosses val="autoZero"/>
        <c:crossBetween val="between"/>
        <c:dispUnits>
          <c:builtInUnit val="billion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VN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V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VN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Bán Lẻ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V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GDTD!$BN$78</c:f>
              <c:strCache>
                <c:ptCount val="1"/>
                <c:pt idx="0">
                  <c:v>VNM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multiLvlStrRef>
              <c:f>GDTD!$BL$79:$BM$145</c:f>
              <c:multiLvlStrCache>
                <c:ptCount val="67"/>
                <c:lvl>
                  <c:pt idx="0">
                    <c:v>19/01/2024</c:v>
                  </c:pt>
                  <c:pt idx="1">
                    <c:v>18/01/2024</c:v>
                  </c:pt>
                  <c:pt idx="2">
                    <c:v>17/01/2024</c:v>
                  </c:pt>
                  <c:pt idx="3">
                    <c:v>16/01/2024</c:v>
                  </c:pt>
                  <c:pt idx="4">
                    <c:v>15/01/2024</c:v>
                  </c:pt>
                  <c:pt idx="5">
                    <c:v>12/01/2024</c:v>
                  </c:pt>
                  <c:pt idx="6">
                    <c:v>11/01/2024</c:v>
                  </c:pt>
                  <c:pt idx="7">
                    <c:v>10/01/2024</c:v>
                  </c:pt>
                  <c:pt idx="8">
                    <c:v>09/01/2024</c:v>
                  </c:pt>
                  <c:pt idx="9">
                    <c:v>08/01/2024</c:v>
                  </c:pt>
                  <c:pt idx="10">
                    <c:v>05/01/2024</c:v>
                  </c:pt>
                  <c:pt idx="11">
                    <c:v>04/01/2024</c:v>
                  </c:pt>
                  <c:pt idx="12">
                    <c:v>03/01/2024</c:v>
                  </c:pt>
                  <c:pt idx="13">
                    <c:v>02/01/2024</c:v>
                  </c:pt>
                  <c:pt idx="14">
                    <c:v>29/12/2023</c:v>
                  </c:pt>
                  <c:pt idx="15">
                    <c:v>28/12/2023</c:v>
                  </c:pt>
                  <c:pt idx="16">
                    <c:v>27/12/2023</c:v>
                  </c:pt>
                  <c:pt idx="17">
                    <c:v>26/12/2023</c:v>
                  </c:pt>
                  <c:pt idx="18">
                    <c:v>25/12/2023</c:v>
                  </c:pt>
                  <c:pt idx="19">
                    <c:v>22/12/2023</c:v>
                  </c:pt>
                  <c:pt idx="20">
                    <c:v>21/12/2023</c:v>
                  </c:pt>
                  <c:pt idx="21">
                    <c:v>20/12/2023</c:v>
                  </c:pt>
                  <c:pt idx="22">
                    <c:v>19/12/2023</c:v>
                  </c:pt>
                  <c:pt idx="23">
                    <c:v>18/12/2023</c:v>
                  </c:pt>
                  <c:pt idx="24">
                    <c:v>15/12/2023</c:v>
                  </c:pt>
                  <c:pt idx="25">
                    <c:v>14/12/2023</c:v>
                  </c:pt>
                  <c:pt idx="26">
                    <c:v>13/12/2023</c:v>
                  </c:pt>
                  <c:pt idx="27">
                    <c:v>12/12/2023</c:v>
                  </c:pt>
                  <c:pt idx="28">
                    <c:v>11/12/2023</c:v>
                  </c:pt>
                  <c:pt idx="29">
                    <c:v>08/12/2023</c:v>
                  </c:pt>
                  <c:pt idx="30">
                    <c:v>07/12/2023</c:v>
                  </c:pt>
                  <c:pt idx="31">
                    <c:v>06/12/2023</c:v>
                  </c:pt>
                  <c:pt idx="32">
                    <c:v>05/12/2023</c:v>
                  </c:pt>
                  <c:pt idx="33">
                    <c:v>04/12/2023</c:v>
                  </c:pt>
                  <c:pt idx="34">
                    <c:v>01/12/2023</c:v>
                  </c:pt>
                  <c:pt idx="35">
                    <c:v>30/11/2023</c:v>
                  </c:pt>
                  <c:pt idx="36">
                    <c:v>29/11/2023</c:v>
                  </c:pt>
                  <c:pt idx="37">
                    <c:v>28/11/2023</c:v>
                  </c:pt>
                  <c:pt idx="38">
                    <c:v>27/11/2023</c:v>
                  </c:pt>
                  <c:pt idx="39">
                    <c:v>24/11/2023</c:v>
                  </c:pt>
                  <c:pt idx="40">
                    <c:v>23/11/2023</c:v>
                  </c:pt>
                  <c:pt idx="41">
                    <c:v>22/11/2023</c:v>
                  </c:pt>
                  <c:pt idx="42">
                    <c:v>21/11/2023</c:v>
                  </c:pt>
                  <c:pt idx="43">
                    <c:v>20/11/2023</c:v>
                  </c:pt>
                  <c:pt idx="44">
                    <c:v>17/11/2023</c:v>
                  </c:pt>
                  <c:pt idx="45">
                    <c:v>16/11/2023</c:v>
                  </c:pt>
                  <c:pt idx="46">
                    <c:v>15/11/2023</c:v>
                  </c:pt>
                  <c:pt idx="47">
                    <c:v>14/11/2023</c:v>
                  </c:pt>
                  <c:pt idx="48">
                    <c:v>13/11/2023</c:v>
                  </c:pt>
                  <c:pt idx="49">
                    <c:v>10/11/2023</c:v>
                  </c:pt>
                  <c:pt idx="50">
                    <c:v>09/11/2023</c:v>
                  </c:pt>
                  <c:pt idx="51">
                    <c:v>08/11/2023</c:v>
                  </c:pt>
                  <c:pt idx="52">
                    <c:v>07/11/2023</c:v>
                  </c:pt>
                  <c:pt idx="53">
                    <c:v>06/11/2023</c:v>
                  </c:pt>
                  <c:pt idx="54">
                    <c:v>03/11/2023</c:v>
                  </c:pt>
                  <c:pt idx="55">
                    <c:v>02/11/2023</c:v>
                  </c:pt>
                  <c:pt idx="56">
                    <c:v>01/11/2023</c:v>
                  </c:pt>
                  <c:pt idx="57">
                    <c:v>31/10/2023</c:v>
                  </c:pt>
                  <c:pt idx="58">
                    <c:v>30/10/2023</c:v>
                  </c:pt>
                  <c:pt idx="59">
                    <c:v>27/10/2023</c:v>
                  </c:pt>
                  <c:pt idx="60">
                    <c:v>26/10/2023</c:v>
                  </c:pt>
                  <c:pt idx="61">
                    <c:v>25/10/2023</c:v>
                  </c:pt>
                  <c:pt idx="62">
                    <c:v>24/10/2023</c:v>
                  </c:pt>
                  <c:pt idx="63">
                    <c:v>23/10/2023</c:v>
                  </c:pt>
                  <c:pt idx="64">
                    <c:v>20/10/2023</c:v>
                  </c:pt>
                  <c:pt idx="65">
                    <c:v>19/10/2023</c:v>
                  </c:pt>
                  <c:pt idx="66">
                    <c:v>18/10/2023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GDTD!$BN$79:$BN$145</c:f>
              <c:numCache>
                <c:formatCode>#,##0</c:formatCode>
                <c:ptCount val="67"/>
                <c:pt idx="0">
                  <c:v>139798690000</c:v>
                </c:pt>
                <c:pt idx="1">
                  <c:v>128182340000</c:v>
                </c:pt>
                <c:pt idx="2">
                  <c:v>115605750000</c:v>
                </c:pt>
                <c:pt idx="3">
                  <c:v>129239990000</c:v>
                </c:pt>
                <c:pt idx="4">
                  <c:v>124117700000</c:v>
                </c:pt>
                <c:pt idx="5">
                  <c:v>114265400000</c:v>
                </c:pt>
                <c:pt idx="6">
                  <c:v>134649950000</c:v>
                </c:pt>
                <c:pt idx="7">
                  <c:v>129196490000</c:v>
                </c:pt>
                <c:pt idx="8">
                  <c:v>140687560000</c:v>
                </c:pt>
                <c:pt idx="9">
                  <c:v>133106550000</c:v>
                </c:pt>
                <c:pt idx="10">
                  <c:v>126094870000</c:v>
                </c:pt>
                <c:pt idx="11">
                  <c:v>121182330000</c:v>
                </c:pt>
                <c:pt idx="12">
                  <c:v>92801000000</c:v>
                </c:pt>
                <c:pt idx="13">
                  <c:v>100979730000</c:v>
                </c:pt>
                <c:pt idx="14">
                  <c:v>101014870000</c:v>
                </c:pt>
                <c:pt idx="15">
                  <c:v>88990380000</c:v>
                </c:pt>
                <c:pt idx="16">
                  <c:v>78912890000</c:v>
                </c:pt>
                <c:pt idx="17">
                  <c:v>62440880000</c:v>
                </c:pt>
                <c:pt idx="18">
                  <c:v>47299980000</c:v>
                </c:pt>
                <c:pt idx="19">
                  <c:v>26095260000</c:v>
                </c:pt>
                <c:pt idx="20">
                  <c:v>28288650000</c:v>
                </c:pt>
                <c:pt idx="21">
                  <c:v>20512520000</c:v>
                </c:pt>
                <c:pt idx="22">
                  <c:v>31991930000</c:v>
                </c:pt>
                <c:pt idx="23">
                  <c:v>20150640000</c:v>
                </c:pt>
                <c:pt idx="24">
                  <c:v>16786650000</c:v>
                </c:pt>
                <c:pt idx="25">
                  <c:v>0</c:v>
                </c:pt>
                <c:pt idx="26">
                  <c:v>1620170000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C64-7248-AE74-233DAF2A1561}"/>
            </c:ext>
          </c:extLst>
        </c:ser>
        <c:ser>
          <c:idx val="1"/>
          <c:order val="1"/>
          <c:tx>
            <c:strRef>
              <c:f>GDTD!$BO$78</c:f>
              <c:strCache>
                <c:ptCount val="1"/>
                <c:pt idx="0">
                  <c:v>DGW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multiLvlStrRef>
              <c:f>GDTD!$BL$79:$BM$145</c:f>
              <c:multiLvlStrCache>
                <c:ptCount val="67"/>
                <c:lvl>
                  <c:pt idx="0">
                    <c:v>19/01/2024</c:v>
                  </c:pt>
                  <c:pt idx="1">
                    <c:v>18/01/2024</c:v>
                  </c:pt>
                  <c:pt idx="2">
                    <c:v>17/01/2024</c:v>
                  </c:pt>
                  <c:pt idx="3">
                    <c:v>16/01/2024</c:v>
                  </c:pt>
                  <c:pt idx="4">
                    <c:v>15/01/2024</c:v>
                  </c:pt>
                  <c:pt idx="5">
                    <c:v>12/01/2024</c:v>
                  </c:pt>
                  <c:pt idx="6">
                    <c:v>11/01/2024</c:v>
                  </c:pt>
                  <c:pt idx="7">
                    <c:v>10/01/2024</c:v>
                  </c:pt>
                  <c:pt idx="8">
                    <c:v>09/01/2024</c:v>
                  </c:pt>
                  <c:pt idx="9">
                    <c:v>08/01/2024</c:v>
                  </c:pt>
                  <c:pt idx="10">
                    <c:v>05/01/2024</c:v>
                  </c:pt>
                  <c:pt idx="11">
                    <c:v>04/01/2024</c:v>
                  </c:pt>
                  <c:pt idx="12">
                    <c:v>03/01/2024</c:v>
                  </c:pt>
                  <c:pt idx="13">
                    <c:v>02/01/2024</c:v>
                  </c:pt>
                  <c:pt idx="14">
                    <c:v>29/12/2023</c:v>
                  </c:pt>
                  <c:pt idx="15">
                    <c:v>28/12/2023</c:v>
                  </c:pt>
                  <c:pt idx="16">
                    <c:v>27/12/2023</c:v>
                  </c:pt>
                  <c:pt idx="17">
                    <c:v>26/12/2023</c:v>
                  </c:pt>
                  <c:pt idx="18">
                    <c:v>25/12/2023</c:v>
                  </c:pt>
                  <c:pt idx="19">
                    <c:v>22/12/2023</c:v>
                  </c:pt>
                  <c:pt idx="20">
                    <c:v>21/12/2023</c:v>
                  </c:pt>
                  <c:pt idx="21">
                    <c:v>20/12/2023</c:v>
                  </c:pt>
                  <c:pt idx="22">
                    <c:v>19/12/2023</c:v>
                  </c:pt>
                  <c:pt idx="23">
                    <c:v>18/12/2023</c:v>
                  </c:pt>
                  <c:pt idx="24">
                    <c:v>15/12/2023</c:v>
                  </c:pt>
                  <c:pt idx="25">
                    <c:v>14/12/2023</c:v>
                  </c:pt>
                  <c:pt idx="26">
                    <c:v>13/12/2023</c:v>
                  </c:pt>
                  <c:pt idx="27">
                    <c:v>12/12/2023</c:v>
                  </c:pt>
                  <c:pt idx="28">
                    <c:v>11/12/2023</c:v>
                  </c:pt>
                  <c:pt idx="29">
                    <c:v>08/12/2023</c:v>
                  </c:pt>
                  <c:pt idx="30">
                    <c:v>07/12/2023</c:v>
                  </c:pt>
                  <c:pt idx="31">
                    <c:v>06/12/2023</c:v>
                  </c:pt>
                  <c:pt idx="32">
                    <c:v>05/12/2023</c:v>
                  </c:pt>
                  <c:pt idx="33">
                    <c:v>04/12/2023</c:v>
                  </c:pt>
                  <c:pt idx="34">
                    <c:v>01/12/2023</c:v>
                  </c:pt>
                  <c:pt idx="35">
                    <c:v>30/11/2023</c:v>
                  </c:pt>
                  <c:pt idx="36">
                    <c:v>29/11/2023</c:v>
                  </c:pt>
                  <c:pt idx="37">
                    <c:v>28/11/2023</c:v>
                  </c:pt>
                  <c:pt idx="38">
                    <c:v>27/11/2023</c:v>
                  </c:pt>
                  <c:pt idx="39">
                    <c:v>24/11/2023</c:v>
                  </c:pt>
                  <c:pt idx="40">
                    <c:v>23/11/2023</c:v>
                  </c:pt>
                  <c:pt idx="41">
                    <c:v>22/11/2023</c:v>
                  </c:pt>
                  <c:pt idx="42">
                    <c:v>21/11/2023</c:v>
                  </c:pt>
                  <c:pt idx="43">
                    <c:v>20/11/2023</c:v>
                  </c:pt>
                  <c:pt idx="44">
                    <c:v>17/11/2023</c:v>
                  </c:pt>
                  <c:pt idx="45">
                    <c:v>16/11/2023</c:v>
                  </c:pt>
                  <c:pt idx="46">
                    <c:v>15/11/2023</c:v>
                  </c:pt>
                  <c:pt idx="47">
                    <c:v>14/11/2023</c:v>
                  </c:pt>
                  <c:pt idx="48">
                    <c:v>13/11/2023</c:v>
                  </c:pt>
                  <c:pt idx="49">
                    <c:v>10/11/2023</c:v>
                  </c:pt>
                  <c:pt idx="50">
                    <c:v>09/11/2023</c:v>
                  </c:pt>
                  <c:pt idx="51">
                    <c:v>08/11/2023</c:v>
                  </c:pt>
                  <c:pt idx="52">
                    <c:v>07/11/2023</c:v>
                  </c:pt>
                  <c:pt idx="53">
                    <c:v>06/11/2023</c:v>
                  </c:pt>
                  <c:pt idx="54">
                    <c:v>03/11/2023</c:v>
                  </c:pt>
                  <c:pt idx="55">
                    <c:v>02/11/2023</c:v>
                  </c:pt>
                  <c:pt idx="56">
                    <c:v>01/11/2023</c:v>
                  </c:pt>
                  <c:pt idx="57">
                    <c:v>31/10/2023</c:v>
                  </c:pt>
                  <c:pt idx="58">
                    <c:v>30/10/2023</c:v>
                  </c:pt>
                  <c:pt idx="59">
                    <c:v>27/10/2023</c:v>
                  </c:pt>
                  <c:pt idx="60">
                    <c:v>26/10/2023</c:v>
                  </c:pt>
                  <c:pt idx="61">
                    <c:v>25/10/2023</c:v>
                  </c:pt>
                  <c:pt idx="62">
                    <c:v>24/10/2023</c:v>
                  </c:pt>
                  <c:pt idx="63">
                    <c:v>23/10/2023</c:v>
                  </c:pt>
                  <c:pt idx="64">
                    <c:v>20/10/2023</c:v>
                  </c:pt>
                  <c:pt idx="65">
                    <c:v>19/10/2023</c:v>
                  </c:pt>
                  <c:pt idx="66">
                    <c:v>18/10/2023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GDTD!$BO$79:$BO$145</c:f>
              <c:numCache>
                <c:formatCode>#,##0</c:formatCode>
                <c:ptCount val="67"/>
                <c:pt idx="0">
                  <c:v>-144220000</c:v>
                </c:pt>
                <c:pt idx="1">
                  <c:v>-144220000</c:v>
                </c:pt>
                <c:pt idx="2">
                  <c:v>-133220000</c:v>
                </c:pt>
                <c:pt idx="3">
                  <c:v>-10900000</c:v>
                </c:pt>
                <c:pt idx="4">
                  <c:v>-10900000</c:v>
                </c:pt>
                <c:pt idx="5">
                  <c:v>-10900000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C64-7248-AE74-233DAF2A1561}"/>
            </c:ext>
          </c:extLst>
        </c:ser>
        <c:ser>
          <c:idx val="2"/>
          <c:order val="2"/>
          <c:tx>
            <c:strRef>
              <c:f>GDTD!$BP$78</c:f>
              <c:strCache>
                <c:ptCount val="1"/>
                <c:pt idx="0">
                  <c:v>MWG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multiLvlStrRef>
              <c:f>GDTD!$BL$79:$BM$145</c:f>
              <c:multiLvlStrCache>
                <c:ptCount val="67"/>
                <c:lvl>
                  <c:pt idx="0">
                    <c:v>19/01/2024</c:v>
                  </c:pt>
                  <c:pt idx="1">
                    <c:v>18/01/2024</c:v>
                  </c:pt>
                  <c:pt idx="2">
                    <c:v>17/01/2024</c:v>
                  </c:pt>
                  <c:pt idx="3">
                    <c:v>16/01/2024</c:v>
                  </c:pt>
                  <c:pt idx="4">
                    <c:v>15/01/2024</c:v>
                  </c:pt>
                  <c:pt idx="5">
                    <c:v>12/01/2024</c:v>
                  </c:pt>
                  <c:pt idx="6">
                    <c:v>11/01/2024</c:v>
                  </c:pt>
                  <c:pt idx="7">
                    <c:v>10/01/2024</c:v>
                  </c:pt>
                  <c:pt idx="8">
                    <c:v>09/01/2024</c:v>
                  </c:pt>
                  <c:pt idx="9">
                    <c:v>08/01/2024</c:v>
                  </c:pt>
                  <c:pt idx="10">
                    <c:v>05/01/2024</c:v>
                  </c:pt>
                  <c:pt idx="11">
                    <c:v>04/01/2024</c:v>
                  </c:pt>
                  <c:pt idx="12">
                    <c:v>03/01/2024</c:v>
                  </c:pt>
                  <c:pt idx="13">
                    <c:v>02/01/2024</c:v>
                  </c:pt>
                  <c:pt idx="14">
                    <c:v>29/12/2023</c:v>
                  </c:pt>
                  <c:pt idx="15">
                    <c:v>28/12/2023</c:v>
                  </c:pt>
                  <c:pt idx="16">
                    <c:v>27/12/2023</c:v>
                  </c:pt>
                  <c:pt idx="17">
                    <c:v>26/12/2023</c:v>
                  </c:pt>
                  <c:pt idx="18">
                    <c:v>25/12/2023</c:v>
                  </c:pt>
                  <c:pt idx="19">
                    <c:v>22/12/2023</c:v>
                  </c:pt>
                  <c:pt idx="20">
                    <c:v>21/12/2023</c:v>
                  </c:pt>
                  <c:pt idx="21">
                    <c:v>20/12/2023</c:v>
                  </c:pt>
                  <c:pt idx="22">
                    <c:v>19/12/2023</c:v>
                  </c:pt>
                  <c:pt idx="23">
                    <c:v>18/12/2023</c:v>
                  </c:pt>
                  <c:pt idx="24">
                    <c:v>15/12/2023</c:v>
                  </c:pt>
                  <c:pt idx="25">
                    <c:v>14/12/2023</c:v>
                  </c:pt>
                  <c:pt idx="26">
                    <c:v>13/12/2023</c:v>
                  </c:pt>
                  <c:pt idx="27">
                    <c:v>12/12/2023</c:v>
                  </c:pt>
                  <c:pt idx="28">
                    <c:v>11/12/2023</c:v>
                  </c:pt>
                  <c:pt idx="29">
                    <c:v>08/12/2023</c:v>
                  </c:pt>
                  <c:pt idx="30">
                    <c:v>07/12/2023</c:v>
                  </c:pt>
                  <c:pt idx="31">
                    <c:v>06/12/2023</c:v>
                  </c:pt>
                  <c:pt idx="32">
                    <c:v>05/12/2023</c:v>
                  </c:pt>
                  <c:pt idx="33">
                    <c:v>04/12/2023</c:v>
                  </c:pt>
                  <c:pt idx="34">
                    <c:v>01/12/2023</c:v>
                  </c:pt>
                  <c:pt idx="35">
                    <c:v>30/11/2023</c:v>
                  </c:pt>
                  <c:pt idx="36">
                    <c:v>29/11/2023</c:v>
                  </c:pt>
                  <c:pt idx="37">
                    <c:v>28/11/2023</c:v>
                  </c:pt>
                  <c:pt idx="38">
                    <c:v>27/11/2023</c:v>
                  </c:pt>
                  <c:pt idx="39">
                    <c:v>24/11/2023</c:v>
                  </c:pt>
                  <c:pt idx="40">
                    <c:v>23/11/2023</c:v>
                  </c:pt>
                  <c:pt idx="41">
                    <c:v>22/11/2023</c:v>
                  </c:pt>
                  <c:pt idx="42">
                    <c:v>21/11/2023</c:v>
                  </c:pt>
                  <c:pt idx="43">
                    <c:v>20/11/2023</c:v>
                  </c:pt>
                  <c:pt idx="44">
                    <c:v>17/11/2023</c:v>
                  </c:pt>
                  <c:pt idx="45">
                    <c:v>16/11/2023</c:v>
                  </c:pt>
                  <c:pt idx="46">
                    <c:v>15/11/2023</c:v>
                  </c:pt>
                  <c:pt idx="47">
                    <c:v>14/11/2023</c:v>
                  </c:pt>
                  <c:pt idx="48">
                    <c:v>13/11/2023</c:v>
                  </c:pt>
                  <c:pt idx="49">
                    <c:v>10/11/2023</c:v>
                  </c:pt>
                  <c:pt idx="50">
                    <c:v>09/11/2023</c:v>
                  </c:pt>
                  <c:pt idx="51">
                    <c:v>08/11/2023</c:v>
                  </c:pt>
                  <c:pt idx="52">
                    <c:v>07/11/2023</c:v>
                  </c:pt>
                  <c:pt idx="53">
                    <c:v>06/11/2023</c:v>
                  </c:pt>
                  <c:pt idx="54">
                    <c:v>03/11/2023</c:v>
                  </c:pt>
                  <c:pt idx="55">
                    <c:v>02/11/2023</c:v>
                  </c:pt>
                  <c:pt idx="56">
                    <c:v>01/11/2023</c:v>
                  </c:pt>
                  <c:pt idx="57">
                    <c:v>31/10/2023</c:v>
                  </c:pt>
                  <c:pt idx="58">
                    <c:v>30/10/2023</c:v>
                  </c:pt>
                  <c:pt idx="59">
                    <c:v>27/10/2023</c:v>
                  </c:pt>
                  <c:pt idx="60">
                    <c:v>26/10/2023</c:v>
                  </c:pt>
                  <c:pt idx="61">
                    <c:v>25/10/2023</c:v>
                  </c:pt>
                  <c:pt idx="62">
                    <c:v>24/10/2023</c:v>
                  </c:pt>
                  <c:pt idx="63">
                    <c:v>23/10/2023</c:v>
                  </c:pt>
                  <c:pt idx="64">
                    <c:v>20/10/2023</c:v>
                  </c:pt>
                  <c:pt idx="65">
                    <c:v>19/10/2023</c:v>
                  </c:pt>
                  <c:pt idx="66">
                    <c:v>18/10/2023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GDTD!$BP$79:$BP$145</c:f>
              <c:numCache>
                <c:formatCode>#,##0</c:formatCode>
                <c:ptCount val="67"/>
                <c:pt idx="0">
                  <c:v>-121580907000</c:v>
                </c:pt>
                <c:pt idx="1">
                  <c:v>-116275647000</c:v>
                </c:pt>
                <c:pt idx="2">
                  <c:v>-118120132000</c:v>
                </c:pt>
                <c:pt idx="3">
                  <c:v>-89954307000</c:v>
                </c:pt>
                <c:pt idx="4">
                  <c:v>-76144437000</c:v>
                </c:pt>
                <c:pt idx="5">
                  <c:v>-79418452000</c:v>
                </c:pt>
                <c:pt idx="6">
                  <c:v>-34493502000</c:v>
                </c:pt>
                <c:pt idx="7">
                  <c:v>-40376832000</c:v>
                </c:pt>
                <c:pt idx="8">
                  <c:v>-13506567000</c:v>
                </c:pt>
                <c:pt idx="9">
                  <c:v>-11610747000</c:v>
                </c:pt>
                <c:pt idx="10">
                  <c:v>-14444192000</c:v>
                </c:pt>
                <c:pt idx="11">
                  <c:v>-47687407000</c:v>
                </c:pt>
                <c:pt idx="12">
                  <c:v>-149682857000</c:v>
                </c:pt>
                <c:pt idx="13">
                  <c:v>-143399607000</c:v>
                </c:pt>
                <c:pt idx="14">
                  <c:v>-130405587000</c:v>
                </c:pt>
                <c:pt idx="15">
                  <c:v>-131234507000</c:v>
                </c:pt>
                <c:pt idx="16">
                  <c:v>-135671402000</c:v>
                </c:pt>
                <c:pt idx="17">
                  <c:v>-136197882000</c:v>
                </c:pt>
                <c:pt idx="18">
                  <c:v>-117983417000</c:v>
                </c:pt>
                <c:pt idx="19">
                  <c:v>-106077852000</c:v>
                </c:pt>
                <c:pt idx="20">
                  <c:v>-76286467000</c:v>
                </c:pt>
                <c:pt idx="21">
                  <c:v>-57586300000</c:v>
                </c:pt>
                <c:pt idx="22">
                  <c:v>-34258105000</c:v>
                </c:pt>
                <c:pt idx="23">
                  <c:v>-33041510000</c:v>
                </c:pt>
                <c:pt idx="24">
                  <c:v>-32113105000</c:v>
                </c:pt>
                <c:pt idx="25">
                  <c:v>0</c:v>
                </c:pt>
                <c:pt idx="26">
                  <c:v>-19985220000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C64-7248-AE74-233DAF2A1561}"/>
            </c:ext>
          </c:extLst>
        </c:ser>
        <c:ser>
          <c:idx val="3"/>
          <c:order val="3"/>
          <c:tx>
            <c:strRef>
              <c:f>GDTD!$BQ$78</c:f>
              <c:strCache>
                <c:ptCount val="1"/>
                <c:pt idx="0">
                  <c:v>FRT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multiLvlStrRef>
              <c:f>GDTD!$BL$79:$BM$145</c:f>
              <c:multiLvlStrCache>
                <c:ptCount val="67"/>
                <c:lvl>
                  <c:pt idx="0">
                    <c:v>19/01/2024</c:v>
                  </c:pt>
                  <c:pt idx="1">
                    <c:v>18/01/2024</c:v>
                  </c:pt>
                  <c:pt idx="2">
                    <c:v>17/01/2024</c:v>
                  </c:pt>
                  <c:pt idx="3">
                    <c:v>16/01/2024</c:v>
                  </c:pt>
                  <c:pt idx="4">
                    <c:v>15/01/2024</c:v>
                  </c:pt>
                  <c:pt idx="5">
                    <c:v>12/01/2024</c:v>
                  </c:pt>
                  <c:pt idx="6">
                    <c:v>11/01/2024</c:v>
                  </c:pt>
                  <c:pt idx="7">
                    <c:v>10/01/2024</c:v>
                  </c:pt>
                  <c:pt idx="8">
                    <c:v>09/01/2024</c:v>
                  </c:pt>
                  <c:pt idx="9">
                    <c:v>08/01/2024</c:v>
                  </c:pt>
                  <c:pt idx="10">
                    <c:v>05/01/2024</c:v>
                  </c:pt>
                  <c:pt idx="11">
                    <c:v>04/01/2024</c:v>
                  </c:pt>
                  <c:pt idx="12">
                    <c:v>03/01/2024</c:v>
                  </c:pt>
                  <c:pt idx="13">
                    <c:v>02/01/2024</c:v>
                  </c:pt>
                  <c:pt idx="14">
                    <c:v>29/12/2023</c:v>
                  </c:pt>
                  <c:pt idx="15">
                    <c:v>28/12/2023</c:v>
                  </c:pt>
                  <c:pt idx="16">
                    <c:v>27/12/2023</c:v>
                  </c:pt>
                  <c:pt idx="17">
                    <c:v>26/12/2023</c:v>
                  </c:pt>
                  <c:pt idx="18">
                    <c:v>25/12/2023</c:v>
                  </c:pt>
                  <c:pt idx="19">
                    <c:v>22/12/2023</c:v>
                  </c:pt>
                  <c:pt idx="20">
                    <c:v>21/12/2023</c:v>
                  </c:pt>
                  <c:pt idx="21">
                    <c:v>20/12/2023</c:v>
                  </c:pt>
                  <c:pt idx="22">
                    <c:v>19/12/2023</c:v>
                  </c:pt>
                  <c:pt idx="23">
                    <c:v>18/12/2023</c:v>
                  </c:pt>
                  <c:pt idx="24">
                    <c:v>15/12/2023</c:v>
                  </c:pt>
                  <c:pt idx="25">
                    <c:v>14/12/2023</c:v>
                  </c:pt>
                  <c:pt idx="26">
                    <c:v>13/12/2023</c:v>
                  </c:pt>
                  <c:pt idx="27">
                    <c:v>12/12/2023</c:v>
                  </c:pt>
                  <c:pt idx="28">
                    <c:v>11/12/2023</c:v>
                  </c:pt>
                  <c:pt idx="29">
                    <c:v>08/12/2023</c:v>
                  </c:pt>
                  <c:pt idx="30">
                    <c:v>07/12/2023</c:v>
                  </c:pt>
                  <c:pt idx="31">
                    <c:v>06/12/2023</c:v>
                  </c:pt>
                  <c:pt idx="32">
                    <c:v>05/12/2023</c:v>
                  </c:pt>
                  <c:pt idx="33">
                    <c:v>04/12/2023</c:v>
                  </c:pt>
                  <c:pt idx="34">
                    <c:v>01/12/2023</c:v>
                  </c:pt>
                  <c:pt idx="35">
                    <c:v>30/11/2023</c:v>
                  </c:pt>
                  <c:pt idx="36">
                    <c:v>29/11/2023</c:v>
                  </c:pt>
                  <c:pt idx="37">
                    <c:v>28/11/2023</c:v>
                  </c:pt>
                  <c:pt idx="38">
                    <c:v>27/11/2023</c:v>
                  </c:pt>
                  <c:pt idx="39">
                    <c:v>24/11/2023</c:v>
                  </c:pt>
                  <c:pt idx="40">
                    <c:v>23/11/2023</c:v>
                  </c:pt>
                  <c:pt idx="41">
                    <c:v>22/11/2023</c:v>
                  </c:pt>
                  <c:pt idx="42">
                    <c:v>21/11/2023</c:v>
                  </c:pt>
                  <c:pt idx="43">
                    <c:v>20/11/2023</c:v>
                  </c:pt>
                  <c:pt idx="44">
                    <c:v>17/11/2023</c:v>
                  </c:pt>
                  <c:pt idx="45">
                    <c:v>16/11/2023</c:v>
                  </c:pt>
                  <c:pt idx="46">
                    <c:v>15/11/2023</c:v>
                  </c:pt>
                  <c:pt idx="47">
                    <c:v>14/11/2023</c:v>
                  </c:pt>
                  <c:pt idx="48">
                    <c:v>13/11/2023</c:v>
                  </c:pt>
                  <c:pt idx="49">
                    <c:v>10/11/2023</c:v>
                  </c:pt>
                  <c:pt idx="50">
                    <c:v>09/11/2023</c:v>
                  </c:pt>
                  <c:pt idx="51">
                    <c:v>08/11/2023</c:v>
                  </c:pt>
                  <c:pt idx="52">
                    <c:v>07/11/2023</c:v>
                  </c:pt>
                  <c:pt idx="53">
                    <c:v>06/11/2023</c:v>
                  </c:pt>
                  <c:pt idx="54">
                    <c:v>03/11/2023</c:v>
                  </c:pt>
                  <c:pt idx="55">
                    <c:v>02/11/2023</c:v>
                  </c:pt>
                  <c:pt idx="56">
                    <c:v>01/11/2023</c:v>
                  </c:pt>
                  <c:pt idx="57">
                    <c:v>31/10/2023</c:v>
                  </c:pt>
                  <c:pt idx="58">
                    <c:v>30/10/2023</c:v>
                  </c:pt>
                  <c:pt idx="59">
                    <c:v>27/10/2023</c:v>
                  </c:pt>
                  <c:pt idx="60">
                    <c:v>26/10/2023</c:v>
                  </c:pt>
                  <c:pt idx="61">
                    <c:v>25/10/2023</c:v>
                  </c:pt>
                  <c:pt idx="62">
                    <c:v>24/10/2023</c:v>
                  </c:pt>
                  <c:pt idx="63">
                    <c:v>23/10/2023</c:v>
                  </c:pt>
                  <c:pt idx="64">
                    <c:v>20/10/2023</c:v>
                  </c:pt>
                  <c:pt idx="65">
                    <c:v>19/10/2023</c:v>
                  </c:pt>
                  <c:pt idx="66">
                    <c:v>18/10/2023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GDTD!$BQ$79:$BQ$145</c:f>
              <c:numCache>
                <c:formatCode>#,##0</c:formatCode>
                <c:ptCount val="67"/>
                <c:pt idx="0">
                  <c:v>1733840000</c:v>
                </c:pt>
                <c:pt idx="1">
                  <c:v>1733840000</c:v>
                </c:pt>
                <c:pt idx="2">
                  <c:v>-238120000</c:v>
                </c:pt>
                <c:pt idx="3">
                  <c:v>-19340000</c:v>
                </c:pt>
                <c:pt idx="4">
                  <c:v>-19340000</c:v>
                </c:pt>
                <c:pt idx="5">
                  <c:v>-19340000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0C64-7248-AE74-233DAF2A1561}"/>
            </c:ext>
          </c:extLst>
        </c:ser>
        <c:ser>
          <c:idx val="4"/>
          <c:order val="4"/>
          <c:tx>
            <c:strRef>
              <c:f>GDTD!$BR$78</c:f>
              <c:strCache>
                <c:ptCount val="1"/>
                <c:pt idx="0">
                  <c:v>PNJ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multiLvlStrRef>
              <c:f>GDTD!$BL$79:$BM$145</c:f>
              <c:multiLvlStrCache>
                <c:ptCount val="67"/>
                <c:lvl>
                  <c:pt idx="0">
                    <c:v>19/01/2024</c:v>
                  </c:pt>
                  <c:pt idx="1">
                    <c:v>18/01/2024</c:v>
                  </c:pt>
                  <c:pt idx="2">
                    <c:v>17/01/2024</c:v>
                  </c:pt>
                  <c:pt idx="3">
                    <c:v>16/01/2024</c:v>
                  </c:pt>
                  <c:pt idx="4">
                    <c:v>15/01/2024</c:v>
                  </c:pt>
                  <c:pt idx="5">
                    <c:v>12/01/2024</c:v>
                  </c:pt>
                  <c:pt idx="6">
                    <c:v>11/01/2024</c:v>
                  </c:pt>
                  <c:pt idx="7">
                    <c:v>10/01/2024</c:v>
                  </c:pt>
                  <c:pt idx="8">
                    <c:v>09/01/2024</c:v>
                  </c:pt>
                  <c:pt idx="9">
                    <c:v>08/01/2024</c:v>
                  </c:pt>
                  <c:pt idx="10">
                    <c:v>05/01/2024</c:v>
                  </c:pt>
                  <c:pt idx="11">
                    <c:v>04/01/2024</c:v>
                  </c:pt>
                  <c:pt idx="12">
                    <c:v>03/01/2024</c:v>
                  </c:pt>
                  <c:pt idx="13">
                    <c:v>02/01/2024</c:v>
                  </c:pt>
                  <c:pt idx="14">
                    <c:v>29/12/2023</c:v>
                  </c:pt>
                  <c:pt idx="15">
                    <c:v>28/12/2023</c:v>
                  </c:pt>
                  <c:pt idx="16">
                    <c:v>27/12/2023</c:v>
                  </c:pt>
                  <c:pt idx="17">
                    <c:v>26/12/2023</c:v>
                  </c:pt>
                  <c:pt idx="18">
                    <c:v>25/12/2023</c:v>
                  </c:pt>
                  <c:pt idx="19">
                    <c:v>22/12/2023</c:v>
                  </c:pt>
                  <c:pt idx="20">
                    <c:v>21/12/2023</c:v>
                  </c:pt>
                  <c:pt idx="21">
                    <c:v>20/12/2023</c:v>
                  </c:pt>
                  <c:pt idx="22">
                    <c:v>19/12/2023</c:v>
                  </c:pt>
                  <c:pt idx="23">
                    <c:v>18/12/2023</c:v>
                  </c:pt>
                  <c:pt idx="24">
                    <c:v>15/12/2023</c:v>
                  </c:pt>
                  <c:pt idx="25">
                    <c:v>14/12/2023</c:v>
                  </c:pt>
                  <c:pt idx="26">
                    <c:v>13/12/2023</c:v>
                  </c:pt>
                  <c:pt idx="27">
                    <c:v>12/12/2023</c:v>
                  </c:pt>
                  <c:pt idx="28">
                    <c:v>11/12/2023</c:v>
                  </c:pt>
                  <c:pt idx="29">
                    <c:v>08/12/2023</c:v>
                  </c:pt>
                  <c:pt idx="30">
                    <c:v>07/12/2023</c:v>
                  </c:pt>
                  <c:pt idx="31">
                    <c:v>06/12/2023</c:v>
                  </c:pt>
                  <c:pt idx="32">
                    <c:v>05/12/2023</c:v>
                  </c:pt>
                  <c:pt idx="33">
                    <c:v>04/12/2023</c:v>
                  </c:pt>
                  <c:pt idx="34">
                    <c:v>01/12/2023</c:v>
                  </c:pt>
                  <c:pt idx="35">
                    <c:v>30/11/2023</c:v>
                  </c:pt>
                  <c:pt idx="36">
                    <c:v>29/11/2023</c:v>
                  </c:pt>
                  <c:pt idx="37">
                    <c:v>28/11/2023</c:v>
                  </c:pt>
                  <c:pt idx="38">
                    <c:v>27/11/2023</c:v>
                  </c:pt>
                  <c:pt idx="39">
                    <c:v>24/11/2023</c:v>
                  </c:pt>
                  <c:pt idx="40">
                    <c:v>23/11/2023</c:v>
                  </c:pt>
                  <c:pt idx="41">
                    <c:v>22/11/2023</c:v>
                  </c:pt>
                  <c:pt idx="42">
                    <c:v>21/11/2023</c:v>
                  </c:pt>
                  <c:pt idx="43">
                    <c:v>20/11/2023</c:v>
                  </c:pt>
                  <c:pt idx="44">
                    <c:v>17/11/2023</c:v>
                  </c:pt>
                  <c:pt idx="45">
                    <c:v>16/11/2023</c:v>
                  </c:pt>
                  <c:pt idx="46">
                    <c:v>15/11/2023</c:v>
                  </c:pt>
                  <c:pt idx="47">
                    <c:v>14/11/2023</c:v>
                  </c:pt>
                  <c:pt idx="48">
                    <c:v>13/11/2023</c:v>
                  </c:pt>
                  <c:pt idx="49">
                    <c:v>10/11/2023</c:v>
                  </c:pt>
                  <c:pt idx="50">
                    <c:v>09/11/2023</c:v>
                  </c:pt>
                  <c:pt idx="51">
                    <c:v>08/11/2023</c:v>
                  </c:pt>
                  <c:pt idx="52">
                    <c:v>07/11/2023</c:v>
                  </c:pt>
                  <c:pt idx="53">
                    <c:v>06/11/2023</c:v>
                  </c:pt>
                  <c:pt idx="54">
                    <c:v>03/11/2023</c:v>
                  </c:pt>
                  <c:pt idx="55">
                    <c:v>02/11/2023</c:v>
                  </c:pt>
                  <c:pt idx="56">
                    <c:v>01/11/2023</c:v>
                  </c:pt>
                  <c:pt idx="57">
                    <c:v>31/10/2023</c:v>
                  </c:pt>
                  <c:pt idx="58">
                    <c:v>30/10/2023</c:v>
                  </c:pt>
                  <c:pt idx="59">
                    <c:v>27/10/2023</c:v>
                  </c:pt>
                  <c:pt idx="60">
                    <c:v>26/10/2023</c:v>
                  </c:pt>
                  <c:pt idx="61">
                    <c:v>25/10/2023</c:v>
                  </c:pt>
                  <c:pt idx="62">
                    <c:v>24/10/2023</c:v>
                  </c:pt>
                  <c:pt idx="63">
                    <c:v>23/10/2023</c:v>
                  </c:pt>
                  <c:pt idx="64">
                    <c:v>20/10/2023</c:v>
                  </c:pt>
                  <c:pt idx="65">
                    <c:v>19/10/2023</c:v>
                  </c:pt>
                  <c:pt idx="66">
                    <c:v>18/10/2023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GDTD!$BR$79:$BR$145</c:f>
              <c:numCache>
                <c:formatCode>#,##0</c:formatCode>
                <c:ptCount val="67"/>
                <c:pt idx="0">
                  <c:v>549406440000</c:v>
                </c:pt>
                <c:pt idx="1">
                  <c:v>535740030000</c:v>
                </c:pt>
                <c:pt idx="2">
                  <c:v>469503520000</c:v>
                </c:pt>
                <c:pt idx="3">
                  <c:v>441734420000</c:v>
                </c:pt>
                <c:pt idx="4">
                  <c:v>442944440000</c:v>
                </c:pt>
                <c:pt idx="5">
                  <c:v>444181570000</c:v>
                </c:pt>
                <c:pt idx="6">
                  <c:v>460090250000</c:v>
                </c:pt>
                <c:pt idx="7">
                  <c:v>460090250000</c:v>
                </c:pt>
                <c:pt idx="8">
                  <c:v>460090250000</c:v>
                </c:pt>
                <c:pt idx="9">
                  <c:v>460090250000</c:v>
                </c:pt>
                <c:pt idx="10">
                  <c:v>470215630000</c:v>
                </c:pt>
                <c:pt idx="11">
                  <c:v>472637460000</c:v>
                </c:pt>
                <c:pt idx="12">
                  <c:v>467676720000</c:v>
                </c:pt>
                <c:pt idx="13">
                  <c:v>467676720000</c:v>
                </c:pt>
                <c:pt idx="14">
                  <c:v>470360280000</c:v>
                </c:pt>
                <c:pt idx="15">
                  <c:v>469913520000</c:v>
                </c:pt>
                <c:pt idx="16">
                  <c:v>467450260000</c:v>
                </c:pt>
                <c:pt idx="17">
                  <c:v>468107030000</c:v>
                </c:pt>
                <c:pt idx="18">
                  <c:v>472788950000</c:v>
                </c:pt>
                <c:pt idx="19">
                  <c:v>477509290000</c:v>
                </c:pt>
                <c:pt idx="20">
                  <c:v>482726920000</c:v>
                </c:pt>
                <c:pt idx="21">
                  <c:v>482726920000</c:v>
                </c:pt>
                <c:pt idx="22">
                  <c:v>482726920000</c:v>
                </c:pt>
                <c:pt idx="23">
                  <c:v>236007565000</c:v>
                </c:pt>
                <c:pt idx="24">
                  <c:v>-10616630000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0C64-7248-AE74-233DAF2A1561}"/>
            </c:ext>
          </c:extLst>
        </c:ser>
        <c:ser>
          <c:idx val="5"/>
          <c:order val="5"/>
          <c:tx>
            <c:strRef>
              <c:f>GDTD!$BS$78</c:f>
              <c:strCache>
                <c:ptCount val="1"/>
                <c:pt idx="0">
                  <c:v>PET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multiLvlStrRef>
              <c:f>GDTD!$BL$79:$BM$145</c:f>
              <c:multiLvlStrCache>
                <c:ptCount val="67"/>
                <c:lvl>
                  <c:pt idx="0">
                    <c:v>19/01/2024</c:v>
                  </c:pt>
                  <c:pt idx="1">
                    <c:v>18/01/2024</c:v>
                  </c:pt>
                  <c:pt idx="2">
                    <c:v>17/01/2024</c:v>
                  </c:pt>
                  <c:pt idx="3">
                    <c:v>16/01/2024</c:v>
                  </c:pt>
                  <c:pt idx="4">
                    <c:v>15/01/2024</c:v>
                  </c:pt>
                  <c:pt idx="5">
                    <c:v>12/01/2024</c:v>
                  </c:pt>
                  <c:pt idx="6">
                    <c:v>11/01/2024</c:v>
                  </c:pt>
                  <c:pt idx="7">
                    <c:v>10/01/2024</c:v>
                  </c:pt>
                  <c:pt idx="8">
                    <c:v>09/01/2024</c:v>
                  </c:pt>
                  <c:pt idx="9">
                    <c:v>08/01/2024</c:v>
                  </c:pt>
                  <c:pt idx="10">
                    <c:v>05/01/2024</c:v>
                  </c:pt>
                  <c:pt idx="11">
                    <c:v>04/01/2024</c:v>
                  </c:pt>
                  <c:pt idx="12">
                    <c:v>03/01/2024</c:v>
                  </c:pt>
                  <c:pt idx="13">
                    <c:v>02/01/2024</c:v>
                  </c:pt>
                  <c:pt idx="14">
                    <c:v>29/12/2023</c:v>
                  </c:pt>
                  <c:pt idx="15">
                    <c:v>28/12/2023</c:v>
                  </c:pt>
                  <c:pt idx="16">
                    <c:v>27/12/2023</c:v>
                  </c:pt>
                  <c:pt idx="17">
                    <c:v>26/12/2023</c:v>
                  </c:pt>
                  <c:pt idx="18">
                    <c:v>25/12/2023</c:v>
                  </c:pt>
                  <c:pt idx="19">
                    <c:v>22/12/2023</c:v>
                  </c:pt>
                  <c:pt idx="20">
                    <c:v>21/12/2023</c:v>
                  </c:pt>
                  <c:pt idx="21">
                    <c:v>20/12/2023</c:v>
                  </c:pt>
                  <c:pt idx="22">
                    <c:v>19/12/2023</c:v>
                  </c:pt>
                  <c:pt idx="23">
                    <c:v>18/12/2023</c:v>
                  </c:pt>
                  <c:pt idx="24">
                    <c:v>15/12/2023</c:v>
                  </c:pt>
                  <c:pt idx="25">
                    <c:v>14/12/2023</c:v>
                  </c:pt>
                  <c:pt idx="26">
                    <c:v>13/12/2023</c:v>
                  </c:pt>
                  <c:pt idx="27">
                    <c:v>12/12/2023</c:v>
                  </c:pt>
                  <c:pt idx="28">
                    <c:v>11/12/2023</c:v>
                  </c:pt>
                  <c:pt idx="29">
                    <c:v>08/12/2023</c:v>
                  </c:pt>
                  <c:pt idx="30">
                    <c:v>07/12/2023</c:v>
                  </c:pt>
                  <c:pt idx="31">
                    <c:v>06/12/2023</c:v>
                  </c:pt>
                  <c:pt idx="32">
                    <c:v>05/12/2023</c:v>
                  </c:pt>
                  <c:pt idx="33">
                    <c:v>04/12/2023</c:v>
                  </c:pt>
                  <c:pt idx="34">
                    <c:v>01/12/2023</c:v>
                  </c:pt>
                  <c:pt idx="35">
                    <c:v>30/11/2023</c:v>
                  </c:pt>
                  <c:pt idx="36">
                    <c:v>29/11/2023</c:v>
                  </c:pt>
                  <c:pt idx="37">
                    <c:v>28/11/2023</c:v>
                  </c:pt>
                  <c:pt idx="38">
                    <c:v>27/11/2023</c:v>
                  </c:pt>
                  <c:pt idx="39">
                    <c:v>24/11/2023</c:v>
                  </c:pt>
                  <c:pt idx="40">
                    <c:v>23/11/2023</c:v>
                  </c:pt>
                  <c:pt idx="41">
                    <c:v>22/11/2023</c:v>
                  </c:pt>
                  <c:pt idx="42">
                    <c:v>21/11/2023</c:v>
                  </c:pt>
                  <c:pt idx="43">
                    <c:v>20/11/2023</c:v>
                  </c:pt>
                  <c:pt idx="44">
                    <c:v>17/11/2023</c:v>
                  </c:pt>
                  <c:pt idx="45">
                    <c:v>16/11/2023</c:v>
                  </c:pt>
                  <c:pt idx="46">
                    <c:v>15/11/2023</c:v>
                  </c:pt>
                  <c:pt idx="47">
                    <c:v>14/11/2023</c:v>
                  </c:pt>
                  <c:pt idx="48">
                    <c:v>13/11/2023</c:v>
                  </c:pt>
                  <c:pt idx="49">
                    <c:v>10/11/2023</c:v>
                  </c:pt>
                  <c:pt idx="50">
                    <c:v>09/11/2023</c:v>
                  </c:pt>
                  <c:pt idx="51">
                    <c:v>08/11/2023</c:v>
                  </c:pt>
                  <c:pt idx="52">
                    <c:v>07/11/2023</c:v>
                  </c:pt>
                  <c:pt idx="53">
                    <c:v>06/11/2023</c:v>
                  </c:pt>
                  <c:pt idx="54">
                    <c:v>03/11/2023</c:v>
                  </c:pt>
                  <c:pt idx="55">
                    <c:v>02/11/2023</c:v>
                  </c:pt>
                  <c:pt idx="56">
                    <c:v>01/11/2023</c:v>
                  </c:pt>
                  <c:pt idx="57">
                    <c:v>31/10/2023</c:v>
                  </c:pt>
                  <c:pt idx="58">
                    <c:v>30/10/2023</c:v>
                  </c:pt>
                  <c:pt idx="59">
                    <c:v>27/10/2023</c:v>
                  </c:pt>
                  <c:pt idx="60">
                    <c:v>26/10/2023</c:v>
                  </c:pt>
                  <c:pt idx="61">
                    <c:v>25/10/2023</c:v>
                  </c:pt>
                  <c:pt idx="62">
                    <c:v>24/10/2023</c:v>
                  </c:pt>
                  <c:pt idx="63">
                    <c:v>23/10/2023</c:v>
                  </c:pt>
                  <c:pt idx="64">
                    <c:v>20/10/2023</c:v>
                  </c:pt>
                  <c:pt idx="65">
                    <c:v>19/10/2023</c:v>
                  </c:pt>
                  <c:pt idx="66">
                    <c:v>18/10/2023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GDTD!$BS$79:$BS$145</c:f>
              <c:numCache>
                <c:formatCode>#,##0</c:formatCode>
                <c:ptCount val="6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0C64-7248-AE74-233DAF2A1561}"/>
            </c:ext>
          </c:extLst>
        </c:ser>
        <c:ser>
          <c:idx val="6"/>
          <c:order val="6"/>
          <c:tx>
            <c:strRef>
              <c:f>GDTD!$BT$78</c:f>
              <c:strCache>
                <c:ptCount val="1"/>
                <c:pt idx="0">
                  <c:v>VRE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multiLvlStrRef>
              <c:f>GDTD!$BL$79:$BM$145</c:f>
              <c:multiLvlStrCache>
                <c:ptCount val="67"/>
                <c:lvl>
                  <c:pt idx="0">
                    <c:v>19/01/2024</c:v>
                  </c:pt>
                  <c:pt idx="1">
                    <c:v>18/01/2024</c:v>
                  </c:pt>
                  <c:pt idx="2">
                    <c:v>17/01/2024</c:v>
                  </c:pt>
                  <c:pt idx="3">
                    <c:v>16/01/2024</c:v>
                  </c:pt>
                  <c:pt idx="4">
                    <c:v>15/01/2024</c:v>
                  </c:pt>
                  <c:pt idx="5">
                    <c:v>12/01/2024</c:v>
                  </c:pt>
                  <c:pt idx="6">
                    <c:v>11/01/2024</c:v>
                  </c:pt>
                  <c:pt idx="7">
                    <c:v>10/01/2024</c:v>
                  </c:pt>
                  <c:pt idx="8">
                    <c:v>09/01/2024</c:v>
                  </c:pt>
                  <c:pt idx="9">
                    <c:v>08/01/2024</c:v>
                  </c:pt>
                  <c:pt idx="10">
                    <c:v>05/01/2024</c:v>
                  </c:pt>
                  <c:pt idx="11">
                    <c:v>04/01/2024</c:v>
                  </c:pt>
                  <c:pt idx="12">
                    <c:v>03/01/2024</c:v>
                  </c:pt>
                  <c:pt idx="13">
                    <c:v>02/01/2024</c:v>
                  </c:pt>
                  <c:pt idx="14">
                    <c:v>29/12/2023</c:v>
                  </c:pt>
                  <c:pt idx="15">
                    <c:v>28/12/2023</c:v>
                  </c:pt>
                  <c:pt idx="16">
                    <c:v>27/12/2023</c:v>
                  </c:pt>
                  <c:pt idx="17">
                    <c:v>26/12/2023</c:v>
                  </c:pt>
                  <c:pt idx="18">
                    <c:v>25/12/2023</c:v>
                  </c:pt>
                  <c:pt idx="19">
                    <c:v>22/12/2023</c:v>
                  </c:pt>
                  <c:pt idx="20">
                    <c:v>21/12/2023</c:v>
                  </c:pt>
                  <c:pt idx="21">
                    <c:v>20/12/2023</c:v>
                  </c:pt>
                  <c:pt idx="22">
                    <c:v>19/12/2023</c:v>
                  </c:pt>
                  <c:pt idx="23">
                    <c:v>18/12/2023</c:v>
                  </c:pt>
                  <c:pt idx="24">
                    <c:v>15/12/2023</c:v>
                  </c:pt>
                  <c:pt idx="25">
                    <c:v>14/12/2023</c:v>
                  </c:pt>
                  <c:pt idx="26">
                    <c:v>13/12/2023</c:v>
                  </c:pt>
                  <c:pt idx="27">
                    <c:v>12/12/2023</c:v>
                  </c:pt>
                  <c:pt idx="28">
                    <c:v>11/12/2023</c:v>
                  </c:pt>
                  <c:pt idx="29">
                    <c:v>08/12/2023</c:v>
                  </c:pt>
                  <c:pt idx="30">
                    <c:v>07/12/2023</c:v>
                  </c:pt>
                  <c:pt idx="31">
                    <c:v>06/12/2023</c:v>
                  </c:pt>
                  <c:pt idx="32">
                    <c:v>05/12/2023</c:v>
                  </c:pt>
                  <c:pt idx="33">
                    <c:v>04/12/2023</c:v>
                  </c:pt>
                  <c:pt idx="34">
                    <c:v>01/12/2023</c:v>
                  </c:pt>
                  <c:pt idx="35">
                    <c:v>30/11/2023</c:v>
                  </c:pt>
                  <c:pt idx="36">
                    <c:v>29/11/2023</c:v>
                  </c:pt>
                  <c:pt idx="37">
                    <c:v>28/11/2023</c:v>
                  </c:pt>
                  <c:pt idx="38">
                    <c:v>27/11/2023</c:v>
                  </c:pt>
                  <c:pt idx="39">
                    <c:v>24/11/2023</c:v>
                  </c:pt>
                  <c:pt idx="40">
                    <c:v>23/11/2023</c:v>
                  </c:pt>
                  <c:pt idx="41">
                    <c:v>22/11/2023</c:v>
                  </c:pt>
                  <c:pt idx="42">
                    <c:v>21/11/2023</c:v>
                  </c:pt>
                  <c:pt idx="43">
                    <c:v>20/11/2023</c:v>
                  </c:pt>
                  <c:pt idx="44">
                    <c:v>17/11/2023</c:v>
                  </c:pt>
                  <c:pt idx="45">
                    <c:v>16/11/2023</c:v>
                  </c:pt>
                  <c:pt idx="46">
                    <c:v>15/11/2023</c:v>
                  </c:pt>
                  <c:pt idx="47">
                    <c:v>14/11/2023</c:v>
                  </c:pt>
                  <c:pt idx="48">
                    <c:v>13/11/2023</c:v>
                  </c:pt>
                  <c:pt idx="49">
                    <c:v>10/11/2023</c:v>
                  </c:pt>
                  <c:pt idx="50">
                    <c:v>09/11/2023</c:v>
                  </c:pt>
                  <c:pt idx="51">
                    <c:v>08/11/2023</c:v>
                  </c:pt>
                  <c:pt idx="52">
                    <c:v>07/11/2023</c:v>
                  </c:pt>
                  <c:pt idx="53">
                    <c:v>06/11/2023</c:v>
                  </c:pt>
                  <c:pt idx="54">
                    <c:v>03/11/2023</c:v>
                  </c:pt>
                  <c:pt idx="55">
                    <c:v>02/11/2023</c:v>
                  </c:pt>
                  <c:pt idx="56">
                    <c:v>01/11/2023</c:v>
                  </c:pt>
                  <c:pt idx="57">
                    <c:v>31/10/2023</c:v>
                  </c:pt>
                  <c:pt idx="58">
                    <c:v>30/10/2023</c:v>
                  </c:pt>
                  <c:pt idx="59">
                    <c:v>27/10/2023</c:v>
                  </c:pt>
                  <c:pt idx="60">
                    <c:v>26/10/2023</c:v>
                  </c:pt>
                  <c:pt idx="61">
                    <c:v>25/10/2023</c:v>
                  </c:pt>
                  <c:pt idx="62">
                    <c:v>24/10/2023</c:v>
                  </c:pt>
                  <c:pt idx="63">
                    <c:v>23/10/2023</c:v>
                  </c:pt>
                  <c:pt idx="64">
                    <c:v>20/10/2023</c:v>
                  </c:pt>
                  <c:pt idx="65">
                    <c:v>19/10/2023</c:v>
                  </c:pt>
                  <c:pt idx="66">
                    <c:v>18/10/2023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GDTD!$BT$79:$BT$145</c:f>
              <c:numCache>
                <c:formatCode>#,##0</c:formatCode>
                <c:ptCount val="67"/>
                <c:pt idx="0">
                  <c:v>11300070000</c:v>
                </c:pt>
                <c:pt idx="1">
                  <c:v>11300070000</c:v>
                </c:pt>
                <c:pt idx="2">
                  <c:v>5496865000</c:v>
                </c:pt>
                <c:pt idx="3">
                  <c:v>7737165000</c:v>
                </c:pt>
                <c:pt idx="4">
                  <c:v>8025010000</c:v>
                </c:pt>
                <c:pt idx="5">
                  <c:v>4714110000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0C64-7248-AE74-233DAF2A15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90851919"/>
        <c:axId val="291378095"/>
      </c:lineChart>
      <c:catAx>
        <c:axId val="290851919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VN"/>
          </a:p>
        </c:txPr>
        <c:crossAx val="291378095"/>
        <c:crosses val="autoZero"/>
        <c:auto val="1"/>
        <c:lblAlgn val="ctr"/>
        <c:lblOffset val="100"/>
        <c:noMultiLvlLbl val="0"/>
      </c:catAx>
      <c:valAx>
        <c:axId val="291378095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VN"/>
          </a:p>
        </c:txPr>
        <c:crossAx val="290851919"/>
        <c:crosses val="autoZero"/>
        <c:crossBetween val="between"/>
        <c:dispUnits>
          <c:builtInUnit val="billion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VN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V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VN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4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</a:rPr>
              <a:t>BĐS KCN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V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GDTD!$BK$5</c:f>
              <c:strCache>
                <c:ptCount val="1"/>
                <c:pt idx="0">
                  <c:v>KBC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multiLvlStrRef>
              <c:f>GDTD!$BI$6:$BJ$72</c:f>
              <c:multiLvlStrCache>
                <c:ptCount val="67"/>
                <c:lvl>
                  <c:pt idx="0">
                    <c:v>19/01/2024</c:v>
                  </c:pt>
                  <c:pt idx="1">
                    <c:v>18/01/2024</c:v>
                  </c:pt>
                  <c:pt idx="2">
                    <c:v>17/01/2024</c:v>
                  </c:pt>
                  <c:pt idx="3">
                    <c:v>16/01/2024</c:v>
                  </c:pt>
                  <c:pt idx="4">
                    <c:v>15/01/2024</c:v>
                  </c:pt>
                  <c:pt idx="5">
                    <c:v>12/01/2024</c:v>
                  </c:pt>
                  <c:pt idx="6">
                    <c:v>11/01/2024</c:v>
                  </c:pt>
                  <c:pt idx="7">
                    <c:v>10/01/2024</c:v>
                  </c:pt>
                  <c:pt idx="8">
                    <c:v>09/01/2024</c:v>
                  </c:pt>
                  <c:pt idx="9">
                    <c:v>08/01/2024</c:v>
                  </c:pt>
                  <c:pt idx="10">
                    <c:v>05/01/2024</c:v>
                  </c:pt>
                  <c:pt idx="11">
                    <c:v>04/01/2024</c:v>
                  </c:pt>
                  <c:pt idx="12">
                    <c:v>03/01/2024</c:v>
                  </c:pt>
                  <c:pt idx="13">
                    <c:v>02/01/2024</c:v>
                  </c:pt>
                  <c:pt idx="14">
                    <c:v>29/12/2023</c:v>
                  </c:pt>
                  <c:pt idx="15">
                    <c:v>28/12/2023</c:v>
                  </c:pt>
                  <c:pt idx="16">
                    <c:v>27/12/2023</c:v>
                  </c:pt>
                  <c:pt idx="17">
                    <c:v>26/12/2023</c:v>
                  </c:pt>
                  <c:pt idx="18">
                    <c:v>25/12/2023</c:v>
                  </c:pt>
                  <c:pt idx="19">
                    <c:v>22/12/2023</c:v>
                  </c:pt>
                  <c:pt idx="20">
                    <c:v>21/12/2023</c:v>
                  </c:pt>
                  <c:pt idx="21">
                    <c:v>20/12/2023</c:v>
                  </c:pt>
                  <c:pt idx="22">
                    <c:v>19/12/2023</c:v>
                  </c:pt>
                  <c:pt idx="23">
                    <c:v>18/12/2023</c:v>
                  </c:pt>
                  <c:pt idx="24">
                    <c:v>15/12/2023</c:v>
                  </c:pt>
                  <c:pt idx="25">
                    <c:v>14/12/2023</c:v>
                  </c:pt>
                  <c:pt idx="26">
                    <c:v>13/12/2023</c:v>
                  </c:pt>
                  <c:pt idx="27">
                    <c:v>12/12/2023</c:v>
                  </c:pt>
                  <c:pt idx="28">
                    <c:v>11/12/2023</c:v>
                  </c:pt>
                  <c:pt idx="29">
                    <c:v>08/12/2023</c:v>
                  </c:pt>
                  <c:pt idx="30">
                    <c:v>07/12/2023</c:v>
                  </c:pt>
                  <c:pt idx="31">
                    <c:v>06/12/2023</c:v>
                  </c:pt>
                  <c:pt idx="32">
                    <c:v>05/12/2023</c:v>
                  </c:pt>
                  <c:pt idx="33">
                    <c:v>04/12/2023</c:v>
                  </c:pt>
                  <c:pt idx="34">
                    <c:v>01/12/2023</c:v>
                  </c:pt>
                  <c:pt idx="35">
                    <c:v>30/11/2023</c:v>
                  </c:pt>
                  <c:pt idx="36">
                    <c:v>29/11/2023</c:v>
                  </c:pt>
                  <c:pt idx="37">
                    <c:v>28/11/2023</c:v>
                  </c:pt>
                  <c:pt idx="38">
                    <c:v>27/11/2023</c:v>
                  </c:pt>
                  <c:pt idx="39">
                    <c:v>24/11/2023</c:v>
                  </c:pt>
                  <c:pt idx="40">
                    <c:v>23/11/2023</c:v>
                  </c:pt>
                  <c:pt idx="41">
                    <c:v>22/11/2023</c:v>
                  </c:pt>
                  <c:pt idx="42">
                    <c:v>21/11/2023</c:v>
                  </c:pt>
                  <c:pt idx="43">
                    <c:v>20/11/2023</c:v>
                  </c:pt>
                  <c:pt idx="44">
                    <c:v>17/11/2023</c:v>
                  </c:pt>
                  <c:pt idx="45">
                    <c:v>16/11/2023</c:v>
                  </c:pt>
                  <c:pt idx="46">
                    <c:v>15/11/2023</c:v>
                  </c:pt>
                  <c:pt idx="47">
                    <c:v>14/11/2023</c:v>
                  </c:pt>
                  <c:pt idx="48">
                    <c:v>13/11/2023</c:v>
                  </c:pt>
                  <c:pt idx="49">
                    <c:v>10/11/2023</c:v>
                  </c:pt>
                  <c:pt idx="50">
                    <c:v>09/11/2023</c:v>
                  </c:pt>
                  <c:pt idx="51">
                    <c:v>08/11/2023</c:v>
                  </c:pt>
                  <c:pt idx="52">
                    <c:v>07/11/2023</c:v>
                  </c:pt>
                  <c:pt idx="53">
                    <c:v>06/11/2023</c:v>
                  </c:pt>
                  <c:pt idx="54">
                    <c:v>03/11/2023</c:v>
                  </c:pt>
                  <c:pt idx="55">
                    <c:v>02/11/2023</c:v>
                  </c:pt>
                  <c:pt idx="56">
                    <c:v>01/11/2023</c:v>
                  </c:pt>
                  <c:pt idx="57">
                    <c:v>31/10/2023</c:v>
                  </c:pt>
                  <c:pt idx="58">
                    <c:v>30/10/2023</c:v>
                  </c:pt>
                  <c:pt idx="59">
                    <c:v>27/10/2023</c:v>
                  </c:pt>
                  <c:pt idx="60">
                    <c:v>26/10/2023</c:v>
                  </c:pt>
                  <c:pt idx="61">
                    <c:v>25/10/2023</c:v>
                  </c:pt>
                  <c:pt idx="62">
                    <c:v>24/10/2023</c:v>
                  </c:pt>
                  <c:pt idx="63">
                    <c:v>23/10/2023</c:v>
                  </c:pt>
                  <c:pt idx="64">
                    <c:v>20/10/2023</c:v>
                  </c:pt>
                  <c:pt idx="65">
                    <c:v>19/10/2023</c:v>
                  </c:pt>
                  <c:pt idx="66">
                    <c:v>18/10/2023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GDTD!$BK$6:$BK$72</c:f>
              <c:numCache>
                <c:formatCode>#,##0</c:formatCode>
                <c:ptCount val="67"/>
                <c:pt idx="0">
                  <c:v>26983414000</c:v>
                </c:pt>
                <c:pt idx="1">
                  <c:v>26782354000</c:v>
                </c:pt>
                <c:pt idx="2">
                  <c:v>26875744000</c:v>
                </c:pt>
                <c:pt idx="3">
                  <c:v>28842084000</c:v>
                </c:pt>
                <c:pt idx="4">
                  <c:v>27922584000</c:v>
                </c:pt>
                <c:pt idx="5">
                  <c:v>27922584000</c:v>
                </c:pt>
                <c:pt idx="6">
                  <c:v>26854224000</c:v>
                </c:pt>
                <c:pt idx="7">
                  <c:v>24354464000</c:v>
                </c:pt>
                <c:pt idx="8">
                  <c:v>18275584000</c:v>
                </c:pt>
                <c:pt idx="9">
                  <c:v>23718604000</c:v>
                </c:pt>
                <c:pt idx="10">
                  <c:v>22309184000</c:v>
                </c:pt>
                <c:pt idx="11">
                  <c:v>15924484000</c:v>
                </c:pt>
                <c:pt idx="12">
                  <c:v>4673849000</c:v>
                </c:pt>
                <c:pt idx="13">
                  <c:v>3121949000</c:v>
                </c:pt>
                <c:pt idx="14">
                  <c:v>3121949000</c:v>
                </c:pt>
                <c:pt idx="15">
                  <c:v>3121949000</c:v>
                </c:pt>
                <c:pt idx="16">
                  <c:v>1910825000</c:v>
                </c:pt>
                <c:pt idx="17">
                  <c:v>1910825000</c:v>
                </c:pt>
                <c:pt idx="18">
                  <c:v>1910825000</c:v>
                </c:pt>
                <c:pt idx="19">
                  <c:v>1910825000</c:v>
                </c:pt>
                <c:pt idx="20">
                  <c:v>1910825000</c:v>
                </c:pt>
                <c:pt idx="21">
                  <c:v>1910825000</c:v>
                </c:pt>
                <c:pt idx="22">
                  <c:v>1910825000</c:v>
                </c:pt>
                <c:pt idx="23">
                  <c:v>1910825000</c:v>
                </c:pt>
                <c:pt idx="24">
                  <c:v>1910825000</c:v>
                </c:pt>
                <c:pt idx="25">
                  <c:v>0</c:v>
                </c:pt>
                <c:pt idx="26">
                  <c:v>1910825000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3C4-7B4F-A0F4-2D6BFAB6B21E}"/>
            </c:ext>
          </c:extLst>
        </c:ser>
        <c:ser>
          <c:idx val="1"/>
          <c:order val="1"/>
          <c:tx>
            <c:strRef>
              <c:f>GDTD!$BL$5</c:f>
              <c:strCache>
                <c:ptCount val="1"/>
                <c:pt idx="0">
                  <c:v>IDC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multiLvlStrRef>
              <c:f>GDTD!$BI$6:$BJ$72</c:f>
              <c:multiLvlStrCache>
                <c:ptCount val="67"/>
                <c:lvl>
                  <c:pt idx="0">
                    <c:v>19/01/2024</c:v>
                  </c:pt>
                  <c:pt idx="1">
                    <c:v>18/01/2024</c:v>
                  </c:pt>
                  <c:pt idx="2">
                    <c:v>17/01/2024</c:v>
                  </c:pt>
                  <c:pt idx="3">
                    <c:v>16/01/2024</c:v>
                  </c:pt>
                  <c:pt idx="4">
                    <c:v>15/01/2024</c:v>
                  </c:pt>
                  <c:pt idx="5">
                    <c:v>12/01/2024</c:v>
                  </c:pt>
                  <c:pt idx="6">
                    <c:v>11/01/2024</c:v>
                  </c:pt>
                  <c:pt idx="7">
                    <c:v>10/01/2024</c:v>
                  </c:pt>
                  <c:pt idx="8">
                    <c:v>09/01/2024</c:v>
                  </c:pt>
                  <c:pt idx="9">
                    <c:v>08/01/2024</c:v>
                  </c:pt>
                  <c:pt idx="10">
                    <c:v>05/01/2024</c:v>
                  </c:pt>
                  <c:pt idx="11">
                    <c:v>04/01/2024</c:v>
                  </c:pt>
                  <c:pt idx="12">
                    <c:v>03/01/2024</c:v>
                  </c:pt>
                  <c:pt idx="13">
                    <c:v>02/01/2024</c:v>
                  </c:pt>
                  <c:pt idx="14">
                    <c:v>29/12/2023</c:v>
                  </c:pt>
                  <c:pt idx="15">
                    <c:v>28/12/2023</c:v>
                  </c:pt>
                  <c:pt idx="16">
                    <c:v>27/12/2023</c:v>
                  </c:pt>
                  <c:pt idx="17">
                    <c:v>26/12/2023</c:v>
                  </c:pt>
                  <c:pt idx="18">
                    <c:v>25/12/2023</c:v>
                  </c:pt>
                  <c:pt idx="19">
                    <c:v>22/12/2023</c:v>
                  </c:pt>
                  <c:pt idx="20">
                    <c:v>21/12/2023</c:v>
                  </c:pt>
                  <c:pt idx="21">
                    <c:v>20/12/2023</c:v>
                  </c:pt>
                  <c:pt idx="22">
                    <c:v>19/12/2023</c:v>
                  </c:pt>
                  <c:pt idx="23">
                    <c:v>18/12/2023</c:v>
                  </c:pt>
                  <c:pt idx="24">
                    <c:v>15/12/2023</c:v>
                  </c:pt>
                  <c:pt idx="25">
                    <c:v>14/12/2023</c:v>
                  </c:pt>
                  <c:pt idx="26">
                    <c:v>13/12/2023</c:v>
                  </c:pt>
                  <c:pt idx="27">
                    <c:v>12/12/2023</c:v>
                  </c:pt>
                  <c:pt idx="28">
                    <c:v>11/12/2023</c:v>
                  </c:pt>
                  <c:pt idx="29">
                    <c:v>08/12/2023</c:v>
                  </c:pt>
                  <c:pt idx="30">
                    <c:v>07/12/2023</c:v>
                  </c:pt>
                  <c:pt idx="31">
                    <c:v>06/12/2023</c:v>
                  </c:pt>
                  <c:pt idx="32">
                    <c:v>05/12/2023</c:v>
                  </c:pt>
                  <c:pt idx="33">
                    <c:v>04/12/2023</c:v>
                  </c:pt>
                  <c:pt idx="34">
                    <c:v>01/12/2023</c:v>
                  </c:pt>
                  <c:pt idx="35">
                    <c:v>30/11/2023</c:v>
                  </c:pt>
                  <c:pt idx="36">
                    <c:v>29/11/2023</c:v>
                  </c:pt>
                  <c:pt idx="37">
                    <c:v>28/11/2023</c:v>
                  </c:pt>
                  <c:pt idx="38">
                    <c:v>27/11/2023</c:v>
                  </c:pt>
                  <c:pt idx="39">
                    <c:v>24/11/2023</c:v>
                  </c:pt>
                  <c:pt idx="40">
                    <c:v>23/11/2023</c:v>
                  </c:pt>
                  <c:pt idx="41">
                    <c:v>22/11/2023</c:v>
                  </c:pt>
                  <c:pt idx="42">
                    <c:v>21/11/2023</c:v>
                  </c:pt>
                  <c:pt idx="43">
                    <c:v>20/11/2023</c:v>
                  </c:pt>
                  <c:pt idx="44">
                    <c:v>17/11/2023</c:v>
                  </c:pt>
                  <c:pt idx="45">
                    <c:v>16/11/2023</c:v>
                  </c:pt>
                  <c:pt idx="46">
                    <c:v>15/11/2023</c:v>
                  </c:pt>
                  <c:pt idx="47">
                    <c:v>14/11/2023</c:v>
                  </c:pt>
                  <c:pt idx="48">
                    <c:v>13/11/2023</c:v>
                  </c:pt>
                  <c:pt idx="49">
                    <c:v>10/11/2023</c:v>
                  </c:pt>
                  <c:pt idx="50">
                    <c:v>09/11/2023</c:v>
                  </c:pt>
                  <c:pt idx="51">
                    <c:v>08/11/2023</c:v>
                  </c:pt>
                  <c:pt idx="52">
                    <c:v>07/11/2023</c:v>
                  </c:pt>
                  <c:pt idx="53">
                    <c:v>06/11/2023</c:v>
                  </c:pt>
                  <c:pt idx="54">
                    <c:v>03/11/2023</c:v>
                  </c:pt>
                  <c:pt idx="55">
                    <c:v>02/11/2023</c:v>
                  </c:pt>
                  <c:pt idx="56">
                    <c:v>01/11/2023</c:v>
                  </c:pt>
                  <c:pt idx="57">
                    <c:v>31/10/2023</c:v>
                  </c:pt>
                  <c:pt idx="58">
                    <c:v>30/10/2023</c:v>
                  </c:pt>
                  <c:pt idx="59">
                    <c:v>27/10/2023</c:v>
                  </c:pt>
                  <c:pt idx="60">
                    <c:v>26/10/2023</c:v>
                  </c:pt>
                  <c:pt idx="61">
                    <c:v>25/10/2023</c:v>
                  </c:pt>
                  <c:pt idx="62">
                    <c:v>24/10/2023</c:v>
                  </c:pt>
                  <c:pt idx="63">
                    <c:v>23/10/2023</c:v>
                  </c:pt>
                  <c:pt idx="64">
                    <c:v>20/10/2023</c:v>
                  </c:pt>
                  <c:pt idx="65">
                    <c:v>19/10/2023</c:v>
                  </c:pt>
                  <c:pt idx="66">
                    <c:v>18/10/2023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GDTD!$BL$6:$BL$72</c:f>
              <c:numCache>
                <c:formatCode>#,##0</c:formatCode>
                <c:ptCount val="67"/>
                <c:pt idx="0">
                  <c:v>-157560000</c:v>
                </c:pt>
                <c:pt idx="1">
                  <c:v>-157560000</c:v>
                </c:pt>
                <c:pt idx="2">
                  <c:v>-384080000</c:v>
                </c:pt>
                <c:pt idx="3">
                  <c:v>-967420000</c:v>
                </c:pt>
                <c:pt idx="4">
                  <c:v>-967420000</c:v>
                </c:pt>
                <c:pt idx="5">
                  <c:v>-967420000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3C4-7B4F-A0F4-2D6BFAB6B21E}"/>
            </c:ext>
          </c:extLst>
        </c:ser>
        <c:ser>
          <c:idx val="2"/>
          <c:order val="2"/>
          <c:tx>
            <c:strRef>
              <c:f>GDTD!$BM$5</c:f>
              <c:strCache>
                <c:ptCount val="1"/>
                <c:pt idx="0">
                  <c:v>SZC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multiLvlStrRef>
              <c:f>GDTD!$BI$6:$BJ$72</c:f>
              <c:multiLvlStrCache>
                <c:ptCount val="67"/>
                <c:lvl>
                  <c:pt idx="0">
                    <c:v>19/01/2024</c:v>
                  </c:pt>
                  <c:pt idx="1">
                    <c:v>18/01/2024</c:v>
                  </c:pt>
                  <c:pt idx="2">
                    <c:v>17/01/2024</c:v>
                  </c:pt>
                  <c:pt idx="3">
                    <c:v>16/01/2024</c:v>
                  </c:pt>
                  <c:pt idx="4">
                    <c:v>15/01/2024</c:v>
                  </c:pt>
                  <c:pt idx="5">
                    <c:v>12/01/2024</c:v>
                  </c:pt>
                  <c:pt idx="6">
                    <c:v>11/01/2024</c:v>
                  </c:pt>
                  <c:pt idx="7">
                    <c:v>10/01/2024</c:v>
                  </c:pt>
                  <c:pt idx="8">
                    <c:v>09/01/2024</c:v>
                  </c:pt>
                  <c:pt idx="9">
                    <c:v>08/01/2024</c:v>
                  </c:pt>
                  <c:pt idx="10">
                    <c:v>05/01/2024</c:v>
                  </c:pt>
                  <c:pt idx="11">
                    <c:v>04/01/2024</c:v>
                  </c:pt>
                  <c:pt idx="12">
                    <c:v>03/01/2024</c:v>
                  </c:pt>
                  <c:pt idx="13">
                    <c:v>02/01/2024</c:v>
                  </c:pt>
                  <c:pt idx="14">
                    <c:v>29/12/2023</c:v>
                  </c:pt>
                  <c:pt idx="15">
                    <c:v>28/12/2023</c:v>
                  </c:pt>
                  <c:pt idx="16">
                    <c:v>27/12/2023</c:v>
                  </c:pt>
                  <c:pt idx="17">
                    <c:v>26/12/2023</c:v>
                  </c:pt>
                  <c:pt idx="18">
                    <c:v>25/12/2023</c:v>
                  </c:pt>
                  <c:pt idx="19">
                    <c:v>22/12/2023</c:v>
                  </c:pt>
                  <c:pt idx="20">
                    <c:v>21/12/2023</c:v>
                  </c:pt>
                  <c:pt idx="21">
                    <c:v>20/12/2023</c:v>
                  </c:pt>
                  <c:pt idx="22">
                    <c:v>19/12/2023</c:v>
                  </c:pt>
                  <c:pt idx="23">
                    <c:v>18/12/2023</c:v>
                  </c:pt>
                  <c:pt idx="24">
                    <c:v>15/12/2023</c:v>
                  </c:pt>
                  <c:pt idx="25">
                    <c:v>14/12/2023</c:v>
                  </c:pt>
                  <c:pt idx="26">
                    <c:v>13/12/2023</c:v>
                  </c:pt>
                  <c:pt idx="27">
                    <c:v>12/12/2023</c:v>
                  </c:pt>
                  <c:pt idx="28">
                    <c:v>11/12/2023</c:v>
                  </c:pt>
                  <c:pt idx="29">
                    <c:v>08/12/2023</c:v>
                  </c:pt>
                  <c:pt idx="30">
                    <c:v>07/12/2023</c:v>
                  </c:pt>
                  <c:pt idx="31">
                    <c:v>06/12/2023</c:v>
                  </c:pt>
                  <c:pt idx="32">
                    <c:v>05/12/2023</c:v>
                  </c:pt>
                  <c:pt idx="33">
                    <c:v>04/12/2023</c:v>
                  </c:pt>
                  <c:pt idx="34">
                    <c:v>01/12/2023</c:v>
                  </c:pt>
                  <c:pt idx="35">
                    <c:v>30/11/2023</c:v>
                  </c:pt>
                  <c:pt idx="36">
                    <c:v>29/11/2023</c:v>
                  </c:pt>
                  <c:pt idx="37">
                    <c:v>28/11/2023</c:v>
                  </c:pt>
                  <c:pt idx="38">
                    <c:v>27/11/2023</c:v>
                  </c:pt>
                  <c:pt idx="39">
                    <c:v>24/11/2023</c:v>
                  </c:pt>
                  <c:pt idx="40">
                    <c:v>23/11/2023</c:v>
                  </c:pt>
                  <c:pt idx="41">
                    <c:v>22/11/2023</c:v>
                  </c:pt>
                  <c:pt idx="42">
                    <c:v>21/11/2023</c:v>
                  </c:pt>
                  <c:pt idx="43">
                    <c:v>20/11/2023</c:v>
                  </c:pt>
                  <c:pt idx="44">
                    <c:v>17/11/2023</c:v>
                  </c:pt>
                  <c:pt idx="45">
                    <c:v>16/11/2023</c:v>
                  </c:pt>
                  <c:pt idx="46">
                    <c:v>15/11/2023</c:v>
                  </c:pt>
                  <c:pt idx="47">
                    <c:v>14/11/2023</c:v>
                  </c:pt>
                  <c:pt idx="48">
                    <c:v>13/11/2023</c:v>
                  </c:pt>
                  <c:pt idx="49">
                    <c:v>10/11/2023</c:v>
                  </c:pt>
                  <c:pt idx="50">
                    <c:v>09/11/2023</c:v>
                  </c:pt>
                  <c:pt idx="51">
                    <c:v>08/11/2023</c:v>
                  </c:pt>
                  <c:pt idx="52">
                    <c:v>07/11/2023</c:v>
                  </c:pt>
                  <c:pt idx="53">
                    <c:v>06/11/2023</c:v>
                  </c:pt>
                  <c:pt idx="54">
                    <c:v>03/11/2023</c:v>
                  </c:pt>
                  <c:pt idx="55">
                    <c:v>02/11/2023</c:v>
                  </c:pt>
                  <c:pt idx="56">
                    <c:v>01/11/2023</c:v>
                  </c:pt>
                  <c:pt idx="57">
                    <c:v>31/10/2023</c:v>
                  </c:pt>
                  <c:pt idx="58">
                    <c:v>30/10/2023</c:v>
                  </c:pt>
                  <c:pt idx="59">
                    <c:v>27/10/2023</c:v>
                  </c:pt>
                  <c:pt idx="60">
                    <c:v>26/10/2023</c:v>
                  </c:pt>
                  <c:pt idx="61">
                    <c:v>25/10/2023</c:v>
                  </c:pt>
                  <c:pt idx="62">
                    <c:v>24/10/2023</c:v>
                  </c:pt>
                  <c:pt idx="63">
                    <c:v>23/10/2023</c:v>
                  </c:pt>
                  <c:pt idx="64">
                    <c:v>20/10/2023</c:v>
                  </c:pt>
                  <c:pt idx="65">
                    <c:v>19/10/2023</c:v>
                  </c:pt>
                  <c:pt idx="66">
                    <c:v>18/10/2023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GDTD!$BM$6:$BM$72</c:f>
              <c:numCache>
                <c:formatCode>#,##0</c:formatCode>
                <c:ptCount val="67"/>
                <c:pt idx="0">
                  <c:v>275070000</c:v>
                </c:pt>
                <c:pt idx="1">
                  <c:v>275070000</c:v>
                </c:pt>
                <c:pt idx="2">
                  <c:v>206565000</c:v>
                </c:pt>
                <c:pt idx="3">
                  <c:v>102225000</c:v>
                </c:pt>
                <c:pt idx="4">
                  <c:v>-3525000</c:v>
                </c:pt>
                <c:pt idx="5">
                  <c:v>-3525000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3C4-7B4F-A0F4-2D6BFAB6B21E}"/>
            </c:ext>
          </c:extLst>
        </c:ser>
        <c:ser>
          <c:idx val="3"/>
          <c:order val="3"/>
          <c:tx>
            <c:strRef>
              <c:f>GDTD!$BN$5</c:f>
              <c:strCache>
                <c:ptCount val="1"/>
                <c:pt idx="0">
                  <c:v>VGC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multiLvlStrRef>
              <c:f>GDTD!$BI$6:$BJ$72</c:f>
              <c:multiLvlStrCache>
                <c:ptCount val="67"/>
                <c:lvl>
                  <c:pt idx="0">
                    <c:v>19/01/2024</c:v>
                  </c:pt>
                  <c:pt idx="1">
                    <c:v>18/01/2024</c:v>
                  </c:pt>
                  <c:pt idx="2">
                    <c:v>17/01/2024</c:v>
                  </c:pt>
                  <c:pt idx="3">
                    <c:v>16/01/2024</c:v>
                  </c:pt>
                  <c:pt idx="4">
                    <c:v>15/01/2024</c:v>
                  </c:pt>
                  <c:pt idx="5">
                    <c:v>12/01/2024</c:v>
                  </c:pt>
                  <c:pt idx="6">
                    <c:v>11/01/2024</c:v>
                  </c:pt>
                  <c:pt idx="7">
                    <c:v>10/01/2024</c:v>
                  </c:pt>
                  <c:pt idx="8">
                    <c:v>09/01/2024</c:v>
                  </c:pt>
                  <c:pt idx="9">
                    <c:v>08/01/2024</c:v>
                  </c:pt>
                  <c:pt idx="10">
                    <c:v>05/01/2024</c:v>
                  </c:pt>
                  <c:pt idx="11">
                    <c:v>04/01/2024</c:v>
                  </c:pt>
                  <c:pt idx="12">
                    <c:v>03/01/2024</c:v>
                  </c:pt>
                  <c:pt idx="13">
                    <c:v>02/01/2024</c:v>
                  </c:pt>
                  <c:pt idx="14">
                    <c:v>29/12/2023</c:v>
                  </c:pt>
                  <c:pt idx="15">
                    <c:v>28/12/2023</c:v>
                  </c:pt>
                  <c:pt idx="16">
                    <c:v>27/12/2023</c:v>
                  </c:pt>
                  <c:pt idx="17">
                    <c:v>26/12/2023</c:v>
                  </c:pt>
                  <c:pt idx="18">
                    <c:v>25/12/2023</c:v>
                  </c:pt>
                  <c:pt idx="19">
                    <c:v>22/12/2023</c:v>
                  </c:pt>
                  <c:pt idx="20">
                    <c:v>21/12/2023</c:v>
                  </c:pt>
                  <c:pt idx="21">
                    <c:v>20/12/2023</c:v>
                  </c:pt>
                  <c:pt idx="22">
                    <c:v>19/12/2023</c:v>
                  </c:pt>
                  <c:pt idx="23">
                    <c:v>18/12/2023</c:v>
                  </c:pt>
                  <c:pt idx="24">
                    <c:v>15/12/2023</c:v>
                  </c:pt>
                  <c:pt idx="25">
                    <c:v>14/12/2023</c:v>
                  </c:pt>
                  <c:pt idx="26">
                    <c:v>13/12/2023</c:v>
                  </c:pt>
                  <c:pt idx="27">
                    <c:v>12/12/2023</c:v>
                  </c:pt>
                  <c:pt idx="28">
                    <c:v>11/12/2023</c:v>
                  </c:pt>
                  <c:pt idx="29">
                    <c:v>08/12/2023</c:v>
                  </c:pt>
                  <c:pt idx="30">
                    <c:v>07/12/2023</c:v>
                  </c:pt>
                  <c:pt idx="31">
                    <c:v>06/12/2023</c:v>
                  </c:pt>
                  <c:pt idx="32">
                    <c:v>05/12/2023</c:v>
                  </c:pt>
                  <c:pt idx="33">
                    <c:v>04/12/2023</c:v>
                  </c:pt>
                  <c:pt idx="34">
                    <c:v>01/12/2023</c:v>
                  </c:pt>
                  <c:pt idx="35">
                    <c:v>30/11/2023</c:v>
                  </c:pt>
                  <c:pt idx="36">
                    <c:v>29/11/2023</c:v>
                  </c:pt>
                  <c:pt idx="37">
                    <c:v>28/11/2023</c:v>
                  </c:pt>
                  <c:pt idx="38">
                    <c:v>27/11/2023</c:v>
                  </c:pt>
                  <c:pt idx="39">
                    <c:v>24/11/2023</c:v>
                  </c:pt>
                  <c:pt idx="40">
                    <c:v>23/11/2023</c:v>
                  </c:pt>
                  <c:pt idx="41">
                    <c:v>22/11/2023</c:v>
                  </c:pt>
                  <c:pt idx="42">
                    <c:v>21/11/2023</c:v>
                  </c:pt>
                  <c:pt idx="43">
                    <c:v>20/11/2023</c:v>
                  </c:pt>
                  <c:pt idx="44">
                    <c:v>17/11/2023</c:v>
                  </c:pt>
                  <c:pt idx="45">
                    <c:v>16/11/2023</c:v>
                  </c:pt>
                  <c:pt idx="46">
                    <c:v>15/11/2023</c:v>
                  </c:pt>
                  <c:pt idx="47">
                    <c:v>14/11/2023</c:v>
                  </c:pt>
                  <c:pt idx="48">
                    <c:v>13/11/2023</c:v>
                  </c:pt>
                  <c:pt idx="49">
                    <c:v>10/11/2023</c:v>
                  </c:pt>
                  <c:pt idx="50">
                    <c:v>09/11/2023</c:v>
                  </c:pt>
                  <c:pt idx="51">
                    <c:v>08/11/2023</c:v>
                  </c:pt>
                  <c:pt idx="52">
                    <c:v>07/11/2023</c:v>
                  </c:pt>
                  <c:pt idx="53">
                    <c:v>06/11/2023</c:v>
                  </c:pt>
                  <c:pt idx="54">
                    <c:v>03/11/2023</c:v>
                  </c:pt>
                  <c:pt idx="55">
                    <c:v>02/11/2023</c:v>
                  </c:pt>
                  <c:pt idx="56">
                    <c:v>01/11/2023</c:v>
                  </c:pt>
                  <c:pt idx="57">
                    <c:v>31/10/2023</c:v>
                  </c:pt>
                  <c:pt idx="58">
                    <c:v>30/10/2023</c:v>
                  </c:pt>
                  <c:pt idx="59">
                    <c:v>27/10/2023</c:v>
                  </c:pt>
                  <c:pt idx="60">
                    <c:v>26/10/2023</c:v>
                  </c:pt>
                  <c:pt idx="61">
                    <c:v>25/10/2023</c:v>
                  </c:pt>
                  <c:pt idx="62">
                    <c:v>24/10/2023</c:v>
                  </c:pt>
                  <c:pt idx="63">
                    <c:v>23/10/2023</c:v>
                  </c:pt>
                  <c:pt idx="64">
                    <c:v>20/10/2023</c:v>
                  </c:pt>
                  <c:pt idx="65">
                    <c:v>19/10/2023</c:v>
                  </c:pt>
                  <c:pt idx="66">
                    <c:v>18/10/2023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GDTD!$BN$6:$BN$72</c:f>
              <c:numCache>
                <c:formatCode>#,##0</c:formatCode>
                <c:ptCount val="67"/>
                <c:pt idx="0">
                  <c:v>18436135000</c:v>
                </c:pt>
                <c:pt idx="1">
                  <c:v>18436135000</c:v>
                </c:pt>
                <c:pt idx="2">
                  <c:v>16456105000</c:v>
                </c:pt>
                <c:pt idx="3">
                  <c:v>16512885000</c:v>
                </c:pt>
                <c:pt idx="4">
                  <c:v>13386360000</c:v>
                </c:pt>
                <c:pt idx="5">
                  <c:v>-5190000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F3C4-7B4F-A0F4-2D6BFAB6B21E}"/>
            </c:ext>
          </c:extLst>
        </c:ser>
        <c:ser>
          <c:idx val="4"/>
          <c:order val="4"/>
          <c:tx>
            <c:strRef>
              <c:f>GDTD!$BO$5</c:f>
              <c:strCache>
                <c:ptCount val="1"/>
                <c:pt idx="0">
                  <c:v>PHR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multiLvlStrRef>
              <c:f>GDTD!$BI$6:$BJ$72</c:f>
              <c:multiLvlStrCache>
                <c:ptCount val="67"/>
                <c:lvl>
                  <c:pt idx="0">
                    <c:v>19/01/2024</c:v>
                  </c:pt>
                  <c:pt idx="1">
                    <c:v>18/01/2024</c:v>
                  </c:pt>
                  <c:pt idx="2">
                    <c:v>17/01/2024</c:v>
                  </c:pt>
                  <c:pt idx="3">
                    <c:v>16/01/2024</c:v>
                  </c:pt>
                  <c:pt idx="4">
                    <c:v>15/01/2024</c:v>
                  </c:pt>
                  <c:pt idx="5">
                    <c:v>12/01/2024</c:v>
                  </c:pt>
                  <c:pt idx="6">
                    <c:v>11/01/2024</c:v>
                  </c:pt>
                  <c:pt idx="7">
                    <c:v>10/01/2024</c:v>
                  </c:pt>
                  <c:pt idx="8">
                    <c:v>09/01/2024</c:v>
                  </c:pt>
                  <c:pt idx="9">
                    <c:v>08/01/2024</c:v>
                  </c:pt>
                  <c:pt idx="10">
                    <c:v>05/01/2024</c:v>
                  </c:pt>
                  <c:pt idx="11">
                    <c:v>04/01/2024</c:v>
                  </c:pt>
                  <c:pt idx="12">
                    <c:v>03/01/2024</c:v>
                  </c:pt>
                  <c:pt idx="13">
                    <c:v>02/01/2024</c:v>
                  </c:pt>
                  <c:pt idx="14">
                    <c:v>29/12/2023</c:v>
                  </c:pt>
                  <c:pt idx="15">
                    <c:v>28/12/2023</c:v>
                  </c:pt>
                  <c:pt idx="16">
                    <c:v>27/12/2023</c:v>
                  </c:pt>
                  <c:pt idx="17">
                    <c:v>26/12/2023</c:v>
                  </c:pt>
                  <c:pt idx="18">
                    <c:v>25/12/2023</c:v>
                  </c:pt>
                  <c:pt idx="19">
                    <c:v>22/12/2023</c:v>
                  </c:pt>
                  <c:pt idx="20">
                    <c:v>21/12/2023</c:v>
                  </c:pt>
                  <c:pt idx="21">
                    <c:v>20/12/2023</c:v>
                  </c:pt>
                  <c:pt idx="22">
                    <c:v>19/12/2023</c:v>
                  </c:pt>
                  <c:pt idx="23">
                    <c:v>18/12/2023</c:v>
                  </c:pt>
                  <c:pt idx="24">
                    <c:v>15/12/2023</c:v>
                  </c:pt>
                  <c:pt idx="25">
                    <c:v>14/12/2023</c:v>
                  </c:pt>
                  <c:pt idx="26">
                    <c:v>13/12/2023</c:v>
                  </c:pt>
                  <c:pt idx="27">
                    <c:v>12/12/2023</c:v>
                  </c:pt>
                  <c:pt idx="28">
                    <c:v>11/12/2023</c:v>
                  </c:pt>
                  <c:pt idx="29">
                    <c:v>08/12/2023</c:v>
                  </c:pt>
                  <c:pt idx="30">
                    <c:v>07/12/2023</c:v>
                  </c:pt>
                  <c:pt idx="31">
                    <c:v>06/12/2023</c:v>
                  </c:pt>
                  <c:pt idx="32">
                    <c:v>05/12/2023</c:v>
                  </c:pt>
                  <c:pt idx="33">
                    <c:v>04/12/2023</c:v>
                  </c:pt>
                  <c:pt idx="34">
                    <c:v>01/12/2023</c:v>
                  </c:pt>
                  <c:pt idx="35">
                    <c:v>30/11/2023</c:v>
                  </c:pt>
                  <c:pt idx="36">
                    <c:v>29/11/2023</c:v>
                  </c:pt>
                  <c:pt idx="37">
                    <c:v>28/11/2023</c:v>
                  </c:pt>
                  <c:pt idx="38">
                    <c:v>27/11/2023</c:v>
                  </c:pt>
                  <c:pt idx="39">
                    <c:v>24/11/2023</c:v>
                  </c:pt>
                  <c:pt idx="40">
                    <c:v>23/11/2023</c:v>
                  </c:pt>
                  <c:pt idx="41">
                    <c:v>22/11/2023</c:v>
                  </c:pt>
                  <c:pt idx="42">
                    <c:v>21/11/2023</c:v>
                  </c:pt>
                  <c:pt idx="43">
                    <c:v>20/11/2023</c:v>
                  </c:pt>
                  <c:pt idx="44">
                    <c:v>17/11/2023</c:v>
                  </c:pt>
                  <c:pt idx="45">
                    <c:v>16/11/2023</c:v>
                  </c:pt>
                  <c:pt idx="46">
                    <c:v>15/11/2023</c:v>
                  </c:pt>
                  <c:pt idx="47">
                    <c:v>14/11/2023</c:v>
                  </c:pt>
                  <c:pt idx="48">
                    <c:v>13/11/2023</c:v>
                  </c:pt>
                  <c:pt idx="49">
                    <c:v>10/11/2023</c:v>
                  </c:pt>
                  <c:pt idx="50">
                    <c:v>09/11/2023</c:v>
                  </c:pt>
                  <c:pt idx="51">
                    <c:v>08/11/2023</c:v>
                  </c:pt>
                  <c:pt idx="52">
                    <c:v>07/11/2023</c:v>
                  </c:pt>
                  <c:pt idx="53">
                    <c:v>06/11/2023</c:v>
                  </c:pt>
                  <c:pt idx="54">
                    <c:v>03/11/2023</c:v>
                  </c:pt>
                  <c:pt idx="55">
                    <c:v>02/11/2023</c:v>
                  </c:pt>
                  <c:pt idx="56">
                    <c:v>01/11/2023</c:v>
                  </c:pt>
                  <c:pt idx="57">
                    <c:v>31/10/2023</c:v>
                  </c:pt>
                  <c:pt idx="58">
                    <c:v>30/10/2023</c:v>
                  </c:pt>
                  <c:pt idx="59">
                    <c:v>27/10/2023</c:v>
                  </c:pt>
                  <c:pt idx="60">
                    <c:v>26/10/2023</c:v>
                  </c:pt>
                  <c:pt idx="61">
                    <c:v>25/10/2023</c:v>
                  </c:pt>
                  <c:pt idx="62">
                    <c:v>24/10/2023</c:v>
                  </c:pt>
                  <c:pt idx="63">
                    <c:v>23/10/2023</c:v>
                  </c:pt>
                  <c:pt idx="64">
                    <c:v>20/10/2023</c:v>
                  </c:pt>
                  <c:pt idx="65">
                    <c:v>19/10/2023</c:v>
                  </c:pt>
                  <c:pt idx="66">
                    <c:v>18/10/2023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GDTD!$BO$6:$BO$72</c:f>
              <c:numCache>
                <c:formatCode>#,##0</c:formatCode>
                <c:ptCount val="67"/>
                <c:pt idx="0">
                  <c:v>4419130000</c:v>
                </c:pt>
                <c:pt idx="1">
                  <c:v>4419130000</c:v>
                </c:pt>
                <c:pt idx="2">
                  <c:v>4423995000</c:v>
                </c:pt>
                <c:pt idx="3">
                  <c:v>4477560000</c:v>
                </c:pt>
                <c:pt idx="4">
                  <c:v>4477560000</c:v>
                </c:pt>
                <c:pt idx="5">
                  <c:v>4477560000</c:v>
                </c:pt>
                <c:pt idx="6">
                  <c:v>4482410000</c:v>
                </c:pt>
                <c:pt idx="7">
                  <c:v>4482410000</c:v>
                </c:pt>
                <c:pt idx="8">
                  <c:v>4482410000</c:v>
                </c:pt>
                <c:pt idx="9">
                  <c:v>4482410000</c:v>
                </c:pt>
                <c:pt idx="10">
                  <c:v>4482410000</c:v>
                </c:pt>
                <c:pt idx="11">
                  <c:v>3474415000</c:v>
                </c:pt>
                <c:pt idx="12">
                  <c:v>716265000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F3C4-7B4F-A0F4-2D6BFAB6B21E}"/>
            </c:ext>
          </c:extLst>
        </c:ser>
        <c:ser>
          <c:idx val="5"/>
          <c:order val="5"/>
          <c:tx>
            <c:strRef>
              <c:f>GDTD!$BP$5</c:f>
              <c:strCache>
                <c:ptCount val="1"/>
                <c:pt idx="0">
                  <c:v>LHG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multiLvlStrRef>
              <c:f>GDTD!$BI$6:$BJ$72</c:f>
              <c:multiLvlStrCache>
                <c:ptCount val="67"/>
                <c:lvl>
                  <c:pt idx="0">
                    <c:v>19/01/2024</c:v>
                  </c:pt>
                  <c:pt idx="1">
                    <c:v>18/01/2024</c:v>
                  </c:pt>
                  <c:pt idx="2">
                    <c:v>17/01/2024</c:v>
                  </c:pt>
                  <c:pt idx="3">
                    <c:v>16/01/2024</c:v>
                  </c:pt>
                  <c:pt idx="4">
                    <c:v>15/01/2024</c:v>
                  </c:pt>
                  <c:pt idx="5">
                    <c:v>12/01/2024</c:v>
                  </c:pt>
                  <c:pt idx="6">
                    <c:v>11/01/2024</c:v>
                  </c:pt>
                  <c:pt idx="7">
                    <c:v>10/01/2024</c:v>
                  </c:pt>
                  <c:pt idx="8">
                    <c:v>09/01/2024</c:v>
                  </c:pt>
                  <c:pt idx="9">
                    <c:v>08/01/2024</c:v>
                  </c:pt>
                  <c:pt idx="10">
                    <c:v>05/01/2024</c:v>
                  </c:pt>
                  <c:pt idx="11">
                    <c:v>04/01/2024</c:v>
                  </c:pt>
                  <c:pt idx="12">
                    <c:v>03/01/2024</c:v>
                  </c:pt>
                  <c:pt idx="13">
                    <c:v>02/01/2024</c:v>
                  </c:pt>
                  <c:pt idx="14">
                    <c:v>29/12/2023</c:v>
                  </c:pt>
                  <c:pt idx="15">
                    <c:v>28/12/2023</c:v>
                  </c:pt>
                  <c:pt idx="16">
                    <c:v>27/12/2023</c:v>
                  </c:pt>
                  <c:pt idx="17">
                    <c:v>26/12/2023</c:v>
                  </c:pt>
                  <c:pt idx="18">
                    <c:v>25/12/2023</c:v>
                  </c:pt>
                  <c:pt idx="19">
                    <c:v>22/12/2023</c:v>
                  </c:pt>
                  <c:pt idx="20">
                    <c:v>21/12/2023</c:v>
                  </c:pt>
                  <c:pt idx="21">
                    <c:v>20/12/2023</c:v>
                  </c:pt>
                  <c:pt idx="22">
                    <c:v>19/12/2023</c:v>
                  </c:pt>
                  <c:pt idx="23">
                    <c:v>18/12/2023</c:v>
                  </c:pt>
                  <c:pt idx="24">
                    <c:v>15/12/2023</c:v>
                  </c:pt>
                  <c:pt idx="25">
                    <c:v>14/12/2023</c:v>
                  </c:pt>
                  <c:pt idx="26">
                    <c:v>13/12/2023</c:v>
                  </c:pt>
                  <c:pt idx="27">
                    <c:v>12/12/2023</c:v>
                  </c:pt>
                  <c:pt idx="28">
                    <c:v>11/12/2023</c:v>
                  </c:pt>
                  <c:pt idx="29">
                    <c:v>08/12/2023</c:v>
                  </c:pt>
                  <c:pt idx="30">
                    <c:v>07/12/2023</c:v>
                  </c:pt>
                  <c:pt idx="31">
                    <c:v>06/12/2023</c:v>
                  </c:pt>
                  <c:pt idx="32">
                    <c:v>05/12/2023</c:v>
                  </c:pt>
                  <c:pt idx="33">
                    <c:v>04/12/2023</c:v>
                  </c:pt>
                  <c:pt idx="34">
                    <c:v>01/12/2023</c:v>
                  </c:pt>
                  <c:pt idx="35">
                    <c:v>30/11/2023</c:v>
                  </c:pt>
                  <c:pt idx="36">
                    <c:v>29/11/2023</c:v>
                  </c:pt>
                  <c:pt idx="37">
                    <c:v>28/11/2023</c:v>
                  </c:pt>
                  <c:pt idx="38">
                    <c:v>27/11/2023</c:v>
                  </c:pt>
                  <c:pt idx="39">
                    <c:v>24/11/2023</c:v>
                  </c:pt>
                  <c:pt idx="40">
                    <c:v>23/11/2023</c:v>
                  </c:pt>
                  <c:pt idx="41">
                    <c:v>22/11/2023</c:v>
                  </c:pt>
                  <c:pt idx="42">
                    <c:v>21/11/2023</c:v>
                  </c:pt>
                  <c:pt idx="43">
                    <c:v>20/11/2023</c:v>
                  </c:pt>
                  <c:pt idx="44">
                    <c:v>17/11/2023</c:v>
                  </c:pt>
                  <c:pt idx="45">
                    <c:v>16/11/2023</c:v>
                  </c:pt>
                  <c:pt idx="46">
                    <c:v>15/11/2023</c:v>
                  </c:pt>
                  <c:pt idx="47">
                    <c:v>14/11/2023</c:v>
                  </c:pt>
                  <c:pt idx="48">
                    <c:v>13/11/2023</c:v>
                  </c:pt>
                  <c:pt idx="49">
                    <c:v>10/11/2023</c:v>
                  </c:pt>
                  <c:pt idx="50">
                    <c:v>09/11/2023</c:v>
                  </c:pt>
                  <c:pt idx="51">
                    <c:v>08/11/2023</c:v>
                  </c:pt>
                  <c:pt idx="52">
                    <c:v>07/11/2023</c:v>
                  </c:pt>
                  <c:pt idx="53">
                    <c:v>06/11/2023</c:v>
                  </c:pt>
                  <c:pt idx="54">
                    <c:v>03/11/2023</c:v>
                  </c:pt>
                  <c:pt idx="55">
                    <c:v>02/11/2023</c:v>
                  </c:pt>
                  <c:pt idx="56">
                    <c:v>01/11/2023</c:v>
                  </c:pt>
                  <c:pt idx="57">
                    <c:v>31/10/2023</c:v>
                  </c:pt>
                  <c:pt idx="58">
                    <c:v>30/10/2023</c:v>
                  </c:pt>
                  <c:pt idx="59">
                    <c:v>27/10/2023</c:v>
                  </c:pt>
                  <c:pt idx="60">
                    <c:v>26/10/2023</c:v>
                  </c:pt>
                  <c:pt idx="61">
                    <c:v>25/10/2023</c:v>
                  </c:pt>
                  <c:pt idx="62">
                    <c:v>24/10/2023</c:v>
                  </c:pt>
                  <c:pt idx="63">
                    <c:v>23/10/2023</c:v>
                  </c:pt>
                  <c:pt idx="64">
                    <c:v>20/10/2023</c:v>
                  </c:pt>
                  <c:pt idx="65">
                    <c:v>19/10/2023</c:v>
                  </c:pt>
                  <c:pt idx="66">
                    <c:v>18/10/2023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GDTD!$BP$6:$BP$72</c:f>
              <c:numCache>
                <c:formatCode>#,##0</c:formatCode>
                <c:ptCount val="67"/>
                <c:pt idx="0">
                  <c:v>183450000</c:v>
                </c:pt>
                <c:pt idx="1">
                  <c:v>183450000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F3C4-7B4F-A0F4-2D6BFAB6B21E}"/>
            </c:ext>
          </c:extLst>
        </c:ser>
        <c:ser>
          <c:idx val="6"/>
          <c:order val="6"/>
          <c:tx>
            <c:strRef>
              <c:f>GDTD!$BQ$5</c:f>
              <c:strCache>
                <c:ptCount val="1"/>
                <c:pt idx="0">
                  <c:v>DPR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multiLvlStrRef>
              <c:f>GDTD!$BI$6:$BJ$72</c:f>
              <c:multiLvlStrCache>
                <c:ptCount val="67"/>
                <c:lvl>
                  <c:pt idx="0">
                    <c:v>19/01/2024</c:v>
                  </c:pt>
                  <c:pt idx="1">
                    <c:v>18/01/2024</c:v>
                  </c:pt>
                  <c:pt idx="2">
                    <c:v>17/01/2024</c:v>
                  </c:pt>
                  <c:pt idx="3">
                    <c:v>16/01/2024</c:v>
                  </c:pt>
                  <c:pt idx="4">
                    <c:v>15/01/2024</c:v>
                  </c:pt>
                  <c:pt idx="5">
                    <c:v>12/01/2024</c:v>
                  </c:pt>
                  <c:pt idx="6">
                    <c:v>11/01/2024</c:v>
                  </c:pt>
                  <c:pt idx="7">
                    <c:v>10/01/2024</c:v>
                  </c:pt>
                  <c:pt idx="8">
                    <c:v>09/01/2024</c:v>
                  </c:pt>
                  <c:pt idx="9">
                    <c:v>08/01/2024</c:v>
                  </c:pt>
                  <c:pt idx="10">
                    <c:v>05/01/2024</c:v>
                  </c:pt>
                  <c:pt idx="11">
                    <c:v>04/01/2024</c:v>
                  </c:pt>
                  <c:pt idx="12">
                    <c:v>03/01/2024</c:v>
                  </c:pt>
                  <c:pt idx="13">
                    <c:v>02/01/2024</c:v>
                  </c:pt>
                  <c:pt idx="14">
                    <c:v>29/12/2023</c:v>
                  </c:pt>
                  <c:pt idx="15">
                    <c:v>28/12/2023</c:v>
                  </c:pt>
                  <c:pt idx="16">
                    <c:v>27/12/2023</c:v>
                  </c:pt>
                  <c:pt idx="17">
                    <c:v>26/12/2023</c:v>
                  </c:pt>
                  <c:pt idx="18">
                    <c:v>25/12/2023</c:v>
                  </c:pt>
                  <c:pt idx="19">
                    <c:v>22/12/2023</c:v>
                  </c:pt>
                  <c:pt idx="20">
                    <c:v>21/12/2023</c:v>
                  </c:pt>
                  <c:pt idx="21">
                    <c:v>20/12/2023</c:v>
                  </c:pt>
                  <c:pt idx="22">
                    <c:v>19/12/2023</c:v>
                  </c:pt>
                  <c:pt idx="23">
                    <c:v>18/12/2023</c:v>
                  </c:pt>
                  <c:pt idx="24">
                    <c:v>15/12/2023</c:v>
                  </c:pt>
                  <c:pt idx="25">
                    <c:v>14/12/2023</c:v>
                  </c:pt>
                  <c:pt idx="26">
                    <c:v>13/12/2023</c:v>
                  </c:pt>
                  <c:pt idx="27">
                    <c:v>12/12/2023</c:v>
                  </c:pt>
                  <c:pt idx="28">
                    <c:v>11/12/2023</c:v>
                  </c:pt>
                  <c:pt idx="29">
                    <c:v>08/12/2023</c:v>
                  </c:pt>
                  <c:pt idx="30">
                    <c:v>07/12/2023</c:v>
                  </c:pt>
                  <c:pt idx="31">
                    <c:v>06/12/2023</c:v>
                  </c:pt>
                  <c:pt idx="32">
                    <c:v>05/12/2023</c:v>
                  </c:pt>
                  <c:pt idx="33">
                    <c:v>04/12/2023</c:v>
                  </c:pt>
                  <c:pt idx="34">
                    <c:v>01/12/2023</c:v>
                  </c:pt>
                  <c:pt idx="35">
                    <c:v>30/11/2023</c:v>
                  </c:pt>
                  <c:pt idx="36">
                    <c:v>29/11/2023</c:v>
                  </c:pt>
                  <c:pt idx="37">
                    <c:v>28/11/2023</c:v>
                  </c:pt>
                  <c:pt idx="38">
                    <c:v>27/11/2023</c:v>
                  </c:pt>
                  <c:pt idx="39">
                    <c:v>24/11/2023</c:v>
                  </c:pt>
                  <c:pt idx="40">
                    <c:v>23/11/2023</c:v>
                  </c:pt>
                  <c:pt idx="41">
                    <c:v>22/11/2023</c:v>
                  </c:pt>
                  <c:pt idx="42">
                    <c:v>21/11/2023</c:v>
                  </c:pt>
                  <c:pt idx="43">
                    <c:v>20/11/2023</c:v>
                  </c:pt>
                  <c:pt idx="44">
                    <c:v>17/11/2023</c:v>
                  </c:pt>
                  <c:pt idx="45">
                    <c:v>16/11/2023</c:v>
                  </c:pt>
                  <c:pt idx="46">
                    <c:v>15/11/2023</c:v>
                  </c:pt>
                  <c:pt idx="47">
                    <c:v>14/11/2023</c:v>
                  </c:pt>
                  <c:pt idx="48">
                    <c:v>13/11/2023</c:v>
                  </c:pt>
                  <c:pt idx="49">
                    <c:v>10/11/2023</c:v>
                  </c:pt>
                  <c:pt idx="50">
                    <c:v>09/11/2023</c:v>
                  </c:pt>
                  <c:pt idx="51">
                    <c:v>08/11/2023</c:v>
                  </c:pt>
                  <c:pt idx="52">
                    <c:v>07/11/2023</c:v>
                  </c:pt>
                  <c:pt idx="53">
                    <c:v>06/11/2023</c:v>
                  </c:pt>
                  <c:pt idx="54">
                    <c:v>03/11/2023</c:v>
                  </c:pt>
                  <c:pt idx="55">
                    <c:v>02/11/2023</c:v>
                  </c:pt>
                  <c:pt idx="56">
                    <c:v>01/11/2023</c:v>
                  </c:pt>
                  <c:pt idx="57">
                    <c:v>31/10/2023</c:v>
                  </c:pt>
                  <c:pt idx="58">
                    <c:v>30/10/2023</c:v>
                  </c:pt>
                  <c:pt idx="59">
                    <c:v>27/10/2023</c:v>
                  </c:pt>
                  <c:pt idx="60">
                    <c:v>26/10/2023</c:v>
                  </c:pt>
                  <c:pt idx="61">
                    <c:v>25/10/2023</c:v>
                  </c:pt>
                  <c:pt idx="62">
                    <c:v>24/10/2023</c:v>
                  </c:pt>
                  <c:pt idx="63">
                    <c:v>23/10/2023</c:v>
                  </c:pt>
                  <c:pt idx="64">
                    <c:v>20/10/2023</c:v>
                  </c:pt>
                  <c:pt idx="65">
                    <c:v>19/10/2023</c:v>
                  </c:pt>
                  <c:pt idx="66">
                    <c:v>18/10/2023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GDTD!$BQ$6:$BQ$72</c:f>
              <c:numCache>
                <c:formatCode>#,##0</c:formatCode>
                <c:ptCount val="6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F3C4-7B4F-A0F4-2D6BFAB6B2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11136239"/>
        <c:axId val="419313743"/>
      </c:lineChart>
      <c:catAx>
        <c:axId val="411136239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VN"/>
          </a:p>
        </c:txPr>
        <c:crossAx val="419313743"/>
        <c:crosses val="autoZero"/>
        <c:auto val="1"/>
        <c:lblAlgn val="ctr"/>
        <c:lblOffset val="100"/>
        <c:noMultiLvlLbl val="0"/>
      </c:catAx>
      <c:valAx>
        <c:axId val="419313743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VN"/>
          </a:p>
        </c:txPr>
        <c:crossAx val="411136239"/>
        <c:crosses val="autoZero"/>
        <c:crossBetween val="between"/>
        <c:dispUnits>
          <c:builtInUnit val="billion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VN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V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VN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1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</a:rPr>
              <a:t>Thép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V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GDTD!$AZ$78</c:f>
              <c:strCache>
                <c:ptCount val="1"/>
                <c:pt idx="0">
                  <c:v>HPG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multiLvlStrRef>
              <c:f>GDTD!$AX$79:$AY$145</c:f>
              <c:multiLvlStrCache>
                <c:ptCount val="67"/>
                <c:lvl>
                  <c:pt idx="0">
                    <c:v>19/01/2024</c:v>
                  </c:pt>
                  <c:pt idx="1">
                    <c:v>18/01/2024</c:v>
                  </c:pt>
                  <c:pt idx="2">
                    <c:v>17/01/2024</c:v>
                  </c:pt>
                  <c:pt idx="3">
                    <c:v>16/01/2024</c:v>
                  </c:pt>
                  <c:pt idx="4">
                    <c:v>15/01/2024</c:v>
                  </c:pt>
                  <c:pt idx="5">
                    <c:v>12/01/2024</c:v>
                  </c:pt>
                  <c:pt idx="6">
                    <c:v>11/01/2024</c:v>
                  </c:pt>
                  <c:pt idx="7">
                    <c:v>10/01/2024</c:v>
                  </c:pt>
                  <c:pt idx="8">
                    <c:v>09/01/2024</c:v>
                  </c:pt>
                  <c:pt idx="9">
                    <c:v>08/01/2024</c:v>
                  </c:pt>
                  <c:pt idx="10">
                    <c:v>05/01/2024</c:v>
                  </c:pt>
                  <c:pt idx="11">
                    <c:v>04/01/2024</c:v>
                  </c:pt>
                  <c:pt idx="12">
                    <c:v>03/01/2024</c:v>
                  </c:pt>
                  <c:pt idx="13">
                    <c:v>02/01/2024</c:v>
                  </c:pt>
                  <c:pt idx="14">
                    <c:v>29/12/2023</c:v>
                  </c:pt>
                  <c:pt idx="15">
                    <c:v>28/12/2023</c:v>
                  </c:pt>
                  <c:pt idx="16">
                    <c:v>27/12/2023</c:v>
                  </c:pt>
                  <c:pt idx="17">
                    <c:v>26/12/2023</c:v>
                  </c:pt>
                  <c:pt idx="18">
                    <c:v>25/12/2023</c:v>
                  </c:pt>
                  <c:pt idx="19">
                    <c:v>22/12/2023</c:v>
                  </c:pt>
                  <c:pt idx="20">
                    <c:v>21/12/2023</c:v>
                  </c:pt>
                  <c:pt idx="21">
                    <c:v>20/12/2023</c:v>
                  </c:pt>
                  <c:pt idx="22">
                    <c:v>19/12/2023</c:v>
                  </c:pt>
                  <c:pt idx="23">
                    <c:v>18/12/2023</c:v>
                  </c:pt>
                  <c:pt idx="24">
                    <c:v>15/12/2023</c:v>
                  </c:pt>
                  <c:pt idx="25">
                    <c:v>14/12/2023</c:v>
                  </c:pt>
                  <c:pt idx="26">
                    <c:v>13/12/2023</c:v>
                  </c:pt>
                  <c:pt idx="27">
                    <c:v>12/12/2023</c:v>
                  </c:pt>
                  <c:pt idx="28">
                    <c:v>11/12/2023</c:v>
                  </c:pt>
                  <c:pt idx="29">
                    <c:v>08/12/2023</c:v>
                  </c:pt>
                  <c:pt idx="30">
                    <c:v>07/12/2023</c:v>
                  </c:pt>
                  <c:pt idx="31">
                    <c:v>06/12/2023</c:v>
                  </c:pt>
                  <c:pt idx="32">
                    <c:v>05/12/2023</c:v>
                  </c:pt>
                  <c:pt idx="33">
                    <c:v>04/12/2023</c:v>
                  </c:pt>
                  <c:pt idx="34">
                    <c:v>01/12/2023</c:v>
                  </c:pt>
                  <c:pt idx="35">
                    <c:v>30/11/2023</c:v>
                  </c:pt>
                  <c:pt idx="36">
                    <c:v>29/11/2023</c:v>
                  </c:pt>
                  <c:pt idx="37">
                    <c:v>28/11/2023</c:v>
                  </c:pt>
                  <c:pt idx="38">
                    <c:v>27/11/2023</c:v>
                  </c:pt>
                  <c:pt idx="39">
                    <c:v>24/11/2023</c:v>
                  </c:pt>
                  <c:pt idx="40">
                    <c:v>23/11/2023</c:v>
                  </c:pt>
                  <c:pt idx="41">
                    <c:v>22/11/2023</c:v>
                  </c:pt>
                  <c:pt idx="42">
                    <c:v>21/11/2023</c:v>
                  </c:pt>
                  <c:pt idx="43">
                    <c:v>20/11/2023</c:v>
                  </c:pt>
                  <c:pt idx="44">
                    <c:v>17/11/2023</c:v>
                  </c:pt>
                  <c:pt idx="45">
                    <c:v>16/11/2023</c:v>
                  </c:pt>
                  <c:pt idx="46">
                    <c:v>15/11/2023</c:v>
                  </c:pt>
                  <c:pt idx="47">
                    <c:v>14/11/2023</c:v>
                  </c:pt>
                  <c:pt idx="48">
                    <c:v>13/11/2023</c:v>
                  </c:pt>
                  <c:pt idx="49">
                    <c:v>10/11/2023</c:v>
                  </c:pt>
                  <c:pt idx="50">
                    <c:v>09/11/2023</c:v>
                  </c:pt>
                  <c:pt idx="51">
                    <c:v>08/11/2023</c:v>
                  </c:pt>
                  <c:pt idx="52">
                    <c:v>07/11/2023</c:v>
                  </c:pt>
                  <c:pt idx="53">
                    <c:v>06/11/2023</c:v>
                  </c:pt>
                  <c:pt idx="54">
                    <c:v>03/11/2023</c:v>
                  </c:pt>
                  <c:pt idx="55">
                    <c:v>02/11/2023</c:v>
                  </c:pt>
                  <c:pt idx="56">
                    <c:v>01/11/2023</c:v>
                  </c:pt>
                  <c:pt idx="57">
                    <c:v>31/10/2023</c:v>
                  </c:pt>
                  <c:pt idx="58">
                    <c:v>30/10/2023</c:v>
                  </c:pt>
                  <c:pt idx="59">
                    <c:v>27/10/2023</c:v>
                  </c:pt>
                  <c:pt idx="60">
                    <c:v>26/10/2023</c:v>
                  </c:pt>
                  <c:pt idx="61">
                    <c:v>25/10/2023</c:v>
                  </c:pt>
                  <c:pt idx="62">
                    <c:v>24/10/2023</c:v>
                  </c:pt>
                  <c:pt idx="63">
                    <c:v>23/10/2023</c:v>
                  </c:pt>
                  <c:pt idx="64">
                    <c:v>20/10/2023</c:v>
                  </c:pt>
                  <c:pt idx="65">
                    <c:v>19/10/2023</c:v>
                  </c:pt>
                  <c:pt idx="66">
                    <c:v>18/10/2023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GDTD!$AZ$79:$AZ$145</c:f>
              <c:numCache>
                <c:formatCode>#,##0</c:formatCode>
                <c:ptCount val="67"/>
                <c:pt idx="0">
                  <c:v>253238584000</c:v>
                </c:pt>
                <c:pt idx="1">
                  <c:v>212173329000</c:v>
                </c:pt>
                <c:pt idx="2">
                  <c:v>186631109000</c:v>
                </c:pt>
                <c:pt idx="3">
                  <c:v>210605779000</c:v>
                </c:pt>
                <c:pt idx="4">
                  <c:v>193738269000</c:v>
                </c:pt>
                <c:pt idx="5">
                  <c:v>165311429000</c:v>
                </c:pt>
                <c:pt idx="6">
                  <c:v>173817839000</c:v>
                </c:pt>
                <c:pt idx="7">
                  <c:v>152471784000</c:v>
                </c:pt>
                <c:pt idx="8">
                  <c:v>151486519000</c:v>
                </c:pt>
                <c:pt idx="9">
                  <c:v>133236324000</c:v>
                </c:pt>
                <c:pt idx="10">
                  <c:v>129724134000</c:v>
                </c:pt>
                <c:pt idx="11">
                  <c:v>118602644000</c:v>
                </c:pt>
                <c:pt idx="12">
                  <c:v>17471604000</c:v>
                </c:pt>
                <c:pt idx="13">
                  <c:v>22156679000</c:v>
                </c:pt>
                <c:pt idx="14">
                  <c:v>35693134000</c:v>
                </c:pt>
                <c:pt idx="15">
                  <c:v>44015146000</c:v>
                </c:pt>
                <c:pt idx="16">
                  <c:v>44247205000</c:v>
                </c:pt>
                <c:pt idx="17">
                  <c:v>20955770000</c:v>
                </c:pt>
                <c:pt idx="18">
                  <c:v>48359645000</c:v>
                </c:pt>
                <c:pt idx="19">
                  <c:v>26626800000</c:v>
                </c:pt>
                <c:pt idx="20">
                  <c:v>43094740000</c:v>
                </c:pt>
                <c:pt idx="21">
                  <c:v>57409325000</c:v>
                </c:pt>
                <c:pt idx="22">
                  <c:v>61636875000</c:v>
                </c:pt>
                <c:pt idx="23">
                  <c:v>66475190000</c:v>
                </c:pt>
                <c:pt idx="24">
                  <c:v>78266695000</c:v>
                </c:pt>
                <c:pt idx="25">
                  <c:v>0</c:v>
                </c:pt>
                <c:pt idx="26">
                  <c:v>55453195000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02A-0D4B-940D-13AC19650214}"/>
            </c:ext>
          </c:extLst>
        </c:ser>
        <c:ser>
          <c:idx val="1"/>
          <c:order val="1"/>
          <c:tx>
            <c:strRef>
              <c:f>GDTD!$BA$78</c:f>
              <c:strCache>
                <c:ptCount val="1"/>
                <c:pt idx="0">
                  <c:v>NKG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multiLvlStrRef>
              <c:f>GDTD!$AX$79:$AY$145</c:f>
              <c:multiLvlStrCache>
                <c:ptCount val="67"/>
                <c:lvl>
                  <c:pt idx="0">
                    <c:v>19/01/2024</c:v>
                  </c:pt>
                  <c:pt idx="1">
                    <c:v>18/01/2024</c:v>
                  </c:pt>
                  <c:pt idx="2">
                    <c:v>17/01/2024</c:v>
                  </c:pt>
                  <c:pt idx="3">
                    <c:v>16/01/2024</c:v>
                  </c:pt>
                  <c:pt idx="4">
                    <c:v>15/01/2024</c:v>
                  </c:pt>
                  <c:pt idx="5">
                    <c:v>12/01/2024</c:v>
                  </c:pt>
                  <c:pt idx="6">
                    <c:v>11/01/2024</c:v>
                  </c:pt>
                  <c:pt idx="7">
                    <c:v>10/01/2024</c:v>
                  </c:pt>
                  <c:pt idx="8">
                    <c:v>09/01/2024</c:v>
                  </c:pt>
                  <c:pt idx="9">
                    <c:v>08/01/2024</c:v>
                  </c:pt>
                  <c:pt idx="10">
                    <c:v>05/01/2024</c:v>
                  </c:pt>
                  <c:pt idx="11">
                    <c:v>04/01/2024</c:v>
                  </c:pt>
                  <c:pt idx="12">
                    <c:v>03/01/2024</c:v>
                  </c:pt>
                  <c:pt idx="13">
                    <c:v>02/01/2024</c:v>
                  </c:pt>
                  <c:pt idx="14">
                    <c:v>29/12/2023</c:v>
                  </c:pt>
                  <c:pt idx="15">
                    <c:v>28/12/2023</c:v>
                  </c:pt>
                  <c:pt idx="16">
                    <c:v>27/12/2023</c:v>
                  </c:pt>
                  <c:pt idx="17">
                    <c:v>26/12/2023</c:v>
                  </c:pt>
                  <c:pt idx="18">
                    <c:v>25/12/2023</c:v>
                  </c:pt>
                  <c:pt idx="19">
                    <c:v>22/12/2023</c:v>
                  </c:pt>
                  <c:pt idx="20">
                    <c:v>21/12/2023</c:v>
                  </c:pt>
                  <c:pt idx="21">
                    <c:v>20/12/2023</c:v>
                  </c:pt>
                  <c:pt idx="22">
                    <c:v>19/12/2023</c:v>
                  </c:pt>
                  <c:pt idx="23">
                    <c:v>18/12/2023</c:v>
                  </c:pt>
                  <c:pt idx="24">
                    <c:v>15/12/2023</c:v>
                  </c:pt>
                  <c:pt idx="25">
                    <c:v>14/12/2023</c:v>
                  </c:pt>
                  <c:pt idx="26">
                    <c:v>13/12/2023</c:v>
                  </c:pt>
                  <c:pt idx="27">
                    <c:v>12/12/2023</c:v>
                  </c:pt>
                  <c:pt idx="28">
                    <c:v>11/12/2023</c:v>
                  </c:pt>
                  <c:pt idx="29">
                    <c:v>08/12/2023</c:v>
                  </c:pt>
                  <c:pt idx="30">
                    <c:v>07/12/2023</c:v>
                  </c:pt>
                  <c:pt idx="31">
                    <c:v>06/12/2023</c:v>
                  </c:pt>
                  <c:pt idx="32">
                    <c:v>05/12/2023</c:v>
                  </c:pt>
                  <c:pt idx="33">
                    <c:v>04/12/2023</c:v>
                  </c:pt>
                  <c:pt idx="34">
                    <c:v>01/12/2023</c:v>
                  </c:pt>
                  <c:pt idx="35">
                    <c:v>30/11/2023</c:v>
                  </c:pt>
                  <c:pt idx="36">
                    <c:v>29/11/2023</c:v>
                  </c:pt>
                  <c:pt idx="37">
                    <c:v>28/11/2023</c:v>
                  </c:pt>
                  <c:pt idx="38">
                    <c:v>27/11/2023</c:v>
                  </c:pt>
                  <c:pt idx="39">
                    <c:v>24/11/2023</c:v>
                  </c:pt>
                  <c:pt idx="40">
                    <c:v>23/11/2023</c:v>
                  </c:pt>
                  <c:pt idx="41">
                    <c:v>22/11/2023</c:v>
                  </c:pt>
                  <c:pt idx="42">
                    <c:v>21/11/2023</c:v>
                  </c:pt>
                  <c:pt idx="43">
                    <c:v>20/11/2023</c:v>
                  </c:pt>
                  <c:pt idx="44">
                    <c:v>17/11/2023</c:v>
                  </c:pt>
                  <c:pt idx="45">
                    <c:v>16/11/2023</c:v>
                  </c:pt>
                  <c:pt idx="46">
                    <c:v>15/11/2023</c:v>
                  </c:pt>
                  <c:pt idx="47">
                    <c:v>14/11/2023</c:v>
                  </c:pt>
                  <c:pt idx="48">
                    <c:v>13/11/2023</c:v>
                  </c:pt>
                  <c:pt idx="49">
                    <c:v>10/11/2023</c:v>
                  </c:pt>
                  <c:pt idx="50">
                    <c:v>09/11/2023</c:v>
                  </c:pt>
                  <c:pt idx="51">
                    <c:v>08/11/2023</c:v>
                  </c:pt>
                  <c:pt idx="52">
                    <c:v>07/11/2023</c:v>
                  </c:pt>
                  <c:pt idx="53">
                    <c:v>06/11/2023</c:v>
                  </c:pt>
                  <c:pt idx="54">
                    <c:v>03/11/2023</c:v>
                  </c:pt>
                  <c:pt idx="55">
                    <c:v>02/11/2023</c:v>
                  </c:pt>
                  <c:pt idx="56">
                    <c:v>01/11/2023</c:v>
                  </c:pt>
                  <c:pt idx="57">
                    <c:v>31/10/2023</c:v>
                  </c:pt>
                  <c:pt idx="58">
                    <c:v>30/10/2023</c:v>
                  </c:pt>
                  <c:pt idx="59">
                    <c:v>27/10/2023</c:v>
                  </c:pt>
                  <c:pt idx="60">
                    <c:v>26/10/2023</c:v>
                  </c:pt>
                  <c:pt idx="61">
                    <c:v>25/10/2023</c:v>
                  </c:pt>
                  <c:pt idx="62">
                    <c:v>24/10/2023</c:v>
                  </c:pt>
                  <c:pt idx="63">
                    <c:v>23/10/2023</c:v>
                  </c:pt>
                  <c:pt idx="64">
                    <c:v>20/10/2023</c:v>
                  </c:pt>
                  <c:pt idx="65">
                    <c:v>19/10/2023</c:v>
                  </c:pt>
                  <c:pt idx="66">
                    <c:v>18/10/2023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GDTD!$BA$79:$BA$145</c:f>
              <c:numCache>
                <c:formatCode>#,##0</c:formatCode>
                <c:ptCount val="67"/>
                <c:pt idx="0">
                  <c:v>41253520000</c:v>
                </c:pt>
                <c:pt idx="1">
                  <c:v>41253520000</c:v>
                </c:pt>
                <c:pt idx="2">
                  <c:v>38783320000</c:v>
                </c:pt>
                <c:pt idx="3">
                  <c:v>38892340000</c:v>
                </c:pt>
                <c:pt idx="4">
                  <c:v>28795895000</c:v>
                </c:pt>
                <c:pt idx="5">
                  <c:v>28795895000</c:v>
                </c:pt>
                <c:pt idx="6">
                  <c:v>21568615000</c:v>
                </c:pt>
                <c:pt idx="7">
                  <c:v>21568615000</c:v>
                </c:pt>
                <c:pt idx="8">
                  <c:v>21568615000</c:v>
                </c:pt>
                <c:pt idx="9">
                  <c:v>21568615000</c:v>
                </c:pt>
                <c:pt idx="10">
                  <c:v>21568615000</c:v>
                </c:pt>
                <c:pt idx="11">
                  <c:v>21568615000</c:v>
                </c:pt>
                <c:pt idx="12">
                  <c:v>21568615000</c:v>
                </c:pt>
                <c:pt idx="13">
                  <c:v>21568615000</c:v>
                </c:pt>
                <c:pt idx="14">
                  <c:v>19812895000</c:v>
                </c:pt>
                <c:pt idx="15">
                  <c:v>19812895000</c:v>
                </c:pt>
                <c:pt idx="16">
                  <c:v>19812895000</c:v>
                </c:pt>
                <c:pt idx="17">
                  <c:v>19812895000</c:v>
                </c:pt>
                <c:pt idx="18">
                  <c:v>19812895000</c:v>
                </c:pt>
                <c:pt idx="19">
                  <c:v>19812895000</c:v>
                </c:pt>
                <c:pt idx="20">
                  <c:v>13734480000</c:v>
                </c:pt>
                <c:pt idx="21">
                  <c:v>11289480000</c:v>
                </c:pt>
                <c:pt idx="22">
                  <c:v>7718600000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02A-0D4B-940D-13AC19650214}"/>
            </c:ext>
          </c:extLst>
        </c:ser>
        <c:ser>
          <c:idx val="2"/>
          <c:order val="2"/>
          <c:tx>
            <c:strRef>
              <c:f>GDTD!$BB$78</c:f>
              <c:strCache>
                <c:ptCount val="1"/>
                <c:pt idx="0">
                  <c:v>HSG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multiLvlStrRef>
              <c:f>GDTD!$AX$79:$AY$145</c:f>
              <c:multiLvlStrCache>
                <c:ptCount val="67"/>
                <c:lvl>
                  <c:pt idx="0">
                    <c:v>19/01/2024</c:v>
                  </c:pt>
                  <c:pt idx="1">
                    <c:v>18/01/2024</c:v>
                  </c:pt>
                  <c:pt idx="2">
                    <c:v>17/01/2024</c:v>
                  </c:pt>
                  <c:pt idx="3">
                    <c:v>16/01/2024</c:v>
                  </c:pt>
                  <c:pt idx="4">
                    <c:v>15/01/2024</c:v>
                  </c:pt>
                  <c:pt idx="5">
                    <c:v>12/01/2024</c:v>
                  </c:pt>
                  <c:pt idx="6">
                    <c:v>11/01/2024</c:v>
                  </c:pt>
                  <c:pt idx="7">
                    <c:v>10/01/2024</c:v>
                  </c:pt>
                  <c:pt idx="8">
                    <c:v>09/01/2024</c:v>
                  </c:pt>
                  <c:pt idx="9">
                    <c:v>08/01/2024</c:v>
                  </c:pt>
                  <c:pt idx="10">
                    <c:v>05/01/2024</c:v>
                  </c:pt>
                  <c:pt idx="11">
                    <c:v>04/01/2024</c:v>
                  </c:pt>
                  <c:pt idx="12">
                    <c:v>03/01/2024</c:v>
                  </c:pt>
                  <c:pt idx="13">
                    <c:v>02/01/2024</c:v>
                  </c:pt>
                  <c:pt idx="14">
                    <c:v>29/12/2023</c:v>
                  </c:pt>
                  <c:pt idx="15">
                    <c:v>28/12/2023</c:v>
                  </c:pt>
                  <c:pt idx="16">
                    <c:v>27/12/2023</c:v>
                  </c:pt>
                  <c:pt idx="17">
                    <c:v>26/12/2023</c:v>
                  </c:pt>
                  <c:pt idx="18">
                    <c:v>25/12/2023</c:v>
                  </c:pt>
                  <c:pt idx="19">
                    <c:v>22/12/2023</c:v>
                  </c:pt>
                  <c:pt idx="20">
                    <c:v>21/12/2023</c:v>
                  </c:pt>
                  <c:pt idx="21">
                    <c:v>20/12/2023</c:v>
                  </c:pt>
                  <c:pt idx="22">
                    <c:v>19/12/2023</c:v>
                  </c:pt>
                  <c:pt idx="23">
                    <c:v>18/12/2023</c:v>
                  </c:pt>
                  <c:pt idx="24">
                    <c:v>15/12/2023</c:v>
                  </c:pt>
                  <c:pt idx="25">
                    <c:v>14/12/2023</c:v>
                  </c:pt>
                  <c:pt idx="26">
                    <c:v>13/12/2023</c:v>
                  </c:pt>
                  <c:pt idx="27">
                    <c:v>12/12/2023</c:v>
                  </c:pt>
                  <c:pt idx="28">
                    <c:v>11/12/2023</c:v>
                  </c:pt>
                  <c:pt idx="29">
                    <c:v>08/12/2023</c:v>
                  </c:pt>
                  <c:pt idx="30">
                    <c:v>07/12/2023</c:v>
                  </c:pt>
                  <c:pt idx="31">
                    <c:v>06/12/2023</c:v>
                  </c:pt>
                  <c:pt idx="32">
                    <c:v>05/12/2023</c:v>
                  </c:pt>
                  <c:pt idx="33">
                    <c:v>04/12/2023</c:v>
                  </c:pt>
                  <c:pt idx="34">
                    <c:v>01/12/2023</c:v>
                  </c:pt>
                  <c:pt idx="35">
                    <c:v>30/11/2023</c:v>
                  </c:pt>
                  <c:pt idx="36">
                    <c:v>29/11/2023</c:v>
                  </c:pt>
                  <c:pt idx="37">
                    <c:v>28/11/2023</c:v>
                  </c:pt>
                  <c:pt idx="38">
                    <c:v>27/11/2023</c:v>
                  </c:pt>
                  <c:pt idx="39">
                    <c:v>24/11/2023</c:v>
                  </c:pt>
                  <c:pt idx="40">
                    <c:v>23/11/2023</c:v>
                  </c:pt>
                  <c:pt idx="41">
                    <c:v>22/11/2023</c:v>
                  </c:pt>
                  <c:pt idx="42">
                    <c:v>21/11/2023</c:v>
                  </c:pt>
                  <c:pt idx="43">
                    <c:v>20/11/2023</c:v>
                  </c:pt>
                  <c:pt idx="44">
                    <c:v>17/11/2023</c:v>
                  </c:pt>
                  <c:pt idx="45">
                    <c:v>16/11/2023</c:v>
                  </c:pt>
                  <c:pt idx="46">
                    <c:v>15/11/2023</c:v>
                  </c:pt>
                  <c:pt idx="47">
                    <c:v>14/11/2023</c:v>
                  </c:pt>
                  <c:pt idx="48">
                    <c:v>13/11/2023</c:v>
                  </c:pt>
                  <c:pt idx="49">
                    <c:v>10/11/2023</c:v>
                  </c:pt>
                  <c:pt idx="50">
                    <c:v>09/11/2023</c:v>
                  </c:pt>
                  <c:pt idx="51">
                    <c:v>08/11/2023</c:v>
                  </c:pt>
                  <c:pt idx="52">
                    <c:v>07/11/2023</c:v>
                  </c:pt>
                  <c:pt idx="53">
                    <c:v>06/11/2023</c:v>
                  </c:pt>
                  <c:pt idx="54">
                    <c:v>03/11/2023</c:v>
                  </c:pt>
                  <c:pt idx="55">
                    <c:v>02/11/2023</c:v>
                  </c:pt>
                  <c:pt idx="56">
                    <c:v>01/11/2023</c:v>
                  </c:pt>
                  <c:pt idx="57">
                    <c:v>31/10/2023</c:v>
                  </c:pt>
                  <c:pt idx="58">
                    <c:v>30/10/2023</c:v>
                  </c:pt>
                  <c:pt idx="59">
                    <c:v>27/10/2023</c:v>
                  </c:pt>
                  <c:pt idx="60">
                    <c:v>26/10/2023</c:v>
                  </c:pt>
                  <c:pt idx="61">
                    <c:v>25/10/2023</c:v>
                  </c:pt>
                  <c:pt idx="62">
                    <c:v>24/10/2023</c:v>
                  </c:pt>
                  <c:pt idx="63">
                    <c:v>23/10/2023</c:v>
                  </c:pt>
                  <c:pt idx="64">
                    <c:v>20/10/2023</c:v>
                  </c:pt>
                  <c:pt idx="65">
                    <c:v>19/10/2023</c:v>
                  </c:pt>
                  <c:pt idx="66">
                    <c:v>18/10/2023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GDTD!$BB$79:$BB$145</c:f>
              <c:numCache>
                <c:formatCode>#,##0</c:formatCode>
                <c:ptCount val="67"/>
                <c:pt idx="0">
                  <c:v>11214734000</c:v>
                </c:pt>
                <c:pt idx="1">
                  <c:v>11214734000</c:v>
                </c:pt>
                <c:pt idx="2">
                  <c:v>11046939000</c:v>
                </c:pt>
                <c:pt idx="3">
                  <c:v>11098229000</c:v>
                </c:pt>
                <c:pt idx="4">
                  <c:v>7751729000</c:v>
                </c:pt>
                <c:pt idx="5">
                  <c:v>6661729000</c:v>
                </c:pt>
                <c:pt idx="6">
                  <c:v>4837634000</c:v>
                </c:pt>
                <c:pt idx="7">
                  <c:v>4837634000</c:v>
                </c:pt>
                <c:pt idx="8">
                  <c:v>3324729000</c:v>
                </c:pt>
                <c:pt idx="9">
                  <c:v>7579954000</c:v>
                </c:pt>
                <c:pt idx="10">
                  <c:v>7579954000</c:v>
                </c:pt>
                <c:pt idx="11">
                  <c:v>5793174000</c:v>
                </c:pt>
                <c:pt idx="12">
                  <c:v>5793174000</c:v>
                </c:pt>
                <c:pt idx="13">
                  <c:v>5793174000</c:v>
                </c:pt>
                <c:pt idx="14">
                  <c:v>5793174000</c:v>
                </c:pt>
                <c:pt idx="15">
                  <c:v>5793174000</c:v>
                </c:pt>
                <c:pt idx="16">
                  <c:v>2303090000</c:v>
                </c:pt>
                <c:pt idx="17">
                  <c:v>2303090000</c:v>
                </c:pt>
                <c:pt idx="18">
                  <c:v>2303090000</c:v>
                </c:pt>
                <c:pt idx="19">
                  <c:v>2303090000</c:v>
                </c:pt>
                <c:pt idx="20">
                  <c:v>2322390000</c:v>
                </c:pt>
                <c:pt idx="21">
                  <c:v>4294420000</c:v>
                </c:pt>
                <c:pt idx="22">
                  <c:v>1977500000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02A-0D4B-940D-13AC196502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0962799"/>
        <c:axId val="60964527"/>
      </c:lineChart>
      <c:catAx>
        <c:axId val="60962799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VN"/>
          </a:p>
        </c:txPr>
        <c:crossAx val="60964527"/>
        <c:crosses val="autoZero"/>
        <c:auto val="1"/>
        <c:lblAlgn val="ctr"/>
        <c:lblOffset val="100"/>
        <c:noMultiLvlLbl val="0"/>
      </c:catAx>
      <c:valAx>
        <c:axId val="60964527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VN"/>
          </a:p>
        </c:txPr>
        <c:crossAx val="60962799"/>
        <c:crosses val="autoZero"/>
        <c:crossBetween val="between"/>
        <c:dispUnits>
          <c:builtInUnit val="billion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VN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V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VN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4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</a:rPr>
              <a:t>Cảng Vận Tải Biển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V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GDTD!$BF$78</c:f>
              <c:strCache>
                <c:ptCount val="1"/>
                <c:pt idx="0">
                  <c:v>GMD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multiLvlStrRef>
              <c:f>GDTD!$BD$79:$BE$145</c:f>
              <c:multiLvlStrCache>
                <c:ptCount val="67"/>
                <c:lvl>
                  <c:pt idx="0">
                    <c:v>19/01/2024</c:v>
                  </c:pt>
                  <c:pt idx="1">
                    <c:v>18/01/2024</c:v>
                  </c:pt>
                  <c:pt idx="2">
                    <c:v>17/01/2024</c:v>
                  </c:pt>
                  <c:pt idx="3">
                    <c:v>16/01/2024</c:v>
                  </c:pt>
                  <c:pt idx="4">
                    <c:v>15/01/2024</c:v>
                  </c:pt>
                  <c:pt idx="5">
                    <c:v>12/01/2024</c:v>
                  </c:pt>
                  <c:pt idx="6">
                    <c:v>11/01/2024</c:v>
                  </c:pt>
                  <c:pt idx="7">
                    <c:v>10/01/2024</c:v>
                  </c:pt>
                  <c:pt idx="8">
                    <c:v>09/01/2024</c:v>
                  </c:pt>
                  <c:pt idx="9">
                    <c:v>08/01/2024</c:v>
                  </c:pt>
                  <c:pt idx="10">
                    <c:v>05/01/2024</c:v>
                  </c:pt>
                  <c:pt idx="11">
                    <c:v>04/01/2024</c:v>
                  </c:pt>
                  <c:pt idx="12">
                    <c:v>03/01/2024</c:v>
                  </c:pt>
                  <c:pt idx="13">
                    <c:v>02/01/2024</c:v>
                  </c:pt>
                  <c:pt idx="14">
                    <c:v>29/12/2023</c:v>
                  </c:pt>
                  <c:pt idx="15">
                    <c:v>28/12/2023</c:v>
                  </c:pt>
                  <c:pt idx="16">
                    <c:v>27/12/2023</c:v>
                  </c:pt>
                  <c:pt idx="17">
                    <c:v>26/12/2023</c:v>
                  </c:pt>
                  <c:pt idx="18">
                    <c:v>25/12/2023</c:v>
                  </c:pt>
                  <c:pt idx="19">
                    <c:v>22/12/2023</c:v>
                  </c:pt>
                  <c:pt idx="20">
                    <c:v>21/12/2023</c:v>
                  </c:pt>
                  <c:pt idx="21">
                    <c:v>20/12/2023</c:v>
                  </c:pt>
                  <c:pt idx="22">
                    <c:v>19/12/2023</c:v>
                  </c:pt>
                  <c:pt idx="23">
                    <c:v>18/12/2023</c:v>
                  </c:pt>
                  <c:pt idx="24">
                    <c:v>15/12/2023</c:v>
                  </c:pt>
                  <c:pt idx="25">
                    <c:v>14/12/2023</c:v>
                  </c:pt>
                  <c:pt idx="26">
                    <c:v>13/12/2023</c:v>
                  </c:pt>
                  <c:pt idx="27">
                    <c:v>12/12/2023</c:v>
                  </c:pt>
                  <c:pt idx="28">
                    <c:v>11/12/2023</c:v>
                  </c:pt>
                  <c:pt idx="29">
                    <c:v>08/12/2023</c:v>
                  </c:pt>
                  <c:pt idx="30">
                    <c:v>07/12/2023</c:v>
                  </c:pt>
                  <c:pt idx="31">
                    <c:v>06/12/2023</c:v>
                  </c:pt>
                  <c:pt idx="32">
                    <c:v>05/12/2023</c:v>
                  </c:pt>
                  <c:pt idx="33">
                    <c:v>04/12/2023</c:v>
                  </c:pt>
                  <c:pt idx="34">
                    <c:v>01/12/2023</c:v>
                  </c:pt>
                  <c:pt idx="35">
                    <c:v>30/11/2023</c:v>
                  </c:pt>
                  <c:pt idx="36">
                    <c:v>29/11/2023</c:v>
                  </c:pt>
                  <c:pt idx="37">
                    <c:v>28/11/2023</c:v>
                  </c:pt>
                  <c:pt idx="38">
                    <c:v>27/11/2023</c:v>
                  </c:pt>
                  <c:pt idx="39">
                    <c:v>24/11/2023</c:v>
                  </c:pt>
                  <c:pt idx="40">
                    <c:v>23/11/2023</c:v>
                  </c:pt>
                  <c:pt idx="41">
                    <c:v>22/11/2023</c:v>
                  </c:pt>
                  <c:pt idx="42">
                    <c:v>21/11/2023</c:v>
                  </c:pt>
                  <c:pt idx="43">
                    <c:v>20/11/2023</c:v>
                  </c:pt>
                  <c:pt idx="44">
                    <c:v>17/11/2023</c:v>
                  </c:pt>
                  <c:pt idx="45">
                    <c:v>16/11/2023</c:v>
                  </c:pt>
                  <c:pt idx="46">
                    <c:v>15/11/2023</c:v>
                  </c:pt>
                  <c:pt idx="47">
                    <c:v>14/11/2023</c:v>
                  </c:pt>
                  <c:pt idx="48">
                    <c:v>13/11/2023</c:v>
                  </c:pt>
                  <c:pt idx="49">
                    <c:v>10/11/2023</c:v>
                  </c:pt>
                  <c:pt idx="50">
                    <c:v>09/11/2023</c:v>
                  </c:pt>
                  <c:pt idx="51">
                    <c:v>08/11/2023</c:v>
                  </c:pt>
                  <c:pt idx="52">
                    <c:v>07/11/2023</c:v>
                  </c:pt>
                  <c:pt idx="53">
                    <c:v>06/11/2023</c:v>
                  </c:pt>
                  <c:pt idx="54">
                    <c:v>03/11/2023</c:v>
                  </c:pt>
                  <c:pt idx="55">
                    <c:v>02/11/2023</c:v>
                  </c:pt>
                  <c:pt idx="56">
                    <c:v>01/11/2023</c:v>
                  </c:pt>
                  <c:pt idx="57">
                    <c:v>31/10/2023</c:v>
                  </c:pt>
                  <c:pt idx="58">
                    <c:v>30/10/2023</c:v>
                  </c:pt>
                  <c:pt idx="59">
                    <c:v>27/10/2023</c:v>
                  </c:pt>
                  <c:pt idx="60">
                    <c:v>26/10/2023</c:v>
                  </c:pt>
                  <c:pt idx="61">
                    <c:v>25/10/2023</c:v>
                  </c:pt>
                  <c:pt idx="62">
                    <c:v>24/10/2023</c:v>
                  </c:pt>
                  <c:pt idx="63">
                    <c:v>23/10/2023</c:v>
                  </c:pt>
                  <c:pt idx="64">
                    <c:v>20/10/2023</c:v>
                  </c:pt>
                  <c:pt idx="65">
                    <c:v>19/10/2023</c:v>
                  </c:pt>
                  <c:pt idx="66">
                    <c:v>18/10/2023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GDTD!$BF$79:$BF$145</c:f>
              <c:numCache>
                <c:formatCode>#,##0</c:formatCode>
                <c:ptCount val="67"/>
                <c:pt idx="0">
                  <c:v>-27708560000</c:v>
                </c:pt>
                <c:pt idx="1">
                  <c:v>-27708560000</c:v>
                </c:pt>
                <c:pt idx="2">
                  <c:v>-26296720000</c:v>
                </c:pt>
                <c:pt idx="3">
                  <c:v>-23727040000</c:v>
                </c:pt>
                <c:pt idx="4">
                  <c:v>-20556900000</c:v>
                </c:pt>
                <c:pt idx="5">
                  <c:v>-19730470000</c:v>
                </c:pt>
                <c:pt idx="6">
                  <c:v>-2000030000</c:v>
                </c:pt>
                <c:pt idx="7">
                  <c:v>-2000030000</c:v>
                </c:pt>
                <c:pt idx="8">
                  <c:v>-2000030000</c:v>
                </c:pt>
                <c:pt idx="9">
                  <c:v>-2000030000</c:v>
                </c:pt>
                <c:pt idx="10">
                  <c:v>-2000030000</c:v>
                </c:pt>
                <c:pt idx="11">
                  <c:v>-2000030000</c:v>
                </c:pt>
                <c:pt idx="12">
                  <c:v>-7468910000</c:v>
                </c:pt>
                <c:pt idx="13">
                  <c:v>-7468910000</c:v>
                </c:pt>
                <c:pt idx="14">
                  <c:v>-7468910000</c:v>
                </c:pt>
                <c:pt idx="15">
                  <c:v>-8048520000</c:v>
                </c:pt>
                <c:pt idx="16">
                  <c:v>-12188340000</c:v>
                </c:pt>
                <c:pt idx="17">
                  <c:v>-12188340000</c:v>
                </c:pt>
                <c:pt idx="18">
                  <c:v>-12188340000</c:v>
                </c:pt>
                <c:pt idx="19">
                  <c:v>-12188340000</c:v>
                </c:pt>
                <c:pt idx="20">
                  <c:v>-12188340000</c:v>
                </c:pt>
                <c:pt idx="21">
                  <c:v>-12188340000</c:v>
                </c:pt>
                <c:pt idx="22">
                  <c:v>-12188340000</c:v>
                </c:pt>
                <c:pt idx="23">
                  <c:v>-12331700000</c:v>
                </c:pt>
                <c:pt idx="24">
                  <c:v>-12564020000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DF4-A848-95EC-7F0B5BC315CD}"/>
            </c:ext>
          </c:extLst>
        </c:ser>
        <c:ser>
          <c:idx val="1"/>
          <c:order val="1"/>
          <c:tx>
            <c:strRef>
              <c:f>GDTD!$BG$78</c:f>
              <c:strCache>
                <c:ptCount val="1"/>
                <c:pt idx="0">
                  <c:v>HAH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multiLvlStrRef>
              <c:f>GDTD!$BD$79:$BE$145</c:f>
              <c:multiLvlStrCache>
                <c:ptCount val="67"/>
                <c:lvl>
                  <c:pt idx="0">
                    <c:v>19/01/2024</c:v>
                  </c:pt>
                  <c:pt idx="1">
                    <c:v>18/01/2024</c:v>
                  </c:pt>
                  <c:pt idx="2">
                    <c:v>17/01/2024</c:v>
                  </c:pt>
                  <c:pt idx="3">
                    <c:v>16/01/2024</c:v>
                  </c:pt>
                  <c:pt idx="4">
                    <c:v>15/01/2024</c:v>
                  </c:pt>
                  <c:pt idx="5">
                    <c:v>12/01/2024</c:v>
                  </c:pt>
                  <c:pt idx="6">
                    <c:v>11/01/2024</c:v>
                  </c:pt>
                  <c:pt idx="7">
                    <c:v>10/01/2024</c:v>
                  </c:pt>
                  <c:pt idx="8">
                    <c:v>09/01/2024</c:v>
                  </c:pt>
                  <c:pt idx="9">
                    <c:v>08/01/2024</c:v>
                  </c:pt>
                  <c:pt idx="10">
                    <c:v>05/01/2024</c:v>
                  </c:pt>
                  <c:pt idx="11">
                    <c:v>04/01/2024</c:v>
                  </c:pt>
                  <c:pt idx="12">
                    <c:v>03/01/2024</c:v>
                  </c:pt>
                  <c:pt idx="13">
                    <c:v>02/01/2024</c:v>
                  </c:pt>
                  <c:pt idx="14">
                    <c:v>29/12/2023</c:v>
                  </c:pt>
                  <c:pt idx="15">
                    <c:v>28/12/2023</c:v>
                  </c:pt>
                  <c:pt idx="16">
                    <c:v>27/12/2023</c:v>
                  </c:pt>
                  <c:pt idx="17">
                    <c:v>26/12/2023</c:v>
                  </c:pt>
                  <c:pt idx="18">
                    <c:v>25/12/2023</c:v>
                  </c:pt>
                  <c:pt idx="19">
                    <c:v>22/12/2023</c:v>
                  </c:pt>
                  <c:pt idx="20">
                    <c:v>21/12/2023</c:v>
                  </c:pt>
                  <c:pt idx="21">
                    <c:v>20/12/2023</c:v>
                  </c:pt>
                  <c:pt idx="22">
                    <c:v>19/12/2023</c:v>
                  </c:pt>
                  <c:pt idx="23">
                    <c:v>18/12/2023</c:v>
                  </c:pt>
                  <c:pt idx="24">
                    <c:v>15/12/2023</c:v>
                  </c:pt>
                  <c:pt idx="25">
                    <c:v>14/12/2023</c:v>
                  </c:pt>
                  <c:pt idx="26">
                    <c:v>13/12/2023</c:v>
                  </c:pt>
                  <c:pt idx="27">
                    <c:v>12/12/2023</c:v>
                  </c:pt>
                  <c:pt idx="28">
                    <c:v>11/12/2023</c:v>
                  </c:pt>
                  <c:pt idx="29">
                    <c:v>08/12/2023</c:v>
                  </c:pt>
                  <c:pt idx="30">
                    <c:v>07/12/2023</c:v>
                  </c:pt>
                  <c:pt idx="31">
                    <c:v>06/12/2023</c:v>
                  </c:pt>
                  <c:pt idx="32">
                    <c:v>05/12/2023</c:v>
                  </c:pt>
                  <c:pt idx="33">
                    <c:v>04/12/2023</c:v>
                  </c:pt>
                  <c:pt idx="34">
                    <c:v>01/12/2023</c:v>
                  </c:pt>
                  <c:pt idx="35">
                    <c:v>30/11/2023</c:v>
                  </c:pt>
                  <c:pt idx="36">
                    <c:v>29/11/2023</c:v>
                  </c:pt>
                  <c:pt idx="37">
                    <c:v>28/11/2023</c:v>
                  </c:pt>
                  <c:pt idx="38">
                    <c:v>27/11/2023</c:v>
                  </c:pt>
                  <c:pt idx="39">
                    <c:v>24/11/2023</c:v>
                  </c:pt>
                  <c:pt idx="40">
                    <c:v>23/11/2023</c:v>
                  </c:pt>
                  <c:pt idx="41">
                    <c:v>22/11/2023</c:v>
                  </c:pt>
                  <c:pt idx="42">
                    <c:v>21/11/2023</c:v>
                  </c:pt>
                  <c:pt idx="43">
                    <c:v>20/11/2023</c:v>
                  </c:pt>
                  <c:pt idx="44">
                    <c:v>17/11/2023</c:v>
                  </c:pt>
                  <c:pt idx="45">
                    <c:v>16/11/2023</c:v>
                  </c:pt>
                  <c:pt idx="46">
                    <c:v>15/11/2023</c:v>
                  </c:pt>
                  <c:pt idx="47">
                    <c:v>14/11/2023</c:v>
                  </c:pt>
                  <c:pt idx="48">
                    <c:v>13/11/2023</c:v>
                  </c:pt>
                  <c:pt idx="49">
                    <c:v>10/11/2023</c:v>
                  </c:pt>
                  <c:pt idx="50">
                    <c:v>09/11/2023</c:v>
                  </c:pt>
                  <c:pt idx="51">
                    <c:v>08/11/2023</c:v>
                  </c:pt>
                  <c:pt idx="52">
                    <c:v>07/11/2023</c:v>
                  </c:pt>
                  <c:pt idx="53">
                    <c:v>06/11/2023</c:v>
                  </c:pt>
                  <c:pt idx="54">
                    <c:v>03/11/2023</c:v>
                  </c:pt>
                  <c:pt idx="55">
                    <c:v>02/11/2023</c:v>
                  </c:pt>
                  <c:pt idx="56">
                    <c:v>01/11/2023</c:v>
                  </c:pt>
                  <c:pt idx="57">
                    <c:v>31/10/2023</c:v>
                  </c:pt>
                  <c:pt idx="58">
                    <c:v>30/10/2023</c:v>
                  </c:pt>
                  <c:pt idx="59">
                    <c:v>27/10/2023</c:v>
                  </c:pt>
                  <c:pt idx="60">
                    <c:v>26/10/2023</c:v>
                  </c:pt>
                  <c:pt idx="61">
                    <c:v>25/10/2023</c:v>
                  </c:pt>
                  <c:pt idx="62">
                    <c:v>24/10/2023</c:v>
                  </c:pt>
                  <c:pt idx="63">
                    <c:v>23/10/2023</c:v>
                  </c:pt>
                  <c:pt idx="64">
                    <c:v>20/10/2023</c:v>
                  </c:pt>
                  <c:pt idx="65">
                    <c:v>19/10/2023</c:v>
                  </c:pt>
                  <c:pt idx="66">
                    <c:v>18/10/2023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GDTD!$BG$79:$BG$145</c:f>
              <c:numCache>
                <c:formatCode>#,##0</c:formatCode>
                <c:ptCount val="67"/>
                <c:pt idx="0">
                  <c:v>99319835000</c:v>
                </c:pt>
                <c:pt idx="1">
                  <c:v>99319835000</c:v>
                </c:pt>
                <c:pt idx="2">
                  <c:v>91017835000</c:v>
                </c:pt>
                <c:pt idx="3">
                  <c:v>86487850000</c:v>
                </c:pt>
                <c:pt idx="4">
                  <c:v>86487850000</c:v>
                </c:pt>
                <c:pt idx="5">
                  <c:v>86487850000</c:v>
                </c:pt>
                <c:pt idx="6">
                  <c:v>90404350000</c:v>
                </c:pt>
                <c:pt idx="7">
                  <c:v>90404350000</c:v>
                </c:pt>
                <c:pt idx="8">
                  <c:v>90404350000</c:v>
                </c:pt>
                <c:pt idx="9">
                  <c:v>96317700000</c:v>
                </c:pt>
                <c:pt idx="10">
                  <c:v>96317700000</c:v>
                </c:pt>
                <c:pt idx="11">
                  <c:v>90545000000</c:v>
                </c:pt>
                <c:pt idx="12">
                  <c:v>67007395000</c:v>
                </c:pt>
                <c:pt idx="13">
                  <c:v>48935860000</c:v>
                </c:pt>
                <c:pt idx="14">
                  <c:v>45796480000</c:v>
                </c:pt>
                <c:pt idx="15">
                  <c:v>45796480000</c:v>
                </c:pt>
                <c:pt idx="16">
                  <c:v>45796480000</c:v>
                </c:pt>
                <c:pt idx="17">
                  <c:v>45796480000</c:v>
                </c:pt>
                <c:pt idx="18">
                  <c:v>45796480000</c:v>
                </c:pt>
                <c:pt idx="19">
                  <c:v>44651980000</c:v>
                </c:pt>
                <c:pt idx="20">
                  <c:v>43908980000</c:v>
                </c:pt>
                <c:pt idx="21">
                  <c:v>36419830000</c:v>
                </c:pt>
                <c:pt idx="22">
                  <c:v>36419830000</c:v>
                </c:pt>
                <c:pt idx="23">
                  <c:v>21929565000</c:v>
                </c:pt>
                <c:pt idx="24">
                  <c:v>21929565000</c:v>
                </c:pt>
                <c:pt idx="25">
                  <c:v>0</c:v>
                </c:pt>
                <c:pt idx="26">
                  <c:v>21929565000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DF4-A848-95EC-7F0B5BC315CD}"/>
            </c:ext>
          </c:extLst>
        </c:ser>
        <c:ser>
          <c:idx val="2"/>
          <c:order val="2"/>
          <c:tx>
            <c:strRef>
              <c:f>GDTD!$BH$78</c:f>
              <c:strCache>
                <c:ptCount val="1"/>
                <c:pt idx="0">
                  <c:v>PVT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multiLvlStrRef>
              <c:f>GDTD!$BD$79:$BE$145</c:f>
              <c:multiLvlStrCache>
                <c:ptCount val="67"/>
                <c:lvl>
                  <c:pt idx="0">
                    <c:v>19/01/2024</c:v>
                  </c:pt>
                  <c:pt idx="1">
                    <c:v>18/01/2024</c:v>
                  </c:pt>
                  <c:pt idx="2">
                    <c:v>17/01/2024</c:v>
                  </c:pt>
                  <c:pt idx="3">
                    <c:v>16/01/2024</c:v>
                  </c:pt>
                  <c:pt idx="4">
                    <c:v>15/01/2024</c:v>
                  </c:pt>
                  <c:pt idx="5">
                    <c:v>12/01/2024</c:v>
                  </c:pt>
                  <c:pt idx="6">
                    <c:v>11/01/2024</c:v>
                  </c:pt>
                  <c:pt idx="7">
                    <c:v>10/01/2024</c:v>
                  </c:pt>
                  <c:pt idx="8">
                    <c:v>09/01/2024</c:v>
                  </c:pt>
                  <c:pt idx="9">
                    <c:v>08/01/2024</c:v>
                  </c:pt>
                  <c:pt idx="10">
                    <c:v>05/01/2024</c:v>
                  </c:pt>
                  <c:pt idx="11">
                    <c:v>04/01/2024</c:v>
                  </c:pt>
                  <c:pt idx="12">
                    <c:v>03/01/2024</c:v>
                  </c:pt>
                  <c:pt idx="13">
                    <c:v>02/01/2024</c:v>
                  </c:pt>
                  <c:pt idx="14">
                    <c:v>29/12/2023</c:v>
                  </c:pt>
                  <c:pt idx="15">
                    <c:v>28/12/2023</c:v>
                  </c:pt>
                  <c:pt idx="16">
                    <c:v>27/12/2023</c:v>
                  </c:pt>
                  <c:pt idx="17">
                    <c:v>26/12/2023</c:v>
                  </c:pt>
                  <c:pt idx="18">
                    <c:v>25/12/2023</c:v>
                  </c:pt>
                  <c:pt idx="19">
                    <c:v>22/12/2023</c:v>
                  </c:pt>
                  <c:pt idx="20">
                    <c:v>21/12/2023</c:v>
                  </c:pt>
                  <c:pt idx="21">
                    <c:v>20/12/2023</c:v>
                  </c:pt>
                  <c:pt idx="22">
                    <c:v>19/12/2023</c:v>
                  </c:pt>
                  <c:pt idx="23">
                    <c:v>18/12/2023</c:v>
                  </c:pt>
                  <c:pt idx="24">
                    <c:v>15/12/2023</c:v>
                  </c:pt>
                  <c:pt idx="25">
                    <c:v>14/12/2023</c:v>
                  </c:pt>
                  <c:pt idx="26">
                    <c:v>13/12/2023</c:v>
                  </c:pt>
                  <c:pt idx="27">
                    <c:v>12/12/2023</c:v>
                  </c:pt>
                  <c:pt idx="28">
                    <c:v>11/12/2023</c:v>
                  </c:pt>
                  <c:pt idx="29">
                    <c:v>08/12/2023</c:v>
                  </c:pt>
                  <c:pt idx="30">
                    <c:v>07/12/2023</c:v>
                  </c:pt>
                  <c:pt idx="31">
                    <c:v>06/12/2023</c:v>
                  </c:pt>
                  <c:pt idx="32">
                    <c:v>05/12/2023</c:v>
                  </c:pt>
                  <c:pt idx="33">
                    <c:v>04/12/2023</c:v>
                  </c:pt>
                  <c:pt idx="34">
                    <c:v>01/12/2023</c:v>
                  </c:pt>
                  <c:pt idx="35">
                    <c:v>30/11/2023</c:v>
                  </c:pt>
                  <c:pt idx="36">
                    <c:v>29/11/2023</c:v>
                  </c:pt>
                  <c:pt idx="37">
                    <c:v>28/11/2023</c:v>
                  </c:pt>
                  <c:pt idx="38">
                    <c:v>27/11/2023</c:v>
                  </c:pt>
                  <c:pt idx="39">
                    <c:v>24/11/2023</c:v>
                  </c:pt>
                  <c:pt idx="40">
                    <c:v>23/11/2023</c:v>
                  </c:pt>
                  <c:pt idx="41">
                    <c:v>22/11/2023</c:v>
                  </c:pt>
                  <c:pt idx="42">
                    <c:v>21/11/2023</c:v>
                  </c:pt>
                  <c:pt idx="43">
                    <c:v>20/11/2023</c:v>
                  </c:pt>
                  <c:pt idx="44">
                    <c:v>17/11/2023</c:v>
                  </c:pt>
                  <c:pt idx="45">
                    <c:v>16/11/2023</c:v>
                  </c:pt>
                  <c:pt idx="46">
                    <c:v>15/11/2023</c:v>
                  </c:pt>
                  <c:pt idx="47">
                    <c:v>14/11/2023</c:v>
                  </c:pt>
                  <c:pt idx="48">
                    <c:v>13/11/2023</c:v>
                  </c:pt>
                  <c:pt idx="49">
                    <c:v>10/11/2023</c:v>
                  </c:pt>
                  <c:pt idx="50">
                    <c:v>09/11/2023</c:v>
                  </c:pt>
                  <c:pt idx="51">
                    <c:v>08/11/2023</c:v>
                  </c:pt>
                  <c:pt idx="52">
                    <c:v>07/11/2023</c:v>
                  </c:pt>
                  <c:pt idx="53">
                    <c:v>06/11/2023</c:v>
                  </c:pt>
                  <c:pt idx="54">
                    <c:v>03/11/2023</c:v>
                  </c:pt>
                  <c:pt idx="55">
                    <c:v>02/11/2023</c:v>
                  </c:pt>
                  <c:pt idx="56">
                    <c:v>01/11/2023</c:v>
                  </c:pt>
                  <c:pt idx="57">
                    <c:v>31/10/2023</c:v>
                  </c:pt>
                  <c:pt idx="58">
                    <c:v>30/10/2023</c:v>
                  </c:pt>
                  <c:pt idx="59">
                    <c:v>27/10/2023</c:v>
                  </c:pt>
                  <c:pt idx="60">
                    <c:v>26/10/2023</c:v>
                  </c:pt>
                  <c:pt idx="61">
                    <c:v>25/10/2023</c:v>
                  </c:pt>
                  <c:pt idx="62">
                    <c:v>24/10/2023</c:v>
                  </c:pt>
                  <c:pt idx="63">
                    <c:v>23/10/2023</c:v>
                  </c:pt>
                  <c:pt idx="64">
                    <c:v>20/10/2023</c:v>
                  </c:pt>
                  <c:pt idx="65">
                    <c:v>19/10/2023</c:v>
                  </c:pt>
                  <c:pt idx="66">
                    <c:v>18/10/2023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GDTD!$BH$79:$BH$145</c:f>
              <c:numCache>
                <c:formatCode>#,##0</c:formatCode>
                <c:ptCount val="67"/>
                <c:pt idx="0">
                  <c:v>34890570000</c:v>
                </c:pt>
                <c:pt idx="1">
                  <c:v>34890570000</c:v>
                </c:pt>
                <c:pt idx="2">
                  <c:v>36572395000</c:v>
                </c:pt>
                <c:pt idx="3">
                  <c:v>42517555000</c:v>
                </c:pt>
                <c:pt idx="4">
                  <c:v>42517555000</c:v>
                </c:pt>
                <c:pt idx="5">
                  <c:v>42517555000</c:v>
                </c:pt>
                <c:pt idx="6">
                  <c:v>21210825000</c:v>
                </c:pt>
                <c:pt idx="7">
                  <c:v>21210825000</c:v>
                </c:pt>
                <c:pt idx="8">
                  <c:v>21210825000</c:v>
                </c:pt>
                <c:pt idx="9">
                  <c:v>21210825000</c:v>
                </c:pt>
                <c:pt idx="10">
                  <c:v>21210825000</c:v>
                </c:pt>
                <c:pt idx="11">
                  <c:v>16694135000</c:v>
                </c:pt>
                <c:pt idx="12">
                  <c:v>14149945000</c:v>
                </c:pt>
                <c:pt idx="13">
                  <c:v>12825440000</c:v>
                </c:pt>
                <c:pt idx="14">
                  <c:v>8272420000</c:v>
                </c:pt>
                <c:pt idx="15">
                  <c:v>8272420000</c:v>
                </c:pt>
                <c:pt idx="16">
                  <c:v>8272420000</c:v>
                </c:pt>
                <c:pt idx="17">
                  <c:v>8272420000</c:v>
                </c:pt>
                <c:pt idx="18">
                  <c:v>8121530000</c:v>
                </c:pt>
                <c:pt idx="19">
                  <c:v>5304000000</c:v>
                </c:pt>
                <c:pt idx="20">
                  <c:v>5304000000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DF4-A848-95EC-7F0B5BC315CD}"/>
            </c:ext>
          </c:extLst>
        </c:ser>
        <c:ser>
          <c:idx val="3"/>
          <c:order val="3"/>
          <c:tx>
            <c:strRef>
              <c:f>GDTD!$BI$78</c:f>
              <c:strCache>
                <c:ptCount val="1"/>
                <c:pt idx="0">
                  <c:v>VOS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multiLvlStrRef>
              <c:f>GDTD!$BD$79:$BE$145</c:f>
              <c:multiLvlStrCache>
                <c:ptCount val="67"/>
                <c:lvl>
                  <c:pt idx="0">
                    <c:v>19/01/2024</c:v>
                  </c:pt>
                  <c:pt idx="1">
                    <c:v>18/01/2024</c:v>
                  </c:pt>
                  <c:pt idx="2">
                    <c:v>17/01/2024</c:v>
                  </c:pt>
                  <c:pt idx="3">
                    <c:v>16/01/2024</c:v>
                  </c:pt>
                  <c:pt idx="4">
                    <c:v>15/01/2024</c:v>
                  </c:pt>
                  <c:pt idx="5">
                    <c:v>12/01/2024</c:v>
                  </c:pt>
                  <c:pt idx="6">
                    <c:v>11/01/2024</c:v>
                  </c:pt>
                  <c:pt idx="7">
                    <c:v>10/01/2024</c:v>
                  </c:pt>
                  <c:pt idx="8">
                    <c:v>09/01/2024</c:v>
                  </c:pt>
                  <c:pt idx="9">
                    <c:v>08/01/2024</c:v>
                  </c:pt>
                  <c:pt idx="10">
                    <c:v>05/01/2024</c:v>
                  </c:pt>
                  <c:pt idx="11">
                    <c:v>04/01/2024</c:v>
                  </c:pt>
                  <c:pt idx="12">
                    <c:v>03/01/2024</c:v>
                  </c:pt>
                  <c:pt idx="13">
                    <c:v>02/01/2024</c:v>
                  </c:pt>
                  <c:pt idx="14">
                    <c:v>29/12/2023</c:v>
                  </c:pt>
                  <c:pt idx="15">
                    <c:v>28/12/2023</c:v>
                  </c:pt>
                  <c:pt idx="16">
                    <c:v>27/12/2023</c:v>
                  </c:pt>
                  <c:pt idx="17">
                    <c:v>26/12/2023</c:v>
                  </c:pt>
                  <c:pt idx="18">
                    <c:v>25/12/2023</c:v>
                  </c:pt>
                  <c:pt idx="19">
                    <c:v>22/12/2023</c:v>
                  </c:pt>
                  <c:pt idx="20">
                    <c:v>21/12/2023</c:v>
                  </c:pt>
                  <c:pt idx="21">
                    <c:v>20/12/2023</c:v>
                  </c:pt>
                  <c:pt idx="22">
                    <c:v>19/12/2023</c:v>
                  </c:pt>
                  <c:pt idx="23">
                    <c:v>18/12/2023</c:v>
                  </c:pt>
                  <c:pt idx="24">
                    <c:v>15/12/2023</c:v>
                  </c:pt>
                  <c:pt idx="25">
                    <c:v>14/12/2023</c:v>
                  </c:pt>
                  <c:pt idx="26">
                    <c:v>13/12/2023</c:v>
                  </c:pt>
                  <c:pt idx="27">
                    <c:v>12/12/2023</c:v>
                  </c:pt>
                  <c:pt idx="28">
                    <c:v>11/12/2023</c:v>
                  </c:pt>
                  <c:pt idx="29">
                    <c:v>08/12/2023</c:v>
                  </c:pt>
                  <c:pt idx="30">
                    <c:v>07/12/2023</c:v>
                  </c:pt>
                  <c:pt idx="31">
                    <c:v>06/12/2023</c:v>
                  </c:pt>
                  <c:pt idx="32">
                    <c:v>05/12/2023</c:v>
                  </c:pt>
                  <c:pt idx="33">
                    <c:v>04/12/2023</c:v>
                  </c:pt>
                  <c:pt idx="34">
                    <c:v>01/12/2023</c:v>
                  </c:pt>
                  <c:pt idx="35">
                    <c:v>30/11/2023</c:v>
                  </c:pt>
                  <c:pt idx="36">
                    <c:v>29/11/2023</c:v>
                  </c:pt>
                  <c:pt idx="37">
                    <c:v>28/11/2023</c:v>
                  </c:pt>
                  <c:pt idx="38">
                    <c:v>27/11/2023</c:v>
                  </c:pt>
                  <c:pt idx="39">
                    <c:v>24/11/2023</c:v>
                  </c:pt>
                  <c:pt idx="40">
                    <c:v>23/11/2023</c:v>
                  </c:pt>
                  <c:pt idx="41">
                    <c:v>22/11/2023</c:v>
                  </c:pt>
                  <c:pt idx="42">
                    <c:v>21/11/2023</c:v>
                  </c:pt>
                  <c:pt idx="43">
                    <c:v>20/11/2023</c:v>
                  </c:pt>
                  <c:pt idx="44">
                    <c:v>17/11/2023</c:v>
                  </c:pt>
                  <c:pt idx="45">
                    <c:v>16/11/2023</c:v>
                  </c:pt>
                  <c:pt idx="46">
                    <c:v>15/11/2023</c:v>
                  </c:pt>
                  <c:pt idx="47">
                    <c:v>14/11/2023</c:v>
                  </c:pt>
                  <c:pt idx="48">
                    <c:v>13/11/2023</c:v>
                  </c:pt>
                  <c:pt idx="49">
                    <c:v>10/11/2023</c:v>
                  </c:pt>
                  <c:pt idx="50">
                    <c:v>09/11/2023</c:v>
                  </c:pt>
                  <c:pt idx="51">
                    <c:v>08/11/2023</c:v>
                  </c:pt>
                  <c:pt idx="52">
                    <c:v>07/11/2023</c:v>
                  </c:pt>
                  <c:pt idx="53">
                    <c:v>06/11/2023</c:v>
                  </c:pt>
                  <c:pt idx="54">
                    <c:v>03/11/2023</c:v>
                  </c:pt>
                  <c:pt idx="55">
                    <c:v>02/11/2023</c:v>
                  </c:pt>
                  <c:pt idx="56">
                    <c:v>01/11/2023</c:v>
                  </c:pt>
                  <c:pt idx="57">
                    <c:v>31/10/2023</c:v>
                  </c:pt>
                  <c:pt idx="58">
                    <c:v>30/10/2023</c:v>
                  </c:pt>
                  <c:pt idx="59">
                    <c:v>27/10/2023</c:v>
                  </c:pt>
                  <c:pt idx="60">
                    <c:v>26/10/2023</c:v>
                  </c:pt>
                  <c:pt idx="61">
                    <c:v>25/10/2023</c:v>
                  </c:pt>
                  <c:pt idx="62">
                    <c:v>24/10/2023</c:v>
                  </c:pt>
                  <c:pt idx="63">
                    <c:v>23/10/2023</c:v>
                  </c:pt>
                  <c:pt idx="64">
                    <c:v>20/10/2023</c:v>
                  </c:pt>
                  <c:pt idx="65">
                    <c:v>19/10/2023</c:v>
                  </c:pt>
                  <c:pt idx="66">
                    <c:v>18/10/2023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GDTD!$BI$79:$BI$145</c:f>
              <c:numCache>
                <c:formatCode>#,##0</c:formatCode>
                <c:ptCount val="67"/>
                <c:pt idx="0">
                  <c:v>20886940000</c:v>
                </c:pt>
                <c:pt idx="1">
                  <c:v>19946465000</c:v>
                </c:pt>
                <c:pt idx="2">
                  <c:v>4471055000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DF4-A848-95EC-7F0B5BC315CD}"/>
            </c:ext>
          </c:extLst>
        </c:ser>
        <c:ser>
          <c:idx val="4"/>
          <c:order val="4"/>
          <c:tx>
            <c:strRef>
              <c:f>GDTD!$BJ$78</c:f>
              <c:strCache>
                <c:ptCount val="1"/>
                <c:pt idx="0">
                  <c:v>VSC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multiLvlStrRef>
              <c:f>GDTD!$BD$79:$BE$145</c:f>
              <c:multiLvlStrCache>
                <c:ptCount val="67"/>
                <c:lvl>
                  <c:pt idx="0">
                    <c:v>19/01/2024</c:v>
                  </c:pt>
                  <c:pt idx="1">
                    <c:v>18/01/2024</c:v>
                  </c:pt>
                  <c:pt idx="2">
                    <c:v>17/01/2024</c:v>
                  </c:pt>
                  <c:pt idx="3">
                    <c:v>16/01/2024</c:v>
                  </c:pt>
                  <c:pt idx="4">
                    <c:v>15/01/2024</c:v>
                  </c:pt>
                  <c:pt idx="5">
                    <c:v>12/01/2024</c:v>
                  </c:pt>
                  <c:pt idx="6">
                    <c:v>11/01/2024</c:v>
                  </c:pt>
                  <c:pt idx="7">
                    <c:v>10/01/2024</c:v>
                  </c:pt>
                  <c:pt idx="8">
                    <c:v>09/01/2024</c:v>
                  </c:pt>
                  <c:pt idx="9">
                    <c:v>08/01/2024</c:v>
                  </c:pt>
                  <c:pt idx="10">
                    <c:v>05/01/2024</c:v>
                  </c:pt>
                  <c:pt idx="11">
                    <c:v>04/01/2024</c:v>
                  </c:pt>
                  <c:pt idx="12">
                    <c:v>03/01/2024</c:v>
                  </c:pt>
                  <c:pt idx="13">
                    <c:v>02/01/2024</c:v>
                  </c:pt>
                  <c:pt idx="14">
                    <c:v>29/12/2023</c:v>
                  </c:pt>
                  <c:pt idx="15">
                    <c:v>28/12/2023</c:v>
                  </c:pt>
                  <c:pt idx="16">
                    <c:v>27/12/2023</c:v>
                  </c:pt>
                  <c:pt idx="17">
                    <c:v>26/12/2023</c:v>
                  </c:pt>
                  <c:pt idx="18">
                    <c:v>25/12/2023</c:v>
                  </c:pt>
                  <c:pt idx="19">
                    <c:v>22/12/2023</c:v>
                  </c:pt>
                  <c:pt idx="20">
                    <c:v>21/12/2023</c:v>
                  </c:pt>
                  <c:pt idx="21">
                    <c:v>20/12/2023</c:v>
                  </c:pt>
                  <c:pt idx="22">
                    <c:v>19/12/2023</c:v>
                  </c:pt>
                  <c:pt idx="23">
                    <c:v>18/12/2023</c:v>
                  </c:pt>
                  <c:pt idx="24">
                    <c:v>15/12/2023</c:v>
                  </c:pt>
                  <c:pt idx="25">
                    <c:v>14/12/2023</c:v>
                  </c:pt>
                  <c:pt idx="26">
                    <c:v>13/12/2023</c:v>
                  </c:pt>
                  <c:pt idx="27">
                    <c:v>12/12/2023</c:v>
                  </c:pt>
                  <c:pt idx="28">
                    <c:v>11/12/2023</c:v>
                  </c:pt>
                  <c:pt idx="29">
                    <c:v>08/12/2023</c:v>
                  </c:pt>
                  <c:pt idx="30">
                    <c:v>07/12/2023</c:v>
                  </c:pt>
                  <c:pt idx="31">
                    <c:v>06/12/2023</c:v>
                  </c:pt>
                  <c:pt idx="32">
                    <c:v>05/12/2023</c:v>
                  </c:pt>
                  <c:pt idx="33">
                    <c:v>04/12/2023</c:v>
                  </c:pt>
                  <c:pt idx="34">
                    <c:v>01/12/2023</c:v>
                  </c:pt>
                  <c:pt idx="35">
                    <c:v>30/11/2023</c:v>
                  </c:pt>
                  <c:pt idx="36">
                    <c:v>29/11/2023</c:v>
                  </c:pt>
                  <c:pt idx="37">
                    <c:v>28/11/2023</c:v>
                  </c:pt>
                  <c:pt idx="38">
                    <c:v>27/11/2023</c:v>
                  </c:pt>
                  <c:pt idx="39">
                    <c:v>24/11/2023</c:v>
                  </c:pt>
                  <c:pt idx="40">
                    <c:v>23/11/2023</c:v>
                  </c:pt>
                  <c:pt idx="41">
                    <c:v>22/11/2023</c:v>
                  </c:pt>
                  <c:pt idx="42">
                    <c:v>21/11/2023</c:v>
                  </c:pt>
                  <c:pt idx="43">
                    <c:v>20/11/2023</c:v>
                  </c:pt>
                  <c:pt idx="44">
                    <c:v>17/11/2023</c:v>
                  </c:pt>
                  <c:pt idx="45">
                    <c:v>16/11/2023</c:v>
                  </c:pt>
                  <c:pt idx="46">
                    <c:v>15/11/2023</c:v>
                  </c:pt>
                  <c:pt idx="47">
                    <c:v>14/11/2023</c:v>
                  </c:pt>
                  <c:pt idx="48">
                    <c:v>13/11/2023</c:v>
                  </c:pt>
                  <c:pt idx="49">
                    <c:v>10/11/2023</c:v>
                  </c:pt>
                  <c:pt idx="50">
                    <c:v>09/11/2023</c:v>
                  </c:pt>
                  <c:pt idx="51">
                    <c:v>08/11/2023</c:v>
                  </c:pt>
                  <c:pt idx="52">
                    <c:v>07/11/2023</c:v>
                  </c:pt>
                  <c:pt idx="53">
                    <c:v>06/11/2023</c:v>
                  </c:pt>
                  <c:pt idx="54">
                    <c:v>03/11/2023</c:v>
                  </c:pt>
                  <c:pt idx="55">
                    <c:v>02/11/2023</c:v>
                  </c:pt>
                  <c:pt idx="56">
                    <c:v>01/11/2023</c:v>
                  </c:pt>
                  <c:pt idx="57">
                    <c:v>31/10/2023</c:v>
                  </c:pt>
                  <c:pt idx="58">
                    <c:v>30/10/2023</c:v>
                  </c:pt>
                  <c:pt idx="59">
                    <c:v>27/10/2023</c:v>
                  </c:pt>
                  <c:pt idx="60">
                    <c:v>26/10/2023</c:v>
                  </c:pt>
                  <c:pt idx="61">
                    <c:v>25/10/2023</c:v>
                  </c:pt>
                  <c:pt idx="62">
                    <c:v>24/10/2023</c:v>
                  </c:pt>
                  <c:pt idx="63">
                    <c:v>23/10/2023</c:v>
                  </c:pt>
                  <c:pt idx="64">
                    <c:v>20/10/2023</c:v>
                  </c:pt>
                  <c:pt idx="65">
                    <c:v>19/10/2023</c:v>
                  </c:pt>
                  <c:pt idx="66">
                    <c:v>18/10/2023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GDTD!$BJ$79:$BJ$145</c:f>
              <c:numCache>
                <c:formatCode>#,##0</c:formatCode>
                <c:ptCount val="67"/>
                <c:pt idx="0">
                  <c:v>-587000000</c:v>
                </c:pt>
                <c:pt idx="1">
                  <c:v>-587000000</c:v>
                </c:pt>
                <c:pt idx="2">
                  <c:v>-587000000</c:v>
                </c:pt>
                <c:pt idx="3">
                  <c:v>-587000000</c:v>
                </c:pt>
                <c:pt idx="4">
                  <c:v>-587000000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1DF4-A848-95EC-7F0B5BC315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90591023"/>
        <c:axId val="312385983"/>
      </c:lineChart>
      <c:catAx>
        <c:axId val="290591023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VN"/>
          </a:p>
        </c:txPr>
        <c:crossAx val="312385983"/>
        <c:crosses val="autoZero"/>
        <c:auto val="1"/>
        <c:lblAlgn val="ctr"/>
        <c:lblOffset val="100"/>
        <c:noMultiLvlLbl val="0"/>
      </c:catAx>
      <c:valAx>
        <c:axId val="312385983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VN"/>
          </a:p>
        </c:txPr>
        <c:crossAx val="290591023"/>
        <c:crosses val="autoZero"/>
        <c:crossBetween val="between"/>
        <c:dispUnits>
          <c:builtInUnit val="billion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VN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V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VN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4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</a:rPr>
              <a:t>Hạ Tầng Xây Dựng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V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GDTD!$AO$78</c:f>
              <c:strCache>
                <c:ptCount val="1"/>
                <c:pt idx="0">
                  <c:v>HHV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multiLvlStrRef>
              <c:f>GDTD!$AM$79:$AN$145</c:f>
              <c:multiLvlStrCache>
                <c:ptCount val="67"/>
                <c:lvl>
                  <c:pt idx="0">
                    <c:v>19/01/2024</c:v>
                  </c:pt>
                  <c:pt idx="1">
                    <c:v>18/01/2024</c:v>
                  </c:pt>
                  <c:pt idx="2">
                    <c:v>17/01/2024</c:v>
                  </c:pt>
                  <c:pt idx="3">
                    <c:v>16/01/2024</c:v>
                  </c:pt>
                  <c:pt idx="4">
                    <c:v>15/01/2024</c:v>
                  </c:pt>
                  <c:pt idx="5">
                    <c:v>12/01/2024</c:v>
                  </c:pt>
                  <c:pt idx="6">
                    <c:v>11/01/2024</c:v>
                  </c:pt>
                  <c:pt idx="7">
                    <c:v>10/01/2024</c:v>
                  </c:pt>
                  <c:pt idx="8">
                    <c:v>09/01/2024</c:v>
                  </c:pt>
                  <c:pt idx="9">
                    <c:v>08/01/2024</c:v>
                  </c:pt>
                  <c:pt idx="10">
                    <c:v>05/01/2024</c:v>
                  </c:pt>
                  <c:pt idx="11">
                    <c:v>04/01/2024</c:v>
                  </c:pt>
                  <c:pt idx="12">
                    <c:v>03/01/2024</c:v>
                  </c:pt>
                  <c:pt idx="13">
                    <c:v>02/01/2024</c:v>
                  </c:pt>
                  <c:pt idx="14">
                    <c:v>29/12/2023</c:v>
                  </c:pt>
                  <c:pt idx="15">
                    <c:v>28/12/2023</c:v>
                  </c:pt>
                  <c:pt idx="16">
                    <c:v>27/12/2023</c:v>
                  </c:pt>
                  <c:pt idx="17">
                    <c:v>26/12/2023</c:v>
                  </c:pt>
                  <c:pt idx="18">
                    <c:v>25/12/2023</c:v>
                  </c:pt>
                  <c:pt idx="19">
                    <c:v>22/12/2023</c:v>
                  </c:pt>
                  <c:pt idx="20">
                    <c:v>21/12/2023</c:v>
                  </c:pt>
                  <c:pt idx="21">
                    <c:v>20/12/2023</c:v>
                  </c:pt>
                  <c:pt idx="22">
                    <c:v>19/12/2023</c:v>
                  </c:pt>
                  <c:pt idx="23">
                    <c:v>18/12/2023</c:v>
                  </c:pt>
                  <c:pt idx="24">
                    <c:v>15/12/2023</c:v>
                  </c:pt>
                  <c:pt idx="25">
                    <c:v>14/12/2023</c:v>
                  </c:pt>
                  <c:pt idx="26">
                    <c:v>13/12/2023</c:v>
                  </c:pt>
                  <c:pt idx="27">
                    <c:v>12/12/2023</c:v>
                  </c:pt>
                  <c:pt idx="28">
                    <c:v>11/12/2023</c:v>
                  </c:pt>
                  <c:pt idx="29">
                    <c:v>08/12/2023</c:v>
                  </c:pt>
                  <c:pt idx="30">
                    <c:v>07/12/2023</c:v>
                  </c:pt>
                  <c:pt idx="31">
                    <c:v>06/12/2023</c:v>
                  </c:pt>
                  <c:pt idx="32">
                    <c:v>05/12/2023</c:v>
                  </c:pt>
                  <c:pt idx="33">
                    <c:v>04/12/2023</c:v>
                  </c:pt>
                  <c:pt idx="34">
                    <c:v>01/12/2023</c:v>
                  </c:pt>
                  <c:pt idx="35">
                    <c:v>30/11/2023</c:v>
                  </c:pt>
                  <c:pt idx="36">
                    <c:v>29/11/2023</c:v>
                  </c:pt>
                  <c:pt idx="37">
                    <c:v>28/11/2023</c:v>
                  </c:pt>
                  <c:pt idx="38">
                    <c:v>27/11/2023</c:v>
                  </c:pt>
                  <c:pt idx="39">
                    <c:v>24/11/2023</c:v>
                  </c:pt>
                  <c:pt idx="40">
                    <c:v>23/11/2023</c:v>
                  </c:pt>
                  <c:pt idx="41">
                    <c:v>22/11/2023</c:v>
                  </c:pt>
                  <c:pt idx="42">
                    <c:v>21/11/2023</c:v>
                  </c:pt>
                  <c:pt idx="43">
                    <c:v>20/11/2023</c:v>
                  </c:pt>
                  <c:pt idx="44">
                    <c:v>17/11/2023</c:v>
                  </c:pt>
                  <c:pt idx="45">
                    <c:v>16/11/2023</c:v>
                  </c:pt>
                  <c:pt idx="46">
                    <c:v>15/11/2023</c:v>
                  </c:pt>
                  <c:pt idx="47">
                    <c:v>14/11/2023</c:v>
                  </c:pt>
                  <c:pt idx="48">
                    <c:v>13/11/2023</c:v>
                  </c:pt>
                  <c:pt idx="49">
                    <c:v>10/11/2023</c:v>
                  </c:pt>
                  <c:pt idx="50">
                    <c:v>09/11/2023</c:v>
                  </c:pt>
                  <c:pt idx="51">
                    <c:v>08/11/2023</c:v>
                  </c:pt>
                  <c:pt idx="52">
                    <c:v>07/11/2023</c:v>
                  </c:pt>
                  <c:pt idx="53">
                    <c:v>06/11/2023</c:v>
                  </c:pt>
                  <c:pt idx="54">
                    <c:v>03/11/2023</c:v>
                  </c:pt>
                  <c:pt idx="55">
                    <c:v>02/11/2023</c:v>
                  </c:pt>
                  <c:pt idx="56">
                    <c:v>01/11/2023</c:v>
                  </c:pt>
                  <c:pt idx="57">
                    <c:v>31/10/2023</c:v>
                  </c:pt>
                  <c:pt idx="58">
                    <c:v>30/10/2023</c:v>
                  </c:pt>
                  <c:pt idx="59">
                    <c:v>27/10/2023</c:v>
                  </c:pt>
                  <c:pt idx="60">
                    <c:v>26/10/2023</c:v>
                  </c:pt>
                  <c:pt idx="61">
                    <c:v>25/10/2023</c:v>
                  </c:pt>
                  <c:pt idx="62">
                    <c:v>24/10/2023</c:v>
                  </c:pt>
                  <c:pt idx="63">
                    <c:v>23/10/2023</c:v>
                  </c:pt>
                  <c:pt idx="64">
                    <c:v>20/10/2023</c:v>
                  </c:pt>
                  <c:pt idx="65">
                    <c:v>19/10/2023</c:v>
                  </c:pt>
                  <c:pt idx="66">
                    <c:v>18/10/2023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GDTD!$AO$79:$AO$145</c:f>
              <c:numCache>
                <c:formatCode>#,##0</c:formatCode>
                <c:ptCount val="67"/>
                <c:pt idx="0">
                  <c:v>-121230000</c:v>
                </c:pt>
                <c:pt idx="1">
                  <c:v>-121230000</c:v>
                </c:pt>
                <c:pt idx="2">
                  <c:v>-112020000</c:v>
                </c:pt>
                <c:pt idx="3">
                  <c:v>-9390000</c:v>
                </c:pt>
                <c:pt idx="4">
                  <c:v>-9390000</c:v>
                </c:pt>
                <c:pt idx="5">
                  <c:v>-9390000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EB7-EA48-BDDD-EA9E9AF791AF}"/>
            </c:ext>
          </c:extLst>
        </c:ser>
        <c:ser>
          <c:idx val="1"/>
          <c:order val="1"/>
          <c:tx>
            <c:strRef>
              <c:f>GDTD!$AP$78</c:f>
              <c:strCache>
                <c:ptCount val="1"/>
                <c:pt idx="0">
                  <c:v>CTD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multiLvlStrRef>
              <c:f>GDTD!$AM$79:$AN$145</c:f>
              <c:multiLvlStrCache>
                <c:ptCount val="67"/>
                <c:lvl>
                  <c:pt idx="0">
                    <c:v>19/01/2024</c:v>
                  </c:pt>
                  <c:pt idx="1">
                    <c:v>18/01/2024</c:v>
                  </c:pt>
                  <c:pt idx="2">
                    <c:v>17/01/2024</c:v>
                  </c:pt>
                  <c:pt idx="3">
                    <c:v>16/01/2024</c:v>
                  </c:pt>
                  <c:pt idx="4">
                    <c:v>15/01/2024</c:v>
                  </c:pt>
                  <c:pt idx="5">
                    <c:v>12/01/2024</c:v>
                  </c:pt>
                  <c:pt idx="6">
                    <c:v>11/01/2024</c:v>
                  </c:pt>
                  <c:pt idx="7">
                    <c:v>10/01/2024</c:v>
                  </c:pt>
                  <c:pt idx="8">
                    <c:v>09/01/2024</c:v>
                  </c:pt>
                  <c:pt idx="9">
                    <c:v>08/01/2024</c:v>
                  </c:pt>
                  <c:pt idx="10">
                    <c:v>05/01/2024</c:v>
                  </c:pt>
                  <c:pt idx="11">
                    <c:v>04/01/2024</c:v>
                  </c:pt>
                  <c:pt idx="12">
                    <c:v>03/01/2024</c:v>
                  </c:pt>
                  <c:pt idx="13">
                    <c:v>02/01/2024</c:v>
                  </c:pt>
                  <c:pt idx="14">
                    <c:v>29/12/2023</c:v>
                  </c:pt>
                  <c:pt idx="15">
                    <c:v>28/12/2023</c:v>
                  </c:pt>
                  <c:pt idx="16">
                    <c:v>27/12/2023</c:v>
                  </c:pt>
                  <c:pt idx="17">
                    <c:v>26/12/2023</c:v>
                  </c:pt>
                  <c:pt idx="18">
                    <c:v>25/12/2023</c:v>
                  </c:pt>
                  <c:pt idx="19">
                    <c:v>22/12/2023</c:v>
                  </c:pt>
                  <c:pt idx="20">
                    <c:v>21/12/2023</c:v>
                  </c:pt>
                  <c:pt idx="21">
                    <c:v>20/12/2023</c:v>
                  </c:pt>
                  <c:pt idx="22">
                    <c:v>19/12/2023</c:v>
                  </c:pt>
                  <c:pt idx="23">
                    <c:v>18/12/2023</c:v>
                  </c:pt>
                  <c:pt idx="24">
                    <c:v>15/12/2023</c:v>
                  </c:pt>
                  <c:pt idx="25">
                    <c:v>14/12/2023</c:v>
                  </c:pt>
                  <c:pt idx="26">
                    <c:v>13/12/2023</c:v>
                  </c:pt>
                  <c:pt idx="27">
                    <c:v>12/12/2023</c:v>
                  </c:pt>
                  <c:pt idx="28">
                    <c:v>11/12/2023</c:v>
                  </c:pt>
                  <c:pt idx="29">
                    <c:v>08/12/2023</c:v>
                  </c:pt>
                  <c:pt idx="30">
                    <c:v>07/12/2023</c:v>
                  </c:pt>
                  <c:pt idx="31">
                    <c:v>06/12/2023</c:v>
                  </c:pt>
                  <c:pt idx="32">
                    <c:v>05/12/2023</c:v>
                  </c:pt>
                  <c:pt idx="33">
                    <c:v>04/12/2023</c:v>
                  </c:pt>
                  <c:pt idx="34">
                    <c:v>01/12/2023</c:v>
                  </c:pt>
                  <c:pt idx="35">
                    <c:v>30/11/2023</c:v>
                  </c:pt>
                  <c:pt idx="36">
                    <c:v>29/11/2023</c:v>
                  </c:pt>
                  <c:pt idx="37">
                    <c:v>28/11/2023</c:v>
                  </c:pt>
                  <c:pt idx="38">
                    <c:v>27/11/2023</c:v>
                  </c:pt>
                  <c:pt idx="39">
                    <c:v>24/11/2023</c:v>
                  </c:pt>
                  <c:pt idx="40">
                    <c:v>23/11/2023</c:v>
                  </c:pt>
                  <c:pt idx="41">
                    <c:v>22/11/2023</c:v>
                  </c:pt>
                  <c:pt idx="42">
                    <c:v>21/11/2023</c:v>
                  </c:pt>
                  <c:pt idx="43">
                    <c:v>20/11/2023</c:v>
                  </c:pt>
                  <c:pt idx="44">
                    <c:v>17/11/2023</c:v>
                  </c:pt>
                  <c:pt idx="45">
                    <c:v>16/11/2023</c:v>
                  </c:pt>
                  <c:pt idx="46">
                    <c:v>15/11/2023</c:v>
                  </c:pt>
                  <c:pt idx="47">
                    <c:v>14/11/2023</c:v>
                  </c:pt>
                  <c:pt idx="48">
                    <c:v>13/11/2023</c:v>
                  </c:pt>
                  <c:pt idx="49">
                    <c:v>10/11/2023</c:v>
                  </c:pt>
                  <c:pt idx="50">
                    <c:v>09/11/2023</c:v>
                  </c:pt>
                  <c:pt idx="51">
                    <c:v>08/11/2023</c:v>
                  </c:pt>
                  <c:pt idx="52">
                    <c:v>07/11/2023</c:v>
                  </c:pt>
                  <c:pt idx="53">
                    <c:v>06/11/2023</c:v>
                  </c:pt>
                  <c:pt idx="54">
                    <c:v>03/11/2023</c:v>
                  </c:pt>
                  <c:pt idx="55">
                    <c:v>02/11/2023</c:v>
                  </c:pt>
                  <c:pt idx="56">
                    <c:v>01/11/2023</c:v>
                  </c:pt>
                  <c:pt idx="57">
                    <c:v>31/10/2023</c:v>
                  </c:pt>
                  <c:pt idx="58">
                    <c:v>30/10/2023</c:v>
                  </c:pt>
                  <c:pt idx="59">
                    <c:v>27/10/2023</c:v>
                  </c:pt>
                  <c:pt idx="60">
                    <c:v>26/10/2023</c:v>
                  </c:pt>
                  <c:pt idx="61">
                    <c:v>25/10/2023</c:v>
                  </c:pt>
                  <c:pt idx="62">
                    <c:v>24/10/2023</c:v>
                  </c:pt>
                  <c:pt idx="63">
                    <c:v>23/10/2023</c:v>
                  </c:pt>
                  <c:pt idx="64">
                    <c:v>20/10/2023</c:v>
                  </c:pt>
                  <c:pt idx="65">
                    <c:v>19/10/2023</c:v>
                  </c:pt>
                  <c:pt idx="66">
                    <c:v>18/10/2023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GDTD!$AP$79:$AP$145</c:f>
              <c:numCache>
                <c:formatCode>#,##0</c:formatCode>
                <c:ptCount val="67"/>
                <c:pt idx="0">
                  <c:v>7514100000</c:v>
                </c:pt>
                <c:pt idx="1">
                  <c:v>7514100000</c:v>
                </c:pt>
                <c:pt idx="2">
                  <c:v>7514100000</c:v>
                </c:pt>
                <c:pt idx="3">
                  <c:v>7514100000</c:v>
                </c:pt>
                <c:pt idx="4">
                  <c:v>7514100000</c:v>
                </c:pt>
                <c:pt idx="5">
                  <c:v>7514100000</c:v>
                </c:pt>
                <c:pt idx="6">
                  <c:v>7514100000</c:v>
                </c:pt>
                <c:pt idx="7">
                  <c:v>7514100000</c:v>
                </c:pt>
                <c:pt idx="8">
                  <c:v>7514100000</c:v>
                </c:pt>
                <c:pt idx="9">
                  <c:v>7514100000</c:v>
                </c:pt>
                <c:pt idx="10">
                  <c:v>7514100000</c:v>
                </c:pt>
                <c:pt idx="11">
                  <c:v>7514100000</c:v>
                </c:pt>
                <c:pt idx="12">
                  <c:v>7514100000</c:v>
                </c:pt>
                <c:pt idx="13">
                  <c:v>7514100000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EB7-EA48-BDDD-EA9E9AF791AF}"/>
            </c:ext>
          </c:extLst>
        </c:ser>
        <c:ser>
          <c:idx val="2"/>
          <c:order val="2"/>
          <c:tx>
            <c:strRef>
              <c:f>GDTD!$AQ$78</c:f>
              <c:strCache>
                <c:ptCount val="1"/>
                <c:pt idx="0">
                  <c:v>FCN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multiLvlStrRef>
              <c:f>GDTD!$AM$79:$AN$145</c:f>
              <c:multiLvlStrCache>
                <c:ptCount val="67"/>
                <c:lvl>
                  <c:pt idx="0">
                    <c:v>19/01/2024</c:v>
                  </c:pt>
                  <c:pt idx="1">
                    <c:v>18/01/2024</c:v>
                  </c:pt>
                  <c:pt idx="2">
                    <c:v>17/01/2024</c:v>
                  </c:pt>
                  <c:pt idx="3">
                    <c:v>16/01/2024</c:v>
                  </c:pt>
                  <c:pt idx="4">
                    <c:v>15/01/2024</c:v>
                  </c:pt>
                  <c:pt idx="5">
                    <c:v>12/01/2024</c:v>
                  </c:pt>
                  <c:pt idx="6">
                    <c:v>11/01/2024</c:v>
                  </c:pt>
                  <c:pt idx="7">
                    <c:v>10/01/2024</c:v>
                  </c:pt>
                  <c:pt idx="8">
                    <c:v>09/01/2024</c:v>
                  </c:pt>
                  <c:pt idx="9">
                    <c:v>08/01/2024</c:v>
                  </c:pt>
                  <c:pt idx="10">
                    <c:v>05/01/2024</c:v>
                  </c:pt>
                  <c:pt idx="11">
                    <c:v>04/01/2024</c:v>
                  </c:pt>
                  <c:pt idx="12">
                    <c:v>03/01/2024</c:v>
                  </c:pt>
                  <c:pt idx="13">
                    <c:v>02/01/2024</c:v>
                  </c:pt>
                  <c:pt idx="14">
                    <c:v>29/12/2023</c:v>
                  </c:pt>
                  <c:pt idx="15">
                    <c:v>28/12/2023</c:v>
                  </c:pt>
                  <c:pt idx="16">
                    <c:v>27/12/2023</c:v>
                  </c:pt>
                  <c:pt idx="17">
                    <c:v>26/12/2023</c:v>
                  </c:pt>
                  <c:pt idx="18">
                    <c:v>25/12/2023</c:v>
                  </c:pt>
                  <c:pt idx="19">
                    <c:v>22/12/2023</c:v>
                  </c:pt>
                  <c:pt idx="20">
                    <c:v>21/12/2023</c:v>
                  </c:pt>
                  <c:pt idx="21">
                    <c:v>20/12/2023</c:v>
                  </c:pt>
                  <c:pt idx="22">
                    <c:v>19/12/2023</c:v>
                  </c:pt>
                  <c:pt idx="23">
                    <c:v>18/12/2023</c:v>
                  </c:pt>
                  <c:pt idx="24">
                    <c:v>15/12/2023</c:v>
                  </c:pt>
                  <c:pt idx="25">
                    <c:v>14/12/2023</c:v>
                  </c:pt>
                  <c:pt idx="26">
                    <c:v>13/12/2023</c:v>
                  </c:pt>
                  <c:pt idx="27">
                    <c:v>12/12/2023</c:v>
                  </c:pt>
                  <c:pt idx="28">
                    <c:v>11/12/2023</c:v>
                  </c:pt>
                  <c:pt idx="29">
                    <c:v>08/12/2023</c:v>
                  </c:pt>
                  <c:pt idx="30">
                    <c:v>07/12/2023</c:v>
                  </c:pt>
                  <c:pt idx="31">
                    <c:v>06/12/2023</c:v>
                  </c:pt>
                  <c:pt idx="32">
                    <c:v>05/12/2023</c:v>
                  </c:pt>
                  <c:pt idx="33">
                    <c:v>04/12/2023</c:v>
                  </c:pt>
                  <c:pt idx="34">
                    <c:v>01/12/2023</c:v>
                  </c:pt>
                  <c:pt idx="35">
                    <c:v>30/11/2023</c:v>
                  </c:pt>
                  <c:pt idx="36">
                    <c:v>29/11/2023</c:v>
                  </c:pt>
                  <c:pt idx="37">
                    <c:v>28/11/2023</c:v>
                  </c:pt>
                  <c:pt idx="38">
                    <c:v>27/11/2023</c:v>
                  </c:pt>
                  <c:pt idx="39">
                    <c:v>24/11/2023</c:v>
                  </c:pt>
                  <c:pt idx="40">
                    <c:v>23/11/2023</c:v>
                  </c:pt>
                  <c:pt idx="41">
                    <c:v>22/11/2023</c:v>
                  </c:pt>
                  <c:pt idx="42">
                    <c:v>21/11/2023</c:v>
                  </c:pt>
                  <c:pt idx="43">
                    <c:v>20/11/2023</c:v>
                  </c:pt>
                  <c:pt idx="44">
                    <c:v>17/11/2023</c:v>
                  </c:pt>
                  <c:pt idx="45">
                    <c:v>16/11/2023</c:v>
                  </c:pt>
                  <c:pt idx="46">
                    <c:v>15/11/2023</c:v>
                  </c:pt>
                  <c:pt idx="47">
                    <c:v>14/11/2023</c:v>
                  </c:pt>
                  <c:pt idx="48">
                    <c:v>13/11/2023</c:v>
                  </c:pt>
                  <c:pt idx="49">
                    <c:v>10/11/2023</c:v>
                  </c:pt>
                  <c:pt idx="50">
                    <c:v>09/11/2023</c:v>
                  </c:pt>
                  <c:pt idx="51">
                    <c:v>08/11/2023</c:v>
                  </c:pt>
                  <c:pt idx="52">
                    <c:v>07/11/2023</c:v>
                  </c:pt>
                  <c:pt idx="53">
                    <c:v>06/11/2023</c:v>
                  </c:pt>
                  <c:pt idx="54">
                    <c:v>03/11/2023</c:v>
                  </c:pt>
                  <c:pt idx="55">
                    <c:v>02/11/2023</c:v>
                  </c:pt>
                  <c:pt idx="56">
                    <c:v>01/11/2023</c:v>
                  </c:pt>
                  <c:pt idx="57">
                    <c:v>31/10/2023</c:v>
                  </c:pt>
                  <c:pt idx="58">
                    <c:v>30/10/2023</c:v>
                  </c:pt>
                  <c:pt idx="59">
                    <c:v>27/10/2023</c:v>
                  </c:pt>
                  <c:pt idx="60">
                    <c:v>26/10/2023</c:v>
                  </c:pt>
                  <c:pt idx="61">
                    <c:v>25/10/2023</c:v>
                  </c:pt>
                  <c:pt idx="62">
                    <c:v>24/10/2023</c:v>
                  </c:pt>
                  <c:pt idx="63">
                    <c:v>23/10/2023</c:v>
                  </c:pt>
                  <c:pt idx="64">
                    <c:v>20/10/2023</c:v>
                  </c:pt>
                  <c:pt idx="65">
                    <c:v>19/10/2023</c:v>
                  </c:pt>
                  <c:pt idx="66">
                    <c:v>18/10/2023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GDTD!$AQ$79:$AQ$145</c:f>
              <c:numCache>
                <c:formatCode>#,##0</c:formatCode>
                <c:ptCount val="6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EB7-EA48-BDDD-EA9E9AF791AF}"/>
            </c:ext>
          </c:extLst>
        </c:ser>
        <c:ser>
          <c:idx val="3"/>
          <c:order val="3"/>
          <c:tx>
            <c:strRef>
              <c:f>GDTD!$AR$78</c:f>
              <c:strCache>
                <c:ptCount val="1"/>
                <c:pt idx="0">
                  <c:v>VCG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multiLvlStrRef>
              <c:f>GDTD!$AM$79:$AN$145</c:f>
              <c:multiLvlStrCache>
                <c:ptCount val="67"/>
                <c:lvl>
                  <c:pt idx="0">
                    <c:v>19/01/2024</c:v>
                  </c:pt>
                  <c:pt idx="1">
                    <c:v>18/01/2024</c:v>
                  </c:pt>
                  <c:pt idx="2">
                    <c:v>17/01/2024</c:v>
                  </c:pt>
                  <c:pt idx="3">
                    <c:v>16/01/2024</c:v>
                  </c:pt>
                  <c:pt idx="4">
                    <c:v>15/01/2024</c:v>
                  </c:pt>
                  <c:pt idx="5">
                    <c:v>12/01/2024</c:v>
                  </c:pt>
                  <c:pt idx="6">
                    <c:v>11/01/2024</c:v>
                  </c:pt>
                  <c:pt idx="7">
                    <c:v>10/01/2024</c:v>
                  </c:pt>
                  <c:pt idx="8">
                    <c:v>09/01/2024</c:v>
                  </c:pt>
                  <c:pt idx="9">
                    <c:v>08/01/2024</c:v>
                  </c:pt>
                  <c:pt idx="10">
                    <c:v>05/01/2024</c:v>
                  </c:pt>
                  <c:pt idx="11">
                    <c:v>04/01/2024</c:v>
                  </c:pt>
                  <c:pt idx="12">
                    <c:v>03/01/2024</c:v>
                  </c:pt>
                  <c:pt idx="13">
                    <c:v>02/01/2024</c:v>
                  </c:pt>
                  <c:pt idx="14">
                    <c:v>29/12/2023</c:v>
                  </c:pt>
                  <c:pt idx="15">
                    <c:v>28/12/2023</c:v>
                  </c:pt>
                  <c:pt idx="16">
                    <c:v>27/12/2023</c:v>
                  </c:pt>
                  <c:pt idx="17">
                    <c:v>26/12/2023</c:v>
                  </c:pt>
                  <c:pt idx="18">
                    <c:v>25/12/2023</c:v>
                  </c:pt>
                  <c:pt idx="19">
                    <c:v>22/12/2023</c:v>
                  </c:pt>
                  <c:pt idx="20">
                    <c:v>21/12/2023</c:v>
                  </c:pt>
                  <c:pt idx="21">
                    <c:v>20/12/2023</c:v>
                  </c:pt>
                  <c:pt idx="22">
                    <c:v>19/12/2023</c:v>
                  </c:pt>
                  <c:pt idx="23">
                    <c:v>18/12/2023</c:v>
                  </c:pt>
                  <c:pt idx="24">
                    <c:v>15/12/2023</c:v>
                  </c:pt>
                  <c:pt idx="25">
                    <c:v>14/12/2023</c:v>
                  </c:pt>
                  <c:pt idx="26">
                    <c:v>13/12/2023</c:v>
                  </c:pt>
                  <c:pt idx="27">
                    <c:v>12/12/2023</c:v>
                  </c:pt>
                  <c:pt idx="28">
                    <c:v>11/12/2023</c:v>
                  </c:pt>
                  <c:pt idx="29">
                    <c:v>08/12/2023</c:v>
                  </c:pt>
                  <c:pt idx="30">
                    <c:v>07/12/2023</c:v>
                  </c:pt>
                  <c:pt idx="31">
                    <c:v>06/12/2023</c:v>
                  </c:pt>
                  <c:pt idx="32">
                    <c:v>05/12/2023</c:v>
                  </c:pt>
                  <c:pt idx="33">
                    <c:v>04/12/2023</c:v>
                  </c:pt>
                  <c:pt idx="34">
                    <c:v>01/12/2023</c:v>
                  </c:pt>
                  <c:pt idx="35">
                    <c:v>30/11/2023</c:v>
                  </c:pt>
                  <c:pt idx="36">
                    <c:v>29/11/2023</c:v>
                  </c:pt>
                  <c:pt idx="37">
                    <c:v>28/11/2023</c:v>
                  </c:pt>
                  <c:pt idx="38">
                    <c:v>27/11/2023</c:v>
                  </c:pt>
                  <c:pt idx="39">
                    <c:v>24/11/2023</c:v>
                  </c:pt>
                  <c:pt idx="40">
                    <c:v>23/11/2023</c:v>
                  </c:pt>
                  <c:pt idx="41">
                    <c:v>22/11/2023</c:v>
                  </c:pt>
                  <c:pt idx="42">
                    <c:v>21/11/2023</c:v>
                  </c:pt>
                  <c:pt idx="43">
                    <c:v>20/11/2023</c:v>
                  </c:pt>
                  <c:pt idx="44">
                    <c:v>17/11/2023</c:v>
                  </c:pt>
                  <c:pt idx="45">
                    <c:v>16/11/2023</c:v>
                  </c:pt>
                  <c:pt idx="46">
                    <c:v>15/11/2023</c:v>
                  </c:pt>
                  <c:pt idx="47">
                    <c:v>14/11/2023</c:v>
                  </c:pt>
                  <c:pt idx="48">
                    <c:v>13/11/2023</c:v>
                  </c:pt>
                  <c:pt idx="49">
                    <c:v>10/11/2023</c:v>
                  </c:pt>
                  <c:pt idx="50">
                    <c:v>09/11/2023</c:v>
                  </c:pt>
                  <c:pt idx="51">
                    <c:v>08/11/2023</c:v>
                  </c:pt>
                  <c:pt idx="52">
                    <c:v>07/11/2023</c:v>
                  </c:pt>
                  <c:pt idx="53">
                    <c:v>06/11/2023</c:v>
                  </c:pt>
                  <c:pt idx="54">
                    <c:v>03/11/2023</c:v>
                  </c:pt>
                  <c:pt idx="55">
                    <c:v>02/11/2023</c:v>
                  </c:pt>
                  <c:pt idx="56">
                    <c:v>01/11/2023</c:v>
                  </c:pt>
                  <c:pt idx="57">
                    <c:v>31/10/2023</c:v>
                  </c:pt>
                  <c:pt idx="58">
                    <c:v>30/10/2023</c:v>
                  </c:pt>
                  <c:pt idx="59">
                    <c:v>27/10/2023</c:v>
                  </c:pt>
                  <c:pt idx="60">
                    <c:v>26/10/2023</c:v>
                  </c:pt>
                  <c:pt idx="61">
                    <c:v>25/10/2023</c:v>
                  </c:pt>
                  <c:pt idx="62">
                    <c:v>24/10/2023</c:v>
                  </c:pt>
                  <c:pt idx="63">
                    <c:v>23/10/2023</c:v>
                  </c:pt>
                  <c:pt idx="64">
                    <c:v>20/10/2023</c:v>
                  </c:pt>
                  <c:pt idx="65">
                    <c:v>19/10/2023</c:v>
                  </c:pt>
                  <c:pt idx="66">
                    <c:v>18/10/2023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GDTD!$AR$79:$AR$145</c:f>
              <c:numCache>
                <c:formatCode>#,##0</c:formatCode>
                <c:ptCount val="67"/>
                <c:pt idx="0">
                  <c:v>66303300000</c:v>
                </c:pt>
                <c:pt idx="1">
                  <c:v>27103115000</c:v>
                </c:pt>
                <c:pt idx="2">
                  <c:v>2380525000</c:v>
                </c:pt>
                <c:pt idx="3">
                  <c:v>2419725000</c:v>
                </c:pt>
                <c:pt idx="4">
                  <c:v>2371325000</c:v>
                </c:pt>
                <c:pt idx="5">
                  <c:v>2275275000</c:v>
                </c:pt>
                <c:pt idx="6">
                  <c:v>2289795000</c:v>
                </c:pt>
                <c:pt idx="7">
                  <c:v>2289795000</c:v>
                </c:pt>
                <c:pt idx="8">
                  <c:v>2289795000</c:v>
                </c:pt>
                <c:pt idx="9">
                  <c:v>2289795000</c:v>
                </c:pt>
                <c:pt idx="10">
                  <c:v>2289795000</c:v>
                </c:pt>
                <c:pt idx="11">
                  <c:v>2289795000</c:v>
                </c:pt>
                <c:pt idx="12">
                  <c:v>2289795000</c:v>
                </c:pt>
                <c:pt idx="13">
                  <c:v>2289795000</c:v>
                </c:pt>
                <c:pt idx="14">
                  <c:v>2289795000</c:v>
                </c:pt>
                <c:pt idx="15">
                  <c:v>2289795000</c:v>
                </c:pt>
                <c:pt idx="16">
                  <c:v>2289795000</c:v>
                </c:pt>
                <c:pt idx="17">
                  <c:v>2289795000</c:v>
                </c:pt>
                <c:pt idx="18">
                  <c:v>2289795000</c:v>
                </c:pt>
                <c:pt idx="19">
                  <c:v>2289795000</c:v>
                </c:pt>
                <c:pt idx="20">
                  <c:v>2289795000</c:v>
                </c:pt>
                <c:pt idx="21">
                  <c:v>2289795000</c:v>
                </c:pt>
                <c:pt idx="22">
                  <c:v>2289795000</c:v>
                </c:pt>
                <c:pt idx="23">
                  <c:v>2289795000</c:v>
                </c:pt>
                <c:pt idx="24">
                  <c:v>2289795000</c:v>
                </c:pt>
                <c:pt idx="25">
                  <c:v>0</c:v>
                </c:pt>
                <c:pt idx="26">
                  <c:v>5172575000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5EB7-EA48-BDDD-EA9E9AF791AF}"/>
            </c:ext>
          </c:extLst>
        </c:ser>
        <c:ser>
          <c:idx val="4"/>
          <c:order val="4"/>
          <c:tx>
            <c:strRef>
              <c:f>GDTD!$AS$78</c:f>
              <c:strCache>
                <c:ptCount val="1"/>
                <c:pt idx="0">
                  <c:v>DTD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multiLvlStrRef>
              <c:f>GDTD!$AM$79:$AN$145</c:f>
              <c:multiLvlStrCache>
                <c:ptCount val="67"/>
                <c:lvl>
                  <c:pt idx="0">
                    <c:v>19/01/2024</c:v>
                  </c:pt>
                  <c:pt idx="1">
                    <c:v>18/01/2024</c:v>
                  </c:pt>
                  <c:pt idx="2">
                    <c:v>17/01/2024</c:v>
                  </c:pt>
                  <c:pt idx="3">
                    <c:v>16/01/2024</c:v>
                  </c:pt>
                  <c:pt idx="4">
                    <c:v>15/01/2024</c:v>
                  </c:pt>
                  <c:pt idx="5">
                    <c:v>12/01/2024</c:v>
                  </c:pt>
                  <c:pt idx="6">
                    <c:v>11/01/2024</c:v>
                  </c:pt>
                  <c:pt idx="7">
                    <c:v>10/01/2024</c:v>
                  </c:pt>
                  <c:pt idx="8">
                    <c:v>09/01/2024</c:v>
                  </c:pt>
                  <c:pt idx="9">
                    <c:v>08/01/2024</c:v>
                  </c:pt>
                  <c:pt idx="10">
                    <c:v>05/01/2024</c:v>
                  </c:pt>
                  <c:pt idx="11">
                    <c:v>04/01/2024</c:v>
                  </c:pt>
                  <c:pt idx="12">
                    <c:v>03/01/2024</c:v>
                  </c:pt>
                  <c:pt idx="13">
                    <c:v>02/01/2024</c:v>
                  </c:pt>
                  <c:pt idx="14">
                    <c:v>29/12/2023</c:v>
                  </c:pt>
                  <c:pt idx="15">
                    <c:v>28/12/2023</c:v>
                  </c:pt>
                  <c:pt idx="16">
                    <c:v>27/12/2023</c:v>
                  </c:pt>
                  <c:pt idx="17">
                    <c:v>26/12/2023</c:v>
                  </c:pt>
                  <c:pt idx="18">
                    <c:v>25/12/2023</c:v>
                  </c:pt>
                  <c:pt idx="19">
                    <c:v>22/12/2023</c:v>
                  </c:pt>
                  <c:pt idx="20">
                    <c:v>21/12/2023</c:v>
                  </c:pt>
                  <c:pt idx="21">
                    <c:v>20/12/2023</c:v>
                  </c:pt>
                  <c:pt idx="22">
                    <c:v>19/12/2023</c:v>
                  </c:pt>
                  <c:pt idx="23">
                    <c:v>18/12/2023</c:v>
                  </c:pt>
                  <c:pt idx="24">
                    <c:v>15/12/2023</c:v>
                  </c:pt>
                  <c:pt idx="25">
                    <c:v>14/12/2023</c:v>
                  </c:pt>
                  <c:pt idx="26">
                    <c:v>13/12/2023</c:v>
                  </c:pt>
                  <c:pt idx="27">
                    <c:v>12/12/2023</c:v>
                  </c:pt>
                  <c:pt idx="28">
                    <c:v>11/12/2023</c:v>
                  </c:pt>
                  <c:pt idx="29">
                    <c:v>08/12/2023</c:v>
                  </c:pt>
                  <c:pt idx="30">
                    <c:v>07/12/2023</c:v>
                  </c:pt>
                  <c:pt idx="31">
                    <c:v>06/12/2023</c:v>
                  </c:pt>
                  <c:pt idx="32">
                    <c:v>05/12/2023</c:v>
                  </c:pt>
                  <c:pt idx="33">
                    <c:v>04/12/2023</c:v>
                  </c:pt>
                  <c:pt idx="34">
                    <c:v>01/12/2023</c:v>
                  </c:pt>
                  <c:pt idx="35">
                    <c:v>30/11/2023</c:v>
                  </c:pt>
                  <c:pt idx="36">
                    <c:v>29/11/2023</c:v>
                  </c:pt>
                  <c:pt idx="37">
                    <c:v>28/11/2023</c:v>
                  </c:pt>
                  <c:pt idx="38">
                    <c:v>27/11/2023</c:v>
                  </c:pt>
                  <c:pt idx="39">
                    <c:v>24/11/2023</c:v>
                  </c:pt>
                  <c:pt idx="40">
                    <c:v>23/11/2023</c:v>
                  </c:pt>
                  <c:pt idx="41">
                    <c:v>22/11/2023</c:v>
                  </c:pt>
                  <c:pt idx="42">
                    <c:v>21/11/2023</c:v>
                  </c:pt>
                  <c:pt idx="43">
                    <c:v>20/11/2023</c:v>
                  </c:pt>
                  <c:pt idx="44">
                    <c:v>17/11/2023</c:v>
                  </c:pt>
                  <c:pt idx="45">
                    <c:v>16/11/2023</c:v>
                  </c:pt>
                  <c:pt idx="46">
                    <c:v>15/11/2023</c:v>
                  </c:pt>
                  <c:pt idx="47">
                    <c:v>14/11/2023</c:v>
                  </c:pt>
                  <c:pt idx="48">
                    <c:v>13/11/2023</c:v>
                  </c:pt>
                  <c:pt idx="49">
                    <c:v>10/11/2023</c:v>
                  </c:pt>
                  <c:pt idx="50">
                    <c:v>09/11/2023</c:v>
                  </c:pt>
                  <c:pt idx="51">
                    <c:v>08/11/2023</c:v>
                  </c:pt>
                  <c:pt idx="52">
                    <c:v>07/11/2023</c:v>
                  </c:pt>
                  <c:pt idx="53">
                    <c:v>06/11/2023</c:v>
                  </c:pt>
                  <c:pt idx="54">
                    <c:v>03/11/2023</c:v>
                  </c:pt>
                  <c:pt idx="55">
                    <c:v>02/11/2023</c:v>
                  </c:pt>
                  <c:pt idx="56">
                    <c:v>01/11/2023</c:v>
                  </c:pt>
                  <c:pt idx="57">
                    <c:v>31/10/2023</c:v>
                  </c:pt>
                  <c:pt idx="58">
                    <c:v>30/10/2023</c:v>
                  </c:pt>
                  <c:pt idx="59">
                    <c:v>27/10/2023</c:v>
                  </c:pt>
                  <c:pt idx="60">
                    <c:v>26/10/2023</c:v>
                  </c:pt>
                  <c:pt idx="61">
                    <c:v>25/10/2023</c:v>
                  </c:pt>
                  <c:pt idx="62">
                    <c:v>24/10/2023</c:v>
                  </c:pt>
                  <c:pt idx="63">
                    <c:v>23/10/2023</c:v>
                  </c:pt>
                  <c:pt idx="64">
                    <c:v>20/10/2023</c:v>
                  </c:pt>
                  <c:pt idx="65">
                    <c:v>19/10/2023</c:v>
                  </c:pt>
                  <c:pt idx="66">
                    <c:v>18/10/2023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GDTD!$AS$79:$AS$145</c:f>
              <c:numCache>
                <c:formatCode>#,##0</c:formatCode>
                <c:ptCount val="6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5EB7-EA48-BDDD-EA9E9AF791AF}"/>
            </c:ext>
          </c:extLst>
        </c:ser>
        <c:ser>
          <c:idx val="5"/>
          <c:order val="5"/>
          <c:tx>
            <c:strRef>
              <c:f>GDTD!$AT$78</c:f>
              <c:strCache>
                <c:ptCount val="1"/>
                <c:pt idx="0">
                  <c:v>CTR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multiLvlStrRef>
              <c:f>GDTD!$AM$79:$AN$145</c:f>
              <c:multiLvlStrCache>
                <c:ptCount val="67"/>
                <c:lvl>
                  <c:pt idx="0">
                    <c:v>19/01/2024</c:v>
                  </c:pt>
                  <c:pt idx="1">
                    <c:v>18/01/2024</c:v>
                  </c:pt>
                  <c:pt idx="2">
                    <c:v>17/01/2024</c:v>
                  </c:pt>
                  <c:pt idx="3">
                    <c:v>16/01/2024</c:v>
                  </c:pt>
                  <c:pt idx="4">
                    <c:v>15/01/2024</c:v>
                  </c:pt>
                  <c:pt idx="5">
                    <c:v>12/01/2024</c:v>
                  </c:pt>
                  <c:pt idx="6">
                    <c:v>11/01/2024</c:v>
                  </c:pt>
                  <c:pt idx="7">
                    <c:v>10/01/2024</c:v>
                  </c:pt>
                  <c:pt idx="8">
                    <c:v>09/01/2024</c:v>
                  </c:pt>
                  <c:pt idx="9">
                    <c:v>08/01/2024</c:v>
                  </c:pt>
                  <c:pt idx="10">
                    <c:v>05/01/2024</c:v>
                  </c:pt>
                  <c:pt idx="11">
                    <c:v>04/01/2024</c:v>
                  </c:pt>
                  <c:pt idx="12">
                    <c:v>03/01/2024</c:v>
                  </c:pt>
                  <c:pt idx="13">
                    <c:v>02/01/2024</c:v>
                  </c:pt>
                  <c:pt idx="14">
                    <c:v>29/12/2023</c:v>
                  </c:pt>
                  <c:pt idx="15">
                    <c:v>28/12/2023</c:v>
                  </c:pt>
                  <c:pt idx="16">
                    <c:v>27/12/2023</c:v>
                  </c:pt>
                  <c:pt idx="17">
                    <c:v>26/12/2023</c:v>
                  </c:pt>
                  <c:pt idx="18">
                    <c:v>25/12/2023</c:v>
                  </c:pt>
                  <c:pt idx="19">
                    <c:v>22/12/2023</c:v>
                  </c:pt>
                  <c:pt idx="20">
                    <c:v>21/12/2023</c:v>
                  </c:pt>
                  <c:pt idx="21">
                    <c:v>20/12/2023</c:v>
                  </c:pt>
                  <c:pt idx="22">
                    <c:v>19/12/2023</c:v>
                  </c:pt>
                  <c:pt idx="23">
                    <c:v>18/12/2023</c:v>
                  </c:pt>
                  <c:pt idx="24">
                    <c:v>15/12/2023</c:v>
                  </c:pt>
                  <c:pt idx="25">
                    <c:v>14/12/2023</c:v>
                  </c:pt>
                  <c:pt idx="26">
                    <c:v>13/12/2023</c:v>
                  </c:pt>
                  <c:pt idx="27">
                    <c:v>12/12/2023</c:v>
                  </c:pt>
                  <c:pt idx="28">
                    <c:v>11/12/2023</c:v>
                  </c:pt>
                  <c:pt idx="29">
                    <c:v>08/12/2023</c:v>
                  </c:pt>
                  <c:pt idx="30">
                    <c:v>07/12/2023</c:v>
                  </c:pt>
                  <c:pt idx="31">
                    <c:v>06/12/2023</c:v>
                  </c:pt>
                  <c:pt idx="32">
                    <c:v>05/12/2023</c:v>
                  </c:pt>
                  <c:pt idx="33">
                    <c:v>04/12/2023</c:v>
                  </c:pt>
                  <c:pt idx="34">
                    <c:v>01/12/2023</c:v>
                  </c:pt>
                  <c:pt idx="35">
                    <c:v>30/11/2023</c:v>
                  </c:pt>
                  <c:pt idx="36">
                    <c:v>29/11/2023</c:v>
                  </c:pt>
                  <c:pt idx="37">
                    <c:v>28/11/2023</c:v>
                  </c:pt>
                  <c:pt idx="38">
                    <c:v>27/11/2023</c:v>
                  </c:pt>
                  <c:pt idx="39">
                    <c:v>24/11/2023</c:v>
                  </c:pt>
                  <c:pt idx="40">
                    <c:v>23/11/2023</c:v>
                  </c:pt>
                  <c:pt idx="41">
                    <c:v>22/11/2023</c:v>
                  </c:pt>
                  <c:pt idx="42">
                    <c:v>21/11/2023</c:v>
                  </c:pt>
                  <c:pt idx="43">
                    <c:v>20/11/2023</c:v>
                  </c:pt>
                  <c:pt idx="44">
                    <c:v>17/11/2023</c:v>
                  </c:pt>
                  <c:pt idx="45">
                    <c:v>16/11/2023</c:v>
                  </c:pt>
                  <c:pt idx="46">
                    <c:v>15/11/2023</c:v>
                  </c:pt>
                  <c:pt idx="47">
                    <c:v>14/11/2023</c:v>
                  </c:pt>
                  <c:pt idx="48">
                    <c:v>13/11/2023</c:v>
                  </c:pt>
                  <c:pt idx="49">
                    <c:v>10/11/2023</c:v>
                  </c:pt>
                  <c:pt idx="50">
                    <c:v>09/11/2023</c:v>
                  </c:pt>
                  <c:pt idx="51">
                    <c:v>08/11/2023</c:v>
                  </c:pt>
                  <c:pt idx="52">
                    <c:v>07/11/2023</c:v>
                  </c:pt>
                  <c:pt idx="53">
                    <c:v>06/11/2023</c:v>
                  </c:pt>
                  <c:pt idx="54">
                    <c:v>03/11/2023</c:v>
                  </c:pt>
                  <c:pt idx="55">
                    <c:v>02/11/2023</c:v>
                  </c:pt>
                  <c:pt idx="56">
                    <c:v>01/11/2023</c:v>
                  </c:pt>
                  <c:pt idx="57">
                    <c:v>31/10/2023</c:v>
                  </c:pt>
                  <c:pt idx="58">
                    <c:v>30/10/2023</c:v>
                  </c:pt>
                  <c:pt idx="59">
                    <c:v>27/10/2023</c:v>
                  </c:pt>
                  <c:pt idx="60">
                    <c:v>26/10/2023</c:v>
                  </c:pt>
                  <c:pt idx="61">
                    <c:v>25/10/2023</c:v>
                  </c:pt>
                  <c:pt idx="62">
                    <c:v>24/10/2023</c:v>
                  </c:pt>
                  <c:pt idx="63">
                    <c:v>23/10/2023</c:v>
                  </c:pt>
                  <c:pt idx="64">
                    <c:v>20/10/2023</c:v>
                  </c:pt>
                  <c:pt idx="65">
                    <c:v>19/10/2023</c:v>
                  </c:pt>
                  <c:pt idx="66">
                    <c:v>18/10/2023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GDTD!$AT$79:$AT$145</c:f>
              <c:numCache>
                <c:formatCode>#,##0</c:formatCode>
                <c:ptCount val="67"/>
                <c:pt idx="0">
                  <c:v>8287380000</c:v>
                </c:pt>
                <c:pt idx="1">
                  <c:v>8287380000</c:v>
                </c:pt>
                <c:pt idx="2">
                  <c:v>8296280000</c:v>
                </c:pt>
                <c:pt idx="3">
                  <c:v>8395940000</c:v>
                </c:pt>
                <c:pt idx="4">
                  <c:v>8395940000</c:v>
                </c:pt>
                <c:pt idx="5">
                  <c:v>8395940000</c:v>
                </c:pt>
                <c:pt idx="6">
                  <c:v>8405080000</c:v>
                </c:pt>
                <c:pt idx="7">
                  <c:v>8405080000</c:v>
                </c:pt>
                <c:pt idx="8">
                  <c:v>8405080000</c:v>
                </c:pt>
                <c:pt idx="9">
                  <c:v>8405080000</c:v>
                </c:pt>
                <c:pt idx="10">
                  <c:v>8405080000</c:v>
                </c:pt>
                <c:pt idx="11">
                  <c:v>8405080000</c:v>
                </c:pt>
                <c:pt idx="12">
                  <c:v>8405080000</c:v>
                </c:pt>
                <c:pt idx="13">
                  <c:v>8405080000</c:v>
                </c:pt>
                <c:pt idx="14">
                  <c:v>8405080000</c:v>
                </c:pt>
                <c:pt idx="15">
                  <c:v>8371240000</c:v>
                </c:pt>
                <c:pt idx="16">
                  <c:v>8051460000</c:v>
                </c:pt>
                <c:pt idx="17">
                  <c:v>7337220000</c:v>
                </c:pt>
                <c:pt idx="18">
                  <c:v>7131910000</c:v>
                </c:pt>
                <c:pt idx="19">
                  <c:v>6969050000</c:v>
                </c:pt>
                <c:pt idx="20">
                  <c:v>7285030000</c:v>
                </c:pt>
                <c:pt idx="21">
                  <c:v>7285030000</c:v>
                </c:pt>
                <c:pt idx="22">
                  <c:v>7285030000</c:v>
                </c:pt>
                <c:pt idx="23">
                  <c:v>7285030000</c:v>
                </c:pt>
                <c:pt idx="24">
                  <c:v>7285030000</c:v>
                </c:pt>
                <c:pt idx="25">
                  <c:v>0</c:v>
                </c:pt>
                <c:pt idx="26">
                  <c:v>7285030000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5EB7-EA48-BDDD-EA9E9AF791AF}"/>
            </c:ext>
          </c:extLst>
        </c:ser>
        <c:ser>
          <c:idx val="6"/>
          <c:order val="6"/>
          <c:tx>
            <c:strRef>
              <c:f>GDTD!$AU$78</c:f>
              <c:strCache>
                <c:ptCount val="1"/>
                <c:pt idx="0">
                  <c:v>THG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multiLvlStrRef>
              <c:f>GDTD!$AM$79:$AN$145</c:f>
              <c:multiLvlStrCache>
                <c:ptCount val="67"/>
                <c:lvl>
                  <c:pt idx="0">
                    <c:v>19/01/2024</c:v>
                  </c:pt>
                  <c:pt idx="1">
                    <c:v>18/01/2024</c:v>
                  </c:pt>
                  <c:pt idx="2">
                    <c:v>17/01/2024</c:v>
                  </c:pt>
                  <c:pt idx="3">
                    <c:v>16/01/2024</c:v>
                  </c:pt>
                  <c:pt idx="4">
                    <c:v>15/01/2024</c:v>
                  </c:pt>
                  <c:pt idx="5">
                    <c:v>12/01/2024</c:v>
                  </c:pt>
                  <c:pt idx="6">
                    <c:v>11/01/2024</c:v>
                  </c:pt>
                  <c:pt idx="7">
                    <c:v>10/01/2024</c:v>
                  </c:pt>
                  <c:pt idx="8">
                    <c:v>09/01/2024</c:v>
                  </c:pt>
                  <c:pt idx="9">
                    <c:v>08/01/2024</c:v>
                  </c:pt>
                  <c:pt idx="10">
                    <c:v>05/01/2024</c:v>
                  </c:pt>
                  <c:pt idx="11">
                    <c:v>04/01/2024</c:v>
                  </c:pt>
                  <c:pt idx="12">
                    <c:v>03/01/2024</c:v>
                  </c:pt>
                  <c:pt idx="13">
                    <c:v>02/01/2024</c:v>
                  </c:pt>
                  <c:pt idx="14">
                    <c:v>29/12/2023</c:v>
                  </c:pt>
                  <c:pt idx="15">
                    <c:v>28/12/2023</c:v>
                  </c:pt>
                  <c:pt idx="16">
                    <c:v>27/12/2023</c:v>
                  </c:pt>
                  <c:pt idx="17">
                    <c:v>26/12/2023</c:v>
                  </c:pt>
                  <c:pt idx="18">
                    <c:v>25/12/2023</c:v>
                  </c:pt>
                  <c:pt idx="19">
                    <c:v>22/12/2023</c:v>
                  </c:pt>
                  <c:pt idx="20">
                    <c:v>21/12/2023</c:v>
                  </c:pt>
                  <c:pt idx="21">
                    <c:v>20/12/2023</c:v>
                  </c:pt>
                  <c:pt idx="22">
                    <c:v>19/12/2023</c:v>
                  </c:pt>
                  <c:pt idx="23">
                    <c:v>18/12/2023</c:v>
                  </c:pt>
                  <c:pt idx="24">
                    <c:v>15/12/2023</c:v>
                  </c:pt>
                  <c:pt idx="25">
                    <c:v>14/12/2023</c:v>
                  </c:pt>
                  <c:pt idx="26">
                    <c:v>13/12/2023</c:v>
                  </c:pt>
                  <c:pt idx="27">
                    <c:v>12/12/2023</c:v>
                  </c:pt>
                  <c:pt idx="28">
                    <c:v>11/12/2023</c:v>
                  </c:pt>
                  <c:pt idx="29">
                    <c:v>08/12/2023</c:v>
                  </c:pt>
                  <c:pt idx="30">
                    <c:v>07/12/2023</c:v>
                  </c:pt>
                  <c:pt idx="31">
                    <c:v>06/12/2023</c:v>
                  </c:pt>
                  <c:pt idx="32">
                    <c:v>05/12/2023</c:v>
                  </c:pt>
                  <c:pt idx="33">
                    <c:v>04/12/2023</c:v>
                  </c:pt>
                  <c:pt idx="34">
                    <c:v>01/12/2023</c:v>
                  </c:pt>
                  <c:pt idx="35">
                    <c:v>30/11/2023</c:v>
                  </c:pt>
                  <c:pt idx="36">
                    <c:v>29/11/2023</c:v>
                  </c:pt>
                  <c:pt idx="37">
                    <c:v>28/11/2023</c:v>
                  </c:pt>
                  <c:pt idx="38">
                    <c:v>27/11/2023</c:v>
                  </c:pt>
                  <c:pt idx="39">
                    <c:v>24/11/2023</c:v>
                  </c:pt>
                  <c:pt idx="40">
                    <c:v>23/11/2023</c:v>
                  </c:pt>
                  <c:pt idx="41">
                    <c:v>22/11/2023</c:v>
                  </c:pt>
                  <c:pt idx="42">
                    <c:v>21/11/2023</c:v>
                  </c:pt>
                  <c:pt idx="43">
                    <c:v>20/11/2023</c:v>
                  </c:pt>
                  <c:pt idx="44">
                    <c:v>17/11/2023</c:v>
                  </c:pt>
                  <c:pt idx="45">
                    <c:v>16/11/2023</c:v>
                  </c:pt>
                  <c:pt idx="46">
                    <c:v>15/11/2023</c:v>
                  </c:pt>
                  <c:pt idx="47">
                    <c:v>14/11/2023</c:v>
                  </c:pt>
                  <c:pt idx="48">
                    <c:v>13/11/2023</c:v>
                  </c:pt>
                  <c:pt idx="49">
                    <c:v>10/11/2023</c:v>
                  </c:pt>
                  <c:pt idx="50">
                    <c:v>09/11/2023</c:v>
                  </c:pt>
                  <c:pt idx="51">
                    <c:v>08/11/2023</c:v>
                  </c:pt>
                  <c:pt idx="52">
                    <c:v>07/11/2023</c:v>
                  </c:pt>
                  <c:pt idx="53">
                    <c:v>06/11/2023</c:v>
                  </c:pt>
                  <c:pt idx="54">
                    <c:v>03/11/2023</c:v>
                  </c:pt>
                  <c:pt idx="55">
                    <c:v>02/11/2023</c:v>
                  </c:pt>
                  <c:pt idx="56">
                    <c:v>01/11/2023</c:v>
                  </c:pt>
                  <c:pt idx="57">
                    <c:v>31/10/2023</c:v>
                  </c:pt>
                  <c:pt idx="58">
                    <c:v>30/10/2023</c:v>
                  </c:pt>
                  <c:pt idx="59">
                    <c:v>27/10/2023</c:v>
                  </c:pt>
                  <c:pt idx="60">
                    <c:v>26/10/2023</c:v>
                  </c:pt>
                  <c:pt idx="61">
                    <c:v>25/10/2023</c:v>
                  </c:pt>
                  <c:pt idx="62">
                    <c:v>24/10/2023</c:v>
                  </c:pt>
                  <c:pt idx="63">
                    <c:v>23/10/2023</c:v>
                  </c:pt>
                  <c:pt idx="64">
                    <c:v>20/10/2023</c:v>
                  </c:pt>
                  <c:pt idx="65">
                    <c:v>19/10/2023</c:v>
                  </c:pt>
                  <c:pt idx="66">
                    <c:v>18/10/2023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GDTD!$AU$79:$AU$145</c:f>
              <c:numCache>
                <c:formatCode>#,##0</c:formatCode>
                <c:ptCount val="6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5EB7-EA48-BDDD-EA9E9AF791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56482207"/>
        <c:axId val="1056483935"/>
      </c:lineChart>
      <c:catAx>
        <c:axId val="1056482207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VN"/>
          </a:p>
        </c:txPr>
        <c:crossAx val="1056483935"/>
        <c:crosses val="autoZero"/>
        <c:auto val="1"/>
        <c:lblAlgn val="ctr"/>
        <c:lblOffset val="100"/>
        <c:noMultiLvlLbl val="0"/>
      </c:catAx>
      <c:valAx>
        <c:axId val="1056483935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VN"/>
          </a:p>
        </c:txPr>
        <c:crossAx val="1056482207"/>
        <c:crosses val="autoZero"/>
        <c:crossBetween val="between"/>
        <c:dispUnits>
          <c:builtInUnit val="billion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VN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V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VN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4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</a:rPr>
              <a:t>Thuỷ Sản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V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GDTD!$AH$78</c:f>
              <c:strCache>
                <c:ptCount val="1"/>
                <c:pt idx="0">
                  <c:v>VHC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multiLvlStrRef>
              <c:f>GDTD!$AF$79:$AG$145</c:f>
              <c:multiLvlStrCache>
                <c:ptCount val="67"/>
                <c:lvl>
                  <c:pt idx="0">
                    <c:v>19/01/2024</c:v>
                  </c:pt>
                  <c:pt idx="1">
                    <c:v>18/01/2024</c:v>
                  </c:pt>
                  <c:pt idx="2">
                    <c:v>17/01/2024</c:v>
                  </c:pt>
                  <c:pt idx="3">
                    <c:v>16/01/2024</c:v>
                  </c:pt>
                  <c:pt idx="4">
                    <c:v>15/01/2024</c:v>
                  </c:pt>
                  <c:pt idx="5">
                    <c:v>12/01/2024</c:v>
                  </c:pt>
                  <c:pt idx="6">
                    <c:v>11/01/2024</c:v>
                  </c:pt>
                  <c:pt idx="7">
                    <c:v>10/01/2024</c:v>
                  </c:pt>
                  <c:pt idx="8">
                    <c:v>09/01/2024</c:v>
                  </c:pt>
                  <c:pt idx="9">
                    <c:v>08/01/2024</c:v>
                  </c:pt>
                  <c:pt idx="10">
                    <c:v>05/01/2024</c:v>
                  </c:pt>
                  <c:pt idx="11">
                    <c:v>04/01/2024</c:v>
                  </c:pt>
                  <c:pt idx="12">
                    <c:v>03/01/2024</c:v>
                  </c:pt>
                  <c:pt idx="13">
                    <c:v>02/01/2024</c:v>
                  </c:pt>
                  <c:pt idx="14">
                    <c:v>29/12/2023</c:v>
                  </c:pt>
                  <c:pt idx="15">
                    <c:v>28/12/2023</c:v>
                  </c:pt>
                  <c:pt idx="16">
                    <c:v>27/12/2023</c:v>
                  </c:pt>
                  <c:pt idx="17">
                    <c:v>26/12/2023</c:v>
                  </c:pt>
                  <c:pt idx="18">
                    <c:v>25/12/2023</c:v>
                  </c:pt>
                  <c:pt idx="19">
                    <c:v>22/12/2023</c:v>
                  </c:pt>
                  <c:pt idx="20">
                    <c:v>21/12/2023</c:v>
                  </c:pt>
                  <c:pt idx="21">
                    <c:v>20/12/2023</c:v>
                  </c:pt>
                  <c:pt idx="22">
                    <c:v>19/12/2023</c:v>
                  </c:pt>
                  <c:pt idx="23">
                    <c:v>18/12/2023</c:v>
                  </c:pt>
                  <c:pt idx="24">
                    <c:v>15/12/2023</c:v>
                  </c:pt>
                  <c:pt idx="25">
                    <c:v>14/12/2023</c:v>
                  </c:pt>
                  <c:pt idx="26">
                    <c:v>13/12/2023</c:v>
                  </c:pt>
                  <c:pt idx="27">
                    <c:v>12/12/2023</c:v>
                  </c:pt>
                  <c:pt idx="28">
                    <c:v>11/12/2023</c:v>
                  </c:pt>
                  <c:pt idx="29">
                    <c:v>08/12/2023</c:v>
                  </c:pt>
                  <c:pt idx="30">
                    <c:v>07/12/2023</c:v>
                  </c:pt>
                  <c:pt idx="31">
                    <c:v>06/12/2023</c:v>
                  </c:pt>
                  <c:pt idx="32">
                    <c:v>05/12/2023</c:v>
                  </c:pt>
                  <c:pt idx="33">
                    <c:v>04/12/2023</c:v>
                  </c:pt>
                  <c:pt idx="34">
                    <c:v>01/12/2023</c:v>
                  </c:pt>
                  <c:pt idx="35">
                    <c:v>30/11/2023</c:v>
                  </c:pt>
                  <c:pt idx="36">
                    <c:v>29/11/2023</c:v>
                  </c:pt>
                  <c:pt idx="37">
                    <c:v>28/11/2023</c:v>
                  </c:pt>
                  <c:pt idx="38">
                    <c:v>27/11/2023</c:v>
                  </c:pt>
                  <c:pt idx="39">
                    <c:v>24/11/2023</c:v>
                  </c:pt>
                  <c:pt idx="40">
                    <c:v>23/11/2023</c:v>
                  </c:pt>
                  <c:pt idx="41">
                    <c:v>22/11/2023</c:v>
                  </c:pt>
                  <c:pt idx="42">
                    <c:v>21/11/2023</c:v>
                  </c:pt>
                  <c:pt idx="43">
                    <c:v>20/11/2023</c:v>
                  </c:pt>
                  <c:pt idx="44">
                    <c:v>17/11/2023</c:v>
                  </c:pt>
                  <c:pt idx="45">
                    <c:v>16/11/2023</c:v>
                  </c:pt>
                  <c:pt idx="46">
                    <c:v>15/11/2023</c:v>
                  </c:pt>
                  <c:pt idx="47">
                    <c:v>14/11/2023</c:v>
                  </c:pt>
                  <c:pt idx="48">
                    <c:v>13/11/2023</c:v>
                  </c:pt>
                  <c:pt idx="49">
                    <c:v>10/11/2023</c:v>
                  </c:pt>
                  <c:pt idx="50">
                    <c:v>09/11/2023</c:v>
                  </c:pt>
                  <c:pt idx="51">
                    <c:v>08/11/2023</c:v>
                  </c:pt>
                  <c:pt idx="52">
                    <c:v>07/11/2023</c:v>
                  </c:pt>
                  <c:pt idx="53">
                    <c:v>06/11/2023</c:v>
                  </c:pt>
                  <c:pt idx="54">
                    <c:v>03/11/2023</c:v>
                  </c:pt>
                  <c:pt idx="55">
                    <c:v>02/11/2023</c:v>
                  </c:pt>
                  <c:pt idx="56">
                    <c:v>01/11/2023</c:v>
                  </c:pt>
                  <c:pt idx="57">
                    <c:v>31/10/2023</c:v>
                  </c:pt>
                  <c:pt idx="58">
                    <c:v>30/10/2023</c:v>
                  </c:pt>
                  <c:pt idx="59">
                    <c:v>27/10/2023</c:v>
                  </c:pt>
                  <c:pt idx="60">
                    <c:v>26/10/2023</c:v>
                  </c:pt>
                  <c:pt idx="61">
                    <c:v>25/10/2023</c:v>
                  </c:pt>
                  <c:pt idx="62">
                    <c:v>24/10/2023</c:v>
                  </c:pt>
                  <c:pt idx="63">
                    <c:v>23/10/2023</c:v>
                  </c:pt>
                  <c:pt idx="64">
                    <c:v>20/10/2023</c:v>
                  </c:pt>
                  <c:pt idx="65">
                    <c:v>19/10/2023</c:v>
                  </c:pt>
                  <c:pt idx="66">
                    <c:v>18/10/2023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GDTD!$AH$79:$AH$145</c:f>
              <c:numCache>
                <c:formatCode>#,##0</c:formatCode>
                <c:ptCount val="67"/>
                <c:pt idx="0">
                  <c:v>124974230000</c:v>
                </c:pt>
                <c:pt idx="1">
                  <c:v>124974230000</c:v>
                </c:pt>
                <c:pt idx="2">
                  <c:v>125006270000</c:v>
                </c:pt>
                <c:pt idx="3">
                  <c:v>125148830000</c:v>
                </c:pt>
                <c:pt idx="4">
                  <c:v>125148830000</c:v>
                </c:pt>
                <c:pt idx="5">
                  <c:v>125148830000</c:v>
                </c:pt>
                <c:pt idx="6">
                  <c:v>124659160000</c:v>
                </c:pt>
                <c:pt idx="7">
                  <c:v>124169490000</c:v>
                </c:pt>
                <c:pt idx="8">
                  <c:v>124169490000</c:v>
                </c:pt>
                <c:pt idx="9">
                  <c:v>124169490000</c:v>
                </c:pt>
                <c:pt idx="10">
                  <c:v>124169490000</c:v>
                </c:pt>
                <c:pt idx="11">
                  <c:v>124169490000</c:v>
                </c:pt>
                <c:pt idx="12">
                  <c:v>124169490000</c:v>
                </c:pt>
                <c:pt idx="13">
                  <c:v>124169490000</c:v>
                </c:pt>
                <c:pt idx="14">
                  <c:v>124169490000</c:v>
                </c:pt>
                <c:pt idx="15">
                  <c:v>118804500000</c:v>
                </c:pt>
                <c:pt idx="16">
                  <c:v>118804500000</c:v>
                </c:pt>
                <c:pt idx="17">
                  <c:v>118804500000</c:v>
                </c:pt>
                <c:pt idx="18">
                  <c:v>46069440000</c:v>
                </c:pt>
                <c:pt idx="19">
                  <c:v>1205820000</c:v>
                </c:pt>
                <c:pt idx="20">
                  <c:v>1021380000</c:v>
                </c:pt>
                <c:pt idx="21">
                  <c:v>1021380000</c:v>
                </c:pt>
                <c:pt idx="22">
                  <c:v>1021380000</c:v>
                </c:pt>
                <c:pt idx="23">
                  <c:v>1021380000</c:v>
                </c:pt>
                <c:pt idx="24">
                  <c:v>852120000</c:v>
                </c:pt>
                <c:pt idx="25">
                  <c:v>0</c:v>
                </c:pt>
                <c:pt idx="26">
                  <c:v>131120000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152-994B-ADDA-6A6D825944D4}"/>
            </c:ext>
          </c:extLst>
        </c:ser>
        <c:ser>
          <c:idx val="1"/>
          <c:order val="1"/>
          <c:tx>
            <c:strRef>
              <c:f>GDTD!$AI$78</c:f>
              <c:strCache>
                <c:ptCount val="1"/>
                <c:pt idx="0">
                  <c:v>ANV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multiLvlStrRef>
              <c:f>GDTD!$AF$79:$AG$145</c:f>
              <c:multiLvlStrCache>
                <c:ptCount val="67"/>
                <c:lvl>
                  <c:pt idx="0">
                    <c:v>19/01/2024</c:v>
                  </c:pt>
                  <c:pt idx="1">
                    <c:v>18/01/2024</c:v>
                  </c:pt>
                  <c:pt idx="2">
                    <c:v>17/01/2024</c:v>
                  </c:pt>
                  <c:pt idx="3">
                    <c:v>16/01/2024</c:v>
                  </c:pt>
                  <c:pt idx="4">
                    <c:v>15/01/2024</c:v>
                  </c:pt>
                  <c:pt idx="5">
                    <c:v>12/01/2024</c:v>
                  </c:pt>
                  <c:pt idx="6">
                    <c:v>11/01/2024</c:v>
                  </c:pt>
                  <c:pt idx="7">
                    <c:v>10/01/2024</c:v>
                  </c:pt>
                  <c:pt idx="8">
                    <c:v>09/01/2024</c:v>
                  </c:pt>
                  <c:pt idx="9">
                    <c:v>08/01/2024</c:v>
                  </c:pt>
                  <c:pt idx="10">
                    <c:v>05/01/2024</c:v>
                  </c:pt>
                  <c:pt idx="11">
                    <c:v>04/01/2024</c:v>
                  </c:pt>
                  <c:pt idx="12">
                    <c:v>03/01/2024</c:v>
                  </c:pt>
                  <c:pt idx="13">
                    <c:v>02/01/2024</c:v>
                  </c:pt>
                  <c:pt idx="14">
                    <c:v>29/12/2023</c:v>
                  </c:pt>
                  <c:pt idx="15">
                    <c:v>28/12/2023</c:v>
                  </c:pt>
                  <c:pt idx="16">
                    <c:v>27/12/2023</c:v>
                  </c:pt>
                  <c:pt idx="17">
                    <c:v>26/12/2023</c:v>
                  </c:pt>
                  <c:pt idx="18">
                    <c:v>25/12/2023</c:v>
                  </c:pt>
                  <c:pt idx="19">
                    <c:v>22/12/2023</c:v>
                  </c:pt>
                  <c:pt idx="20">
                    <c:v>21/12/2023</c:v>
                  </c:pt>
                  <c:pt idx="21">
                    <c:v>20/12/2023</c:v>
                  </c:pt>
                  <c:pt idx="22">
                    <c:v>19/12/2023</c:v>
                  </c:pt>
                  <c:pt idx="23">
                    <c:v>18/12/2023</c:v>
                  </c:pt>
                  <c:pt idx="24">
                    <c:v>15/12/2023</c:v>
                  </c:pt>
                  <c:pt idx="25">
                    <c:v>14/12/2023</c:v>
                  </c:pt>
                  <c:pt idx="26">
                    <c:v>13/12/2023</c:v>
                  </c:pt>
                  <c:pt idx="27">
                    <c:v>12/12/2023</c:v>
                  </c:pt>
                  <c:pt idx="28">
                    <c:v>11/12/2023</c:v>
                  </c:pt>
                  <c:pt idx="29">
                    <c:v>08/12/2023</c:v>
                  </c:pt>
                  <c:pt idx="30">
                    <c:v>07/12/2023</c:v>
                  </c:pt>
                  <c:pt idx="31">
                    <c:v>06/12/2023</c:v>
                  </c:pt>
                  <c:pt idx="32">
                    <c:v>05/12/2023</c:v>
                  </c:pt>
                  <c:pt idx="33">
                    <c:v>04/12/2023</c:v>
                  </c:pt>
                  <c:pt idx="34">
                    <c:v>01/12/2023</c:v>
                  </c:pt>
                  <c:pt idx="35">
                    <c:v>30/11/2023</c:v>
                  </c:pt>
                  <c:pt idx="36">
                    <c:v>29/11/2023</c:v>
                  </c:pt>
                  <c:pt idx="37">
                    <c:v>28/11/2023</c:v>
                  </c:pt>
                  <c:pt idx="38">
                    <c:v>27/11/2023</c:v>
                  </c:pt>
                  <c:pt idx="39">
                    <c:v>24/11/2023</c:v>
                  </c:pt>
                  <c:pt idx="40">
                    <c:v>23/11/2023</c:v>
                  </c:pt>
                  <c:pt idx="41">
                    <c:v>22/11/2023</c:v>
                  </c:pt>
                  <c:pt idx="42">
                    <c:v>21/11/2023</c:v>
                  </c:pt>
                  <c:pt idx="43">
                    <c:v>20/11/2023</c:v>
                  </c:pt>
                  <c:pt idx="44">
                    <c:v>17/11/2023</c:v>
                  </c:pt>
                  <c:pt idx="45">
                    <c:v>16/11/2023</c:v>
                  </c:pt>
                  <c:pt idx="46">
                    <c:v>15/11/2023</c:v>
                  </c:pt>
                  <c:pt idx="47">
                    <c:v>14/11/2023</c:v>
                  </c:pt>
                  <c:pt idx="48">
                    <c:v>13/11/2023</c:v>
                  </c:pt>
                  <c:pt idx="49">
                    <c:v>10/11/2023</c:v>
                  </c:pt>
                  <c:pt idx="50">
                    <c:v>09/11/2023</c:v>
                  </c:pt>
                  <c:pt idx="51">
                    <c:v>08/11/2023</c:v>
                  </c:pt>
                  <c:pt idx="52">
                    <c:v>07/11/2023</c:v>
                  </c:pt>
                  <c:pt idx="53">
                    <c:v>06/11/2023</c:v>
                  </c:pt>
                  <c:pt idx="54">
                    <c:v>03/11/2023</c:v>
                  </c:pt>
                  <c:pt idx="55">
                    <c:v>02/11/2023</c:v>
                  </c:pt>
                  <c:pt idx="56">
                    <c:v>01/11/2023</c:v>
                  </c:pt>
                  <c:pt idx="57">
                    <c:v>31/10/2023</c:v>
                  </c:pt>
                  <c:pt idx="58">
                    <c:v>30/10/2023</c:v>
                  </c:pt>
                  <c:pt idx="59">
                    <c:v>27/10/2023</c:v>
                  </c:pt>
                  <c:pt idx="60">
                    <c:v>26/10/2023</c:v>
                  </c:pt>
                  <c:pt idx="61">
                    <c:v>25/10/2023</c:v>
                  </c:pt>
                  <c:pt idx="62">
                    <c:v>24/10/2023</c:v>
                  </c:pt>
                  <c:pt idx="63">
                    <c:v>23/10/2023</c:v>
                  </c:pt>
                  <c:pt idx="64">
                    <c:v>20/10/2023</c:v>
                  </c:pt>
                  <c:pt idx="65">
                    <c:v>19/10/2023</c:v>
                  </c:pt>
                  <c:pt idx="66">
                    <c:v>18/10/2023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GDTD!$AI$79:$AI$145</c:f>
              <c:numCache>
                <c:formatCode>#,##0</c:formatCode>
                <c:ptCount val="6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152-994B-ADDA-6A6D825944D4}"/>
            </c:ext>
          </c:extLst>
        </c:ser>
        <c:ser>
          <c:idx val="2"/>
          <c:order val="2"/>
          <c:tx>
            <c:strRef>
              <c:f>GDTD!$AJ$78</c:f>
              <c:strCache>
                <c:ptCount val="1"/>
                <c:pt idx="0">
                  <c:v>FMC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multiLvlStrRef>
              <c:f>GDTD!$AF$79:$AG$145</c:f>
              <c:multiLvlStrCache>
                <c:ptCount val="67"/>
                <c:lvl>
                  <c:pt idx="0">
                    <c:v>19/01/2024</c:v>
                  </c:pt>
                  <c:pt idx="1">
                    <c:v>18/01/2024</c:v>
                  </c:pt>
                  <c:pt idx="2">
                    <c:v>17/01/2024</c:v>
                  </c:pt>
                  <c:pt idx="3">
                    <c:v>16/01/2024</c:v>
                  </c:pt>
                  <c:pt idx="4">
                    <c:v>15/01/2024</c:v>
                  </c:pt>
                  <c:pt idx="5">
                    <c:v>12/01/2024</c:v>
                  </c:pt>
                  <c:pt idx="6">
                    <c:v>11/01/2024</c:v>
                  </c:pt>
                  <c:pt idx="7">
                    <c:v>10/01/2024</c:v>
                  </c:pt>
                  <c:pt idx="8">
                    <c:v>09/01/2024</c:v>
                  </c:pt>
                  <c:pt idx="9">
                    <c:v>08/01/2024</c:v>
                  </c:pt>
                  <c:pt idx="10">
                    <c:v>05/01/2024</c:v>
                  </c:pt>
                  <c:pt idx="11">
                    <c:v>04/01/2024</c:v>
                  </c:pt>
                  <c:pt idx="12">
                    <c:v>03/01/2024</c:v>
                  </c:pt>
                  <c:pt idx="13">
                    <c:v>02/01/2024</c:v>
                  </c:pt>
                  <c:pt idx="14">
                    <c:v>29/12/2023</c:v>
                  </c:pt>
                  <c:pt idx="15">
                    <c:v>28/12/2023</c:v>
                  </c:pt>
                  <c:pt idx="16">
                    <c:v>27/12/2023</c:v>
                  </c:pt>
                  <c:pt idx="17">
                    <c:v>26/12/2023</c:v>
                  </c:pt>
                  <c:pt idx="18">
                    <c:v>25/12/2023</c:v>
                  </c:pt>
                  <c:pt idx="19">
                    <c:v>22/12/2023</c:v>
                  </c:pt>
                  <c:pt idx="20">
                    <c:v>21/12/2023</c:v>
                  </c:pt>
                  <c:pt idx="21">
                    <c:v>20/12/2023</c:v>
                  </c:pt>
                  <c:pt idx="22">
                    <c:v>19/12/2023</c:v>
                  </c:pt>
                  <c:pt idx="23">
                    <c:v>18/12/2023</c:v>
                  </c:pt>
                  <c:pt idx="24">
                    <c:v>15/12/2023</c:v>
                  </c:pt>
                  <c:pt idx="25">
                    <c:v>14/12/2023</c:v>
                  </c:pt>
                  <c:pt idx="26">
                    <c:v>13/12/2023</c:v>
                  </c:pt>
                  <c:pt idx="27">
                    <c:v>12/12/2023</c:v>
                  </c:pt>
                  <c:pt idx="28">
                    <c:v>11/12/2023</c:v>
                  </c:pt>
                  <c:pt idx="29">
                    <c:v>08/12/2023</c:v>
                  </c:pt>
                  <c:pt idx="30">
                    <c:v>07/12/2023</c:v>
                  </c:pt>
                  <c:pt idx="31">
                    <c:v>06/12/2023</c:v>
                  </c:pt>
                  <c:pt idx="32">
                    <c:v>05/12/2023</c:v>
                  </c:pt>
                  <c:pt idx="33">
                    <c:v>04/12/2023</c:v>
                  </c:pt>
                  <c:pt idx="34">
                    <c:v>01/12/2023</c:v>
                  </c:pt>
                  <c:pt idx="35">
                    <c:v>30/11/2023</c:v>
                  </c:pt>
                  <c:pt idx="36">
                    <c:v>29/11/2023</c:v>
                  </c:pt>
                  <c:pt idx="37">
                    <c:v>28/11/2023</c:v>
                  </c:pt>
                  <c:pt idx="38">
                    <c:v>27/11/2023</c:v>
                  </c:pt>
                  <c:pt idx="39">
                    <c:v>24/11/2023</c:v>
                  </c:pt>
                  <c:pt idx="40">
                    <c:v>23/11/2023</c:v>
                  </c:pt>
                  <c:pt idx="41">
                    <c:v>22/11/2023</c:v>
                  </c:pt>
                  <c:pt idx="42">
                    <c:v>21/11/2023</c:v>
                  </c:pt>
                  <c:pt idx="43">
                    <c:v>20/11/2023</c:v>
                  </c:pt>
                  <c:pt idx="44">
                    <c:v>17/11/2023</c:v>
                  </c:pt>
                  <c:pt idx="45">
                    <c:v>16/11/2023</c:v>
                  </c:pt>
                  <c:pt idx="46">
                    <c:v>15/11/2023</c:v>
                  </c:pt>
                  <c:pt idx="47">
                    <c:v>14/11/2023</c:v>
                  </c:pt>
                  <c:pt idx="48">
                    <c:v>13/11/2023</c:v>
                  </c:pt>
                  <c:pt idx="49">
                    <c:v>10/11/2023</c:v>
                  </c:pt>
                  <c:pt idx="50">
                    <c:v>09/11/2023</c:v>
                  </c:pt>
                  <c:pt idx="51">
                    <c:v>08/11/2023</c:v>
                  </c:pt>
                  <c:pt idx="52">
                    <c:v>07/11/2023</c:v>
                  </c:pt>
                  <c:pt idx="53">
                    <c:v>06/11/2023</c:v>
                  </c:pt>
                  <c:pt idx="54">
                    <c:v>03/11/2023</c:v>
                  </c:pt>
                  <c:pt idx="55">
                    <c:v>02/11/2023</c:v>
                  </c:pt>
                  <c:pt idx="56">
                    <c:v>01/11/2023</c:v>
                  </c:pt>
                  <c:pt idx="57">
                    <c:v>31/10/2023</c:v>
                  </c:pt>
                  <c:pt idx="58">
                    <c:v>30/10/2023</c:v>
                  </c:pt>
                  <c:pt idx="59">
                    <c:v>27/10/2023</c:v>
                  </c:pt>
                  <c:pt idx="60">
                    <c:v>26/10/2023</c:v>
                  </c:pt>
                  <c:pt idx="61">
                    <c:v>25/10/2023</c:v>
                  </c:pt>
                  <c:pt idx="62">
                    <c:v>24/10/2023</c:v>
                  </c:pt>
                  <c:pt idx="63">
                    <c:v>23/10/2023</c:v>
                  </c:pt>
                  <c:pt idx="64">
                    <c:v>20/10/2023</c:v>
                  </c:pt>
                  <c:pt idx="65">
                    <c:v>19/10/2023</c:v>
                  </c:pt>
                  <c:pt idx="66">
                    <c:v>18/10/2023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GDTD!$AJ$79:$AJ$145</c:f>
              <c:numCache>
                <c:formatCode>#,##0</c:formatCode>
                <c:ptCount val="67"/>
                <c:pt idx="0">
                  <c:v>-8900000</c:v>
                </c:pt>
                <c:pt idx="1">
                  <c:v>-8900000</c:v>
                </c:pt>
                <c:pt idx="2">
                  <c:v>-8900000</c:v>
                </c:pt>
                <c:pt idx="3">
                  <c:v>-8900000</c:v>
                </c:pt>
                <c:pt idx="4">
                  <c:v>-8900000</c:v>
                </c:pt>
                <c:pt idx="5">
                  <c:v>-8900000</c:v>
                </c:pt>
                <c:pt idx="6">
                  <c:v>-8900000</c:v>
                </c:pt>
                <c:pt idx="7">
                  <c:v>-8900000</c:v>
                </c:pt>
                <c:pt idx="8">
                  <c:v>-8900000</c:v>
                </c:pt>
                <c:pt idx="9">
                  <c:v>-8900000</c:v>
                </c:pt>
                <c:pt idx="10">
                  <c:v>-8900000</c:v>
                </c:pt>
                <c:pt idx="11">
                  <c:v>-8900000</c:v>
                </c:pt>
                <c:pt idx="12">
                  <c:v>-8900000</c:v>
                </c:pt>
                <c:pt idx="13">
                  <c:v>-8900000</c:v>
                </c:pt>
                <c:pt idx="14">
                  <c:v>-8900000</c:v>
                </c:pt>
                <c:pt idx="15">
                  <c:v>-8900000</c:v>
                </c:pt>
                <c:pt idx="16">
                  <c:v>-8900000</c:v>
                </c:pt>
                <c:pt idx="17">
                  <c:v>-8900000</c:v>
                </c:pt>
                <c:pt idx="18">
                  <c:v>-8900000</c:v>
                </c:pt>
                <c:pt idx="19">
                  <c:v>-8900000</c:v>
                </c:pt>
                <c:pt idx="20">
                  <c:v>-8900000</c:v>
                </c:pt>
                <c:pt idx="21">
                  <c:v>-8900000</c:v>
                </c:pt>
                <c:pt idx="22">
                  <c:v>-8900000</c:v>
                </c:pt>
                <c:pt idx="23">
                  <c:v>-8900000</c:v>
                </c:pt>
                <c:pt idx="24">
                  <c:v>-8900000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152-994B-ADDA-6A6D825944D4}"/>
            </c:ext>
          </c:extLst>
        </c:ser>
        <c:ser>
          <c:idx val="3"/>
          <c:order val="3"/>
          <c:tx>
            <c:strRef>
              <c:f>GDTD!$AK$78</c:f>
              <c:strCache>
                <c:ptCount val="1"/>
                <c:pt idx="0">
                  <c:v>IDI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multiLvlStrRef>
              <c:f>GDTD!$AF$79:$AG$145</c:f>
              <c:multiLvlStrCache>
                <c:ptCount val="67"/>
                <c:lvl>
                  <c:pt idx="0">
                    <c:v>19/01/2024</c:v>
                  </c:pt>
                  <c:pt idx="1">
                    <c:v>18/01/2024</c:v>
                  </c:pt>
                  <c:pt idx="2">
                    <c:v>17/01/2024</c:v>
                  </c:pt>
                  <c:pt idx="3">
                    <c:v>16/01/2024</c:v>
                  </c:pt>
                  <c:pt idx="4">
                    <c:v>15/01/2024</c:v>
                  </c:pt>
                  <c:pt idx="5">
                    <c:v>12/01/2024</c:v>
                  </c:pt>
                  <c:pt idx="6">
                    <c:v>11/01/2024</c:v>
                  </c:pt>
                  <c:pt idx="7">
                    <c:v>10/01/2024</c:v>
                  </c:pt>
                  <c:pt idx="8">
                    <c:v>09/01/2024</c:v>
                  </c:pt>
                  <c:pt idx="9">
                    <c:v>08/01/2024</c:v>
                  </c:pt>
                  <c:pt idx="10">
                    <c:v>05/01/2024</c:v>
                  </c:pt>
                  <c:pt idx="11">
                    <c:v>04/01/2024</c:v>
                  </c:pt>
                  <c:pt idx="12">
                    <c:v>03/01/2024</c:v>
                  </c:pt>
                  <c:pt idx="13">
                    <c:v>02/01/2024</c:v>
                  </c:pt>
                  <c:pt idx="14">
                    <c:v>29/12/2023</c:v>
                  </c:pt>
                  <c:pt idx="15">
                    <c:v>28/12/2023</c:v>
                  </c:pt>
                  <c:pt idx="16">
                    <c:v>27/12/2023</c:v>
                  </c:pt>
                  <c:pt idx="17">
                    <c:v>26/12/2023</c:v>
                  </c:pt>
                  <c:pt idx="18">
                    <c:v>25/12/2023</c:v>
                  </c:pt>
                  <c:pt idx="19">
                    <c:v>22/12/2023</c:v>
                  </c:pt>
                  <c:pt idx="20">
                    <c:v>21/12/2023</c:v>
                  </c:pt>
                  <c:pt idx="21">
                    <c:v>20/12/2023</c:v>
                  </c:pt>
                  <c:pt idx="22">
                    <c:v>19/12/2023</c:v>
                  </c:pt>
                  <c:pt idx="23">
                    <c:v>18/12/2023</c:v>
                  </c:pt>
                  <c:pt idx="24">
                    <c:v>15/12/2023</c:v>
                  </c:pt>
                  <c:pt idx="25">
                    <c:v>14/12/2023</c:v>
                  </c:pt>
                  <c:pt idx="26">
                    <c:v>13/12/2023</c:v>
                  </c:pt>
                  <c:pt idx="27">
                    <c:v>12/12/2023</c:v>
                  </c:pt>
                  <c:pt idx="28">
                    <c:v>11/12/2023</c:v>
                  </c:pt>
                  <c:pt idx="29">
                    <c:v>08/12/2023</c:v>
                  </c:pt>
                  <c:pt idx="30">
                    <c:v>07/12/2023</c:v>
                  </c:pt>
                  <c:pt idx="31">
                    <c:v>06/12/2023</c:v>
                  </c:pt>
                  <c:pt idx="32">
                    <c:v>05/12/2023</c:v>
                  </c:pt>
                  <c:pt idx="33">
                    <c:v>04/12/2023</c:v>
                  </c:pt>
                  <c:pt idx="34">
                    <c:v>01/12/2023</c:v>
                  </c:pt>
                  <c:pt idx="35">
                    <c:v>30/11/2023</c:v>
                  </c:pt>
                  <c:pt idx="36">
                    <c:v>29/11/2023</c:v>
                  </c:pt>
                  <c:pt idx="37">
                    <c:v>28/11/2023</c:v>
                  </c:pt>
                  <c:pt idx="38">
                    <c:v>27/11/2023</c:v>
                  </c:pt>
                  <c:pt idx="39">
                    <c:v>24/11/2023</c:v>
                  </c:pt>
                  <c:pt idx="40">
                    <c:v>23/11/2023</c:v>
                  </c:pt>
                  <c:pt idx="41">
                    <c:v>22/11/2023</c:v>
                  </c:pt>
                  <c:pt idx="42">
                    <c:v>21/11/2023</c:v>
                  </c:pt>
                  <c:pt idx="43">
                    <c:v>20/11/2023</c:v>
                  </c:pt>
                  <c:pt idx="44">
                    <c:v>17/11/2023</c:v>
                  </c:pt>
                  <c:pt idx="45">
                    <c:v>16/11/2023</c:v>
                  </c:pt>
                  <c:pt idx="46">
                    <c:v>15/11/2023</c:v>
                  </c:pt>
                  <c:pt idx="47">
                    <c:v>14/11/2023</c:v>
                  </c:pt>
                  <c:pt idx="48">
                    <c:v>13/11/2023</c:v>
                  </c:pt>
                  <c:pt idx="49">
                    <c:v>10/11/2023</c:v>
                  </c:pt>
                  <c:pt idx="50">
                    <c:v>09/11/2023</c:v>
                  </c:pt>
                  <c:pt idx="51">
                    <c:v>08/11/2023</c:v>
                  </c:pt>
                  <c:pt idx="52">
                    <c:v>07/11/2023</c:v>
                  </c:pt>
                  <c:pt idx="53">
                    <c:v>06/11/2023</c:v>
                  </c:pt>
                  <c:pt idx="54">
                    <c:v>03/11/2023</c:v>
                  </c:pt>
                  <c:pt idx="55">
                    <c:v>02/11/2023</c:v>
                  </c:pt>
                  <c:pt idx="56">
                    <c:v>01/11/2023</c:v>
                  </c:pt>
                  <c:pt idx="57">
                    <c:v>31/10/2023</c:v>
                  </c:pt>
                  <c:pt idx="58">
                    <c:v>30/10/2023</c:v>
                  </c:pt>
                  <c:pt idx="59">
                    <c:v>27/10/2023</c:v>
                  </c:pt>
                  <c:pt idx="60">
                    <c:v>26/10/2023</c:v>
                  </c:pt>
                  <c:pt idx="61">
                    <c:v>25/10/2023</c:v>
                  </c:pt>
                  <c:pt idx="62">
                    <c:v>24/10/2023</c:v>
                  </c:pt>
                  <c:pt idx="63">
                    <c:v>23/10/2023</c:v>
                  </c:pt>
                  <c:pt idx="64">
                    <c:v>20/10/2023</c:v>
                  </c:pt>
                  <c:pt idx="65">
                    <c:v>19/10/2023</c:v>
                  </c:pt>
                  <c:pt idx="66">
                    <c:v>18/10/2023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GDTD!$AK$79:$AK$145</c:f>
              <c:numCache>
                <c:formatCode>#,##0</c:formatCode>
                <c:ptCount val="6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F152-994B-ADDA-6A6D825944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35144543"/>
        <c:axId val="439983375"/>
      </c:lineChart>
      <c:catAx>
        <c:axId val="335144543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VN"/>
          </a:p>
        </c:txPr>
        <c:crossAx val="439983375"/>
        <c:crosses val="autoZero"/>
        <c:auto val="1"/>
        <c:lblAlgn val="ctr"/>
        <c:lblOffset val="100"/>
        <c:noMultiLvlLbl val="0"/>
      </c:catAx>
      <c:valAx>
        <c:axId val="439983375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VN"/>
          </a:p>
        </c:txPr>
        <c:crossAx val="335144543"/>
        <c:crosses val="autoZero"/>
        <c:crossBetween val="between"/>
        <c:dispUnits>
          <c:builtInUnit val="billion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VN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V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VN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Dệt may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V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GDTD!$Y$78</c:f>
              <c:strCache>
                <c:ptCount val="1"/>
                <c:pt idx="0">
                  <c:v>STK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multiLvlStrRef>
              <c:f>GDTD!$W$79:$X$146</c:f>
              <c:multiLvlStrCache>
                <c:ptCount val="68"/>
                <c:lvl>
                  <c:pt idx="0">
                    <c:v>19/01/2024</c:v>
                  </c:pt>
                  <c:pt idx="1">
                    <c:v>18/01/2024</c:v>
                  </c:pt>
                  <c:pt idx="2">
                    <c:v>17/01/2024</c:v>
                  </c:pt>
                  <c:pt idx="3">
                    <c:v>16/01/2024</c:v>
                  </c:pt>
                  <c:pt idx="4">
                    <c:v>15/01/2024</c:v>
                  </c:pt>
                  <c:pt idx="5">
                    <c:v>12/01/2024</c:v>
                  </c:pt>
                  <c:pt idx="6">
                    <c:v>11/01/2024</c:v>
                  </c:pt>
                  <c:pt idx="7">
                    <c:v>10/01/2024</c:v>
                  </c:pt>
                  <c:pt idx="8">
                    <c:v>09/01/2024</c:v>
                  </c:pt>
                  <c:pt idx="9">
                    <c:v>08/01/2024</c:v>
                  </c:pt>
                  <c:pt idx="10">
                    <c:v>05/01/2024</c:v>
                  </c:pt>
                  <c:pt idx="11">
                    <c:v>04/01/2024</c:v>
                  </c:pt>
                  <c:pt idx="12">
                    <c:v>03/01/2024</c:v>
                  </c:pt>
                  <c:pt idx="13">
                    <c:v>02/01/2024</c:v>
                  </c:pt>
                  <c:pt idx="14">
                    <c:v>29/12/2023</c:v>
                  </c:pt>
                  <c:pt idx="15">
                    <c:v>28/12/2023</c:v>
                  </c:pt>
                  <c:pt idx="16">
                    <c:v>27/12/2023</c:v>
                  </c:pt>
                  <c:pt idx="17">
                    <c:v>26/12/2023</c:v>
                  </c:pt>
                  <c:pt idx="18">
                    <c:v>25/12/2023</c:v>
                  </c:pt>
                  <c:pt idx="19">
                    <c:v>22/12/2023</c:v>
                  </c:pt>
                  <c:pt idx="20">
                    <c:v>21/12/2023</c:v>
                  </c:pt>
                  <c:pt idx="21">
                    <c:v>20/12/2023</c:v>
                  </c:pt>
                  <c:pt idx="22">
                    <c:v>19/12/2023</c:v>
                  </c:pt>
                  <c:pt idx="23">
                    <c:v>18/12/2023</c:v>
                  </c:pt>
                  <c:pt idx="24">
                    <c:v>15/12/2023</c:v>
                  </c:pt>
                  <c:pt idx="25">
                    <c:v>14/12/2023</c:v>
                  </c:pt>
                  <c:pt idx="26">
                    <c:v>13/12/2023</c:v>
                  </c:pt>
                  <c:pt idx="27">
                    <c:v>12/12/2023</c:v>
                  </c:pt>
                  <c:pt idx="28">
                    <c:v>11/12/2023</c:v>
                  </c:pt>
                  <c:pt idx="29">
                    <c:v>08/12/2023</c:v>
                  </c:pt>
                  <c:pt idx="30">
                    <c:v>07/12/2023</c:v>
                  </c:pt>
                  <c:pt idx="31">
                    <c:v>06/12/2023</c:v>
                  </c:pt>
                  <c:pt idx="32">
                    <c:v>05/12/2023</c:v>
                  </c:pt>
                  <c:pt idx="33">
                    <c:v>04/12/2023</c:v>
                  </c:pt>
                  <c:pt idx="34">
                    <c:v>01/12/2023</c:v>
                  </c:pt>
                  <c:pt idx="35">
                    <c:v>30/11/2023</c:v>
                  </c:pt>
                  <c:pt idx="36">
                    <c:v>29/11/2023</c:v>
                  </c:pt>
                  <c:pt idx="37">
                    <c:v>28/11/2023</c:v>
                  </c:pt>
                  <c:pt idx="38">
                    <c:v>27/11/2023</c:v>
                  </c:pt>
                  <c:pt idx="39">
                    <c:v>24/11/2023</c:v>
                  </c:pt>
                  <c:pt idx="40">
                    <c:v>23/11/2023</c:v>
                  </c:pt>
                  <c:pt idx="41">
                    <c:v>22/11/2023</c:v>
                  </c:pt>
                  <c:pt idx="42">
                    <c:v>21/11/2023</c:v>
                  </c:pt>
                  <c:pt idx="43">
                    <c:v>20/11/2023</c:v>
                  </c:pt>
                  <c:pt idx="44">
                    <c:v>17/11/2023</c:v>
                  </c:pt>
                  <c:pt idx="45">
                    <c:v>16/11/2023</c:v>
                  </c:pt>
                  <c:pt idx="46">
                    <c:v>15/11/2023</c:v>
                  </c:pt>
                  <c:pt idx="47">
                    <c:v>14/11/2023</c:v>
                  </c:pt>
                  <c:pt idx="48">
                    <c:v>13/11/2023</c:v>
                  </c:pt>
                  <c:pt idx="49">
                    <c:v>10/11/2023</c:v>
                  </c:pt>
                  <c:pt idx="50">
                    <c:v>09/11/2023</c:v>
                  </c:pt>
                  <c:pt idx="51">
                    <c:v>08/11/2023</c:v>
                  </c:pt>
                  <c:pt idx="52">
                    <c:v>07/11/2023</c:v>
                  </c:pt>
                  <c:pt idx="53">
                    <c:v>06/11/2023</c:v>
                  </c:pt>
                  <c:pt idx="54">
                    <c:v>03/11/2023</c:v>
                  </c:pt>
                  <c:pt idx="55">
                    <c:v>02/11/2023</c:v>
                  </c:pt>
                  <c:pt idx="56">
                    <c:v>01/11/2023</c:v>
                  </c:pt>
                  <c:pt idx="57">
                    <c:v>31/10/2023</c:v>
                  </c:pt>
                  <c:pt idx="58">
                    <c:v>30/10/2023</c:v>
                  </c:pt>
                  <c:pt idx="59">
                    <c:v>27/10/2023</c:v>
                  </c:pt>
                  <c:pt idx="60">
                    <c:v>26/10/2023</c:v>
                  </c:pt>
                  <c:pt idx="61">
                    <c:v>25/10/2023</c:v>
                  </c:pt>
                  <c:pt idx="62">
                    <c:v>24/10/2023</c:v>
                  </c:pt>
                  <c:pt idx="63">
                    <c:v>23/10/2023</c:v>
                  </c:pt>
                  <c:pt idx="64">
                    <c:v>20/10/2023</c:v>
                  </c:pt>
                  <c:pt idx="65">
                    <c:v>19/10/2023</c:v>
                  </c:pt>
                  <c:pt idx="66">
                    <c:v>18/10/2023</c:v>
                  </c:pt>
                  <c:pt idx="67">
                    <c:v>17/10/2023</c:v>
                  </c:pt>
                </c:lvl>
                <c:lvl>
                  <c:pt idx="0">
                    <c:v>M1</c:v>
                  </c:pt>
                  <c:pt idx="23">
                    <c:v>M2</c:v>
                  </c:pt>
                  <c:pt idx="46">
                    <c:v>M3</c:v>
                  </c:pt>
                </c:lvl>
              </c:multiLvlStrCache>
            </c:multiLvlStrRef>
          </c:cat>
          <c:val>
            <c:numRef>
              <c:f>GDTD!$Y$79:$Y$146</c:f>
              <c:numCache>
                <c:formatCode>#,##0</c:formatCode>
                <c:ptCount val="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E64-2F48-A991-07EC3BF8DFEF}"/>
            </c:ext>
          </c:extLst>
        </c:ser>
        <c:ser>
          <c:idx val="1"/>
          <c:order val="1"/>
          <c:tx>
            <c:strRef>
              <c:f>GDTD!$Z$78</c:f>
              <c:strCache>
                <c:ptCount val="1"/>
                <c:pt idx="0">
                  <c:v>GIL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multiLvlStrRef>
              <c:f>GDTD!$W$79:$X$146</c:f>
              <c:multiLvlStrCache>
                <c:ptCount val="68"/>
                <c:lvl>
                  <c:pt idx="0">
                    <c:v>19/01/2024</c:v>
                  </c:pt>
                  <c:pt idx="1">
                    <c:v>18/01/2024</c:v>
                  </c:pt>
                  <c:pt idx="2">
                    <c:v>17/01/2024</c:v>
                  </c:pt>
                  <c:pt idx="3">
                    <c:v>16/01/2024</c:v>
                  </c:pt>
                  <c:pt idx="4">
                    <c:v>15/01/2024</c:v>
                  </c:pt>
                  <c:pt idx="5">
                    <c:v>12/01/2024</c:v>
                  </c:pt>
                  <c:pt idx="6">
                    <c:v>11/01/2024</c:v>
                  </c:pt>
                  <c:pt idx="7">
                    <c:v>10/01/2024</c:v>
                  </c:pt>
                  <c:pt idx="8">
                    <c:v>09/01/2024</c:v>
                  </c:pt>
                  <c:pt idx="9">
                    <c:v>08/01/2024</c:v>
                  </c:pt>
                  <c:pt idx="10">
                    <c:v>05/01/2024</c:v>
                  </c:pt>
                  <c:pt idx="11">
                    <c:v>04/01/2024</c:v>
                  </c:pt>
                  <c:pt idx="12">
                    <c:v>03/01/2024</c:v>
                  </c:pt>
                  <c:pt idx="13">
                    <c:v>02/01/2024</c:v>
                  </c:pt>
                  <c:pt idx="14">
                    <c:v>29/12/2023</c:v>
                  </c:pt>
                  <c:pt idx="15">
                    <c:v>28/12/2023</c:v>
                  </c:pt>
                  <c:pt idx="16">
                    <c:v>27/12/2023</c:v>
                  </c:pt>
                  <c:pt idx="17">
                    <c:v>26/12/2023</c:v>
                  </c:pt>
                  <c:pt idx="18">
                    <c:v>25/12/2023</c:v>
                  </c:pt>
                  <c:pt idx="19">
                    <c:v>22/12/2023</c:v>
                  </c:pt>
                  <c:pt idx="20">
                    <c:v>21/12/2023</c:v>
                  </c:pt>
                  <c:pt idx="21">
                    <c:v>20/12/2023</c:v>
                  </c:pt>
                  <c:pt idx="22">
                    <c:v>19/12/2023</c:v>
                  </c:pt>
                  <c:pt idx="23">
                    <c:v>18/12/2023</c:v>
                  </c:pt>
                  <c:pt idx="24">
                    <c:v>15/12/2023</c:v>
                  </c:pt>
                  <c:pt idx="25">
                    <c:v>14/12/2023</c:v>
                  </c:pt>
                  <c:pt idx="26">
                    <c:v>13/12/2023</c:v>
                  </c:pt>
                  <c:pt idx="27">
                    <c:v>12/12/2023</c:v>
                  </c:pt>
                  <c:pt idx="28">
                    <c:v>11/12/2023</c:v>
                  </c:pt>
                  <c:pt idx="29">
                    <c:v>08/12/2023</c:v>
                  </c:pt>
                  <c:pt idx="30">
                    <c:v>07/12/2023</c:v>
                  </c:pt>
                  <c:pt idx="31">
                    <c:v>06/12/2023</c:v>
                  </c:pt>
                  <c:pt idx="32">
                    <c:v>05/12/2023</c:v>
                  </c:pt>
                  <c:pt idx="33">
                    <c:v>04/12/2023</c:v>
                  </c:pt>
                  <c:pt idx="34">
                    <c:v>01/12/2023</c:v>
                  </c:pt>
                  <c:pt idx="35">
                    <c:v>30/11/2023</c:v>
                  </c:pt>
                  <c:pt idx="36">
                    <c:v>29/11/2023</c:v>
                  </c:pt>
                  <c:pt idx="37">
                    <c:v>28/11/2023</c:v>
                  </c:pt>
                  <c:pt idx="38">
                    <c:v>27/11/2023</c:v>
                  </c:pt>
                  <c:pt idx="39">
                    <c:v>24/11/2023</c:v>
                  </c:pt>
                  <c:pt idx="40">
                    <c:v>23/11/2023</c:v>
                  </c:pt>
                  <c:pt idx="41">
                    <c:v>22/11/2023</c:v>
                  </c:pt>
                  <c:pt idx="42">
                    <c:v>21/11/2023</c:v>
                  </c:pt>
                  <c:pt idx="43">
                    <c:v>20/11/2023</c:v>
                  </c:pt>
                  <c:pt idx="44">
                    <c:v>17/11/2023</c:v>
                  </c:pt>
                  <c:pt idx="45">
                    <c:v>16/11/2023</c:v>
                  </c:pt>
                  <c:pt idx="46">
                    <c:v>15/11/2023</c:v>
                  </c:pt>
                  <c:pt idx="47">
                    <c:v>14/11/2023</c:v>
                  </c:pt>
                  <c:pt idx="48">
                    <c:v>13/11/2023</c:v>
                  </c:pt>
                  <c:pt idx="49">
                    <c:v>10/11/2023</c:v>
                  </c:pt>
                  <c:pt idx="50">
                    <c:v>09/11/2023</c:v>
                  </c:pt>
                  <c:pt idx="51">
                    <c:v>08/11/2023</c:v>
                  </c:pt>
                  <c:pt idx="52">
                    <c:v>07/11/2023</c:v>
                  </c:pt>
                  <c:pt idx="53">
                    <c:v>06/11/2023</c:v>
                  </c:pt>
                  <c:pt idx="54">
                    <c:v>03/11/2023</c:v>
                  </c:pt>
                  <c:pt idx="55">
                    <c:v>02/11/2023</c:v>
                  </c:pt>
                  <c:pt idx="56">
                    <c:v>01/11/2023</c:v>
                  </c:pt>
                  <c:pt idx="57">
                    <c:v>31/10/2023</c:v>
                  </c:pt>
                  <c:pt idx="58">
                    <c:v>30/10/2023</c:v>
                  </c:pt>
                  <c:pt idx="59">
                    <c:v>27/10/2023</c:v>
                  </c:pt>
                  <c:pt idx="60">
                    <c:v>26/10/2023</c:v>
                  </c:pt>
                  <c:pt idx="61">
                    <c:v>25/10/2023</c:v>
                  </c:pt>
                  <c:pt idx="62">
                    <c:v>24/10/2023</c:v>
                  </c:pt>
                  <c:pt idx="63">
                    <c:v>23/10/2023</c:v>
                  </c:pt>
                  <c:pt idx="64">
                    <c:v>20/10/2023</c:v>
                  </c:pt>
                  <c:pt idx="65">
                    <c:v>19/10/2023</c:v>
                  </c:pt>
                  <c:pt idx="66">
                    <c:v>18/10/2023</c:v>
                  </c:pt>
                  <c:pt idx="67">
                    <c:v>17/10/2023</c:v>
                  </c:pt>
                </c:lvl>
                <c:lvl>
                  <c:pt idx="0">
                    <c:v>M1</c:v>
                  </c:pt>
                  <c:pt idx="23">
                    <c:v>M2</c:v>
                  </c:pt>
                  <c:pt idx="46">
                    <c:v>M3</c:v>
                  </c:pt>
                </c:lvl>
              </c:multiLvlStrCache>
            </c:multiLvlStrRef>
          </c:cat>
          <c:val>
            <c:numRef>
              <c:f>GDTD!$Z$79:$Z$146</c:f>
              <c:numCache>
                <c:formatCode>#,##0</c:formatCode>
                <c:ptCount val="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E64-2F48-A991-07EC3BF8DFEF}"/>
            </c:ext>
          </c:extLst>
        </c:ser>
        <c:ser>
          <c:idx val="2"/>
          <c:order val="2"/>
          <c:tx>
            <c:strRef>
              <c:f>GDTD!$AA$78</c:f>
              <c:strCache>
                <c:ptCount val="1"/>
                <c:pt idx="0">
                  <c:v>MSH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multiLvlStrRef>
              <c:f>GDTD!$W$79:$X$146</c:f>
              <c:multiLvlStrCache>
                <c:ptCount val="68"/>
                <c:lvl>
                  <c:pt idx="0">
                    <c:v>19/01/2024</c:v>
                  </c:pt>
                  <c:pt idx="1">
                    <c:v>18/01/2024</c:v>
                  </c:pt>
                  <c:pt idx="2">
                    <c:v>17/01/2024</c:v>
                  </c:pt>
                  <c:pt idx="3">
                    <c:v>16/01/2024</c:v>
                  </c:pt>
                  <c:pt idx="4">
                    <c:v>15/01/2024</c:v>
                  </c:pt>
                  <c:pt idx="5">
                    <c:v>12/01/2024</c:v>
                  </c:pt>
                  <c:pt idx="6">
                    <c:v>11/01/2024</c:v>
                  </c:pt>
                  <c:pt idx="7">
                    <c:v>10/01/2024</c:v>
                  </c:pt>
                  <c:pt idx="8">
                    <c:v>09/01/2024</c:v>
                  </c:pt>
                  <c:pt idx="9">
                    <c:v>08/01/2024</c:v>
                  </c:pt>
                  <c:pt idx="10">
                    <c:v>05/01/2024</c:v>
                  </c:pt>
                  <c:pt idx="11">
                    <c:v>04/01/2024</c:v>
                  </c:pt>
                  <c:pt idx="12">
                    <c:v>03/01/2024</c:v>
                  </c:pt>
                  <c:pt idx="13">
                    <c:v>02/01/2024</c:v>
                  </c:pt>
                  <c:pt idx="14">
                    <c:v>29/12/2023</c:v>
                  </c:pt>
                  <c:pt idx="15">
                    <c:v>28/12/2023</c:v>
                  </c:pt>
                  <c:pt idx="16">
                    <c:v>27/12/2023</c:v>
                  </c:pt>
                  <c:pt idx="17">
                    <c:v>26/12/2023</c:v>
                  </c:pt>
                  <c:pt idx="18">
                    <c:v>25/12/2023</c:v>
                  </c:pt>
                  <c:pt idx="19">
                    <c:v>22/12/2023</c:v>
                  </c:pt>
                  <c:pt idx="20">
                    <c:v>21/12/2023</c:v>
                  </c:pt>
                  <c:pt idx="21">
                    <c:v>20/12/2023</c:v>
                  </c:pt>
                  <c:pt idx="22">
                    <c:v>19/12/2023</c:v>
                  </c:pt>
                  <c:pt idx="23">
                    <c:v>18/12/2023</c:v>
                  </c:pt>
                  <c:pt idx="24">
                    <c:v>15/12/2023</c:v>
                  </c:pt>
                  <c:pt idx="25">
                    <c:v>14/12/2023</c:v>
                  </c:pt>
                  <c:pt idx="26">
                    <c:v>13/12/2023</c:v>
                  </c:pt>
                  <c:pt idx="27">
                    <c:v>12/12/2023</c:v>
                  </c:pt>
                  <c:pt idx="28">
                    <c:v>11/12/2023</c:v>
                  </c:pt>
                  <c:pt idx="29">
                    <c:v>08/12/2023</c:v>
                  </c:pt>
                  <c:pt idx="30">
                    <c:v>07/12/2023</c:v>
                  </c:pt>
                  <c:pt idx="31">
                    <c:v>06/12/2023</c:v>
                  </c:pt>
                  <c:pt idx="32">
                    <c:v>05/12/2023</c:v>
                  </c:pt>
                  <c:pt idx="33">
                    <c:v>04/12/2023</c:v>
                  </c:pt>
                  <c:pt idx="34">
                    <c:v>01/12/2023</c:v>
                  </c:pt>
                  <c:pt idx="35">
                    <c:v>30/11/2023</c:v>
                  </c:pt>
                  <c:pt idx="36">
                    <c:v>29/11/2023</c:v>
                  </c:pt>
                  <c:pt idx="37">
                    <c:v>28/11/2023</c:v>
                  </c:pt>
                  <c:pt idx="38">
                    <c:v>27/11/2023</c:v>
                  </c:pt>
                  <c:pt idx="39">
                    <c:v>24/11/2023</c:v>
                  </c:pt>
                  <c:pt idx="40">
                    <c:v>23/11/2023</c:v>
                  </c:pt>
                  <c:pt idx="41">
                    <c:v>22/11/2023</c:v>
                  </c:pt>
                  <c:pt idx="42">
                    <c:v>21/11/2023</c:v>
                  </c:pt>
                  <c:pt idx="43">
                    <c:v>20/11/2023</c:v>
                  </c:pt>
                  <c:pt idx="44">
                    <c:v>17/11/2023</c:v>
                  </c:pt>
                  <c:pt idx="45">
                    <c:v>16/11/2023</c:v>
                  </c:pt>
                  <c:pt idx="46">
                    <c:v>15/11/2023</c:v>
                  </c:pt>
                  <c:pt idx="47">
                    <c:v>14/11/2023</c:v>
                  </c:pt>
                  <c:pt idx="48">
                    <c:v>13/11/2023</c:v>
                  </c:pt>
                  <c:pt idx="49">
                    <c:v>10/11/2023</c:v>
                  </c:pt>
                  <c:pt idx="50">
                    <c:v>09/11/2023</c:v>
                  </c:pt>
                  <c:pt idx="51">
                    <c:v>08/11/2023</c:v>
                  </c:pt>
                  <c:pt idx="52">
                    <c:v>07/11/2023</c:v>
                  </c:pt>
                  <c:pt idx="53">
                    <c:v>06/11/2023</c:v>
                  </c:pt>
                  <c:pt idx="54">
                    <c:v>03/11/2023</c:v>
                  </c:pt>
                  <c:pt idx="55">
                    <c:v>02/11/2023</c:v>
                  </c:pt>
                  <c:pt idx="56">
                    <c:v>01/11/2023</c:v>
                  </c:pt>
                  <c:pt idx="57">
                    <c:v>31/10/2023</c:v>
                  </c:pt>
                  <c:pt idx="58">
                    <c:v>30/10/2023</c:v>
                  </c:pt>
                  <c:pt idx="59">
                    <c:v>27/10/2023</c:v>
                  </c:pt>
                  <c:pt idx="60">
                    <c:v>26/10/2023</c:v>
                  </c:pt>
                  <c:pt idx="61">
                    <c:v>25/10/2023</c:v>
                  </c:pt>
                  <c:pt idx="62">
                    <c:v>24/10/2023</c:v>
                  </c:pt>
                  <c:pt idx="63">
                    <c:v>23/10/2023</c:v>
                  </c:pt>
                  <c:pt idx="64">
                    <c:v>20/10/2023</c:v>
                  </c:pt>
                  <c:pt idx="65">
                    <c:v>19/10/2023</c:v>
                  </c:pt>
                  <c:pt idx="66">
                    <c:v>18/10/2023</c:v>
                  </c:pt>
                  <c:pt idx="67">
                    <c:v>17/10/2023</c:v>
                  </c:pt>
                </c:lvl>
                <c:lvl>
                  <c:pt idx="0">
                    <c:v>M1</c:v>
                  </c:pt>
                  <c:pt idx="23">
                    <c:v>M2</c:v>
                  </c:pt>
                  <c:pt idx="46">
                    <c:v>M3</c:v>
                  </c:pt>
                </c:lvl>
              </c:multiLvlStrCache>
            </c:multiLvlStrRef>
          </c:cat>
          <c:val>
            <c:numRef>
              <c:f>GDTD!$AA$79:$AA$146</c:f>
              <c:numCache>
                <c:formatCode>#,##0</c:formatCode>
                <c:ptCount val="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E64-2F48-A991-07EC3BF8DFEF}"/>
            </c:ext>
          </c:extLst>
        </c:ser>
        <c:ser>
          <c:idx val="3"/>
          <c:order val="3"/>
          <c:tx>
            <c:strRef>
              <c:f>GDTD!$AB$78</c:f>
              <c:strCache>
                <c:ptCount val="1"/>
                <c:pt idx="0">
                  <c:v>TNG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multiLvlStrRef>
              <c:f>GDTD!$W$79:$X$146</c:f>
              <c:multiLvlStrCache>
                <c:ptCount val="68"/>
                <c:lvl>
                  <c:pt idx="0">
                    <c:v>19/01/2024</c:v>
                  </c:pt>
                  <c:pt idx="1">
                    <c:v>18/01/2024</c:v>
                  </c:pt>
                  <c:pt idx="2">
                    <c:v>17/01/2024</c:v>
                  </c:pt>
                  <c:pt idx="3">
                    <c:v>16/01/2024</c:v>
                  </c:pt>
                  <c:pt idx="4">
                    <c:v>15/01/2024</c:v>
                  </c:pt>
                  <c:pt idx="5">
                    <c:v>12/01/2024</c:v>
                  </c:pt>
                  <c:pt idx="6">
                    <c:v>11/01/2024</c:v>
                  </c:pt>
                  <c:pt idx="7">
                    <c:v>10/01/2024</c:v>
                  </c:pt>
                  <c:pt idx="8">
                    <c:v>09/01/2024</c:v>
                  </c:pt>
                  <c:pt idx="9">
                    <c:v>08/01/2024</c:v>
                  </c:pt>
                  <c:pt idx="10">
                    <c:v>05/01/2024</c:v>
                  </c:pt>
                  <c:pt idx="11">
                    <c:v>04/01/2024</c:v>
                  </c:pt>
                  <c:pt idx="12">
                    <c:v>03/01/2024</c:v>
                  </c:pt>
                  <c:pt idx="13">
                    <c:v>02/01/2024</c:v>
                  </c:pt>
                  <c:pt idx="14">
                    <c:v>29/12/2023</c:v>
                  </c:pt>
                  <c:pt idx="15">
                    <c:v>28/12/2023</c:v>
                  </c:pt>
                  <c:pt idx="16">
                    <c:v>27/12/2023</c:v>
                  </c:pt>
                  <c:pt idx="17">
                    <c:v>26/12/2023</c:v>
                  </c:pt>
                  <c:pt idx="18">
                    <c:v>25/12/2023</c:v>
                  </c:pt>
                  <c:pt idx="19">
                    <c:v>22/12/2023</c:v>
                  </c:pt>
                  <c:pt idx="20">
                    <c:v>21/12/2023</c:v>
                  </c:pt>
                  <c:pt idx="21">
                    <c:v>20/12/2023</c:v>
                  </c:pt>
                  <c:pt idx="22">
                    <c:v>19/12/2023</c:v>
                  </c:pt>
                  <c:pt idx="23">
                    <c:v>18/12/2023</c:v>
                  </c:pt>
                  <c:pt idx="24">
                    <c:v>15/12/2023</c:v>
                  </c:pt>
                  <c:pt idx="25">
                    <c:v>14/12/2023</c:v>
                  </c:pt>
                  <c:pt idx="26">
                    <c:v>13/12/2023</c:v>
                  </c:pt>
                  <c:pt idx="27">
                    <c:v>12/12/2023</c:v>
                  </c:pt>
                  <c:pt idx="28">
                    <c:v>11/12/2023</c:v>
                  </c:pt>
                  <c:pt idx="29">
                    <c:v>08/12/2023</c:v>
                  </c:pt>
                  <c:pt idx="30">
                    <c:v>07/12/2023</c:v>
                  </c:pt>
                  <c:pt idx="31">
                    <c:v>06/12/2023</c:v>
                  </c:pt>
                  <c:pt idx="32">
                    <c:v>05/12/2023</c:v>
                  </c:pt>
                  <c:pt idx="33">
                    <c:v>04/12/2023</c:v>
                  </c:pt>
                  <c:pt idx="34">
                    <c:v>01/12/2023</c:v>
                  </c:pt>
                  <c:pt idx="35">
                    <c:v>30/11/2023</c:v>
                  </c:pt>
                  <c:pt idx="36">
                    <c:v>29/11/2023</c:v>
                  </c:pt>
                  <c:pt idx="37">
                    <c:v>28/11/2023</c:v>
                  </c:pt>
                  <c:pt idx="38">
                    <c:v>27/11/2023</c:v>
                  </c:pt>
                  <c:pt idx="39">
                    <c:v>24/11/2023</c:v>
                  </c:pt>
                  <c:pt idx="40">
                    <c:v>23/11/2023</c:v>
                  </c:pt>
                  <c:pt idx="41">
                    <c:v>22/11/2023</c:v>
                  </c:pt>
                  <c:pt idx="42">
                    <c:v>21/11/2023</c:v>
                  </c:pt>
                  <c:pt idx="43">
                    <c:v>20/11/2023</c:v>
                  </c:pt>
                  <c:pt idx="44">
                    <c:v>17/11/2023</c:v>
                  </c:pt>
                  <c:pt idx="45">
                    <c:v>16/11/2023</c:v>
                  </c:pt>
                  <c:pt idx="46">
                    <c:v>15/11/2023</c:v>
                  </c:pt>
                  <c:pt idx="47">
                    <c:v>14/11/2023</c:v>
                  </c:pt>
                  <c:pt idx="48">
                    <c:v>13/11/2023</c:v>
                  </c:pt>
                  <c:pt idx="49">
                    <c:v>10/11/2023</c:v>
                  </c:pt>
                  <c:pt idx="50">
                    <c:v>09/11/2023</c:v>
                  </c:pt>
                  <c:pt idx="51">
                    <c:v>08/11/2023</c:v>
                  </c:pt>
                  <c:pt idx="52">
                    <c:v>07/11/2023</c:v>
                  </c:pt>
                  <c:pt idx="53">
                    <c:v>06/11/2023</c:v>
                  </c:pt>
                  <c:pt idx="54">
                    <c:v>03/11/2023</c:v>
                  </c:pt>
                  <c:pt idx="55">
                    <c:v>02/11/2023</c:v>
                  </c:pt>
                  <c:pt idx="56">
                    <c:v>01/11/2023</c:v>
                  </c:pt>
                  <c:pt idx="57">
                    <c:v>31/10/2023</c:v>
                  </c:pt>
                  <c:pt idx="58">
                    <c:v>30/10/2023</c:v>
                  </c:pt>
                  <c:pt idx="59">
                    <c:v>27/10/2023</c:v>
                  </c:pt>
                  <c:pt idx="60">
                    <c:v>26/10/2023</c:v>
                  </c:pt>
                  <c:pt idx="61">
                    <c:v>25/10/2023</c:v>
                  </c:pt>
                  <c:pt idx="62">
                    <c:v>24/10/2023</c:v>
                  </c:pt>
                  <c:pt idx="63">
                    <c:v>23/10/2023</c:v>
                  </c:pt>
                  <c:pt idx="64">
                    <c:v>20/10/2023</c:v>
                  </c:pt>
                  <c:pt idx="65">
                    <c:v>19/10/2023</c:v>
                  </c:pt>
                  <c:pt idx="66">
                    <c:v>18/10/2023</c:v>
                  </c:pt>
                  <c:pt idx="67">
                    <c:v>17/10/2023</c:v>
                  </c:pt>
                </c:lvl>
                <c:lvl>
                  <c:pt idx="0">
                    <c:v>M1</c:v>
                  </c:pt>
                  <c:pt idx="23">
                    <c:v>M2</c:v>
                  </c:pt>
                  <c:pt idx="46">
                    <c:v>M3</c:v>
                  </c:pt>
                </c:lvl>
              </c:multiLvlStrCache>
            </c:multiLvlStrRef>
          </c:cat>
          <c:val>
            <c:numRef>
              <c:f>GDTD!$AB$79:$AB$146</c:f>
              <c:numCache>
                <c:formatCode>#,##0</c:formatCode>
                <c:ptCount val="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6E64-2F48-A991-07EC3BF8DFEF}"/>
            </c:ext>
          </c:extLst>
        </c:ser>
        <c:ser>
          <c:idx val="4"/>
          <c:order val="4"/>
          <c:tx>
            <c:strRef>
              <c:f>GDTD!$AC$78</c:f>
              <c:strCache>
                <c:ptCount val="1"/>
                <c:pt idx="0">
                  <c:v>ADS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multiLvlStrRef>
              <c:f>GDTD!$W$79:$X$146</c:f>
              <c:multiLvlStrCache>
                <c:ptCount val="68"/>
                <c:lvl>
                  <c:pt idx="0">
                    <c:v>19/01/2024</c:v>
                  </c:pt>
                  <c:pt idx="1">
                    <c:v>18/01/2024</c:v>
                  </c:pt>
                  <c:pt idx="2">
                    <c:v>17/01/2024</c:v>
                  </c:pt>
                  <c:pt idx="3">
                    <c:v>16/01/2024</c:v>
                  </c:pt>
                  <c:pt idx="4">
                    <c:v>15/01/2024</c:v>
                  </c:pt>
                  <c:pt idx="5">
                    <c:v>12/01/2024</c:v>
                  </c:pt>
                  <c:pt idx="6">
                    <c:v>11/01/2024</c:v>
                  </c:pt>
                  <c:pt idx="7">
                    <c:v>10/01/2024</c:v>
                  </c:pt>
                  <c:pt idx="8">
                    <c:v>09/01/2024</c:v>
                  </c:pt>
                  <c:pt idx="9">
                    <c:v>08/01/2024</c:v>
                  </c:pt>
                  <c:pt idx="10">
                    <c:v>05/01/2024</c:v>
                  </c:pt>
                  <c:pt idx="11">
                    <c:v>04/01/2024</c:v>
                  </c:pt>
                  <c:pt idx="12">
                    <c:v>03/01/2024</c:v>
                  </c:pt>
                  <c:pt idx="13">
                    <c:v>02/01/2024</c:v>
                  </c:pt>
                  <c:pt idx="14">
                    <c:v>29/12/2023</c:v>
                  </c:pt>
                  <c:pt idx="15">
                    <c:v>28/12/2023</c:v>
                  </c:pt>
                  <c:pt idx="16">
                    <c:v>27/12/2023</c:v>
                  </c:pt>
                  <c:pt idx="17">
                    <c:v>26/12/2023</c:v>
                  </c:pt>
                  <c:pt idx="18">
                    <c:v>25/12/2023</c:v>
                  </c:pt>
                  <c:pt idx="19">
                    <c:v>22/12/2023</c:v>
                  </c:pt>
                  <c:pt idx="20">
                    <c:v>21/12/2023</c:v>
                  </c:pt>
                  <c:pt idx="21">
                    <c:v>20/12/2023</c:v>
                  </c:pt>
                  <c:pt idx="22">
                    <c:v>19/12/2023</c:v>
                  </c:pt>
                  <c:pt idx="23">
                    <c:v>18/12/2023</c:v>
                  </c:pt>
                  <c:pt idx="24">
                    <c:v>15/12/2023</c:v>
                  </c:pt>
                  <c:pt idx="25">
                    <c:v>14/12/2023</c:v>
                  </c:pt>
                  <c:pt idx="26">
                    <c:v>13/12/2023</c:v>
                  </c:pt>
                  <c:pt idx="27">
                    <c:v>12/12/2023</c:v>
                  </c:pt>
                  <c:pt idx="28">
                    <c:v>11/12/2023</c:v>
                  </c:pt>
                  <c:pt idx="29">
                    <c:v>08/12/2023</c:v>
                  </c:pt>
                  <c:pt idx="30">
                    <c:v>07/12/2023</c:v>
                  </c:pt>
                  <c:pt idx="31">
                    <c:v>06/12/2023</c:v>
                  </c:pt>
                  <c:pt idx="32">
                    <c:v>05/12/2023</c:v>
                  </c:pt>
                  <c:pt idx="33">
                    <c:v>04/12/2023</c:v>
                  </c:pt>
                  <c:pt idx="34">
                    <c:v>01/12/2023</c:v>
                  </c:pt>
                  <c:pt idx="35">
                    <c:v>30/11/2023</c:v>
                  </c:pt>
                  <c:pt idx="36">
                    <c:v>29/11/2023</c:v>
                  </c:pt>
                  <c:pt idx="37">
                    <c:v>28/11/2023</c:v>
                  </c:pt>
                  <c:pt idx="38">
                    <c:v>27/11/2023</c:v>
                  </c:pt>
                  <c:pt idx="39">
                    <c:v>24/11/2023</c:v>
                  </c:pt>
                  <c:pt idx="40">
                    <c:v>23/11/2023</c:v>
                  </c:pt>
                  <c:pt idx="41">
                    <c:v>22/11/2023</c:v>
                  </c:pt>
                  <c:pt idx="42">
                    <c:v>21/11/2023</c:v>
                  </c:pt>
                  <c:pt idx="43">
                    <c:v>20/11/2023</c:v>
                  </c:pt>
                  <c:pt idx="44">
                    <c:v>17/11/2023</c:v>
                  </c:pt>
                  <c:pt idx="45">
                    <c:v>16/11/2023</c:v>
                  </c:pt>
                  <c:pt idx="46">
                    <c:v>15/11/2023</c:v>
                  </c:pt>
                  <c:pt idx="47">
                    <c:v>14/11/2023</c:v>
                  </c:pt>
                  <c:pt idx="48">
                    <c:v>13/11/2023</c:v>
                  </c:pt>
                  <c:pt idx="49">
                    <c:v>10/11/2023</c:v>
                  </c:pt>
                  <c:pt idx="50">
                    <c:v>09/11/2023</c:v>
                  </c:pt>
                  <c:pt idx="51">
                    <c:v>08/11/2023</c:v>
                  </c:pt>
                  <c:pt idx="52">
                    <c:v>07/11/2023</c:v>
                  </c:pt>
                  <c:pt idx="53">
                    <c:v>06/11/2023</c:v>
                  </c:pt>
                  <c:pt idx="54">
                    <c:v>03/11/2023</c:v>
                  </c:pt>
                  <c:pt idx="55">
                    <c:v>02/11/2023</c:v>
                  </c:pt>
                  <c:pt idx="56">
                    <c:v>01/11/2023</c:v>
                  </c:pt>
                  <c:pt idx="57">
                    <c:v>31/10/2023</c:v>
                  </c:pt>
                  <c:pt idx="58">
                    <c:v>30/10/2023</c:v>
                  </c:pt>
                  <c:pt idx="59">
                    <c:v>27/10/2023</c:v>
                  </c:pt>
                  <c:pt idx="60">
                    <c:v>26/10/2023</c:v>
                  </c:pt>
                  <c:pt idx="61">
                    <c:v>25/10/2023</c:v>
                  </c:pt>
                  <c:pt idx="62">
                    <c:v>24/10/2023</c:v>
                  </c:pt>
                  <c:pt idx="63">
                    <c:v>23/10/2023</c:v>
                  </c:pt>
                  <c:pt idx="64">
                    <c:v>20/10/2023</c:v>
                  </c:pt>
                  <c:pt idx="65">
                    <c:v>19/10/2023</c:v>
                  </c:pt>
                  <c:pt idx="66">
                    <c:v>18/10/2023</c:v>
                  </c:pt>
                  <c:pt idx="67">
                    <c:v>17/10/2023</c:v>
                  </c:pt>
                </c:lvl>
                <c:lvl>
                  <c:pt idx="0">
                    <c:v>M1</c:v>
                  </c:pt>
                  <c:pt idx="23">
                    <c:v>M2</c:v>
                  </c:pt>
                  <c:pt idx="46">
                    <c:v>M3</c:v>
                  </c:pt>
                </c:lvl>
              </c:multiLvlStrCache>
            </c:multiLvlStrRef>
          </c:cat>
          <c:val>
            <c:numRef>
              <c:f>GDTD!$AC$79:$AC$146</c:f>
              <c:numCache>
                <c:formatCode>#,##0</c:formatCode>
                <c:ptCount val="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6E64-2F48-A991-07EC3BF8DFEF}"/>
            </c:ext>
          </c:extLst>
        </c:ser>
        <c:ser>
          <c:idx val="5"/>
          <c:order val="5"/>
          <c:tx>
            <c:strRef>
              <c:f>GDTD!$AD$78</c:f>
              <c:strCache>
                <c:ptCount val="1"/>
                <c:pt idx="0">
                  <c:v>VGT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multiLvlStrRef>
              <c:f>GDTD!$W$79:$X$146</c:f>
              <c:multiLvlStrCache>
                <c:ptCount val="68"/>
                <c:lvl>
                  <c:pt idx="0">
                    <c:v>19/01/2024</c:v>
                  </c:pt>
                  <c:pt idx="1">
                    <c:v>18/01/2024</c:v>
                  </c:pt>
                  <c:pt idx="2">
                    <c:v>17/01/2024</c:v>
                  </c:pt>
                  <c:pt idx="3">
                    <c:v>16/01/2024</c:v>
                  </c:pt>
                  <c:pt idx="4">
                    <c:v>15/01/2024</c:v>
                  </c:pt>
                  <c:pt idx="5">
                    <c:v>12/01/2024</c:v>
                  </c:pt>
                  <c:pt idx="6">
                    <c:v>11/01/2024</c:v>
                  </c:pt>
                  <c:pt idx="7">
                    <c:v>10/01/2024</c:v>
                  </c:pt>
                  <c:pt idx="8">
                    <c:v>09/01/2024</c:v>
                  </c:pt>
                  <c:pt idx="9">
                    <c:v>08/01/2024</c:v>
                  </c:pt>
                  <c:pt idx="10">
                    <c:v>05/01/2024</c:v>
                  </c:pt>
                  <c:pt idx="11">
                    <c:v>04/01/2024</c:v>
                  </c:pt>
                  <c:pt idx="12">
                    <c:v>03/01/2024</c:v>
                  </c:pt>
                  <c:pt idx="13">
                    <c:v>02/01/2024</c:v>
                  </c:pt>
                  <c:pt idx="14">
                    <c:v>29/12/2023</c:v>
                  </c:pt>
                  <c:pt idx="15">
                    <c:v>28/12/2023</c:v>
                  </c:pt>
                  <c:pt idx="16">
                    <c:v>27/12/2023</c:v>
                  </c:pt>
                  <c:pt idx="17">
                    <c:v>26/12/2023</c:v>
                  </c:pt>
                  <c:pt idx="18">
                    <c:v>25/12/2023</c:v>
                  </c:pt>
                  <c:pt idx="19">
                    <c:v>22/12/2023</c:v>
                  </c:pt>
                  <c:pt idx="20">
                    <c:v>21/12/2023</c:v>
                  </c:pt>
                  <c:pt idx="21">
                    <c:v>20/12/2023</c:v>
                  </c:pt>
                  <c:pt idx="22">
                    <c:v>19/12/2023</c:v>
                  </c:pt>
                  <c:pt idx="23">
                    <c:v>18/12/2023</c:v>
                  </c:pt>
                  <c:pt idx="24">
                    <c:v>15/12/2023</c:v>
                  </c:pt>
                  <c:pt idx="25">
                    <c:v>14/12/2023</c:v>
                  </c:pt>
                  <c:pt idx="26">
                    <c:v>13/12/2023</c:v>
                  </c:pt>
                  <c:pt idx="27">
                    <c:v>12/12/2023</c:v>
                  </c:pt>
                  <c:pt idx="28">
                    <c:v>11/12/2023</c:v>
                  </c:pt>
                  <c:pt idx="29">
                    <c:v>08/12/2023</c:v>
                  </c:pt>
                  <c:pt idx="30">
                    <c:v>07/12/2023</c:v>
                  </c:pt>
                  <c:pt idx="31">
                    <c:v>06/12/2023</c:v>
                  </c:pt>
                  <c:pt idx="32">
                    <c:v>05/12/2023</c:v>
                  </c:pt>
                  <c:pt idx="33">
                    <c:v>04/12/2023</c:v>
                  </c:pt>
                  <c:pt idx="34">
                    <c:v>01/12/2023</c:v>
                  </c:pt>
                  <c:pt idx="35">
                    <c:v>30/11/2023</c:v>
                  </c:pt>
                  <c:pt idx="36">
                    <c:v>29/11/2023</c:v>
                  </c:pt>
                  <c:pt idx="37">
                    <c:v>28/11/2023</c:v>
                  </c:pt>
                  <c:pt idx="38">
                    <c:v>27/11/2023</c:v>
                  </c:pt>
                  <c:pt idx="39">
                    <c:v>24/11/2023</c:v>
                  </c:pt>
                  <c:pt idx="40">
                    <c:v>23/11/2023</c:v>
                  </c:pt>
                  <c:pt idx="41">
                    <c:v>22/11/2023</c:v>
                  </c:pt>
                  <c:pt idx="42">
                    <c:v>21/11/2023</c:v>
                  </c:pt>
                  <c:pt idx="43">
                    <c:v>20/11/2023</c:v>
                  </c:pt>
                  <c:pt idx="44">
                    <c:v>17/11/2023</c:v>
                  </c:pt>
                  <c:pt idx="45">
                    <c:v>16/11/2023</c:v>
                  </c:pt>
                  <c:pt idx="46">
                    <c:v>15/11/2023</c:v>
                  </c:pt>
                  <c:pt idx="47">
                    <c:v>14/11/2023</c:v>
                  </c:pt>
                  <c:pt idx="48">
                    <c:v>13/11/2023</c:v>
                  </c:pt>
                  <c:pt idx="49">
                    <c:v>10/11/2023</c:v>
                  </c:pt>
                  <c:pt idx="50">
                    <c:v>09/11/2023</c:v>
                  </c:pt>
                  <c:pt idx="51">
                    <c:v>08/11/2023</c:v>
                  </c:pt>
                  <c:pt idx="52">
                    <c:v>07/11/2023</c:v>
                  </c:pt>
                  <c:pt idx="53">
                    <c:v>06/11/2023</c:v>
                  </c:pt>
                  <c:pt idx="54">
                    <c:v>03/11/2023</c:v>
                  </c:pt>
                  <c:pt idx="55">
                    <c:v>02/11/2023</c:v>
                  </c:pt>
                  <c:pt idx="56">
                    <c:v>01/11/2023</c:v>
                  </c:pt>
                  <c:pt idx="57">
                    <c:v>31/10/2023</c:v>
                  </c:pt>
                  <c:pt idx="58">
                    <c:v>30/10/2023</c:v>
                  </c:pt>
                  <c:pt idx="59">
                    <c:v>27/10/2023</c:v>
                  </c:pt>
                  <c:pt idx="60">
                    <c:v>26/10/2023</c:v>
                  </c:pt>
                  <c:pt idx="61">
                    <c:v>25/10/2023</c:v>
                  </c:pt>
                  <c:pt idx="62">
                    <c:v>24/10/2023</c:v>
                  </c:pt>
                  <c:pt idx="63">
                    <c:v>23/10/2023</c:v>
                  </c:pt>
                  <c:pt idx="64">
                    <c:v>20/10/2023</c:v>
                  </c:pt>
                  <c:pt idx="65">
                    <c:v>19/10/2023</c:v>
                  </c:pt>
                  <c:pt idx="66">
                    <c:v>18/10/2023</c:v>
                  </c:pt>
                  <c:pt idx="67">
                    <c:v>17/10/2023</c:v>
                  </c:pt>
                </c:lvl>
                <c:lvl>
                  <c:pt idx="0">
                    <c:v>M1</c:v>
                  </c:pt>
                  <c:pt idx="23">
                    <c:v>M2</c:v>
                  </c:pt>
                  <c:pt idx="46">
                    <c:v>M3</c:v>
                  </c:pt>
                </c:lvl>
              </c:multiLvlStrCache>
            </c:multiLvlStrRef>
          </c:cat>
          <c:val>
            <c:numRef>
              <c:f>GDTD!$AD$79:$AD$146</c:f>
              <c:numCache>
                <c:formatCode>#,##0</c:formatCode>
                <c:ptCount val="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6E64-2F48-A991-07EC3BF8DF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56978656"/>
        <c:axId val="1057963280"/>
      </c:lineChart>
      <c:catAx>
        <c:axId val="135697865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VN"/>
          </a:p>
        </c:txPr>
        <c:crossAx val="1057963280"/>
        <c:crosses val="autoZero"/>
        <c:auto val="1"/>
        <c:lblAlgn val="ctr"/>
        <c:lblOffset val="100"/>
        <c:noMultiLvlLbl val="0"/>
      </c:catAx>
      <c:valAx>
        <c:axId val="1057963280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VN"/>
          </a:p>
        </c:txPr>
        <c:crossAx val="1356978656"/>
        <c:crosses val="autoZero"/>
        <c:crossBetween val="between"/>
        <c:dispUnits>
          <c:builtInUnit val="billion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VN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V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VN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Midcap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V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GDTD!$Y$150</c:f>
              <c:strCache>
                <c:ptCount val="1"/>
                <c:pt idx="0">
                  <c:v>PTB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multiLvlStrRef>
              <c:f>GDTD!$W$151:$X$218</c:f>
              <c:multiLvlStrCache>
                <c:ptCount val="68"/>
                <c:lvl>
                  <c:pt idx="0">
                    <c:v>19/01/2024</c:v>
                  </c:pt>
                  <c:pt idx="1">
                    <c:v>18/01/2024</c:v>
                  </c:pt>
                  <c:pt idx="2">
                    <c:v>17/01/2024</c:v>
                  </c:pt>
                  <c:pt idx="3">
                    <c:v>16/01/2024</c:v>
                  </c:pt>
                  <c:pt idx="4">
                    <c:v>15/01/2024</c:v>
                  </c:pt>
                  <c:pt idx="5">
                    <c:v>12/01/2024</c:v>
                  </c:pt>
                  <c:pt idx="6">
                    <c:v>11/01/2024</c:v>
                  </c:pt>
                  <c:pt idx="7">
                    <c:v>10/01/2024</c:v>
                  </c:pt>
                  <c:pt idx="8">
                    <c:v>09/01/2024</c:v>
                  </c:pt>
                  <c:pt idx="9">
                    <c:v>08/01/2024</c:v>
                  </c:pt>
                  <c:pt idx="10">
                    <c:v>05/01/2024</c:v>
                  </c:pt>
                  <c:pt idx="11">
                    <c:v>04/01/2024</c:v>
                  </c:pt>
                  <c:pt idx="12">
                    <c:v>03/01/2024</c:v>
                  </c:pt>
                  <c:pt idx="13">
                    <c:v>02/01/2024</c:v>
                  </c:pt>
                  <c:pt idx="14">
                    <c:v>29/12/2023</c:v>
                  </c:pt>
                  <c:pt idx="15">
                    <c:v>28/12/2023</c:v>
                  </c:pt>
                  <c:pt idx="16">
                    <c:v>27/12/2023</c:v>
                  </c:pt>
                  <c:pt idx="17">
                    <c:v>26/12/2023</c:v>
                  </c:pt>
                  <c:pt idx="18">
                    <c:v>25/12/2023</c:v>
                  </c:pt>
                  <c:pt idx="19">
                    <c:v>22/12/2023</c:v>
                  </c:pt>
                  <c:pt idx="20">
                    <c:v>21/12/2023</c:v>
                  </c:pt>
                  <c:pt idx="21">
                    <c:v>20/12/2023</c:v>
                  </c:pt>
                  <c:pt idx="22">
                    <c:v>19/12/2023</c:v>
                  </c:pt>
                  <c:pt idx="23">
                    <c:v>18/12/2023</c:v>
                  </c:pt>
                  <c:pt idx="24">
                    <c:v>15/12/2023</c:v>
                  </c:pt>
                  <c:pt idx="25">
                    <c:v>14/12/2023</c:v>
                  </c:pt>
                  <c:pt idx="26">
                    <c:v>13/12/2023</c:v>
                  </c:pt>
                  <c:pt idx="27">
                    <c:v>12/12/2023</c:v>
                  </c:pt>
                  <c:pt idx="28">
                    <c:v>11/12/2023</c:v>
                  </c:pt>
                  <c:pt idx="29">
                    <c:v>08/12/2023</c:v>
                  </c:pt>
                  <c:pt idx="30">
                    <c:v>07/12/2023</c:v>
                  </c:pt>
                  <c:pt idx="31">
                    <c:v>06/12/2023</c:v>
                  </c:pt>
                  <c:pt idx="32">
                    <c:v>05/12/2023</c:v>
                  </c:pt>
                  <c:pt idx="33">
                    <c:v>04/12/2023</c:v>
                  </c:pt>
                  <c:pt idx="34">
                    <c:v>01/12/2023</c:v>
                  </c:pt>
                  <c:pt idx="35">
                    <c:v>30/11/2023</c:v>
                  </c:pt>
                  <c:pt idx="36">
                    <c:v>29/11/2023</c:v>
                  </c:pt>
                  <c:pt idx="37">
                    <c:v>28/11/2023</c:v>
                  </c:pt>
                  <c:pt idx="38">
                    <c:v>27/11/2023</c:v>
                  </c:pt>
                  <c:pt idx="39">
                    <c:v>24/11/2023</c:v>
                  </c:pt>
                  <c:pt idx="40">
                    <c:v>23/11/2023</c:v>
                  </c:pt>
                  <c:pt idx="41">
                    <c:v>22/11/2023</c:v>
                  </c:pt>
                  <c:pt idx="42">
                    <c:v>21/11/2023</c:v>
                  </c:pt>
                  <c:pt idx="43">
                    <c:v>20/11/2023</c:v>
                  </c:pt>
                  <c:pt idx="44">
                    <c:v>17/11/2023</c:v>
                  </c:pt>
                  <c:pt idx="45">
                    <c:v>16/11/2023</c:v>
                  </c:pt>
                  <c:pt idx="46">
                    <c:v>15/11/2023</c:v>
                  </c:pt>
                  <c:pt idx="47">
                    <c:v>14/11/2023</c:v>
                  </c:pt>
                  <c:pt idx="48">
                    <c:v>13/11/2023</c:v>
                  </c:pt>
                  <c:pt idx="49">
                    <c:v>10/11/2023</c:v>
                  </c:pt>
                  <c:pt idx="50">
                    <c:v>09/11/2023</c:v>
                  </c:pt>
                  <c:pt idx="51">
                    <c:v>08/11/2023</c:v>
                  </c:pt>
                  <c:pt idx="52">
                    <c:v>07/11/2023</c:v>
                  </c:pt>
                  <c:pt idx="53">
                    <c:v>06/11/2023</c:v>
                  </c:pt>
                  <c:pt idx="54">
                    <c:v>03/11/2023</c:v>
                  </c:pt>
                  <c:pt idx="55">
                    <c:v>02/11/2023</c:v>
                  </c:pt>
                  <c:pt idx="56">
                    <c:v>01/11/2023</c:v>
                  </c:pt>
                  <c:pt idx="57">
                    <c:v>31/10/2023</c:v>
                  </c:pt>
                  <c:pt idx="58">
                    <c:v>30/10/2023</c:v>
                  </c:pt>
                  <c:pt idx="59">
                    <c:v>27/10/2023</c:v>
                  </c:pt>
                  <c:pt idx="60">
                    <c:v>26/10/2023</c:v>
                  </c:pt>
                  <c:pt idx="61">
                    <c:v>25/10/2023</c:v>
                  </c:pt>
                  <c:pt idx="62">
                    <c:v>24/10/2023</c:v>
                  </c:pt>
                  <c:pt idx="63">
                    <c:v>23/10/2023</c:v>
                  </c:pt>
                  <c:pt idx="64">
                    <c:v>20/10/2023</c:v>
                  </c:pt>
                  <c:pt idx="65">
                    <c:v>19/10/2023</c:v>
                  </c:pt>
                  <c:pt idx="66">
                    <c:v>18/10/2023</c:v>
                  </c:pt>
                  <c:pt idx="67">
                    <c:v>17/10/2023</c:v>
                  </c:pt>
                </c:lvl>
                <c:lvl>
                  <c:pt idx="0">
                    <c:v>M1</c:v>
                  </c:pt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GDTD!$Y$151:$Y$218</c:f>
              <c:numCache>
                <c:formatCode>#,##0</c:formatCode>
                <c:ptCount val="68"/>
                <c:pt idx="0">
                  <c:v>760400000</c:v>
                </c:pt>
                <c:pt idx="1">
                  <c:v>760400000</c:v>
                </c:pt>
                <c:pt idx="2">
                  <c:v>766060000</c:v>
                </c:pt>
                <c:pt idx="3">
                  <c:v>828640000</c:v>
                </c:pt>
                <c:pt idx="4">
                  <c:v>828640000</c:v>
                </c:pt>
                <c:pt idx="5">
                  <c:v>828640000</c:v>
                </c:pt>
                <c:pt idx="6">
                  <c:v>1404320000</c:v>
                </c:pt>
                <c:pt idx="7">
                  <c:v>1404320000</c:v>
                </c:pt>
                <c:pt idx="8">
                  <c:v>1404320000</c:v>
                </c:pt>
                <c:pt idx="9">
                  <c:v>1404320000</c:v>
                </c:pt>
                <c:pt idx="10">
                  <c:v>1404320000</c:v>
                </c:pt>
                <c:pt idx="11">
                  <c:v>1404320000</c:v>
                </c:pt>
                <c:pt idx="12">
                  <c:v>1404320000</c:v>
                </c:pt>
                <c:pt idx="13">
                  <c:v>1404320000</c:v>
                </c:pt>
                <c:pt idx="14">
                  <c:v>1404320000</c:v>
                </c:pt>
                <c:pt idx="15">
                  <c:v>1404320000</c:v>
                </c:pt>
                <c:pt idx="16">
                  <c:v>1404320000</c:v>
                </c:pt>
                <c:pt idx="17">
                  <c:v>1404320000</c:v>
                </c:pt>
                <c:pt idx="18">
                  <c:v>1404320000</c:v>
                </c:pt>
                <c:pt idx="19">
                  <c:v>1404320000</c:v>
                </c:pt>
                <c:pt idx="20">
                  <c:v>1404320000</c:v>
                </c:pt>
                <c:pt idx="21">
                  <c:v>1404320000</c:v>
                </c:pt>
                <c:pt idx="22">
                  <c:v>1404320000</c:v>
                </c:pt>
                <c:pt idx="23">
                  <c:v>1404320000</c:v>
                </c:pt>
                <c:pt idx="24">
                  <c:v>1404320000</c:v>
                </c:pt>
                <c:pt idx="25">
                  <c:v>0</c:v>
                </c:pt>
                <c:pt idx="26">
                  <c:v>825820000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EF3-E04F-B755-C6587B0A154B}"/>
            </c:ext>
          </c:extLst>
        </c:ser>
        <c:ser>
          <c:idx val="1"/>
          <c:order val="1"/>
          <c:tx>
            <c:strRef>
              <c:f>GDTD!$Z$150</c:f>
              <c:strCache>
                <c:ptCount val="1"/>
                <c:pt idx="0">
                  <c:v>QNS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multiLvlStrRef>
              <c:f>GDTD!$W$151:$X$218</c:f>
              <c:multiLvlStrCache>
                <c:ptCount val="68"/>
                <c:lvl>
                  <c:pt idx="0">
                    <c:v>19/01/2024</c:v>
                  </c:pt>
                  <c:pt idx="1">
                    <c:v>18/01/2024</c:v>
                  </c:pt>
                  <c:pt idx="2">
                    <c:v>17/01/2024</c:v>
                  </c:pt>
                  <c:pt idx="3">
                    <c:v>16/01/2024</c:v>
                  </c:pt>
                  <c:pt idx="4">
                    <c:v>15/01/2024</c:v>
                  </c:pt>
                  <c:pt idx="5">
                    <c:v>12/01/2024</c:v>
                  </c:pt>
                  <c:pt idx="6">
                    <c:v>11/01/2024</c:v>
                  </c:pt>
                  <c:pt idx="7">
                    <c:v>10/01/2024</c:v>
                  </c:pt>
                  <c:pt idx="8">
                    <c:v>09/01/2024</c:v>
                  </c:pt>
                  <c:pt idx="9">
                    <c:v>08/01/2024</c:v>
                  </c:pt>
                  <c:pt idx="10">
                    <c:v>05/01/2024</c:v>
                  </c:pt>
                  <c:pt idx="11">
                    <c:v>04/01/2024</c:v>
                  </c:pt>
                  <c:pt idx="12">
                    <c:v>03/01/2024</c:v>
                  </c:pt>
                  <c:pt idx="13">
                    <c:v>02/01/2024</c:v>
                  </c:pt>
                  <c:pt idx="14">
                    <c:v>29/12/2023</c:v>
                  </c:pt>
                  <c:pt idx="15">
                    <c:v>28/12/2023</c:v>
                  </c:pt>
                  <c:pt idx="16">
                    <c:v>27/12/2023</c:v>
                  </c:pt>
                  <c:pt idx="17">
                    <c:v>26/12/2023</c:v>
                  </c:pt>
                  <c:pt idx="18">
                    <c:v>25/12/2023</c:v>
                  </c:pt>
                  <c:pt idx="19">
                    <c:v>22/12/2023</c:v>
                  </c:pt>
                  <c:pt idx="20">
                    <c:v>21/12/2023</c:v>
                  </c:pt>
                  <c:pt idx="21">
                    <c:v>20/12/2023</c:v>
                  </c:pt>
                  <c:pt idx="22">
                    <c:v>19/12/2023</c:v>
                  </c:pt>
                  <c:pt idx="23">
                    <c:v>18/12/2023</c:v>
                  </c:pt>
                  <c:pt idx="24">
                    <c:v>15/12/2023</c:v>
                  </c:pt>
                  <c:pt idx="25">
                    <c:v>14/12/2023</c:v>
                  </c:pt>
                  <c:pt idx="26">
                    <c:v>13/12/2023</c:v>
                  </c:pt>
                  <c:pt idx="27">
                    <c:v>12/12/2023</c:v>
                  </c:pt>
                  <c:pt idx="28">
                    <c:v>11/12/2023</c:v>
                  </c:pt>
                  <c:pt idx="29">
                    <c:v>08/12/2023</c:v>
                  </c:pt>
                  <c:pt idx="30">
                    <c:v>07/12/2023</c:v>
                  </c:pt>
                  <c:pt idx="31">
                    <c:v>06/12/2023</c:v>
                  </c:pt>
                  <c:pt idx="32">
                    <c:v>05/12/2023</c:v>
                  </c:pt>
                  <c:pt idx="33">
                    <c:v>04/12/2023</c:v>
                  </c:pt>
                  <c:pt idx="34">
                    <c:v>01/12/2023</c:v>
                  </c:pt>
                  <c:pt idx="35">
                    <c:v>30/11/2023</c:v>
                  </c:pt>
                  <c:pt idx="36">
                    <c:v>29/11/2023</c:v>
                  </c:pt>
                  <c:pt idx="37">
                    <c:v>28/11/2023</c:v>
                  </c:pt>
                  <c:pt idx="38">
                    <c:v>27/11/2023</c:v>
                  </c:pt>
                  <c:pt idx="39">
                    <c:v>24/11/2023</c:v>
                  </c:pt>
                  <c:pt idx="40">
                    <c:v>23/11/2023</c:v>
                  </c:pt>
                  <c:pt idx="41">
                    <c:v>22/11/2023</c:v>
                  </c:pt>
                  <c:pt idx="42">
                    <c:v>21/11/2023</c:v>
                  </c:pt>
                  <c:pt idx="43">
                    <c:v>20/11/2023</c:v>
                  </c:pt>
                  <c:pt idx="44">
                    <c:v>17/11/2023</c:v>
                  </c:pt>
                  <c:pt idx="45">
                    <c:v>16/11/2023</c:v>
                  </c:pt>
                  <c:pt idx="46">
                    <c:v>15/11/2023</c:v>
                  </c:pt>
                  <c:pt idx="47">
                    <c:v>14/11/2023</c:v>
                  </c:pt>
                  <c:pt idx="48">
                    <c:v>13/11/2023</c:v>
                  </c:pt>
                  <c:pt idx="49">
                    <c:v>10/11/2023</c:v>
                  </c:pt>
                  <c:pt idx="50">
                    <c:v>09/11/2023</c:v>
                  </c:pt>
                  <c:pt idx="51">
                    <c:v>08/11/2023</c:v>
                  </c:pt>
                  <c:pt idx="52">
                    <c:v>07/11/2023</c:v>
                  </c:pt>
                  <c:pt idx="53">
                    <c:v>06/11/2023</c:v>
                  </c:pt>
                  <c:pt idx="54">
                    <c:v>03/11/2023</c:v>
                  </c:pt>
                  <c:pt idx="55">
                    <c:v>02/11/2023</c:v>
                  </c:pt>
                  <c:pt idx="56">
                    <c:v>01/11/2023</c:v>
                  </c:pt>
                  <c:pt idx="57">
                    <c:v>31/10/2023</c:v>
                  </c:pt>
                  <c:pt idx="58">
                    <c:v>30/10/2023</c:v>
                  </c:pt>
                  <c:pt idx="59">
                    <c:v>27/10/2023</c:v>
                  </c:pt>
                  <c:pt idx="60">
                    <c:v>26/10/2023</c:v>
                  </c:pt>
                  <c:pt idx="61">
                    <c:v>25/10/2023</c:v>
                  </c:pt>
                  <c:pt idx="62">
                    <c:v>24/10/2023</c:v>
                  </c:pt>
                  <c:pt idx="63">
                    <c:v>23/10/2023</c:v>
                  </c:pt>
                  <c:pt idx="64">
                    <c:v>20/10/2023</c:v>
                  </c:pt>
                  <c:pt idx="65">
                    <c:v>19/10/2023</c:v>
                  </c:pt>
                  <c:pt idx="66">
                    <c:v>18/10/2023</c:v>
                  </c:pt>
                  <c:pt idx="67">
                    <c:v>17/10/2023</c:v>
                  </c:pt>
                </c:lvl>
                <c:lvl>
                  <c:pt idx="0">
                    <c:v>M1</c:v>
                  </c:pt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GDTD!$Z$151:$Z$218</c:f>
              <c:numCache>
                <c:formatCode>#,##0</c:formatCode>
                <c:ptCount val="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EF3-E04F-B755-C6587B0A154B}"/>
            </c:ext>
          </c:extLst>
        </c:ser>
        <c:ser>
          <c:idx val="2"/>
          <c:order val="2"/>
          <c:tx>
            <c:strRef>
              <c:f>GDTD!$AA$150</c:f>
              <c:strCache>
                <c:ptCount val="1"/>
                <c:pt idx="0">
                  <c:v>BMP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multiLvlStrRef>
              <c:f>GDTD!$W$151:$X$218</c:f>
              <c:multiLvlStrCache>
                <c:ptCount val="68"/>
                <c:lvl>
                  <c:pt idx="0">
                    <c:v>19/01/2024</c:v>
                  </c:pt>
                  <c:pt idx="1">
                    <c:v>18/01/2024</c:v>
                  </c:pt>
                  <c:pt idx="2">
                    <c:v>17/01/2024</c:v>
                  </c:pt>
                  <c:pt idx="3">
                    <c:v>16/01/2024</c:v>
                  </c:pt>
                  <c:pt idx="4">
                    <c:v>15/01/2024</c:v>
                  </c:pt>
                  <c:pt idx="5">
                    <c:v>12/01/2024</c:v>
                  </c:pt>
                  <c:pt idx="6">
                    <c:v>11/01/2024</c:v>
                  </c:pt>
                  <c:pt idx="7">
                    <c:v>10/01/2024</c:v>
                  </c:pt>
                  <c:pt idx="8">
                    <c:v>09/01/2024</c:v>
                  </c:pt>
                  <c:pt idx="9">
                    <c:v>08/01/2024</c:v>
                  </c:pt>
                  <c:pt idx="10">
                    <c:v>05/01/2024</c:v>
                  </c:pt>
                  <c:pt idx="11">
                    <c:v>04/01/2024</c:v>
                  </c:pt>
                  <c:pt idx="12">
                    <c:v>03/01/2024</c:v>
                  </c:pt>
                  <c:pt idx="13">
                    <c:v>02/01/2024</c:v>
                  </c:pt>
                  <c:pt idx="14">
                    <c:v>29/12/2023</c:v>
                  </c:pt>
                  <c:pt idx="15">
                    <c:v>28/12/2023</c:v>
                  </c:pt>
                  <c:pt idx="16">
                    <c:v>27/12/2023</c:v>
                  </c:pt>
                  <c:pt idx="17">
                    <c:v>26/12/2023</c:v>
                  </c:pt>
                  <c:pt idx="18">
                    <c:v>25/12/2023</c:v>
                  </c:pt>
                  <c:pt idx="19">
                    <c:v>22/12/2023</c:v>
                  </c:pt>
                  <c:pt idx="20">
                    <c:v>21/12/2023</c:v>
                  </c:pt>
                  <c:pt idx="21">
                    <c:v>20/12/2023</c:v>
                  </c:pt>
                  <c:pt idx="22">
                    <c:v>19/12/2023</c:v>
                  </c:pt>
                  <c:pt idx="23">
                    <c:v>18/12/2023</c:v>
                  </c:pt>
                  <c:pt idx="24">
                    <c:v>15/12/2023</c:v>
                  </c:pt>
                  <c:pt idx="25">
                    <c:v>14/12/2023</c:v>
                  </c:pt>
                  <c:pt idx="26">
                    <c:v>13/12/2023</c:v>
                  </c:pt>
                  <c:pt idx="27">
                    <c:v>12/12/2023</c:v>
                  </c:pt>
                  <c:pt idx="28">
                    <c:v>11/12/2023</c:v>
                  </c:pt>
                  <c:pt idx="29">
                    <c:v>08/12/2023</c:v>
                  </c:pt>
                  <c:pt idx="30">
                    <c:v>07/12/2023</c:v>
                  </c:pt>
                  <c:pt idx="31">
                    <c:v>06/12/2023</c:v>
                  </c:pt>
                  <c:pt idx="32">
                    <c:v>05/12/2023</c:v>
                  </c:pt>
                  <c:pt idx="33">
                    <c:v>04/12/2023</c:v>
                  </c:pt>
                  <c:pt idx="34">
                    <c:v>01/12/2023</c:v>
                  </c:pt>
                  <c:pt idx="35">
                    <c:v>30/11/2023</c:v>
                  </c:pt>
                  <c:pt idx="36">
                    <c:v>29/11/2023</c:v>
                  </c:pt>
                  <c:pt idx="37">
                    <c:v>28/11/2023</c:v>
                  </c:pt>
                  <c:pt idx="38">
                    <c:v>27/11/2023</c:v>
                  </c:pt>
                  <c:pt idx="39">
                    <c:v>24/11/2023</c:v>
                  </c:pt>
                  <c:pt idx="40">
                    <c:v>23/11/2023</c:v>
                  </c:pt>
                  <c:pt idx="41">
                    <c:v>22/11/2023</c:v>
                  </c:pt>
                  <c:pt idx="42">
                    <c:v>21/11/2023</c:v>
                  </c:pt>
                  <c:pt idx="43">
                    <c:v>20/11/2023</c:v>
                  </c:pt>
                  <c:pt idx="44">
                    <c:v>17/11/2023</c:v>
                  </c:pt>
                  <c:pt idx="45">
                    <c:v>16/11/2023</c:v>
                  </c:pt>
                  <c:pt idx="46">
                    <c:v>15/11/2023</c:v>
                  </c:pt>
                  <c:pt idx="47">
                    <c:v>14/11/2023</c:v>
                  </c:pt>
                  <c:pt idx="48">
                    <c:v>13/11/2023</c:v>
                  </c:pt>
                  <c:pt idx="49">
                    <c:v>10/11/2023</c:v>
                  </c:pt>
                  <c:pt idx="50">
                    <c:v>09/11/2023</c:v>
                  </c:pt>
                  <c:pt idx="51">
                    <c:v>08/11/2023</c:v>
                  </c:pt>
                  <c:pt idx="52">
                    <c:v>07/11/2023</c:v>
                  </c:pt>
                  <c:pt idx="53">
                    <c:v>06/11/2023</c:v>
                  </c:pt>
                  <c:pt idx="54">
                    <c:v>03/11/2023</c:v>
                  </c:pt>
                  <c:pt idx="55">
                    <c:v>02/11/2023</c:v>
                  </c:pt>
                  <c:pt idx="56">
                    <c:v>01/11/2023</c:v>
                  </c:pt>
                  <c:pt idx="57">
                    <c:v>31/10/2023</c:v>
                  </c:pt>
                  <c:pt idx="58">
                    <c:v>30/10/2023</c:v>
                  </c:pt>
                  <c:pt idx="59">
                    <c:v>27/10/2023</c:v>
                  </c:pt>
                  <c:pt idx="60">
                    <c:v>26/10/2023</c:v>
                  </c:pt>
                  <c:pt idx="61">
                    <c:v>25/10/2023</c:v>
                  </c:pt>
                  <c:pt idx="62">
                    <c:v>24/10/2023</c:v>
                  </c:pt>
                  <c:pt idx="63">
                    <c:v>23/10/2023</c:v>
                  </c:pt>
                  <c:pt idx="64">
                    <c:v>20/10/2023</c:v>
                  </c:pt>
                  <c:pt idx="65">
                    <c:v>19/10/2023</c:v>
                  </c:pt>
                  <c:pt idx="66">
                    <c:v>18/10/2023</c:v>
                  </c:pt>
                  <c:pt idx="67">
                    <c:v>17/10/2023</c:v>
                  </c:pt>
                </c:lvl>
                <c:lvl>
                  <c:pt idx="0">
                    <c:v>M1</c:v>
                  </c:pt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GDTD!$AA$151:$AA$218</c:f>
              <c:numCache>
                <c:formatCode>#,##0</c:formatCode>
                <c:ptCount val="68"/>
                <c:pt idx="0">
                  <c:v>-295460000</c:v>
                </c:pt>
                <c:pt idx="1">
                  <c:v>-295460000</c:v>
                </c:pt>
                <c:pt idx="2">
                  <c:v>-230530000</c:v>
                </c:pt>
                <c:pt idx="3">
                  <c:v>-112140000</c:v>
                </c:pt>
                <c:pt idx="4">
                  <c:v>-112140000</c:v>
                </c:pt>
                <c:pt idx="5">
                  <c:v>-57500000</c:v>
                </c:pt>
                <c:pt idx="6">
                  <c:v>2878390000</c:v>
                </c:pt>
                <c:pt idx="7">
                  <c:v>2878390000</c:v>
                </c:pt>
                <c:pt idx="8">
                  <c:v>2878390000</c:v>
                </c:pt>
                <c:pt idx="9">
                  <c:v>2878390000</c:v>
                </c:pt>
                <c:pt idx="10">
                  <c:v>2878390000</c:v>
                </c:pt>
                <c:pt idx="11">
                  <c:v>2878390000</c:v>
                </c:pt>
                <c:pt idx="12">
                  <c:v>2878390000</c:v>
                </c:pt>
                <c:pt idx="13">
                  <c:v>2878390000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EF3-E04F-B755-C6587B0A154B}"/>
            </c:ext>
          </c:extLst>
        </c:ser>
        <c:ser>
          <c:idx val="3"/>
          <c:order val="3"/>
          <c:tx>
            <c:strRef>
              <c:f>GDTD!$AB$150</c:f>
              <c:strCache>
                <c:ptCount val="1"/>
                <c:pt idx="0">
                  <c:v>FPT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multiLvlStrRef>
              <c:f>GDTD!$W$151:$X$218</c:f>
              <c:multiLvlStrCache>
                <c:ptCount val="68"/>
                <c:lvl>
                  <c:pt idx="0">
                    <c:v>19/01/2024</c:v>
                  </c:pt>
                  <c:pt idx="1">
                    <c:v>18/01/2024</c:v>
                  </c:pt>
                  <c:pt idx="2">
                    <c:v>17/01/2024</c:v>
                  </c:pt>
                  <c:pt idx="3">
                    <c:v>16/01/2024</c:v>
                  </c:pt>
                  <c:pt idx="4">
                    <c:v>15/01/2024</c:v>
                  </c:pt>
                  <c:pt idx="5">
                    <c:v>12/01/2024</c:v>
                  </c:pt>
                  <c:pt idx="6">
                    <c:v>11/01/2024</c:v>
                  </c:pt>
                  <c:pt idx="7">
                    <c:v>10/01/2024</c:v>
                  </c:pt>
                  <c:pt idx="8">
                    <c:v>09/01/2024</c:v>
                  </c:pt>
                  <c:pt idx="9">
                    <c:v>08/01/2024</c:v>
                  </c:pt>
                  <c:pt idx="10">
                    <c:v>05/01/2024</c:v>
                  </c:pt>
                  <c:pt idx="11">
                    <c:v>04/01/2024</c:v>
                  </c:pt>
                  <c:pt idx="12">
                    <c:v>03/01/2024</c:v>
                  </c:pt>
                  <c:pt idx="13">
                    <c:v>02/01/2024</c:v>
                  </c:pt>
                  <c:pt idx="14">
                    <c:v>29/12/2023</c:v>
                  </c:pt>
                  <c:pt idx="15">
                    <c:v>28/12/2023</c:v>
                  </c:pt>
                  <c:pt idx="16">
                    <c:v>27/12/2023</c:v>
                  </c:pt>
                  <c:pt idx="17">
                    <c:v>26/12/2023</c:v>
                  </c:pt>
                  <c:pt idx="18">
                    <c:v>25/12/2023</c:v>
                  </c:pt>
                  <c:pt idx="19">
                    <c:v>22/12/2023</c:v>
                  </c:pt>
                  <c:pt idx="20">
                    <c:v>21/12/2023</c:v>
                  </c:pt>
                  <c:pt idx="21">
                    <c:v>20/12/2023</c:v>
                  </c:pt>
                  <c:pt idx="22">
                    <c:v>19/12/2023</c:v>
                  </c:pt>
                  <c:pt idx="23">
                    <c:v>18/12/2023</c:v>
                  </c:pt>
                  <c:pt idx="24">
                    <c:v>15/12/2023</c:v>
                  </c:pt>
                  <c:pt idx="25">
                    <c:v>14/12/2023</c:v>
                  </c:pt>
                  <c:pt idx="26">
                    <c:v>13/12/2023</c:v>
                  </c:pt>
                  <c:pt idx="27">
                    <c:v>12/12/2023</c:v>
                  </c:pt>
                  <c:pt idx="28">
                    <c:v>11/12/2023</c:v>
                  </c:pt>
                  <c:pt idx="29">
                    <c:v>08/12/2023</c:v>
                  </c:pt>
                  <c:pt idx="30">
                    <c:v>07/12/2023</c:v>
                  </c:pt>
                  <c:pt idx="31">
                    <c:v>06/12/2023</c:v>
                  </c:pt>
                  <c:pt idx="32">
                    <c:v>05/12/2023</c:v>
                  </c:pt>
                  <c:pt idx="33">
                    <c:v>04/12/2023</c:v>
                  </c:pt>
                  <c:pt idx="34">
                    <c:v>01/12/2023</c:v>
                  </c:pt>
                  <c:pt idx="35">
                    <c:v>30/11/2023</c:v>
                  </c:pt>
                  <c:pt idx="36">
                    <c:v>29/11/2023</c:v>
                  </c:pt>
                  <c:pt idx="37">
                    <c:v>28/11/2023</c:v>
                  </c:pt>
                  <c:pt idx="38">
                    <c:v>27/11/2023</c:v>
                  </c:pt>
                  <c:pt idx="39">
                    <c:v>24/11/2023</c:v>
                  </c:pt>
                  <c:pt idx="40">
                    <c:v>23/11/2023</c:v>
                  </c:pt>
                  <c:pt idx="41">
                    <c:v>22/11/2023</c:v>
                  </c:pt>
                  <c:pt idx="42">
                    <c:v>21/11/2023</c:v>
                  </c:pt>
                  <c:pt idx="43">
                    <c:v>20/11/2023</c:v>
                  </c:pt>
                  <c:pt idx="44">
                    <c:v>17/11/2023</c:v>
                  </c:pt>
                  <c:pt idx="45">
                    <c:v>16/11/2023</c:v>
                  </c:pt>
                  <c:pt idx="46">
                    <c:v>15/11/2023</c:v>
                  </c:pt>
                  <c:pt idx="47">
                    <c:v>14/11/2023</c:v>
                  </c:pt>
                  <c:pt idx="48">
                    <c:v>13/11/2023</c:v>
                  </c:pt>
                  <c:pt idx="49">
                    <c:v>10/11/2023</c:v>
                  </c:pt>
                  <c:pt idx="50">
                    <c:v>09/11/2023</c:v>
                  </c:pt>
                  <c:pt idx="51">
                    <c:v>08/11/2023</c:v>
                  </c:pt>
                  <c:pt idx="52">
                    <c:v>07/11/2023</c:v>
                  </c:pt>
                  <c:pt idx="53">
                    <c:v>06/11/2023</c:v>
                  </c:pt>
                  <c:pt idx="54">
                    <c:v>03/11/2023</c:v>
                  </c:pt>
                  <c:pt idx="55">
                    <c:v>02/11/2023</c:v>
                  </c:pt>
                  <c:pt idx="56">
                    <c:v>01/11/2023</c:v>
                  </c:pt>
                  <c:pt idx="57">
                    <c:v>31/10/2023</c:v>
                  </c:pt>
                  <c:pt idx="58">
                    <c:v>30/10/2023</c:v>
                  </c:pt>
                  <c:pt idx="59">
                    <c:v>27/10/2023</c:v>
                  </c:pt>
                  <c:pt idx="60">
                    <c:v>26/10/2023</c:v>
                  </c:pt>
                  <c:pt idx="61">
                    <c:v>25/10/2023</c:v>
                  </c:pt>
                  <c:pt idx="62">
                    <c:v>24/10/2023</c:v>
                  </c:pt>
                  <c:pt idx="63">
                    <c:v>23/10/2023</c:v>
                  </c:pt>
                  <c:pt idx="64">
                    <c:v>20/10/2023</c:v>
                  </c:pt>
                  <c:pt idx="65">
                    <c:v>19/10/2023</c:v>
                  </c:pt>
                  <c:pt idx="66">
                    <c:v>18/10/2023</c:v>
                  </c:pt>
                  <c:pt idx="67">
                    <c:v>17/10/2023</c:v>
                  </c:pt>
                </c:lvl>
                <c:lvl>
                  <c:pt idx="0">
                    <c:v>M1</c:v>
                  </c:pt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GDTD!$AB$151:$AB$218</c:f>
              <c:numCache>
                <c:formatCode>#,##0</c:formatCode>
                <c:ptCount val="68"/>
                <c:pt idx="0">
                  <c:v>336342878000</c:v>
                </c:pt>
                <c:pt idx="1">
                  <c:v>323904398000</c:v>
                </c:pt>
                <c:pt idx="2">
                  <c:v>309065418000</c:v>
                </c:pt>
                <c:pt idx="3">
                  <c:v>346558508000</c:v>
                </c:pt>
                <c:pt idx="4">
                  <c:v>345519348000</c:v>
                </c:pt>
                <c:pt idx="5">
                  <c:v>325948498000</c:v>
                </c:pt>
                <c:pt idx="6">
                  <c:v>376354968000</c:v>
                </c:pt>
                <c:pt idx="7">
                  <c:v>358078708000</c:v>
                </c:pt>
                <c:pt idx="8">
                  <c:v>365403848000</c:v>
                </c:pt>
                <c:pt idx="9">
                  <c:v>345017548000</c:v>
                </c:pt>
                <c:pt idx="10">
                  <c:v>347583768000</c:v>
                </c:pt>
                <c:pt idx="11">
                  <c:v>353523158000</c:v>
                </c:pt>
                <c:pt idx="12">
                  <c:v>290399518000</c:v>
                </c:pt>
                <c:pt idx="13">
                  <c:v>331095418000</c:v>
                </c:pt>
                <c:pt idx="14">
                  <c:v>333814237000</c:v>
                </c:pt>
                <c:pt idx="15">
                  <c:v>291875640000</c:v>
                </c:pt>
                <c:pt idx="16">
                  <c:v>283757884000</c:v>
                </c:pt>
                <c:pt idx="17">
                  <c:v>279354594000</c:v>
                </c:pt>
                <c:pt idx="18">
                  <c:v>310874873000</c:v>
                </c:pt>
                <c:pt idx="19">
                  <c:v>303979543000</c:v>
                </c:pt>
                <c:pt idx="20">
                  <c:v>312914373000</c:v>
                </c:pt>
                <c:pt idx="21">
                  <c:v>326591453000</c:v>
                </c:pt>
                <c:pt idx="22">
                  <c:v>679297183000</c:v>
                </c:pt>
                <c:pt idx="23">
                  <c:v>342773419000</c:v>
                </c:pt>
                <c:pt idx="24">
                  <c:v>4936017000</c:v>
                </c:pt>
                <c:pt idx="25">
                  <c:v>0</c:v>
                </c:pt>
                <c:pt idx="26">
                  <c:v>5835137000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8EF3-E04F-B755-C6587B0A154B}"/>
            </c:ext>
          </c:extLst>
        </c:ser>
        <c:ser>
          <c:idx val="4"/>
          <c:order val="4"/>
          <c:tx>
            <c:strRef>
              <c:f>GDTD!$AC$150</c:f>
              <c:strCache>
                <c:ptCount val="1"/>
                <c:pt idx="0">
                  <c:v>DHC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multiLvlStrRef>
              <c:f>GDTD!$W$151:$X$218</c:f>
              <c:multiLvlStrCache>
                <c:ptCount val="68"/>
                <c:lvl>
                  <c:pt idx="0">
                    <c:v>19/01/2024</c:v>
                  </c:pt>
                  <c:pt idx="1">
                    <c:v>18/01/2024</c:v>
                  </c:pt>
                  <c:pt idx="2">
                    <c:v>17/01/2024</c:v>
                  </c:pt>
                  <c:pt idx="3">
                    <c:v>16/01/2024</c:v>
                  </c:pt>
                  <c:pt idx="4">
                    <c:v>15/01/2024</c:v>
                  </c:pt>
                  <c:pt idx="5">
                    <c:v>12/01/2024</c:v>
                  </c:pt>
                  <c:pt idx="6">
                    <c:v>11/01/2024</c:v>
                  </c:pt>
                  <c:pt idx="7">
                    <c:v>10/01/2024</c:v>
                  </c:pt>
                  <c:pt idx="8">
                    <c:v>09/01/2024</c:v>
                  </c:pt>
                  <c:pt idx="9">
                    <c:v>08/01/2024</c:v>
                  </c:pt>
                  <c:pt idx="10">
                    <c:v>05/01/2024</c:v>
                  </c:pt>
                  <c:pt idx="11">
                    <c:v>04/01/2024</c:v>
                  </c:pt>
                  <c:pt idx="12">
                    <c:v>03/01/2024</c:v>
                  </c:pt>
                  <c:pt idx="13">
                    <c:v>02/01/2024</c:v>
                  </c:pt>
                  <c:pt idx="14">
                    <c:v>29/12/2023</c:v>
                  </c:pt>
                  <c:pt idx="15">
                    <c:v>28/12/2023</c:v>
                  </c:pt>
                  <c:pt idx="16">
                    <c:v>27/12/2023</c:v>
                  </c:pt>
                  <c:pt idx="17">
                    <c:v>26/12/2023</c:v>
                  </c:pt>
                  <c:pt idx="18">
                    <c:v>25/12/2023</c:v>
                  </c:pt>
                  <c:pt idx="19">
                    <c:v>22/12/2023</c:v>
                  </c:pt>
                  <c:pt idx="20">
                    <c:v>21/12/2023</c:v>
                  </c:pt>
                  <c:pt idx="21">
                    <c:v>20/12/2023</c:v>
                  </c:pt>
                  <c:pt idx="22">
                    <c:v>19/12/2023</c:v>
                  </c:pt>
                  <c:pt idx="23">
                    <c:v>18/12/2023</c:v>
                  </c:pt>
                  <c:pt idx="24">
                    <c:v>15/12/2023</c:v>
                  </c:pt>
                  <c:pt idx="25">
                    <c:v>14/12/2023</c:v>
                  </c:pt>
                  <c:pt idx="26">
                    <c:v>13/12/2023</c:v>
                  </c:pt>
                  <c:pt idx="27">
                    <c:v>12/12/2023</c:v>
                  </c:pt>
                  <c:pt idx="28">
                    <c:v>11/12/2023</c:v>
                  </c:pt>
                  <c:pt idx="29">
                    <c:v>08/12/2023</c:v>
                  </c:pt>
                  <c:pt idx="30">
                    <c:v>07/12/2023</c:v>
                  </c:pt>
                  <c:pt idx="31">
                    <c:v>06/12/2023</c:v>
                  </c:pt>
                  <c:pt idx="32">
                    <c:v>05/12/2023</c:v>
                  </c:pt>
                  <c:pt idx="33">
                    <c:v>04/12/2023</c:v>
                  </c:pt>
                  <c:pt idx="34">
                    <c:v>01/12/2023</c:v>
                  </c:pt>
                  <c:pt idx="35">
                    <c:v>30/11/2023</c:v>
                  </c:pt>
                  <c:pt idx="36">
                    <c:v>29/11/2023</c:v>
                  </c:pt>
                  <c:pt idx="37">
                    <c:v>28/11/2023</c:v>
                  </c:pt>
                  <c:pt idx="38">
                    <c:v>27/11/2023</c:v>
                  </c:pt>
                  <c:pt idx="39">
                    <c:v>24/11/2023</c:v>
                  </c:pt>
                  <c:pt idx="40">
                    <c:v>23/11/2023</c:v>
                  </c:pt>
                  <c:pt idx="41">
                    <c:v>22/11/2023</c:v>
                  </c:pt>
                  <c:pt idx="42">
                    <c:v>21/11/2023</c:v>
                  </c:pt>
                  <c:pt idx="43">
                    <c:v>20/11/2023</c:v>
                  </c:pt>
                  <c:pt idx="44">
                    <c:v>17/11/2023</c:v>
                  </c:pt>
                  <c:pt idx="45">
                    <c:v>16/11/2023</c:v>
                  </c:pt>
                  <c:pt idx="46">
                    <c:v>15/11/2023</c:v>
                  </c:pt>
                  <c:pt idx="47">
                    <c:v>14/11/2023</c:v>
                  </c:pt>
                  <c:pt idx="48">
                    <c:v>13/11/2023</c:v>
                  </c:pt>
                  <c:pt idx="49">
                    <c:v>10/11/2023</c:v>
                  </c:pt>
                  <c:pt idx="50">
                    <c:v>09/11/2023</c:v>
                  </c:pt>
                  <c:pt idx="51">
                    <c:v>08/11/2023</c:v>
                  </c:pt>
                  <c:pt idx="52">
                    <c:v>07/11/2023</c:v>
                  </c:pt>
                  <c:pt idx="53">
                    <c:v>06/11/2023</c:v>
                  </c:pt>
                  <c:pt idx="54">
                    <c:v>03/11/2023</c:v>
                  </c:pt>
                  <c:pt idx="55">
                    <c:v>02/11/2023</c:v>
                  </c:pt>
                  <c:pt idx="56">
                    <c:v>01/11/2023</c:v>
                  </c:pt>
                  <c:pt idx="57">
                    <c:v>31/10/2023</c:v>
                  </c:pt>
                  <c:pt idx="58">
                    <c:v>30/10/2023</c:v>
                  </c:pt>
                  <c:pt idx="59">
                    <c:v>27/10/2023</c:v>
                  </c:pt>
                  <c:pt idx="60">
                    <c:v>26/10/2023</c:v>
                  </c:pt>
                  <c:pt idx="61">
                    <c:v>25/10/2023</c:v>
                  </c:pt>
                  <c:pt idx="62">
                    <c:v>24/10/2023</c:v>
                  </c:pt>
                  <c:pt idx="63">
                    <c:v>23/10/2023</c:v>
                  </c:pt>
                  <c:pt idx="64">
                    <c:v>20/10/2023</c:v>
                  </c:pt>
                  <c:pt idx="65">
                    <c:v>19/10/2023</c:v>
                  </c:pt>
                  <c:pt idx="66">
                    <c:v>18/10/2023</c:v>
                  </c:pt>
                  <c:pt idx="67">
                    <c:v>17/10/2023</c:v>
                  </c:pt>
                </c:lvl>
                <c:lvl>
                  <c:pt idx="0">
                    <c:v>M1</c:v>
                  </c:pt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GDTD!$AC$151:$AC$218</c:f>
              <c:numCache>
                <c:formatCode>#,##0</c:formatCode>
                <c:ptCount val="68"/>
                <c:pt idx="0">
                  <c:v>-53590000</c:v>
                </c:pt>
                <c:pt idx="1">
                  <c:v>-53590000</c:v>
                </c:pt>
                <c:pt idx="2">
                  <c:v>-49455000</c:v>
                </c:pt>
                <c:pt idx="3">
                  <c:v>-4080000</c:v>
                </c:pt>
                <c:pt idx="4">
                  <c:v>-4080000</c:v>
                </c:pt>
                <c:pt idx="5">
                  <c:v>-4080000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8EF3-E04F-B755-C6587B0A154B}"/>
            </c:ext>
          </c:extLst>
        </c:ser>
        <c:ser>
          <c:idx val="5"/>
          <c:order val="5"/>
          <c:tx>
            <c:strRef>
              <c:f>GDTD!$AD$150</c:f>
              <c:strCache>
                <c:ptCount val="1"/>
                <c:pt idx="0">
                  <c:v>MSN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multiLvlStrRef>
              <c:f>GDTD!$W$151:$X$218</c:f>
              <c:multiLvlStrCache>
                <c:ptCount val="68"/>
                <c:lvl>
                  <c:pt idx="0">
                    <c:v>19/01/2024</c:v>
                  </c:pt>
                  <c:pt idx="1">
                    <c:v>18/01/2024</c:v>
                  </c:pt>
                  <c:pt idx="2">
                    <c:v>17/01/2024</c:v>
                  </c:pt>
                  <c:pt idx="3">
                    <c:v>16/01/2024</c:v>
                  </c:pt>
                  <c:pt idx="4">
                    <c:v>15/01/2024</c:v>
                  </c:pt>
                  <c:pt idx="5">
                    <c:v>12/01/2024</c:v>
                  </c:pt>
                  <c:pt idx="6">
                    <c:v>11/01/2024</c:v>
                  </c:pt>
                  <c:pt idx="7">
                    <c:v>10/01/2024</c:v>
                  </c:pt>
                  <c:pt idx="8">
                    <c:v>09/01/2024</c:v>
                  </c:pt>
                  <c:pt idx="9">
                    <c:v>08/01/2024</c:v>
                  </c:pt>
                  <c:pt idx="10">
                    <c:v>05/01/2024</c:v>
                  </c:pt>
                  <c:pt idx="11">
                    <c:v>04/01/2024</c:v>
                  </c:pt>
                  <c:pt idx="12">
                    <c:v>03/01/2024</c:v>
                  </c:pt>
                  <c:pt idx="13">
                    <c:v>02/01/2024</c:v>
                  </c:pt>
                  <c:pt idx="14">
                    <c:v>29/12/2023</c:v>
                  </c:pt>
                  <c:pt idx="15">
                    <c:v>28/12/2023</c:v>
                  </c:pt>
                  <c:pt idx="16">
                    <c:v>27/12/2023</c:v>
                  </c:pt>
                  <c:pt idx="17">
                    <c:v>26/12/2023</c:v>
                  </c:pt>
                  <c:pt idx="18">
                    <c:v>25/12/2023</c:v>
                  </c:pt>
                  <c:pt idx="19">
                    <c:v>22/12/2023</c:v>
                  </c:pt>
                  <c:pt idx="20">
                    <c:v>21/12/2023</c:v>
                  </c:pt>
                  <c:pt idx="21">
                    <c:v>20/12/2023</c:v>
                  </c:pt>
                  <c:pt idx="22">
                    <c:v>19/12/2023</c:v>
                  </c:pt>
                  <c:pt idx="23">
                    <c:v>18/12/2023</c:v>
                  </c:pt>
                  <c:pt idx="24">
                    <c:v>15/12/2023</c:v>
                  </c:pt>
                  <c:pt idx="25">
                    <c:v>14/12/2023</c:v>
                  </c:pt>
                  <c:pt idx="26">
                    <c:v>13/12/2023</c:v>
                  </c:pt>
                  <c:pt idx="27">
                    <c:v>12/12/2023</c:v>
                  </c:pt>
                  <c:pt idx="28">
                    <c:v>11/12/2023</c:v>
                  </c:pt>
                  <c:pt idx="29">
                    <c:v>08/12/2023</c:v>
                  </c:pt>
                  <c:pt idx="30">
                    <c:v>07/12/2023</c:v>
                  </c:pt>
                  <c:pt idx="31">
                    <c:v>06/12/2023</c:v>
                  </c:pt>
                  <c:pt idx="32">
                    <c:v>05/12/2023</c:v>
                  </c:pt>
                  <c:pt idx="33">
                    <c:v>04/12/2023</c:v>
                  </c:pt>
                  <c:pt idx="34">
                    <c:v>01/12/2023</c:v>
                  </c:pt>
                  <c:pt idx="35">
                    <c:v>30/11/2023</c:v>
                  </c:pt>
                  <c:pt idx="36">
                    <c:v>29/11/2023</c:v>
                  </c:pt>
                  <c:pt idx="37">
                    <c:v>28/11/2023</c:v>
                  </c:pt>
                  <c:pt idx="38">
                    <c:v>27/11/2023</c:v>
                  </c:pt>
                  <c:pt idx="39">
                    <c:v>24/11/2023</c:v>
                  </c:pt>
                  <c:pt idx="40">
                    <c:v>23/11/2023</c:v>
                  </c:pt>
                  <c:pt idx="41">
                    <c:v>22/11/2023</c:v>
                  </c:pt>
                  <c:pt idx="42">
                    <c:v>21/11/2023</c:v>
                  </c:pt>
                  <c:pt idx="43">
                    <c:v>20/11/2023</c:v>
                  </c:pt>
                  <c:pt idx="44">
                    <c:v>17/11/2023</c:v>
                  </c:pt>
                  <c:pt idx="45">
                    <c:v>16/11/2023</c:v>
                  </c:pt>
                  <c:pt idx="46">
                    <c:v>15/11/2023</c:v>
                  </c:pt>
                  <c:pt idx="47">
                    <c:v>14/11/2023</c:v>
                  </c:pt>
                  <c:pt idx="48">
                    <c:v>13/11/2023</c:v>
                  </c:pt>
                  <c:pt idx="49">
                    <c:v>10/11/2023</c:v>
                  </c:pt>
                  <c:pt idx="50">
                    <c:v>09/11/2023</c:v>
                  </c:pt>
                  <c:pt idx="51">
                    <c:v>08/11/2023</c:v>
                  </c:pt>
                  <c:pt idx="52">
                    <c:v>07/11/2023</c:v>
                  </c:pt>
                  <c:pt idx="53">
                    <c:v>06/11/2023</c:v>
                  </c:pt>
                  <c:pt idx="54">
                    <c:v>03/11/2023</c:v>
                  </c:pt>
                  <c:pt idx="55">
                    <c:v>02/11/2023</c:v>
                  </c:pt>
                  <c:pt idx="56">
                    <c:v>01/11/2023</c:v>
                  </c:pt>
                  <c:pt idx="57">
                    <c:v>31/10/2023</c:v>
                  </c:pt>
                  <c:pt idx="58">
                    <c:v>30/10/2023</c:v>
                  </c:pt>
                  <c:pt idx="59">
                    <c:v>27/10/2023</c:v>
                  </c:pt>
                  <c:pt idx="60">
                    <c:v>26/10/2023</c:v>
                  </c:pt>
                  <c:pt idx="61">
                    <c:v>25/10/2023</c:v>
                  </c:pt>
                  <c:pt idx="62">
                    <c:v>24/10/2023</c:v>
                  </c:pt>
                  <c:pt idx="63">
                    <c:v>23/10/2023</c:v>
                  </c:pt>
                  <c:pt idx="64">
                    <c:v>20/10/2023</c:v>
                  </c:pt>
                  <c:pt idx="65">
                    <c:v>19/10/2023</c:v>
                  </c:pt>
                  <c:pt idx="66">
                    <c:v>18/10/2023</c:v>
                  </c:pt>
                  <c:pt idx="67">
                    <c:v>17/10/2023</c:v>
                  </c:pt>
                </c:lvl>
                <c:lvl>
                  <c:pt idx="0">
                    <c:v>M1</c:v>
                  </c:pt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GDTD!$AD$151:$AD$218</c:f>
              <c:numCache>
                <c:formatCode>#,##0</c:formatCode>
                <c:ptCount val="68"/>
                <c:pt idx="0">
                  <c:v>23205678000</c:v>
                </c:pt>
                <c:pt idx="1">
                  <c:v>8662048000</c:v>
                </c:pt>
                <c:pt idx="2">
                  <c:v>-1074612000</c:v>
                </c:pt>
                <c:pt idx="3">
                  <c:v>9279318000</c:v>
                </c:pt>
                <c:pt idx="4">
                  <c:v>9253258000</c:v>
                </c:pt>
                <c:pt idx="5">
                  <c:v>1850608000</c:v>
                </c:pt>
                <c:pt idx="6">
                  <c:v>20384078000</c:v>
                </c:pt>
                <c:pt idx="7">
                  <c:v>16947828000</c:v>
                </c:pt>
                <c:pt idx="8">
                  <c:v>22027478000</c:v>
                </c:pt>
                <c:pt idx="9">
                  <c:v>16764548000</c:v>
                </c:pt>
                <c:pt idx="10">
                  <c:v>11923788000</c:v>
                </c:pt>
                <c:pt idx="11">
                  <c:v>10761378000</c:v>
                </c:pt>
                <c:pt idx="12">
                  <c:v>-6991372000</c:v>
                </c:pt>
                <c:pt idx="13">
                  <c:v>4209978000</c:v>
                </c:pt>
                <c:pt idx="14">
                  <c:v>8366678000</c:v>
                </c:pt>
                <c:pt idx="15">
                  <c:v>6119578000</c:v>
                </c:pt>
                <c:pt idx="16">
                  <c:v>3170198000</c:v>
                </c:pt>
                <c:pt idx="17">
                  <c:v>-4238492000</c:v>
                </c:pt>
                <c:pt idx="18">
                  <c:v>-11051922000</c:v>
                </c:pt>
                <c:pt idx="19">
                  <c:v>-28029132000</c:v>
                </c:pt>
                <c:pt idx="20">
                  <c:v>-18755172000</c:v>
                </c:pt>
                <c:pt idx="21">
                  <c:v>-10919160000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8EF3-E04F-B755-C6587B0A154B}"/>
            </c:ext>
          </c:extLst>
        </c:ser>
        <c:ser>
          <c:idx val="6"/>
          <c:order val="6"/>
          <c:tx>
            <c:strRef>
              <c:f>GDTD!$AE$150</c:f>
              <c:strCache>
                <c:ptCount val="1"/>
                <c:pt idx="0">
                  <c:v>GEX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multiLvlStrRef>
              <c:f>GDTD!$W$151:$X$218</c:f>
              <c:multiLvlStrCache>
                <c:ptCount val="68"/>
                <c:lvl>
                  <c:pt idx="0">
                    <c:v>19/01/2024</c:v>
                  </c:pt>
                  <c:pt idx="1">
                    <c:v>18/01/2024</c:v>
                  </c:pt>
                  <c:pt idx="2">
                    <c:v>17/01/2024</c:v>
                  </c:pt>
                  <c:pt idx="3">
                    <c:v>16/01/2024</c:v>
                  </c:pt>
                  <c:pt idx="4">
                    <c:v>15/01/2024</c:v>
                  </c:pt>
                  <c:pt idx="5">
                    <c:v>12/01/2024</c:v>
                  </c:pt>
                  <c:pt idx="6">
                    <c:v>11/01/2024</c:v>
                  </c:pt>
                  <c:pt idx="7">
                    <c:v>10/01/2024</c:v>
                  </c:pt>
                  <c:pt idx="8">
                    <c:v>09/01/2024</c:v>
                  </c:pt>
                  <c:pt idx="9">
                    <c:v>08/01/2024</c:v>
                  </c:pt>
                  <c:pt idx="10">
                    <c:v>05/01/2024</c:v>
                  </c:pt>
                  <c:pt idx="11">
                    <c:v>04/01/2024</c:v>
                  </c:pt>
                  <c:pt idx="12">
                    <c:v>03/01/2024</c:v>
                  </c:pt>
                  <c:pt idx="13">
                    <c:v>02/01/2024</c:v>
                  </c:pt>
                  <c:pt idx="14">
                    <c:v>29/12/2023</c:v>
                  </c:pt>
                  <c:pt idx="15">
                    <c:v>28/12/2023</c:v>
                  </c:pt>
                  <c:pt idx="16">
                    <c:v>27/12/2023</c:v>
                  </c:pt>
                  <c:pt idx="17">
                    <c:v>26/12/2023</c:v>
                  </c:pt>
                  <c:pt idx="18">
                    <c:v>25/12/2023</c:v>
                  </c:pt>
                  <c:pt idx="19">
                    <c:v>22/12/2023</c:v>
                  </c:pt>
                  <c:pt idx="20">
                    <c:v>21/12/2023</c:v>
                  </c:pt>
                  <c:pt idx="21">
                    <c:v>20/12/2023</c:v>
                  </c:pt>
                  <c:pt idx="22">
                    <c:v>19/12/2023</c:v>
                  </c:pt>
                  <c:pt idx="23">
                    <c:v>18/12/2023</c:v>
                  </c:pt>
                  <c:pt idx="24">
                    <c:v>15/12/2023</c:v>
                  </c:pt>
                  <c:pt idx="25">
                    <c:v>14/12/2023</c:v>
                  </c:pt>
                  <c:pt idx="26">
                    <c:v>13/12/2023</c:v>
                  </c:pt>
                  <c:pt idx="27">
                    <c:v>12/12/2023</c:v>
                  </c:pt>
                  <c:pt idx="28">
                    <c:v>11/12/2023</c:v>
                  </c:pt>
                  <c:pt idx="29">
                    <c:v>08/12/2023</c:v>
                  </c:pt>
                  <c:pt idx="30">
                    <c:v>07/12/2023</c:v>
                  </c:pt>
                  <c:pt idx="31">
                    <c:v>06/12/2023</c:v>
                  </c:pt>
                  <c:pt idx="32">
                    <c:v>05/12/2023</c:v>
                  </c:pt>
                  <c:pt idx="33">
                    <c:v>04/12/2023</c:v>
                  </c:pt>
                  <c:pt idx="34">
                    <c:v>01/12/2023</c:v>
                  </c:pt>
                  <c:pt idx="35">
                    <c:v>30/11/2023</c:v>
                  </c:pt>
                  <c:pt idx="36">
                    <c:v>29/11/2023</c:v>
                  </c:pt>
                  <c:pt idx="37">
                    <c:v>28/11/2023</c:v>
                  </c:pt>
                  <c:pt idx="38">
                    <c:v>27/11/2023</c:v>
                  </c:pt>
                  <c:pt idx="39">
                    <c:v>24/11/2023</c:v>
                  </c:pt>
                  <c:pt idx="40">
                    <c:v>23/11/2023</c:v>
                  </c:pt>
                  <c:pt idx="41">
                    <c:v>22/11/2023</c:v>
                  </c:pt>
                  <c:pt idx="42">
                    <c:v>21/11/2023</c:v>
                  </c:pt>
                  <c:pt idx="43">
                    <c:v>20/11/2023</c:v>
                  </c:pt>
                  <c:pt idx="44">
                    <c:v>17/11/2023</c:v>
                  </c:pt>
                  <c:pt idx="45">
                    <c:v>16/11/2023</c:v>
                  </c:pt>
                  <c:pt idx="46">
                    <c:v>15/11/2023</c:v>
                  </c:pt>
                  <c:pt idx="47">
                    <c:v>14/11/2023</c:v>
                  </c:pt>
                  <c:pt idx="48">
                    <c:v>13/11/2023</c:v>
                  </c:pt>
                  <c:pt idx="49">
                    <c:v>10/11/2023</c:v>
                  </c:pt>
                  <c:pt idx="50">
                    <c:v>09/11/2023</c:v>
                  </c:pt>
                  <c:pt idx="51">
                    <c:v>08/11/2023</c:v>
                  </c:pt>
                  <c:pt idx="52">
                    <c:v>07/11/2023</c:v>
                  </c:pt>
                  <c:pt idx="53">
                    <c:v>06/11/2023</c:v>
                  </c:pt>
                  <c:pt idx="54">
                    <c:v>03/11/2023</c:v>
                  </c:pt>
                  <c:pt idx="55">
                    <c:v>02/11/2023</c:v>
                  </c:pt>
                  <c:pt idx="56">
                    <c:v>01/11/2023</c:v>
                  </c:pt>
                  <c:pt idx="57">
                    <c:v>31/10/2023</c:v>
                  </c:pt>
                  <c:pt idx="58">
                    <c:v>30/10/2023</c:v>
                  </c:pt>
                  <c:pt idx="59">
                    <c:v>27/10/2023</c:v>
                  </c:pt>
                  <c:pt idx="60">
                    <c:v>26/10/2023</c:v>
                  </c:pt>
                  <c:pt idx="61">
                    <c:v>25/10/2023</c:v>
                  </c:pt>
                  <c:pt idx="62">
                    <c:v>24/10/2023</c:v>
                  </c:pt>
                  <c:pt idx="63">
                    <c:v>23/10/2023</c:v>
                  </c:pt>
                  <c:pt idx="64">
                    <c:v>20/10/2023</c:v>
                  </c:pt>
                  <c:pt idx="65">
                    <c:v>19/10/2023</c:v>
                  </c:pt>
                  <c:pt idx="66">
                    <c:v>18/10/2023</c:v>
                  </c:pt>
                  <c:pt idx="67">
                    <c:v>17/10/2023</c:v>
                  </c:pt>
                </c:lvl>
                <c:lvl>
                  <c:pt idx="0">
                    <c:v>M1</c:v>
                  </c:pt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GDTD!$AE$151:$AE$218</c:f>
              <c:numCache>
                <c:formatCode>#,##0</c:formatCode>
                <c:ptCount val="68"/>
                <c:pt idx="0">
                  <c:v>-404565000</c:v>
                </c:pt>
                <c:pt idx="1">
                  <c:v>-404565000</c:v>
                </c:pt>
                <c:pt idx="2">
                  <c:v>-338065000</c:v>
                </c:pt>
                <c:pt idx="3">
                  <c:v>-28470000</c:v>
                </c:pt>
                <c:pt idx="4">
                  <c:v>-28470000</c:v>
                </c:pt>
                <c:pt idx="5">
                  <c:v>-28470000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8EF3-E04F-B755-C6587B0A154B}"/>
            </c:ext>
          </c:extLst>
        </c:ser>
        <c:ser>
          <c:idx val="7"/>
          <c:order val="7"/>
          <c:tx>
            <c:strRef>
              <c:f>GDTD!$AF$150</c:f>
              <c:strCache>
                <c:ptCount val="1"/>
                <c:pt idx="0">
                  <c:v>REE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multiLvlStrRef>
              <c:f>GDTD!$W$151:$X$218</c:f>
              <c:multiLvlStrCache>
                <c:ptCount val="68"/>
                <c:lvl>
                  <c:pt idx="0">
                    <c:v>19/01/2024</c:v>
                  </c:pt>
                  <c:pt idx="1">
                    <c:v>18/01/2024</c:v>
                  </c:pt>
                  <c:pt idx="2">
                    <c:v>17/01/2024</c:v>
                  </c:pt>
                  <c:pt idx="3">
                    <c:v>16/01/2024</c:v>
                  </c:pt>
                  <c:pt idx="4">
                    <c:v>15/01/2024</c:v>
                  </c:pt>
                  <c:pt idx="5">
                    <c:v>12/01/2024</c:v>
                  </c:pt>
                  <c:pt idx="6">
                    <c:v>11/01/2024</c:v>
                  </c:pt>
                  <c:pt idx="7">
                    <c:v>10/01/2024</c:v>
                  </c:pt>
                  <c:pt idx="8">
                    <c:v>09/01/2024</c:v>
                  </c:pt>
                  <c:pt idx="9">
                    <c:v>08/01/2024</c:v>
                  </c:pt>
                  <c:pt idx="10">
                    <c:v>05/01/2024</c:v>
                  </c:pt>
                  <c:pt idx="11">
                    <c:v>04/01/2024</c:v>
                  </c:pt>
                  <c:pt idx="12">
                    <c:v>03/01/2024</c:v>
                  </c:pt>
                  <c:pt idx="13">
                    <c:v>02/01/2024</c:v>
                  </c:pt>
                  <c:pt idx="14">
                    <c:v>29/12/2023</c:v>
                  </c:pt>
                  <c:pt idx="15">
                    <c:v>28/12/2023</c:v>
                  </c:pt>
                  <c:pt idx="16">
                    <c:v>27/12/2023</c:v>
                  </c:pt>
                  <c:pt idx="17">
                    <c:v>26/12/2023</c:v>
                  </c:pt>
                  <c:pt idx="18">
                    <c:v>25/12/2023</c:v>
                  </c:pt>
                  <c:pt idx="19">
                    <c:v>22/12/2023</c:v>
                  </c:pt>
                  <c:pt idx="20">
                    <c:v>21/12/2023</c:v>
                  </c:pt>
                  <c:pt idx="21">
                    <c:v>20/12/2023</c:v>
                  </c:pt>
                  <c:pt idx="22">
                    <c:v>19/12/2023</c:v>
                  </c:pt>
                  <c:pt idx="23">
                    <c:v>18/12/2023</c:v>
                  </c:pt>
                  <c:pt idx="24">
                    <c:v>15/12/2023</c:v>
                  </c:pt>
                  <c:pt idx="25">
                    <c:v>14/12/2023</c:v>
                  </c:pt>
                  <c:pt idx="26">
                    <c:v>13/12/2023</c:v>
                  </c:pt>
                  <c:pt idx="27">
                    <c:v>12/12/2023</c:v>
                  </c:pt>
                  <c:pt idx="28">
                    <c:v>11/12/2023</c:v>
                  </c:pt>
                  <c:pt idx="29">
                    <c:v>08/12/2023</c:v>
                  </c:pt>
                  <c:pt idx="30">
                    <c:v>07/12/2023</c:v>
                  </c:pt>
                  <c:pt idx="31">
                    <c:v>06/12/2023</c:v>
                  </c:pt>
                  <c:pt idx="32">
                    <c:v>05/12/2023</c:v>
                  </c:pt>
                  <c:pt idx="33">
                    <c:v>04/12/2023</c:v>
                  </c:pt>
                  <c:pt idx="34">
                    <c:v>01/12/2023</c:v>
                  </c:pt>
                  <c:pt idx="35">
                    <c:v>30/11/2023</c:v>
                  </c:pt>
                  <c:pt idx="36">
                    <c:v>29/11/2023</c:v>
                  </c:pt>
                  <c:pt idx="37">
                    <c:v>28/11/2023</c:v>
                  </c:pt>
                  <c:pt idx="38">
                    <c:v>27/11/2023</c:v>
                  </c:pt>
                  <c:pt idx="39">
                    <c:v>24/11/2023</c:v>
                  </c:pt>
                  <c:pt idx="40">
                    <c:v>23/11/2023</c:v>
                  </c:pt>
                  <c:pt idx="41">
                    <c:v>22/11/2023</c:v>
                  </c:pt>
                  <c:pt idx="42">
                    <c:v>21/11/2023</c:v>
                  </c:pt>
                  <c:pt idx="43">
                    <c:v>20/11/2023</c:v>
                  </c:pt>
                  <c:pt idx="44">
                    <c:v>17/11/2023</c:v>
                  </c:pt>
                  <c:pt idx="45">
                    <c:v>16/11/2023</c:v>
                  </c:pt>
                  <c:pt idx="46">
                    <c:v>15/11/2023</c:v>
                  </c:pt>
                  <c:pt idx="47">
                    <c:v>14/11/2023</c:v>
                  </c:pt>
                  <c:pt idx="48">
                    <c:v>13/11/2023</c:v>
                  </c:pt>
                  <c:pt idx="49">
                    <c:v>10/11/2023</c:v>
                  </c:pt>
                  <c:pt idx="50">
                    <c:v>09/11/2023</c:v>
                  </c:pt>
                  <c:pt idx="51">
                    <c:v>08/11/2023</c:v>
                  </c:pt>
                  <c:pt idx="52">
                    <c:v>07/11/2023</c:v>
                  </c:pt>
                  <c:pt idx="53">
                    <c:v>06/11/2023</c:v>
                  </c:pt>
                  <c:pt idx="54">
                    <c:v>03/11/2023</c:v>
                  </c:pt>
                  <c:pt idx="55">
                    <c:v>02/11/2023</c:v>
                  </c:pt>
                  <c:pt idx="56">
                    <c:v>01/11/2023</c:v>
                  </c:pt>
                  <c:pt idx="57">
                    <c:v>31/10/2023</c:v>
                  </c:pt>
                  <c:pt idx="58">
                    <c:v>30/10/2023</c:v>
                  </c:pt>
                  <c:pt idx="59">
                    <c:v>27/10/2023</c:v>
                  </c:pt>
                  <c:pt idx="60">
                    <c:v>26/10/2023</c:v>
                  </c:pt>
                  <c:pt idx="61">
                    <c:v>25/10/2023</c:v>
                  </c:pt>
                  <c:pt idx="62">
                    <c:v>24/10/2023</c:v>
                  </c:pt>
                  <c:pt idx="63">
                    <c:v>23/10/2023</c:v>
                  </c:pt>
                  <c:pt idx="64">
                    <c:v>20/10/2023</c:v>
                  </c:pt>
                  <c:pt idx="65">
                    <c:v>19/10/2023</c:v>
                  </c:pt>
                  <c:pt idx="66">
                    <c:v>18/10/2023</c:v>
                  </c:pt>
                  <c:pt idx="67">
                    <c:v>17/10/2023</c:v>
                  </c:pt>
                </c:lvl>
                <c:lvl>
                  <c:pt idx="0">
                    <c:v>M1</c:v>
                  </c:pt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GDTD!$AF$151:$AF$218</c:f>
              <c:numCache>
                <c:formatCode>#,##0</c:formatCode>
                <c:ptCount val="68"/>
                <c:pt idx="0">
                  <c:v>1425558000</c:v>
                </c:pt>
                <c:pt idx="1">
                  <c:v>406358000</c:v>
                </c:pt>
                <c:pt idx="2">
                  <c:v>-70292000</c:v>
                </c:pt>
                <c:pt idx="3">
                  <c:v>-2540452000</c:v>
                </c:pt>
                <c:pt idx="4">
                  <c:v>-5005452000</c:v>
                </c:pt>
                <c:pt idx="5">
                  <c:v>-7312732000</c:v>
                </c:pt>
                <c:pt idx="6">
                  <c:v>1885368000</c:v>
                </c:pt>
                <c:pt idx="7">
                  <c:v>766868000</c:v>
                </c:pt>
                <c:pt idx="8">
                  <c:v>7589868000</c:v>
                </c:pt>
                <c:pt idx="9">
                  <c:v>2791158000</c:v>
                </c:pt>
                <c:pt idx="10">
                  <c:v>5788148000</c:v>
                </c:pt>
                <c:pt idx="11">
                  <c:v>5860508000</c:v>
                </c:pt>
                <c:pt idx="12">
                  <c:v>3184658000</c:v>
                </c:pt>
                <c:pt idx="13">
                  <c:v>3184658000</c:v>
                </c:pt>
                <c:pt idx="14">
                  <c:v>3184658000</c:v>
                </c:pt>
                <c:pt idx="15">
                  <c:v>2909578000</c:v>
                </c:pt>
                <c:pt idx="16">
                  <c:v>1610360000</c:v>
                </c:pt>
                <c:pt idx="17">
                  <c:v>1610360000</c:v>
                </c:pt>
                <c:pt idx="18">
                  <c:v>1610360000</c:v>
                </c:pt>
                <c:pt idx="19">
                  <c:v>1610360000</c:v>
                </c:pt>
                <c:pt idx="20">
                  <c:v>1610360000</c:v>
                </c:pt>
                <c:pt idx="21">
                  <c:v>1610360000</c:v>
                </c:pt>
                <c:pt idx="22">
                  <c:v>1610360000</c:v>
                </c:pt>
                <c:pt idx="23">
                  <c:v>777080000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8EF3-E04F-B755-C6587B0A154B}"/>
            </c:ext>
          </c:extLst>
        </c:ser>
        <c:ser>
          <c:idx val="8"/>
          <c:order val="8"/>
          <c:tx>
            <c:strRef>
              <c:f>GDTD!$AG$150</c:f>
              <c:strCache>
                <c:ptCount val="1"/>
                <c:pt idx="0">
                  <c:v>PC1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multiLvlStrRef>
              <c:f>GDTD!$W$151:$X$218</c:f>
              <c:multiLvlStrCache>
                <c:ptCount val="68"/>
                <c:lvl>
                  <c:pt idx="0">
                    <c:v>19/01/2024</c:v>
                  </c:pt>
                  <c:pt idx="1">
                    <c:v>18/01/2024</c:v>
                  </c:pt>
                  <c:pt idx="2">
                    <c:v>17/01/2024</c:v>
                  </c:pt>
                  <c:pt idx="3">
                    <c:v>16/01/2024</c:v>
                  </c:pt>
                  <c:pt idx="4">
                    <c:v>15/01/2024</c:v>
                  </c:pt>
                  <c:pt idx="5">
                    <c:v>12/01/2024</c:v>
                  </c:pt>
                  <c:pt idx="6">
                    <c:v>11/01/2024</c:v>
                  </c:pt>
                  <c:pt idx="7">
                    <c:v>10/01/2024</c:v>
                  </c:pt>
                  <c:pt idx="8">
                    <c:v>09/01/2024</c:v>
                  </c:pt>
                  <c:pt idx="9">
                    <c:v>08/01/2024</c:v>
                  </c:pt>
                  <c:pt idx="10">
                    <c:v>05/01/2024</c:v>
                  </c:pt>
                  <c:pt idx="11">
                    <c:v>04/01/2024</c:v>
                  </c:pt>
                  <c:pt idx="12">
                    <c:v>03/01/2024</c:v>
                  </c:pt>
                  <c:pt idx="13">
                    <c:v>02/01/2024</c:v>
                  </c:pt>
                  <c:pt idx="14">
                    <c:v>29/12/2023</c:v>
                  </c:pt>
                  <c:pt idx="15">
                    <c:v>28/12/2023</c:v>
                  </c:pt>
                  <c:pt idx="16">
                    <c:v>27/12/2023</c:v>
                  </c:pt>
                  <c:pt idx="17">
                    <c:v>26/12/2023</c:v>
                  </c:pt>
                  <c:pt idx="18">
                    <c:v>25/12/2023</c:v>
                  </c:pt>
                  <c:pt idx="19">
                    <c:v>22/12/2023</c:v>
                  </c:pt>
                  <c:pt idx="20">
                    <c:v>21/12/2023</c:v>
                  </c:pt>
                  <c:pt idx="21">
                    <c:v>20/12/2023</c:v>
                  </c:pt>
                  <c:pt idx="22">
                    <c:v>19/12/2023</c:v>
                  </c:pt>
                  <c:pt idx="23">
                    <c:v>18/12/2023</c:v>
                  </c:pt>
                  <c:pt idx="24">
                    <c:v>15/12/2023</c:v>
                  </c:pt>
                  <c:pt idx="25">
                    <c:v>14/12/2023</c:v>
                  </c:pt>
                  <c:pt idx="26">
                    <c:v>13/12/2023</c:v>
                  </c:pt>
                  <c:pt idx="27">
                    <c:v>12/12/2023</c:v>
                  </c:pt>
                  <c:pt idx="28">
                    <c:v>11/12/2023</c:v>
                  </c:pt>
                  <c:pt idx="29">
                    <c:v>08/12/2023</c:v>
                  </c:pt>
                  <c:pt idx="30">
                    <c:v>07/12/2023</c:v>
                  </c:pt>
                  <c:pt idx="31">
                    <c:v>06/12/2023</c:v>
                  </c:pt>
                  <c:pt idx="32">
                    <c:v>05/12/2023</c:v>
                  </c:pt>
                  <c:pt idx="33">
                    <c:v>04/12/2023</c:v>
                  </c:pt>
                  <c:pt idx="34">
                    <c:v>01/12/2023</c:v>
                  </c:pt>
                  <c:pt idx="35">
                    <c:v>30/11/2023</c:v>
                  </c:pt>
                  <c:pt idx="36">
                    <c:v>29/11/2023</c:v>
                  </c:pt>
                  <c:pt idx="37">
                    <c:v>28/11/2023</c:v>
                  </c:pt>
                  <c:pt idx="38">
                    <c:v>27/11/2023</c:v>
                  </c:pt>
                  <c:pt idx="39">
                    <c:v>24/11/2023</c:v>
                  </c:pt>
                  <c:pt idx="40">
                    <c:v>23/11/2023</c:v>
                  </c:pt>
                  <c:pt idx="41">
                    <c:v>22/11/2023</c:v>
                  </c:pt>
                  <c:pt idx="42">
                    <c:v>21/11/2023</c:v>
                  </c:pt>
                  <c:pt idx="43">
                    <c:v>20/11/2023</c:v>
                  </c:pt>
                  <c:pt idx="44">
                    <c:v>17/11/2023</c:v>
                  </c:pt>
                  <c:pt idx="45">
                    <c:v>16/11/2023</c:v>
                  </c:pt>
                  <c:pt idx="46">
                    <c:v>15/11/2023</c:v>
                  </c:pt>
                  <c:pt idx="47">
                    <c:v>14/11/2023</c:v>
                  </c:pt>
                  <c:pt idx="48">
                    <c:v>13/11/2023</c:v>
                  </c:pt>
                  <c:pt idx="49">
                    <c:v>10/11/2023</c:v>
                  </c:pt>
                  <c:pt idx="50">
                    <c:v>09/11/2023</c:v>
                  </c:pt>
                  <c:pt idx="51">
                    <c:v>08/11/2023</c:v>
                  </c:pt>
                  <c:pt idx="52">
                    <c:v>07/11/2023</c:v>
                  </c:pt>
                  <c:pt idx="53">
                    <c:v>06/11/2023</c:v>
                  </c:pt>
                  <c:pt idx="54">
                    <c:v>03/11/2023</c:v>
                  </c:pt>
                  <c:pt idx="55">
                    <c:v>02/11/2023</c:v>
                  </c:pt>
                  <c:pt idx="56">
                    <c:v>01/11/2023</c:v>
                  </c:pt>
                  <c:pt idx="57">
                    <c:v>31/10/2023</c:v>
                  </c:pt>
                  <c:pt idx="58">
                    <c:v>30/10/2023</c:v>
                  </c:pt>
                  <c:pt idx="59">
                    <c:v>27/10/2023</c:v>
                  </c:pt>
                  <c:pt idx="60">
                    <c:v>26/10/2023</c:v>
                  </c:pt>
                  <c:pt idx="61">
                    <c:v>25/10/2023</c:v>
                  </c:pt>
                  <c:pt idx="62">
                    <c:v>24/10/2023</c:v>
                  </c:pt>
                  <c:pt idx="63">
                    <c:v>23/10/2023</c:v>
                  </c:pt>
                  <c:pt idx="64">
                    <c:v>20/10/2023</c:v>
                  </c:pt>
                  <c:pt idx="65">
                    <c:v>19/10/2023</c:v>
                  </c:pt>
                  <c:pt idx="66">
                    <c:v>18/10/2023</c:v>
                  </c:pt>
                  <c:pt idx="67">
                    <c:v>17/10/2023</c:v>
                  </c:pt>
                </c:lvl>
                <c:lvl>
                  <c:pt idx="0">
                    <c:v>M1</c:v>
                  </c:pt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GDTD!$AG$151:$AG$218</c:f>
              <c:numCache>
                <c:formatCode>#,##0</c:formatCode>
                <c:ptCount val="68"/>
                <c:pt idx="0">
                  <c:v>12273075000</c:v>
                </c:pt>
                <c:pt idx="1">
                  <c:v>12273075000</c:v>
                </c:pt>
                <c:pt idx="2">
                  <c:v>6884690000</c:v>
                </c:pt>
                <c:pt idx="3">
                  <c:v>6976500000</c:v>
                </c:pt>
                <c:pt idx="4">
                  <c:v>5276950000</c:v>
                </c:pt>
                <c:pt idx="5">
                  <c:v>-8250000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8EF3-E04F-B755-C6587B0A154B}"/>
            </c:ext>
          </c:extLst>
        </c:ser>
        <c:ser>
          <c:idx val="9"/>
          <c:order val="9"/>
          <c:tx>
            <c:strRef>
              <c:f>GDTD!$AH$150</c:f>
              <c:strCache>
                <c:ptCount val="1"/>
                <c:pt idx="0">
                  <c:v>TV2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multiLvlStrRef>
              <c:f>GDTD!$W$151:$X$218</c:f>
              <c:multiLvlStrCache>
                <c:ptCount val="68"/>
                <c:lvl>
                  <c:pt idx="0">
                    <c:v>19/01/2024</c:v>
                  </c:pt>
                  <c:pt idx="1">
                    <c:v>18/01/2024</c:v>
                  </c:pt>
                  <c:pt idx="2">
                    <c:v>17/01/2024</c:v>
                  </c:pt>
                  <c:pt idx="3">
                    <c:v>16/01/2024</c:v>
                  </c:pt>
                  <c:pt idx="4">
                    <c:v>15/01/2024</c:v>
                  </c:pt>
                  <c:pt idx="5">
                    <c:v>12/01/2024</c:v>
                  </c:pt>
                  <c:pt idx="6">
                    <c:v>11/01/2024</c:v>
                  </c:pt>
                  <c:pt idx="7">
                    <c:v>10/01/2024</c:v>
                  </c:pt>
                  <c:pt idx="8">
                    <c:v>09/01/2024</c:v>
                  </c:pt>
                  <c:pt idx="9">
                    <c:v>08/01/2024</c:v>
                  </c:pt>
                  <c:pt idx="10">
                    <c:v>05/01/2024</c:v>
                  </c:pt>
                  <c:pt idx="11">
                    <c:v>04/01/2024</c:v>
                  </c:pt>
                  <c:pt idx="12">
                    <c:v>03/01/2024</c:v>
                  </c:pt>
                  <c:pt idx="13">
                    <c:v>02/01/2024</c:v>
                  </c:pt>
                  <c:pt idx="14">
                    <c:v>29/12/2023</c:v>
                  </c:pt>
                  <c:pt idx="15">
                    <c:v>28/12/2023</c:v>
                  </c:pt>
                  <c:pt idx="16">
                    <c:v>27/12/2023</c:v>
                  </c:pt>
                  <c:pt idx="17">
                    <c:v>26/12/2023</c:v>
                  </c:pt>
                  <c:pt idx="18">
                    <c:v>25/12/2023</c:v>
                  </c:pt>
                  <c:pt idx="19">
                    <c:v>22/12/2023</c:v>
                  </c:pt>
                  <c:pt idx="20">
                    <c:v>21/12/2023</c:v>
                  </c:pt>
                  <c:pt idx="21">
                    <c:v>20/12/2023</c:v>
                  </c:pt>
                  <c:pt idx="22">
                    <c:v>19/12/2023</c:v>
                  </c:pt>
                  <c:pt idx="23">
                    <c:v>18/12/2023</c:v>
                  </c:pt>
                  <c:pt idx="24">
                    <c:v>15/12/2023</c:v>
                  </c:pt>
                  <c:pt idx="25">
                    <c:v>14/12/2023</c:v>
                  </c:pt>
                  <c:pt idx="26">
                    <c:v>13/12/2023</c:v>
                  </c:pt>
                  <c:pt idx="27">
                    <c:v>12/12/2023</c:v>
                  </c:pt>
                  <c:pt idx="28">
                    <c:v>11/12/2023</c:v>
                  </c:pt>
                  <c:pt idx="29">
                    <c:v>08/12/2023</c:v>
                  </c:pt>
                  <c:pt idx="30">
                    <c:v>07/12/2023</c:v>
                  </c:pt>
                  <c:pt idx="31">
                    <c:v>06/12/2023</c:v>
                  </c:pt>
                  <c:pt idx="32">
                    <c:v>05/12/2023</c:v>
                  </c:pt>
                  <c:pt idx="33">
                    <c:v>04/12/2023</c:v>
                  </c:pt>
                  <c:pt idx="34">
                    <c:v>01/12/2023</c:v>
                  </c:pt>
                  <c:pt idx="35">
                    <c:v>30/11/2023</c:v>
                  </c:pt>
                  <c:pt idx="36">
                    <c:v>29/11/2023</c:v>
                  </c:pt>
                  <c:pt idx="37">
                    <c:v>28/11/2023</c:v>
                  </c:pt>
                  <c:pt idx="38">
                    <c:v>27/11/2023</c:v>
                  </c:pt>
                  <c:pt idx="39">
                    <c:v>24/11/2023</c:v>
                  </c:pt>
                  <c:pt idx="40">
                    <c:v>23/11/2023</c:v>
                  </c:pt>
                  <c:pt idx="41">
                    <c:v>22/11/2023</c:v>
                  </c:pt>
                  <c:pt idx="42">
                    <c:v>21/11/2023</c:v>
                  </c:pt>
                  <c:pt idx="43">
                    <c:v>20/11/2023</c:v>
                  </c:pt>
                  <c:pt idx="44">
                    <c:v>17/11/2023</c:v>
                  </c:pt>
                  <c:pt idx="45">
                    <c:v>16/11/2023</c:v>
                  </c:pt>
                  <c:pt idx="46">
                    <c:v>15/11/2023</c:v>
                  </c:pt>
                  <c:pt idx="47">
                    <c:v>14/11/2023</c:v>
                  </c:pt>
                  <c:pt idx="48">
                    <c:v>13/11/2023</c:v>
                  </c:pt>
                  <c:pt idx="49">
                    <c:v>10/11/2023</c:v>
                  </c:pt>
                  <c:pt idx="50">
                    <c:v>09/11/2023</c:v>
                  </c:pt>
                  <c:pt idx="51">
                    <c:v>08/11/2023</c:v>
                  </c:pt>
                  <c:pt idx="52">
                    <c:v>07/11/2023</c:v>
                  </c:pt>
                  <c:pt idx="53">
                    <c:v>06/11/2023</c:v>
                  </c:pt>
                  <c:pt idx="54">
                    <c:v>03/11/2023</c:v>
                  </c:pt>
                  <c:pt idx="55">
                    <c:v>02/11/2023</c:v>
                  </c:pt>
                  <c:pt idx="56">
                    <c:v>01/11/2023</c:v>
                  </c:pt>
                  <c:pt idx="57">
                    <c:v>31/10/2023</c:v>
                  </c:pt>
                  <c:pt idx="58">
                    <c:v>30/10/2023</c:v>
                  </c:pt>
                  <c:pt idx="59">
                    <c:v>27/10/2023</c:v>
                  </c:pt>
                  <c:pt idx="60">
                    <c:v>26/10/2023</c:v>
                  </c:pt>
                  <c:pt idx="61">
                    <c:v>25/10/2023</c:v>
                  </c:pt>
                  <c:pt idx="62">
                    <c:v>24/10/2023</c:v>
                  </c:pt>
                  <c:pt idx="63">
                    <c:v>23/10/2023</c:v>
                  </c:pt>
                  <c:pt idx="64">
                    <c:v>20/10/2023</c:v>
                  </c:pt>
                  <c:pt idx="65">
                    <c:v>19/10/2023</c:v>
                  </c:pt>
                  <c:pt idx="66">
                    <c:v>18/10/2023</c:v>
                  </c:pt>
                  <c:pt idx="67">
                    <c:v>17/10/2023</c:v>
                  </c:pt>
                </c:lvl>
                <c:lvl>
                  <c:pt idx="0">
                    <c:v>M1</c:v>
                  </c:pt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GDTD!$AH$151:$AH$218</c:f>
              <c:numCache>
                <c:formatCode>#,##0</c:formatCode>
                <c:ptCount val="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8EF3-E04F-B755-C6587B0A15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43973823"/>
        <c:axId val="121177775"/>
      </c:lineChart>
      <c:catAx>
        <c:axId val="243973823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VN"/>
          </a:p>
        </c:txPr>
        <c:crossAx val="121177775"/>
        <c:crosses val="autoZero"/>
        <c:auto val="1"/>
        <c:lblAlgn val="ctr"/>
        <c:lblOffset val="100"/>
        <c:noMultiLvlLbl val="0"/>
      </c:catAx>
      <c:valAx>
        <c:axId val="121177775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VN"/>
          </a:p>
        </c:txPr>
        <c:crossAx val="243973823"/>
        <c:crosses val="autoZero"/>
        <c:crossBetween val="between"/>
        <c:dispUnits>
          <c:builtInUnit val="billion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VN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V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VN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Dầu Khí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V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GDTD!$AL$150</c:f>
              <c:strCache>
                <c:ptCount val="1"/>
                <c:pt idx="0">
                  <c:v>BSR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multiLvlStrRef>
              <c:f>GDTD!$AJ$151:$AK$218</c:f>
              <c:multiLvlStrCache>
                <c:ptCount val="68"/>
                <c:lvl>
                  <c:pt idx="0">
                    <c:v>19/01/2024</c:v>
                  </c:pt>
                  <c:pt idx="1">
                    <c:v>18/01/2024</c:v>
                  </c:pt>
                  <c:pt idx="2">
                    <c:v>17/01/2024</c:v>
                  </c:pt>
                  <c:pt idx="3">
                    <c:v>16/01/2024</c:v>
                  </c:pt>
                  <c:pt idx="4">
                    <c:v>15/01/2024</c:v>
                  </c:pt>
                  <c:pt idx="5">
                    <c:v>12/01/2024</c:v>
                  </c:pt>
                  <c:pt idx="6">
                    <c:v>11/01/2024</c:v>
                  </c:pt>
                  <c:pt idx="7">
                    <c:v>10/01/2024</c:v>
                  </c:pt>
                  <c:pt idx="8">
                    <c:v>09/01/2024</c:v>
                  </c:pt>
                  <c:pt idx="9">
                    <c:v>08/01/2024</c:v>
                  </c:pt>
                  <c:pt idx="10">
                    <c:v>05/01/2024</c:v>
                  </c:pt>
                  <c:pt idx="11">
                    <c:v>04/01/2024</c:v>
                  </c:pt>
                  <c:pt idx="12">
                    <c:v>03/01/2024</c:v>
                  </c:pt>
                  <c:pt idx="13">
                    <c:v>02/01/2024</c:v>
                  </c:pt>
                  <c:pt idx="14">
                    <c:v>29/12/2023</c:v>
                  </c:pt>
                  <c:pt idx="15">
                    <c:v>28/12/2023</c:v>
                  </c:pt>
                  <c:pt idx="16">
                    <c:v>27/12/2023</c:v>
                  </c:pt>
                  <c:pt idx="17">
                    <c:v>26/12/2023</c:v>
                  </c:pt>
                  <c:pt idx="18">
                    <c:v>25/12/2023</c:v>
                  </c:pt>
                  <c:pt idx="19">
                    <c:v>22/12/2023</c:v>
                  </c:pt>
                  <c:pt idx="20">
                    <c:v>21/12/2023</c:v>
                  </c:pt>
                  <c:pt idx="21">
                    <c:v>20/12/2023</c:v>
                  </c:pt>
                  <c:pt idx="22">
                    <c:v>19/12/2023</c:v>
                  </c:pt>
                  <c:pt idx="23">
                    <c:v>18/12/2023</c:v>
                  </c:pt>
                  <c:pt idx="24">
                    <c:v>15/12/2023</c:v>
                  </c:pt>
                  <c:pt idx="25">
                    <c:v>14/12/2023</c:v>
                  </c:pt>
                  <c:pt idx="26">
                    <c:v>13/12/2023</c:v>
                  </c:pt>
                  <c:pt idx="27">
                    <c:v>12/12/2023</c:v>
                  </c:pt>
                  <c:pt idx="28">
                    <c:v>11/12/2023</c:v>
                  </c:pt>
                  <c:pt idx="29">
                    <c:v>08/12/2023</c:v>
                  </c:pt>
                  <c:pt idx="30">
                    <c:v>07/12/2023</c:v>
                  </c:pt>
                  <c:pt idx="31">
                    <c:v>06/12/2023</c:v>
                  </c:pt>
                  <c:pt idx="32">
                    <c:v>05/12/2023</c:v>
                  </c:pt>
                  <c:pt idx="33">
                    <c:v>04/12/2023</c:v>
                  </c:pt>
                  <c:pt idx="34">
                    <c:v>01/12/2023</c:v>
                  </c:pt>
                  <c:pt idx="35">
                    <c:v>30/11/2023</c:v>
                  </c:pt>
                  <c:pt idx="36">
                    <c:v>29/11/2023</c:v>
                  </c:pt>
                  <c:pt idx="37">
                    <c:v>28/11/2023</c:v>
                  </c:pt>
                  <c:pt idx="38">
                    <c:v>27/11/2023</c:v>
                  </c:pt>
                  <c:pt idx="39">
                    <c:v>24/11/2023</c:v>
                  </c:pt>
                  <c:pt idx="40">
                    <c:v>23/11/2023</c:v>
                  </c:pt>
                  <c:pt idx="41">
                    <c:v>22/11/2023</c:v>
                  </c:pt>
                  <c:pt idx="42">
                    <c:v>21/11/2023</c:v>
                  </c:pt>
                  <c:pt idx="43">
                    <c:v>20/11/2023</c:v>
                  </c:pt>
                  <c:pt idx="44">
                    <c:v>17/11/2023</c:v>
                  </c:pt>
                  <c:pt idx="45">
                    <c:v>16/11/2023</c:v>
                  </c:pt>
                  <c:pt idx="46">
                    <c:v>15/11/2023</c:v>
                  </c:pt>
                  <c:pt idx="47">
                    <c:v>14/11/2023</c:v>
                  </c:pt>
                  <c:pt idx="48">
                    <c:v>13/11/2023</c:v>
                  </c:pt>
                  <c:pt idx="49">
                    <c:v>10/11/2023</c:v>
                  </c:pt>
                  <c:pt idx="50">
                    <c:v>09/11/2023</c:v>
                  </c:pt>
                  <c:pt idx="51">
                    <c:v>08/11/2023</c:v>
                  </c:pt>
                  <c:pt idx="52">
                    <c:v>07/11/2023</c:v>
                  </c:pt>
                  <c:pt idx="53">
                    <c:v>06/11/2023</c:v>
                  </c:pt>
                  <c:pt idx="54">
                    <c:v>03/11/2023</c:v>
                  </c:pt>
                  <c:pt idx="55">
                    <c:v>02/11/2023</c:v>
                  </c:pt>
                  <c:pt idx="56">
                    <c:v>01/11/2023</c:v>
                  </c:pt>
                  <c:pt idx="57">
                    <c:v>31/10/2023</c:v>
                  </c:pt>
                  <c:pt idx="58">
                    <c:v>30/10/2023</c:v>
                  </c:pt>
                  <c:pt idx="59">
                    <c:v>27/10/2023</c:v>
                  </c:pt>
                  <c:pt idx="60">
                    <c:v>26/10/2023</c:v>
                  </c:pt>
                  <c:pt idx="61">
                    <c:v>25/10/2023</c:v>
                  </c:pt>
                  <c:pt idx="62">
                    <c:v>24/10/2023</c:v>
                  </c:pt>
                  <c:pt idx="63">
                    <c:v>23/10/2023</c:v>
                  </c:pt>
                  <c:pt idx="64">
                    <c:v>20/10/2023</c:v>
                  </c:pt>
                  <c:pt idx="65">
                    <c:v>19/10/2023</c:v>
                  </c:pt>
                  <c:pt idx="66">
                    <c:v>18/10/2023</c:v>
                  </c:pt>
                  <c:pt idx="67">
                    <c:v>17/10/2023</c:v>
                  </c:pt>
                </c:lvl>
                <c:lvl>
                  <c:pt idx="0">
                    <c:v>M1</c:v>
                  </c:pt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GDTD!$AL$151:$AL$218</c:f>
              <c:numCache>
                <c:formatCode>#,##0</c:formatCode>
                <c:ptCount val="68"/>
                <c:pt idx="0">
                  <c:v>-1834100000</c:v>
                </c:pt>
                <c:pt idx="1">
                  <c:v>-1834100000</c:v>
                </c:pt>
                <c:pt idx="2">
                  <c:v>5900000</c:v>
                </c:pt>
                <c:pt idx="3">
                  <c:v>-904100000</c:v>
                </c:pt>
                <c:pt idx="4">
                  <c:v>-1819100000</c:v>
                </c:pt>
                <c:pt idx="5">
                  <c:v>-1819100000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FEB-5F4F-8214-8D64053D660C}"/>
            </c:ext>
          </c:extLst>
        </c:ser>
        <c:ser>
          <c:idx val="1"/>
          <c:order val="1"/>
          <c:tx>
            <c:strRef>
              <c:f>GDTD!$AM$150</c:f>
              <c:strCache>
                <c:ptCount val="1"/>
                <c:pt idx="0">
                  <c:v>PLX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multiLvlStrRef>
              <c:f>GDTD!$AJ$151:$AK$218</c:f>
              <c:multiLvlStrCache>
                <c:ptCount val="68"/>
                <c:lvl>
                  <c:pt idx="0">
                    <c:v>19/01/2024</c:v>
                  </c:pt>
                  <c:pt idx="1">
                    <c:v>18/01/2024</c:v>
                  </c:pt>
                  <c:pt idx="2">
                    <c:v>17/01/2024</c:v>
                  </c:pt>
                  <c:pt idx="3">
                    <c:v>16/01/2024</c:v>
                  </c:pt>
                  <c:pt idx="4">
                    <c:v>15/01/2024</c:v>
                  </c:pt>
                  <c:pt idx="5">
                    <c:v>12/01/2024</c:v>
                  </c:pt>
                  <c:pt idx="6">
                    <c:v>11/01/2024</c:v>
                  </c:pt>
                  <c:pt idx="7">
                    <c:v>10/01/2024</c:v>
                  </c:pt>
                  <c:pt idx="8">
                    <c:v>09/01/2024</c:v>
                  </c:pt>
                  <c:pt idx="9">
                    <c:v>08/01/2024</c:v>
                  </c:pt>
                  <c:pt idx="10">
                    <c:v>05/01/2024</c:v>
                  </c:pt>
                  <c:pt idx="11">
                    <c:v>04/01/2024</c:v>
                  </c:pt>
                  <c:pt idx="12">
                    <c:v>03/01/2024</c:v>
                  </c:pt>
                  <c:pt idx="13">
                    <c:v>02/01/2024</c:v>
                  </c:pt>
                  <c:pt idx="14">
                    <c:v>29/12/2023</c:v>
                  </c:pt>
                  <c:pt idx="15">
                    <c:v>28/12/2023</c:v>
                  </c:pt>
                  <c:pt idx="16">
                    <c:v>27/12/2023</c:v>
                  </c:pt>
                  <c:pt idx="17">
                    <c:v>26/12/2023</c:v>
                  </c:pt>
                  <c:pt idx="18">
                    <c:v>25/12/2023</c:v>
                  </c:pt>
                  <c:pt idx="19">
                    <c:v>22/12/2023</c:v>
                  </c:pt>
                  <c:pt idx="20">
                    <c:v>21/12/2023</c:v>
                  </c:pt>
                  <c:pt idx="21">
                    <c:v>20/12/2023</c:v>
                  </c:pt>
                  <c:pt idx="22">
                    <c:v>19/12/2023</c:v>
                  </c:pt>
                  <c:pt idx="23">
                    <c:v>18/12/2023</c:v>
                  </c:pt>
                  <c:pt idx="24">
                    <c:v>15/12/2023</c:v>
                  </c:pt>
                  <c:pt idx="25">
                    <c:v>14/12/2023</c:v>
                  </c:pt>
                  <c:pt idx="26">
                    <c:v>13/12/2023</c:v>
                  </c:pt>
                  <c:pt idx="27">
                    <c:v>12/12/2023</c:v>
                  </c:pt>
                  <c:pt idx="28">
                    <c:v>11/12/2023</c:v>
                  </c:pt>
                  <c:pt idx="29">
                    <c:v>08/12/2023</c:v>
                  </c:pt>
                  <c:pt idx="30">
                    <c:v>07/12/2023</c:v>
                  </c:pt>
                  <c:pt idx="31">
                    <c:v>06/12/2023</c:v>
                  </c:pt>
                  <c:pt idx="32">
                    <c:v>05/12/2023</c:v>
                  </c:pt>
                  <c:pt idx="33">
                    <c:v>04/12/2023</c:v>
                  </c:pt>
                  <c:pt idx="34">
                    <c:v>01/12/2023</c:v>
                  </c:pt>
                  <c:pt idx="35">
                    <c:v>30/11/2023</c:v>
                  </c:pt>
                  <c:pt idx="36">
                    <c:v>29/11/2023</c:v>
                  </c:pt>
                  <c:pt idx="37">
                    <c:v>28/11/2023</c:v>
                  </c:pt>
                  <c:pt idx="38">
                    <c:v>27/11/2023</c:v>
                  </c:pt>
                  <c:pt idx="39">
                    <c:v>24/11/2023</c:v>
                  </c:pt>
                  <c:pt idx="40">
                    <c:v>23/11/2023</c:v>
                  </c:pt>
                  <c:pt idx="41">
                    <c:v>22/11/2023</c:v>
                  </c:pt>
                  <c:pt idx="42">
                    <c:v>21/11/2023</c:v>
                  </c:pt>
                  <c:pt idx="43">
                    <c:v>20/11/2023</c:v>
                  </c:pt>
                  <c:pt idx="44">
                    <c:v>17/11/2023</c:v>
                  </c:pt>
                  <c:pt idx="45">
                    <c:v>16/11/2023</c:v>
                  </c:pt>
                  <c:pt idx="46">
                    <c:v>15/11/2023</c:v>
                  </c:pt>
                  <c:pt idx="47">
                    <c:v>14/11/2023</c:v>
                  </c:pt>
                  <c:pt idx="48">
                    <c:v>13/11/2023</c:v>
                  </c:pt>
                  <c:pt idx="49">
                    <c:v>10/11/2023</c:v>
                  </c:pt>
                  <c:pt idx="50">
                    <c:v>09/11/2023</c:v>
                  </c:pt>
                  <c:pt idx="51">
                    <c:v>08/11/2023</c:v>
                  </c:pt>
                  <c:pt idx="52">
                    <c:v>07/11/2023</c:v>
                  </c:pt>
                  <c:pt idx="53">
                    <c:v>06/11/2023</c:v>
                  </c:pt>
                  <c:pt idx="54">
                    <c:v>03/11/2023</c:v>
                  </c:pt>
                  <c:pt idx="55">
                    <c:v>02/11/2023</c:v>
                  </c:pt>
                  <c:pt idx="56">
                    <c:v>01/11/2023</c:v>
                  </c:pt>
                  <c:pt idx="57">
                    <c:v>31/10/2023</c:v>
                  </c:pt>
                  <c:pt idx="58">
                    <c:v>30/10/2023</c:v>
                  </c:pt>
                  <c:pt idx="59">
                    <c:v>27/10/2023</c:v>
                  </c:pt>
                  <c:pt idx="60">
                    <c:v>26/10/2023</c:v>
                  </c:pt>
                  <c:pt idx="61">
                    <c:v>25/10/2023</c:v>
                  </c:pt>
                  <c:pt idx="62">
                    <c:v>24/10/2023</c:v>
                  </c:pt>
                  <c:pt idx="63">
                    <c:v>23/10/2023</c:v>
                  </c:pt>
                  <c:pt idx="64">
                    <c:v>20/10/2023</c:v>
                  </c:pt>
                  <c:pt idx="65">
                    <c:v>19/10/2023</c:v>
                  </c:pt>
                  <c:pt idx="66">
                    <c:v>18/10/2023</c:v>
                  </c:pt>
                  <c:pt idx="67">
                    <c:v>17/10/2023</c:v>
                  </c:pt>
                </c:lvl>
                <c:lvl>
                  <c:pt idx="0">
                    <c:v>M1</c:v>
                  </c:pt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GDTD!$AM$151:$AM$218</c:f>
              <c:numCache>
                <c:formatCode>#,##0</c:formatCode>
                <c:ptCount val="68"/>
                <c:pt idx="0">
                  <c:v>-22743412000</c:v>
                </c:pt>
                <c:pt idx="1">
                  <c:v>-22743412000</c:v>
                </c:pt>
                <c:pt idx="2">
                  <c:v>-22671302000</c:v>
                </c:pt>
                <c:pt idx="3">
                  <c:v>-21912732000</c:v>
                </c:pt>
                <c:pt idx="4">
                  <c:v>-21857312000</c:v>
                </c:pt>
                <c:pt idx="5">
                  <c:v>-21857312000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FEB-5F4F-8214-8D64053D660C}"/>
            </c:ext>
          </c:extLst>
        </c:ser>
        <c:ser>
          <c:idx val="2"/>
          <c:order val="2"/>
          <c:tx>
            <c:strRef>
              <c:f>GDTD!$AN$150</c:f>
              <c:strCache>
                <c:ptCount val="1"/>
                <c:pt idx="0">
                  <c:v>PVD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multiLvlStrRef>
              <c:f>GDTD!$AJ$151:$AK$218</c:f>
              <c:multiLvlStrCache>
                <c:ptCount val="68"/>
                <c:lvl>
                  <c:pt idx="0">
                    <c:v>19/01/2024</c:v>
                  </c:pt>
                  <c:pt idx="1">
                    <c:v>18/01/2024</c:v>
                  </c:pt>
                  <c:pt idx="2">
                    <c:v>17/01/2024</c:v>
                  </c:pt>
                  <c:pt idx="3">
                    <c:v>16/01/2024</c:v>
                  </c:pt>
                  <c:pt idx="4">
                    <c:v>15/01/2024</c:v>
                  </c:pt>
                  <c:pt idx="5">
                    <c:v>12/01/2024</c:v>
                  </c:pt>
                  <c:pt idx="6">
                    <c:v>11/01/2024</c:v>
                  </c:pt>
                  <c:pt idx="7">
                    <c:v>10/01/2024</c:v>
                  </c:pt>
                  <c:pt idx="8">
                    <c:v>09/01/2024</c:v>
                  </c:pt>
                  <c:pt idx="9">
                    <c:v>08/01/2024</c:v>
                  </c:pt>
                  <c:pt idx="10">
                    <c:v>05/01/2024</c:v>
                  </c:pt>
                  <c:pt idx="11">
                    <c:v>04/01/2024</c:v>
                  </c:pt>
                  <c:pt idx="12">
                    <c:v>03/01/2024</c:v>
                  </c:pt>
                  <c:pt idx="13">
                    <c:v>02/01/2024</c:v>
                  </c:pt>
                  <c:pt idx="14">
                    <c:v>29/12/2023</c:v>
                  </c:pt>
                  <c:pt idx="15">
                    <c:v>28/12/2023</c:v>
                  </c:pt>
                  <c:pt idx="16">
                    <c:v>27/12/2023</c:v>
                  </c:pt>
                  <c:pt idx="17">
                    <c:v>26/12/2023</c:v>
                  </c:pt>
                  <c:pt idx="18">
                    <c:v>25/12/2023</c:v>
                  </c:pt>
                  <c:pt idx="19">
                    <c:v>22/12/2023</c:v>
                  </c:pt>
                  <c:pt idx="20">
                    <c:v>21/12/2023</c:v>
                  </c:pt>
                  <c:pt idx="21">
                    <c:v>20/12/2023</c:v>
                  </c:pt>
                  <c:pt idx="22">
                    <c:v>19/12/2023</c:v>
                  </c:pt>
                  <c:pt idx="23">
                    <c:v>18/12/2023</c:v>
                  </c:pt>
                  <c:pt idx="24">
                    <c:v>15/12/2023</c:v>
                  </c:pt>
                  <c:pt idx="25">
                    <c:v>14/12/2023</c:v>
                  </c:pt>
                  <c:pt idx="26">
                    <c:v>13/12/2023</c:v>
                  </c:pt>
                  <c:pt idx="27">
                    <c:v>12/12/2023</c:v>
                  </c:pt>
                  <c:pt idx="28">
                    <c:v>11/12/2023</c:v>
                  </c:pt>
                  <c:pt idx="29">
                    <c:v>08/12/2023</c:v>
                  </c:pt>
                  <c:pt idx="30">
                    <c:v>07/12/2023</c:v>
                  </c:pt>
                  <c:pt idx="31">
                    <c:v>06/12/2023</c:v>
                  </c:pt>
                  <c:pt idx="32">
                    <c:v>05/12/2023</c:v>
                  </c:pt>
                  <c:pt idx="33">
                    <c:v>04/12/2023</c:v>
                  </c:pt>
                  <c:pt idx="34">
                    <c:v>01/12/2023</c:v>
                  </c:pt>
                  <c:pt idx="35">
                    <c:v>30/11/2023</c:v>
                  </c:pt>
                  <c:pt idx="36">
                    <c:v>29/11/2023</c:v>
                  </c:pt>
                  <c:pt idx="37">
                    <c:v>28/11/2023</c:v>
                  </c:pt>
                  <c:pt idx="38">
                    <c:v>27/11/2023</c:v>
                  </c:pt>
                  <c:pt idx="39">
                    <c:v>24/11/2023</c:v>
                  </c:pt>
                  <c:pt idx="40">
                    <c:v>23/11/2023</c:v>
                  </c:pt>
                  <c:pt idx="41">
                    <c:v>22/11/2023</c:v>
                  </c:pt>
                  <c:pt idx="42">
                    <c:v>21/11/2023</c:v>
                  </c:pt>
                  <c:pt idx="43">
                    <c:v>20/11/2023</c:v>
                  </c:pt>
                  <c:pt idx="44">
                    <c:v>17/11/2023</c:v>
                  </c:pt>
                  <c:pt idx="45">
                    <c:v>16/11/2023</c:v>
                  </c:pt>
                  <c:pt idx="46">
                    <c:v>15/11/2023</c:v>
                  </c:pt>
                  <c:pt idx="47">
                    <c:v>14/11/2023</c:v>
                  </c:pt>
                  <c:pt idx="48">
                    <c:v>13/11/2023</c:v>
                  </c:pt>
                  <c:pt idx="49">
                    <c:v>10/11/2023</c:v>
                  </c:pt>
                  <c:pt idx="50">
                    <c:v>09/11/2023</c:v>
                  </c:pt>
                  <c:pt idx="51">
                    <c:v>08/11/2023</c:v>
                  </c:pt>
                  <c:pt idx="52">
                    <c:v>07/11/2023</c:v>
                  </c:pt>
                  <c:pt idx="53">
                    <c:v>06/11/2023</c:v>
                  </c:pt>
                  <c:pt idx="54">
                    <c:v>03/11/2023</c:v>
                  </c:pt>
                  <c:pt idx="55">
                    <c:v>02/11/2023</c:v>
                  </c:pt>
                  <c:pt idx="56">
                    <c:v>01/11/2023</c:v>
                  </c:pt>
                  <c:pt idx="57">
                    <c:v>31/10/2023</c:v>
                  </c:pt>
                  <c:pt idx="58">
                    <c:v>30/10/2023</c:v>
                  </c:pt>
                  <c:pt idx="59">
                    <c:v>27/10/2023</c:v>
                  </c:pt>
                  <c:pt idx="60">
                    <c:v>26/10/2023</c:v>
                  </c:pt>
                  <c:pt idx="61">
                    <c:v>25/10/2023</c:v>
                  </c:pt>
                  <c:pt idx="62">
                    <c:v>24/10/2023</c:v>
                  </c:pt>
                  <c:pt idx="63">
                    <c:v>23/10/2023</c:v>
                  </c:pt>
                  <c:pt idx="64">
                    <c:v>20/10/2023</c:v>
                  </c:pt>
                  <c:pt idx="65">
                    <c:v>19/10/2023</c:v>
                  </c:pt>
                  <c:pt idx="66">
                    <c:v>18/10/2023</c:v>
                  </c:pt>
                  <c:pt idx="67">
                    <c:v>17/10/2023</c:v>
                  </c:pt>
                </c:lvl>
                <c:lvl>
                  <c:pt idx="0">
                    <c:v>M1</c:v>
                  </c:pt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GDTD!$AN$151:$AN$218</c:f>
              <c:numCache>
                <c:formatCode>#,##0</c:formatCode>
                <c:ptCount val="68"/>
                <c:pt idx="0">
                  <c:v>33023580000</c:v>
                </c:pt>
                <c:pt idx="1">
                  <c:v>33023580000</c:v>
                </c:pt>
                <c:pt idx="2">
                  <c:v>31693610000</c:v>
                </c:pt>
                <c:pt idx="3">
                  <c:v>7635075000</c:v>
                </c:pt>
                <c:pt idx="4">
                  <c:v>4954965000</c:v>
                </c:pt>
                <c:pt idx="5">
                  <c:v>5037165000</c:v>
                </c:pt>
                <c:pt idx="6">
                  <c:v>5050415000</c:v>
                </c:pt>
                <c:pt idx="7">
                  <c:v>5050415000</c:v>
                </c:pt>
                <c:pt idx="8">
                  <c:v>5050415000</c:v>
                </c:pt>
                <c:pt idx="9">
                  <c:v>3839740000</c:v>
                </c:pt>
                <c:pt idx="10">
                  <c:v>1434165000</c:v>
                </c:pt>
                <c:pt idx="11">
                  <c:v>1434165000</c:v>
                </c:pt>
                <c:pt idx="12">
                  <c:v>1434165000</c:v>
                </c:pt>
                <c:pt idx="13">
                  <c:v>1434165000</c:v>
                </c:pt>
                <c:pt idx="14">
                  <c:v>1434165000</c:v>
                </c:pt>
                <c:pt idx="15">
                  <c:v>1434165000</c:v>
                </c:pt>
                <c:pt idx="16">
                  <c:v>1434165000</c:v>
                </c:pt>
                <c:pt idx="17">
                  <c:v>1434165000</c:v>
                </c:pt>
                <c:pt idx="18">
                  <c:v>1434165000</c:v>
                </c:pt>
                <c:pt idx="19">
                  <c:v>1434165000</c:v>
                </c:pt>
                <c:pt idx="20">
                  <c:v>1434165000</c:v>
                </c:pt>
                <c:pt idx="21">
                  <c:v>1434165000</c:v>
                </c:pt>
                <c:pt idx="22">
                  <c:v>777200000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FEB-5F4F-8214-8D64053D660C}"/>
            </c:ext>
          </c:extLst>
        </c:ser>
        <c:ser>
          <c:idx val="3"/>
          <c:order val="3"/>
          <c:tx>
            <c:strRef>
              <c:f>GDTD!$AO$150</c:f>
              <c:strCache>
                <c:ptCount val="1"/>
                <c:pt idx="0">
                  <c:v>PVS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multiLvlStrRef>
              <c:f>GDTD!$AJ$151:$AK$218</c:f>
              <c:multiLvlStrCache>
                <c:ptCount val="68"/>
                <c:lvl>
                  <c:pt idx="0">
                    <c:v>19/01/2024</c:v>
                  </c:pt>
                  <c:pt idx="1">
                    <c:v>18/01/2024</c:v>
                  </c:pt>
                  <c:pt idx="2">
                    <c:v>17/01/2024</c:v>
                  </c:pt>
                  <c:pt idx="3">
                    <c:v>16/01/2024</c:v>
                  </c:pt>
                  <c:pt idx="4">
                    <c:v>15/01/2024</c:v>
                  </c:pt>
                  <c:pt idx="5">
                    <c:v>12/01/2024</c:v>
                  </c:pt>
                  <c:pt idx="6">
                    <c:v>11/01/2024</c:v>
                  </c:pt>
                  <c:pt idx="7">
                    <c:v>10/01/2024</c:v>
                  </c:pt>
                  <c:pt idx="8">
                    <c:v>09/01/2024</c:v>
                  </c:pt>
                  <c:pt idx="9">
                    <c:v>08/01/2024</c:v>
                  </c:pt>
                  <c:pt idx="10">
                    <c:v>05/01/2024</c:v>
                  </c:pt>
                  <c:pt idx="11">
                    <c:v>04/01/2024</c:v>
                  </c:pt>
                  <c:pt idx="12">
                    <c:v>03/01/2024</c:v>
                  </c:pt>
                  <c:pt idx="13">
                    <c:v>02/01/2024</c:v>
                  </c:pt>
                  <c:pt idx="14">
                    <c:v>29/12/2023</c:v>
                  </c:pt>
                  <c:pt idx="15">
                    <c:v>28/12/2023</c:v>
                  </c:pt>
                  <c:pt idx="16">
                    <c:v>27/12/2023</c:v>
                  </c:pt>
                  <c:pt idx="17">
                    <c:v>26/12/2023</c:v>
                  </c:pt>
                  <c:pt idx="18">
                    <c:v>25/12/2023</c:v>
                  </c:pt>
                  <c:pt idx="19">
                    <c:v>22/12/2023</c:v>
                  </c:pt>
                  <c:pt idx="20">
                    <c:v>21/12/2023</c:v>
                  </c:pt>
                  <c:pt idx="21">
                    <c:v>20/12/2023</c:v>
                  </c:pt>
                  <c:pt idx="22">
                    <c:v>19/12/2023</c:v>
                  </c:pt>
                  <c:pt idx="23">
                    <c:v>18/12/2023</c:v>
                  </c:pt>
                  <c:pt idx="24">
                    <c:v>15/12/2023</c:v>
                  </c:pt>
                  <c:pt idx="25">
                    <c:v>14/12/2023</c:v>
                  </c:pt>
                  <c:pt idx="26">
                    <c:v>13/12/2023</c:v>
                  </c:pt>
                  <c:pt idx="27">
                    <c:v>12/12/2023</c:v>
                  </c:pt>
                  <c:pt idx="28">
                    <c:v>11/12/2023</c:v>
                  </c:pt>
                  <c:pt idx="29">
                    <c:v>08/12/2023</c:v>
                  </c:pt>
                  <c:pt idx="30">
                    <c:v>07/12/2023</c:v>
                  </c:pt>
                  <c:pt idx="31">
                    <c:v>06/12/2023</c:v>
                  </c:pt>
                  <c:pt idx="32">
                    <c:v>05/12/2023</c:v>
                  </c:pt>
                  <c:pt idx="33">
                    <c:v>04/12/2023</c:v>
                  </c:pt>
                  <c:pt idx="34">
                    <c:v>01/12/2023</c:v>
                  </c:pt>
                  <c:pt idx="35">
                    <c:v>30/11/2023</c:v>
                  </c:pt>
                  <c:pt idx="36">
                    <c:v>29/11/2023</c:v>
                  </c:pt>
                  <c:pt idx="37">
                    <c:v>28/11/2023</c:v>
                  </c:pt>
                  <c:pt idx="38">
                    <c:v>27/11/2023</c:v>
                  </c:pt>
                  <c:pt idx="39">
                    <c:v>24/11/2023</c:v>
                  </c:pt>
                  <c:pt idx="40">
                    <c:v>23/11/2023</c:v>
                  </c:pt>
                  <c:pt idx="41">
                    <c:v>22/11/2023</c:v>
                  </c:pt>
                  <c:pt idx="42">
                    <c:v>21/11/2023</c:v>
                  </c:pt>
                  <c:pt idx="43">
                    <c:v>20/11/2023</c:v>
                  </c:pt>
                  <c:pt idx="44">
                    <c:v>17/11/2023</c:v>
                  </c:pt>
                  <c:pt idx="45">
                    <c:v>16/11/2023</c:v>
                  </c:pt>
                  <c:pt idx="46">
                    <c:v>15/11/2023</c:v>
                  </c:pt>
                  <c:pt idx="47">
                    <c:v>14/11/2023</c:v>
                  </c:pt>
                  <c:pt idx="48">
                    <c:v>13/11/2023</c:v>
                  </c:pt>
                  <c:pt idx="49">
                    <c:v>10/11/2023</c:v>
                  </c:pt>
                  <c:pt idx="50">
                    <c:v>09/11/2023</c:v>
                  </c:pt>
                  <c:pt idx="51">
                    <c:v>08/11/2023</c:v>
                  </c:pt>
                  <c:pt idx="52">
                    <c:v>07/11/2023</c:v>
                  </c:pt>
                  <c:pt idx="53">
                    <c:v>06/11/2023</c:v>
                  </c:pt>
                  <c:pt idx="54">
                    <c:v>03/11/2023</c:v>
                  </c:pt>
                  <c:pt idx="55">
                    <c:v>02/11/2023</c:v>
                  </c:pt>
                  <c:pt idx="56">
                    <c:v>01/11/2023</c:v>
                  </c:pt>
                  <c:pt idx="57">
                    <c:v>31/10/2023</c:v>
                  </c:pt>
                  <c:pt idx="58">
                    <c:v>30/10/2023</c:v>
                  </c:pt>
                  <c:pt idx="59">
                    <c:v>27/10/2023</c:v>
                  </c:pt>
                  <c:pt idx="60">
                    <c:v>26/10/2023</c:v>
                  </c:pt>
                  <c:pt idx="61">
                    <c:v>25/10/2023</c:v>
                  </c:pt>
                  <c:pt idx="62">
                    <c:v>24/10/2023</c:v>
                  </c:pt>
                  <c:pt idx="63">
                    <c:v>23/10/2023</c:v>
                  </c:pt>
                  <c:pt idx="64">
                    <c:v>20/10/2023</c:v>
                  </c:pt>
                  <c:pt idx="65">
                    <c:v>19/10/2023</c:v>
                  </c:pt>
                  <c:pt idx="66">
                    <c:v>18/10/2023</c:v>
                  </c:pt>
                  <c:pt idx="67">
                    <c:v>17/10/2023</c:v>
                  </c:pt>
                </c:lvl>
                <c:lvl>
                  <c:pt idx="0">
                    <c:v>M1</c:v>
                  </c:pt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GDTD!$AO$151:$AO$218</c:f>
              <c:numCache>
                <c:formatCode>#,##0</c:formatCode>
                <c:ptCount val="68"/>
                <c:pt idx="0">
                  <c:v>26412980000</c:v>
                </c:pt>
                <c:pt idx="1">
                  <c:v>26243090000</c:v>
                </c:pt>
                <c:pt idx="2">
                  <c:v>26265350000</c:v>
                </c:pt>
                <c:pt idx="3">
                  <c:v>26083850000</c:v>
                </c:pt>
                <c:pt idx="4">
                  <c:v>24976850000</c:v>
                </c:pt>
                <c:pt idx="5">
                  <c:v>25395950000</c:v>
                </c:pt>
                <c:pt idx="6">
                  <c:v>24241110000</c:v>
                </c:pt>
                <c:pt idx="7">
                  <c:v>26101110000</c:v>
                </c:pt>
                <c:pt idx="8">
                  <c:v>25365110000</c:v>
                </c:pt>
                <c:pt idx="9">
                  <c:v>24996110000</c:v>
                </c:pt>
                <c:pt idx="10">
                  <c:v>23120000000</c:v>
                </c:pt>
                <c:pt idx="11">
                  <c:v>21947260000</c:v>
                </c:pt>
                <c:pt idx="12">
                  <c:v>16279960000</c:v>
                </c:pt>
                <c:pt idx="13">
                  <c:v>15437920000</c:v>
                </c:pt>
                <c:pt idx="14">
                  <c:v>1274920000</c:v>
                </c:pt>
                <c:pt idx="15">
                  <c:v>1274920000</c:v>
                </c:pt>
                <c:pt idx="16">
                  <c:v>2822920000</c:v>
                </c:pt>
                <c:pt idx="17">
                  <c:v>5918700000</c:v>
                </c:pt>
                <c:pt idx="18">
                  <c:v>8646700000</c:v>
                </c:pt>
                <c:pt idx="19">
                  <c:v>6711700000</c:v>
                </c:pt>
                <c:pt idx="20">
                  <c:v>6711700000</c:v>
                </c:pt>
                <c:pt idx="21">
                  <c:v>2886700000</c:v>
                </c:pt>
                <c:pt idx="22">
                  <c:v>-948300000</c:v>
                </c:pt>
                <c:pt idx="23">
                  <c:v>-948300000</c:v>
                </c:pt>
                <c:pt idx="24">
                  <c:v>-948300000</c:v>
                </c:pt>
                <c:pt idx="25">
                  <c:v>0</c:v>
                </c:pt>
                <c:pt idx="26">
                  <c:v>2837200000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0FEB-5F4F-8214-8D64053D66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98547103"/>
        <c:axId val="953612735"/>
      </c:lineChart>
      <c:catAx>
        <c:axId val="398547103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VN"/>
          </a:p>
        </c:txPr>
        <c:crossAx val="953612735"/>
        <c:crosses val="autoZero"/>
        <c:auto val="1"/>
        <c:lblAlgn val="ctr"/>
        <c:lblOffset val="100"/>
        <c:noMultiLvlLbl val="0"/>
      </c:catAx>
      <c:valAx>
        <c:axId val="953612735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VN"/>
          </a:p>
        </c:txPr>
        <c:crossAx val="398547103"/>
        <c:crosses val="autoZero"/>
        <c:crossBetween val="between"/>
        <c:dispUnits>
          <c:builtInUnit val="billion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VN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V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VN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VN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Top!$M$75</c:f>
              <c:strCache>
                <c:ptCount val="1"/>
                <c:pt idx="0">
                  <c:v>VN30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Top!$L$76:$L$80</c:f>
              <c:strCache>
                <c:ptCount val="5"/>
                <c:pt idx="0">
                  <c:v>19/01/2024</c:v>
                </c:pt>
                <c:pt idx="1">
                  <c:v>18/01/2024</c:v>
                </c:pt>
                <c:pt idx="2">
                  <c:v>17/01/2024</c:v>
                </c:pt>
                <c:pt idx="3">
                  <c:v>16/01/2024</c:v>
                </c:pt>
                <c:pt idx="4">
                  <c:v>15/01/2024</c:v>
                </c:pt>
              </c:strCache>
            </c:strRef>
          </c:cat>
          <c:val>
            <c:numRef>
              <c:f>Top!$M$76:$M$80</c:f>
              <c:numCache>
                <c:formatCode>0.00%</c:formatCode>
                <c:ptCount val="5"/>
                <c:pt idx="0">
                  <c:v>0.35840000000000005</c:v>
                </c:pt>
                <c:pt idx="1">
                  <c:v>0.32030000000000003</c:v>
                </c:pt>
                <c:pt idx="2">
                  <c:v>0.33529999999999999</c:v>
                </c:pt>
                <c:pt idx="3">
                  <c:v>0.36820000000000003</c:v>
                </c:pt>
                <c:pt idx="4">
                  <c:v>0.36749999999999999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CE5-A14E-8F07-A7C10D465150}"/>
            </c:ext>
          </c:extLst>
        </c:ser>
        <c:ser>
          <c:idx val="2"/>
          <c:order val="1"/>
          <c:tx>
            <c:strRef>
              <c:f>Top!$O$75</c:f>
              <c:strCache>
                <c:ptCount val="1"/>
                <c:pt idx="0">
                  <c:v>MIDCAP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Top!$L$76:$L$80</c:f>
              <c:strCache>
                <c:ptCount val="5"/>
                <c:pt idx="0">
                  <c:v>19/01/2024</c:v>
                </c:pt>
                <c:pt idx="1">
                  <c:v>18/01/2024</c:v>
                </c:pt>
                <c:pt idx="2">
                  <c:v>17/01/2024</c:v>
                </c:pt>
                <c:pt idx="3">
                  <c:v>16/01/2024</c:v>
                </c:pt>
                <c:pt idx="4">
                  <c:v>15/01/2024</c:v>
                </c:pt>
              </c:strCache>
            </c:strRef>
          </c:cat>
          <c:val>
            <c:numRef>
              <c:f>Top!$O$76:$O$80</c:f>
              <c:numCache>
                <c:formatCode>0.00%</c:formatCode>
                <c:ptCount val="5"/>
                <c:pt idx="0">
                  <c:v>0.375</c:v>
                </c:pt>
                <c:pt idx="1">
                  <c:v>0.41229999999999994</c:v>
                </c:pt>
                <c:pt idx="2">
                  <c:v>0.43979999999999997</c:v>
                </c:pt>
                <c:pt idx="3">
                  <c:v>0.4022</c:v>
                </c:pt>
                <c:pt idx="4">
                  <c:v>0.37180000000000002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CE5-A14E-8F07-A7C10D465150}"/>
            </c:ext>
          </c:extLst>
        </c:ser>
        <c:ser>
          <c:idx val="3"/>
          <c:order val="2"/>
          <c:tx>
            <c:strRef>
              <c:f>Top!$P$75</c:f>
              <c:strCache>
                <c:ptCount val="1"/>
                <c:pt idx="0">
                  <c:v>SMALLCAP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Top!$L$76:$L$80</c:f>
              <c:strCache>
                <c:ptCount val="5"/>
                <c:pt idx="0">
                  <c:v>19/01/2024</c:v>
                </c:pt>
                <c:pt idx="1">
                  <c:v>18/01/2024</c:v>
                </c:pt>
                <c:pt idx="2">
                  <c:v>17/01/2024</c:v>
                </c:pt>
                <c:pt idx="3">
                  <c:v>16/01/2024</c:v>
                </c:pt>
                <c:pt idx="4">
                  <c:v>15/01/2024</c:v>
                </c:pt>
              </c:strCache>
            </c:strRef>
          </c:cat>
          <c:val>
            <c:numRef>
              <c:f>Top!$P$76:$P$80</c:f>
              <c:numCache>
                <c:formatCode>0.00%</c:formatCode>
                <c:ptCount val="5"/>
                <c:pt idx="0">
                  <c:v>5.5999999999999994E-2</c:v>
                </c:pt>
                <c:pt idx="1">
                  <c:v>5.6600000000000004E-2</c:v>
                </c:pt>
                <c:pt idx="2">
                  <c:v>5.4699999999999999E-2</c:v>
                </c:pt>
                <c:pt idx="3">
                  <c:v>6.7299999999999999E-2</c:v>
                </c:pt>
                <c:pt idx="4">
                  <c:v>7.0400000000000004E-2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CE5-A14E-8F07-A7C10D4651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133536080"/>
        <c:axId val="2133778656"/>
      </c:barChart>
      <c:catAx>
        <c:axId val="213353608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VN"/>
          </a:p>
        </c:txPr>
        <c:crossAx val="2133778656"/>
        <c:crosses val="autoZero"/>
        <c:auto val="1"/>
        <c:lblAlgn val="ctr"/>
        <c:lblOffset val="100"/>
        <c:noMultiLvlLbl val="0"/>
      </c:catAx>
      <c:valAx>
        <c:axId val="2133778656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VN"/>
          </a:p>
        </c:txPr>
        <c:crossAx val="21335360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V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VN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Luân chuyển dòng tiền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VN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Top!$M$75</c:f>
              <c:strCache>
                <c:ptCount val="1"/>
                <c:pt idx="0">
                  <c:v>VN30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Top!$L$76:$L$80</c:f>
              <c:strCache>
                <c:ptCount val="5"/>
                <c:pt idx="0">
                  <c:v>19/01/2024</c:v>
                </c:pt>
                <c:pt idx="1">
                  <c:v>18/01/2024</c:v>
                </c:pt>
                <c:pt idx="2">
                  <c:v>17/01/2024</c:v>
                </c:pt>
                <c:pt idx="3">
                  <c:v>16/01/2024</c:v>
                </c:pt>
                <c:pt idx="4">
                  <c:v>15/01/2024</c:v>
                </c:pt>
              </c:strCache>
            </c:strRef>
          </c:cat>
          <c:val>
            <c:numRef>
              <c:f>Top!$M$76:$M$80</c:f>
              <c:numCache>
                <c:formatCode>0.00%</c:formatCode>
                <c:ptCount val="5"/>
                <c:pt idx="0">
                  <c:v>0.35840000000000005</c:v>
                </c:pt>
                <c:pt idx="1">
                  <c:v>0.32030000000000003</c:v>
                </c:pt>
                <c:pt idx="2">
                  <c:v>0.33529999999999999</c:v>
                </c:pt>
                <c:pt idx="3">
                  <c:v>0.36820000000000003</c:v>
                </c:pt>
                <c:pt idx="4">
                  <c:v>0.36749999999999999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9CA-1349-AB07-C3B3C566960C}"/>
            </c:ext>
          </c:extLst>
        </c:ser>
        <c:ser>
          <c:idx val="1"/>
          <c:order val="1"/>
          <c:tx>
            <c:strRef>
              <c:f>Top!$N$75</c:f>
              <c:strCache>
                <c:ptCount val="1"/>
                <c:pt idx="0">
                  <c:v>BLUECHIP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Top!$L$76:$L$80</c:f>
              <c:strCache>
                <c:ptCount val="5"/>
                <c:pt idx="0">
                  <c:v>19/01/2024</c:v>
                </c:pt>
                <c:pt idx="1">
                  <c:v>18/01/2024</c:v>
                </c:pt>
                <c:pt idx="2">
                  <c:v>17/01/2024</c:v>
                </c:pt>
                <c:pt idx="3">
                  <c:v>16/01/2024</c:v>
                </c:pt>
                <c:pt idx="4">
                  <c:v>15/01/2024</c:v>
                </c:pt>
              </c:strCache>
            </c:strRef>
          </c:cat>
          <c:val>
            <c:numRef>
              <c:f>Top!$N$76:$N$80</c:f>
              <c:numCache>
                <c:formatCode>0.00%</c:formatCode>
                <c:ptCount val="5"/>
                <c:pt idx="0">
                  <c:v>0.33950000000000002</c:v>
                </c:pt>
                <c:pt idx="1">
                  <c:v>0.2747</c:v>
                </c:pt>
                <c:pt idx="2">
                  <c:v>0.23960000000000001</c:v>
                </c:pt>
                <c:pt idx="3">
                  <c:v>0.28039999999999998</c:v>
                </c:pt>
                <c:pt idx="4">
                  <c:v>0.26750000000000002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9CA-1349-AB07-C3B3C566960C}"/>
            </c:ext>
          </c:extLst>
        </c:ser>
        <c:ser>
          <c:idx val="2"/>
          <c:order val="2"/>
          <c:tx>
            <c:strRef>
              <c:f>Top!$O$75</c:f>
              <c:strCache>
                <c:ptCount val="1"/>
                <c:pt idx="0">
                  <c:v>MIDCAP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Top!$L$76:$L$80</c:f>
              <c:strCache>
                <c:ptCount val="5"/>
                <c:pt idx="0">
                  <c:v>19/01/2024</c:v>
                </c:pt>
                <c:pt idx="1">
                  <c:v>18/01/2024</c:v>
                </c:pt>
                <c:pt idx="2">
                  <c:v>17/01/2024</c:v>
                </c:pt>
                <c:pt idx="3">
                  <c:v>16/01/2024</c:v>
                </c:pt>
                <c:pt idx="4">
                  <c:v>15/01/2024</c:v>
                </c:pt>
              </c:strCache>
            </c:strRef>
          </c:cat>
          <c:val>
            <c:numRef>
              <c:f>Top!$O$76:$O$80</c:f>
              <c:numCache>
                <c:formatCode>0.00%</c:formatCode>
                <c:ptCount val="5"/>
                <c:pt idx="0">
                  <c:v>0.375</c:v>
                </c:pt>
                <c:pt idx="1">
                  <c:v>0.41229999999999994</c:v>
                </c:pt>
                <c:pt idx="2">
                  <c:v>0.43979999999999997</c:v>
                </c:pt>
                <c:pt idx="3">
                  <c:v>0.4022</c:v>
                </c:pt>
                <c:pt idx="4">
                  <c:v>0.37180000000000002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9CA-1349-AB07-C3B3C566960C}"/>
            </c:ext>
          </c:extLst>
        </c:ser>
        <c:ser>
          <c:idx val="3"/>
          <c:order val="3"/>
          <c:tx>
            <c:strRef>
              <c:f>Top!$P$75</c:f>
              <c:strCache>
                <c:ptCount val="1"/>
                <c:pt idx="0">
                  <c:v>SMALLCAP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Top!$L$76:$L$80</c:f>
              <c:strCache>
                <c:ptCount val="5"/>
                <c:pt idx="0">
                  <c:v>19/01/2024</c:v>
                </c:pt>
                <c:pt idx="1">
                  <c:v>18/01/2024</c:v>
                </c:pt>
                <c:pt idx="2">
                  <c:v>17/01/2024</c:v>
                </c:pt>
                <c:pt idx="3">
                  <c:v>16/01/2024</c:v>
                </c:pt>
                <c:pt idx="4">
                  <c:v>15/01/2024</c:v>
                </c:pt>
              </c:strCache>
            </c:strRef>
          </c:cat>
          <c:val>
            <c:numRef>
              <c:f>Top!$P$76:$P$80</c:f>
              <c:numCache>
                <c:formatCode>0.00%</c:formatCode>
                <c:ptCount val="5"/>
                <c:pt idx="0">
                  <c:v>5.5999999999999994E-2</c:v>
                </c:pt>
                <c:pt idx="1">
                  <c:v>5.6600000000000004E-2</c:v>
                </c:pt>
                <c:pt idx="2">
                  <c:v>5.4699999999999999E-2</c:v>
                </c:pt>
                <c:pt idx="3">
                  <c:v>6.7299999999999999E-2</c:v>
                </c:pt>
                <c:pt idx="4">
                  <c:v>7.0400000000000004E-2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9CA-1349-AB07-C3B3C56696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86758063"/>
        <c:axId val="22665311"/>
      </c:barChart>
      <c:catAx>
        <c:axId val="386758063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VN"/>
          </a:p>
        </c:txPr>
        <c:crossAx val="22665311"/>
        <c:crosses val="autoZero"/>
        <c:auto val="1"/>
        <c:lblAlgn val="ctr"/>
        <c:lblOffset val="100"/>
        <c:noMultiLvlLbl val="0"/>
      </c:catAx>
      <c:valAx>
        <c:axId val="22665311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VN"/>
          </a:p>
        </c:txPr>
        <c:crossAx val="38675806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V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VN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2.xml"/><Relationship Id="rId3" Type="http://schemas.openxmlformats.org/officeDocument/2006/relationships/chart" Target="../charts/chart7.xml"/><Relationship Id="rId7" Type="http://schemas.openxmlformats.org/officeDocument/2006/relationships/chart" Target="../charts/chart11.xml"/><Relationship Id="rId12" Type="http://schemas.openxmlformats.org/officeDocument/2006/relationships/chart" Target="../charts/chart16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Relationship Id="rId6" Type="http://schemas.openxmlformats.org/officeDocument/2006/relationships/chart" Target="../charts/chart10.xml"/><Relationship Id="rId11" Type="http://schemas.openxmlformats.org/officeDocument/2006/relationships/chart" Target="../charts/chart15.xml"/><Relationship Id="rId5" Type="http://schemas.openxmlformats.org/officeDocument/2006/relationships/chart" Target="../charts/chart9.xml"/><Relationship Id="rId10" Type="http://schemas.openxmlformats.org/officeDocument/2006/relationships/chart" Target="../charts/chart14.xml"/><Relationship Id="rId4" Type="http://schemas.openxmlformats.org/officeDocument/2006/relationships/chart" Target="../charts/chart8.xml"/><Relationship Id="rId9" Type="http://schemas.openxmlformats.org/officeDocument/2006/relationships/chart" Target="../charts/chart13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4.xml"/><Relationship Id="rId3" Type="http://schemas.openxmlformats.org/officeDocument/2006/relationships/chart" Target="../charts/chart19.xml"/><Relationship Id="rId7" Type="http://schemas.openxmlformats.org/officeDocument/2006/relationships/chart" Target="../charts/chart23.xml"/><Relationship Id="rId12" Type="http://schemas.openxmlformats.org/officeDocument/2006/relationships/chart" Target="../charts/chart28.xml"/><Relationship Id="rId2" Type="http://schemas.openxmlformats.org/officeDocument/2006/relationships/chart" Target="../charts/chart18.xml"/><Relationship Id="rId1" Type="http://schemas.openxmlformats.org/officeDocument/2006/relationships/chart" Target="../charts/chart17.xml"/><Relationship Id="rId6" Type="http://schemas.openxmlformats.org/officeDocument/2006/relationships/chart" Target="../charts/chart22.xml"/><Relationship Id="rId11" Type="http://schemas.openxmlformats.org/officeDocument/2006/relationships/chart" Target="../charts/chart27.xml"/><Relationship Id="rId5" Type="http://schemas.openxmlformats.org/officeDocument/2006/relationships/chart" Target="../charts/chart21.xml"/><Relationship Id="rId10" Type="http://schemas.openxmlformats.org/officeDocument/2006/relationships/chart" Target="../charts/chart26.xml"/><Relationship Id="rId4" Type="http://schemas.openxmlformats.org/officeDocument/2006/relationships/chart" Target="../charts/chart20.xml"/><Relationship Id="rId9" Type="http://schemas.openxmlformats.org/officeDocument/2006/relationships/chart" Target="../charts/chart25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0.xml"/><Relationship Id="rId1" Type="http://schemas.openxmlformats.org/officeDocument/2006/relationships/chart" Target="../charts/chart29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13010</xdr:colOff>
      <xdr:row>1</xdr:row>
      <xdr:rowOff>13011</xdr:rowOff>
    </xdr:from>
    <xdr:to>
      <xdr:col>8</xdr:col>
      <xdr:colOff>15301</xdr:colOff>
      <xdr:row>20</xdr:row>
      <xdr:rowOff>15301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C9807920-AD2C-AF6D-9881-56224B7749A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</xdr:colOff>
      <xdr:row>20</xdr:row>
      <xdr:rowOff>30602</xdr:rowOff>
    </xdr:from>
    <xdr:to>
      <xdr:col>8</xdr:col>
      <xdr:colOff>1</xdr:colOff>
      <xdr:row>48</xdr:row>
      <xdr:rowOff>183614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7EC1CD26-10F6-2AC5-DD31-E42B1E0D84E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8</xdr:col>
      <xdr:colOff>21420</xdr:colOff>
      <xdr:row>20</xdr:row>
      <xdr:rowOff>10710</xdr:rowOff>
    </xdr:from>
    <xdr:to>
      <xdr:col>15</xdr:col>
      <xdr:colOff>592667</xdr:colOff>
      <xdr:row>48</xdr:row>
      <xdr:rowOff>177800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A3A1B3DB-8AF2-F1C9-38ED-A2463E07AAC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8</xdr:col>
      <xdr:colOff>15302</xdr:colOff>
      <xdr:row>0</xdr:row>
      <xdr:rowOff>229517</xdr:rowOff>
    </xdr:from>
    <xdr:to>
      <xdr:col>15</xdr:col>
      <xdr:colOff>642651</xdr:colOff>
      <xdr:row>20</xdr:row>
      <xdr:rowOff>61205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6B9C764E-885D-FF08-BF54-89ABBFC646C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25400</xdr:colOff>
      <xdr:row>3</xdr:row>
      <xdr:rowOff>0</xdr:rowOff>
    </xdr:from>
    <xdr:to>
      <xdr:col>6</xdr:col>
      <xdr:colOff>12700</xdr:colOff>
      <xdr:row>26</xdr:row>
      <xdr:rowOff>190500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33EA0ED8-F711-E58C-3F90-0E5F1CBD3C0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19050</xdr:colOff>
      <xdr:row>3</xdr:row>
      <xdr:rowOff>0</xdr:rowOff>
    </xdr:from>
    <xdr:to>
      <xdr:col>15</xdr:col>
      <xdr:colOff>127000</xdr:colOff>
      <xdr:row>26</xdr:row>
      <xdr:rowOff>184150</xdr:rowOff>
    </xdr:to>
    <xdr:graphicFrame macro="">
      <xdr:nvGraphicFramePr>
        <xdr:cNvPr id="13" name="Chart 12">
          <a:extLst>
            <a:ext uri="{FF2B5EF4-FFF2-40B4-BE49-F238E27FC236}">
              <a16:creationId xmlns:a16="http://schemas.microsoft.com/office/drawing/2014/main" id="{0511C4A6-6F6E-D3D5-126F-4644DA2A420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27</xdr:row>
      <xdr:rowOff>114300</xdr:rowOff>
    </xdr:from>
    <xdr:to>
      <xdr:col>6</xdr:col>
      <xdr:colOff>0</xdr:colOff>
      <xdr:row>52</xdr:row>
      <xdr:rowOff>25400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49D52419-613D-AAF1-FF8A-43FB3901E3E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12700</xdr:colOff>
      <xdr:row>52</xdr:row>
      <xdr:rowOff>196850</xdr:rowOff>
    </xdr:from>
    <xdr:to>
      <xdr:col>6</xdr:col>
      <xdr:colOff>0</xdr:colOff>
      <xdr:row>75</xdr:row>
      <xdr:rowOff>88900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D4CBCDC9-A454-7036-6A8E-5358F58ABAE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6</xdr:col>
      <xdr:colOff>31750</xdr:colOff>
      <xdr:row>27</xdr:row>
      <xdr:rowOff>133350</xdr:rowOff>
    </xdr:from>
    <xdr:to>
      <xdr:col>15</xdr:col>
      <xdr:colOff>12700</xdr:colOff>
      <xdr:row>52</xdr:row>
      <xdr:rowOff>25400</xdr:rowOff>
    </xdr:to>
    <xdr:graphicFrame macro="">
      <xdr:nvGraphicFramePr>
        <xdr:cNvPr id="16" name="Chart 15">
          <a:extLst>
            <a:ext uri="{FF2B5EF4-FFF2-40B4-BE49-F238E27FC236}">
              <a16:creationId xmlns:a16="http://schemas.microsoft.com/office/drawing/2014/main" id="{E9452F93-AD5B-6466-5E1F-9C4BAA46A55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6</xdr:col>
      <xdr:colOff>63500</xdr:colOff>
      <xdr:row>52</xdr:row>
      <xdr:rowOff>184150</xdr:rowOff>
    </xdr:from>
    <xdr:to>
      <xdr:col>14</xdr:col>
      <xdr:colOff>812800</xdr:colOff>
      <xdr:row>75</xdr:row>
      <xdr:rowOff>63500</xdr:rowOff>
    </xdr:to>
    <xdr:graphicFrame macro="">
      <xdr:nvGraphicFramePr>
        <xdr:cNvPr id="17" name="Chart 16">
          <a:extLst>
            <a:ext uri="{FF2B5EF4-FFF2-40B4-BE49-F238E27FC236}">
              <a16:creationId xmlns:a16="http://schemas.microsoft.com/office/drawing/2014/main" id="{23DD033C-9FCB-F525-C44B-9F9EB7309EE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0</xdr:colOff>
      <xdr:row>76</xdr:row>
      <xdr:rowOff>12700</xdr:rowOff>
    </xdr:from>
    <xdr:to>
      <xdr:col>6</xdr:col>
      <xdr:colOff>25400</xdr:colOff>
      <xdr:row>98</xdr:row>
      <xdr:rowOff>0</xdr:rowOff>
    </xdr:to>
    <xdr:graphicFrame macro="">
      <xdr:nvGraphicFramePr>
        <xdr:cNvPr id="18" name="Chart 17">
          <a:extLst>
            <a:ext uri="{FF2B5EF4-FFF2-40B4-BE49-F238E27FC236}">
              <a16:creationId xmlns:a16="http://schemas.microsoft.com/office/drawing/2014/main" id="{DEE81A53-5471-CC38-9DB0-367CAE73AA3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0</xdr:col>
      <xdr:colOff>0</xdr:colOff>
      <xdr:row>98</xdr:row>
      <xdr:rowOff>190500</xdr:rowOff>
    </xdr:from>
    <xdr:to>
      <xdr:col>6</xdr:col>
      <xdr:colOff>0</xdr:colOff>
      <xdr:row>119</xdr:row>
      <xdr:rowOff>25400</xdr:rowOff>
    </xdr:to>
    <xdr:graphicFrame macro="">
      <xdr:nvGraphicFramePr>
        <xdr:cNvPr id="21" name="Chart 20">
          <a:extLst>
            <a:ext uri="{FF2B5EF4-FFF2-40B4-BE49-F238E27FC236}">
              <a16:creationId xmlns:a16="http://schemas.microsoft.com/office/drawing/2014/main" id="{7CCEA73B-42CA-4641-BD47-2AF2AF9772C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6</xdr:col>
      <xdr:colOff>76200</xdr:colOff>
      <xdr:row>76</xdr:row>
      <xdr:rowOff>0</xdr:rowOff>
    </xdr:from>
    <xdr:to>
      <xdr:col>15</xdr:col>
      <xdr:colOff>12700</xdr:colOff>
      <xdr:row>98</xdr:row>
      <xdr:rowOff>12700</xdr:rowOff>
    </xdr:to>
    <xdr:graphicFrame macro="">
      <xdr:nvGraphicFramePr>
        <xdr:cNvPr id="22" name="Chart 21">
          <a:extLst>
            <a:ext uri="{FF2B5EF4-FFF2-40B4-BE49-F238E27FC236}">
              <a16:creationId xmlns:a16="http://schemas.microsoft.com/office/drawing/2014/main" id="{59FE31D2-45EE-5D4C-A11F-3A553EA76A8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6</xdr:col>
      <xdr:colOff>101600</xdr:colOff>
      <xdr:row>98</xdr:row>
      <xdr:rowOff>190500</xdr:rowOff>
    </xdr:from>
    <xdr:to>
      <xdr:col>14</xdr:col>
      <xdr:colOff>812800</xdr:colOff>
      <xdr:row>119</xdr:row>
      <xdr:rowOff>38100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A3C51DBF-23F8-9359-EA07-0DA993C528C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0</xdr:col>
      <xdr:colOff>0</xdr:colOff>
      <xdr:row>120</xdr:row>
      <xdr:rowOff>0</xdr:rowOff>
    </xdr:from>
    <xdr:to>
      <xdr:col>6</xdr:col>
      <xdr:colOff>25400</xdr:colOff>
      <xdr:row>145</xdr:row>
      <xdr:rowOff>139700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62050C8F-676E-6D28-6263-6F9382C0C8C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6</xdr:col>
      <xdr:colOff>12700</xdr:colOff>
      <xdr:row>120</xdr:row>
      <xdr:rowOff>38100</xdr:rowOff>
    </xdr:from>
    <xdr:to>
      <xdr:col>14</xdr:col>
      <xdr:colOff>755650</xdr:colOff>
      <xdr:row>145</xdr:row>
      <xdr:rowOff>177800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2161F571-9932-FF70-F0EE-9C570B5100E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25400</xdr:colOff>
      <xdr:row>4</xdr:row>
      <xdr:rowOff>0</xdr:rowOff>
    </xdr:from>
    <xdr:to>
      <xdr:col>6</xdr:col>
      <xdr:colOff>12700</xdr:colOff>
      <xdr:row>27</xdr:row>
      <xdr:rowOff>190500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7505BFC0-39D6-B84C-B3DF-12096F9F559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19050</xdr:colOff>
      <xdr:row>4</xdr:row>
      <xdr:rowOff>0</xdr:rowOff>
    </xdr:from>
    <xdr:to>
      <xdr:col>15</xdr:col>
      <xdr:colOff>127000</xdr:colOff>
      <xdr:row>27</xdr:row>
      <xdr:rowOff>184150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A1680E20-AB7C-664F-867E-115AFC1BEC2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28</xdr:row>
      <xdr:rowOff>114300</xdr:rowOff>
    </xdr:from>
    <xdr:to>
      <xdr:col>6</xdr:col>
      <xdr:colOff>0</xdr:colOff>
      <xdr:row>53</xdr:row>
      <xdr:rowOff>25400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E124742-74F0-3348-A6E3-C23B3EF1645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12700</xdr:colOff>
      <xdr:row>53</xdr:row>
      <xdr:rowOff>196850</xdr:rowOff>
    </xdr:from>
    <xdr:to>
      <xdr:col>6</xdr:col>
      <xdr:colOff>0</xdr:colOff>
      <xdr:row>76</xdr:row>
      <xdr:rowOff>88900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763F77C6-E31E-2A41-BC80-A8F8CE32365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6</xdr:col>
      <xdr:colOff>31750</xdr:colOff>
      <xdr:row>28</xdr:row>
      <xdr:rowOff>133350</xdr:rowOff>
    </xdr:from>
    <xdr:to>
      <xdr:col>15</xdr:col>
      <xdr:colOff>12700</xdr:colOff>
      <xdr:row>53</xdr:row>
      <xdr:rowOff>25400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DCD3FE61-2E1D-F143-A7C6-0BF9B0F57E8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6</xdr:col>
      <xdr:colOff>63500</xdr:colOff>
      <xdr:row>53</xdr:row>
      <xdr:rowOff>184150</xdr:rowOff>
    </xdr:from>
    <xdr:to>
      <xdr:col>14</xdr:col>
      <xdr:colOff>812800</xdr:colOff>
      <xdr:row>76</xdr:row>
      <xdr:rowOff>63500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C6C383DA-0B3B-A347-B809-D6A92EB1172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0</xdr:colOff>
      <xdr:row>77</xdr:row>
      <xdr:rowOff>12700</xdr:rowOff>
    </xdr:from>
    <xdr:to>
      <xdr:col>6</xdr:col>
      <xdr:colOff>25400</xdr:colOff>
      <xdr:row>99</xdr:row>
      <xdr:rowOff>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7C99C021-78B4-9F49-B6AF-189475ED9B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0</xdr:col>
      <xdr:colOff>0</xdr:colOff>
      <xdr:row>99</xdr:row>
      <xdr:rowOff>190500</xdr:rowOff>
    </xdr:from>
    <xdr:to>
      <xdr:col>6</xdr:col>
      <xdr:colOff>0</xdr:colOff>
      <xdr:row>120</xdr:row>
      <xdr:rowOff>25400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50CD6361-72CB-A149-8434-4F1BE7E0A3D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6</xdr:col>
      <xdr:colOff>76200</xdr:colOff>
      <xdr:row>77</xdr:row>
      <xdr:rowOff>0</xdr:rowOff>
    </xdr:from>
    <xdr:to>
      <xdr:col>15</xdr:col>
      <xdr:colOff>12700</xdr:colOff>
      <xdr:row>99</xdr:row>
      <xdr:rowOff>12700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2666806C-4DA4-8143-B68D-7144B0E54DE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6</xdr:col>
      <xdr:colOff>101600</xdr:colOff>
      <xdr:row>99</xdr:row>
      <xdr:rowOff>190500</xdr:rowOff>
    </xdr:from>
    <xdr:to>
      <xdr:col>14</xdr:col>
      <xdr:colOff>812800</xdr:colOff>
      <xdr:row>120</xdr:row>
      <xdr:rowOff>38100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CB81717E-374F-9142-83A6-1D78A262D1B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0</xdr:col>
      <xdr:colOff>25400</xdr:colOff>
      <xdr:row>120</xdr:row>
      <xdr:rowOff>101600</xdr:rowOff>
    </xdr:from>
    <xdr:to>
      <xdr:col>6</xdr:col>
      <xdr:colOff>12700</xdr:colOff>
      <xdr:row>147</xdr:row>
      <xdr:rowOff>12700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E46CF79E-D525-7A23-2402-5E49F8BFDC1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6</xdr:col>
      <xdr:colOff>76200</xdr:colOff>
      <xdr:row>121</xdr:row>
      <xdr:rowOff>6350</xdr:rowOff>
    </xdr:from>
    <xdr:to>
      <xdr:col>15</xdr:col>
      <xdr:colOff>12700</xdr:colOff>
      <xdr:row>147</xdr:row>
      <xdr:rowOff>12700</xdr:rowOff>
    </xdr:to>
    <xdr:graphicFrame macro="">
      <xdr:nvGraphicFramePr>
        <xdr:cNvPr id="13" name="Chart 12">
          <a:extLst>
            <a:ext uri="{FF2B5EF4-FFF2-40B4-BE49-F238E27FC236}">
              <a16:creationId xmlns:a16="http://schemas.microsoft.com/office/drawing/2014/main" id="{4BC8B4EC-BC58-55DB-31B6-3307E2159E9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58</xdr:row>
      <xdr:rowOff>143566</xdr:rowOff>
    </xdr:from>
    <xdr:to>
      <xdr:col>8</xdr:col>
      <xdr:colOff>33130</xdr:colOff>
      <xdr:row>74</xdr:row>
      <xdr:rowOff>2208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4CE0D575-A94A-2DC8-7159-0B6DEB0A6DD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33130</xdr:colOff>
      <xdr:row>58</xdr:row>
      <xdr:rowOff>110434</xdr:rowOff>
    </xdr:from>
    <xdr:to>
      <xdr:col>3</xdr:col>
      <xdr:colOff>0</xdr:colOff>
      <xdr:row>73</xdr:row>
      <xdr:rowOff>159026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B46FEF1B-1E3D-B994-EA36-FEB5186839F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E98DFA-ED91-D041-A9B9-85C8E374A061}">
  <sheetPr codeName="Sheet1"/>
  <dimension ref="A1:AF213"/>
  <sheetViews>
    <sheetView tabSelected="1" topLeftCell="A10" zoomScale="113" zoomScaleNormal="80" workbookViewId="0">
      <selection activeCell="F2" sqref="F2"/>
    </sheetView>
  </sheetViews>
  <sheetFormatPr baseColWidth="10" defaultRowHeight="16" x14ac:dyDescent="0.2"/>
  <cols>
    <col min="2" max="2" width="21.1640625" customWidth="1"/>
    <col min="3" max="3" width="15.1640625" customWidth="1"/>
    <col min="4" max="4" width="14.83203125" customWidth="1"/>
    <col min="5" max="5" width="22.33203125" customWidth="1"/>
    <col min="6" max="10" width="19.83203125" customWidth="1"/>
    <col min="11" max="11" width="21.5" customWidth="1"/>
    <col min="12" max="15" width="19.83203125" customWidth="1"/>
    <col min="16" max="16" width="16.6640625" customWidth="1"/>
    <col min="17" max="17" width="16.33203125" customWidth="1"/>
    <col min="18" max="18" width="18.33203125" customWidth="1"/>
    <col min="19" max="19" width="16.5" customWidth="1"/>
    <col min="20" max="23" width="13.83203125" customWidth="1"/>
    <col min="24" max="24" width="16.83203125" customWidth="1"/>
    <col min="25" max="25" width="17.83203125" customWidth="1"/>
    <col min="26" max="26" width="15" customWidth="1"/>
    <col min="27" max="27" width="14.5" customWidth="1"/>
  </cols>
  <sheetData>
    <row r="1" spans="2:21" ht="18" customHeight="1" x14ac:dyDescent="0.3">
      <c r="B1" s="59"/>
      <c r="C1" s="59"/>
      <c r="D1" s="59"/>
      <c r="E1" s="59"/>
      <c r="F1" s="18" t="s">
        <v>47</v>
      </c>
      <c r="G1" s="18"/>
      <c r="H1" s="18"/>
      <c r="I1" s="18"/>
      <c r="J1" s="9"/>
      <c r="K1" s="9"/>
    </row>
    <row r="2" spans="2:21" ht="19" customHeight="1" x14ac:dyDescent="0.3">
      <c r="F2" s="9"/>
      <c r="G2" s="9"/>
      <c r="H2" s="9"/>
      <c r="I2" s="9"/>
      <c r="J2" s="9"/>
      <c r="K2" s="9"/>
    </row>
    <row r="3" spans="2:21" ht="18" customHeight="1" x14ac:dyDescent="0.3">
      <c r="F3" s="9"/>
      <c r="G3" s="9"/>
      <c r="H3" s="9"/>
      <c r="I3" s="9"/>
      <c r="J3" s="9"/>
      <c r="K3" s="4"/>
      <c r="T3" s="12"/>
      <c r="U3" s="12"/>
    </row>
    <row r="4" spans="2:21" ht="18" customHeight="1" x14ac:dyDescent="0.3">
      <c r="F4" s="9"/>
      <c r="G4" s="9"/>
      <c r="H4" s="9"/>
      <c r="I4" s="9"/>
      <c r="J4" s="9"/>
      <c r="K4" s="4"/>
      <c r="T4" s="12"/>
      <c r="U4" s="12"/>
    </row>
    <row r="5" spans="2:21" ht="18" customHeight="1" x14ac:dyDescent="0.3">
      <c r="F5" s="9"/>
      <c r="G5" s="9"/>
      <c r="H5" s="9"/>
      <c r="I5" s="9"/>
      <c r="J5" s="9"/>
      <c r="K5" s="4"/>
      <c r="T5" s="12"/>
      <c r="U5" s="12"/>
    </row>
    <row r="6" spans="2:21" ht="18" customHeight="1" x14ac:dyDescent="0.3">
      <c r="F6" s="9"/>
      <c r="G6" s="9"/>
      <c r="H6" s="9"/>
      <c r="I6" s="9"/>
      <c r="J6" s="9"/>
      <c r="K6" s="4"/>
      <c r="T6" s="12"/>
      <c r="U6" s="12"/>
    </row>
    <row r="7" spans="2:21" ht="18" customHeight="1" x14ac:dyDescent="0.3">
      <c r="F7" s="9"/>
      <c r="G7" s="9"/>
      <c r="H7" s="9"/>
      <c r="I7" s="9"/>
      <c r="J7" s="9"/>
      <c r="K7" s="4"/>
      <c r="T7" s="12"/>
      <c r="U7" s="12"/>
    </row>
    <row r="8" spans="2:21" ht="18" customHeight="1" x14ac:dyDescent="0.3">
      <c r="F8" s="9"/>
      <c r="G8" s="9"/>
      <c r="H8" s="9"/>
      <c r="I8" s="9"/>
      <c r="J8" s="9"/>
      <c r="K8" s="4"/>
      <c r="T8" s="12"/>
      <c r="U8" s="12"/>
    </row>
    <row r="9" spans="2:21" ht="18" customHeight="1" x14ac:dyDescent="0.3">
      <c r="F9" s="9"/>
      <c r="G9" s="9"/>
      <c r="H9" s="9"/>
      <c r="I9" s="9"/>
      <c r="J9" s="9"/>
      <c r="K9" s="4"/>
      <c r="T9" s="12"/>
      <c r="U9" s="12"/>
    </row>
    <row r="10" spans="2:21" ht="18" customHeight="1" x14ac:dyDescent="0.3">
      <c r="F10" s="9"/>
      <c r="G10" s="9"/>
      <c r="H10" s="9"/>
      <c r="I10" s="9"/>
      <c r="J10" s="9"/>
      <c r="K10" s="4"/>
      <c r="T10" s="12"/>
      <c r="U10" s="12"/>
    </row>
    <row r="11" spans="2:21" ht="18" customHeight="1" x14ac:dyDescent="0.3">
      <c r="F11" s="9"/>
      <c r="G11" s="9"/>
      <c r="H11" s="9"/>
      <c r="I11" s="9"/>
      <c r="J11" s="9"/>
      <c r="K11" s="4"/>
      <c r="T11" s="12"/>
      <c r="U11" s="12"/>
    </row>
    <row r="12" spans="2:21" ht="18" customHeight="1" x14ac:dyDescent="0.3">
      <c r="F12" s="9"/>
      <c r="G12" s="9"/>
      <c r="H12" s="9"/>
      <c r="I12" s="9"/>
      <c r="J12" s="9"/>
      <c r="K12" s="4"/>
      <c r="T12" s="12"/>
      <c r="U12" s="12"/>
    </row>
    <row r="13" spans="2:21" ht="18" customHeight="1" x14ac:dyDescent="0.3">
      <c r="F13" s="9"/>
      <c r="G13" s="9"/>
      <c r="H13" s="9"/>
      <c r="I13" s="9"/>
      <c r="J13" s="9"/>
      <c r="K13" s="4"/>
      <c r="T13" s="12"/>
      <c r="U13" s="12"/>
    </row>
    <row r="14" spans="2:21" ht="18" customHeight="1" x14ac:dyDescent="0.3">
      <c r="F14" s="9"/>
      <c r="G14" s="9"/>
      <c r="H14" s="9"/>
      <c r="I14" s="9"/>
      <c r="J14" s="9"/>
      <c r="K14" s="4"/>
      <c r="T14" s="12"/>
      <c r="U14" s="12"/>
    </row>
    <row r="15" spans="2:21" ht="18" customHeight="1" x14ac:dyDescent="0.3">
      <c r="F15" s="9"/>
      <c r="G15" s="9"/>
      <c r="H15" s="9"/>
      <c r="I15" s="9"/>
      <c r="J15" s="9"/>
      <c r="K15" s="4"/>
      <c r="T15" s="12"/>
      <c r="U15" s="12"/>
    </row>
    <row r="16" spans="2:21" ht="18" customHeight="1" x14ac:dyDescent="0.3">
      <c r="F16" s="9"/>
      <c r="G16" s="9"/>
      <c r="H16" s="9"/>
      <c r="I16" s="9"/>
      <c r="J16" s="9"/>
      <c r="K16" s="4"/>
      <c r="T16" s="12"/>
      <c r="U16" s="12"/>
    </row>
    <row r="17" spans="6:21" ht="18" customHeight="1" x14ac:dyDescent="0.3">
      <c r="F17" s="9"/>
      <c r="G17" s="9"/>
      <c r="H17" s="9"/>
      <c r="I17" s="9"/>
      <c r="J17" s="9"/>
      <c r="K17" s="4"/>
      <c r="T17" s="12"/>
      <c r="U17" s="12"/>
    </row>
    <row r="18" spans="6:21" ht="18" customHeight="1" x14ac:dyDescent="0.3">
      <c r="F18" s="9"/>
      <c r="G18" s="9"/>
      <c r="H18" s="9"/>
      <c r="I18" s="9"/>
      <c r="J18" s="9"/>
      <c r="K18" s="4"/>
      <c r="T18" s="12"/>
      <c r="U18" s="12"/>
    </row>
    <row r="19" spans="6:21" ht="18" customHeight="1" x14ac:dyDescent="0.3">
      <c r="F19" s="9"/>
      <c r="G19" s="9"/>
      <c r="H19" s="9"/>
      <c r="I19" s="9"/>
      <c r="J19" s="9"/>
      <c r="K19" s="4"/>
      <c r="T19" s="12"/>
      <c r="U19" s="12"/>
    </row>
    <row r="20" spans="6:21" ht="18" customHeight="1" x14ac:dyDescent="0.3">
      <c r="F20" s="9"/>
      <c r="G20" s="9"/>
      <c r="H20" s="9"/>
      <c r="I20" s="9"/>
      <c r="J20" s="9"/>
      <c r="K20" s="4"/>
      <c r="T20" s="12"/>
      <c r="U20" s="12"/>
    </row>
    <row r="21" spans="6:21" ht="18" customHeight="1" x14ac:dyDescent="0.3">
      <c r="F21" s="9"/>
      <c r="G21" s="9"/>
      <c r="H21" s="9"/>
      <c r="I21" s="9"/>
      <c r="J21" s="9"/>
      <c r="K21" s="4"/>
      <c r="T21" s="12"/>
      <c r="U21" s="12"/>
    </row>
    <row r="22" spans="6:21" ht="18" customHeight="1" x14ac:dyDescent="0.3">
      <c r="F22" s="9"/>
      <c r="G22" s="9"/>
      <c r="H22" s="9"/>
      <c r="I22" s="9"/>
      <c r="J22" s="9"/>
      <c r="K22" s="4"/>
      <c r="T22" s="12"/>
      <c r="U22" s="12"/>
    </row>
    <row r="23" spans="6:21" ht="18" customHeight="1" x14ac:dyDescent="0.3">
      <c r="F23" s="9"/>
      <c r="G23" s="9"/>
      <c r="H23" s="9"/>
      <c r="I23" s="9"/>
      <c r="J23" s="9"/>
      <c r="K23" s="4"/>
      <c r="T23" s="12"/>
      <c r="U23" s="12"/>
    </row>
    <row r="24" spans="6:21" ht="18" customHeight="1" x14ac:dyDescent="0.3">
      <c r="F24" s="9"/>
      <c r="G24" s="9"/>
      <c r="H24" s="9"/>
      <c r="I24" s="9"/>
      <c r="J24" s="9"/>
      <c r="K24" s="4"/>
      <c r="T24" s="12"/>
      <c r="U24" s="12"/>
    </row>
    <row r="25" spans="6:21" ht="18" customHeight="1" x14ac:dyDescent="0.3">
      <c r="F25" s="9"/>
      <c r="G25" s="9"/>
      <c r="H25" s="9"/>
      <c r="I25" s="9"/>
      <c r="J25" s="9"/>
      <c r="K25" s="4"/>
      <c r="T25" s="12"/>
      <c r="U25" s="12"/>
    </row>
    <row r="26" spans="6:21" ht="18" customHeight="1" x14ac:dyDescent="0.3">
      <c r="F26" s="9"/>
      <c r="G26" s="9"/>
      <c r="H26" s="9"/>
      <c r="I26" s="9"/>
      <c r="J26" s="9"/>
      <c r="K26" s="4"/>
      <c r="T26" s="12"/>
      <c r="U26" s="12"/>
    </row>
    <row r="27" spans="6:21" ht="18" customHeight="1" x14ac:dyDescent="0.3">
      <c r="F27" s="9"/>
      <c r="G27" s="9"/>
      <c r="H27" s="9"/>
      <c r="I27" s="9"/>
      <c r="J27" s="9"/>
      <c r="K27" s="4"/>
      <c r="T27" s="12"/>
      <c r="U27" s="12"/>
    </row>
    <row r="28" spans="6:21" ht="18" customHeight="1" x14ac:dyDescent="0.3">
      <c r="F28" s="9"/>
      <c r="G28" s="9"/>
      <c r="H28" s="9"/>
      <c r="I28" s="9"/>
      <c r="J28" s="9"/>
      <c r="K28" s="4"/>
      <c r="T28" s="12"/>
      <c r="U28" s="12"/>
    </row>
    <row r="29" spans="6:21" ht="18" customHeight="1" x14ac:dyDescent="0.3">
      <c r="F29" s="9"/>
      <c r="G29" s="9"/>
      <c r="H29" s="9"/>
      <c r="I29" s="9"/>
      <c r="J29" s="9"/>
      <c r="K29" s="4"/>
      <c r="T29" s="12"/>
      <c r="U29" s="12"/>
    </row>
    <row r="30" spans="6:21" ht="18" customHeight="1" x14ac:dyDescent="0.3">
      <c r="F30" s="9"/>
      <c r="G30" s="9"/>
      <c r="H30" s="9"/>
      <c r="I30" s="9"/>
      <c r="J30" s="9"/>
      <c r="K30" s="4"/>
      <c r="T30" s="12"/>
      <c r="U30" s="12"/>
    </row>
    <row r="31" spans="6:21" ht="18" customHeight="1" x14ac:dyDescent="0.3">
      <c r="F31" s="9"/>
      <c r="G31" s="9"/>
      <c r="H31" s="9"/>
      <c r="I31" s="9"/>
      <c r="J31" s="9"/>
      <c r="K31" s="4"/>
      <c r="T31" s="12"/>
      <c r="U31" s="12"/>
    </row>
    <row r="32" spans="6:21" ht="18" customHeight="1" x14ac:dyDescent="0.3">
      <c r="F32" s="9"/>
      <c r="G32" s="9"/>
      <c r="H32" s="9"/>
      <c r="I32" s="9"/>
      <c r="J32" s="9"/>
      <c r="K32" s="4"/>
      <c r="T32" s="12"/>
      <c r="U32" s="12"/>
    </row>
    <row r="33" spans="2:26" ht="18" customHeight="1" x14ac:dyDescent="0.3">
      <c r="F33" s="9"/>
      <c r="G33" s="9"/>
      <c r="H33" s="9"/>
      <c r="I33" s="9"/>
      <c r="J33" s="9"/>
      <c r="K33" s="4"/>
      <c r="T33" s="12"/>
      <c r="U33" s="12"/>
    </row>
    <row r="34" spans="2:26" ht="18" customHeight="1" x14ac:dyDescent="0.3">
      <c r="F34" s="9"/>
      <c r="G34" s="9"/>
      <c r="H34" s="9"/>
      <c r="I34" s="9"/>
      <c r="J34" s="9"/>
      <c r="K34" s="4"/>
      <c r="T34" s="12"/>
      <c r="U34" s="12"/>
    </row>
    <row r="35" spans="2:26" ht="18" customHeight="1" x14ac:dyDescent="0.3">
      <c r="F35" s="9"/>
      <c r="G35" s="9"/>
      <c r="H35" s="9"/>
      <c r="I35" s="9"/>
      <c r="J35" s="9"/>
      <c r="K35" s="4"/>
      <c r="T35" s="12"/>
      <c r="U35" s="12"/>
    </row>
    <row r="36" spans="2:26" ht="18" customHeight="1" x14ac:dyDescent="0.3">
      <c r="F36" s="9"/>
      <c r="G36" s="9"/>
      <c r="H36" s="9"/>
      <c r="I36" s="9"/>
      <c r="J36" s="9"/>
      <c r="K36" s="4"/>
      <c r="T36" s="12"/>
      <c r="U36" s="12"/>
    </row>
    <row r="37" spans="2:26" x14ac:dyDescent="0.2">
      <c r="K37" s="4"/>
      <c r="T37" s="12"/>
      <c r="U37" s="12"/>
    </row>
    <row r="38" spans="2:26" x14ac:dyDescent="0.2">
      <c r="K38" s="4"/>
      <c r="T38" s="12"/>
      <c r="U38" s="12"/>
    </row>
    <row r="39" spans="2:26" x14ac:dyDescent="0.2">
      <c r="B39" s="4"/>
      <c r="C39" s="4"/>
      <c r="D39" s="4"/>
      <c r="E39" s="4"/>
      <c r="F39" s="4"/>
      <c r="G39" s="4"/>
      <c r="H39" s="4"/>
      <c r="I39" s="4"/>
      <c r="J39" s="4"/>
      <c r="K39" s="4"/>
      <c r="L39" s="4"/>
      <c r="M39" s="4"/>
      <c r="N39" s="4"/>
      <c r="O39" s="4"/>
      <c r="P39" s="4"/>
      <c r="Q39" s="4"/>
      <c r="S39" s="12"/>
      <c r="T39" s="12"/>
      <c r="U39" s="12"/>
      <c r="V39" s="12"/>
      <c r="W39" s="12"/>
      <c r="X39" s="11"/>
      <c r="Y39" s="11"/>
      <c r="Z39" s="11"/>
    </row>
    <row r="40" spans="2:26" x14ac:dyDescent="0.2">
      <c r="B40" s="4"/>
      <c r="C40" s="4"/>
      <c r="D40" s="4"/>
      <c r="E40" s="4"/>
      <c r="F40" s="4"/>
      <c r="G40" s="4"/>
      <c r="H40" s="4"/>
      <c r="I40" s="4"/>
      <c r="J40" s="4"/>
      <c r="K40" s="4"/>
      <c r="L40" s="4"/>
      <c r="M40" s="4"/>
      <c r="N40" s="4"/>
      <c r="O40" s="4"/>
      <c r="P40" s="4"/>
      <c r="Q40" s="4"/>
      <c r="S40" s="12"/>
      <c r="T40" s="12"/>
      <c r="U40" s="12"/>
      <c r="V40" s="12"/>
      <c r="W40" s="12"/>
      <c r="X40" s="11"/>
      <c r="Y40" s="11"/>
      <c r="Z40" s="11"/>
    </row>
    <row r="41" spans="2:26" x14ac:dyDescent="0.2">
      <c r="B41" s="4"/>
      <c r="C41" s="4"/>
      <c r="D41" s="4"/>
      <c r="E41" s="4"/>
      <c r="F41" s="4"/>
      <c r="G41" s="4"/>
      <c r="H41" s="4"/>
      <c r="I41" s="4"/>
      <c r="J41" s="4"/>
      <c r="K41" s="4"/>
      <c r="L41" s="4"/>
      <c r="M41" s="4"/>
      <c r="N41" s="4"/>
      <c r="O41" s="4"/>
      <c r="P41" s="4"/>
      <c r="Q41" s="4"/>
      <c r="S41" s="12"/>
      <c r="T41" s="12"/>
      <c r="U41" s="12"/>
      <c r="V41" s="12"/>
      <c r="W41" s="12"/>
      <c r="X41" s="11"/>
      <c r="Y41" s="11"/>
      <c r="Z41" s="11"/>
    </row>
    <row r="42" spans="2:26" x14ac:dyDescent="0.2">
      <c r="B42" s="4"/>
      <c r="C42" s="4"/>
      <c r="D42" s="4"/>
      <c r="E42" s="4"/>
      <c r="F42" s="4"/>
      <c r="G42" s="4"/>
      <c r="H42" s="4"/>
      <c r="I42" s="4"/>
      <c r="J42" s="4"/>
      <c r="K42" s="4"/>
      <c r="L42" s="4"/>
      <c r="M42" s="4"/>
      <c r="N42" s="4"/>
      <c r="O42" s="4"/>
      <c r="P42" s="4"/>
      <c r="Q42" s="4"/>
      <c r="R42" s="4"/>
      <c r="S42" s="12"/>
      <c r="T42" s="12"/>
      <c r="U42" s="12"/>
      <c r="V42" s="12"/>
      <c r="W42" s="12"/>
      <c r="X42" s="11"/>
      <c r="Y42" s="11"/>
      <c r="Z42" s="11"/>
    </row>
    <row r="43" spans="2:26" x14ac:dyDescent="0.2">
      <c r="B43" s="4"/>
      <c r="C43" s="4"/>
      <c r="D43" s="4"/>
      <c r="E43" s="4"/>
      <c r="F43" s="4"/>
      <c r="G43" s="4"/>
      <c r="H43" s="4"/>
      <c r="I43" s="4"/>
      <c r="J43" s="4"/>
      <c r="K43" s="4"/>
      <c r="L43" s="4"/>
      <c r="M43" s="4"/>
      <c r="N43" s="4"/>
      <c r="O43" s="4"/>
      <c r="P43" s="4"/>
      <c r="Q43" s="4"/>
      <c r="R43" s="4"/>
      <c r="S43" s="12"/>
      <c r="T43" s="12"/>
      <c r="U43" s="12"/>
      <c r="V43" s="12"/>
      <c r="W43" s="12"/>
      <c r="X43" s="11"/>
      <c r="Y43" s="11"/>
      <c r="Z43" s="11"/>
    </row>
    <row r="44" spans="2:26" x14ac:dyDescent="0.2">
      <c r="B44" s="4"/>
      <c r="C44" s="4"/>
      <c r="D44" s="4"/>
      <c r="E44" s="4"/>
      <c r="F44" s="4"/>
      <c r="G44" s="4"/>
      <c r="H44" s="4"/>
      <c r="I44" s="4"/>
      <c r="J44" s="4"/>
      <c r="K44" s="4"/>
      <c r="L44" s="4"/>
      <c r="M44" s="4"/>
      <c r="N44" s="4"/>
      <c r="O44" s="4"/>
      <c r="P44" s="4"/>
      <c r="Q44" s="4"/>
      <c r="R44" s="4"/>
      <c r="S44" s="12"/>
      <c r="T44" s="12"/>
      <c r="U44" s="12"/>
      <c r="V44" s="12"/>
      <c r="W44" s="12"/>
      <c r="X44" s="11"/>
      <c r="Y44" s="11"/>
      <c r="Z44" s="11"/>
    </row>
    <row r="45" spans="2:26" x14ac:dyDescent="0.2">
      <c r="B45" s="4"/>
      <c r="C45" s="4"/>
      <c r="D45" s="4"/>
      <c r="E45" s="4"/>
      <c r="F45" s="4"/>
      <c r="G45" s="4"/>
      <c r="H45" s="4"/>
      <c r="I45" s="4"/>
      <c r="J45" s="4"/>
      <c r="K45" s="4"/>
      <c r="L45" s="4"/>
      <c r="M45" s="4"/>
      <c r="N45" s="4"/>
      <c r="O45" s="4"/>
      <c r="P45" s="4"/>
      <c r="Q45" s="4"/>
      <c r="R45" s="4"/>
      <c r="S45" s="12"/>
      <c r="T45" s="12"/>
      <c r="U45" s="12"/>
      <c r="V45" s="12"/>
      <c r="W45" s="12"/>
      <c r="X45" s="11"/>
      <c r="Y45" s="11"/>
      <c r="Z45" s="11"/>
    </row>
    <row r="46" spans="2:26" x14ac:dyDescent="0.2">
      <c r="B46" s="4"/>
      <c r="C46" s="4"/>
      <c r="D46" s="4"/>
      <c r="E46" s="4"/>
      <c r="F46" s="4"/>
      <c r="G46" s="4"/>
      <c r="H46" s="4"/>
      <c r="I46" s="4"/>
      <c r="J46" s="4"/>
      <c r="K46" s="4"/>
      <c r="L46" s="4"/>
      <c r="M46" s="4"/>
      <c r="N46" s="4"/>
      <c r="O46" s="4"/>
      <c r="P46" s="4"/>
      <c r="Q46" s="4"/>
      <c r="R46" s="4"/>
      <c r="S46" s="12"/>
      <c r="T46" s="12"/>
      <c r="U46" s="12"/>
      <c r="V46" s="12"/>
      <c r="W46" s="12"/>
      <c r="X46" s="11"/>
      <c r="Y46" s="11"/>
      <c r="Z46" s="11"/>
    </row>
    <row r="47" spans="2:26" x14ac:dyDescent="0.2">
      <c r="B47" s="4"/>
      <c r="C47" s="4"/>
      <c r="D47" s="4"/>
      <c r="E47" s="4"/>
      <c r="F47" s="4"/>
      <c r="G47" s="4"/>
      <c r="H47" s="4"/>
      <c r="I47" s="4"/>
      <c r="J47" s="4"/>
      <c r="K47" s="4"/>
      <c r="L47" s="4"/>
      <c r="M47" s="4"/>
      <c r="N47" s="4"/>
      <c r="O47" s="4"/>
      <c r="P47" s="4"/>
      <c r="Q47" s="4"/>
      <c r="R47" s="4"/>
      <c r="S47" s="12"/>
      <c r="T47" s="12"/>
      <c r="U47" s="12"/>
      <c r="V47" s="12"/>
      <c r="W47" s="12"/>
      <c r="X47" s="11"/>
      <c r="Y47" s="11"/>
      <c r="Z47" s="11"/>
    </row>
    <row r="48" spans="2:26" x14ac:dyDescent="0.2">
      <c r="B48" s="4"/>
      <c r="C48" s="4"/>
      <c r="D48" s="4"/>
      <c r="E48" s="4"/>
      <c r="F48" s="4"/>
      <c r="G48" s="4"/>
      <c r="H48" s="4"/>
      <c r="I48" s="4"/>
      <c r="J48" s="4"/>
      <c r="K48" s="4"/>
      <c r="L48" s="4"/>
      <c r="M48" s="4"/>
      <c r="N48" s="4"/>
      <c r="O48" s="4"/>
      <c r="P48" s="4"/>
      <c r="Q48" s="4"/>
      <c r="R48" s="4"/>
      <c r="S48" s="12"/>
      <c r="T48" s="12"/>
      <c r="U48" s="12"/>
      <c r="V48" s="12"/>
      <c r="W48" s="12"/>
      <c r="X48" s="11"/>
      <c r="Y48" s="11"/>
      <c r="Z48" s="11"/>
    </row>
    <row r="49" spans="2:27" x14ac:dyDescent="0.2">
      <c r="B49" s="4"/>
      <c r="C49" s="4"/>
      <c r="D49" s="4"/>
      <c r="E49" s="4"/>
      <c r="F49" s="4"/>
      <c r="G49" s="4"/>
      <c r="H49" s="4"/>
      <c r="I49" s="4"/>
      <c r="J49" s="4"/>
      <c r="K49" s="4"/>
      <c r="L49" s="4"/>
      <c r="M49" s="4"/>
      <c r="N49" s="4"/>
      <c r="O49" s="4"/>
      <c r="P49" s="4"/>
      <c r="Q49" s="4"/>
      <c r="R49" s="4"/>
      <c r="S49" s="12"/>
      <c r="T49" s="12"/>
      <c r="U49" s="12"/>
      <c r="V49" s="12"/>
      <c r="W49" s="12"/>
      <c r="X49" s="11"/>
      <c r="Y49" s="11"/>
      <c r="Z49" s="11"/>
    </row>
    <row r="50" spans="2:27" x14ac:dyDescent="0.2">
      <c r="B50" s="4"/>
      <c r="C50" s="4"/>
      <c r="D50" s="4"/>
      <c r="E50" s="4"/>
      <c r="F50" s="4"/>
      <c r="G50" s="4"/>
      <c r="H50" s="4"/>
      <c r="I50" s="4"/>
      <c r="J50" s="4"/>
      <c r="K50" s="4"/>
      <c r="L50" s="4"/>
      <c r="M50" s="4"/>
      <c r="N50" s="4"/>
      <c r="O50" s="4"/>
      <c r="P50" s="4"/>
      <c r="Q50" s="4"/>
      <c r="R50" s="4"/>
      <c r="S50" s="12"/>
      <c r="T50" s="12"/>
      <c r="U50" s="12"/>
      <c r="V50" s="12"/>
      <c r="W50" s="12"/>
      <c r="X50" s="11"/>
      <c r="Y50" s="11"/>
      <c r="Z50" s="11"/>
    </row>
    <row r="51" spans="2:27" x14ac:dyDescent="0.2">
      <c r="B51" s="4"/>
      <c r="C51" s="4"/>
      <c r="D51" s="4"/>
      <c r="E51" s="4"/>
      <c r="F51" s="4"/>
      <c r="G51" s="4"/>
      <c r="H51" s="4"/>
      <c r="I51" s="4"/>
      <c r="J51" s="4"/>
      <c r="K51" s="4"/>
      <c r="L51" s="4"/>
      <c r="M51" s="4"/>
      <c r="N51" s="4"/>
      <c r="O51" s="4"/>
      <c r="P51" s="4"/>
      <c r="Q51" s="4"/>
      <c r="R51" s="4"/>
      <c r="S51" s="12"/>
      <c r="T51" s="12"/>
      <c r="U51" s="12"/>
      <c r="V51" s="12"/>
      <c r="W51" s="12"/>
      <c r="X51" s="11"/>
      <c r="Y51" s="11"/>
      <c r="Z51" s="11"/>
    </row>
    <row r="52" spans="2:27" x14ac:dyDescent="0.2">
      <c r="B52" s="4"/>
      <c r="C52" s="4"/>
      <c r="D52" s="4"/>
      <c r="E52" s="4"/>
      <c r="F52" s="4"/>
      <c r="G52" s="4"/>
      <c r="H52" s="4"/>
      <c r="I52" s="4"/>
      <c r="J52" s="4"/>
      <c r="K52" s="4"/>
      <c r="L52" s="4"/>
      <c r="M52" s="4"/>
      <c r="N52" s="4"/>
      <c r="O52" s="4"/>
      <c r="P52" s="4"/>
      <c r="Q52" s="4"/>
      <c r="R52" s="4"/>
      <c r="S52" s="12"/>
      <c r="T52" s="12"/>
      <c r="U52" s="12"/>
      <c r="V52" s="12"/>
      <c r="W52" s="12"/>
      <c r="X52" s="11"/>
      <c r="Y52" s="11"/>
      <c r="Z52" s="11"/>
    </row>
    <row r="53" spans="2:27" x14ac:dyDescent="0.2">
      <c r="B53" s="4"/>
      <c r="C53" s="4"/>
      <c r="D53" s="4"/>
      <c r="E53" s="4"/>
      <c r="F53" s="4"/>
      <c r="G53" s="4"/>
      <c r="H53" s="4"/>
      <c r="I53" s="4"/>
      <c r="J53" s="4"/>
      <c r="K53" s="4"/>
      <c r="L53" s="4"/>
      <c r="M53" s="4"/>
      <c r="N53" s="4"/>
      <c r="O53" s="4"/>
      <c r="P53" s="4"/>
      <c r="Q53" s="4"/>
      <c r="R53" s="4"/>
      <c r="S53" s="12"/>
      <c r="T53" s="12"/>
      <c r="U53" s="12"/>
      <c r="V53" s="12"/>
      <c r="W53" s="12"/>
      <c r="X53" s="11"/>
      <c r="Y53" s="11"/>
      <c r="Z53" s="11"/>
    </row>
    <row r="54" spans="2:27" x14ac:dyDescent="0.2">
      <c r="B54" s="4"/>
      <c r="C54" s="4"/>
      <c r="D54" s="4"/>
      <c r="E54" s="4"/>
      <c r="F54" s="4"/>
      <c r="G54" s="4"/>
      <c r="H54" s="4"/>
      <c r="I54" s="4"/>
      <c r="J54" s="4"/>
      <c r="K54" s="4"/>
      <c r="L54" s="4"/>
      <c r="M54" s="4"/>
      <c r="N54" s="4"/>
      <c r="O54" s="4"/>
      <c r="P54" s="4"/>
      <c r="Q54" s="4"/>
      <c r="R54" s="4"/>
      <c r="S54" s="12"/>
      <c r="T54" s="12"/>
      <c r="U54" s="12"/>
      <c r="V54" s="12"/>
      <c r="W54" s="12"/>
      <c r="X54" s="11"/>
      <c r="Y54" s="11"/>
      <c r="Z54" s="11"/>
    </row>
    <row r="55" spans="2:27" x14ac:dyDescent="0.2">
      <c r="C55" s="4"/>
      <c r="D55" s="4"/>
      <c r="E55" s="4"/>
      <c r="F55" s="4"/>
      <c r="G55" s="4"/>
      <c r="H55" s="4"/>
      <c r="I55" s="4"/>
      <c r="J55" s="4"/>
      <c r="K55" s="4"/>
      <c r="L55" s="4"/>
      <c r="M55" s="4"/>
      <c r="N55" s="4"/>
      <c r="O55" s="4"/>
      <c r="P55" s="4"/>
      <c r="Q55" s="4"/>
      <c r="R55" s="4"/>
      <c r="S55" s="12"/>
      <c r="T55" s="12"/>
      <c r="U55" s="12"/>
      <c r="V55" s="12"/>
      <c r="W55" s="12"/>
      <c r="X55" s="11"/>
      <c r="Y55" s="11"/>
      <c r="Z55" s="11"/>
    </row>
    <row r="56" spans="2:27" x14ac:dyDescent="0.2">
      <c r="C56" s="4"/>
      <c r="D56" s="4"/>
      <c r="E56" s="4"/>
      <c r="F56" s="4"/>
      <c r="G56" s="4"/>
      <c r="H56" s="4"/>
      <c r="I56" s="4"/>
      <c r="J56" s="4"/>
      <c r="K56" s="4"/>
      <c r="L56" s="4"/>
      <c r="M56" s="4"/>
      <c r="N56" s="4"/>
      <c r="O56" s="4"/>
      <c r="P56" s="4"/>
      <c r="Q56" s="4"/>
      <c r="R56" s="4"/>
      <c r="S56" s="12"/>
      <c r="T56" s="12"/>
      <c r="U56" s="12"/>
      <c r="V56" s="12"/>
      <c r="W56" s="12"/>
      <c r="X56" s="11"/>
      <c r="Y56" s="11"/>
      <c r="Z56" s="11"/>
    </row>
    <row r="57" spans="2:27" x14ac:dyDescent="0.2">
      <c r="C57" s="4"/>
      <c r="D57" s="4"/>
      <c r="E57" s="4"/>
      <c r="F57" s="4"/>
      <c r="G57" s="4"/>
      <c r="H57" s="4"/>
      <c r="I57" s="4"/>
      <c r="J57" s="4"/>
      <c r="K57" s="4"/>
      <c r="L57" s="4"/>
      <c r="M57" s="4"/>
      <c r="N57" s="4"/>
      <c r="O57" s="4"/>
      <c r="P57" s="4"/>
      <c r="Q57" s="4"/>
      <c r="R57" s="4"/>
      <c r="S57" s="12"/>
      <c r="T57" s="12"/>
      <c r="U57" s="12"/>
      <c r="V57" s="12"/>
      <c r="W57" s="12"/>
      <c r="X57" s="11"/>
      <c r="Y57" s="11"/>
      <c r="Z57" s="11"/>
      <c r="AA57" s="5"/>
    </row>
    <row r="58" spans="2:27" x14ac:dyDescent="0.2">
      <c r="C58" s="4"/>
      <c r="D58" s="4"/>
      <c r="E58" s="4"/>
      <c r="F58" s="4"/>
      <c r="G58" s="4"/>
      <c r="H58" s="4"/>
      <c r="I58" s="4"/>
      <c r="J58" s="4"/>
      <c r="K58" s="4"/>
      <c r="L58" s="4"/>
      <c r="M58" s="4"/>
      <c r="N58" s="4"/>
      <c r="O58" s="4"/>
      <c r="P58" s="4"/>
      <c r="Q58" s="4"/>
      <c r="R58" s="4"/>
      <c r="S58" s="12"/>
      <c r="T58" s="12"/>
      <c r="U58" s="12"/>
      <c r="V58" s="12"/>
      <c r="W58" s="12"/>
      <c r="X58" s="11"/>
      <c r="Y58" s="11"/>
      <c r="Z58" s="11"/>
      <c r="AA58" s="5"/>
    </row>
    <row r="59" spans="2:27" x14ac:dyDescent="0.2">
      <c r="C59" s="4"/>
      <c r="D59" s="4"/>
      <c r="E59" s="4"/>
      <c r="F59" s="4"/>
      <c r="G59" s="4"/>
      <c r="H59" s="4"/>
      <c r="I59" s="4"/>
      <c r="J59" s="4"/>
      <c r="K59" s="4"/>
      <c r="L59" s="4"/>
      <c r="M59" s="4"/>
      <c r="N59" s="4"/>
      <c r="O59" s="4"/>
      <c r="P59" s="4"/>
      <c r="Q59" s="4"/>
      <c r="R59" s="4"/>
      <c r="S59" s="12"/>
      <c r="T59" s="12"/>
      <c r="U59" s="12"/>
      <c r="V59" s="12"/>
      <c r="W59" s="12"/>
      <c r="X59" s="11"/>
      <c r="Y59" s="11"/>
      <c r="Z59" s="11"/>
      <c r="AA59" s="5"/>
    </row>
    <row r="60" spans="2:27" x14ac:dyDescent="0.2">
      <c r="C60" s="4"/>
      <c r="D60" s="4"/>
      <c r="E60" s="4"/>
      <c r="F60" s="4"/>
      <c r="G60" s="4"/>
      <c r="H60" s="4"/>
      <c r="I60" s="4"/>
      <c r="J60" s="4"/>
      <c r="K60" s="4"/>
      <c r="L60" s="4"/>
      <c r="M60" s="4"/>
      <c r="N60" s="4"/>
      <c r="O60" s="4"/>
      <c r="P60" s="4"/>
      <c r="Q60" s="4"/>
      <c r="R60" s="4"/>
      <c r="S60" s="12"/>
      <c r="T60" s="12"/>
      <c r="U60" s="12"/>
      <c r="V60" s="12"/>
      <c r="W60" s="12"/>
      <c r="X60" s="11"/>
      <c r="Y60" s="11"/>
      <c r="Z60" s="11"/>
      <c r="AA60" s="5"/>
    </row>
    <row r="61" spans="2:27" x14ac:dyDescent="0.2">
      <c r="C61" s="4"/>
      <c r="D61" s="4"/>
      <c r="E61" s="4"/>
      <c r="F61" s="4"/>
      <c r="G61" s="4"/>
      <c r="H61" s="4"/>
      <c r="I61" s="4"/>
      <c r="J61" s="4"/>
      <c r="K61" s="4"/>
      <c r="L61" s="4"/>
      <c r="M61" s="4"/>
      <c r="N61" s="4"/>
      <c r="O61" s="4"/>
      <c r="P61" s="4"/>
      <c r="Q61" s="4"/>
      <c r="R61" s="4"/>
      <c r="S61" s="12"/>
      <c r="T61" s="12"/>
      <c r="U61" s="12"/>
      <c r="V61" s="12"/>
      <c r="W61" s="12"/>
      <c r="X61" s="11"/>
      <c r="Y61" s="11"/>
      <c r="Z61" s="11"/>
      <c r="AA61" s="5"/>
    </row>
    <row r="62" spans="2:27" x14ac:dyDescent="0.2">
      <c r="C62" s="4"/>
      <c r="D62" s="4"/>
      <c r="E62" s="4"/>
      <c r="F62" s="4"/>
      <c r="G62" s="4"/>
      <c r="H62" s="4"/>
      <c r="I62" s="4"/>
      <c r="J62" s="4"/>
      <c r="K62" s="4"/>
      <c r="L62" s="4"/>
      <c r="M62" s="4"/>
      <c r="N62" s="4"/>
      <c r="O62" s="4"/>
      <c r="P62" s="4"/>
      <c r="Q62" s="4"/>
      <c r="R62" s="4"/>
      <c r="S62" s="12"/>
      <c r="T62" s="12"/>
      <c r="U62" s="12"/>
      <c r="V62" s="12"/>
      <c r="W62" s="12"/>
      <c r="X62" s="11"/>
      <c r="Y62" s="11"/>
      <c r="Z62" s="11"/>
      <c r="AA62" s="5"/>
    </row>
    <row r="63" spans="2:27" x14ac:dyDescent="0.2">
      <c r="C63" s="4"/>
      <c r="D63" s="4"/>
      <c r="E63" s="4"/>
      <c r="F63" s="4"/>
      <c r="G63" s="4"/>
      <c r="H63" s="4"/>
      <c r="I63" s="4"/>
      <c r="J63" s="4"/>
      <c r="K63" s="4"/>
      <c r="L63" s="4"/>
      <c r="M63" s="4"/>
      <c r="N63" s="4"/>
      <c r="O63" s="4"/>
      <c r="P63" s="4"/>
      <c r="Q63" s="4"/>
      <c r="R63" s="4"/>
      <c r="S63" s="12"/>
      <c r="T63" s="12"/>
      <c r="U63" s="12"/>
      <c r="V63" s="12"/>
      <c r="W63" s="12"/>
      <c r="X63" s="11"/>
      <c r="Y63" s="11"/>
      <c r="Z63" s="11"/>
      <c r="AA63" s="5"/>
    </row>
    <row r="64" spans="2:27" x14ac:dyDescent="0.2">
      <c r="C64" s="4"/>
      <c r="D64" s="4"/>
      <c r="E64" s="4"/>
      <c r="F64" s="4"/>
      <c r="G64" s="4"/>
      <c r="H64" s="4"/>
      <c r="I64" s="4"/>
      <c r="J64" s="4"/>
      <c r="K64" s="4"/>
      <c r="L64" s="4"/>
      <c r="M64" s="4"/>
      <c r="N64" s="4"/>
      <c r="O64" s="4"/>
      <c r="P64" s="4"/>
      <c r="Q64" s="4"/>
      <c r="R64" s="4"/>
      <c r="S64" s="12"/>
      <c r="T64" s="12"/>
      <c r="U64" s="12"/>
      <c r="V64" s="12"/>
      <c r="W64" s="12"/>
      <c r="X64" s="11"/>
      <c r="Y64" s="11"/>
      <c r="Z64" s="11"/>
      <c r="AA64" s="5"/>
    </row>
    <row r="65" spans="3:32" x14ac:dyDescent="0.2">
      <c r="C65" s="4"/>
      <c r="D65" s="4"/>
      <c r="E65" s="4"/>
      <c r="F65" s="4"/>
      <c r="G65" s="4"/>
      <c r="H65" s="4"/>
      <c r="I65" s="4"/>
      <c r="J65" s="4"/>
      <c r="K65" s="4"/>
      <c r="L65" s="4"/>
      <c r="M65" s="4"/>
      <c r="N65" s="4"/>
      <c r="O65" s="4"/>
      <c r="P65" s="4"/>
      <c r="Q65" s="4"/>
      <c r="R65" s="4"/>
      <c r="S65" s="12"/>
      <c r="T65" s="12"/>
      <c r="U65" s="12"/>
      <c r="V65" s="12"/>
      <c r="W65" s="12"/>
      <c r="X65" s="11"/>
      <c r="Y65" s="11"/>
      <c r="Z65" s="11"/>
      <c r="AA65" s="5"/>
    </row>
    <row r="66" spans="3:32" x14ac:dyDescent="0.2">
      <c r="C66" s="4"/>
      <c r="D66" s="4"/>
      <c r="E66" s="4"/>
      <c r="F66" s="4"/>
      <c r="G66" s="4"/>
      <c r="H66" s="4"/>
      <c r="I66" s="4"/>
      <c r="J66" s="4"/>
      <c r="K66" s="4"/>
      <c r="L66" s="4"/>
      <c r="M66" s="4"/>
      <c r="N66" s="4"/>
      <c r="O66" s="4"/>
      <c r="P66" s="4"/>
      <c r="Q66" s="4"/>
      <c r="R66" s="4"/>
      <c r="S66" s="12"/>
      <c r="T66" s="12"/>
      <c r="U66" s="12"/>
      <c r="V66" s="12"/>
      <c r="W66" s="12"/>
      <c r="X66" s="11"/>
      <c r="Y66" s="11"/>
      <c r="Z66" s="11"/>
      <c r="AA66" s="5"/>
    </row>
    <row r="67" spans="3:32" x14ac:dyDescent="0.2">
      <c r="C67" s="4"/>
      <c r="D67" s="4"/>
      <c r="E67" s="4"/>
      <c r="F67" s="4"/>
      <c r="G67" s="4"/>
      <c r="H67" s="4"/>
      <c r="I67" s="4"/>
      <c r="J67" s="4"/>
      <c r="K67" s="4"/>
      <c r="L67" s="4"/>
      <c r="M67" s="4"/>
      <c r="N67" s="4"/>
      <c r="O67" s="4"/>
      <c r="P67" s="4"/>
      <c r="Q67" s="4"/>
      <c r="R67" s="4"/>
      <c r="S67" s="12"/>
      <c r="T67" s="12"/>
      <c r="U67" s="12"/>
      <c r="V67" s="12"/>
      <c r="W67" s="12"/>
      <c r="X67" s="11"/>
      <c r="Y67" s="11"/>
      <c r="Z67" s="11"/>
      <c r="AA67" s="5"/>
    </row>
    <row r="68" spans="3:32" x14ac:dyDescent="0.2">
      <c r="C68" s="4"/>
      <c r="D68" s="4"/>
      <c r="E68" s="4"/>
      <c r="F68" s="4"/>
      <c r="G68" s="4"/>
      <c r="H68" s="4"/>
      <c r="I68" s="4"/>
      <c r="J68" s="4"/>
      <c r="K68" s="4"/>
      <c r="L68" s="4"/>
      <c r="M68" s="4"/>
      <c r="N68" s="4"/>
      <c r="O68" s="4"/>
      <c r="P68" s="4"/>
      <c r="Q68" s="4"/>
      <c r="R68" s="4"/>
      <c r="S68" s="12"/>
      <c r="T68" s="12"/>
      <c r="U68" s="12"/>
      <c r="V68" s="12"/>
      <c r="W68" s="12"/>
      <c r="X68" s="11"/>
      <c r="Y68" s="11"/>
      <c r="Z68" s="11"/>
      <c r="AA68" s="5"/>
    </row>
    <row r="69" spans="3:32" x14ac:dyDescent="0.2">
      <c r="C69" s="4"/>
      <c r="D69" s="4"/>
      <c r="E69" s="4"/>
      <c r="F69" s="4"/>
      <c r="G69" s="4"/>
      <c r="H69" s="4"/>
      <c r="I69" s="4"/>
      <c r="J69" s="4"/>
      <c r="K69" s="4"/>
      <c r="L69" s="4"/>
      <c r="M69" s="4"/>
      <c r="N69" s="4"/>
      <c r="O69" s="4"/>
      <c r="P69" s="4"/>
      <c r="Q69" s="4"/>
      <c r="R69" s="4"/>
      <c r="S69" s="12"/>
      <c r="T69" s="12"/>
      <c r="U69" s="12"/>
      <c r="V69" s="12"/>
      <c r="W69" s="12"/>
      <c r="X69" s="11"/>
      <c r="Y69" s="11"/>
      <c r="Z69" s="11"/>
      <c r="AA69" s="5"/>
    </row>
    <row r="70" spans="3:32" x14ac:dyDescent="0.2">
      <c r="C70" s="4"/>
      <c r="D70" s="4"/>
      <c r="E70" s="4"/>
      <c r="F70" s="4"/>
      <c r="G70" s="4"/>
      <c r="H70" s="4"/>
      <c r="I70" s="4"/>
      <c r="J70" s="4"/>
      <c r="K70" s="4"/>
      <c r="L70" s="4"/>
      <c r="M70" s="4"/>
      <c r="N70" s="4"/>
      <c r="O70" s="4"/>
      <c r="P70" s="4"/>
      <c r="Q70" s="4"/>
      <c r="R70" s="4"/>
      <c r="S70" s="12"/>
      <c r="T70" s="12"/>
      <c r="U70" s="12"/>
      <c r="V70" s="12"/>
      <c r="W70" s="12"/>
      <c r="X70" s="11"/>
      <c r="Y70" s="11"/>
      <c r="Z70" s="11"/>
      <c r="AA70" s="5"/>
    </row>
    <row r="71" spans="3:32" x14ac:dyDescent="0.2">
      <c r="C71" s="4"/>
      <c r="D71" s="4"/>
      <c r="E71" s="4"/>
      <c r="F71" s="4"/>
      <c r="G71" s="4"/>
      <c r="H71" s="4"/>
      <c r="I71" s="4"/>
      <c r="J71" s="4"/>
      <c r="K71" s="4"/>
      <c r="L71" s="4"/>
      <c r="M71" s="4"/>
      <c r="N71" s="4"/>
      <c r="O71" s="4"/>
      <c r="P71" s="4"/>
      <c r="Q71" s="4"/>
      <c r="R71" s="4"/>
      <c r="S71" s="12"/>
      <c r="T71" s="12"/>
      <c r="U71" s="12"/>
      <c r="V71" s="12"/>
      <c r="W71" s="12"/>
      <c r="X71" s="11"/>
      <c r="Y71" s="11"/>
      <c r="Z71" s="11"/>
      <c r="AA71" s="5"/>
    </row>
    <row r="72" spans="3:32" x14ac:dyDescent="0.2">
      <c r="C72" s="4"/>
      <c r="D72" s="4"/>
      <c r="E72" s="4"/>
      <c r="F72" s="4"/>
      <c r="G72" s="4"/>
      <c r="H72" s="4"/>
      <c r="I72" s="4"/>
      <c r="J72" s="4"/>
      <c r="K72" s="4"/>
      <c r="L72" s="4"/>
      <c r="M72" s="4"/>
      <c r="N72" s="4"/>
      <c r="O72" s="4"/>
      <c r="P72" s="4"/>
      <c r="Q72" s="4"/>
      <c r="R72" s="4"/>
      <c r="S72" s="12"/>
      <c r="T72" s="12"/>
      <c r="U72" s="12"/>
      <c r="V72" s="12"/>
      <c r="W72" s="12"/>
      <c r="X72" s="11"/>
      <c r="Y72" s="11"/>
      <c r="Z72" s="11"/>
      <c r="AA72" s="5"/>
      <c r="AB72" s="4"/>
      <c r="AD72" s="11"/>
      <c r="AF72" s="4"/>
    </row>
    <row r="73" spans="3:32" x14ac:dyDescent="0.2">
      <c r="C73" s="4"/>
      <c r="D73" s="4"/>
      <c r="E73" s="4"/>
      <c r="F73" s="4"/>
      <c r="G73" s="4"/>
      <c r="H73" s="4"/>
      <c r="I73" s="4"/>
      <c r="J73" s="4"/>
      <c r="K73" s="4"/>
      <c r="L73" s="4"/>
      <c r="M73" s="4"/>
      <c r="N73" s="4"/>
      <c r="O73" s="4"/>
      <c r="P73" s="4"/>
      <c r="Q73" s="4"/>
      <c r="R73" s="4"/>
      <c r="S73" s="12"/>
      <c r="T73" s="12"/>
      <c r="U73" s="12"/>
      <c r="V73" s="12"/>
      <c r="W73" s="12"/>
      <c r="X73" s="11"/>
      <c r="Y73" s="11"/>
      <c r="Z73" s="11"/>
      <c r="AA73" s="5"/>
      <c r="AB73" s="4"/>
      <c r="AD73" s="11"/>
      <c r="AE73" s="5"/>
      <c r="AF73" s="4"/>
    </row>
    <row r="74" spans="3:32" x14ac:dyDescent="0.2">
      <c r="C74" s="4"/>
      <c r="D74" s="4"/>
      <c r="E74" s="4"/>
      <c r="F74" s="4"/>
      <c r="G74" s="4"/>
      <c r="H74" s="4"/>
      <c r="I74" s="4"/>
      <c r="J74" s="4"/>
      <c r="K74" s="4"/>
      <c r="L74" s="4"/>
      <c r="M74" s="4"/>
      <c r="N74" s="4"/>
      <c r="O74" s="4"/>
      <c r="P74" s="4"/>
      <c r="Q74" s="4"/>
      <c r="R74" s="4"/>
      <c r="S74" s="12"/>
      <c r="T74" s="12"/>
      <c r="U74" s="12"/>
      <c r="V74" s="12"/>
      <c r="W74" s="12"/>
      <c r="X74" s="11"/>
      <c r="Y74" s="11"/>
      <c r="Z74" s="11"/>
      <c r="AA74" s="5"/>
      <c r="AB74" s="4"/>
      <c r="AD74" s="11"/>
      <c r="AE74" s="5"/>
      <c r="AF74" s="4"/>
    </row>
    <row r="75" spans="3:32" x14ac:dyDescent="0.2">
      <c r="C75" s="4"/>
      <c r="D75" s="4"/>
      <c r="E75" s="4"/>
      <c r="F75" s="4"/>
      <c r="G75" s="4"/>
      <c r="H75" s="4"/>
      <c r="I75" s="4"/>
      <c r="J75" s="4"/>
      <c r="K75" s="4"/>
      <c r="L75" s="4"/>
      <c r="M75" s="4"/>
      <c r="N75" s="4"/>
      <c r="O75" s="4"/>
      <c r="P75" s="4"/>
      <c r="Q75" s="4"/>
      <c r="R75" s="4"/>
      <c r="S75" s="12"/>
      <c r="T75" s="12"/>
      <c r="U75" s="12"/>
      <c r="V75" s="12"/>
      <c r="W75" s="12"/>
      <c r="X75" s="11"/>
      <c r="Y75" s="11"/>
      <c r="Z75" s="11"/>
      <c r="AA75" s="5"/>
      <c r="AB75" s="4"/>
      <c r="AD75" s="11"/>
      <c r="AE75" s="5"/>
      <c r="AF75" s="4"/>
    </row>
    <row r="76" spans="3:32" x14ac:dyDescent="0.2">
      <c r="C76" s="4"/>
      <c r="D76" s="4"/>
      <c r="E76" s="4"/>
      <c r="F76" s="4"/>
      <c r="G76" s="4"/>
      <c r="H76" s="4"/>
      <c r="I76" s="4"/>
      <c r="J76" s="4"/>
      <c r="K76" s="4"/>
      <c r="L76" s="4"/>
      <c r="M76" s="4"/>
      <c r="N76" s="4"/>
      <c r="O76" s="4"/>
      <c r="P76" s="4"/>
      <c r="Q76" s="4"/>
      <c r="R76" s="4"/>
      <c r="S76" s="12"/>
      <c r="T76" s="12"/>
      <c r="U76" s="12"/>
      <c r="V76" s="12"/>
      <c r="W76" s="12"/>
      <c r="X76" s="11"/>
      <c r="Y76" s="11"/>
      <c r="Z76" s="11"/>
      <c r="AA76" s="5"/>
      <c r="AB76" s="4"/>
      <c r="AD76" s="11"/>
      <c r="AE76" s="5"/>
      <c r="AF76" s="4"/>
    </row>
    <row r="77" spans="3:32" x14ac:dyDescent="0.2">
      <c r="C77" s="4"/>
      <c r="D77" s="4"/>
      <c r="E77" s="4"/>
      <c r="F77" s="4"/>
      <c r="G77" s="4"/>
      <c r="H77" s="4"/>
      <c r="I77" s="4"/>
      <c r="J77" s="4"/>
      <c r="K77" s="4"/>
      <c r="L77" s="4"/>
      <c r="M77" s="4"/>
      <c r="N77" s="4"/>
      <c r="O77" s="4"/>
      <c r="P77" s="4"/>
      <c r="Q77" s="4"/>
      <c r="R77" s="4"/>
      <c r="S77" s="12"/>
      <c r="T77" s="12"/>
      <c r="U77" s="12"/>
      <c r="V77" s="12"/>
      <c r="W77" s="12"/>
      <c r="X77" s="11"/>
      <c r="Y77" s="11"/>
      <c r="Z77" s="11"/>
      <c r="AA77" s="5"/>
      <c r="AB77" s="4"/>
      <c r="AD77" s="11"/>
      <c r="AE77" s="5"/>
      <c r="AF77" s="4"/>
    </row>
    <row r="78" spans="3:32" x14ac:dyDescent="0.2">
      <c r="C78" s="4"/>
      <c r="D78" s="4"/>
      <c r="E78" s="4"/>
      <c r="F78" s="4"/>
      <c r="G78" s="4"/>
      <c r="H78" s="4"/>
      <c r="I78" s="4"/>
      <c r="J78" s="4"/>
      <c r="K78" s="4"/>
      <c r="L78" s="4"/>
      <c r="M78" s="4"/>
      <c r="N78" s="4"/>
      <c r="O78" s="4"/>
      <c r="P78" s="4"/>
      <c r="Q78" s="4"/>
      <c r="R78" s="4"/>
      <c r="S78" s="12"/>
      <c r="T78" s="12"/>
      <c r="U78" s="12"/>
      <c r="V78" s="12"/>
      <c r="W78" s="12"/>
      <c r="X78" s="11"/>
      <c r="Y78" s="11"/>
      <c r="Z78" s="11"/>
      <c r="AA78" s="5"/>
      <c r="AB78" s="4"/>
      <c r="AD78" s="11"/>
      <c r="AE78" s="5"/>
      <c r="AF78" s="4"/>
    </row>
    <row r="79" spans="3:32" x14ac:dyDescent="0.2">
      <c r="C79" s="4"/>
      <c r="D79" s="4"/>
      <c r="E79" s="4"/>
      <c r="F79" s="4"/>
      <c r="G79" s="4"/>
      <c r="H79" s="4"/>
      <c r="I79" s="4"/>
      <c r="J79" s="4"/>
      <c r="K79" s="4"/>
      <c r="L79" s="4"/>
      <c r="M79" s="4"/>
      <c r="N79" s="4"/>
      <c r="O79" s="4"/>
      <c r="P79" s="4"/>
      <c r="Q79" s="4"/>
      <c r="R79" s="4"/>
      <c r="S79" s="12"/>
      <c r="T79" s="12"/>
      <c r="U79" s="12"/>
      <c r="V79" s="12"/>
      <c r="W79" s="12"/>
      <c r="X79" s="11"/>
      <c r="Y79" s="11"/>
      <c r="Z79" s="11"/>
      <c r="AA79" s="5"/>
      <c r="AB79" s="4"/>
      <c r="AD79" s="11"/>
      <c r="AE79" s="5"/>
      <c r="AF79" s="4"/>
    </row>
    <row r="80" spans="3:32" x14ac:dyDescent="0.2">
      <c r="C80" s="4"/>
      <c r="D80" s="4"/>
      <c r="E80" s="4"/>
      <c r="F80" s="4"/>
      <c r="G80" s="4"/>
      <c r="H80" s="4"/>
      <c r="I80" s="4"/>
      <c r="J80" s="4"/>
      <c r="K80" s="4"/>
      <c r="L80" s="4"/>
      <c r="M80" s="4"/>
      <c r="N80" s="4"/>
      <c r="O80" s="4"/>
      <c r="P80" s="4"/>
      <c r="Q80" s="4"/>
      <c r="R80" s="4"/>
      <c r="S80" s="12"/>
      <c r="T80" s="12"/>
      <c r="U80" s="12"/>
      <c r="V80" s="12"/>
      <c r="W80" s="12"/>
      <c r="X80" s="11"/>
      <c r="Y80" s="11"/>
      <c r="Z80" s="11"/>
      <c r="AA80" s="5"/>
      <c r="AB80" s="4"/>
      <c r="AD80" s="11"/>
      <c r="AE80" s="5"/>
      <c r="AF80" s="4"/>
    </row>
    <row r="81" spans="3:32" x14ac:dyDescent="0.2">
      <c r="C81" s="4"/>
      <c r="D81" s="4"/>
      <c r="E81" s="4"/>
      <c r="F81" s="4"/>
      <c r="G81" s="4"/>
      <c r="H81" s="4"/>
      <c r="I81" s="4"/>
      <c r="J81" s="4"/>
      <c r="K81" s="4"/>
      <c r="L81" s="4"/>
      <c r="M81" s="4"/>
      <c r="N81" s="4"/>
      <c r="O81" s="4"/>
      <c r="P81" s="4"/>
      <c r="Q81" s="4"/>
      <c r="R81" s="4"/>
      <c r="S81" s="12"/>
      <c r="T81" s="12"/>
      <c r="U81" s="12"/>
      <c r="V81" s="12"/>
      <c r="W81" s="12"/>
      <c r="X81" s="11"/>
      <c r="Y81" s="11"/>
      <c r="Z81" s="11"/>
      <c r="AA81" s="5"/>
      <c r="AB81" s="4"/>
      <c r="AD81" s="11"/>
      <c r="AE81" s="5"/>
      <c r="AF81" s="4"/>
    </row>
    <row r="82" spans="3:32" x14ac:dyDescent="0.2">
      <c r="C82" s="4"/>
      <c r="D82" s="4"/>
      <c r="E82" s="4"/>
      <c r="F82" s="4"/>
      <c r="G82" s="4"/>
      <c r="H82" s="4"/>
      <c r="I82" s="4"/>
      <c r="J82" s="4"/>
      <c r="K82" s="4"/>
      <c r="L82" s="4"/>
      <c r="M82" s="4"/>
      <c r="N82" s="4"/>
      <c r="O82" s="4"/>
      <c r="P82" s="4"/>
      <c r="Q82" s="4"/>
      <c r="R82" s="4"/>
      <c r="S82" s="12"/>
      <c r="T82" s="12"/>
      <c r="U82" s="12"/>
      <c r="V82" s="12"/>
      <c r="W82" s="12"/>
      <c r="X82" s="11"/>
      <c r="Y82" s="11"/>
      <c r="Z82" s="11"/>
      <c r="AA82" s="5"/>
      <c r="AB82" s="4"/>
      <c r="AD82" s="11"/>
      <c r="AE82" s="5"/>
      <c r="AF82" s="4"/>
    </row>
    <row r="83" spans="3:32" x14ac:dyDescent="0.2">
      <c r="C83" s="4"/>
      <c r="D83" s="4"/>
      <c r="E83" s="4"/>
      <c r="F83" s="4"/>
      <c r="G83" s="4"/>
      <c r="H83" s="4"/>
      <c r="I83" s="4"/>
      <c r="J83" s="4"/>
      <c r="K83" s="4"/>
      <c r="L83" s="4"/>
      <c r="M83" s="4"/>
      <c r="N83" s="4"/>
      <c r="O83" s="4"/>
      <c r="P83" s="4"/>
      <c r="Q83" s="4"/>
      <c r="R83" s="4"/>
      <c r="S83" s="12"/>
      <c r="T83" s="12"/>
      <c r="U83" s="12"/>
      <c r="V83" s="12"/>
      <c r="W83" s="12"/>
      <c r="X83" s="11"/>
      <c r="Y83" s="11"/>
      <c r="Z83" s="11"/>
      <c r="AA83" s="5"/>
      <c r="AB83" s="4"/>
      <c r="AD83" s="11"/>
      <c r="AE83" s="5"/>
      <c r="AF83" s="4"/>
    </row>
    <row r="84" spans="3:32" x14ac:dyDescent="0.2">
      <c r="C84" s="4"/>
      <c r="D84" s="4"/>
      <c r="E84" s="4"/>
      <c r="F84" s="4"/>
      <c r="G84" s="4"/>
      <c r="H84" s="4"/>
      <c r="I84" s="4"/>
      <c r="J84" s="4"/>
      <c r="K84" s="4"/>
      <c r="L84" s="4"/>
      <c r="M84" s="4"/>
      <c r="N84" s="4"/>
      <c r="O84" s="4"/>
      <c r="P84" s="4"/>
      <c r="Q84" s="4"/>
      <c r="R84" s="4"/>
      <c r="S84" s="12"/>
      <c r="T84" s="12"/>
      <c r="U84" s="12"/>
      <c r="V84" s="12"/>
      <c r="W84" s="12"/>
      <c r="X84" s="11"/>
      <c r="Y84" s="11"/>
      <c r="Z84" s="11"/>
      <c r="AA84" s="5"/>
      <c r="AB84" s="4"/>
      <c r="AD84" s="11"/>
      <c r="AE84" s="5"/>
      <c r="AF84" s="4"/>
    </row>
    <row r="85" spans="3:32" x14ac:dyDescent="0.2">
      <c r="C85" s="4"/>
      <c r="D85" s="4"/>
      <c r="E85" s="4"/>
      <c r="F85" s="4"/>
      <c r="G85" s="4"/>
      <c r="H85" s="4"/>
      <c r="I85" s="4"/>
      <c r="J85" s="4"/>
      <c r="K85" s="4"/>
      <c r="L85" s="4"/>
      <c r="M85" s="4"/>
      <c r="N85" s="4"/>
      <c r="O85" s="4"/>
      <c r="P85" s="4"/>
      <c r="Q85" s="4"/>
      <c r="R85" s="4"/>
      <c r="S85" s="12"/>
      <c r="T85" s="12"/>
      <c r="U85" s="12"/>
      <c r="V85" s="12"/>
      <c r="W85" s="12"/>
      <c r="X85" s="11"/>
      <c r="Y85" s="11"/>
      <c r="Z85" s="11"/>
      <c r="AA85" s="5"/>
      <c r="AB85" s="4"/>
      <c r="AD85" s="11"/>
      <c r="AE85" s="5"/>
      <c r="AF85" s="4"/>
    </row>
    <row r="86" spans="3:32" x14ac:dyDescent="0.2">
      <c r="C86" s="4"/>
      <c r="D86" s="4"/>
      <c r="E86" s="4"/>
      <c r="F86" s="4"/>
      <c r="G86" s="4"/>
      <c r="H86" s="4"/>
      <c r="I86" s="4"/>
      <c r="J86" s="4"/>
      <c r="K86" s="4"/>
      <c r="L86" s="4"/>
      <c r="M86" s="4"/>
      <c r="N86" s="4"/>
      <c r="O86" s="4"/>
      <c r="P86" s="4"/>
      <c r="Q86" s="4"/>
      <c r="R86" s="4"/>
      <c r="S86" s="12"/>
      <c r="T86" s="12"/>
      <c r="U86" s="12"/>
      <c r="V86" s="12"/>
      <c r="W86" s="12"/>
      <c r="X86" s="11"/>
      <c r="Y86" s="11"/>
      <c r="Z86" s="11"/>
      <c r="AA86" s="5"/>
      <c r="AB86" s="4"/>
      <c r="AD86" s="11"/>
      <c r="AE86" s="5"/>
      <c r="AF86" s="4"/>
    </row>
    <row r="87" spans="3:32" x14ac:dyDescent="0.2">
      <c r="C87" s="4"/>
      <c r="D87" s="4"/>
      <c r="E87" s="4"/>
      <c r="F87" s="4"/>
      <c r="G87" s="4"/>
      <c r="H87" s="4"/>
      <c r="I87" s="4"/>
      <c r="J87" s="4"/>
      <c r="K87" s="4"/>
      <c r="L87" s="4"/>
      <c r="M87" s="4"/>
      <c r="N87" s="4"/>
      <c r="O87" s="4"/>
      <c r="P87" s="4"/>
      <c r="Q87" s="4"/>
      <c r="R87" s="4"/>
      <c r="S87" s="12"/>
      <c r="T87" s="12"/>
      <c r="U87" s="12"/>
      <c r="V87" s="12"/>
      <c r="W87" s="12"/>
      <c r="X87" s="11"/>
      <c r="Y87" s="11"/>
      <c r="Z87" s="11"/>
      <c r="AA87" s="5"/>
      <c r="AB87" s="4"/>
      <c r="AD87" s="11"/>
      <c r="AE87" s="5"/>
      <c r="AF87" s="4"/>
    </row>
    <row r="88" spans="3:32" x14ac:dyDescent="0.2"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12"/>
      <c r="T88" s="12"/>
      <c r="U88" s="12"/>
      <c r="V88" s="12"/>
      <c r="W88" s="12"/>
      <c r="X88" s="11"/>
      <c r="Y88" s="11"/>
      <c r="Z88" s="11"/>
      <c r="AA88" s="5"/>
      <c r="AB88" s="4"/>
      <c r="AD88" s="11"/>
      <c r="AE88" s="5"/>
      <c r="AF88" s="4"/>
    </row>
    <row r="89" spans="3:32" x14ac:dyDescent="0.2">
      <c r="C89" s="4"/>
      <c r="D89" s="4"/>
      <c r="E89" s="4"/>
      <c r="F89" s="4"/>
      <c r="G89" s="4"/>
      <c r="H89" s="4"/>
      <c r="I89" s="4"/>
      <c r="L89" s="4"/>
      <c r="M89" s="4"/>
      <c r="N89" s="4"/>
      <c r="O89" s="4"/>
      <c r="P89" s="4"/>
      <c r="Q89" s="4"/>
      <c r="R89" s="4"/>
      <c r="S89" s="12"/>
      <c r="T89" s="12"/>
      <c r="U89" s="12"/>
      <c r="V89" s="12"/>
      <c r="W89" s="12"/>
      <c r="X89" s="11"/>
      <c r="Y89" s="11"/>
      <c r="Z89" s="11"/>
      <c r="AA89" s="5"/>
      <c r="AB89" s="4"/>
      <c r="AD89" s="11"/>
      <c r="AE89" s="5"/>
      <c r="AF89" s="4"/>
    </row>
    <row r="90" spans="3:32" x14ac:dyDescent="0.2">
      <c r="C90" s="4"/>
      <c r="D90" s="4"/>
      <c r="E90" s="4"/>
      <c r="F90" s="4"/>
      <c r="G90" s="4"/>
      <c r="H90" s="4"/>
      <c r="I90" s="4"/>
      <c r="J90" s="4" t="s">
        <v>25</v>
      </c>
      <c r="L90" s="4"/>
      <c r="M90" s="4"/>
      <c r="N90" s="4"/>
      <c r="O90" s="4"/>
      <c r="P90" s="4"/>
      <c r="Q90" s="4"/>
      <c r="R90" s="4"/>
      <c r="S90" s="12"/>
      <c r="T90" s="12"/>
      <c r="U90" s="12"/>
      <c r="V90" s="12"/>
      <c r="W90" s="12"/>
      <c r="X90" s="11"/>
      <c r="Y90" s="11"/>
      <c r="Z90" s="11"/>
      <c r="AA90" s="5"/>
      <c r="AB90" s="4"/>
      <c r="AD90" s="11"/>
      <c r="AE90" s="5"/>
      <c r="AF90" s="4"/>
    </row>
    <row r="91" spans="3:32" x14ac:dyDescent="0.2">
      <c r="C91" s="4"/>
      <c r="D91" s="4"/>
      <c r="F91" s="4"/>
      <c r="G91" s="4"/>
      <c r="H91" s="4"/>
      <c r="I91" s="4"/>
      <c r="L91" s="4"/>
      <c r="M91" s="4"/>
      <c r="N91" s="4"/>
      <c r="O91" s="4"/>
      <c r="P91" s="4"/>
      <c r="Q91" s="4"/>
      <c r="R91" s="4"/>
      <c r="S91" s="12"/>
      <c r="T91" s="12"/>
      <c r="U91" s="12"/>
      <c r="V91" s="12"/>
      <c r="W91" s="12"/>
      <c r="X91" s="11"/>
      <c r="Y91" s="11"/>
      <c r="Z91" s="11"/>
      <c r="AB91" s="4"/>
      <c r="AD91" s="11"/>
      <c r="AE91" s="5"/>
      <c r="AF91" s="4"/>
    </row>
    <row r="92" spans="3:32" x14ac:dyDescent="0.2">
      <c r="C92" s="4"/>
      <c r="D92" s="4"/>
      <c r="F92" s="4"/>
      <c r="G92" s="4"/>
      <c r="H92" s="4"/>
      <c r="I92" s="4"/>
      <c r="L92" s="4"/>
      <c r="M92" s="4"/>
      <c r="N92" s="4"/>
      <c r="O92" s="4"/>
      <c r="P92" s="4"/>
      <c r="Q92" s="4"/>
      <c r="R92" s="4"/>
      <c r="S92" s="12"/>
      <c r="T92" s="12"/>
      <c r="U92" s="12"/>
      <c r="V92" s="12"/>
      <c r="W92" s="12"/>
      <c r="X92" s="11"/>
      <c r="Y92" s="11"/>
      <c r="Z92" s="11"/>
      <c r="AB92" s="4"/>
      <c r="AD92" s="11"/>
      <c r="AE92" s="5"/>
      <c r="AF92" s="4"/>
    </row>
    <row r="93" spans="3:32" x14ac:dyDescent="0.2">
      <c r="C93" s="4"/>
      <c r="D93" s="4"/>
      <c r="F93" s="4"/>
      <c r="G93" s="4"/>
      <c r="H93" s="4"/>
      <c r="I93" s="4"/>
      <c r="L93" s="4"/>
      <c r="M93" s="4"/>
      <c r="N93" s="4"/>
      <c r="O93" s="4"/>
      <c r="P93" s="4"/>
      <c r="Q93" s="4"/>
      <c r="R93" s="4"/>
      <c r="S93" s="12"/>
      <c r="T93" s="12"/>
      <c r="U93" s="12"/>
      <c r="V93" s="12"/>
      <c r="W93" s="12"/>
      <c r="X93" s="11"/>
      <c r="Y93" s="11"/>
      <c r="Z93" s="11"/>
      <c r="AB93" s="4"/>
      <c r="AD93" s="11"/>
      <c r="AE93" s="5"/>
      <c r="AF93" s="4"/>
    </row>
    <row r="94" spans="3:32" x14ac:dyDescent="0.2">
      <c r="C94" s="4"/>
      <c r="D94" s="4"/>
      <c r="F94" s="4"/>
      <c r="G94" s="4"/>
      <c r="H94" s="4"/>
      <c r="I94" s="4"/>
      <c r="L94" s="4"/>
      <c r="M94" s="4"/>
      <c r="N94" s="4"/>
      <c r="O94" s="4"/>
      <c r="P94" s="4"/>
      <c r="Q94" s="4"/>
      <c r="R94" s="4"/>
      <c r="S94" s="12"/>
      <c r="T94" s="12"/>
      <c r="U94" s="12"/>
      <c r="V94" s="12"/>
      <c r="W94" s="12"/>
      <c r="X94" s="11"/>
      <c r="Y94" s="11"/>
      <c r="Z94" s="11"/>
      <c r="AB94" s="4"/>
      <c r="AD94" s="11"/>
      <c r="AE94" s="5"/>
      <c r="AF94" s="4"/>
    </row>
    <row r="95" spans="3:32" x14ac:dyDescent="0.2">
      <c r="C95" s="4"/>
      <c r="D95" s="4"/>
      <c r="F95" s="4"/>
      <c r="G95" s="4"/>
      <c r="H95" s="4"/>
      <c r="I95" s="4"/>
      <c r="L95" s="4"/>
      <c r="M95" s="4"/>
      <c r="N95" s="4"/>
      <c r="O95" s="4"/>
      <c r="P95" s="4"/>
      <c r="Q95" s="4"/>
      <c r="R95" s="4"/>
      <c r="S95" s="12"/>
      <c r="T95" s="12"/>
      <c r="U95" s="12"/>
      <c r="V95" s="12"/>
      <c r="W95" s="12"/>
      <c r="X95" s="11"/>
      <c r="Y95" s="11"/>
      <c r="Z95" s="11"/>
      <c r="AB95" s="4"/>
      <c r="AD95" s="11"/>
      <c r="AE95" s="5"/>
      <c r="AF95" s="4"/>
    </row>
    <row r="96" spans="3:32" x14ac:dyDescent="0.2">
      <c r="C96" s="4"/>
      <c r="D96" s="4"/>
      <c r="F96" s="4"/>
      <c r="G96" s="4"/>
      <c r="H96" s="4"/>
      <c r="I96" s="4"/>
      <c r="L96" s="4"/>
      <c r="M96" s="4"/>
      <c r="N96" s="4"/>
      <c r="O96" s="4"/>
      <c r="P96" s="4"/>
      <c r="Q96" s="4"/>
      <c r="R96" s="4"/>
      <c r="S96" s="12"/>
      <c r="T96" s="12"/>
      <c r="U96" s="12"/>
      <c r="V96" s="12"/>
      <c r="W96" s="12"/>
      <c r="X96" s="11"/>
      <c r="Y96" s="11"/>
      <c r="Z96" s="11"/>
      <c r="AB96" s="4"/>
      <c r="AD96" s="11"/>
      <c r="AE96" s="5"/>
      <c r="AF96" s="4"/>
    </row>
    <row r="97" spans="3:32" x14ac:dyDescent="0.2">
      <c r="C97" s="4"/>
      <c r="D97" s="4"/>
      <c r="F97" s="4"/>
      <c r="G97" s="4"/>
      <c r="H97" s="4"/>
      <c r="I97" s="4"/>
      <c r="L97" s="4"/>
      <c r="M97" s="4"/>
      <c r="N97" s="4"/>
      <c r="O97" s="4"/>
      <c r="P97" s="4"/>
      <c r="Q97" s="4"/>
      <c r="R97" s="4"/>
      <c r="S97" s="12"/>
      <c r="T97" s="12"/>
      <c r="U97" s="12"/>
      <c r="V97" s="12"/>
      <c r="W97" s="12"/>
      <c r="X97" s="11"/>
      <c r="Y97" s="11"/>
      <c r="Z97" s="11"/>
      <c r="AB97" s="4"/>
      <c r="AD97" s="11"/>
      <c r="AE97" s="5"/>
      <c r="AF97" s="4"/>
    </row>
    <row r="98" spans="3:32" x14ac:dyDescent="0.2">
      <c r="C98" s="4"/>
      <c r="D98" s="4"/>
      <c r="F98" s="4"/>
      <c r="G98" s="4"/>
      <c r="H98" s="4"/>
      <c r="I98" s="4"/>
      <c r="L98" s="4"/>
      <c r="M98" s="4"/>
      <c r="N98" s="4"/>
      <c r="O98" s="4"/>
      <c r="P98" s="4"/>
      <c r="Q98" s="4"/>
      <c r="R98" s="4"/>
      <c r="S98" s="12"/>
      <c r="T98" s="12"/>
      <c r="U98" s="12"/>
      <c r="V98" s="12"/>
      <c r="W98" s="12"/>
      <c r="X98" s="11"/>
      <c r="Y98" s="11"/>
      <c r="Z98" s="11"/>
    </row>
    <row r="99" spans="3:32" x14ac:dyDescent="0.2">
      <c r="C99" s="4"/>
      <c r="D99" s="4"/>
      <c r="F99" s="4"/>
      <c r="G99" s="4"/>
      <c r="H99" s="4"/>
      <c r="I99" s="4"/>
      <c r="L99" s="4"/>
      <c r="M99" s="4"/>
      <c r="N99" s="4"/>
      <c r="O99" s="4"/>
      <c r="P99" s="4"/>
      <c r="Q99" s="4"/>
      <c r="R99" s="4"/>
      <c r="S99" s="12"/>
      <c r="T99" s="12"/>
      <c r="U99" s="12"/>
      <c r="V99" s="12"/>
      <c r="W99" s="12"/>
      <c r="X99" s="11"/>
      <c r="Y99" s="11"/>
      <c r="Z99" s="11"/>
    </row>
    <row r="100" spans="3:32" x14ac:dyDescent="0.2">
      <c r="C100" s="4"/>
      <c r="D100" s="4"/>
      <c r="F100" s="4"/>
      <c r="G100" s="4"/>
      <c r="H100" s="4"/>
      <c r="I100" s="4"/>
      <c r="L100" s="4"/>
      <c r="M100" s="4"/>
      <c r="N100" s="4"/>
      <c r="O100" s="4"/>
      <c r="P100" s="4"/>
      <c r="Q100" s="4"/>
      <c r="R100" s="4"/>
      <c r="S100" s="12"/>
      <c r="T100" s="12"/>
      <c r="U100" s="12"/>
      <c r="V100" s="12"/>
      <c r="W100" s="12"/>
      <c r="X100" s="11"/>
      <c r="Y100" s="11"/>
      <c r="Z100" s="11"/>
    </row>
    <row r="101" spans="3:32" x14ac:dyDescent="0.2">
      <c r="C101" s="4"/>
      <c r="D101" s="4"/>
      <c r="F101" s="4"/>
      <c r="G101" s="4"/>
      <c r="H101" s="4"/>
      <c r="I101" s="4"/>
      <c r="L101" s="4"/>
      <c r="M101" s="4"/>
      <c r="N101" s="4"/>
      <c r="O101" s="4"/>
      <c r="P101" s="4"/>
      <c r="Q101" s="4"/>
      <c r="R101" s="4"/>
      <c r="S101" s="12"/>
      <c r="T101" s="12"/>
      <c r="U101" s="12"/>
      <c r="V101" s="12"/>
      <c r="W101" s="12"/>
      <c r="X101" s="11"/>
      <c r="Y101" s="11"/>
      <c r="Z101" s="11"/>
    </row>
    <row r="102" spans="3:32" x14ac:dyDescent="0.2">
      <c r="C102" s="4"/>
      <c r="D102" s="4"/>
      <c r="F102" s="4"/>
      <c r="G102" s="4"/>
      <c r="H102" s="4"/>
      <c r="I102" s="4"/>
      <c r="L102" s="4"/>
      <c r="M102" s="4"/>
      <c r="N102" s="4"/>
      <c r="O102" s="4"/>
      <c r="P102" s="4"/>
      <c r="Q102" s="4"/>
      <c r="R102" s="4"/>
      <c r="S102" s="12"/>
      <c r="T102" s="12"/>
      <c r="U102" s="12"/>
      <c r="V102" s="12"/>
      <c r="W102" s="12"/>
      <c r="X102" s="11"/>
      <c r="Y102" s="11"/>
      <c r="Z102" s="11"/>
    </row>
    <row r="103" spans="3:32" x14ac:dyDescent="0.2">
      <c r="Q103" s="4"/>
      <c r="S103" s="11"/>
      <c r="T103" s="11"/>
      <c r="U103" s="11"/>
      <c r="V103" s="11"/>
      <c r="W103" s="11"/>
      <c r="X103" s="4"/>
      <c r="Y103" s="4"/>
      <c r="Z103" s="12"/>
      <c r="AA103" s="12"/>
    </row>
    <row r="116" spans="3:9" x14ac:dyDescent="0.2">
      <c r="C116" s="6"/>
      <c r="D116" s="4"/>
      <c r="E116" s="4"/>
      <c r="F116" s="4"/>
      <c r="G116" s="4"/>
      <c r="H116" s="4"/>
      <c r="I116" s="4"/>
    </row>
    <row r="117" spans="3:9" x14ac:dyDescent="0.2">
      <c r="C117" s="2"/>
      <c r="D117" s="4"/>
      <c r="E117" s="4"/>
      <c r="F117" s="4"/>
      <c r="G117" s="4"/>
      <c r="H117" s="4"/>
      <c r="I117" s="4"/>
    </row>
    <row r="118" spans="3:9" x14ac:dyDescent="0.2">
      <c r="C118" s="2"/>
      <c r="D118" s="4"/>
      <c r="E118" s="4"/>
      <c r="F118" s="4"/>
      <c r="G118" s="4"/>
      <c r="H118" s="4"/>
      <c r="I118" s="4"/>
    </row>
    <row r="119" spans="3:9" x14ac:dyDescent="0.2">
      <c r="C119" s="2"/>
      <c r="D119" s="4"/>
      <c r="E119" s="4"/>
      <c r="F119" s="4"/>
      <c r="G119" s="4"/>
      <c r="H119" s="4"/>
      <c r="I119" s="4"/>
    </row>
    <row r="120" spans="3:9" x14ac:dyDescent="0.2">
      <c r="C120" s="2"/>
      <c r="D120" s="4"/>
      <c r="E120" s="4"/>
      <c r="F120" s="4"/>
      <c r="G120" s="4"/>
      <c r="H120" s="4"/>
      <c r="I120" s="4"/>
    </row>
    <row r="121" spans="3:9" x14ac:dyDescent="0.2">
      <c r="C121" s="2"/>
      <c r="D121" s="4"/>
      <c r="E121" s="4"/>
      <c r="F121" s="4"/>
      <c r="G121" s="4"/>
      <c r="H121" s="4"/>
      <c r="I121" s="4"/>
    </row>
    <row r="122" spans="3:9" x14ac:dyDescent="0.2">
      <c r="C122" s="2"/>
      <c r="D122" s="4"/>
      <c r="E122" s="4"/>
      <c r="F122" s="4"/>
      <c r="G122" s="4"/>
      <c r="H122" s="4"/>
      <c r="I122" s="4"/>
    </row>
    <row r="123" spans="3:9" x14ac:dyDescent="0.2">
      <c r="C123" s="2"/>
      <c r="D123" s="4"/>
      <c r="E123" s="4"/>
      <c r="F123" s="4"/>
      <c r="G123" s="4"/>
      <c r="H123" s="4"/>
      <c r="I123" s="4"/>
    </row>
    <row r="124" spans="3:9" x14ac:dyDescent="0.2">
      <c r="C124" s="2"/>
      <c r="D124" s="4"/>
      <c r="E124" s="4"/>
      <c r="F124" s="4"/>
      <c r="G124" s="4"/>
      <c r="H124" s="4"/>
      <c r="I124" s="4"/>
    </row>
    <row r="125" spans="3:9" x14ac:dyDescent="0.2">
      <c r="C125" s="2"/>
      <c r="D125" s="4"/>
      <c r="E125" s="4"/>
      <c r="F125" s="4"/>
      <c r="G125" s="4"/>
      <c r="H125" s="4"/>
      <c r="I125" s="4"/>
    </row>
    <row r="126" spans="3:9" x14ac:dyDescent="0.2">
      <c r="C126" s="2"/>
      <c r="D126" s="4"/>
      <c r="E126" s="4"/>
      <c r="F126" s="4"/>
      <c r="G126" s="4"/>
      <c r="H126" s="4"/>
      <c r="I126" s="4"/>
    </row>
    <row r="127" spans="3:9" x14ac:dyDescent="0.2">
      <c r="C127" s="2"/>
      <c r="D127" s="4"/>
      <c r="E127" s="4"/>
      <c r="F127" s="4"/>
      <c r="G127" s="4"/>
      <c r="H127" s="4"/>
      <c r="I127" s="4"/>
    </row>
    <row r="128" spans="3:9" x14ac:dyDescent="0.2">
      <c r="C128" s="2"/>
      <c r="D128" s="4"/>
      <c r="E128" s="4"/>
      <c r="F128" s="4"/>
      <c r="G128" s="4"/>
      <c r="H128" s="4"/>
      <c r="I128" s="4"/>
    </row>
    <row r="129" spans="2:29" x14ac:dyDescent="0.2">
      <c r="C129" s="2"/>
      <c r="D129" s="4"/>
      <c r="E129" s="4"/>
      <c r="F129" s="4"/>
      <c r="G129" s="4"/>
      <c r="H129" s="4"/>
      <c r="I129" s="4"/>
    </row>
    <row r="130" spans="2:29" x14ac:dyDescent="0.2">
      <c r="C130" s="2"/>
      <c r="D130" s="4"/>
      <c r="E130" s="4"/>
      <c r="F130" s="4"/>
      <c r="G130" s="4"/>
      <c r="H130" s="4"/>
      <c r="I130" s="4"/>
    </row>
    <row r="131" spans="2:29" x14ac:dyDescent="0.2">
      <c r="C131" s="2"/>
      <c r="D131" s="4"/>
      <c r="E131" s="4"/>
      <c r="F131" s="4"/>
      <c r="G131" s="4"/>
      <c r="H131" s="4"/>
      <c r="I131" s="4"/>
    </row>
    <row r="132" spans="2:29" x14ac:dyDescent="0.2">
      <c r="C132" s="2"/>
      <c r="D132" s="4"/>
      <c r="E132" s="4"/>
      <c r="F132" s="4"/>
      <c r="G132" s="4"/>
      <c r="H132" s="4"/>
      <c r="I132" s="4"/>
    </row>
    <row r="133" spans="2:29" x14ac:dyDescent="0.2">
      <c r="C133" s="2"/>
      <c r="D133" s="4"/>
      <c r="E133" s="4"/>
      <c r="F133" s="4"/>
      <c r="G133" s="4"/>
      <c r="H133" s="4"/>
      <c r="I133" s="4"/>
    </row>
    <row r="134" spans="2:29" x14ac:dyDescent="0.2">
      <c r="C134" s="2"/>
      <c r="D134" s="4"/>
      <c r="E134" s="4"/>
      <c r="F134" s="4"/>
      <c r="G134" s="4"/>
      <c r="H134" s="4"/>
      <c r="I134" s="4"/>
    </row>
    <row r="135" spans="2:29" x14ac:dyDescent="0.2">
      <c r="C135" s="2"/>
      <c r="D135" s="4"/>
      <c r="E135" s="4"/>
      <c r="F135" s="4"/>
      <c r="G135" s="4"/>
      <c r="H135" s="4"/>
      <c r="I135" s="4"/>
    </row>
    <row r="136" spans="2:29" x14ac:dyDescent="0.2">
      <c r="C136" s="2"/>
      <c r="D136" s="4"/>
      <c r="E136" s="4"/>
      <c r="F136" s="4"/>
      <c r="G136" s="4"/>
      <c r="H136" s="4"/>
      <c r="I136" s="4"/>
    </row>
    <row r="137" spans="2:29" x14ac:dyDescent="0.2">
      <c r="C137" s="6"/>
      <c r="D137" s="4"/>
      <c r="E137" s="4"/>
      <c r="F137" s="4"/>
      <c r="G137" s="4"/>
      <c r="H137" s="4"/>
      <c r="I137" s="4"/>
    </row>
    <row r="138" spans="2:29" x14ac:dyDescent="0.2">
      <c r="C138" s="6"/>
      <c r="D138" s="4"/>
      <c r="E138" s="4"/>
      <c r="F138" s="4"/>
      <c r="G138" s="4"/>
      <c r="H138" s="4"/>
      <c r="I138" s="4"/>
    </row>
    <row r="139" spans="2:29" x14ac:dyDescent="0.2">
      <c r="C139" s="6"/>
      <c r="D139" s="4"/>
      <c r="E139" s="4"/>
      <c r="F139" s="4"/>
      <c r="G139" s="4"/>
      <c r="H139" s="4"/>
      <c r="I139" s="4"/>
    </row>
    <row r="140" spans="2:29" x14ac:dyDescent="0.2">
      <c r="C140" s="6"/>
      <c r="D140" s="4"/>
      <c r="E140" s="4"/>
      <c r="F140" s="4"/>
      <c r="G140" s="4"/>
      <c r="H140" s="4"/>
      <c r="I140" s="4"/>
    </row>
    <row r="143" spans="2:29" x14ac:dyDescent="0.2">
      <c r="C143" s="53" t="s">
        <v>5</v>
      </c>
      <c r="D143" s="53"/>
      <c r="E143" s="53"/>
      <c r="F143" s="53"/>
      <c r="J143" s="56" t="s">
        <v>6</v>
      </c>
      <c r="K143" s="56"/>
      <c r="L143" s="56"/>
      <c r="M143" s="56"/>
      <c r="Q143" s="57" t="s">
        <v>15</v>
      </c>
      <c r="R143" s="57"/>
      <c r="S143" s="57"/>
      <c r="T143" s="57"/>
      <c r="X143" s="54" t="str">
        <f>F1</f>
        <v>VCG</v>
      </c>
      <c r="Y143" s="54"/>
      <c r="Z143" s="55" t="s">
        <v>21</v>
      </c>
      <c r="AA143" s="55"/>
      <c r="AB143" s="53" t="s">
        <v>252</v>
      </c>
      <c r="AC143" s="53"/>
    </row>
    <row r="144" spans="2:29" x14ac:dyDescent="0.2">
      <c r="B144" t="str" cm="1">
        <f t="array" aca="1" ref="B144:B212" ca="1">INDIRECT("'" &amp; F1 &amp; "'!$A$2:$A$70")</f>
        <v>Date</v>
      </c>
      <c r="C144" t="str" cm="1">
        <f t="array" aca="1" ref="C144:C212" ca="1">INDIRECT("'" &amp; F1 &amp; "'!$B$2:$B$70")</f>
        <v>Mua ròng</v>
      </c>
      <c r="D144" t="str" cm="1">
        <f t="array" aca="1" ref="D144:D212" ca="1">INDIRECT("'" &amp; F1 &amp; "'!$C$2:$C$70")</f>
        <v>Bán ròng</v>
      </c>
      <c r="E144" t="str" cm="1">
        <f t="array" aca="1" ref="E144:E212" ca="1">INDIRECT("'" &amp; F1 &amp; "'!$E$2:$E$70")</f>
        <v>GT Mua - Bán ròng</v>
      </c>
      <c r="F144" t="str" cm="1">
        <f t="array" aca="1" ref="F144:F212" ca="1">INDIRECT("'" &amp; F1 &amp; "'!$F$2:$F$70")</f>
        <v>Luỹ kế GT</v>
      </c>
      <c r="I144" t="str" cm="1">
        <f t="array" aca="1" ref="I144:I212" ca="1">INDIRECT("'" &amp; F1 &amp; "'!$A$2:$A$70")</f>
        <v>Date</v>
      </c>
      <c r="J144" t="str" cm="1">
        <f t="array" aca="1" ref="J144:J212" ca="1">INDIRECT("'" &amp; F1 &amp; "'!$G$2:$G$70")</f>
        <v>KL Mua</v>
      </c>
      <c r="K144" t="str" cm="1">
        <f t="array" aca="1" ref="K144:K212" ca="1">INDIRECT("'" &amp; F1 &amp; "'!$H$2:$H$70")</f>
        <v>KL Bán</v>
      </c>
      <c r="L144" t="str" cm="1">
        <f t="array" aca="1" ref="L144:L212" ca="1">INDIRECT("'" &amp; F1 &amp; "'!$J$2:$J$70")</f>
        <v>GT Mua - Bán ròng</v>
      </c>
      <c r="M144" t="str" cm="1">
        <f t="array" aca="1" ref="M144:M212" ca="1">INDIRECT("'" &amp; F1 &amp; "'!$K$2:$K$70")</f>
        <v>Luỹ kế GT</v>
      </c>
      <c r="P144" t="str" cm="1">
        <f t="array" aca="1" ref="P144:P212" ca="1">INDIRECT("'" &amp; F1 &amp; "'!$A$2:$A$70")</f>
        <v>Date</v>
      </c>
      <c r="Q144" t="str" cm="1">
        <f t="array" aca="1" ref="Q144:Q212" ca="1">INDIRECT("'" &amp; F1 &amp; "'!$S$2:$S$70")</f>
        <v>Tổng KL</v>
      </c>
      <c r="R144" t="s">
        <v>16</v>
      </c>
      <c r="S144" t="s">
        <v>13</v>
      </c>
      <c r="T144" t="s">
        <v>14</v>
      </c>
      <c r="W144" t="str" cm="1">
        <f t="array" aca="1" ref="W144:W212" ca="1">INDIRECT("'" &amp; F1 &amp; "'!$A$2:$A$70")</f>
        <v>Date</v>
      </c>
      <c r="X144" s="11" t="str" cm="1">
        <f t="array" aca="1" ref="X144:X212" ca="1">INDIRECT("'" &amp; F1 &amp; "'!$R$2:$R$70")</f>
        <v>Biến động(%)</v>
      </c>
      <c r="Y144" t="str">
        <f>F1</f>
        <v>VCG</v>
      </c>
      <c r="Z144" t="str" cm="1">
        <f t="array" aca="1" ref="Z144:Z212" ca="1">INDIRECT("'VNINDEX'!$R$2:$R$70")</f>
        <v>Biến động(%)</v>
      </c>
      <c r="AA144" t="s">
        <v>226</v>
      </c>
      <c r="AB144" t="str" cm="1">
        <f t="array" aca="1" ref="AB144:AB212" ca="1">INDIRECT("'VN30'!$R$2:$R$70")</f>
        <v>Biến động(%)</v>
      </c>
      <c r="AC144" t="s">
        <v>252</v>
      </c>
    </row>
    <row r="145" spans="1:29" x14ac:dyDescent="0.2">
      <c r="A145" s="58" t="s">
        <v>241</v>
      </c>
      <c r="B145" s="2" t="str">
        <f ca="1"/>
        <v>19/01/2024</v>
      </c>
      <c r="C145" s="4">
        <f ca="1"/>
        <v>9800</v>
      </c>
      <c r="D145" s="4">
        <f ca="1"/>
        <v>23900</v>
      </c>
      <c r="E145" s="4">
        <f ca="1"/>
        <v>-350540000</v>
      </c>
      <c r="F145" s="4">
        <f ca="1"/>
        <v>196130680000</v>
      </c>
      <c r="G145" s="4"/>
      <c r="H145" s="58" t="s">
        <v>241</v>
      </c>
      <c r="I145" s="4" t="str">
        <f ca="1"/>
        <v>19/01/2024</v>
      </c>
      <c r="J145" s="4">
        <f ca="1"/>
        <v>1580900</v>
      </c>
      <c r="K145" s="4">
        <f ca="1"/>
        <v>300</v>
      </c>
      <c r="L145" s="4">
        <f ca="1"/>
        <v>39200185000</v>
      </c>
      <c r="M145" s="4">
        <f ca="1"/>
        <v>66303300000</v>
      </c>
      <c r="N145" s="4"/>
      <c r="O145" s="58" t="s">
        <v>241</v>
      </c>
      <c r="P145" s="4" t="str">
        <f ca="1"/>
        <v>19/01/2024</v>
      </c>
      <c r="Q145" s="4">
        <f ca="1"/>
        <v>5977000</v>
      </c>
      <c r="R145" s="4">
        <f t="shared" ref="R145:R206" ca="1" si="0">AVERAGE(Q145:Q150)</f>
        <v>6615541.666666667</v>
      </c>
      <c r="S145" s="4">
        <f t="shared" ref="S145:S174" ca="1" si="1">C145+D145</f>
        <v>33700</v>
      </c>
      <c r="T145" s="4">
        <f t="shared" ref="T145:T176" ca="1" si="2">J145+K145</f>
        <v>1581200</v>
      </c>
      <c r="U145" s="4"/>
      <c r="V145" s="58" t="s">
        <v>241</v>
      </c>
      <c r="W145" s="2" t="str">
        <f ca="1"/>
        <v>19/01/2024</v>
      </c>
      <c r="X145" s="11">
        <f ca="1"/>
        <v>2.0999999999999999E-3</v>
      </c>
      <c r="Y145" s="5">
        <f t="shared" ref="Y145:Y208" ca="1" si="3">X145+Y146</f>
        <v>2.5299999999999972E-2</v>
      </c>
      <c r="Z145" s="11">
        <f ca="1"/>
        <v>1.06E-2</v>
      </c>
      <c r="AA145" s="5">
        <f t="shared" ref="AA145:AA208" ca="1" si="4">Z145+AA146</f>
        <v>4.1599999999999998E-2</v>
      </c>
      <c r="AB145" s="11">
        <f ca="1"/>
        <v>9.5999999999999992E-3</v>
      </c>
      <c r="AC145" s="5">
        <f t="shared" ref="AC145:AC208" ca="1" si="5">AB145+AC146</f>
        <v>3.1699999999999985E-2</v>
      </c>
    </row>
    <row r="146" spans="1:29" x14ac:dyDescent="0.2">
      <c r="A146" s="58"/>
      <c r="B146" s="2" t="str">
        <f ca="1"/>
        <v>18/01/2024</v>
      </c>
      <c r="C146" s="4">
        <f ca="1"/>
        <v>1515300</v>
      </c>
      <c r="D146" s="4">
        <f ca="1"/>
        <v>43500</v>
      </c>
      <c r="E146" s="4">
        <f ca="1"/>
        <v>36286650000</v>
      </c>
      <c r="F146" s="4">
        <f ca="1"/>
        <v>196481220000</v>
      </c>
      <c r="G146" s="4"/>
      <c r="H146" s="58"/>
      <c r="I146" s="4" t="str">
        <f ca="1"/>
        <v>18/01/2024</v>
      </c>
      <c r="J146" s="4">
        <f ca="1"/>
        <v>1004600</v>
      </c>
      <c r="K146" s="4">
        <f ca="1"/>
        <v>2100</v>
      </c>
      <c r="L146" s="4">
        <f ca="1"/>
        <v>24722590000</v>
      </c>
      <c r="M146" s="4">
        <f ca="1"/>
        <v>27103115000</v>
      </c>
      <c r="N146" s="4"/>
      <c r="O146" s="58"/>
      <c r="P146" s="2" t="str">
        <f ca="1"/>
        <v>18/01/2024</v>
      </c>
      <c r="Q146" s="4">
        <f ca="1"/>
        <v>9047900</v>
      </c>
      <c r="R146" s="4">
        <f t="shared" ca="1" si="0"/>
        <v>6591657.333333333</v>
      </c>
      <c r="S146" s="4">
        <f t="shared" ca="1" si="1"/>
        <v>1558800</v>
      </c>
      <c r="T146" s="4">
        <f t="shared" ca="1" si="2"/>
        <v>1006700</v>
      </c>
      <c r="U146" s="4"/>
      <c r="V146" s="58"/>
      <c r="W146" s="2" t="str">
        <f ca="1"/>
        <v>18/01/2024</v>
      </c>
      <c r="X146" s="11">
        <f ca="1"/>
        <v>1.8500000000000003E-2</v>
      </c>
      <c r="Y146" s="5">
        <f t="shared" ca="1" si="3"/>
        <v>2.3199999999999971E-2</v>
      </c>
      <c r="Z146" s="11">
        <f ca="1"/>
        <v>5.6000000000000008E-3</v>
      </c>
      <c r="AA146" s="5">
        <f t="shared" ca="1" si="4"/>
        <v>3.1E-2</v>
      </c>
      <c r="AB146" s="11">
        <f ca="1"/>
        <v>6.3E-3</v>
      </c>
      <c r="AC146" s="5">
        <f t="shared" ca="1" si="5"/>
        <v>2.2099999999999984E-2</v>
      </c>
    </row>
    <row r="147" spans="1:29" x14ac:dyDescent="0.2">
      <c r="A147" s="58"/>
      <c r="B147" s="2" t="str">
        <f ca="1"/>
        <v>17/01/2024</v>
      </c>
      <c r="C147" s="4">
        <f ca="1"/>
        <v>1000500</v>
      </c>
      <c r="D147" s="4">
        <f ca="1"/>
        <v>6800</v>
      </c>
      <c r="E147" s="4">
        <f ca="1"/>
        <v>24344830000</v>
      </c>
      <c r="F147" s="4">
        <f ca="1"/>
        <v>160194570000</v>
      </c>
      <c r="G147" s="4"/>
      <c r="H147" s="58"/>
      <c r="I147" s="4" t="str">
        <f ca="1"/>
        <v>17/01/2024</v>
      </c>
      <c r="J147" s="4">
        <f ca="1"/>
        <v>0</v>
      </c>
      <c r="K147" s="4">
        <f ca="1"/>
        <v>0</v>
      </c>
      <c r="L147" s="4">
        <f ca="1"/>
        <v>-39200000</v>
      </c>
      <c r="M147" s="4">
        <f ca="1"/>
        <v>2380525000</v>
      </c>
      <c r="N147" s="4"/>
      <c r="O147" s="58"/>
      <c r="P147" s="2" t="str">
        <f ca="1"/>
        <v>17/01/2024</v>
      </c>
      <c r="Q147" s="4">
        <f ca="1"/>
        <v>5474282</v>
      </c>
      <c r="R147" s="4">
        <f t="shared" ca="1" si="0"/>
        <v>6661776.333333333</v>
      </c>
      <c r="S147" s="4">
        <f t="shared" ca="1" si="1"/>
        <v>1007300</v>
      </c>
      <c r="T147" s="4">
        <f t="shared" ca="1" si="2"/>
        <v>0</v>
      </c>
      <c r="U147" s="4"/>
      <c r="V147" s="58"/>
      <c r="W147" s="2" t="str">
        <f ca="1"/>
        <v>17/01/2024</v>
      </c>
      <c r="X147" s="11">
        <f ca="1"/>
        <v>-2E-3</v>
      </c>
      <c r="Y147" s="5">
        <f t="shared" ca="1" si="3"/>
        <v>4.6999999999999664E-3</v>
      </c>
      <c r="Z147" s="11">
        <f ca="1"/>
        <v>-5.0000000000000001E-4</v>
      </c>
      <c r="AA147" s="5">
        <f t="shared" ca="1" si="4"/>
        <v>2.5399999999999999E-2</v>
      </c>
      <c r="AB147" s="11">
        <f ca="1"/>
        <v>-3.0999999999999999E-3</v>
      </c>
      <c r="AC147" s="5">
        <f t="shared" ca="1" si="5"/>
        <v>1.5799999999999984E-2</v>
      </c>
    </row>
    <row r="148" spans="1:29" x14ac:dyDescent="0.2">
      <c r="A148" s="58"/>
      <c r="B148" s="2" t="str">
        <f ca="1"/>
        <v>16/01/2024</v>
      </c>
      <c r="C148" s="4">
        <f ca="1"/>
        <v>1004500</v>
      </c>
      <c r="D148" s="4">
        <f ca="1"/>
        <v>300000</v>
      </c>
      <c r="E148" s="4">
        <f ca="1"/>
        <v>17015850000</v>
      </c>
      <c r="F148" s="4">
        <f ca="1"/>
        <v>135849740000</v>
      </c>
      <c r="G148" s="4"/>
      <c r="H148" s="58"/>
      <c r="I148" s="4" t="str">
        <f ca="1"/>
        <v>16/01/2024</v>
      </c>
      <c r="J148" s="4">
        <f ca="1"/>
        <v>0</v>
      </c>
      <c r="K148" s="4">
        <f ca="1"/>
        <v>0</v>
      </c>
      <c r="L148" s="4">
        <f ca="1"/>
        <v>48400000</v>
      </c>
      <c r="M148" s="4">
        <f ca="1"/>
        <v>2419725000</v>
      </c>
      <c r="N148" s="4"/>
      <c r="O148" s="58"/>
      <c r="P148" s="2" t="str">
        <f ca="1"/>
        <v>16/01/2024</v>
      </c>
      <c r="Q148" s="4">
        <f ca="1"/>
        <v>4440343</v>
      </c>
      <c r="R148" s="4">
        <f t="shared" ca="1" si="0"/>
        <v>6743512.666666667</v>
      </c>
      <c r="S148" s="4">
        <f t="shared" ca="1" si="1"/>
        <v>1304500</v>
      </c>
      <c r="T148" s="4">
        <f t="shared" ca="1" si="2"/>
        <v>0</v>
      </c>
      <c r="U148" s="4"/>
      <c r="V148" s="58"/>
      <c r="W148" s="2" t="str">
        <f ca="1"/>
        <v>16/01/2024</v>
      </c>
      <c r="X148" s="11">
        <f ca="1"/>
        <v>2.3099999999999999E-2</v>
      </c>
      <c r="Y148" s="5">
        <f t="shared" ca="1" si="3"/>
        <v>6.6999999999999664E-3</v>
      </c>
      <c r="Z148" s="11">
        <f ca="1"/>
        <v>7.8000000000000005E-3</v>
      </c>
      <c r="AA148" s="5">
        <f t="shared" ca="1" si="4"/>
        <v>2.5899999999999999E-2</v>
      </c>
      <c r="AB148" s="11">
        <f ca="1"/>
        <v>7.7000000000000002E-3</v>
      </c>
      <c r="AC148" s="5">
        <f t="shared" ca="1" si="5"/>
        <v>1.8899999999999983E-2</v>
      </c>
    </row>
    <row r="149" spans="1:29" x14ac:dyDescent="0.2">
      <c r="A149" s="58"/>
      <c r="B149" s="2" t="str">
        <f ca="1"/>
        <v>15/01/2024</v>
      </c>
      <c r="C149" s="4">
        <f ca="1"/>
        <v>1000800</v>
      </c>
      <c r="D149" s="4">
        <f ca="1"/>
        <v>0</v>
      </c>
      <c r="E149" s="4">
        <f ca="1"/>
        <v>24064160000</v>
      </c>
      <c r="F149" s="4">
        <f ca="1"/>
        <v>118833890000</v>
      </c>
      <c r="G149" s="4"/>
      <c r="H149" s="58"/>
      <c r="I149" s="4" t="str">
        <f ca="1"/>
        <v>15/01/2024</v>
      </c>
      <c r="J149" s="4">
        <f ca="1"/>
        <v>0</v>
      </c>
      <c r="K149" s="4">
        <f ca="1"/>
        <v>0</v>
      </c>
      <c r="L149" s="4">
        <f ca="1"/>
        <v>96050000</v>
      </c>
      <c r="M149" s="4">
        <f ca="1"/>
        <v>2371325000</v>
      </c>
      <c r="N149" s="4"/>
      <c r="O149" s="58"/>
      <c r="P149" s="2" t="str">
        <f ca="1"/>
        <v>15/01/2024</v>
      </c>
      <c r="Q149" s="4">
        <f ca="1"/>
        <v>4501814</v>
      </c>
      <c r="R149" s="4">
        <f t="shared" ca="1" si="0"/>
        <v>7433521</v>
      </c>
      <c r="S149" s="4">
        <f t="shared" ca="1" si="1"/>
        <v>1000800</v>
      </c>
      <c r="T149" s="4">
        <f t="shared" ca="1" si="2"/>
        <v>0</v>
      </c>
      <c r="U149" s="4"/>
      <c r="V149" s="58"/>
      <c r="W149" s="2" t="str">
        <f ca="1"/>
        <v>15/01/2024</v>
      </c>
      <c r="X149" s="11">
        <f ca="1"/>
        <v>8.5000000000000006E-3</v>
      </c>
      <c r="Y149" s="5">
        <f t="shared" ca="1" si="3"/>
        <v>-1.6400000000000033E-2</v>
      </c>
      <c r="Z149" s="11">
        <f ca="1"/>
        <v>-5.0000000000000001E-4</v>
      </c>
      <c r="AA149" s="5">
        <f t="shared" ca="1" si="4"/>
        <v>1.8099999999999998E-2</v>
      </c>
      <c r="AB149" s="11">
        <f ca="1"/>
        <v>-2E-3</v>
      </c>
      <c r="AC149" s="5">
        <f t="shared" ca="1" si="5"/>
        <v>1.1199999999999983E-2</v>
      </c>
    </row>
    <row r="150" spans="1:29" x14ac:dyDescent="0.2">
      <c r="A150" s="58"/>
      <c r="B150" s="2" t="str">
        <f ca="1"/>
        <v>12/01/2024</v>
      </c>
      <c r="C150" s="4">
        <f ca="1"/>
        <v>18400</v>
      </c>
      <c r="D150" s="4">
        <f ca="1"/>
        <v>6200</v>
      </c>
      <c r="E150" s="4">
        <f ca="1"/>
        <v>290630000</v>
      </c>
      <c r="F150" s="4">
        <f ca="1"/>
        <v>94769730000</v>
      </c>
      <c r="G150" s="4"/>
      <c r="H150" s="58"/>
      <c r="I150" s="4" t="str">
        <f ca="1"/>
        <v>12/01/2024</v>
      </c>
      <c r="J150" s="4">
        <f ca="1"/>
        <v>0</v>
      </c>
      <c r="K150" s="4">
        <f ca="1"/>
        <v>0</v>
      </c>
      <c r="L150" s="4">
        <f ca="1"/>
        <v>-14520000</v>
      </c>
      <c r="M150" s="4">
        <f ca="1"/>
        <v>2275275000</v>
      </c>
      <c r="N150" s="4"/>
      <c r="O150" s="58"/>
      <c r="P150" s="2" t="str">
        <f ca="1"/>
        <v>12/01/2024</v>
      </c>
      <c r="Q150" s="4">
        <f ca="1"/>
        <v>10251911</v>
      </c>
      <c r="R150" s="4">
        <f t="shared" ca="1" si="0"/>
        <v>7901046.333333333</v>
      </c>
      <c r="S150" s="4">
        <f t="shared" ca="1" si="1"/>
        <v>24600</v>
      </c>
      <c r="T150" s="4">
        <f t="shared" ca="1" si="2"/>
        <v>0</v>
      </c>
      <c r="U150" s="4"/>
      <c r="V150" s="58"/>
      <c r="W150" s="2" t="str">
        <f ca="1"/>
        <v>12/01/2024</v>
      </c>
      <c r="X150" s="11">
        <f ca="1"/>
        <v>-2.87E-2</v>
      </c>
      <c r="Y150" s="5">
        <f t="shared" ca="1" si="3"/>
        <v>-2.4900000000000033E-2</v>
      </c>
      <c r="Z150" s="11">
        <f ca="1"/>
        <v>-6.5000000000000006E-3</v>
      </c>
      <c r="AA150" s="5">
        <f t="shared" ca="1" si="4"/>
        <v>1.8599999999999998E-2</v>
      </c>
      <c r="AB150" s="11">
        <f ca="1"/>
        <v>1E-4</v>
      </c>
      <c r="AC150" s="5">
        <f t="shared" ca="1" si="5"/>
        <v>1.3199999999999983E-2</v>
      </c>
    </row>
    <row r="151" spans="1:29" x14ac:dyDescent="0.2">
      <c r="A151" s="58"/>
      <c r="B151" s="2" t="str">
        <f ca="1"/>
        <v>11/01/2024</v>
      </c>
      <c r="C151" s="4">
        <f ca="1"/>
        <v>1100688</v>
      </c>
      <c r="D151" s="4">
        <f ca="1"/>
        <v>388100</v>
      </c>
      <c r="E151" s="4">
        <f ca="1"/>
        <v>17308140000</v>
      </c>
      <c r="F151" s="4">
        <f ca="1"/>
        <v>94479100000</v>
      </c>
      <c r="G151" s="4"/>
      <c r="H151" s="58"/>
      <c r="I151" s="4" t="str">
        <f ca="1"/>
        <v>11/01/2024</v>
      </c>
      <c r="J151" s="4">
        <f ca="1"/>
        <v>0</v>
      </c>
      <c r="K151" s="4">
        <f ca="1"/>
        <v>0</v>
      </c>
      <c r="L151" s="4">
        <f ca="1"/>
        <v>0</v>
      </c>
      <c r="M151" s="4">
        <f ca="1"/>
        <v>2289795000</v>
      </c>
      <c r="N151" s="4"/>
      <c r="O151" s="58"/>
      <c r="P151" s="2" t="str">
        <f ca="1"/>
        <v>11/01/2024</v>
      </c>
      <c r="Q151" s="4">
        <f ca="1"/>
        <v>5833694</v>
      </c>
      <c r="R151" s="4">
        <f t="shared" ca="1" si="0"/>
        <v>7736231.666666667</v>
      </c>
      <c r="S151" s="4">
        <f t="shared" ca="1" si="1"/>
        <v>1488788</v>
      </c>
      <c r="T151" s="4">
        <f t="shared" ca="1" si="2"/>
        <v>0</v>
      </c>
      <c r="U151" s="4"/>
      <c r="V151" s="58"/>
      <c r="W151" s="2" t="str">
        <f ca="1"/>
        <v>11/01/2024</v>
      </c>
      <c r="X151" s="11">
        <f ca="1"/>
        <v>1.46E-2</v>
      </c>
      <c r="Y151" s="5">
        <f t="shared" ca="1" si="3"/>
        <v>3.7999999999999683E-3</v>
      </c>
      <c r="Z151" s="11">
        <f ca="1"/>
        <v>5.9999999999999995E-4</v>
      </c>
      <c r="AA151" s="5">
        <f t="shared" ca="1" si="4"/>
        <v>2.5099999999999997E-2</v>
      </c>
      <c r="AB151" s="11">
        <f ca="1"/>
        <v>8.0000000000000004E-4</v>
      </c>
      <c r="AC151" s="5">
        <f t="shared" ca="1" si="5"/>
        <v>1.3099999999999983E-2</v>
      </c>
    </row>
    <row r="152" spans="1:29" x14ac:dyDescent="0.2">
      <c r="A152" s="58"/>
      <c r="B152" s="2" t="str">
        <f ca="1"/>
        <v>10/01/2024</v>
      </c>
      <c r="C152" s="4">
        <f ca="1"/>
        <v>5600</v>
      </c>
      <c r="D152" s="4">
        <f ca="1"/>
        <v>350200</v>
      </c>
      <c r="E152" s="4">
        <f ca="1"/>
        <v>-8434170000</v>
      </c>
      <c r="F152" s="4">
        <f ca="1"/>
        <v>77170960000</v>
      </c>
      <c r="G152" s="4"/>
      <c r="H152" s="58"/>
      <c r="I152" s="4" t="str">
        <f ca="1"/>
        <v>10/01/2024</v>
      </c>
      <c r="J152" s="4">
        <f ca="1"/>
        <v>0</v>
      </c>
      <c r="K152" s="4">
        <f ca="1"/>
        <v>0</v>
      </c>
      <c r="L152" s="4">
        <f ca="1"/>
        <v>0</v>
      </c>
      <c r="M152" s="4">
        <f ca="1"/>
        <v>2289795000</v>
      </c>
      <c r="N152" s="4"/>
      <c r="O152" s="58"/>
      <c r="P152" s="2" t="str">
        <f ca="1"/>
        <v>10/01/2024</v>
      </c>
      <c r="Q152" s="4">
        <f ca="1"/>
        <v>9468614</v>
      </c>
      <c r="R152" s="4">
        <f t="shared" ca="1" si="0"/>
        <v>8805716.5</v>
      </c>
      <c r="S152" s="4">
        <f t="shared" ca="1" si="1"/>
        <v>355800</v>
      </c>
      <c r="T152" s="4">
        <f t="shared" ca="1" si="2"/>
        <v>0</v>
      </c>
      <c r="U152" s="4"/>
      <c r="V152" s="58"/>
      <c r="W152" s="2" t="str">
        <f ca="1"/>
        <v>10/01/2024</v>
      </c>
      <c r="X152" s="11">
        <f ca="1"/>
        <v>-2.63E-2</v>
      </c>
      <c r="Y152" s="5">
        <f t="shared" ca="1" si="3"/>
        <v>-1.0800000000000032E-2</v>
      </c>
      <c r="Z152" s="11">
        <f ca="1"/>
        <v>2.5000000000000001E-3</v>
      </c>
      <c r="AA152" s="5">
        <f t="shared" ca="1" si="4"/>
        <v>2.4499999999999997E-2</v>
      </c>
      <c r="AB152" s="11">
        <f ca="1"/>
        <v>2.0999999999999999E-3</v>
      </c>
      <c r="AC152" s="5">
        <f t="shared" ca="1" si="5"/>
        <v>1.2299999999999983E-2</v>
      </c>
    </row>
    <row r="153" spans="1:29" x14ac:dyDescent="0.2">
      <c r="A153" s="58"/>
      <c r="B153" s="2" t="str">
        <f ca="1"/>
        <v>09/01/2024</v>
      </c>
      <c r="C153" s="4">
        <f ca="1"/>
        <v>8200</v>
      </c>
      <c r="D153" s="4">
        <f ca="1"/>
        <v>900000</v>
      </c>
      <c r="E153" s="4">
        <f ca="1"/>
        <v>-22044020000</v>
      </c>
      <c r="F153" s="4">
        <f ca="1"/>
        <v>85605130000</v>
      </c>
      <c r="G153" s="4"/>
      <c r="H153" s="58"/>
      <c r="I153" s="4" t="str">
        <f ca="1"/>
        <v>09/01/2024</v>
      </c>
      <c r="J153" s="4">
        <f ca="1"/>
        <v>0</v>
      </c>
      <c r="K153" s="4">
        <f ca="1"/>
        <v>0</v>
      </c>
      <c r="L153" s="4">
        <f ca="1"/>
        <v>0</v>
      </c>
      <c r="M153" s="4">
        <f ca="1"/>
        <v>2289795000</v>
      </c>
      <c r="N153" s="4"/>
      <c r="O153" s="58"/>
      <c r="P153" s="2" t="str">
        <f ca="1"/>
        <v>09/01/2024</v>
      </c>
      <c r="Q153" s="4">
        <f ca="1"/>
        <v>5964700</v>
      </c>
      <c r="R153" s="4">
        <f t="shared" ca="1" si="0"/>
        <v>8187678.333333333</v>
      </c>
      <c r="S153" s="4">
        <f t="shared" ca="1" si="1"/>
        <v>908200</v>
      </c>
      <c r="T153" s="4">
        <f t="shared" ca="1" si="2"/>
        <v>0</v>
      </c>
      <c r="U153" s="4"/>
      <c r="V153" s="58"/>
      <c r="W153" s="2" t="str">
        <f ca="1"/>
        <v>09/01/2024</v>
      </c>
      <c r="X153" s="11">
        <f ca="1"/>
        <v>-1.2E-2</v>
      </c>
      <c r="Y153" s="5">
        <f t="shared" ca="1" si="3"/>
        <v>1.5499999999999969E-2</v>
      </c>
      <c r="Z153" s="11">
        <f ca="1"/>
        <v>1.4000000000000002E-3</v>
      </c>
      <c r="AA153" s="5">
        <f t="shared" ca="1" si="4"/>
        <v>2.1999999999999999E-2</v>
      </c>
      <c r="AB153" s="11">
        <f ca="1"/>
        <v>-2.8000000000000004E-3</v>
      </c>
      <c r="AC153" s="5">
        <f t="shared" ca="1" si="5"/>
        <v>1.0199999999999983E-2</v>
      </c>
    </row>
    <row r="154" spans="1:29" x14ac:dyDescent="0.2">
      <c r="A154" s="58"/>
      <c r="B154" s="2" t="str">
        <f ca="1"/>
        <v>08/01/2024</v>
      </c>
      <c r="C154" s="4">
        <f ca="1"/>
        <v>23400</v>
      </c>
      <c r="D154" s="4">
        <f ca="1"/>
        <v>207021</v>
      </c>
      <c r="E154" s="4">
        <f ca="1"/>
        <v>-4575340000</v>
      </c>
      <c r="F154" s="4">
        <f ca="1"/>
        <v>107649150000</v>
      </c>
      <c r="G154" s="4"/>
      <c r="H154" s="58"/>
      <c r="I154" s="4" t="str">
        <f ca="1"/>
        <v>08/01/2024</v>
      </c>
      <c r="J154" s="4">
        <f ca="1"/>
        <v>0</v>
      </c>
      <c r="K154" s="4">
        <f ca="1"/>
        <v>0</v>
      </c>
      <c r="L154" s="4">
        <f ca="1"/>
        <v>0</v>
      </c>
      <c r="M154" s="4">
        <f ca="1"/>
        <v>2289795000</v>
      </c>
      <c r="N154" s="4"/>
      <c r="O154" s="58"/>
      <c r="P154" s="2" t="str">
        <f ca="1"/>
        <v>08/01/2024</v>
      </c>
      <c r="Q154" s="4">
        <f ca="1"/>
        <v>8580393</v>
      </c>
      <c r="R154" s="4">
        <f t="shared" ca="1" si="0"/>
        <v>8249605.666666667</v>
      </c>
      <c r="S154" s="4">
        <f t="shared" ca="1" si="1"/>
        <v>230421</v>
      </c>
      <c r="T154" s="4">
        <f t="shared" ca="1" si="2"/>
        <v>0</v>
      </c>
      <c r="U154" s="4"/>
      <c r="V154" s="58"/>
      <c r="W154" s="2" t="str">
        <f ca="1"/>
        <v>08/01/2024</v>
      </c>
      <c r="X154" s="11">
        <f ca="1"/>
        <v>6.0999999999999995E-3</v>
      </c>
      <c r="Y154" s="5">
        <f t="shared" ca="1" si="3"/>
        <v>2.7499999999999969E-2</v>
      </c>
      <c r="Z154" s="11">
        <f ca="1"/>
        <v>4.7999999999999996E-3</v>
      </c>
      <c r="AA154" s="5">
        <f t="shared" ca="1" si="4"/>
        <v>2.06E-2</v>
      </c>
      <c r="AB154" s="11">
        <f ca="1"/>
        <v>2E-3</v>
      </c>
      <c r="AC154" s="5">
        <f t="shared" ca="1" si="5"/>
        <v>1.2999999999999984E-2</v>
      </c>
    </row>
    <row r="155" spans="1:29" x14ac:dyDescent="0.2">
      <c r="A155" s="58"/>
      <c r="B155" s="2" t="str">
        <f ca="1"/>
        <v>05/01/2024</v>
      </c>
      <c r="C155" s="4">
        <f ca="1"/>
        <v>600</v>
      </c>
      <c r="D155" s="4">
        <f ca="1"/>
        <v>700</v>
      </c>
      <c r="E155" s="4">
        <f ca="1"/>
        <v>-2510000</v>
      </c>
      <c r="F155" s="4">
        <f ca="1"/>
        <v>112224490000</v>
      </c>
      <c r="G155" s="4"/>
      <c r="H155" s="58"/>
      <c r="I155" s="4" t="str">
        <f ca="1"/>
        <v>05/01/2024</v>
      </c>
      <c r="J155" s="4">
        <f ca="1"/>
        <v>0</v>
      </c>
      <c r="K155" s="4">
        <f ca="1"/>
        <v>0</v>
      </c>
      <c r="L155" s="4">
        <f ca="1"/>
        <v>0</v>
      </c>
      <c r="M155" s="4">
        <f ca="1"/>
        <v>2289795000</v>
      </c>
      <c r="N155" s="4"/>
      <c r="O155" s="58"/>
      <c r="P155" s="2" t="str">
        <f ca="1"/>
        <v>05/01/2024</v>
      </c>
      <c r="Q155" s="4">
        <f ca="1"/>
        <v>7306966</v>
      </c>
      <c r="R155" s="4">
        <f t="shared" ca="1" si="0"/>
        <v>7591079.833333333</v>
      </c>
      <c r="S155" s="4">
        <f t="shared" ca="1" si="1"/>
        <v>1300</v>
      </c>
      <c r="T155" s="4">
        <f t="shared" ca="1" si="2"/>
        <v>0</v>
      </c>
      <c r="U155" s="4"/>
      <c r="V155" s="58"/>
      <c r="W155" s="2" t="str">
        <f ca="1"/>
        <v>05/01/2024</v>
      </c>
      <c r="X155" s="11">
        <f ca="1"/>
        <v>2.0999999999999999E-3</v>
      </c>
      <c r="Y155" s="5">
        <f t="shared" ca="1" si="3"/>
        <v>2.1399999999999968E-2</v>
      </c>
      <c r="Z155" s="11">
        <f ca="1"/>
        <v>3.4000000000000002E-3</v>
      </c>
      <c r="AA155" s="5">
        <f t="shared" ca="1" si="4"/>
        <v>1.5800000000000002E-2</v>
      </c>
      <c r="AB155" s="11">
        <f ca="1"/>
        <v>4.0999999999999995E-3</v>
      </c>
      <c r="AC155" s="5">
        <f t="shared" ca="1" si="5"/>
        <v>1.0999999999999984E-2</v>
      </c>
    </row>
    <row r="156" spans="1:29" x14ac:dyDescent="0.2">
      <c r="A156" s="58"/>
      <c r="B156" s="2" t="str">
        <f ca="1"/>
        <v>04/01/2024</v>
      </c>
      <c r="C156" s="4">
        <f ca="1"/>
        <v>7500</v>
      </c>
      <c r="D156" s="4">
        <f ca="1"/>
        <v>95700</v>
      </c>
      <c r="E156" s="4">
        <f ca="1"/>
        <v>-2206830000</v>
      </c>
      <c r="F156" s="4">
        <f ca="1"/>
        <v>112227000000</v>
      </c>
      <c r="G156" s="4"/>
      <c r="H156" s="58"/>
      <c r="I156" s="4" t="str">
        <f ca="1"/>
        <v>04/01/2024</v>
      </c>
      <c r="J156" s="4">
        <f ca="1"/>
        <v>0</v>
      </c>
      <c r="K156" s="4">
        <f ca="1"/>
        <v>0</v>
      </c>
      <c r="L156" s="4">
        <f ca="1"/>
        <v>0</v>
      </c>
      <c r="M156" s="4">
        <f ca="1"/>
        <v>2289795000</v>
      </c>
      <c r="N156" s="4"/>
      <c r="O156" s="58"/>
      <c r="P156" s="2" t="str">
        <f ca="1"/>
        <v>04/01/2024</v>
      </c>
      <c r="Q156" s="4">
        <f ca="1"/>
        <v>9263023</v>
      </c>
      <c r="R156" s="4">
        <f t="shared" ca="1" si="0"/>
        <v>7194720.166666667</v>
      </c>
      <c r="S156" s="4">
        <f t="shared" ca="1" si="1"/>
        <v>103200</v>
      </c>
      <c r="T156" s="4">
        <f t="shared" ca="1" si="2"/>
        <v>0</v>
      </c>
      <c r="U156" s="4"/>
      <c r="V156" s="58"/>
      <c r="W156" s="2" t="str">
        <f ca="1"/>
        <v>04/01/2024</v>
      </c>
      <c r="X156" s="11">
        <f ca="1"/>
        <v>-1.3899999999999999E-2</v>
      </c>
      <c r="Y156" s="5">
        <f t="shared" ca="1" si="3"/>
        <v>1.9299999999999966E-2</v>
      </c>
      <c r="Z156" s="11">
        <f ca="1"/>
        <v>5.6999999999999993E-3</v>
      </c>
      <c r="AA156" s="5">
        <f t="shared" ca="1" si="4"/>
        <v>1.2400000000000001E-2</v>
      </c>
      <c r="AB156" s="11">
        <f ca="1"/>
        <v>1.01E-2</v>
      </c>
      <c r="AC156" s="5">
        <f t="shared" ca="1" si="5"/>
        <v>6.8999999999999843E-3</v>
      </c>
    </row>
    <row r="157" spans="1:29" x14ac:dyDescent="0.2">
      <c r="A157" s="58"/>
      <c r="B157" s="2" t="str">
        <f ca="1"/>
        <v>03/01/2024</v>
      </c>
      <c r="C157" s="4">
        <f ca="1"/>
        <v>500000</v>
      </c>
      <c r="D157" s="4">
        <f ca="1"/>
        <v>64600</v>
      </c>
      <c r="E157" s="4">
        <f ca="1"/>
        <v>10978930000</v>
      </c>
      <c r="F157" s="4">
        <f ca="1"/>
        <v>114433830000</v>
      </c>
      <c r="G157" s="4"/>
      <c r="H157" s="58"/>
      <c r="I157" s="4" t="str">
        <f ca="1"/>
        <v>03/01/2024</v>
      </c>
      <c r="J157" s="4">
        <f ca="1"/>
        <v>0</v>
      </c>
      <c r="K157" s="4">
        <f ca="1"/>
        <v>0</v>
      </c>
      <c r="L157" s="4">
        <f ca="1"/>
        <v>0</v>
      </c>
      <c r="M157" s="4">
        <f ca="1"/>
        <v>2289795000</v>
      </c>
      <c r="N157" s="4"/>
      <c r="O157" s="58"/>
      <c r="P157" s="2" t="str">
        <f ca="1"/>
        <v>03/01/2024</v>
      </c>
      <c r="Q157" s="4">
        <f ca="1"/>
        <v>12250603</v>
      </c>
      <c r="R157" s="4">
        <f t="shared" ca="1" si="0"/>
        <v>7016801.166666667</v>
      </c>
      <c r="S157" s="4">
        <f t="shared" ca="1" si="1"/>
        <v>564600</v>
      </c>
      <c r="T157" s="4">
        <f t="shared" ca="1" si="2"/>
        <v>0</v>
      </c>
      <c r="U157" s="4"/>
      <c r="V157" s="58"/>
      <c r="W157" s="2" t="str">
        <f ca="1"/>
        <v>03/01/2024</v>
      </c>
      <c r="X157" s="11">
        <f ca="1"/>
        <v>2.87E-2</v>
      </c>
      <c r="Y157" s="5">
        <f t="shared" ca="1" si="3"/>
        <v>3.3199999999999966E-2</v>
      </c>
      <c r="Z157" s="11">
        <f ca="1"/>
        <v>1.1000000000000001E-2</v>
      </c>
      <c r="AA157" s="5">
        <f t="shared" ca="1" si="4"/>
        <v>6.7000000000000011E-3</v>
      </c>
      <c r="AB157" s="11">
        <f ca="1"/>
        <v>1.1699999999999999E-2</v>
      </c>
      <c r="AC157" s="5">
        <f t="shared" ca="1" si="5"/>
        <v>-3.2000000000000153E-3</v>
      </c>
    </row>
    <row r="158" spans="1:29" x14ac:dyDescent="0.2">
      <c r="A158" s="58"/>
      <c r="B158" s="2" t="str">
        <f ca="1"/>
        <v>02/01/2024</v>
      </c>
      <c r="C158" s="4">
        <f ca="1"/>
        <v>3600</v>
      </c>
      <c r="D158" s="4">
        <f ca="1"/>
        <v>0</v>
      </c>
      <c r="E158" s="4">
        <f ca="1"/>
        <v>88200000</v>
      </c>
      <c r="F158" s="4">
        <f ca="1"/>
        <v>103454900000</v>
      </c>
      <c r="G158" s="4"/>
      <c r="H158" s="58"/>
      <c r="I158" s="4" t="str">
        <f ca="1"/>
        <v>02/01/2024</v>
      </c>
      <c r="J158" s="4">
        <f ca="1"/>
        <v>0</v>
      </c>
      <c r="K158" s="4">
        <f ca="1"/>
        <v>0</v>
      </c>
      <c r="L158" s="4">
        <f ca="1"/>
        <v>0</v>
      </c>
      <c r="M158" s="4">
        <f ca="1"/>
        <v>2289795000</v>
      </c>
      <c r="N158" s="4"/>
      <c r="O158" s="58"/>
      <c r="P158" s="2" t="str">
        <f ca="1"/>
        <v>02/01/2024</v>
      </c>
      <c r="Q158" s="4">
        <f ca="1"/>
        <v>5760385</v>
      </c>
      <c r="R158" s="4">
        <f t="shared" ca="1" si="0"/>
        <v>5785717.333333333</v>
      </c>
      <c r="S158" s="4">
        <f t="shared" ca="1" si="1"/>
        <v>3600</v>
      </c>
      <c r="T158" s="4">
        <f t="shared" ca="1" si="2"/>
        <v>0</v>
      </c>
      <c r="U158" s="4"/>
      <c r="V158" s="58"/>
      <c r="W158" s="2" t="str">
        <f ca="1"/>
        <v>02/01/2024</v>
      </c>
      <c r="X158" s="11">
        <f ca="1"/>
        <v>-1.21E-2</v>
      </c>
      <c r="Y158" s="5">
        <f t="shared" ca="1" si="3"/>
        <v>4.4999999999999693E-3</v>
      </c>
      <c r="Z158" s="11">
        <f ca="1"/>
        <v>1.6000000000000001E-3</v>
      </c>
      <c r="AA158" s="5">
        <f t="shared" ca="1" si="4"/>
        <v>-4.3E-3</v>
      </c>
      <c r="AB158" s="11">
        <f ca="1"/>
        <v>2.0000000000000001E-4</v>
      </c>
      <c r="AC158" s="5">
        <f t="shared" ca="1" si="5"/>
        <v>-1.4900000000000014E-2</v>
      </c>
    </row>
    <row r="159" spans="1:29" x14ac:dyDescent="0.2">
      <c r="A159" s="58"/>
      <c r="B159" s="2" t="str">
        <f ca="1"/>
        <v>29/12/2023</v>
      </c>
      <c r="C159" s="4">
        <f ca="1"/>
        <v>750600</v>
      </c>
      <c r="D159" s="4">
        <f ca="1"/>
        <v>99</v>
      </c>
      <c r="E159" s="4">
        <f ca="1"/>
        <v>18537350000</v>
      </c>
      <c r="F159" s="4">
        <f ca="1"/>
        <v>103366700000</v>
      </c>
      <c r="G159" s="4"/>
      <c r="H159" s="58"/>
      <c r="I159" s="4" t="str">
        <f ca="1"/>
        <v>29/12/2023</v>
      </c>
      <c r="J159" s="4">
        <f ca="1"/>
        <v>0</v>
      </c>
      <c r="K159" s="4">
        <f ca="1"/>
        <v>0</v>
      </c>
      <c r="L159" s="4">
        <f ca="1"/>
        <v>0</v>
      </c>
      <c r="M159" s="4">
        <f ca="1"/>
        <v>2289795000</v>
      </c>
      <c r="N159" s="4"/>
      <c r="O159" s="58"/>
      <c r="P159" s="2" t="str">
        <f ca="1"/>
        <v>29/12/2023</v>
      </c>
      <c r="Q159" s="4">
        <f ca="1"/>
        <v>6336264</v>
      </c>
      <c r="R159" s="4">
        <f t="shared" ca="1" si="0"/>
        <v>5500849.5</v>
      </c>
      <c r="S159" s="4">
        <f t="shared" ca="1" si="1"/>
        <v>750699</v>
      </c>
      <c r="T159" s="4">
        <f t="shared" ca="1" si="2"/>
        <v>0</v>
      </c>
      <c r="U159" s="4"/>
      <c r="V159" s="58"/>
      <c r="W159" s="2" t="str">
        <f ca="1"/>
        <v>29/12/2023</v>
      </c>
      <c r="X159" s="11">
        <f ca="1"/>
        <v>8.199999999999999E-3</v>
      </c>
      <c r="Y159" s="5">
        <f t="shared" ca="1" si="3"/>
        <v>1.6599999999999969E-2</v>
      </c>
      <c r="Z159" s="11">
        <f ca="1"/>
        <v>8.9999999999999998E-4</v>
      </c>
      <c r="AA159" s="5">
        <f t="shared" ca="1" si="4"/>
        <v>-5.8999999999999999E-3</v>
      </c>
      <c r="AB159" s="11">
        <f ca="1"/>
        <v>2.5999999999999999E-3</v>
      </c>
      <c r="AC159" s="5">
        <f t="shared" ca="1" si="5"/>
        <v>-1.5100000000000014E-2</v>
      </c>
    </row>
    <row r="160" spans="1:29" x14ac:dyDescent="0.2">
      <c r="A160" s="58"/>
      <c r="B160" s="2" t="str">
        <f ca="1"/>
        <v>28/12/2023</v>
      </c>
      <c r="C160" s="4">
        <f ca="1"/>
        <v>573200</v>
      </c>
      <c r="D160" s="4">
        <f ca="1"/>
        <v>25000</v>
      </c>
      <c r="E160" s="4">
        <f ca="1"/>
        <v>13437260000</v>
      </c>
      <c r="F160" s="4">
        <f ca="1"/>
        <v>84829350000</v>
      </c>
      <c r="G160" s="4"/>
      <c r="H160" s="58"/>
      <c r="I160" s="4" t="str">
        <f ca="1"/>
        <v>28/12/2023</v>
      </c>
      <c r="J160" s="4">
        <f ca="1"/>
        <v>0</v>
      </c>
      <c r="K160" s="4">
        <f ca="1"/>
        <v>0</v>
      </c>
      <c r="L160" s="4">
        <f ca="1"/>
        <v>0</v>
      </c>
      <c r="M160" s="4">
        <f ca="1"/>
        <v>2289795000</v>
      </c>
      <c r="N160" s="4"/>
      <c r="O160" s="58"/>
      <c r="P160" s="2" t="str">
        <f ca="1"/>
        <v>28/12/2023</v>
      </c>
      <c r="Q160" s="4">
        <f ca="1"/>
        <v>4629238</v>
      </c>
      <c r="R160" s="4">
        <f t="shared" ca="1" si="0"/>
        <v>5032411.833333333</v>
      </c>
      <c r="S160" s="4">
        <f t="shared" ca="1" si="1"/>
        <v>598200</v>
      </c>
      <c r="T160" s="4">
        <f t="shared" ca="1" si="2"/>
        <v>0</v>
      </c>
      <c r="U160" s="4"/>
      <c r="V160" s="58"/>
      <c r="W160" s="2" t="str">
        <f ca="1"/>
        <v>28/12/2023</v>
      </c>
      <c r="X160" s="11">
        <f ca="1"/>
        <v>2.0999999999999999E-3</v>
      </c>
      <c r="Y160" s="5">
        <f t="shared" ca="1" si="3"/>
        <v>8.39999999999997E-3</v>
      </c>
      <c r="Z160" s="11">
        <f ca="1"/>
        <v>6.1999999999999998E-3</v>
      </c>
      <c r="AA160" s="5">
        <f t="shared" ca="1" si="4"/>
        <v>-6.7999999999999996E-3</v>
      </c>
      <c r="AB160" s="11">
        <f ca="1"/>
        <v>1.1299999999999999E-2</v>
      </c>
      <c r="AC160" s="5">
        <f t="shared" ca="1" si="5"/>
        <v>-1.7700000000000014E-2</v>
      </c>
    </row>
    <row r="161" spans="1:29" x14ac:dyDescent="0.2">
      <c r="A161" s="58"/>
      <c r="B161" s="2" t="str">
        <f ca="1"/>
        <v>27/12/2023</v>
      </c>
      <c r="C161" s="4">
        <f ca="1"/>
        <v>25000</v>
      </c>
      <c r="D161" s="4">
        <f ca="1"/>
        <v>70939</v>
      </c>
      <c r="E161" s="4">
        <f ca="1"/>
        <v>-1132010000</v>
      </c>
      <c r="F161" s="4">
        <f ca="1"/>
        <v>71392090000</v>
      </c>
      <c r="G161" s="4"/>
      <c r="H161" s="58"/>
      <c r="I161" s="4" t="str">
        <f ca="1"/>
        <v>27/12/2023</v>
      </c>
      <c r="J161" s="4">
        <f ca="1"/>
        <v>0</v>
      </c>
      <c r="K161" s="4">
        <f ca="1"/>
        <v>0</v>
      </c>
      <c r="L161" s="4">
        <f ca="1"/>
        <v>0</v>
      </c>
      <c r="M161" s="4">
        <f ca="1"/>
        <v>2289795000</v>
      </c>
      <c r="N161" s="4"/>
      <c r="O161" s="58"/>
      <c r="P161" s="2" t="str">
        <f ca="1"/>
        <v>27/12/2023</v>
      </c>
      <c r="Q161" s="4">
        <f ca="1"/>
        <v>4928808</v>
      </c>
      <c r="R161" s="4">
        <f t="shared" ca="1" si="0"/>
        <v>4915448.333333333</v>
      </c>
      <c r="S161" s="4">
        <f t="shared" ca="1" si="1"/>
        <v>95939</v>
      </c>
      <c r="T161" s="4">
        <f t="shared" ca="1" si="2"/>
        <v>0</v>
      </c>
      <c r="U161" s="4"/>
      <c r="V161" s="58"/>
      <c r="W161" s="2" t="str">
        <f ca="1"/>
        <v>27/12/2023</v>
      </c>
      <c r="X161" s="11">
        <f ca="1"/>
        <v>-6.0000000000000001E-3</v>
      </c>
      <c r="Y161" s="5">
        <f t="shared" ca="1" si="3"/>
        <v>6.2999999999999706E-3</v>
      </c>
      <c r="Z161" s="11">
        <f ca="1"/>
        <v>-2.0000000000000001E-4</v>
      </c>
      <c r="AA161" s="5">
        <f t="shared" ca="1" si="4"/>
        <v>-1.2999999999999999E-2</v>
      </c>
      <c r="AB161" s="11">
        <f ca="1"/>
        <v>2.0000000000000001E-4</v>
      </c>
      <c r="AC161" s="5">
        <f t="shared" ca="1" si="5"/>
        <v>-2.9000000000000012E-2</v>
      </c>
    </row>
    <row r="162" spans="1:29" x14ac:dyDescent="0.2">
      <c r="A162" s="58"/>
      <c r="B162" s="2" t="str">
        <f ca="1"/>
        <v>26/12/2023</v>
      </c>
      <c r="C162" s="4">
        <f ca="1"/>
        <v>0</v>
      </c>
      <c r="D162" s="4">
        <f ca="1"/>
        <v>34500</v>
      </c>
      <c r="E162" s="4">
        <f ca="1"/>
        <v>-852450000</v>
      </c>
      <c r="F162" s="4">
        <f ca="1"/>
        <v>72524100000</v>
      </c>
      <c r="G162" s="4"/>
      <c r="H162" s="58"/>
      <c r="I162" s="4" t="str">
        <f ca="1"/>
        <v>26/12/2023</v>
      </c>
      <c r="J162" s="4">
        <f ca="1"/>
        <v>0</v>
      </c>
      <c r="K162" s="4">
        <f ca="1"/>
        <v>0</v>
      </c>
      <c r="L162" s="4">
        <f ca="1"/>
        <v>0</v>
      </c>
      <c r="M162" s="4">
        <f ca="1"/>
        <v>2289795000</v>
      </c>
      <c r="N162" s="4"/>
      <c r="O162" s="58"/>
      <c r="P162" s="2" t="str">
        <f ca="1"/>
        <v>26/12/2023</v>
      </c>
      <c r="Q162" s="4">
        <f ca="1"/>
        <v>8195509</v>
      </c>
      <c r="R162" s="4">
        <f t="shared" ca="1" si="0"/>
        <v>4868641.5</v>
      </c>
      <c r="S162" s="4">
        <f t="shared" ca="1" si="1"/>
        <v>34500</v>
      </c>
      <c r="T162" s="4">
        <f t="shared" ca="1" si="2"/>
        <v>0</v>
      </c>
      <c r="U162" s="4"/>
      <c r="V162" s="58"/>
      <c r="W162" s="2" t="str">
        <f ca="1"/>
        <v>26/12/2023</v>
      </c>
      <c r="X162" s="11">
        <f ca="1"/>
        <v>4.0999999999999995E-3</v>
      </c>
      <c r="Y162" s="5">
        <f t="shared" ca="1" si="3"/>
        <v>1.2299999999999971E-2</v>
      </c>
      <c r="Z162" s="11">
        <f ca="1"/>
        <v>4.0999999999999995E-3</v>
      </c>
      <c r="AA162" s="5">
        <f t="shared" ca="1" si="4"/>
        <v>-1.2799999999999999E-2</v>
      </c>
      <c r="AB162" s="11">
        <f ca="1"/>
        <v>2.5999999999999999E-3</v>
      </c>
      <c r="AC162" s="5">
        <f t="shared" ca="1" si="5"/>
        <v>-2.9200000000000011E-2</v>
      </c>
    </row>
    <row r="163" spans="1:29" x14ac:dyDescent="0.2">
      <c r="A163" s="58"/>
      <c r="B163" s="2" t="str">
        <f ca="1"/>
        <v>25/12/2023</v>
      </c>
      <c r="C163" s="4">
        <f ca="1"/>
        <v>15800</v>
      </c>
      <c r="D163" s="4">
        <f ca="1"/>
        <v>3600</v>
      </c>
      <c r="E163" s="4">
        <f ca="1"/>
        <v>295370000</v>
      </c>
      <c r="F163" s="4">
        <f ca="1"/>
        <v>73376550000</v>
      </c>
      <c r="G163" s="4"/>
      <c r="H163" s="58"/>
      <c r="I163" s="4" t="str">
        <f ca="1"/>
        <v>25/12/2023</v>
      </c>
      <c r="J163" s="4">
        <f ca="1"/>
        <v>0</v>
      </c>
      <c r="K163" s="4">
        <f ca="1"/>
        <v>0</v>
      </c>
      <c r="L163" s="4">
        <f ca="1"/>
        <v>0</v>
      </c>
      <c r="M163" s="4">
        <f ca="1"/>
        <v>2289795000</v>
      </c>
      <c r="N163" s="4"/>
      <c r="O163" s="58"/>
      <c r="P163" s="2" t="str">
        <f ca="1"/>
        <v>25/12/2023</v>
      </c>
      <c r="Q163" s="4">
        <f ca="1"/>
        <v>4864100</v>
      </c>
      <c r="R163" s="4">
        <f t="shared" ca="1" si="0"/>
        <v>4361009.333333333</v>
      </c>
      <c r="S163" s="4">
        <f t="shared" ca="1" si="1"/>
        <v>19400</v>
      </c>
      <c r="T163" s="4">
        <f t="shared" ca="1" si="2"/>
        <v>0</v>
      </c>
      <c r="U163" s="4"/>
      <c r="V163" s="58"/>
      <c r="W163" s="2" t="str">
        <f ca="1"/>
        <v>25/12/2023</v>
      </c>
      <c r="X163" s="11">
        <f ca="1"/>
        <v>1.66E-2</v>
      </c>
      <c r="Y163" s="5">
        <f t="shared" ca="1" si="3"/>
        <v>8.1999999999999712E-3</v>
      </c>
      <c r="Z163" s="11">
        <f ca="1"/>
        <v>1.32E-2</v>
      </c>
      <c r="AA163" s="5">
        <f t="shared" ca="1" si="4"/>
        <v>-1.6899999999999998E-2</v>
      </c>
      <c r="AB163" s="11">
        <f ca="1"/>
        <v>1.3100000000000001E-2</v>
      </c>
      <c r="AC163" s="5">
        <f t="shared" ca="1" si="5"/>
        <v>-3.1800000000000009E-2</v>
      </c>
    </row>
    <row r="164" spans="1:29" x14ac:dyDescent="0.2">
      <c r="A164" s="58"/>
      <c r="B164" s="2" t="str">
        <f ca="1"/>
        <v>22/12/2023</v>
      </c>
      <c r="C164" s="4">
        <f ca="1"/>
        <v>32800</v>
      </c>
      <c r="D164" s="4">
        <f ca="1"/>
        <v>143400</v>
      </c>
      <c r="E164" s="4">
        <f ca="1"/>
        <v>-2665430000</v>
      </c>
      <c r="F164" s="4">
        <f ca="1"/>
        <v>73081180000</v>
      </c>
      <c r="G164" s="4"/>
      <c r="H164" s="58"/>
      <c r="I164" s="4" t="str">
        <f ca="1"/>
        <v>22/12/2023</v>
      </c>
      <c r="J164" s="4">
        <f ca="1"/>
        <v>0</v>
      </c>
      <c r="K164" s="4">
        <f ca="1"/>
        <v>0</v>
      </c>
      <c r="L164" s="4">
        <f ca="1"/>
        <v>0</v>
      </c>
      <c r="M164" s="4">
        <f ca="1"/>
        <v>2289795000</v>
      </c>
      <c r="N164" s="4"/>
      <c r="O164" s="58"/>
      <c r="P164" s="2" t="str">
        <f ca="1"/>
        <v>22/12/2023</v>
      </c>
      <c r="Q164" s="4">
        <f ca="1"/>
        <v>4051178</v>
      </c>
      <c r="R164" s="4">
        <f t="shared" ca="1" si="0"/>
        <v>5295970.333333333</v>
      </c>
      <c r="S164" s="4">
        <f t="shared" ca="1" si="1"/>
        <v>176200</v>
      </c>
      <c r="T164" s="4">
        <f t="shared" ca="1" si="2"/>
        <v>0</v>
      </c>
      <c r="U164" s="4"/>
      <c r="V164" s="58"/>
      <c r="W164" s="2" t="str">
        <f ca="1"/>
        <v>22/12/2023</v>
      </c>
      <c r="X164" s="11">
        <f ca="1"/>
        <v>2.0999999999999999E-3</v>
      </c>
      <c r="Y164" s="5">
        <f t="shared" ca="1" si="3"/>
        <v>-8.400000000000029E-3</v>
      </c>
      <c r="Z164" s="11">
        <f ca="1"/>
        <v>5.9999999999999995E-4</v>
      </c>
      <c r="AA164" s="5">
        <f t="shared" ca="1" si="4"/>
        <v>-3.0099999999999998E-2</v>
      </c>
      <c r="AB164" s="11">
        <f ca="1"/>
        <v>0</v>
      </c>
      <c r="AC164" s="5">
        <f t="shared" ca="1" si="5"/>
        <v>-4.4900000000000009E-2</v>
      </c>
    </row>
    <row r="165" spans="1:29" x14ac:dyDescent="0.2">
      <c r="A165" s="58"/>
      <c r="B165" s="2" t="str">
        <f ca="1"/>
        <v>21/12/2023</v>
      </c>
      <c r="C165" s="4">
        <f ca="1"/>
        <v>200</v>
      </c>
      <c r="D165" s="4">
        <f ca="1"/>
        <v>69100</v>
      </c>
      <c r="E165" s="4">
        <f ca="1"/>
        <v>-1657230000</v>
      </c>
      <c r="F165" s="4">
        <f ca="1"/>
        <v>75746610000</v>
      </c>
      <c r="G165" s="4"/>
      <c r="H165" s="58"/>
      <c r="I165" s="4" t="str">
        <f ca="1"/>
        <v>21/12/2023</v>
      </c>
      <c r="J165" s="4">
        <f ca="1"/>
        <v>0</v>
      </c>
      <c r="K165" s="4">
        <f ca="1"/>
        <v>0</v>
      </c>
      <c r="L165" s="4">
        <f ca="1"/>
        <v>0</v>
      </c>
      <c r="M165" s="4">
        <f ca="1"/>
        <v>2289795000</v>
      </c>
      <c r="N165" s="4"/>
      <c r="O165" s="58"/>
      <c r="P165" s="2" t="str">
        <f ca="1"/>
        <v>21/12/2023</v>
      </c>
      <c r="Q165" s="4">
        <f ca="1"/>
        <v>3525638</v>
      </c>
      <c r="R165" s="4">
        <f t="shared" ca="1" si="0"/>
        <v>6029165.833333333</v>
      </c>
      <c r="S165" s="4">
        <f t="shared" ca="1" si="1"/>
        <v>69300</v>
      </c>
      <c r="T165" s="4">
        <f t="shared" ca="1" si="2"/>
        <v>0</v>
      </c>
      <c r="U165" s="4"/>
      <c r="V165" s="58"/>
      <c r="W165" s="2" t="str">
        <f ca="1"/>
        <v>21/12/2023</v>
      </c>
      <c r="X165" s="11">
        <f ca="1"/>
        <v>-6.0999999999999995E-3</v>
      </c>
      <c r="Y165" s="5">
        <f t="shared" ca="1" si="3"/>
        <v>-1.0500000000000028E-2</v>
      </c>
      <c r="Z165" s="11">
        <f ca="1"/>
        <v>1.5E-3</v>
      </c>
      <c r="AA165" s="5">
        <f t="shared" ca="1" si="4"/>
        <v>-3.0699999999999998E-2</v>
      </c>
      <c r="AB165" s="11">
        <f ca="1"/>
        <v>4.0000000000000002E-4</v>
      </c>
      <c r="AC165" s="5">
        <f t="shared" ca="1" si="5"/>
        <v>-4.4900000000000009E-2</v>
      </c>
    </row>
    <row r="166" spans="1:29" x14ac:dyDescent="0.2">
      <c r="A166" s="58"/>
      <c r="B166" s="2" t="str">
        <f ca="1"/>
        <v>20/12/2023</v>
      </c>
      <c r="C166" s="4">
        <f ca="1"/>
        <v>53000</v>
      </c>
      <c r="D166" s="4">
        <f ca="1"/>
        <v>14400</v>
      </c>
      <c r="E166" s="4">
        <f ca="1"/>
        <v>930980000</v>
      </c>
      <c r="F166" s="4">
        <f ca="1"/>
        <v>77403840000</v>
      </c>
      <c r="G166" s="4"/>
      <c r="H166" s="58"/>
      <c r="I166" s="4" t="str">
        <f ca="1"/>
        <v>20/12/2023</v>
      </c>
      <c r="J166" s="4">
        <f ca="1"/>
        <v>0</v>
      </c>
      <c r="K166" s="4">
        <f ca="1"/>
        <v>0</v>
      </c>
      <c r="L166" s="4">
        <f ca="1"/>
        <v>0</v>
      </c>
      <c r="M166" s="4">
        <f ca="1"/>
        <v>2289795000</v>
      </c>
      <c r="N166" s="4"/>
      <c r="O166" s="58"/>
      <c r="P166" s="2" t="str">
        <f ca="1"/>
        <v>20/12/2023</v>
      </c>
      <c r="Q166" s="4">
        <f ca="1"/>
        <v>3927457</v>
      </c>
      <c r="R166" s="4">
        <f t="shared" ca="1" si="0"/>
        <v>8359340.833333333</v>
      </c>
      <c r="S166" s="4">
        <f t="shared" ca="1" si="1"/>
        <v>67400</v>
      </c>
      <c r="T166" s="4">
        <f t="shared" ca="1" si="2"/>
        <v>0</v>
      </c>
      <c r="U166" s="4"/>
      <c r="V166" s="58"/>
      <c r="W166" s="2" t="str">
        <f ca="1"/>
        <v>20/12/2023</v>
      </c>
      <c r="X166" s="11">
        <f ca="1"/>
        <v>1.6899999999999998E-2</v>
      </c>
      <c r="Y166" s="5">
        <f t="shared" ca="1" si="3"/>
        <v>-4.4000000000000289E-3</v>
      </c>
      <c r="Z166" s="11">
        <f ca="1"/>
        <v>4.0999999999999995E-3</v>
      </c>
      <c r="AA166" s="5">
        <f t="shared" ca="1" si="4"/>
        <v>-3.2199999999999999E-2</v>
      </c>
      <c r="AB166" s="11">
        <f ca="1"/>
        <v>4.6999999999999993E-3</v>
      </c>
      <c r="AC166" s="5">
        <f t="shared" ca="1" si="5"/>
        <v>-4.5300000000000007E-2</v>
      </c>
    </row>
    <row r="167" spans="1:29" x14ac:dyDescent="0.2">
      <c r="A167" s="58"/>
      <c r="B167" s="2" t="str">
        <f ca="1"/>
        <v>19/12/2023</v>
      </c>
      <c r="C167" s="4">
        <f ca="1"/>
        <v>62300</v>
      </c>
      <c r="D167" s="4">
        <f ca="1"/>
        <v>48166</v>
      </c>
      <c r="E167" s="4">
        <f ca="1"/>
        <v>319840000</v>
      </c>
      <c r="F167" s="4">
        <f ca="1"/>
        <v>76472860000</v>
      </c>
      <c r="G167" s="4"/>
      <c r="H167" s="58"/>
      <c r="I167" s="4" t="str">
        <f ca="1"/>
        <v>19/12/2023</v>
      </c>
      <c r="J167" s="4">
        <f ca="1"/>
        <v>0</v>
      </c>
      <c r="K167" s="4">
        <f ca="1"/>
        <v>0</v>
      </c>
      <c r="L167" s="4">
        <f ca="1"/>
        <v>0</v>
      </c>
      <c r="M167" s="4">
        <f ca="1"/>
        <v>2289795000</v>
      </c>
      <c r="N167" s="4"/>
      <c r="O167" s="58"/>
      <c r="P167" s="2" t="str">
        <f ca="1"/>
        <v>19/12/2023</v>
      </c>
      <c r="Q167" s="4">
        <f ca="1"/>
        <v>4647967</v>
      </c>
      <c r="R167" s="4">
        <f t="shared" ca="1" si="0"/>
        <v>8400679.333333334</v>
      </c>
      <c r="S167" s="4">
        <f t="shared" ca="1" si="1"/>
        <v>110466</v>
      </c>
      <c r="T167" s="4">
        <f t="shared" ca="1" si="2"/>
        <v>0</v>
      </c>
      <c r="U167" s="4"/>
      <c r="V167" s="58"/>
      <c r="W167" s="2" t="str">
        <f ca="1"/>
        <v>19/12/2023</v>
      </c>
      <c r="X167" s="11">
        <f ca="1"/>
        <v>1.9299999999999998E-2</v>
      </c>
      <c r="Y167" s="5">
        <f t="shared" ca="1" si="3"/>
        <v>-2.1300000000000027E-2</v>
      </c>
      <c r="Z167" s="11">
        <f ca="1"/>
        <v>4.0000000000000001E-3</v>
      </c>
      <c r="AA167" s="5">
        <f t="shared" ca="1" si="4"/>
        <v>-3.6299999999999999E-2</v>
      </c>
      <c r="AB167" s="11">
        <f ca="1"/>
        <v>6.6E-3</v>
      </c>
      <c r="AC167" s="5">
        <f t="shared" ca="1" si="5"/>
        <v>-0.05</v>
      </c>
    </row>
    <row r="168" spans="1:29" x14ac:dyDescent="0.2">
      <c r="A168" s="58" t="s">
        <v>242</v>
      </c>
      <c r="B168" s="2" t="str">
        <f ca="1"/>
        <v>18/12/2023</v>
      </c>
      <c r="C168" s="4">
        <f ca="1"/>
        <v>57900</v>
      </c>
      <c r="D168" s="4">
        <f ca="1"/>
        <v>54300</v>
      </c>
      <c r="E168" s="4">
        <f ca="1"/>
        <v>82920000</v>
      </c>
      <c r="F168" s="4">
        <f ca="1"/>
        <v>76153020000</v>
      </c>
      <c r="G168" s="4"/>
      <c r="H168" s="58" t="s">
        <v>242</v>
      </c>
      <c r="I168" s="4" t="str">
        <f ca="1"/>
        <v>18/12/2023</v>
      </c>
      <c r="J168" s="4">
        <f ca="1"/>
        <v>0</v>
      </c>
      <c r="K168" s="4">
        <f ca="1"/>
        <v>0</v>
      </c>
      <c r="L168" s="4">
        <f ca="1"/>
        <v>0</v>
      </c>
      <c r="M168" s="4">
        <f ca="1"/>
        <v>2289795000</v>
      </c>
      <c r="N168" s="4"/>
      <c r="O168" s="58" t="s">
        <v>242</v>
      </c>
      <c r="P168" s="2" t="str">
        <f ca="1"/>
        <v>18/12/2023</v>
      </c>
      <c r="Q168" s="4">
        <f ca="1"/>
        <v>5149716</v>
      </c>
      <c r="R168" s="4">
        <f t="shared" ca="1" si="0"/>
        <v>8521060.666666666</v>
      </c>
      <c r="S168" s="4">
        <f t="shared" ca="1" si="1"/>
        <v>112200</v>
      </c>
      <c r="T168" s="4">
        <f t="shared" ca="1" si="2"/>
        <v>0</v>
      </c>
      <c r="U168" s="4"/>
      <c r="V168" s="58" t="s">
        <v>242</v>
      </c>
      <c r="W168" s="2" t="str">
        <f ca="1"/>
        <v>18/12/2023</v>
      </c>
      <c r="X168" s="11">
        <f ca="1"/>
        <v>-1.47E-2</v>
      </c>
      <c r="Y168" s="5">
        <f t="shared" ca="1" si="3"/>
        <v>-4.0600000000000025E-2</v>
      </c>
      <c r="Z168" s="11">
        <f ca="1"/>
        <v>-9.4999999999999998E-3</v>
      </c>
      <c r="AA168" s="5">
        <f t="shared" ca="1" si="4"/>
        <v>-4.0299999999999996E-2</v>
      </c>
      <c r="AB168" s="11">
        <f ca="1"/>
        <v>-1.1599999999999999E-2</v>
      </c>
      <c r="AC168" s="5">
        <f t="shared" ca="1" si="5"/>
        <v>-5.6600000000000004E-2</v>
      </c>
    </row>
    <row r="169" spans="1:29" x14ac:dyDescent="0.2">
      <c r="A169" s="58"/>
      <c r="B169" s="2" t="str">
        <f ca="1"/>
        <v>15/12/2023</v>
      </c>
      <c r="C169" s="4">
        <f ca="1"/>
        <v>253408</v>
      </c>
      <c r="D169" s="4">
        <f ca="1"/>
        <v>1800602</v>
      </c>
      <c r="E169" s="4">
        <f ca="1"/>
        <v>-36724030000</v>
      </c>
      <c r="F169" s="4">
        <f ca="1"/>
        <v>76070100000</v>
      </c>
      <c r="G169" s="4"/>
      <c r="H169" s="58"/>
      <c r="I169" s="4" t="str">
        <f ca="1"/>
        <v>15/12/2023</v>
      </c>
      <c r="J169" s="4">
        <f ca="1"/>
        <v>0</v>
      </c>
      <c r="K169" s="4">
        <f ca="1"/>
        <v>120000</v>
      </c>
      <c r="L169" s="4">
        <f ca="1"/>
        <v>-2882780000</v>
      </c>
      <c r="M169" s="4">
        <f ca="1"/>
        <v>2289795000</v>
      </c>
      <c r="N169" s="4"/>
      <c r="O169" s="58"/>
      <c r="P169" s="2" t="str">
        <f ca="1"/>
        <v>15/12/2023</v>
      </c>
      <c r="Q169" s="4">
        <f ca="1"/>
        <v>10473866</v>
      </c>
      <c r="R169" s="4">
        <f t="shared" ca="1" si="0"/>
        <v>8736722.333333334</v>
      </c>
      <c r="S169" s="4">
        <f t="shared" ca="1" si="1"/>
        <v>2054010</v>
      </c>
      <c r="T169" s="4">
        <f t="shared" ca="1" si="2"/>
        <v>120000</v>
      </c>
      <c r="U169" s="4"/>
      <c r="V169" s="58"/>
      <c r="W169" s="2" t="str">
        <f ca="1"/>
        <v>15/12/2023</v>
      </c>
      <c r="X169" s="11">
        <f ca="1"/>
        <v>-1.2500000000000001E-2</v>
      </c>
      <c r="Y169" s="5">
        <f t="shared" ca="1" si="3"/>
        <v>-2.5900000000000027E-2</v>
      </c>
      <c r="Z169" s="11">
        <f ca="1"/>
        <v>-7.0999999999999995E-3</v>
      </c>
      <c r="AA169" s="5">
        <f t="shared" ca="1" si="4"/>
        <v>-3.0799999999999998E-2</v>
      </c>
      <c r="AB169" s="11">
        <f ca="1"/>
        <v>-6.4000000000000003E-3</v>
      </c>
      <c r="AC169" s="5">
        <f t="shared" ca="1" si="5"/>
        <v>-4.5000000000000005E-2</v>
      </c>
    </row>
    <row r="170" spans="1:29" x14ac:dyDescent="0.2">
      <c r="A170" s="58"/>
      <c r="B170" s="2" t="str">
        <f ca="1"/>
        <v>14/12/2023</v>
      </c>
      <c r="C170" s="4">
        <f ca="1"/>
        <v>20600</v>
      </c>
      <c r="D170" s="4">
        <f ca="1"/>
        <v>1184400</v>
      </c>
      <c r="E170" s="4">
        <f ca="1"/>
        <v>-28438810000</v>
      </c>
      <c r="F170" s="4">
        <f ca="1"/>
        <v>112794130000</v>
      </c>
      <c r="G170" s="4"/>
      <c r="H170" s="58"/>
      <c r="I170" s="4" t="str">
        <f ca="1"/>
        <v>14/12/2023</v>
      </c>
      <c r="J170" s="4">
        <f ca="1"/>
        <v>0</v>
      </c>
      <c r="K170" s="4">
        <f ca="1"/>
        <v>0</v>
      </c>
      <c r="L170" s="4">
        <f ca="1"/>
        <v>0</v>
      </c>
      <c r="M170" s="4">
        <f ca="1"/>
        <v>0</v>
      </c>
      <c r="N170" s="4"/>
      <c r="O170" s="58"/>
      <c r="P170" s="2" t="str">
        <f ca="1"/>
        <v>14/12/2023</v>
      </c>
      <c r="Q170" s="4">
        <f ca="1"/>
        <v>8450351</v>
      </c>
      <c r="R170" s="4">
        <f t="shared" ca="1" si="0"/>
        <v>9856783.333333334</v>
      </c>
      <c r="S170" s="4">
        <f t="shared" ca="1" si="1"/>
        <v>1205000</v>
      </c>
      <c r="T170" s="4">
        <f t="shared" ca="1" si="2"/>
        <v>0</v>
      </c>
      <c r="U170" s="4"/>
      <c r="V170" s="58"/>
      <c r="W170" s="2" t="str">
        <f ca="1"/>
        <v>14/12/2023</v>
      </c>
      <c r="X170" s="11">
        <f ca="1"/>
        <v>-2.4300000000000002E-2</v>
      </c>
      <c r="Y170" s="5">
        <f t="shared" ca="1" si="3"/>
        <v>-1.3400000000000025E-2</v>
      </c>
      <c r="Z170" s="11">
        <f ca="1"/>
        <v>-3.7000000000000002E-3</v>
      </c>
      <c r="AA170" s="5">
        <f t="shared" ca="1" si="4"/>
        <v>-2.3699999999999999E-2</v>
      </c>
      <c r="AB170" s="11">
        <f ca="1"/>
        <v>-2.0999999999999999E-3</v>
      </c>
      <c r="AC170" s="5">
        <f t="shared" ca="1" si="5"/>
        <v>-3.8600000000000002E-2</v>
      </c>
    </row>
    <row r="171" spans="1:29" x14ac:dyDescent="0.2">
      <c r="A171" s="58"/>
      <c r="B171" s="2" t="str">
        <f ca="1"/>
        <v>13/12/2023</v>
      </c>
      <c r="C171" s="4">
        <f ca="1"/>
        <v>30800</v>
      </c>
      <c r="D171" s="4">
        <f ca="1"/>
        <v>698110</v>
      </c>
      <c r="E171" s="4">
        <f ca="1"/>
        <v>-16686290000</v>
      </c>
      <c r="F171" s="4">
        <f ca="1"/>
        <v>141232940000</v>
      </c>
      <c r="G171" s="4"/>
      <c r="H171" s="58"/>
      <c r="I171" s="4" t="str">
        <f ca="1"/>
        <v>13/12/2023</v>
      </c>
      <c r="J171" s="4">
        <f ca="1"/>
        <v>226000</v>
      </c>
      <c r="K171" s="4">
        <f ca="1"/>
        <v>18700</v>
      </c>
      <c r="L171" s="4">
        <f ca="1"/>
        <v>5172575000</v>
      </c>
      <c r="M171" s="4">
        <f ca="1"/>
        <v>5172575000</v>
      </c>
      <c r="N171" s="4"/>
      <c r="O171" s="58"/>
      <c r="P171" s="2" t="str">
        <f ca="1"/>
        <v>13/12/2023</v>
      </c>
      <c r="Q171" s="4">
        <f ca="1"/>
        <v>17506688</v>
      </c>
      <c r="R171" s="4">
        <f t="shared" ca="1" si="0"/>
        <v>9622122.666666666</v>
      </c>
      <c r="S171" s="4">
        <f t="shared" ca="1" si="1"/>
        <v>728910</v>
      </c>
      <c r="T171" s="4">
        <f t="shared" ca="1" si="2"/>
        <v>244700</v>
      </c>
      <c r="U171" s="4"/>
      <c r="V171" s="58"/>
      <c r="W171" s="2" t="str">
        <f ca="1"/>
        <v>13/12/2023</v>
      </c>
      <c r="X171" s="11">
        <f ca="1"/>
        <v>8.199999999999999E-3</v>
      </c>
      <c r="Y171" s="5">
        <f t="shared" ca="1" si="3"/>
        <v>1.0899999999999977E-2</v>
      </c>
      <c r="Z171" s="11">
        <f ca="1"/>
        <v>-1.1899999999999999E-2</v>
      </c>
      <c r="AA171" s="5">
        <f t="shared" ca="1" si="4"/>
        <v>-1.9999999999999997E-2</v>
      </c>
      <c r="AB171" s="11">
        <f ca="1"/>
        <v>-1.2800000000000001E-2</v>
      </c>
      <c r="AC171" s="5">
        <f t="shared" ca="1" si="5"/>
        <v>-3.6500000000000005E-2</v>
      </c>
    </row>
    <row r="172" spans="1:29" x14ac:dyDescent="0.2">
      <c r="A172" s="58"/>
      <c r="B172" s="2" t="str">
        <f ca="1"/>
        <v>12/12/2023</v>
      </c>
      <c r="C172" s="4">
        <f ca="1"/>
        <v>0</v>
      </c>
      <c r="D172" s="4">
        <f ca="1"/>
        <v>51500</v>
      </c>
      <c r="E172" s="4">
        <f ca="1"/>
        <v>-1256520000</v>
      </c>
      <c r="F172" s="4">
        <f ca="1"/>
        <v>157919230000</v>
      </c>
      <c r="G172" s="4"/>
      <c r="H172" s="58"/>
      <c r="I172" s="4" t="str">
        <f ca="1"/>
        <v>12/12/2023</v>
      </c>
      <c r="J172" s="4">
        <f ca="1"/>
        <v>0</v>
      </c>
      <c r="K172" s="4">
        <f ca="1"/>
        <v>0</v>
      </c>
      <c r="L172" s="4">
        <f ca="1"/>
        <v>0</v>
      </c>
      <c r="M172" s="4">
        <f ca="1"/>
        <v>0</v>
      </c>
      <c r="N172" s="4"/>
      <c r="O172" s="58"/>
      <c r="P172" s="2" t="str">
        <f ca="1"/>
        <v>12/12/2023</v>
      </c>
      <c r="Q172" s="4">
        <f ca="1"/>
        <v>4175488</v>
      </c>
      <c r="R172" s="4">
        <f t="shared" ca="1" si="0"/>
        <v>8641770.833333334</v>
      </c>
      <c r="S172" s="4">
        <f t="shared" ca="1" si="1"/>
        <v>51500</v>
      </c>
      <c r="T172" s="4">
        <f t="shared" ca="1" si="2"/>
        <v>0</v>
      </c>
      <c r="U172" s="4"/>
      <c r="V172" s="58"/>
      <c r="W172" s="2" t="str">
        <f ca="1"/>
        <v>12/12/2023</v>
      </c>
      <c r="X172" s="11">
        <f ca="1"/>
        <v>0</v>
      </c>
      <c r="Y172" s="5">
        <f t="shared" ca="1" si="3"/>
        <v>2.6999999999999785E-3</v>
      </c>
      <c r="Z172" s="11">
        <f ca="1"/>
        <v>1.9E-3</v>
      </c>
      <c r="AA172" s="5">
        <f t="shared" ca="1" si="4"/>
        <v>-8.0999999999999978E-3</v>
      </c>
      <c r="AB172" s="11">
        <f ca="1"/>
        <v>3.4999999999999996E-3</v>
      </c>
      <c r="AC172" s="5">
        <f t="shared" ca="1" si="5"/>
        <v>-2.3700000000000002E-2</v>
      </c>
    </row>
    <row r="173" spans="1:29" x14ac:dyDescent="0.2">
      <c r="A173" s="58"/>
      <c r="B173" s="2" t="str">
        <f ca="1"/>
        <v>11/12/2023</v>
      </c>
      <c r="C173" s="4">
        <f ca="1"/>
        <v>114500</v>
      </c>
      <c r="D173" s="4">
        <f ca="1"/>
        <v>37300</v>
      </c>
      <c r="E173" s="4">
        <f ca="1"/>
        <v>1890270000</v>
      </c>
      <c r="F173" s="4">
        <f ca="1"/>
        <v>159175750000</v>
      </c>
      <c r="G173" s="4"/>
      <c r="H173" s="58"/>
      <c r="I173" s="4" t="str">
        <f ca="1"/>
        <v>11/12/2023</v>
      </c>
      <c r="J173" s="4">
        <f ca="1"/>
        <v>0</v>
      </c>
      <c r="K173" s="4">
        <f ca="1"/>
        <v>0</v>
      </c>
      <c r="L173" s="4">
        <f ca="1"/>
        <v>0</v>
      </c>
      <c r="M173" s="4">
        <f ca="1"/>
        <v>0</v>
      </c>
      <c r="N173" s="4"/>
      <c r="O173" s="58"/>
      <c r="P173" s="2" t="str">
        <f ca="1"/>
        <v>11/12/2023</v>
      </c>
      <c r="Q173" s="4">
        <f ca="1"/>
        <v>5370255</v>
      </c>
      <c r="R173" s="4">
        <f t="shared" ca="1" si="0"/>
        <v>10470016.5</v>
      </c>
      <c r="S173" s="4">
        <f t="shared" ca="1" si="1"/>
        <v>151800</v>
      </c>
      <c r="T173" s="4">
        <f t="shared" ca="1" si="2"/>
        <v>0</v>
      </c>
      <c r="U173" s="4"/>
      <c r="V173" s="58"/>
      <c r="W173" s="2" t="str">
        <f ca="1"/>
        <v>11/12/2023</v>
      </c>
      <c r="X173" s="11">
        <f ca="1"/>
        <v>8.3000000000000001E-3</v>
      </c>
      <c r="Y173" s="5">
        <f t="shared" ca="1" si="3"/>
        <v>2.6999999999999785E-3</v>
      </c>
      <c r="Z173" s="11">
        <f ca="1"/>
        <v>8.9999999999999998E-4</v>
      </c>
      <c r="AA173" s="5">
        <f t="shared" ca="1" si="4"/>
        <v>-9.9999999999999985E-3</v>
      </c>
      <c r="AB173" s="11">
        <f ca="1"/>
        <v>2.2000000000000001E-3</v>
      </c>
      <c r="AC173" s="5">
        <f t="shared" ca="1" si="5"/>
        <v>-2.7200000000000002E-2</v>
      </c>
    </row>
    <row r="174" spans="1:29" x14ac:dyDescent="0.2">
      <c r="A174" s="58"/>
      <c r="B174" s="2" t="str">
        <f ca="1"/>
        <v>08/12/2023</v>
      </c>
      <c r="C174" s="4">
        <f ca="1"/>
        <v>20500</v>
      </c>
      <c r="D174" s="4">
        <f ca="1"/>
        <v>30600</v>
      </c>
      <c r="E174" s="4">
        <f ca="1"/>
        <v>-249920000</v>
      </c>
      <c r="F174" s="4">
        <f ca="1"/>
        <v>157285480000</v>
      </c>
      <c r="G174" s="4"/>
      <c r="H174" s="58"/>
      <c r="I174" s="4" t="str">
        <f ca="1"/>
        <v>08/12/2023</v>
      </c>
      <c r="J174" s="4">
        <f ca="1"/>
        <v>0</v>
      </c>
      <c r="K174" s="4">
        <f ca="1"/>
        <v>0</v>
      </c>
      <c r="L174" s="4">
        <f ca="1"/>
        <v>0</v>
      </c>
      <c r="M174" s="4">
        <f ca="1"/>
        <v>0</v>
      </c>
      <c r="N174" s="4"/>
      <c r="O174" s="58"/>
      <c r="P174" s="2" t="str">
        <f ca="1"/>
        <v>08/12/2023</v>
      </c>
      <c r="Q174" s="4">
        <f ca="1"/>
        <v>6443686</v>
      </c>
      <c r="R174" s="4">
        <f t="shared" ca="1" si="0"/>
        <v>10383192</v>
      </c>
      <c r="S174" s="4">
        <f t="shared" ca="1" si="1"/>
        <v>51100</v>
      </c>
      <c r="T174" s="4">
        <f t="shared" ca="1" si="2"/>
        <v>0</v>
      </c>
      <c r="U174" s="4"/>
      <c r="V174" s="58"/>
      <c r="W174" s="2" t="str">
        <f ca="1"/>
        <v>08/12/2023</v>
      </c>
      <c r="X174" s="11">
        <f ca="1"/>
        <v>-1.2199999999999999E-2</v>
      </c>
      <c r="Y174" s="5">
        <f t="shared" ca="1" si="3"/>
        <v>-5.6000000000000216E-3</v>
      </c>
      <c r="Z174" s="11">
        <f ca="1"/>
        <v>2.5999999999999999E-3</v>
      </c>
      <c r="AA174" s="5">
        <f t="shared" ca="1" si="4"/>
        <v>-1.0899999999999998E-2</v>
      </c>
      <c r="AB174" s="11">
        <f ca="1"/>
        <v>3.2000000000000002E-3</v>
      </c>
      <c r="AC174" s="5">
        <f t="shared" ca="1" si="5"/>
        <v>-2.9400000000000003E-2</v>
      </c>
    </row>
    <row r="175" spans="1:29" x14ac:dyDescent="0.2">
      <c r="A175" s="58"/>
      <c r="B175" s="2" t="str">
        <f ca="1"/>
        <v>07/12/2023</v>
      </c>
      <c r="C175" s="4">
        <f ca="1"/>
        <v>615200</v>
      </c>
      <c r="D175" s="4">
        <f ca="1"/>
        <v>452600</v>
      </c>
      <c r="E175" s="4">
        <f ca="1"/>
        <v>3964740000</v>
      </c>
      <c r="F175" s="4">
        <f ca="1"/>
        <v>157535400000</v>
      </c>
      <c r="G175" s="4"/>
      <c r="H175" s="58"/>
      <c r="I175" s="4" t="str">
        <f ca="1"/>
        <v>07/12/2023</v>
      </c>
      <c r="J175" s="4">
        <f ca="1"/>
        <v>0</v>
      </c>
      <c r="K175" s="4">
        <f ca="1"/>
        <v>0</v>
      </c>
      <c r="L175" s="4">
        <f ca="1"/>
        <v>0</v>
      </c>
      <c r="M175" s="4">
        <f ca="1"/>
        <v>0</v>
      </c>
      <c r="N175" s="4"/>
      <c r="O175" s="58"/>
      <c r="P175" s="2" t="str">
        <f ca="1"/>
        <v>07/12/2023</v>
      </c>
      <c r="Q175" s="4">
        <f ca="1"/>
        <v>17194232</v>
      </c>
      <c r="R175" s="4">
        <f t="shared" ca="1" si="0"/>
        <v>10217170.333333334</v>
      </c>
      <c r="S175" s="4">
        <f t="shared" ref="S175:S211" ca="1" si="6">C175+D175</f>
        <v>1067800</v>
      </c>
      <c r="T175" s="4">
        <f t="shared" ca="1" si="2"/>
        <v>0</v>
      </c>
      <c r="U175" s="4"/>
      <c r="V175" s="58"/>
      <c r="W175" s="2" t="str">
        <f ca="1"/>
        <v>07/12/2023</v>
      </c>
      <c r="X175" s="11">
        <f ca="1"/>
        <v>-1.2E-2</v>
      </c>
      <c r="Y175" s="5">
        <f t="shared" ca="1" si="3"/>
        <v>6.5999999999999774E-3</v>
      </c>
      <c r="Z175" s="11">
        <f ca="1"/>
        <v>-4.4000000000000003E-3</v>
      </c>
      <c r="AA175" s="5">
        <f t="shared" ca="1" si="4"/>
        <v>-1.3499999999999998E-2</v>
      </c>
      <c r="AB175" s="11">
        <f ca="1"/>
        <v>1.9E-3</v>
      </c>
      <c r="AC175" s="5">
        <f t="shared" ca="1" si="5"/>
        <v>-3.2600000000000004E-2</v>
      </c>
    </row>
    <row r="176" spans="1:29" x14ac:dyDescent="0.2">
      <c r="A176" s="58"/>
      <c r="B176" s="2" t="str">
        <f ca="1"/>
        <v>06/12/2023</v>
      </c>
      <c r="C176" s="4">
        <f ca="1"/>
        <v>313500</v>
      </c>
      <c r="D176" s="4">
        <f ca="1"/>
        <v>55600</v>
      </c>
      <c r="E176" s="4">
        <f ca="1"/>
        <v>6400680000</v>
      </c>
      <c r="F176" s="4">
        <f ca="1"/>
        <v>153570660000</v>
      </c>
      <c r="G176" s="4"/>
      <c r="H176" s="58"/>
      <c r="I176" s="4" t="str">
        <f ca="1"/>
        <v>06/12/2023</v>
      </c>
      <c r="J176" s="4">
        <f ca="1"/>
        <v>0</v>
      </c>
      <c r="K176" s="4">
        <f ca="1"/>
        <v>0</v>
      </c>
      <c r="L176" s="4">
        <f ca="1"/>
        <v>0</v>
      </c>
      <c r="M176" s="4">
        <f ca="1"/>
        <v>0</v>
      </c>
      <c r="N176" s="4"/>
      <c r="O176" s="58"/>
      <c r="P176" s="2" t="str">
        <f ca="1"/>
        <v>06/12/2023</v>
      </c>
      <c r="Q176" s="4">
        <f ca="1"/>
        <v>7042387</v>
      </c>
      <c r="R176" s="4">
        <f t="shared" ca="1" si="0"/>
        <v>8049095.5</v>
      </c>
      <c r="S176" s="4">
        <f t="shared" ca="1" si="6"/>
        <v>369100</v>
      </c>
      <c r="T176" s="4">
        <f t="shared" ca="1" si="2"/>
        <v>0</v>
      </c>
      <c r="U176" s="4"/>
      <c r="V176" s="58"/>
      <c r="W176" s="2" t="str">
        <f ca="1"/>
        <v>06/12/2023</v>
      </c>
      <c r="X176" s="11">
        <f ca="1"/>
        <v>1.23E-2</v>
      </c>
      <c r="Y176" s="5">
        <f t="shared" ca="1" si="3"/>
        <v>1.8599999999999978E-2</v>
      </c>
      <c r="Z176" s="11">
        <f ca="1"/>
        <v>9.3999999999999986E-3</v>
      </c>
      <c r="AA176" s="5">
        <f t="shared" ca="1" si="4"/>
        <v>-9.099999999999997E-3</v>
      </c>
      <c r="AB176" s="11">
        <f ca="1"/>
        <v>8.0000000000000002E-3</v>
      </c>
      <c r="AC176" s="5">
        <f t="shared" ca="1" si="5"/>
        <v>-3.4500000000000003E-2</v>
      </c>
    </row>
    <row r="177" spans="1:29" x14ac:dyDescent="0.2">
      <c r="A177" s="58"/>
      <c r="B177" s="2" t="str">
        <f ca="1"/>
        <v>05/12/2023</v>
      </c>
      <c r="C177" s="4">
        <f ca="1"/>
        <v>90200</v>
      </c>
      <c r="D177" s="4">
        <f ca="1"/>
        <v>258000</v>
      </c>
      <c r="E177" s="4">
        <f ca="1"/>
        <v>-4101900000</v>
      </c>
      <c r="F177" s="4">
        <f ca="1"/>
        <v>147169980000</v>
      </c>
      <c r="G177" s="4"/>
      <c r="H177" s="58"/>
      <c r="I177" s="4" t="str">
        <f ca="1"/>
        <v>05/12/2023</v>
      </c>
      <c r="J177" s="4">
        <f ca="1"/>
        <v>0</v>
      </c>
      <c r="K177" s="4">
        <f ca="1"/>
        <v>0</v>
      </c>
      <c r="L177" s="4">
        <f ca="1"/>
        <v>0</v>
      </c>
      <c r="M177" s="4">
        <f ca="1"/>
        <v>0</v>
      </c>
      <c r="N177" s="4"/>
      <c r="O177" s="58"/>
      <c r="P177" s="2" t="str">
        <f ca="1"/>
        <v>05/12/2023</v>
      </c>
      <c r="Q177" s="4">
        <f ca="1"/>
        <v>11624577</v>
      </c>
      <c r="R177" s="4">
        <f t="shared" ca="1" si="0"/>
        <v>7856145.5</v>
      </c>
      <c r="S177" s="4">
        <f t="shared" ca="1" si="6"/>
        <v>348200</v>
      </c>
      <c r="T177" s="4">
        <f t="shared" ref="T177:T211" ca="1" si="7">J177+K177</f>
        <v>0</v>
      </c>
      <c r="U177" s="4"/>
      <c r="V177" s="58"/>
      <c r="W177" s="2" t="str">
        <f ca="1"/>
        <v>05/12/2023</v>
      </c>
      <c r="X177" s="11">
        <f ca="1"/>
        <v>1.04E-2</v>
      </c>
      <c r="Y177" s="5">
        <f t="shared" ca="1" si="3"/>
        <v>6.2999999999999792E-3</v>
      </c>
      <c r="Z177" s="11">
        <f ca="1"/>
        <v>-4.0000000000000001E-3</v>
      </c>
      <c r="AA177" s="5">
        <f t="shared" ca="1" si="4"/>
        <v>-1.8499999999999996E-2</v>
      </c>
      <c r="AB177" s="11">
        <f ca="1"/>
        <v>-6.0999999999999995E-3</v>
      </c>
      <c r="AC177" s="5">
        <f t="shared" ca="1" si="5"/>
        <v>-4.2500000000000003E-2</v>
      </c>
    </row>
    <row r="178" spans="1:29" x14ac:dyDescent="0.2">
      <c r="A178" s="58"/>
      <c r="B178" s="2" t="str">
        <f ca="1"/>
        <v>04/12/2023</v>
      </c>
      <c r="C178" s="4">
        <f ca="1"/>
        <v>469800</v>
      </c>
      <c r="D178" s="4">
        <f ca="1"/>
        <v>33030</v>
      </c>
      <c r="E178" s="4">
        <f ca="1"/>
        <v>10373660000</v>
      </c>
      <c r="F178" s="4">
        <f ca="1"/>
        <v>151271880000</v>
      </c>
      <c r="G178" s="4"/>
      <c r="H178" s="58"/>
      <c r="I178" s="4" t="str">
        <f ca="1"/>
        <v>04/12/2023</v>
      </c>
      <c r="J178" s="4">
        <f ca="1"/>
        <v>0</v>
      </c>
      <c r="K178" s="4">
        <f ca="1"/>
        <v>0</v>
      </c>
      <c r="L178" s="4">
        <f ca="1"/>
        <v>0</v>
      </c>
      <c r="M178" s="4">
        <f ca="1"/>
        <v>0</v>
      </c>
      <c r="N178" s="4"/>
      <c r="O178" s="58"/>
      <c r="P178" s="2" t="str">
        <f ca="1"/>
        <v>04/12/2023</v>
      </c>
      <c r="Q178" s="4">
        <f ca="1"/>
        <v>15144962</v>
      </c>
      <c r="R178" s="4">
        <f t="shared" ca="1" si="0"/>
        <v>6664817.666666667</v>
      </c>
      <c r="S178" s="4">
        <f t="shared" ca="1" si="6"/>
        <v>502830</v>
      </c>
      <c r="T178" s="4">
        <f t="shared" ca="1" si="7"/>
        <v>0</v>
      </c>
      <c r="U178" s="4"/>
      <c r="V178" s="58"/>
      <c r="W178" s="2" t="str">
        <f ca="1"/>
        <v>04/12/2023</v>
      </c>
      <c r="X178" s="11">
        <f ca="1"/>
        <v>6.83E-2</v>
      </c>
      <c r="Y178" s="5">
        <f t="shared" ca="1" si="3"/>
        <v>-4.1000000000000203E-3</v>
      </c>
      <c r="Z178" s="11">
        <f ca="1"/>
        <v>1.66E-2</v>
      </c>
      <c r="AA178" s="5">
        <f t="shared" ca="1" si="4"/>
        <v>-1.4499999999999996E-2</v>
      </c>
      <c r="AB178" s="11">
        <f ca="1"/>
        <v>1.54E-2</v>
      </c>
      <c r="AC178" s="5">
        <f t="shared" ca="1" si="5"/>
        <v>-3.6400000000000002E-2</v>
      </c>
    </row>
    <row r="179" spans="1:29" x14ac:dyDescent="0.2">
      <c r="A179" s="58"/>
      <c r="B179" s="2" t="str">
        <f ca="1"/>
        <v>01/12/2023</v>
      </c>
      <c r="C179" s="4">
        <f ca="1"/>
        <v>31900</v>
      </c>
      <c r="D179" s="4">
        <f ca="1"/>
        <v>207639</v>
      </c>
      <c r="E179" s="4">
        <f ca="1"/>
        <v>-3982370000</v>
      </c>
      <c r="F179" s="4">
        <f ca="1"/>
        <v>140898220000</v>
      </c>
      <c r="G179" s="4"/>
      <c r="H179" s="58"/>
      <c r="I179" s="4" t="str">
        <f ca="1"/>
        <v>01/12/2023</v>
      </c>
      <c r="J179" s="4">
        <f ca="1"/>
        <v>0</v>
      </c>
      <c r="K179" s="4">
        <f ca="1"/>
        <v>0</v>
      </c>
      <c r="L179" s="4">
        <f ca="1"/>
        <v>0</v>
      </c>
      <c r="M179" s="4">
        <f ca="1"/>
        <v>0</v>
      </c>
      <c r="N179" s="4"/>
      <c r="O179" s="58"/>
      <c r="P179" s="2" t="str">
        <f ca="1"/>
        <v>01/12/2023</v>
      </c>
      <c r="Q179" s="4">
        <f ca="1"/>
        <v>4849308</v>
      </c>
      <c r="R179" s="4">
        <f t="shared" ca="1" si="0"/>
        <v>5736221.333333333</v>
      </c>
      <c r="S179" s="4">
        <f t="shared" ca="1" si="6"/>
        <v>239539</v>
      </c>
      <c r="T179" s="4">
        <f t="shared" ca="1" si="7"/>
        <v>0</v>
      </c>
      <c r="U179" s="4"/>
      <c r="V179" s="58"/>
      <c r="W179" s="2" t="str">
        <f ca="1"/>
        <v>01/12/2023</v>
      </c>
      <c r="X179" s="11">
        <f ca="1"/>
        <v>0</v>
      </c>
      <c r="Y179" s="5">
        <f t="shared" ca="1" si="3"/>
        <v>-7.240000000000002E-2</v>
      </c>
      <c r="Z179" s="11">
        <f ca="1"/>
        <v>7.3000000000000001E-3</v>
      </c>
      <c r="AA179" s="5">
        <f t="shared" ca="1" si="4"/>
        <v>-3.1099999999999996E-2</v>
      </c>
      <c r="AB179" s="11">
        <f ca="1"/>
        <v>8.0000000000000002E-3</v>
      </c>
      <c r="AC179" s="5">
        <f t="shared" ca="1" si="5"/>
        <v>-5.1800000000000006E-2</v>
      </c>
    </row>
    <row r="180" spans="1:29" x14ac:dyDescent="0.2">
      <c r="A180" s="58"/>
      <c r="B180" s="2" t="str">
        <f ca="1"/>
        <v>30/11/2023</v>
      </c>
      <c r="C180" s="4">
        <f ca="1"/>
        <v>34400</v>
      </c>
      <c r="D180" s="4">
        <f ca="1"/>
        <v>35228</v>
      </c>
      <c r="E180" s="4">
        <f ca="1"/>
        <v>-30370000</v>
      </c>
      <c r="F180" s="4">
        <f ca="1"/>
        <v>144880590000</v>
      </c>
      <c r="G180" s="4"/>
      <c r="H180" s="58"/>
      <c r="I180" s="4" t="str">
        <f ca="1"/>
        <v>30/11/2023</v>
      </c>
      <c r="J180" s="4">
        <f ca="1"/>
        <v>0</v>
      </c>
      <c r="K180" s="4">
        <f ca="1"/>
        <v>0</v>
      </c>
      <c r="L180" s="4">
        <f ca="1"/>
        <v>0</v>
      </c>
      <c r="M180" s="4">
        <f ca="1"/>
        <v>0</v>
      </c>
      <c r="N180" s="4"/>
      <c r="O180" s="58"/>
      <c r="P180" s="2" t="str">
        <f ca="1"/>
        <v>30/11/2023</v>
      </c>
      <c r="Q180" s="4">
        <f ca="1"/>
        <v>5447556</v>
      </c>
      <c r="R180" s="4">
        <f t="shared" ca="1" si="0"/>
        <v>6953691.5</v>
      </c>
      <c r="S180" s="4">
        <f t="shared" ca="1" si="6"/>
        <v>69628</v>
      </c>
      <c r="T180" s="4">
        <f t="shared" ca="1" si="7"/>
        <v>0</v>
      </c>
      <c r="U180" s="4"/>
      <c r="V180" s="58"/>
      <c r="W180" s="2" t="str">
        <f ca="1"/>
        <v>30/11/2023</v>
      </c>
      <c r="X180" s="11">
        <f ca="1"/>
        <v>-1.0800000000000001E-2</v>
      </c>
      <c r="Y180" s="5">
        <f t="shared" ca="1" si="3"/>
        <v>-7.240000000000002E-2</v>
      </c>
      <c r="Z180" s="11">
        <f ca="1"/>
        <v>-7.9000000000000008E-3</v>
      </c>
      <c r="AA180" s="5">
        <f t="shared" ca="1" si="4"/>
        <v>-3.8399999999999997E-2</v>
      </c>
      <c r="AB180" s="11">
        <f ca="1"/>
        <v>-1.0500000000000001E-2</v>
      </c>
      <c r="AC180" s="5">
        <f t="shared" ca="1" si="5"/>
        <v>-5.9800000000000006E-2</v>
      </c>
    </row>
    <row r="181" spans="1:29" x14ac:dyDescent="0.2">
      <c r="A181" s="58"/>
      <c r="B181" s="2" t="str">
        <f ca="1"/>
        <v>29/11/2023</v>
      </c>
      <c r="C181" s="4">
        <f ca="1"/>
        <v>101439</v>
      </c>
      <c r="D181" s="4">
        <f ca="1"/>
        <v>76400</v>
      </c>
      <c r="E181" s="4">
        <f ca="1"/>
        <v>588770000</v>
      </c>
      <c r="F181" s="4">
        <f ca="1"/>
        <v>144910960000</v>
      </c>
      <c r="G181" s="4"/>
      <c r="H181" s="58"/>
      <c r="I181" s="4" t="str">
        <f ca="1"/>
        <v>29/11/2023</v>
      </c>
      <c r="J181" s="4">
        <f ca="1"/>
        <v>0</v>
      </c>
      <c r="K181" s="4">
        <f ca="1"/>
        <v>0</v>
      </c>
      <c r="L181" s="4">
        <f ca="1"/>
        <v>0</v>
      </c>
      <c r="M181" s="4">
        <f ca="1"/>
        <v>0</v>
      </c>
      <c r="N181" s="4"/>
      <c r="O181" s="58"/>
      <c r="P181" s="2" t="str">
        <f ca="1"/>
        <v>29/11/2023</v>
      </c>
      <c r="Q181" s="4">
        <f ca="1"/>
        <v>4185783</v>
      </c>
      <c r="R181" s="4">
        <f t="shared" ca="1" si="0"/>
        <v>8012019.833333333</v>
      </c>
      <c r="S181" s="4">
        <f t="shared" ca="1" si="6"/>
        <v>177839</v>
      </c>
      <c r="T181" s="4">
        <f t="shared" ca="1" si="7"/>
        <v>0</v>
      </c>
      <c r="U181" s="4"/>
      <c r="V181" s="58"/>
      <c r="W181" s="2" t="str">
        <f ca="1"/>
        <v>29/11/2023</v>
      </c>
      <c r="X181" s="11">
        <f ca="1"/>
        <v>1.3300000000000001E-2</v>
      </c>
      <c r="Y181" s="5">
        <f t="shared" ca="1" si="3"/>
        <v>-6.1600000000000023E-2</v>
      </c>
      <c r="Z181" s="11">
        <f ca="1"/>
        <v>6.7000000000000002E-3</v>
      </c>
      <c r="AA181" s="5">
        <f t="shared" ca="1" si="4"/>
        <v>-3.0499999999999996E-2</v>
      </c>
      <c r="AB181" s="11">
        <f ca="1"/>
        <v>4.3E-3</v>
      </c>
      <c r="AC181" s="5">
        <f t="shared" ca="1" si="5"/>
        <v>-4.9300000000000004E-2</v>
      </c>
    </row>
    <row r="182" spans="1:29" x14ac:dyDescent="0.2">
      <c r="A182" s="58"/>
      <c r="B182" s="2" t="str">
        <f ca="1"/>
        <v>28/11/2023</v>
      </c>
      <c r="C182" s="4">
        <f ca="1"/>
        <v>215700</v>
      </c>
      <c r="D182" s="4">
        <f ca="1"/>
        <v>169700</v>
      </c>
      <c r="E182" s="4">
        <f ca="1"/>
        <v>1105400000</v>
      </c>
      <c r="F182" s="4">
        <f ca="1"/>
        <v>144322190000</v>
      </c>
      <c r="G182" s="4"/>
      <c r="H182" s="58"/>
      <c r="I182" s="4" t="str">
        <f ca="1"/>
        <v>28/11/2023</v>
      </c>
      <c r="J182" s="4">
        <f ca="1"/>
        <v>0</v>
      </c>
      <c r="K182" s="4">
        <f ca="1"/>
        <v>0</v>
      </c>
      <c r="L182" s="4">
        <f ca="1"/>
        <v>0</v>
      </c>
      <c r="M182" s="4">
        <f ca="1"/>
        <v>0</v>
      </c>
      <c r="N182" s="4"/>
      <c r="O182" s="58"/>
      <c r="P182" s="2" t="str">
        <f ca="1"/>
        <v>28/11/2023</v>
      </c>
      <c r="Q182" s="4">
        <f ca="1"/>
        <v>5884687</v>
      </c>
      <c r="R182" s="4">
        <f t="shared" ca="1" si="0"/>
        <v>8293180.666666667</v>
      </c>
      <c r="S182" s="4">
        <f t="shared" ca="1" si="6"/>
        <v>385400</v>
      </c>
      <c r="T182" s="4">
        <f t="shared" ca="1" si="7"/>
        <v>0</v>
      </c>
      <c r="U182" s="4"/>
      <c r="V182" s="58"/>
      <c r="W182" s="2" t="str">
        <f ca="1"/>
        <v>28/11/2023</v>
      </c>
      <c r="X182" s="11">
        <f ca="1"/>
        <v>2.4900000000000002E-2</v>
      </c>
      <c r="Y182" s="5">
        <f t="shared" ca="1" si="3"/>
        <v>-7.4900000000000022E-2</v>
      </c>
      <c r="Z182" s="11">
        <f ca="1"/>
        <v>6.8000000000000005E-3</v>
      </c>
      <c r="AA182" s="5">
        <f t="shared" ca="1" si="4"/>
        <v>-3.7199999999999997E-2</v>
      </c>
      <c r="AB182" s="11">
        <f ca="1"/>
        <v>9.3999999999999986E-3</v>
      </c>
      <c r="AC182" s="5">
        <f t="shared" ca="1" si="5"/>
        <v>-5.3600000000000002E-2</v>
      </c>
    </row>
    <row r="183" spans="1:29" x14ac:dyDescent="0.2">
      <c r="A183" s="58"/>
      <c r="B183" s="2" t="str">
        <f ca="1"/>
        <v>27/11/2023</v>
      </c>
      <c r="C183" s="4">
        <f ca="1"/>
        <v>23900</v>
      </c>
      <c r="D183" s="4">
        <f ca="1"/>
        <v>8400</v>
      </c>
      <c r="E183" s="4">
        <f ca="1"/>
        <v>340240000</v>
      </c>
      <c r="F183" s="4">
        <f ca="1"/>
        <v>143216790000</v>
      </c>
      <c r="G183" s="4"/>
      <c r="H183" s="58"/>
      <c r="I183" s="4" t="str">
        <f ca="1"/>
        <v>27/11/2023</v>
      </c>
      <c r="J183" s="4">
        <f ca="1"/>
        <v>0</v>
      </c>
      <c r="K183" s="4">
        <f ca="1"/>
        <v>0</v>
      </c>
      <c r="L183" s="4">
        <f ca="1"/>
        <v>0</v>
      </c>
      <c r="M183" s="4">
        <f ca="1"/>
        <v>0</v>
      </c>
      <c r="N183" s="4"/>
      <c r="O183" s="58"/>
      <c r="P183" s="2" t="str">
        <f ca="1"/>
        <v>27/11/2023</v>
      </c>
      <c r="Q183" s="4">
        <f ca="1"/>
        <v>4476610</v>
      </c>
      <c r="R183" s="4">
        <f t="shared" ca="1" si="0"/>
        <v>8658388.333333334</v>
      </c>
      <c r="S183" s="4">
        <f t="shared" ca="1" si="6"/>
        <v>32300</v>
      </c>
      <c r="T183" s="4">
        <f t="shared" ca="1" si="7"/>
        <v>0</v>
      </c>
      <c r="U183" s="4"/>
      <c r="V183" s="58"/>
      <c r="W183" s="2" t="str">
        <f ca="1"/>
        <v>27/11/2023</v>
      </c>
      <c r="X183" s="11">
        <f ca="1"/>
        <v>-2.4199999999999999E-2</v>
      </c>
      <c r="Y183" s="5">
        <f t="shared" ca="1" si="3"/>
        <v>-9.9800000000000028E-2</v>
      </c>
      <c r="Z183" s="11">
        <f ca="1"/>
        <v>-6.8999999999999999E-3</v>
      </c>
      <c r="AA183" s="5">
        <f t="shared" ca="1" si="4"/>
        <v>-4.3999999999999997E-2</v>
      </c>
      <c r="AB183" s="11">
        <f ca="1"/>
        <v>-8.199999999999999E-3</v>
      </c>
      <c r="AC183" s="5">
        <f t="shared" ca="1" si="5"/>
        <v>-6.3E-2</v>
      </c>
    </row>
    <row r="184" spans="1:29" x14ac:dyDescent="0.2">
      <c r="A184" s="58"/>
      <c r="B184" s="2" t="str">
        <f ca="1"/>
        <v>24/11/2023</v>
      </c>
      <c r="C184" s="4">
        <f ca="1"/>
        <v>162114</v>
      </c>
      <c r="D184" s="4">
        <f ca="1"/>
        <v>4200</v>
      </c>
      <c r="E184" s="4">
        <f ca="1"/>
        <v>3514900000</v>
      </c>
      <c r="F184" s="4">
        <f ca="1"/>
        <v>142876550000</v>
      </c>
      <c r="G184" s="4"/>
      <c r="H184" s="58"/>
      <c r="I184" s="4" t="str">
        <f ca="1"/>
        <v>24/11/2023</v>
      </c>
      <c r="J184" s="4">
        <f ca="1"/>
        <v>0</v>
      </c>
      <c r="K184" s="4">
        <f ca="1"/>
        <v>0</v>
      </c>
      <c r="L184" s="4">
        <f ca="1"/>
        <v>0</v>
      </c>
      <c r="M184" s="4">
        <f ca="1"/>
        <v>0</v>
      </c>
      <c r="N184" s="4"/>
      <c r="O184" s="58"/>
      <c r="P184" s="2" t="str">
        <f ca="1"/>
        <v>24/11/2023</v>
      </c>
      <c r="Q184" s="4">
        <f ca="1"/>
        <v>9573384</v>
      </c>
      <c r="R184" s="4">
        <f t="shared" ca="1" si="0"/>
        <v>10093057.833333334</v>
      </c>
      <c r="S184" s="4">
        <f t="shared" ca="1" si="6"/>
        <v>166314</v>
      </c>
      <c r="T184" s="4">
        <f t="shared" ca="1" si="7"/>
        <v>0</v>
      </c>
      <c r="U184" s="4"/>
      <c r="V184" s="58"/>
      <c r="W184" s="2" t="str">
        <f ca="1"/>
        <v>24/11/2023</v>
      </c>
      <c r="X184" s="11">
        <f ca="1"/>
        <v>1.1200000000000002E-2</v>
      </c>
      <c r="Y184" s="5">
        <f t="shared" ca="1" si="3"/>
        <v>-7.5600000000000028E-2</v>
      </c>
      <c r="Z184" s="11">
        <f ca="1"/>
        <v>6.5000000000000006E-3</v>
      </c>
      <c r="AA184" s="5">
        <f t="shared" ca="1" si="4"/>
        <v>-3.7100000000000001E-2</v>
      </c>
      <c r="AB184" s="11">
        <f ca="1"/>
        <v>4.3E-3</v>
      </c>
      <c r="AC184" s="5">
        <f t="shared" ca="1" si="5"/>
        <v>-5.4800000000000001E-2</v>
      </c>
    </row>
    <row r="185" spans="1:29" x14ac:dyDescent="0.2">
      <c r="A185" s="58"/>
      <c r="B185" s="2" t="str">
        <f ca="1"/>
        <v>23/11/2023</v>
      </c>
      <c r="C185" s="4">
        <f ca="1"/>
        <v>23300</v>
      </c>
      <c r="D185" s="4">
        <f ca="1"/>
        <v>520700</v>
      </c>
      <c r="E185" s="4">
        <f ca="1"/>
        <v>-11929700000</v>
      </c>
      <c r="F185" s="4">
        <f ca="1"/>
        <v>139361650000</v>
      </c>
      <c r="G185" s="4"/>
      <c r="H185" s="58"/>
      <c r="I185" s="4" t="str">
        <f ca="1"/>
        <v>23/11/2023</v>
      </c>
      <c r="J185" s="4">
        <f ca="1"/>
        <v>0</v>
      </c>
      <c r="K185" s="4">
        <f ca="1"/>
        <v>0</v>
      </c>
      <c r="L185" s="4">
        <f ca="1"/>
        <v>0</v>
      </c>
      <c r="M185" s="4">
        <f ca="1"/>
        <v>0</v>
      </c>
      <c r="N185" s="4"/>
      <c r="O185" s="58"/>
      <c r="P185" s="2" t="str">
        <f ca="1"/>
        <v>23/11/2023</v>
      </c>
      <c r="Q185" s="4">
        <f ca="1"/>
        <v>12154129</v>
      </c>
      <c r="R185" s="4">
        <f t="shared" ca="1" si="0"/>
        <v>9718255.333333334</v>
      </c>
      <c r="S185" s="4">
        <f t="shared" ca="1" si="6"/>
        <v>544000</v>
      </c>
      <c r="T185" s="4">
        <f t="shared" ca="1" si="7"/>
        <v>0</v>
      </c>
      <c r="U185" s="4"/>
      <c r="V185" s="58"/>
      <c r="W185" s="2" t="str">
        <f ca="1"/>
        <v>23/11/2023</v>
      </c>
      <c r="X185" s="11">
        <f ca="1"/>
        <v>-6.6600000000000006E-2</v>
      </c>
      <c r="Y185" s="5">
        <f t="shared" ca="1" si="3"/>
        <v>-8.680000000000003E-2</v>
      </c>
      <c r="Z185" s="11">
        <f ca="1"/>
        <v>-2.2700000000000001E-2</v>
      </c>
      <c r="AA185" s="5">
        <f t="shared" ca="1" si="4"/>
        <v>-4.36E-2</v>
      </c>
      <c r="AB185" s="11">
        <f ca="1"/>
        <v>-2.4399999999999998E-2</v>
      </c>
      <c r="AC185" s="5">
        <f t="shared" ca="1" si="5"/>
        <v>-5.91E-2</v>
      </c>
    </row>
    <row r="186" spans="1:29" x14ac:dyDescent="0.2">
      <c r="A186" s="58"/>
      <c r="B186" s="2" t="str">
        <f ca="1"/>
        <v>22/11/2023</v>
      </c>
      <c r="C186" s="4">
        <f ca="1"/>
        <v>0</v>
      </c>
      <c r="D186" s="4">
        <f ca="1"/>
        <v>211800</v>
      </c>
      <c r="E186" s="4">
        <f ca="1"/>
        <v>-5098470000</v>
      </c>
      <c r="F186" s="4">
        <f ca="1"/>
        <v>151291350000</v>
      </c>
      <c r="G186" s="4"/>
      <c r="H186" s="58"/>
      <c r="I186" s="4" t="str">
        <f ca="1"/>
        <v>22/11/2023</v>
      </c>
      <c r="J186" s="4">
        <f ca="1"/>
        <v>0</v>
      </c>
      <c r="K186" s="4">
        <f ca="1"/>
        <v>0</v>
      </c>
      <c r="L186" s="4">
        <f ca="1"/>
        <v>0</v>
      </c>
      <c r="M186" s="4">
        <f ca="1"/>
        <v>0</v>
      </c>
      <c r="N186" s="4"/>
      <c r="O186" s="58"/>
      <c r="P186" s="2" t="str">
        <f ca="1"/>
        <v>22/11/2023</v>
      </c>
      <c r="Q186" s="4">
        <f ca="1"/>
        <v>11797526</v>
      </c>
      <c r="R186" s="4">
        <f t="shared" ca="1" si="0"/>
        <v>8962855.666666666</v>
      </c>
      <c r="S186" s="4">
        <f t="shared" ca="1" si="6"/>
        <v>211800</v>
      </c>
      <c r="T186" s="4">
        <f t="shared" ca="1" si="7"/>
        <v>0</v>
      </c>
      <c r="U186" s="4"/>
      <c r="V186" s="58"/>
      <c r="W186" s="2" t="str">
        <f ca="1"/>
        <v>22/11/2023</v>
      </c>
      <c r="X186" s="11">
        <f ca="1"/>
        <v>1.7000000000000001E-2</v>
      </c>
      <c r="Y186" s="5">
        <f t="shared" ca="1" si="3"/>
        <v>-2.0200000000000023E-2</v>
      </c>
      <c r="Z186" s="11">
        <f ca="1"/>
        <v>3.0000000000000001E-3</v>
      </c>
      <c r="AA186" s="5">
        <f t="shared" ca="1" si="4"/>
        <v>-2.0899999999999995E-2</v>
      </c>
      <c r="AB186" s="11">
        <f ca="1"/>
        <v>1.1000000000000001E-3</v>
      </c>
      <c r="AC186" s="5">
        <f t="shared" ca="1" si="5"/>
        <v>-3.4700000000000002E-2</v>
      </c>
    </row>
    <row r="187" spans="1:29" x14ac:dyDescent="0.2">
      <c r="A187" s="58"/>
      <c r="B187" s="2" t="str">
        <f ca="1"/>
        <v>21/11/2023</v>
      </c>
      <c r="C187" s="4">
        <f ca="1"/>
        <v>2000</v>
      </c>
      <c r="D187" s="4">
        <f ca="1"/>
        <v>196600</v>
      </c>
      <c r="E187" s="4">
        <f ca="1"/>
        <v>-4471310000</v>
      </c>
      <c r="F187" s="4">
        <f ca="1"/>
        <v>156389820000</v>
      </c>
      <c r="G187" s="4"/>
      <c r="H187" s="58"/>
      <c r="I187" s="4" t="str">
        <f ca="1"/>
        <v>21/11/2023</v>
      </c>
      <c r="J187" s="4">
        <f ca="1"/>
        <v>0</v>
      </c>
      <c r="K187" s="4">
        <f ca="1"/>
        <v>0</v>
      </c>
      <c r="L187" s="4">
        <f ca="1"/>
        <v>0</v>
      </c>
      <c r="M187" s="4">
        <f ca="1"/>
        <v>0</v>
      </c>
      <c r="N187" s="4"/>
      <c r="O187" s="58"/>
      <c r="P187" s="2" t="str">
        <f ca="1"/>
        <v>21/11/2023</v>
      </c>
      <c r="Q187" s="4">
        <f ca="1"/>
        <v>5872748</v>
      </c>
      <c r="R187" s="4">
        <f t="shared" ca="1" si="0"/>
        <v>8256279.833333333</v>
      </c>
      <c r="S187" s="4">
        <f t="shared" ca="1" si="6"/>
        <v>198600</v>
      </c>
      <c r="T187" s="4">
        <f t="shared" ca="1" si="7"/>
        <v>0</v>
      </c>
      <c r="U187" s="4"/>
      <c r="V187" s="58"/>
      <c r="W187" s="2" t="str">
        <f ca="1"/>
        <v>21/11/2023</v>
      </c>
      <c r="X187" s="11">
        <f ca="1"/>
        <v>1.95E-2</v>
      </c>
      <c r="Y187" s="5">
        <f t="shared" ca="1" si="3"/>
        <v>-3.7200000000000025E-2</v>
      </c>
      <c r="Z187" s="11">
        <f ca="1"/>
        <v>6.1999999999999998E-3</v>
      </c>
      <c r="AA187" s="5">
        <f t="shared" ca="1" si="4"/>
        <v>-2.3899999999999994E-2</v>
      </c>
      <c r="AB187" s="11">
        <f ca="1"/>
        <v>5.1999999999999998E-3</v>
      </c>
      <c r="AC187" s="5">
        <f t="shared" ca="1" si="5"/>
        <v>-3.5799999999999998E-2</v>
      </c>
    </row>
    <row r="188" spans="1:29" x14ac:dyDescent="0.2">
      <c r="A188" s="58"/>
      <c r="B188" s="2" t="str">
        <f ca="1"/>
        <v>20/11/2023</v>
      </c>
      <c r="C188" s="4">
        <f ca="1"/>
        <v>241336</v>
      </c>
      <c r="D188" s="4">
        <f ca="1"/>
        <v>12200</v>
      </c>
      <c r="E188" s="4">
        <f ca="1"/>
        <v>5253330000</v>
      </c>
      <c r="F188" s="4">
        <f ca="1"/>
        <v>160861130000</v>
      </c>
      <c r="G188" s="4"/>
      <c r="H188" s="58"/>
      <c r="I188" s="4" t="str">
        <f ca="1"/>
        <v>20/11/2023</v>
      </c>
      <c r="J188" s="4">
        <f ca="1"/>
        <v>0</v>
      </c>
      <c r="K188" s="4">
        <f ca="1"/>
        <v>0</v>
      </c>
      <c r="L188" s="4">
        <f ca="1"/>
        <v>0</v>
      </c>
      <c r="M188" s="4">
        <f ca="1"/>
        <v>0</v>
      </c>
      <c r="N188" s="4"/>
      <c r="O188" s="58"/>
      <c r="P188" s="2" t="str">
        <f ca="1"/>
        <v>20/11/2023</v>
      </c>
      <c r="Q188" s="4">
        <f ca="1"/>
        <v>8075933</v>
      </c>
      <c r="R188" s="4">
        <f t="shared" ca="1" si="0"/>
        <v>8311060.333333333</v>
      </c>
      <c r="S188" s="4">
        <f t="shared" ca="1" si="6"/>
        <v>253536</v>
      </c>
      <c r="T188" s="4">
        <f t="shared" ca="1" si="7"/>
        <v>0</v>
      </c>
      <c r="U188" s="4"/>
      <c r="V188" s="58"/>
      <c r="W188" s="2" t="str">
        <f ca="1"/>
        <v>20/11/2023</v>
      </c>
      <c r="X188" s="11">
        <f ca="1"/>
        <v>2.2000000000000001E-3</v>
      </c>
      <c r="Y188" s="5">
        <f t="shared" ca="1" si="3"/>
        <v>-5.6700000000000028E-2</v>
      </c>
      <c r="Z188" s="11">
        <f ca="1"/>
        <v>2.2000000000000001E-3</v>
      </c>
      <c r="AA188" s="5">
        <f t="shared" ca="1" si="4"/>
        <v>-3.0099999999999995E-2</v>
      </c>
      <c r="AB188" s="11">
        <f ca="1"/>
        <v>-5.9999999999999995E-4</v>
      </c>
      <c r="AC188" s="5">
        <f t="shared" ca="1" si="5"/>
        <v>-4.1000000000000002E-2</v>
      </c>
    </row>
    <row r="189" spans="1:29" x14ac:dyDescent="0.2">
      <c r="A189" s="58"/>
      <c r="B189" s="2" t="str">
        <f ca="1"/>
        <v>17/11/2023</v>
      </c>
      <c r="C189" s="4">
        <f ca="1"/>
        <v>5410</v>
      </c>
      <c r="D189" s="4">
        <f ca="1"/>
        <v>392900</v>
      </c>
      <c r="E189" s="4">
        <f ca="1"/>
        <v>-9117120000</v>
      </c>
      <c r="F189" s="4">
        <f ca="1"/>
        <v>155607800000</v>
      </c>
      <c r="G189" s="4"/>
      <c r="H189" s="58"/>
      <c r="I189" s="4" t="str">
        <f ca="1"/>
        <v>17/11/2023</v>
      </c>
      <c r="J189" s="4">
        <f ca="1"/>
        <v>0</v>
      </c>
      <c r="K189" s="4">
        <f ca="1"/>
        <v>0</v>
      </c>
      <c r="L189" s="4">
        <f ca="1"/>
        <v>0</v>
      </c>
      <c r="M189" s="4">
        <f ca="1"/>
        <v>0</v>
      </c>
      <c r="N189" s="4"/>
      <c r="O189" s="58"/>
      <c r="P189" s="2" t="str">
        <f ca="1"/>
        <v>17/11/2023</v>
      </c>
      <c r="Q189" s="4">
        <f ca="1"/>
        <v>13084627</v>
      </c>
      <c r="R189" s="4">
        <f t="shared" ca="1" si="0"/>
        <v>9145047.666666666</v>
      </c>
      <c r="S189" s="4">
        <f t="shared" ca="1" si="6"/>
        <v>398310</v>
      </c>
      <c r="T189" s="4">
        <f t="shared" ca="1" si="7"/>
        <v>0</v>
      </c>
      <c r="U189" s="4"/>
      <c r="V189" s="58"/>
      <c r="W189" s="2" t="str">
        <f ca="1"/>
        <v>17/11/2023</v>
      </c>
      <c r="X189" s="11">
        <f ca="1"/>
        <v>-1.9099999999999999E-2</v>
      </c>
      <c r="Y189" s="5">
        <f t="shared" ca="1" si="3"/>
        <v>-5.8900000000000029E-2</v>
      </c>
      <c r="Z189" s="11">
        <f ca="1"/>
        <v>-2.1600000000000001E-2</v>
      </c>
      <c r="AA189" s="5">
        <f t="shared" ca="1" si="4"/>
        <v>-3.2299999999999995E-2</v>
      </c>
      <c r="AB189" s="11">
        <f ca="1"/>
        <v>-2.5699999999999997E-2</v>
      </c>
      <c r="AC189" s="5">
        <f t="shared" ca="1" si="5"/>
        <v>-4.0399999999999998E-2</v>
      </c>
    </row>
    <row r="190" spans="1:29" x14ac:dyDescent="0.2">
      <c r="A190" s="58"/>
      <c r="B190" s="2" t="str">
        <f ca="1"/>
        <v>16/11/2023</v>
      </c>
      <c r="C190" s="4">
        <f ca="1"/>
        <v>108600</v>
      </c>
      <c r="D190" s="4">
        <f ca="1"/>
        <v>2700</v>
      </c>
      <c r="E190" s="4">
        <f ca="1"/>
        <v>2463230000</v>
      </c>
      <c r="F190" s="4">
        <f ca="1"/>
        <v>164724920000</v>
      </c>
      <c r="G190" s="4"/>
      <c r="H190" s="58"/>
      <c r="I190" s="4" t="str">
        <f ca="1"/>
        <v>16/11/2023</v>
      </c>
      <c r="J190" s="4">
        <f ca="1"/>
        <v>0</v>
      </c>
      <c r="K190" s="4">
        <f ca="1"/>
        <v>0</v>
      </c>
      <c r="L190" s="4">
        <f ca="1"/>
        <v>0</v>
      </c>
      <c r="M190" s="4">
        <f ca="1"/>
        <v>0</v>
      </c>
      <c r="N190" s="4"/>
      <c r="O190" s="58"/>
      <c r="P190" s="2" t="str">
        <f ca="1"/>
        <v>16/11/2023</v>
      </c>
      <c r="Q190" s="4">
        <f ca="1"/>
        <v>7324569</v>
      </c>
      <c r="R190" s="4">
        <f t="shared" ca="1" si="0"/>
        <v>8976239.5</v>
      </c>
      <c r="S190" s="4">
        <f t="shared" ca="1" si="6"/>
        <v>111300</v>
      </c>
      <c r="T190" s="4">
        <f t="shared" ca="1" si="7"/>
        <v>0</v>
      </c>
      <c r="U190" s="4"/>
      <c r="V190" s="58"/>
      <c r="W190" s="2" t="str">
        <f ca="1"/>
        <v>16/11/2023</v>
      </c>
      <c r="X190" s="11">
        <f ca="1"/>
        <v>1.0800000000000001E-2</v>
      </c>
      <c r="Y190" s="5">
        <f t="shared" ca="1" si="3"/>
        <v>-3.980000000000003E-2</v>
      </c>
      <c r="Z190" s="11">
        <f ca="1"/>
        <v>2.7000000000000001E-3</v>
      </c>
      <c r="AA190" s="5">
        <f t="shared" ca="1" si="4"/>
        <v>-1.0699999999999998E-2</v>
      </c>
      <c r="AB190" s="11">
        <f ca="1"/>
        <v>5.9999999999999995E-4</v>
      </c>
      <c r="AC190" s="5">
        <f t="shared" ca="1" si="5"/>
        <v>-1.47E-2</v>
      </c>
    </row>
    <row r="191" spans="1:29" x14ac:dyDescent="0.2">
      <c r="A191" s="58" t="s">
        <v>243</v>
      </c>
      <c r="B191" s="2" t="str">
        <f ca="1"/>
        <v>15/11/2023</v>
      </c>
      <c r="C191" s="4">
        <f ca="1"/>
        <v>321000</v>
      </c>
      <c r="D191" s="4">
        <f ca="1"/>
        <v>481300</v>
      </c>
      <c r="E191" s="4">
        <f ca="1"/>
        <v>-3829830000</v>
      </c>
      <c r="F191" s="4">
        <f ca="1"/>
        <v>162261690000</v>
      </c>
      <c r="G191" s="4"/>
      <c r="H191" s="58" t="s">
        <v>243</v>
      </c>
      <c r="I191" s="4" t="str">
        <f ca="1"/>
        <v>15/11/2023</v>
      </c>
      <c r="J191" s="4">
        <f ca="1"/>
        <v>0</v>
      </c>
      <c r="K191" s="4">
        <f ca="1"/>
        <v>0</v>
      </c>
      <c r="L191" s="4">
        <f ca="1"/>
        <v>0</v>
      </c>
      <c r="M191" s="4">
        <f ca="1"/>
        <v>0</v>
      </c>
      <c r="N191" s="4"/>
      <c r="O191" s="58" t="s">
        <v>243</v>
      </c>
      <c r="P191" s="2" t="str">
        <f ca="1"/>
        <v>15/11/2023</v>
      </c>
      <c r="Q191" s="4">
        <f ca="1"/>
        <v>7621731</v>
      </c>
      <c r="R191" s="4">
        <f t="shared" ca="1" si="0"/>
        <v>9483473</v>
      </c>
      <c r="S191" s="4">
        <f t="shared" ca="1" si="6"/>
        <v>802300</v>
      </c>
      <c r="T191" s="4">
        <f t="shared" ca="1" si="7"/>
        <v>0</v>
      </c>
      <c r="U191" s="4"/>
      <c r="V191" s="58" t="s">
        <v>243</v>
      </c>
      <c r="W191" s="2" t="str">
        <f ca="1"/>
        <v>15/11/2023</v>
      </c>
      <c r="X191" s="11">
        <f ca="1"/>
        <v>-6.3E-3</v>
      </c>
      <c r="Y191" s="5">
        <f t="shared" ca="1" si="3"/>
        <v>-5.0600000000000027E-2</v>
      </c>
      <c r="Z191" s="11">
        <f ca="1"/>
        <v>1.15E-2</v>
      </c>
      <c r="AA191" s="5">
        <f t="shared" ca="1" si="4"/>
        <v>-1.3399999999999999E-2</v>
      </c>
      <c r="AB191" s="11">
        <f ca="1"/>
        <v>1.1299999999999999E-2</v>
      </c>
      <c r="AC191" s="5">
        <f t="shared" ca="1" si="5"/>
        <v>-1.5299999999999999E-2</v>
      </c>
    </row>
    <row r="192" spans="1:29" x14ac:dyDescent="0.2">
      <c r="A192" s="58"/>
      <c r="B192" s="2" t="str">
        <f ca="1"/>
        <v>14/11/2023</v>
      </c>
      <c r="C192" s="4">
        <f ca="1"/>
        <v>1713600</v>
      </c>
      <c r="D192" s="4">
        <f ca="1"/>
        <v>292300</v>
      </c>
      <c r="E192" s="4">
        <f ca="1"/>
        <v>33577020000</v>
      </c>
      <c r="F192" s="4">
        <f ca="1"/>
        <v>166091520000</v>
      </c>
      <c r="G192" s="4"/>
      <c r="H192" s="58"/>
      <c r="I192" s="4" t="str">
        <f ca="1"/>
        <v>14/11/2023</v>
      </c>
      <c r="J192" s="4">
        <f ca="1"/>
        <v>0</v>
      </c>
      <c r="K192" s="4">
        <f ca="1"/>
        <v>0</v>
      </c>
      <c r="L192" s="4">
        <f ca="1"/>
        <v>0</v>
      </c>
      <c r="M192" s="4">
        <f ca="1"/>
        <v>0</v>
      </c>
      <c r="N192" s="4"/>
      <c r="O192" s="58"/>
      <c r="P192" s="2" t="str">
        <f ca="1"/>
        <v>14/11/2023</v>
      </c>
      <c r="Q192" s="4">
        <f ca="1"/>
        <v>7558071</v>
      </c>
      <c r="R192" s="4">
        <f t="shared" ca="1" si="0"/>
        <v>9829916.666666666</v>
      </c>
      <c r="S192" s="4">
        <f t="shared" ca="1" si="6"/>
        <v>2005900</v>
      </c>
      <c r="T192" s="4">
        <f t="shared" ca="1" si="7"/>
        <v>0</v>
      </c>
      <c r="U192" s="4"/>
      <c r="V192" s="58"/>
      <c r="W192" s="2" t="str">
        <f ca="1"/>
        <v>14/11/2023</v>
      </c>
      <c r="X192" s="11">
        <f ca="1"/>
        <v>8.6999999999999994E-3</v>
      </c>
      <c r="Y192" s="5">
        <f t="shared" ca="1" si="3"/>
        <v>-4.4300000000000027E-2</v>
      </c>
      <c r="Z192" s="11">
        <f ca="1"/>
        <v>8.8000000000000005E-3</v>
      </c>
      <c r="AA192" s="5">
        <f t="shared" ca="1" si="4"/>
        <v>-2.4899999999999999E-2</v>
      </c>
      <c r="AB192" s="11">
        <f ca="1"/>
        <v>1.1299999999999999E-2</v>
      </c>
      <c r="AC192" s="5">
        <f t="shared" ca="1" si="5"/>
        <v>-2.6599999999999999E-2</v>
      </c>
    </row>
    <row r="193" spans="1:29" x14ac:dyDescent="0.2">
      <c r="A193" s="58"/>
      <c r="B193" s="2" t="str">
        <f ca="1"/>
        <v>13/11/2023</v>
      </c>
      <c r="C193" s="4">
        <f ca="1"/>
        <v>22200</v>
      </c>
      <c r="D193" s="4">
        <f ca="1"/>
        <v>181400</v>
      </c>
      <c r="E193" s="4">
        <f ca="1"/>
        <v>-3694450000</v>
      </c>
      <c r="F193" s="4">
        <f ca="1"/>
        <v>132514500000</v>
      </c>
      <c r="G193" s="4"/>
      <c r="H193" s="58"/>
      <c r="I193" s="4" t="str">
        <f ca="1"/>
        <v>13/11/2023</v>
      </c>
      <c r="J193" s="4">
        <f ca="1"/>
        <v>0</v>
      </c>
      <c r="K193" s="4">
        <f ca="1"/>
        <v>0</v>
      </c>
      <c r="L193" s="4">
        <f ca="1"/>
        <v>0</v>
      </c>
      <c r="M193" s="4">
        <f ca="1"/>
        <v>0</v>
      </c>
      <c r="N193" s="4"/>
      <c r="O193" s="58"/>
      <c r="P193" s="2" t="str">
        <f ca="1"/>
        <v>13/11/2023</v>
      </c>
      <c r="Q193" s="4">
        <f ca="1"/>
        <v>6201431</v>
      </c>
      <c r="R193" s="4">
        <f t="shared" ca="1" si="0"/>
        <v>9820187.5</v>
      </c>
      <c r="S193" s="4">
        <f t="shared" ca="1" si="6"/>
        <v>203600</v>
      </c>
      <c r="T193" s="4">
        <f t="shared" ca="1" si="7"/>
        <v>0</v>
      </c>
      <c r="U193" s="4"/>
      <c r="V193" s="58"/>
      <c r="W193" s="2" t="str">
        <f ca="1"/>
        <v>13/11/2023</v>
      </c>
      <c r="X193" s="11">
        <f ca="1"/>
        <v>1.09E-2</v>
      </c>
      <c r="Y193" s="5">
        <f t="shared" ca="1" si="3"/>
        <v>-5.3000000000000026E-2</v>
      </c>
      <c r="Z193" s="11">
        <f ca="1"/>
        <v>-1.5E-3</v>
      </c>
      <c r="AA193" s="5">
        <f t="shared" ca="1" si="4"/>
        <v>-3.3700000000000001E-2</v>
      </c>
      <c r="AB193" s="11">
        <f ca="1"/>
        <v>-2.0999999999999999E-3</v>
      </c>
      <c r="AC193" s="5">
        <f t="shared" ca="1" si="5"/>
        <v>-3.7899999999999996E-2</v>
      </c>
    </row>
    <row r="194" spans="1:29" x14ac:dyDescent="0.2">
      <c r="A194" s="58"/>
      <c r="B194" s="2" t="str">
        <f ca="1"/>
        <v>10/11/2023</v>
      </c>
      <c r="C194" s="4">
        <f ca="1"/>
        <v>492100</v>
      </c>
      <c r="D194" s="4">
        <f ca="1"/>
        <v>112100</v>
      </c>
      <c r="E194" s="4">
        <f ca="1"/>
        <v>8865520000</v>
      </c>
      <c r="F194" s="4">
        <f ca="1"/>
        <v>136208950000</v>
      </c>
      <c r="G194" s="4"/>
      <c r="H194" s="58"/>
      <c r="I194" s="4" t="str">
        <f ca="1"/>
        <v>10/11/2023</v>
      </c>
      <c r="J194" s="4">
        <f ca="1"/>
        <v>0</v>
      </c>
      <c r="K194" s="4">
        <f ca="1"/>
        <v>0</v>
      </c>
      <c r="L194" s="4">
        <f ca="1"/>
        <v>0</v>
      </c>
      <c r="M194" s="4">
        <f ca="1"/>
        <v>0</v>
      </c>
      <c r="N194" s="4"/>
      <c r="O194" s="58"/>
      <c r="P194" s="2" t="str">
        <f ca="1"/>
        <v>10/11/2023</v>
      </c>
      <c r="Q194" s="4">
        <f ca="1"/>
        <v>13079857</v>
      </c>
      <c r="R194" s="4">
        <f t="shared" ca="1" si="0"/>
        <v>10682595.5</v>
      </c>
      <c r="S194" s="4">
        <f t="shared" ca="1" si="6"/>
        <v>604200</v>
      </c>
      <c r="T194" s="4">
        <f t="shared" ca="1" si="7"/>
        <v>0</v>
      </c>
      <c r="U194" s="4"/>
      <c r="V194" s="58"/>
      <c r="W194" s="2" t="str">
        <f ca="1"/>
        <v>10/11/2023</v>
      </c>
      <c r="X194" s="11">
        <f ca="1"/>
        <v>-2.0999999999999999E-3</v>
      </c>
      <c r="Y194" s="5">
        <f t="shared" ca="1" si="3"/>
        <v>-6.3900000000000026E-2</v>
      </c>
      <c r="Z194" s="11">
        <f ca="1"/>
        <v>-1.1000000000000001E-2</v>
      </c>
      <c r="AA194" s="5">
        <f t="shared" ca="1" si="4"/>
        <v>-3.2199999999999999E-2</v>
      </c>
      <c r="AB194" s="11">
        <f ca="1"/>
        <v>-1.24E-2</v>
      </c>
      <c r="AC194" s="5">
        <f t="shared" ca="1" si="5"/>
        <v>-3.5799999999999998E-2</v>
      </c>
    </row>
    <row r="195" spans="1:29" x14ac:dyDescent="0.2">
      <c r="A195" s="58"/>
      <c r="B195" s="2" t="str">
        <f ca="1"/>
        <v>09/11/2023</v>
      </c>
      <c r="C195" s="4">
        <f ca="1"/>
        <v>469500</v>
      </c>
      <c r="D195" s="4">
        <f ca="1"/>
        <v>244510</v>
      </c>
      <c r="E195" s="4">
        <f ca="1"/>
        <v>5162250000</v>
      </c>
      <c r="F195" s="4">
        <f ca="1"/>
        <v>127343430000</v>
      </c>
      <c r="G195" s="4"/>
      <c r="H195" s="58"/>
      <c r="I195" s="4" t="str">
        <f ca="1"/>
        <v>09/11/2023</v>
      </c>
      <c r="J195" s="4">
        <f ca="1"/>
        <v>0</v>
      </c>
      <c r="K195" s="4">
        <f ca="1"/>
        <v>0</v>
      </c>
      <c r="L195" s="4">
        <f ca="1"/>
        <v>0</v>
      </c>
      <c r="M195" s="4">
        <f ca="1"/>
        <v>0</v>
      </c>
      <c r="N195" s="4"/>
      <c r="O195" s="58"/>
      <c r="P195" s="2" t="str">
        <f ca="1"/>
        <v>09/11/2023</v>
      </c>
      <c r="Q195" s="4">
        <f ca="1"/>
        <v>12071778</v>
      </c>
      <c r="R195" s="4">
        <f t="shared" ca="1" si="0"/>
        <v>9901551.333333334</v>
      </c>
      <c r="S195" s="4">
        <f t="shared" ca="1" si="6"/>
        <v>714010</v>
      </c>
      <c r="T195" s="4">
        <f t="shared" ca="1" si="7"/>
        <v>0</v>
      </c>
      <c r="U195" s="4"/>
      <c r="V195" s="58"/>
      <c r="W195" s="2" t="str">
        <f ca="1"/>
        <v>09/11/2023</v>
      </c>
      <c r="X195" s="11">
        <f ca="1"/>
        <v>8.8000000000000005E-3</v>
      </c>
      <c r="Y195" s="5">
        <f t="shared" ca="1" si="3"/>
        <v>-6.1800000000000022E-2</v>
      </c>
      <c r="Z195" s="11">
        <f ca="1"/>
        <v>4.0000000000000002E-4</v>
      </c>
      <c r="AA195" s="5">
        <f t="shared" ca="1" si="4"/>
        <v>-2.12E-2</v>
      </c>
      <c r="AB195" s="11">
        <f ca="1"/>
        <v>-6.1999999999999998E-3</v>
      </c>
      <c r="AC195" s="5">
        <f t="shared" ca="1" si="5"/>
        <v>-2.3400000000000001E-2</v>
      </c>
    </row>
    <row r="196" spans="1:29" x14ac:dyDescent="0.2">
      <c r="A196" s="58"/>
      <c r="B196" s="2" t="str">
        <f ca="1"/>
        <v>08/11/2023</v>
      </c>
      <c r="C196" s="4">
        <f ca="1"/>
        <v>537400</v>
      </c>
      <c r="D196" s="4">
        <f ca="1"/>
        <v>94200</v>
      </c>
      <c r="E196" s="4">
        <f ca="1"/>
        <v>9782530000</v>
      </c>
      <c r="F196" s="4">
        <f ca="1"/>
        <v>122181180000</v>
      </c>
      <c r="G196" s="4"/>
      <c r="H196" s="58"/>
      <c r="I196" s="4" t="str">
        <f ca="1"/>
        <v>08/11/2023</v>
      </c>
      <c r="J196" s="4">
        <f ca="1"/>
        <v>0</v>
      </c>
      <c r="K196" s="4">
        <f ca="1"/>
        <v>0</v>
      </c>
      <c r="L196" s="4">
        <f ca="1"/>
        <v>0</v>
      </c>
      <c r="M196" s="4">
        <f ca="1"/>
        <v>0</v>
      </c>
      <c r="N196" s="4"/>
      <c r="O196" s="58"/>
      <c r="P196" s="2" t="str">
        <f ca="1"/>
        <v>08/11/2023</v>
      </c>
      <c r="Q196" s="4">
        <f ca="1"/>
        <v>10367970</v>
      </c>
      <c r="R196" s="4">
        <f t="shared" ca="1" si="0"/>
        <v>8992855.166666666</v>
      </c>
      <c r="S196" s="4">
        <f t="shared" ca="1" si="6"/>
        <v>631600</v>
      </c>
      <c r="T196" s="4">
        <f t="shared" ca="1" si="7"/>
        <v>0</v>
      </c>
      <c r="U196" s="4"/>
      <c r="V196" s="58"/>
      <c r="W196" s="2" t="str">
        <f ca="1"/>
        <v>08/11/2023</v>
      </c>
      <c r="X196" s="11">
        <f ca="1"/>
        <v>6.7799999999999999E-2</v>
      </c>
      <c r="Y196" s="5">
        <f t="shared" ca="1" si="3"/>
        <v>-7.0600000000000024E-2</v>
      </c>
      <c r="Z196" s="11">
        <f ca="1"/>
        <v>3.0699999999999998E-2</v>
      </c>
      <c r="AA196" s="5">
        <f t="shared" ca="1" si="4"/>
        <v>-2.1600000000000001E-2</v>
      </c>
      <c r="AB196" s="11">
        <f ca="1"/>
        <v>3.4099999999999998E-2</v>
      </c>
      <c r="AC196" s="5">
        <f t="shared" ca="1" si="5"/>
        <v>-1.72E-2</v>
      </c>
    </row>
    <row r="197" spans="1:29" x14ac:dyDescent="0.2">
      <c r="A197" s="58"/>
      <c r="B197" s="2" t="str">
        <f ca="1"/>
        <v>07/11/2023</v>
      </c>
      <c r="C197" s="4">
        <f ca="1"/>
        <v>329700</v>
      </c>
      <c r="D197" s="4">
        <f ca="1"/>
        <v>217900</v>
      </c>
      <c r="E197" s="4">
        <f ca="1"/>
        <v>2325760000</v>
      </c>
      <c r="F197" s="4">
        <f ca="1"/>
        <v>112398650000</v>
      </c>
      <c r="G197" s="4"/>
      <c r="H197" s="58"/>
      <c r="I197" s="4" t="str">
        <f ca="1"/>
        <v>07/11/2023</v>
      </c>
      <c r="J197" s="4">
        <f ca="1"/>
        <v>0</v>
      </c>
      <c r="K197" s="4">
        <f ca="1"/>
        <v>0</v>
      </c>
      <c r="L197" s="4">
        <f ca="1"/>
        <v>0</v>
      </c>
      <c r="M197" s="4">
        <f ca="1"/>
        <v>0</v>
      </c>
      <c r="N197" s="4"/>
      <c r="O197" s="58"/>
      <c r="P197" s="2" t="str">
        <f ca="1"/>
        <v>07/11/2023</v>
      </c>
      <c r="Q197" s="4">
        <f ca="1"/>
        <v>9700393</v>
      </c>
      <c r="R197" s="4">
        <f t="shared" ca="1" si="0"/>
        <v>8804509.833333334</v>
      </c>
      <c r="S197" s="4">
        <f t="shared" ca="1" si="6"/>
        <v>547600</v>
      </c>
      <c r="T197" s="4">
        <f t="shared" ca="1" si="7"/>
        <v>0</v>
      </c>
      <c r="U197" s="4"/>
      <c r="V197" s="58"/>
      <c r="W197" s="2" t="str">
        <f ca="1"/>
        <v>07/11/2023</v>
      </c>
      <c r="X197" s="11">
        <f ca="1"/>
        <v>-2.5000000000000001E-2</v>
      </c>
      <c r="Y197" s="5">
        <f t="shared" ca="1" si="3"/>
        <v>-0.13840000000000002</v>
      </c>
      <c r="Z197" s="11">
        <f ca="1"/>
        <v>-8.6E-3</v>
      </c>
      <c r="AA197" s="5">
        <f t="shared" ca="1" si="4"/>
        <v>-5.2299999999999999E-2</v>
      </c>
      <c r="AB197" s="11">
        <f ca="1"/>
        <v>-9.7999999999999997E-3</v>
      </c>
      <c r="AC197" s="5">
        <f t="shared" ca="1" si="5"/>
        <v>-5.1299999999999998E-2</v>
      </c>
    </row>
    <row r="198" spans="1:29" x14ac:dyDescent="0.2">
      <c r="A198" s="58"/>
      <c r="B198" s="2" t="str">
        <f ca="1"/>
        <v>06/11/2023</v>
      </c>
      <c r="C198" s="4">
        <f ca="1"/>
        <v>122900</v>
      </c>
      <c r="D198" s="4">
        <f ca="1"/>
        <v>248800</v>
      </c>
      <c r="E198" s="4">
        <f ca="1"/>
        <v>-2724010000</v>
      </c>
      <c r="F198" s="4">
        <f ca="1"/>
        <v>110072890000</v>
      </c>
      <c r="G198" s="4"/>
      <c r="H198" s="58"/>
      <c r="I198" s="4" t="str">
        <f ca="1"/>
        <v>06/11/2023</v>
      </c>
      <c r="J198" s="4">
        <f ca="1"/>
        <v>0</v>
      </c>
      <c r="K198" s="4">
        <f ca="1"/>
        <v>0</v>
      </c>
      <c r="L198" s="4">
        <f ca="1"/>
        <v>0</v>
      </c>
      <c r="M198" s="4">
        <f ca="1"/>
        <v>0</v>
      </c>
      <c r="N198" s="4"/>
      <c r="O198" s="58"/>
      <c r="P198" s="2" t="str">
        <f ca="1"/>
        <v>06/11/2023</v>
      </c>
      <c r="Q198" s="4">
        <f ca="1"/>
        <v>7499696</v>
      </c>
      <c r="R198" s="4">
        <f t="shared" ca="1" si="0"/>
        <v>7876149</v>
      </c>
      <c r="S198" s="4">
        <f t="shared" ca="1" si="6"/>
        <v>371700</v>
      </c>
      <c r="T198" s="4">
        <f t="shared" ca="1" si="7"/>
        <v>0</v>
      </c>
      <c r="U198" s="4"/>
      <c r="V198" s="58"/>
      <c r="W198" s="2" t="str">
        <f ca="1"/>
        <v>06/11/2023</v>
      </c>
      <c r="X198" s="11">
        <f ca="1"/>
        <v>1.3899999999999999E-2</v>
      </c>
      <c r="Y198" s="5">
        <f t="shared" ca="1" si="3"/>
        <v>-0.11340000000000003</v>
      </c>
      <c r="Z198" s="11">
        <f ca="1"/>
        <v>1.2E-2</v>
      </c>
      <c r="AA198" s="5">
        <f t="shared" ca="1" si="4"/>
        <v>-4.3700000000000003E-2</v>
      </c>
      <c r="AB198" s="11">
        <f ca="1"/>
        <v>1.6E-2</v>
      </c>
      <c r="AC198" s="5">
        <f t="shared" ca="1" si="5"/>
        <v>-4.1499999999999995E-2</v>
      </c>
    </row>
    <row r="199" spans="1:29" x14ac:dyDescent="0.2">
      <c r="A199" s="58"/>
      <c r="B199" s="2" t="str">
        <f ca="1"/>
        <v>03/11/2023</v>
      </c>
      <c r="C199" s="4">
        <f ca="1"/>
        <v>427300</v>
      </c>
      <c r="D199" s="4">
        <f ca="1"/>
        <v>340000</v>
      </c>
      <c r="E199" s="4">
        <f ca="1"/>
        <v>1991490000</v>
      </c>
      <c r="F199" s="4">
        <f ca="1"/>
        <v>112796900000</v>
      </c>
      <c r="G199" s="4"/>
      <c r="H199" s="58"/>
      <c r="I199" s="4" t="str">
        <f ca="1"/>
        <v>03/11/2023</v>
      </c>
      <c r="J199" s="4">
        <f ca="1"/>
        <v>0</v>
      </c>
      <c r="K199" s="4">
        <f ca="1"/>
        <v>0</v>
      </c>
      <c r="L199" s="4">
        <f ca="1"/>
        <v>0</v>
      </c>
      <c r="M199" s="4">
        <f ca="1"/>
        <v>0</v>
      </c>
      <c r="N199" s="4"/>
      <c r="O199" s="58"/>
      <c r="P199" s="2" t="str">
        <f ca="1"/>
        <v>03/11/2023</v>
      </c>
      <c r="Q199" s="4">
        <f ca="1"/>
        <v>11375879</v>
      </c>
      <c r="R199" s="4">
        <f t="shared" ca="1" si="0"/>
        <v>7831416.666666667</v>
      </c>
      <c r="S199" s="4">
        <f t="shared" ca="1" si="6"/>
        <v>767300</v>
      </c>
      <c r="T199" s="4">
        <f t="shared" ca="1" si="7"/>
        <v>0</v>
      </c>
      <c r="U199" s="4"/>
      <c r="V199" s="58"/>
      <c r="W199" s="2" t="str">
        <f ca="1"/>
        <v>03/11/2023</v>
      </c>
      <c r="X199" s="11">
        <f ca="1"/>
        <v>2.6099999999999998E-2</v>
      </c>
      <c r="Y199" s="5">
        <f t="shared" ca="1" si="3"/>
        <v>-0.12730000000000002</v>
      </c>
      <c r="Z199" s="11">
        <f ca="1"/>
        <v>1.1999999999999999E-3</v>
      </c>
      <c r="AA199" s="5">
        <f t="shared" ca="1" si="4"/>
        <v>-5.5700000000000006E-2</v>
      </c>
      <c r="AB199" s="11">
        <f ca="1"/>
        <v>-1.1999999999999999E-3</v>
      </c>
      <c r="AC199" s="5">
        <f t="shared" ca="1" si="5"/>
        <v>-5.7499999999999996E-2</v>
      </c>
    </row>
    <row r="200" spans="1:29" x14ac:dyDescent="0.2">
      <c r="A200" s="58"/>
      <c r="B200" s="2" t="str">
        <f ca="1"/>
        <v>02/11/2023</v>
      </c>
      <c r="C200" s="4">
        <f ca="1"/>
        <v>1610000</v>
      </c>
      <c r="D200" s="4">
        <f ca="1"/>
        <v>19100</v>
      </c>
      <c r="E200" s="4">
        <f ca="1"/>
        <v>33390040000</v>
      </c>
      <c r="F200" s="4">
        <f ca="1"/>
        <v>110805410000</v>
      </c>
      <c r="G200" s="4"/>
      <c r="H200" s="58"/>
      <c r="I200" s="4" t="str">
        <f ca="1"/>
        <v>02/11/2023</v>
      </c>
      <c r="J200" s="4">
        <f ca="1"/>
        <v>0</v>
      </c>
      <c r="K200" s="4">
        <f ca="1"/>
        <v>0</v>
      </c>
      <c r="L200" s="4">
        <f ca="1"/>
        <v>0</v>
      </c>
      <c r="M200" s="4">
        <f ca="1"/>
        <v>0</v>
      </c>
      <c r="N200" s="4"/>
      <c r="O200" s="58"/>
      <c r="P200" s="2" t="str">
        <f ca="1"/>
        <v>02/11/2023</v>
      </c>
      <c r="Q200" s="4">
        <f ca="1"/>
        <v>8393592</v>
      </c>
      <c r="R200" s="4">
        <f t="shared" ca="1" si="0"/>
        <v>8526006.833333334</v>
      </c>
      <c r="S200" s="4">
        <f t="shared" ca="1" si="6"/>
        <v>1629100</v>
      </c>
      <c r="T200" s="4">
        <f t="shared" ca="1" si="7"/>
        <v>0</v>
      </c>
      <c r="U200" s="4"/>
      <c r="V200" s="58"/>
      <c r="W200" s="2" t="str">
        <f ca="1"/>
        <v>02/11/2023</v>
      </c>
      <c r="X200" s="11">
        <f ca="1"/>
        <v>6.8400000000000002E-2</v>
      </c>
      <c r="Y200" s="5">
        <f t="shared" ca="1" si="3"/>
        <v>-0.15340000000000004</v>
      </c>
      <c r="Z200" s="11">
        <f ca="1"/>
        <v>3.44E-2</v>
      </c>
      <c r="AA200" s="5">
        <f t="shared" ca="1" si="4"/>
        <v>-5.6900000000000006E-2</v>
      </c>
      <c r="AB200" s="11">
        <f ca="1"/>
        <v>3.4099999999999998E-2</v>
      </c>
      <c r="AC200" s="5">
        <f t="shared" ca="1" si="5"/>
        <v>-5.6299999999999996E-2</v>
      </c>
    </row>
    <row r="201" spans="1:29" x14ac:dyDescent="0.2">
      <c r="A201" s="58"/>
      <c r="B201" s="2" t="str">
        <f ca="1"/>
        <v>01/11/2023</v>
      </c>
      <c r="C201" s="4">
        <f ca="1"/>
        <v>1186100</v>
      </c>
      <c r="D201" s="4">
        <f ca="1"/>
        <v>1000</v>
      </c>
      <c r="E201" s="4">
        <f ca="1"/>
        <v>23038000000</v>
      </c>
      <c r="F201" s="4">
        <f ca="1"/>
        <v>77415370000</v>
      </c>
      <c r="G201" s="4"/>
      <c r="H201" s="58"/>
      <c r="I201" s="4" t="str">
        <f ca="1"/>
        <v>01/11/2023</v>
      </c>
      <c r="J201" s="4">
        <f ca="1"/>
        <v>0</v>
      </c>
      <c r="K201" s="4">
        <f ca="1"/>
        <v>0</v>
      </c>
      <c r="L201" s="4">
        <f ca="1"/>
        <v>0</v>
      </c>
      <c r="M201" s="4">
        <f ca="1"/>
        <v>0</v>
      </c>
      <c r="N201" s="4"/>
      <c r="O201" s="58"/>
      <c r="P201" s="2" t="str">
        <f ca="1"/>
        <v>01/11/2023</v>
      </c>
      <c r="Q201" s="4">
        <f ca="1"/>
        <v>6619601</v>
      </c>
      <c r="R201" s="4">
        <f t="shared" ca="1" si="0"/>
        <v>7880406.5</v>
      </c>
      <c r="S201" s="4">
        <f t="shared" ca="1" si="6"/>
        <v>1187100</v>
      </c>
      <c r="T201" s="4">
        <f t="shared" ca="1" si="7"/>
        <v>0</v>
      </c>
      <c r="U201" s="4"/>
      <c r="V201" s="58"/>
      <c r="W201" s="2" t="str">
        <f ca="1"/>
        <v>01/11/2023</v>
      </c>
      <c r="X201" s="11">
        <f ca="1"/>
        <v>3.95E-2</v>
      </c>
      <c r="Y201" s="5">
        <f t="shared" ca="1" si="3"/>
        <v>-0.22180000000000002</v>
      </c>
      <c r="Z201" s="11">
        <f ca="1"/>
        <v>1.1200000000000002E-2</v>
      </c>
      <c r="AA201" s="5">
        <f t="shared" ca="1" si="4"/>
        <v>-9.1300000000000006E-2</v>
      </c>
      <c r="AB201" s="11">
        <f ca="1"/>
        <v>1.18E-2</v>
      </c>
      <c r="AC201" s="5">
        <f t="shared" ca="1" si="5"/>
        <v>-9.0399999999999994E-2</v>
      </c>
    </row>
    <row r="202" spans="1:29" x14ac:dyDescent="0.2">
      <c r="A202" s="58"/>
      <c r="B202" s="2" t="str">
        <f ca="1"/>
        <v>31/10/2023</v>
      </c>
      <c r="C202" s="4">
        <f ca="1"/>
        <v>749930</v>
      </c>
      <c r="D202" s="4">
        <f ca="1"/>
        <v>0</v>
      </c>
      <c r="E202" s="4">
        <f ca="1"/>
        <v>14901650000</v>
      </c>
      <c r="F202" s="4">
        <f ca="1"/>
        <v>54377370000</v>
      </c>
      <c r="G202" s="4"/>
      <c r="H202" s="58"/>
      <c r="I202" s="4" t="str">
        <f ca="1"/>
        <v>31/10/2023</v>
      </c>
      <c r="J202" s="4">
        <f ca="1"/>
        <v>0</v>
      </c>
      <c r="K202" s="4">
        <f ca="1"/>
        <v>0</v>
      </c>
      <c r="L202" s="4">
        <f ca="1"/>
        <v>0</v>
      </c>
      <c r="M202" s="4">
        <f ca="1"/>
        <v>0</v>
      </c>
      <c r="N202" s="4"/>
      <c r="O202" s="58"/>
      <c r="P202" s="2" t="str">
        <f ca="1"/>
        <v>31/10/2023</v>
      </c>
      <c r="Q202" s="4">
        <f ca="1"/>
        <v>9237898</v>
      </c>
      <c r="R202" s="4">
        <f t="shared" ca="1" si="0"/>
        <v>7720515.166666667</v>
      </c>
      <c r="S202" s="4">
        <f t="shared" ca="1" si="6"/>
        <v>749930</v>
      </c>
      <c r="T202" s="4">
        <f t="shared" ca="1" si="7"/>
        <v>0</v>
      </c>
      <c r="U202" s="4"/>
      <c r="V202" s="58"/>
      <c r="W202" s="2" t="str">
        <f ca="1"/>
        <v>31/10/2023</v>
      </c>
      <c r="X202" s="11">
        <f ca="1"/>
        <v>-0.05</v>
      </c>
      <c r="Y202" s="5">
        <f t="shared" ca="1" si="3"/>
        <v>-0.26130000000000003</v>
      </c>
      <c r="Z202" s="11">
        <f ca="1"/>
        <v>-1.3600000000000001E-2</v>
      </c>
      <c r="AA202" s="5">
        <f t="shared" ca="1" si="4"/>
        <v>-0.10250000000000001</v>
      </c>
      <c r="AB202" s="11">
        <f ca="1"/>
        <v>-7.9000000000000008E-3</v>
      </c>
      <c r="AC202" s="5">
        <f t="shared" ca="1" si="5"/>
        <v>-0.1022</v>
      </c>
    </row>
    <row r="203" spans="1:29" x14ac:dyDescent="0.2">
      <c r="A203" s="58"/>
      <c r="B203" s="2" t="str">
        <f ca="1"/>
        <v>30/10/2023</v>
      </c>
      <c r="C203" s="4">
        <f ca="1"/>
        <v>57500</v>
      </c>
      <c r="D203" s="4">
        <f ca="1"/>
        <v>90</v>
      </c>
      <c r="E203" s="4">
        <f ca="1"/>
        <v>1194510000</v>
      </c>
      <c r="F203" s="4">
        <f ca="1"/>
        <v>39475720000</v>
      </c>
      <c r="G203" s="4"/>
      <c r="H203" s="58"/>
      <c r="I203" s="4" t="str">
        <f ca="1"/>
        <v>30/10/2023</v>
      </c>
      <c r="J203" s="4">
        <f ca="1"/>
        <v>0</v>
      </c>
      <c r="K203" s="4">
        <f ca="1"/>
        <v>0</v>
      </c>
      <c r="L203" s="4">
        <f ca="1"/>
        <v>0</v>
      </c>
      <c r="M203" s="4">
        <f ca="1"/>
        <v>0</v>
      </c>
      <c r="N203" s="4"/>
      <c r="O203" s="58"/>
      <c r="P203" s="2" t="str">
        <f ca="1"/>
        <v>30/10/2023</v>
      </c>
      <c r="Q203" s="4">
        <f ca="1"/>
        <v>4130228</v>
      </c>
      <c r="R203" s="4">
        <f t="shared" ca="1" si="0"/>
        <v>7188873.666666667</v>
      </c>
      <c r="S203" s="4">
        <f t="shared" ca="1" si="6"/>
        <v>57590</v>
      </c>
      <c r="T203" s="4">
        <f t="shared" ca="1" si="7"/>
        <v>0</v>
      </c>
      <c r="U203" s="4"/>
      <c r="V203" s="58"/>
      <c r="W203" s="2" t="str">
        <f ca="1"/>
        <v>30/10/2023</v>
      </c>
      <c r="X203" s="11">
        <f ca="1"/>
        <v>-6.54E-2</v>
      </c>
      <c r="Y203" s="5">
        <f t="shared" ca="1" si="3"/>
        <v>-0.21130000000000004</v>
      </c>
      <c r="Z203" s="11">
        <f ca="1"/>
        <v>-1.72E-2</v>
      </c>
      <c r="AA203" s="5">
        <f t="shared" ca="1" si="4"/>
        <v>-8.8900000000000007E-2</v>
      </c>
      <c r="AB203" s="11">
        <f ca="1"/>
        <v>-1.8700000000000001E-2</v>
      </c>
      <c r="AC203" s="5">
        <f t="shared" ca="1" si="5"/>
        <v>-9.4299999999999995E-2</v>
      </c>
    </row>
    <row r="204" spans="1:29" x14ac:dyDescent="0.2">
      <c r="A204" s="58"/>
      <c r="B204" s="2" t="str">
        <f ca="1"/>
        <v>27/10/2023</v>
      </c>
      <c r="C204" s="4">
        <f ca="1"/>
        <v>46300</v>
      </c>
      <c r="D204" s="4">
        <f ca="1"/>
        <v>22300</v>
      </c>
      <c r="E204" s="4">
        <f ca="1"/>
        <v>510440000</v>
      </c>
      <c r="F204" s="4">
        <f ca="1"/>
        <v>38281210000</v>
      </c>
      <c r="G204" s="4"/>
      <c r="H204" s="58"/>
      <c r="I204" s="4" t="str">
        <f ca="1"/>
        <v>27/10/2023</v>
      </c>
      <c r="J204" s="4">
        <f ca="1"/>
        <v>0</v>
      </c>
      <c r="K204" s="4">
        <f ca="1"/>
        <v>0</v>
      </c>
      <c r="L204" s="4">
        <f ca="1"/>
        <v>0</v>
      </c>
      <c r="M204" s="4">
        <f ca="1"/>
        <v>0</v>
      </c>
      <c r="N204" s="4"/>
      <c r="O204" s="58"/>
      <c r="P204" s="2" t="str">
        <f ca="1"/>
        <v>27/10/2023</v>
      </c>
      <c r="Q204" s="4">
        <f ca="1"/>
        <v>7231302</v>
      </c>
      <c r="R204" s="4">
        <f t="shared" ca="1" si="0"/>
        <v>7975674.833333333</v>
      </c>
      <c r="S204" s="4">
        <f t="shared" ca="1" si="6"/>
        <v>68600</v>
      </c>
      <c r="T204" s="4">
        <f t="shared" ca="1" si="7"/>
        <v>0</v>
      </c>
      <c r="U204" s="4"/>
      <c r="V204" s="58"/>
      <c r="W204" s="2" t="str">
        <f ca="1"/>
        <v>27/10/2023</v>
      </c>
      <c r="X204" s="11">
        <f ca="1"/>
        <v>7.0999999999999995E-3</v>
      </c>
      <c r="Y204" s="5">
        <f t="shared" ca="1" si="3"/>
        <v>-0.14590000000000003</v>
      </c>
      <c r="Z204" s="11">
        <f ca="1"/>
        <v>4.8999999999999998E-3</v>
      </c>
      <c r="AA204" s="5">
        <f t="shared" ca="1" si="4"/>
        <v>-7.17E-2</v>
      </c>
      <c r="AB204" s="11">
        <f ca="1"/>
        <v>2.5000000000000001E-3</v>
      </c>
      <c r="AC204" s="5">
        <f t="shared" ca="1" si="5"/>
        <v>-7.5600000000000001E-2</v>
      </c>
    </row>
    <row r="205" spans="1:29" x14ac:dyDescent="0.2">
      <c r="A205" s="58"/>
      <c r="B205" s="2" t="str">
        <f ca="1"/>
        <v>26/10/2023</v>
      </c>
      <c r="C205" s="4">
        <f ca="1"/>
        <v>728530</v>
      </c>
      <c r="D205" s="4">
        <f ca="1"/>
        <v>50846</v>
      </c>
      <c r="E205" s="4">
        <f ca="1"/>
        <v>14453640000</v>
      </c>
      <c r="F205" s="4">
        <f ca="1"/>
        <v>37770770000</v>
      </c>
      <c r="G205" s="4"/>
      <c r="H205" s="58"/>
      <c r="I205" s="4" t="str">
        <f ca="1"/>
        <v>26/10/2023</v>
      </c>
      <c r="J205" s="4">
        <f ca="1"/>
        <v>0</v>
      </c>
      <c r="K205" s="4">
        <f ca="1"/>
        <v>0</v>
      </c>
      <c r="L205" s="4">
        <f ca="1"/>
        <v>0</v>
      </c>
      <c r="M205" s="4">
        <f ca="1"/>
        <v>0</v>
      </c>
      <c r="N205" s="4"/>
      <c r="O205" s="58"/>
      <c r="P205" s="2" t="str">
        <f ca="1"/>
        <v>26/10/2023</v>
      </c>
      <c r="Q205" s="4">
        <f ca="1"/>
        <v>15543420</v>
      </c>
      <c r="R205" s="4">
        <f t="shared" ca="1" si="0"/>
        <v>8363289.666666667</v>
      </c>
      <c r="S205" s="4">
        <f t="shared" ca="1" si="6"/>
        <v>779376</v>
      </c>
      <c r="T205" s="4">
        <f t="shared" ca="1" si="7"/>
        <v>0</v>
      </c>
      <c r="U205" s="4"/>
      <c r="V205" s="58"/>
      <c r="W205" s="2" t="str">
        <f ca="1"/>
        <v>26/10/2023</v>
      </c>
      <c r="X205" s="11">
        <f ca="1"/>
        <v>-6.7900000000000002E-2</v>
      </c>
      <c r="Y205" s="5">
        <f t="shared" ca="1" si="3"/>
        <v>-0.15300000000000002</v>
      </c>
      <c r="Z205" s="11">
        <f ca="1"/>
        <v>-4.1900000000000007E-2</v>
      </c>
      <c r="AA205" s="5">
        <f t="shared" ca="1" si="4"/>
        <v>-7.6600000000000001E-2</v>
      </c>
      <c r="AB205" s="11">
        <f ca="1"/>
        <v>-4.3400000000000001E-2</v>
      </c>
      <c r="AC205" s="5">
        <f t="shared" ca="1" si="5"/>
        <v>-7.8100000000000003E-2</v>
      </c>
    </row>
    <row r="206" spans="1:29" x14ac:dyDescent="0.2">
      <c r="A206" s="58"/>
      <c r="B206" s="2" t="str">
        <f ca="1"/>
        <v>25/10/2023</v>
      </c>
      <c r="C206" s="4">
        <f ca="1"/>
        <v>54400</v>
      </c>
      <c r="D206" s="4">
        <f ca="1"/>
        <v>152600</v>
      </c>
      <c r="E206" s="4">
        <f ca="1"/>
        <v>-2300450000</v>
      </c>
      <c r="F206" s="4">
        <f ca="1"/>
        <v>23317130000</v>
      </c>
      <c r="G206" s="4"/>
      <c r="H206" s="58"/>
      <c r="I206" s="4" t="str">
        <f ca="1"/>
        <v>25/10/2023</v>
      </c>
      <c r="J206" s="4">
        <f ca="1"/>
        <v>0</v>
      </c>
      <c r="K206" s="4">
        <f ca="1"/>
        <v>0</v>
      </c>
      <c r="L206" s="4">
        <f ca="1"/>
        <v>0</v>
      </c>
      <c r="M206" s="4">
        <f ca="1"/>
        <v>0</v>
      </c>
      <c r="N206" s="4"/>
      <c r="O206" s="58"/>
      <c r="P206" s="2" t="str">
        <f ca="1"/>
        <v>25/10/2023</v>
      </c>
      <c r="Q206" s="4">
        <f ca="1"/>
        <v>4519990</v>
      </c>
      <c r="R206" s="4">
        <f t="shared" ca="1" si="0"/>
        <v>8265494</v>
      </c>
      <c r="S206" s="4">
        <f t="shared" ca="1" si="6"/>
        <v>207000</v>
      </c>
      <c r="T206" s="4">
        <f t="shared" ca="1" si="7"/>
        <v>0</v>
      </c>
      <c r="U206" s="4"/>
      <c r="V206" s="58"/>
      <c r="W206" s="2" t="str">
        <f ca="1"/>
        <v>25/10/2023</v>
      </c>
      <c r="X206" s="11">
        <f ca="1"/>
        <v>-2.1400000000000002E-2</v>
      </c>
      <c r="Y206" s="5">
        <f t="shared" ca="1" si="3"/>
        <v>-8.5100000000000009E-2</v>
      </c>
      <c r="Z206" s="11">
        <f ca="1"/>
        <v>-3.8E-3</v>
      </c>
      <c r="AA206" s="5">
        <f t="shared" ca="1" si="4"/>
        <v>-3.4700000000000002E-2</v>
      </c>
      <c r="AB206" s="11">
        <f ca="1"/>
        <v>-3.4000000000000002E-3</v>
      </c>
      <c r="AC206" s="5">
        <f t="shared" ca="1" si="5"/>
        <v>-3.4699999999999995E-2</v>
      </c>
    </row>
    <row r="207" spans="1:29" x14ac:dyDescent="0.2">
      <c r="A207" s="58"/>
      <c r="B207" s="2" t="str">
        <f ca="1"/>
        <v>24/10/2023</v>
      </c>
      <c r="C207" s="4">
        <f ca="1"/>
        <v>13600</v>
      </c>
      <c r="D207" s="4">
        <f ca="1"/>
        <v>166700</v>
      </c>
      <c r="E207" s="4">
        <f ca="1"/>
        <v>-3487480000</v>
      </c>
      <c r="F207" s="4">
        <f ca="1"/>
        <v>25617580000</v>
      </c>
      <c r="G207" s="4"/>
      <c r="H207" s="58"/>
      <c r="I207" s="4" t="str">
        <f ca="1"/>
        <v>24/10/2023</v>
      </c>
      <c r="J207" s="4">
        <f ca="1"/>
        <v>0</v>
      </c>
      <c r="K207" s="4">
        <f ca="1"/>
        <v>0</v>
      </c>
      <c r="L207" s="4">
        <f ca="1"/>
        <v>0</v>
      </c>
      <c r="M207" s="4">
        <f ca="1"/>
        <v>0</v>
      </c>
      <c r="N207" s="4"/>
      <c r="O207" s="58"/>
      <c r="P207" s="2" t="str">
        <f ca="1"/>
        <v>24/10/2023</v>
      </c>
      <c r="Q207" s="4">
        <f ca="1"/>
        <v>5660253</v>
      </c>
      <c r="R207" s="4">
        <f ca="1">AVERAGE(Q207:Q212)</f>
        <v>8788664.5</v>
      </c>
      <c r="S207" s="4">
        <f t="shared" ca="1" si="6"/>
        <v>180300</v>
      </c>
      <c r="T207" s="4">
        <f t="shared" ca="1" si="7"/>
        <v>0</v>
      </c>
      <c r="U207" s="4"/>
      <c r="V207" s="58"/>
      <c r="W207" s="2" t="str">
        <f ca="1"/>
        <v>24/10/2023</v>
      </c>
      <c r="X207" s="11">
        <f ca="1"/>
        <v>1.7500000000000002E-2</v>
      </c>
      <c r="Y207" s="5">
        <f t="shared" ca="1" si="3"/>
        <v>-6.3700000000000007E-2</v>
      </c>
      <c r="Z207" s="11">
        <f ca="1"/>
        <v>1.1299999999999999E-2</v>
      </c>
      <c r="AA207" s="5">
        <f t="shared" ca="1" si="4"/>
        <v>-3.0900000000000004E-2</v>
      </c>
      <c r="AB207" s="11">
        <f ca="1"/>
        <v>9.300000000000001E-3</v>
      </c>
      <c r="AC207" s="5">
        <f t="shared" ca="1" si="5"/>
        <v>-3.1299999999999994E-2</v>
      </c>
    </row>
    <row r="208" spans="1:29" x14ac:dyDescent="0.2">
      <c r="A208" s="58"/>
      <c r="B208" s="2" t="str">
        <f ca="1"/>
        <v>23/10/2023</v>
      </c>
      <c r="C208" s="4">
        <f ca="1"/>
        <v>61000</v>
      </c>
      <c r="D208" s="4">
        <f ca="1"/>
        <v>464700</v>
      </c>
      <c r="E208" s="4">
        <f ca="1"/>
        <v>-9184380000</v>
      </c>
      <c r="F208" s="4">
        <f ca="1"/>
        <v>29105060000</v>
      </c>
      <c r="G208" s="4"/>
      <c r="H208" s="58"/>
      <c r="I208" s="4" t="str">
        <f ca="1"/>
        <v>23/10/2023</v>
      </c>
      <c r="J208" s="4">
        <f ca="1"/>
        <v>0</v>
      </c>
      <c r="K208" s="4">
        <f ca="1"/>
        <v>0</v>
      </c>
      <c r="L208" s="4">
        <f ca="1"/>
        <v>0</v>
      </c>
      <c r="M208" s="4">
        <f ca="1"/>
        <v>0</v>
      </c>
      <c r="N208" s="4"/>
      <c r="O208" s="58"/>
      <c r="P208" s="2" t="str">
        <f ca="1"/>
        <v>23/10/2023</v>
      </c>
      <c r="Q208" s="4">
        <f ca="1"/>
        <v>6048049</v>
      </c>
      <c r="S208" s="4">
        <f t="shared" ca="1" si="6"/>
        <v>525700</v>
      </c>
      <c r="T208" s="4">
        <f t="shared" ca="1" si="7"/>
        <v>0</v>
      </c>
      <c r="U208" s="4"/>
      <c r="V208" s="58"/>
      <c r="W208" s="2" t="str">
        <f ca="1"/>
        <v>23/10/2023</v>
      </c>
      <c r="X208" s="11">
        <f ca="1"/>
        <v>-2.0999999999999999E-3</v>
      </c>
      <c r="Y208" s="5">
        <f t="shared" ca="1" si="3"/>
        <v>-8.1200000000000008E-2</v>
      </c>
      <c r="Z208" s="11">
        <f ca="1"/>
        <v>-1.3100000000000001E-2</v>
      </c>
      <c r="AA208" s="5">
        <f t="shared" ca="1" si="4"/>
        <v>-4.2200000000000001E-2</v>
      </c>
      <c r="AB208" s="11">
        <f ca="1"/>
        <v>-1.4999999999999999E-2</v>
      </c>
      <c r="AC208" s="5">
        <f t="shared" ca="1" si="5"/>
        <v>-4.0599999999999997E-2</v>
      </c>
    </row>
    <row r="209" spans="1:29" x14ac:dyDescent="0.2">
      <c r="A209" s="58"/>
      <c r="B209" t="str">
        <f ca="1"/>
        <v>20/10/2023</v>
      </c>
      <c r="C209" s="4">
        <f ca="1"/>
        <v>656300</v>
      </c>
      <c r="D209" s="4">
        <f ca="1"/>
        <v>232800</v>
      </c>
      <c r="E209" s="4">
        <f ca="1"/>
        <v>9507020000</v>
      </c>
      <c r="F209" s="4">
        <f ca="1"/>
        <v>38289440000</v>
      </c>
      <c r="G209" s="4"/>
      <c r="H209" s="58"/>
      <c r="I209" t="str">
        <f ca="1"/>
        <v>20/10/2023</v>
      </c>
      <c r="J209">
        <f ca="1"/>
        <v>0</v>
      </c>
      <c r="K209">
        <f ca="1"/>
        <v>0</v>
      </c>
      <c r="L209">
        <f ca="1"/>
        <v>0</v>
      </c>
      <c r="M209">
        <f ca="1"/>
        <v>0</v>
      </c>
      <c r="O209" s="58"/>
      <c r="P209" t="str">
        <f ca="1"/>
        <v>20/10/2023</v>
      </c>
      <c r="Q209" s="4">
        <f ca="1"/>
        <v>8851035</v>
      </c>
      <c r="S209" s="4">
        <f t="shared" ca="1" si="6"/>
        <v>889100</v>
      </c>
      <c r="T209">
        <f t="shared" ca="1" si="7"/>
        <v>0</v>
      </c>
      <c r="V209" s="58"/>
      <c r="W209" t="str">
        <f ca="1"/>
        <v>20/10/2023</v>
      </c>
      <c r="X209" s="11">
        <f ca="1"/>
        <v>6.7500000000000004E-2</v>
      </c>
      <c r="Y209" s="5">
        <f t="shared" ref="Y209:Y210" ca="1" si="8">X209+Y210</f>
        <v>-7.9100000000000004E-2</v>
      </c>
      <c r="Z209" s="11">
        <f ca="1"/>
        <v>1.8600000000000002E-2</v>
      </c>
      <c r="AA209" s="5">
        <f t="shared" ref="AA209:AA210" ca="1" si="9">Z209+AA210</f>
        <v>-2.9099999999999997E-2</v>
      </c>
      <c r="AB209" s="11">
        <f ca="1"/>
        <v>1.7000000000000001E-2</v>
      </c>
      <c r="AC209" s="5">
        <f t="shared" ref="AC209:AC210" ca="1" si="10">AB209+AC210</f>
        <v>-2.5599999999999998E-2</v>
      </c>
    </row>
    <row r="210" spans="1:29" x14ac:dyDescent="0.2">
      <c r="A210" s="58"/>
      <c r="B210" t="str">
        <f ca="1"/>
        <v>19/10/2023</v>
      </c>
      <c r="C210" s="4">
        <f ca="1"/>
        <v>736420</v>
      </c>
      <c r="D210" s="4">
        <f ca="1"/>
        <v>218500</v>
      </c>
      <c r="E210" s="4">
        <f ca="1"/>
        <v>11495580000</v>
      </c>
      <c r="F210" s="4">
        <f ca="1"/>
        <v>28782420000</v>
      </c>
      <c r="G210" s="4"/>
      <c r="H210" s="58"/>
      <c r="I210" t="str">
        <f ca="1"/>
        <v>19/10/2023</v>
      </c>
      <c r="J210">
        <f ca="1"/>
        <v>0</v>
      </c>
      <c r="K210">
        <f ca="1"/>
        <v>0</v>
      </c>
      <c r="L210">
        <f ca="1"/>
        <v>0</v>
      </c>
      <c r="M210">
        <f ca="1"/>
        <v>0</v>
      </c>
      <c r="O210" s="58"/>
      <c r="P210" t="str">
        <f ca="1"/>
        <v>19/10/2023</v>
      </c>
      <c r="Q210" s="4">
        <f ca="1"/>
        <v>9556991</v>
      </c>
      <c r="S210" s="4">
        <f t="shared" ca="1" si="6"/>
        <v>954920</v>
      </c>
      <c r="T210">
        <f t="shared" ca="1" si="7"/>
        <v>0</v>
      </c>
      <c r="V210" s="58"/>
      <c r="W210" t="str">
        <f ca="1"/>
        <v>19/10/2023</v>
      </c>
      <c r="X210" s="11">
        <f ca="1"/>
        <v>-4.0099999999999997E-2</v>
      </c>
      <c r="Y210" s="5">
        <f t="shared" ca="1" si="8"/>
        <v>-0.14660000000000001</v>
      </c>
      <c r="Z210" s="11">
        <f ca="1"/>
        <v>-1.41E-2</v>
      </c>
      <c r="AA210" s="5">
        <f t="shared" ca="1" si="9"/>
        <v>-4.7699999999999999E-2</v>
      </c>
      <c r="AB210" s="11">
        <f ca="1"/>
        <v>-1.84E-2</v>
      </c>
      <c r="AC210" s="5">
        <f t="shared" ca="1" si="10"/>
        <v>-4.2599999999999999E-2</v>
      </c>
    </row>
    <row r="211" spans="1:29" x14ac:dyDescent="0.2">
      <c r="A211" s="58"/>
      <c r="B211" t="str">
        <f ca="1"/>
        <v>18/10/2023</v>
      </c>
      <c r="C211" s="4">
        <f ca="1"/>
        <v>330900</v>
      </c>
      <c r="D211" s="4">
        <f ca="1"/>
        <v>32900</v>
      </c>
      <c r="E211" s="4">
        <f ca="1"/>
        <v>6607050000</v>
      </c>
      <c r="F211" s="4">
        <f ca="1"/>
        <v>17286840000</v>
      </c>
      <c r="G211" s="4"/>
      <c r="H211" s="58"/>
      <c r="I211" t="str">
        <f ca="1"/>
        <v>18/10/2023</v>
      </c>
      <c r="J211">
        <f ca="1"/>
        <v>0</v>
      </c>
      <c r="K211">
        <f ca="1"/>
        <v>0</v>
      </c>
      <c r="L211">
        <f ca="1"/>
        <v>0</v>
      </c>
      <c r="M211">
        <f ca="1"/>
        <v>0</v>
      </c>
      <c r="O211" s="58"/>
      <c r="P211" t="str">
        <f ca="1"/>
        <v>18/10/2023</v>
      </c>
      <c r="Q211" s="4">
        <f ca="1"/>
        <v>14956646</v>
      </c>
      <c r="S211" s="4">
        <f t="shared" ca="1" si="6"/>
        <v>363800</v>
      </c>
      <c r="T211">
        <f t="shared" ca="1" si="7"/>
        <v>0</v>
      </c>
      <c r="V211" s="58"/>
      <c r="W211" t="str">
        <f ca="1"/>
        <v>18/10/2023</v>
      </c>
      <c r="X211" s="11">
        <f ca="1"/>
        <v>-3.6499999999999998E-2</v>
      </c>
      <c r="Y211" s="5">
        <f ca="1">X211+Y212</f>
        <v>-0.10650000000000001</v>
      </c>
      <c r="Z211" s="11">
        <f ca="1"/>
        <v>-1.6299999999999999E-2</v>
      </c>
      <c r="AA211" s="5">
        <f ca="1">Z211+AA212</f>
        <v>-3.3599999999999998E-2</v>
      </c>
      <c r="AB211" s="11">
        <f ca="1"/>
        <v>-1.3600000000000001E-2</v>
      </c>
      <c r="AC211" s="5">
        <f ca="1">AB211+AC212</f>
        <v>-2.4199999999999999E-2</v>
      </c>
    </row>
    <row r="212" spans="1:29" x14ac:dyDescent="0.2">
      <c r="A212" s="58"/>
      <c r="B212" t="str">
        <f ca="1"/>
        <v>17/10/2023</v>
      </c>
      <c r="C212" s="4">
        <f ca="1"/>
        <v>285940</v>
      </c>
      <c r="D212" s="4">
        <f ca="1"/>
        <v>11000</v>
      </c>
      <c r="E212" s="4">
        <f ca="1"/>
        <v>6884160000</v>
      </c>
      <c r="F212" s="4">
        <f ca="1"/>
        <v>10679790000</v>
      </c>
      <c r="G212" s="4"/>
      <c r="H212" s="58"/>
      <c r="I212" t="str">
        <f ca="1"/>
        <v>17/10/2023</v>
      </c>
      <c r="J212">
        <f ca="1"/>
        <v>0</v>
      </c>
      <c r="K212">
        <f ca="1"/>
        <v>0</v>
      </c>
      <c r="L212">
        <f ca="1"/>
        <v>0</v>
      </c>
      <c r="M212">
        <f ca="1"/>
        <v>0</v>
      </c>
      <c r="O212" s="58"/>
      <c r="P212" t="str">
        <f ca="1"/>
        <v>17/10/2023</v>
      </c>
      <c r="Q212" s="4">
        <f ca="1"/>
        <v>7659013</v>
      </c>
      <c r="R212" s="4"/>
      <c r="S212" s="4">
        <f ca="1">C212+D212</f>
        <v>296940</v>
      </c>
      <c r="T212">
        <f ca="1">J212+K212</f>
        <v>0</v>
      </c>
      <c r="V212" s="58"/>
      <c r="W212" t="str">
        <f ca="1"/>
        <v>17/10/2023</v>
      </c>
      <c r="X212" s="11">
        <f ca="1"/>
        <v>-7.0000000000000007E-2</v>
      </c>
      <c r="Y212" s="5">
        <f ca="1">X212</f>
        <v>-7.0000000000000007E-2</v>
      </c>
      <c r="Z212" s="11">
        <f ca="1"/>
        <v>-1.7299999999999999E-2</v>
      </c>
      <c r="AA212" s="5">
        <f ca="1">Z212</f>
        <v>-1.7299999999999999E-2</v>
      </c>
      <c r="AB212" s="11">
        <f ca="1"/>
        <v>-1.06E-2</v>
      </c>
      <c r="AC212" s="5">
        <f ca="1">AB212</f>
        <v>-1.06E-2</v>
      </c>
    </row>
    <row r="213" spans="1:29" x14ac:dyDescent="0.2">
      <c r="A213" s="25"/>
    </row>
  </sheetData>
  <mergeCells count="19">
    <mergeCell ref="V145:V167"/>
    <mergeCell ref="V168:V190"/>
    <mergeCell ref="V191:V212"/>
    <mergeCell ref="H145:H167"/>
    <mergeCell ref="H168:H190"/>
    <mergeCell ref="H191:H212"/>
    <mergeCell ref="O145:O167"/>
    <mergeCell ref="O168:O190"/>
    <mergeCell ref="O191:O212"/>
    <mergeCell ref="A145:A167"/>
    <mergeCell ref="A168:A190"/>
    <mergeCell ref="A191:A212"/>
    <mergeCell ref="B1:E1"/>
    <mergeCell ref="C143:F143"/>
    <mergeCell ref="AB143:AC143"/>
    <mergeCell ref="X143:Y143"/>
    <mergeCell ref="Z143:AA143"/>
    <mergeCell ref="J143:M143"/>
    <mergeCell ref="Q143:T143"/>
  </mergeCells>
  <phoneticPr fontId="1" type="noConversion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2223A8-49CE-CE4A-BF78-5235059F0B3C}">
  <sheetPr codeName="Sheet2"/>
  <dimension ref="A2:CI217"/>
  <sheetViews>
    <sheetView workbookViewId="0">
      <selection activeCell="N24" sqref="N24"/>
    </sheetView>
  </sheetViews>
  <sheetFormatPr baseColWidth="10" defaultRowHeight="16" x14ac:dyDescent="0.2"/>
  <cols>
    <col min="1" max="1" width="21.1640625" customWidth="1"/>
    <col min="2" max="2" width="20.1640625" customWidth="1"/>
    <col min="3" max="3" width="19.33203125" customWidth="1"/>
    <col min="4" max="4" width="18.33203125" customWidth="1"/>
    <col min="5" max="5" width="19" customWidth="1"/>
    <col min="6" max="6" width="21.5" customWidth="1"/>
    <col min="7" max="7" width="19.33203125" customWidth="1"/>
    <col min="8" max="8" width="17.83203125" customWidth="1"/>
    <col min="10" max="10" width="18.33203125" customWidth="1"/>
    <col min="11" max="11" width="16.6640625" customWidth="1"/>
    <col min="18" max="18" width="13" customWidth="1"/>
    <col min="24" max="24" width="13.83203125" customWidth="1"/>
    <col min="25" max="25" width="17.33203125" customWidth="1"/>
    <col min="26" max="26" width="18" customWidth="1"/>
    <col min="27" max="27" width="20.1640625" customWidth="1"/>
    <col min="28" max="28" width="18.5" customWidth="1"/>
    <col min="29" max="29" width="19.33203125" customWidth="1"/>
    <col min="30" max="30" width="17.83203125" customWidth="1"/>
    <col min="31" max="31" width="18.33203125" customWidth="1"/>
    <col min="32" max="33" width="18.83203125" customWidth="1"/>
    <col min="34" max="34" width="14.5" customWidth="1"/>
    <col min="35" max="35" width="14.33203125" customWidth="1"/>
    <col min="36" max="36" width="12.6640625" customWidth="1"/>
    <col min="37" max="37" width="19" customWidth="1"/>
    <col min="38" max="38" width="22.6640625" customWidth="1"/>
    <col min="39" max="39" width="22" customWidth="1"/>
    <col min="40" max="40" width="23.1640625" customWidth="1"/>
    <col min="41" max="41" width="23.83203125" customWidth="1"/>
    <col min="42" max="42" width="18.33203125" customWidth="1"/>
    <col min="43" max="43" width="18" customWidth="1"/>
    <col min="44" max="44" width="16.1640625" customWidth="1"/>
    <col min="45" max="45" width="17.83203125" customWidth="1"/>
    <col min="46" max="46" width="20" customWidth="1"/>
    <col min="47" max="47" width="18.33203125" customWidth="1"/>
    <col min="50" max="50" width="15.33203125" customWidth="1"/>
    <col min="51" max="51" width="19.5" customWidth="1"/>
    <col min="52" max="52" width="19.1640625" customWidth="1"/>
    <col min="53" max="53" width="22.83203125" customWidth="1"/>
    <col min="54" max="54" width="19.6640625" customWidth="1"/>
    <col min="55" max="55" width="20.5" customWidth="1"/>
    <col min="56" max="56" width="19.6640625" customWidth="1"/>
    <col min="57" max="57" width="20.5" customWidth="1"/>
    <col min="58" max="58" width="16.6640625" customWidth="1"/>
    <col min="59" max="59" width="20.6640625" customWidth="1"/>
    <col min="62" max="62" width="14" customWidth="1"/>
    <col min="63" max="64" width="19" customWidth="1"/>
    <col min="65" max="65" width="22" customWidth="1"/>
    <col min="66" max="66" width="22.1640625" customWidth="1"/>
    <col min="67" max="67" width="23.83203125" customWidth="1"/>
    <col min="68" max="68" width="20.6640625" customWidth="1"/>
    <col min="69" max="69" width="20.5" customWidth="1"/>
    <col min="70" max="70" width="13.6640625" customWidth="1"/>
    <col min="71" max="71" width="14.6640625" customWidth="1"/>
    <col min="72" max="72" width="17.5" customWidth="1"/>
    <col min="73" max="73" width="20.33203125" customWidth="1"/>
    <col min="74" max="74" width="22.33203125" customWidth="1"/>
    <col min="75" max="75" width="17.33203125" customWidth="1"/>
    <col min="76" max="76" width="20.1640625" customWidth="1"/>
    <col min="77" max="77" width="17.6640625" customWidth="1"/>
    <col min="78" max="78" width="18.1640625" customWidth="1"/>
    <col min="79" max="79" width="21.5" customWidth="1"/>
    <col min="80" max="81" width="18.5" customWidth="1"/>
    <col min="82" max="82" width="19.5" customWidth="1"/>
    <col min="83" max="83" width="21.33203125" customWidth="1"/>
    <col min="84" max="84" width="18.1640625" customWidth="1"/>
    <col min="85" max="85" width="18.83203125" customWidth="1"/>
    <col min="86" max="86" width="19.1640625" customWidth="1"/>
    <col min="87" max="87" width="21.5" customWidth="1"/>
    <col min="90" max="90" width="15.83203125" customWidth="1"/>
    <col min="91" max="91" width="18.83203125" customWidth="1"/>
    <col min="92" max="93" width="19.33203125" customWidth="1"/>
    <col min="97" max="97" width="21" customWidth="1"/>
    <col min="98" max="98" width="19" customWidth="1"/>
    <col min="99" max="99" width="21" customWidth="1"/>
    <col min="100" max="100" width="22.6640625" customWidth="1"/>
    <col min="104" max="104" width="17" customWidth="1"/>
    <col min="105" max="105" width="18.83203125" customWidth="1"/>
    <col min="106" max="106" width="17.83203125" customWidth="1"/>
    <col min="107" max="107" width="16.6640625" customWidth="1"/>
    <col min="108" max="108" width="20" customWidth="1"/>
    <col min="109" max="109" width="17.1640625" customWidth="1"/>
    <col min="110" max="110" width="20.6640625" customWidth="1"/>
    <col min="111" max="111" width="18.33203125" customWidth="1"/>
  </cols>
  <sheetData>
    <row r="2" spans="1:69" x14ac:dyDescent="0.2">
      <c r="T2" t="s">
        <v>257</v>
      </c>
      <c r="U2" t="s">
        <v>258</v>
      </c>
    </row>
    <row r="3" spans="1:69" x14ac:dyDescent="0.2">
      <c r="T3" t="e">
        <f t="shared" ref="T3:T66" si="0">AVERAGE(S4,S13)</f>
        <v>#DIV/0!</v>
      </c>
      <c r="U3">
        <f t="shared" ref="U3:U68" si="1">MIN(S4:S8)</f>
        <v>0</v>
      </c>
    </row>
    <row r="4" spans="1:69" x14ac:dyDescent="0.2">
      <c r="T4" t="e">
        <f t="shared" si="0"/>
        <v>#DIV/0!</v>
      </c>
      <c r="U4">
        <f t="shared" si="1"/>
        <v>0</v>
      </c>
      <c r="X4" t="str" cm="1">
        <f t="array" aca="1" ref="X4:X72" ca="1">INDIRECT("'" &amp; Y4 &amp; "'!$A$2:$A$70")</f>
        <v>Date</v>
      </c>
      <c r="Y4" s="17" t="s">
        <v>38</v>
      </c>
      <c r="Z4" s="17" t="s">
        <v>39</v>
      </c>
      <c r="AA4" s="17" t="s">
        <v>42</v>
      </c>
      <c r="AB4" s="17" t="s">
        <v>120</v>
      </c>
      <c r="AC4" s="17" t="s">
        <v>41</v>
      </c>
      <c r="AD4" s="17" t="s">
        <v>40</v>
      </c>
      <c r="AE4" s="17" t="s">
        <v>121</v>
      </c>
      <c r="AF4" s="17" t="s">
        <v>122</v>
      </c>
      <c r="AG4" s="17" t="s">
        <v>214</v>
      </c>
      <c r="AJ4" t="str" cm="1">
        <f t="array" aca="1" ref="AJ4:AJ72" ca="1">INDIRECT("'" &amp; AK4 &amp; "'!$A$2:$A$70")</f>
        <v>Date</v>
      </c>
      <c r="AK4" s="17" t="s">
        <v>33</v>
      </c>
      <c r="AL4" s="17" t="s">
        <v>35</v>
      </c>
      <c r="AM4" s="17" t="s">
        <v>215</v>
      </c>
      <c r="AN4" s="17" t="s">
        <v>34</v>
      </c>
      <c r="AO4" s="17" t="s">
        <v>36</v>
      </c>
      <c r="AP4" s="17" t="s">
        <v>123</v>
      </c>
      <c r="AQ4" s="17" t="s">
        <v>37</v>
      </c>
      <c r="AR4" s="17" t="s">
        <v>154</v>
      </c>
      <c r="AS4" s="17" t="s">
        <v>124</v>
      </c>
      <c r="AT4" s="17" t="s">
        <v>216</v>
      </c>
      <c r="AU4" s="17" t="s">
        <v>217</v>
      </c>
      <c r="AX4" t="str" cm="1">
        <f t="array" aca="1" ref="AX4:AX72" ca="1">INDIRECT("'" &amp; AY4 &amp; "'!$A$2:$A$70")</f>
        <v>Date</v>
      </c>
      <c r="AY4" s="17" t="s">
        <v>152</v>
      </c>
      <c r="AZ4" s="17" t="s">
        <v>45</v>
      </c>
      <c r="BA4" s="17" t="s">
        <v>43</v>
      </c>
      <c r="BB4" s="17" t="s">
        <v>44</v>
      </c>
      <c r="BC4" s="17" t="s">
        <v>89</v>
      </c>
      <c r="BD4" s="17" t="s">
        <v>90</v>
      </c>
      <c r="BE4" s="17" t="s">
        <v>153</v>
      </c>
      <c r="BF4" s="17" t="s">
        <v>219</v>
      </c>
      <c r="BG4" s="17" t="s">
        <v>218</v>
      </c>
      <c r="BJ4" t="str" cm="1">
        <f t="array" aca="1" ref="BJ4:BJ72" ca="1">INDIRECT("'" &amp; BK4 &amp; "'!$A$2:$A$70")</f>
        <v>Date</v>
      </c>
      <c r="BK4" s="17" t="s">
        <v>49</v>
      </c>
      <c r="BL4" s="17" t="s">
        <v>50</v>
      </c>
      <c r="BM4" s="17" t="s">
        <v>51</v>
      </c>
      <c r="BN4" s="17" t="s">
        <v>126</v>
      </c>
      <c r="BO4" s="17" t="s">
        <v>136</v>
      </c>
      <c r="BP4" s="17" t="s">
        <v>220</v>
      </c>
      <c r="BQ4" s="17" t="s">
        <v>137</v>
      </c>
    </row>
    <row r="5" spans="1:69" x14ac:dyDescent="0.2">
      <c r="A5" s="4"/>
      <c r="B5" s="4"/>
      <c r="C5" s="4"/>
      <c r="D5" s="4"/>
      <c r="E5" s="4"/>
      <c r="G5" s="4"/>
      <c r="H5" s="4"/>
      <c r="T5" t="e">
        <f t="shared" si="0"/>
        <v>#DIV/0!</v>
      </c>
      <c r="U5">
        <f t="shared" si="1"/>
        <v>0</v>
      </c>
      <c r="W5" s="58"/>
      <c r="X5" t="str">
        <f ca="1"/>
        <v>19/01/2024</v>
      </c>
      <c r="Y5" s="4" cm="1">
        <f t="array" aca="1" ref="Y5:Y72" ca="1">INDIRECT("'" &amp; Y4 &amp; "'!$F$3:$F$70")</f>
        <v>-450809555470</v>
      </c>
      <c r="Z5" s="4" cm="1">
        <f t="array" aca="1" ref="Z5:Z72" ca="1">INDIRECT("'" &amp; Z4 &amp; "'!$F$3:$F$70")</f>
        <v>-70012035195</v>
      </c>
      <c r="AA5" s="4" cm="1">
        <f t="array" aca="1" ref="AA5:AA72" ca="1">INDIRECT("'" &amp; AA4 &amp; "'!$F$3:$F$70")</f>
        <v>-239544680000</v>
      </c>
      <c r="AB5" s="4" cm="1">
        <f t="array" aca="1" ref="AB5:AB72" ca="1">INDIRECT("'" &amp; AB4 &amp; "'!$F$3:$F$70")</f>
        <v>-279844060000</v>
      </c>
      <c r="AC5" s="4" cm="1">
        <f t="array" aca="1" ref="AC5:AC72" ca="1">INDIRECT("'" &amp; AC4 &amp; "'!$F$3:$F$70")</f>
        <v>148862870000</v>
      </c>
      <c r="AD5" s="4" cm="1">
        <f t="array" aca="1" ref="AD5:AD72" ca="1">INDIRECT("'" &amp; AD4 &amp; "'!$F$3:$F$70")</f>
        <v>-4851495839</v>
      </c>
      <c r="AE5" s="4" cm="1">
        <f t="array" aca="1" ref="AE5:AE72" ca="1">INDIRECT("'" &amp; AE4 &amp; "'!$F$3:$F$70")</f>
        <v>166792726494</v>
      </c>
      <c r="AF5" s="4" cm="1">
        <f t="array" aca="1" ref="AF5:AF72" ca="1">INDIRECT("'" &amp; AF4 &amp; "'!$F$3:$F$70")</f>
        <v>-142926920569</v>
      </c>
      <c r="AG5" s="4" cm="1">
        <f t="array" aca="1" ref="AG5:AG72" ca="1">INDIRECT("'" &amp; AG4 &amp; "'!$F$3:$F$70")</f>
        <v>-15854623652</v>
      </c>
      <c r="AI5" s="58"/>
      <c r="AJ5" t="str">
        <f ca="1"/>
        <v>19/01/2024</v>
      </c>
      <c r="AK5" s="4" cm="1">
        <f t="array" aca="1" ref="AK5:AK72" ca="1">INDIRECT("'" &amp; AK4 &amp; "'!$F$3:$F$70")</f>
        <v>195889099561</v>
      </c>
      <c r="AL5" s="4" cm="1">
        <f t="array" aca="1" ref="AL5:AL72" ca="1">INDIRECT("'" &amp; AL4 &amp; "'!$F$3:$F$70")</f>
        <v>668589442369</v>
      </c>
      <c r="AM5" s="4" cm="1">
        <f t="array" aca="1" ref="AM5:AM72" ca="1">INDIRECT("'" &amp; AM4 &amp; "'!$F$3:$F$70")</f>
        <v>-89340026443</v>
      </c>
      <c r="AN5" s="4" cm="1">
        <f t="array" aca="1" ref="AN5:AN72" ca="1">INDIRECT("'" &amp; AN4 &amp; "'!$F$3:$F$70")</f>
        <v>1494440000</v>
      </c>
      <c r="AO5" s="4" cm="1">
        <f t="array" aca="1" ref="AO5:AO72" ca="1">INDIRECT("'" &amp; AO4 &amp; "'!$F$3:$F$70")</f>
        <v>-1390855087911</v>
      </c>
      <c r="AP5" s="4" cm="1">
        <f t="array" aca="1" ref="AP5:AP72" ca="1">INDIRECT("'" &amp; AP4 &amp; "'!$F$3:$F$70")</f>
        <v>-74126683587</v>
      </c>
      <c r="AQ5" s="4" cm="1">
        <f t="array" aca="1" ref="AQ5:AQ72" ca="1">INDIRECT("'" &amp; AQ4 &amp; "'!$F$3:$F$70")</f>
        <v>-1127600771</v>
      </c>
      <c r="AR5" s="4" cm="1">
        <f t="array" aca="1" ref="AR5:AR72" ca="1">INDIRECT("'" &amp; AR4 &amp; "'!$F$3:$F$70")</f>
        <v>-8670000</v>
      </c>
      <c r="AS5" s="4" cm="1">
        <f t="array" aca="1" ref="AS5:AS72" ca="1">INDIRECT("'" &amp; AS4 &amp; "'!$F$3:$F$70")</f>
        <v>-2178780000</v>
      </c>
      <c r="AT5" s="4" cm="1">
        <f t="array" aca="1" ref="AT5:AT72" ca="1">INDIRECT("'" &amp; AT4 &amp; "'!$F$3:$F$70")</f>
        <v>4448683854</v>
      </c>
      <c r="AU5" s="4" cm="1">
        <f t="array" aca="1" ref="AU5:AU72" ca="1">INDIRECT("'" &amp; AU4 &amp; "'!$F$3:$F$70")</f>
        <v>-418898809202</v>
      </c>
      <c r="AW5" s="58"/>
      <c r="AX5" t="str">
        <f ca="1"/>
        <v>19/01/2024</v>
      </c>
      <c r="AY5" s="4" cm="1">
        <f t="array" aca="1" ref="AY5:AY72" ca="1">INDIRECT("'" &amp; AY4 &amp; "'!$F$3:$F$70")</f>
        <v>-3068539114220</v>
      </c>
      <c r="AZ5" s="4" cm="1">
        <f t="array" aca="1" ref="AZ5:AZ72" ca="1">INDIRECT("'" &amp; AZ4 &amp; "'!$F$3:$F$70")</f>
        <v>41907740000</v>
      </c>
      <c r="BA5" s="4" cm="1">
        <f t="array" aca="1" ref="BA5:BA72" ca="1">INDIRECT("'" &amp; BA4 &amp; "'!$F$3:$F$70")</f>
        <v>161483925721</v>
      </c>
      <c r="BB5" s="4" cm="1">
        <f t="array" aca="1" ref="BB5:BB72" ca="1">INDIRECT("'" &amp; BB4 &amp; "'!$F$3:$F$70")</f>
        <v>-15874900000</v>
      </c>
      <c r="BC5" s="4" cm="1">
        <f t="array" aca="1" ref="BC5:BC72" ca="1">INDIRECT("'" &amp; BC4 &amp; "'!$F$3:$F$70")</f>
        <v>254312068042</v>
      </c>
      <c r="BD5" s="4" cm="1">
        <f t="array" aca="1" ref="BD5:BD72" ca="1">INDIRECT("'" &amp; BD4 &amp; "'!$F$3:$F$70")</f>
        <v>-194417206051</v>
      </c>
      <c r="BE5" s="4" cm="1">
        <f t="array" aca="1" ref="BE5:BE72" ca="1">INDIRECT("'" &amp; BE4 &amp; "'!$F$3:$F$70")</f>
        <v>-24262210000</v>
      </c>
      <c r="BF5" s="4" cm="1">
        <f t="array" aca="1" ref="BF5:BF72" ca="1">INDIRECT("'" &amp; BF4 &amp; "'!$F$3:$F$70")</f>
        <v>29163540940</v>
      </c>
      <c r="BG5" s="4" cm="1">
        <f t="array" aca="1" ref="BG5:BG72" ca="1">INDIRECT("'" &amp; BG4 &amp; "'!$F$3:$F$70")</f>
        <v>2485402127</v>
      </c>
      <c r="BI5" s="58" t="s">
        <v>244</v>
      </c>
      <c r="BJ5" t="str">
        <f ca="1"/>
        <v>19/01/2024</v>
      </c>
      <c r="BK5" s="4" cm="1">
        <f t="array" aca="1" ref="BK5:BK72" ca="1">INDIRECT("'" &amp; BK4 &amp; "'!$F$3:$F$70")</f>
        <v>15220680000</v>
      </c>
      <c r="BL5" s="4" cm="1">
        <f t="array" aca="1" ref="BL5:BL72" ca="1">INDIRECT("'" &amp; BL4 &amp; "'!$F$3:$F$70")</f>
        <v>1003573404291</v>
      </c>
      <c r="BM5" s="4" cm="1">
        <f t="array" aca="1" ref="BM5:BM72" ca="1">INDIRECT("'" &amp; BM4 &amp; "'!$F$3:$F$70")</f>
        <v>-480608427</v>
      </c>
      <c r="BN5" s="4" cm="1">
        <f t="array" aca="1" ref="BN5:BN72" ca="1">INDIRECT("'" &amp; BN4 &amp; "'!$F$3:$F$70")</f>
        <v>-11041245959</v>
      </c>
      <c r="BO5" s="4" cm="1">
        <f t="array" aca="1" ref="BO5:BO72" ca="1">INDIRECT("'" &amp; BO4 &amp; "'!$F$3:$F$70")</f>
        <v>-28400870000</v>
      </c>
      <c r="BP5" s="4" cm="1">
        <f t="array" aca="1" ref="BP5:BP72" ca="1">INDIRECT("'" &amp; BP4 &amp; "'!$F$3:$F$70")</f>
        <v>18519553593</v>
      </c>
      <c r="BQ5" s="4" cm="1">
        <f t="array" aca="1" ref="BQ5:BQ72" ca="1">INDIRECT("'" &amp; BQ4 &amp; "'!$F$3:$F$70")</f>
        <v>3715445590</v>
      </c>
    </row>
    <row r="6" spans="1:69" x14ac:dyDescent="0.2">
      <c r="A6" s="4"/>
      <c r="B6" s="4"/>
      <c r="C6" s="4"/>
      <c r="D6" s="4"/>
      <c r="E6" s="4"/>
      <c r="G6" s="4"/>
      <c r="H6" s="4"/>
      <c r="T6" t="e">
        <f t="shared" si="0"/>
        <v>#DIV/0!</v>
      </c>
      <c r="U6">
        <f t="shared" si="1"/>
        <v>0</v>
      </c>
      <c r="W6" s="58"/>
      <c r="X6" t="str">
        <f ca="1"/>
        <v>18/01/2024</v>
      </c>
      <c r="Y6" s="4">
        <f ca="1"/>
        <v>-364901505470</v>
      </c>
      <c r="Z6" s="4">
        <f ca="1"/>
        <v>-41481405195</v>
      </c>
      <c r="AA6" s="4">
        <f ca="1"/>
        <v>-260298420000</v>
      </c>
      <c r="AB6" s="4">
        <f ca="1"/>
        <v>-277763680000</v>
      </c>
      <c r="AC6" s="4">
        <f ca="1"/>
        <v>149309840000</v>
      </c>
      <c r="AD6" s="4">
        <f ca="1"/>
        <v>-4851495839</v>
      </c>
      <c r="AE6" s="4">
        <f ca="1"/>
        <v>172426336494</v>
      </c>
      <c r="AF6" s="4">
        <f ca="1"/>
        <v>-138135080569</v>
      </c>
      <c r="AG6" s="4">
        <f ca="1"/>
        <v>-14022649045</v>
      </c>
      <c r="AI6" s="58"/>
      <c r="AJ6" t="str">
        <f ca="1"/>
        <v>18/01/2024</v>
      </c>
      <c r="AK6" s="4">
        <f ca="1"/>
        <v>156522749561</v>
      </c>
      <c r="AL6" s="4">
        <f ca="1"/>
        <v>597596642369</v>
      </c>
      <c r="AM6" s="4">
        <f ca="1"/>
        <v>-87562726443</v>
      </c>
      <c r="AN6" s="4">
        <f ca="1"/>
        <v>1494440000</v>
      </c>
      <c r="AO6" s="4">
        <f ca="1"/>
        <v>-1438848807911</v>
      </c>
      <c r="AP6" s="4">
        <f ca="1"/>
        <v>-76743923587</v>
      </c>
      <c r="AQ6" s="4">
        <f ca="1"/>
        <v>-1096850771</v>
      </c>
      <c r="AR6" s="4">
        <f ca="1"/>
        <v>-8670000</v>
      </c>
      <c r="AS6" s="4">
        <f ca="1"/>
        <v>-2180890000</v>
      </c>
      <c r="AT6" s="4">
        <f ca="1"/>
        <v>4980083854</v>
      </c>
      <c r="AU6" s="4">
        <f ca="1"/>
        <v>-404065159202</v>
      </c>
      <c r="AW6" s="58"/>
      <c r="AX6" t="str">
        <f ca="1"/>
        <v>18/01/2024</v>
      </c>
      <c r="AY6" s="4">
        <f ca="1"/>
        <v>-3111582964220</v>
      </c>
      <c r="AZ6" s="4">
        <f ca="1"/>
        <v>43482080000</v>
      </c>
      <c r="BA6" s="4">
        <f ca="1"/>
        <v>151753685721</v>
      </c>
      <c r="BB6" s="4">
        <f ca="1"/>
        <v>-23682940000</v>
      </c>
      <c r="BC6" s="4">
        <f ca="1"/>
        <v>223862808042</v>
      </c>
      <c r="BD6" s="4">
        <f ca="1"/>
        <v>-225588776051</v>
      </c>
      <c r="BE6" s="4">
        <f ca="1"/>
        <v>-12580000000</v>
      </c>
      <c r="BF6" s="4">
        <f ca="1"/>
        <v>32074013665</v>
      </c>
      <c r="BG6" s="4">
        <f ca="1"/>
        <v>1979762127</v>
      </c>
      <c r="BI6" s="58"/>
      <c r="BJ6" t="str">
        <f ca="1"/>
        <v>18/01/2024</v>
      </c>
      <c r="BK6" s="4">
        <f ca="1"/>
        <v>-711500000</v>
      </c>
      <c r="BL6" s="4">
        <f ca="1"/>
        <v>989186177582</v>
      </c>
      <c r="BM6" s="4">
        <f ca="1"/>
        <v>-306278427</v>
      </c>
      <c r="BN6" s="4">
        <f ca="1"/>
        <v>-10796655959</v>
      </c>
      <c r="BO6" s="4">
        <f ca="1"/>
        <v>-30727300000</v>
      </c>
      <c r="BP6" s="4">
        <f ca="1"/>
        <v>20529173593</v>
      </c>
      <c r="BQ6" s="4">
        <f ca="1"/>
        <v>2036425590</v>
      </c>
    </row>
    <row r="7" spans="1:69" x14ac:dyDescent="0.2">
      <c r="A7" s="4"/>
      <c r="B7" s="4"/>
      <c r="C7" s="4"/>
      <c r="D7" s="4"/>
      <c r="E7" s="4"/>
      <c r="G7" s="4"/>
      <c r="H7" s="4"/>
      <c r="T7" t="e">
        <f t="shared" si="0"/>
        <v>#DIV/0!</v>
      </c>
      <c r="U7">
        <f t="shared" si="1"/>
        <v>0</v>
      </c>
      <c r="W7" s="58"/>
      <c r="X7" t="str">
        <f ca="1"/>
        <v>17/01/2024</v>
      </c>
      <c r="Y7" s="4">
        <f ca="1"/>
        <v>-349705345470</v>
      </c>
      <c r="Z7" s="4">
        <f ca="1"/>
        <v>-15795645195</v>
      </c>
      <c r="AA7" s="4">
        <f ca="1"/>
        <v>-264963250000</v>
      </c>
      <c r="AB7" s="4">
        <f ca="1"/>
        <v>-277666410000</v>
      </c>
      <c r="AC7" s="4">
        <f ca="1"/>
        <v>149483650000</v>
      </c>
      <c r="AD7" s="4">
        <f ca="1"/>
        <v>-4886466930</v>
      </c>
      <c r="AE7" s="4">
        <f ca="1"/>
        <v>171819836494</v>
      </c>
      <c r="AF7" s="4">
        <f ca="1"/>
        <v>-136167210569</v>
      </c>
      <c r="AG7" s="4">
        <f ca="1"/>
        <v>-14411350394</v>
      </c>
      <c r="AI7" s="58"/>
      <c r="AJ7" t="str">
        <f ca="1"/>
        <v>17/01/2024</v>
      </c>
      <c r="AK7" s="4">
        <f ca="1"/>
        <v>122825249561</v>
      </c>
      <c r="AL7" s="4">
        <f ca="1"/>
        <v>577400972369</v>
      </c>
      <c r="AM7" s="4">
        <f ca="1"/>
        <v>-90695656443</v>
      </c>
      <c r="AN7" s="4">
        <f ca="1"/>
        <v>1494440000</v>
      </c>
      <c r="AO7" s="4">
        <f ca="1"/>
        <v>-1472067477911</v>
      </c>
      <c r="AP7" s="4">
        <f ca="1"/>
        <v>-77492003587</v>
      </c>
      <c r="AQ7" s="4">
        <f ca="1"/>
        <v>-1093890771</v>
      </c>
      <c r="AR7" s="4">
        <f ca="1"/>
        <v>-8670000</v>
      </c>
      <c r="AS7" s="4">
        <f ca="1"/>
        <v>-3546550000</v>
      </c>
      <c r="AT7" s="4">
        <f ca="1"/>
        <v>6170563854</v>
      </c>
      <c r="AU7" s="4">
        <f ca="1"/>
        <v>-372515289202</v>
      </c>
      <c r="AW7" s="58"/>
      <c r="AX7" t="str">
        <f ca="1"/>
        <v>17/01/2024</v>
      </c>
      <c r="AY7" s="4">
        <f ca="1"/>
        <v>-3206829974220</v>
      </c>
      <c r="AZ7" s="4">
        <f ca="1"/>
        <v>45610270000</v>
      </c>
      <c r="BA7" s="4">
        <f ca="1"/>
        <v>149353285721</v>
      </c>
      <c r="BB7" s="4">
        <f ca="1"/>
        <v>-38483550000</v>
      </c>
      <c r="BC7" s="4">
        <f ca="1"/>
        <v>213125848042</v>
      </c>
      <c r="BD7" s="4">
        <f ca="1"/>
        <v>-206269196051</v>
      </c>
      <c r="BE7" s="4">
        <f ca="1"/>
        <v>-13358160000</v>
      </c>
      <c r="BF7" s="4">
        <f ca="1"/>
        <v>29657787823</v>
      </c>
      <c r="BG7" s="4">
        <f ca="1"/>
        <v>2003362127</v>
      </c>
      <c r="BI7" s="58"/>
      <c r="BJ7" t="str">
        <f ca="1"/>
        <v>17/01/2024</v>
      </c>
      <c r="BK7" s="4">
        <f ca="1"/>
        <v>-15688790000</v>
      </c>
      <c r="BL7" s="4">
        <f ca="1"/>
        <v>975640664017</v>
      </c>
      <c r="BM7" s="4">
        <f ca="1"/>
        <v>-2578068427</v>
      </c>
      <c r="BN7" s="4">
        <f ca="1"/>
        <v>-6871155959</v>
      </c>
      <c r="BO7" s="4">
        <f ca="1"/>
        <v>-31607830000</v>
      </c>
      <c r="BP7" s="4">
        <f ca="1"/>
        <v>21250093593</v>
      </c>
      <c r="BQ7" s="4">
        <f ca="1"/>
        <v>714355590</v>
      </c>
    </row>
    <row r="8" spans="1:69" x14ac:dyDescent="0.2">
      <c r="A8" s="4"/>
      <c r="B8" s="4"/>
      <c r="C8" s="4"/>
      <c r="D8" s="4"/>
      <c r="E8" s="4"/>
      <c r="G8" s="4"/>
      <c r="H8" s="4"/>
      <c r="T8" t="e">
        <f t="shared" si="0"/>
        <v>#DIV/0!</v>
      </c>
      <c r="U8">
        <f t="shared" si="1"/>
        <v>0</v>
      </c>
      <c r="W8" s="58"/>
      <c r="X8" t="str">
        <f ca="1"/>
        <v>16/01/2024</v>
      </c>
      <c r="Y8" s="4">
        <f ca="1"/>
        <v>-364779685470</v>
      </c>
      <c r="Z8" s="4">
        <f ca="1"/>
        <v>-9127185195</v>
      </c>
      <c r="AA8" s="4">
        <f ca="1"/>
        <v>-268729370000</v>
      </c>
      <c r="AB8" s="4">
        <f ca="1"/>
        <v>-302399960000</v>
      </c>
      <c r="AC8" s="4">
        <f ca="1"/>
        <v>142882100000</v>
      </c>
      <c r="AD8" s="4">
        <f ca="1"/>
        <v>-7248404759</v>
      </c>
      <c r="AE8" s="4">
        <f ca="1"/>
        <v>168423506494</v>
      </c>
      <c r="AF8" s="4">
        <f ca="1"/>
        <v>-162003270569</v>
      </c>
      <c r="AG8" s="4">
        <f ca="1"/>
        <v>-27274438601</v>
      </c>
      <c r="AI8" s="58"/>
      <c r="AJ8" t="str">
        <f ca="1"/>
        <v>16/01/2024</v>
      </c>
      <c r="AK8" s="4">
        <f ca="1"/>
        <v>49402849561</v>
      </c>
      <c r="AL8" s="4">
        <f ca="1"/>
        <v>529230832369</v>
      </c>
      <c r="AM8" s="4">
        <f ca="1"/>
        <v>-69618176443</v>
      </c>
      <c r="AN8" s="4">
        <f ca="1"/>
        <v>1494440000</v>
      </c>
      <c r="AO8" s="4">
        <f ca="1"/>
        <v>-1505032497911</v>
      </c>
      <c r="AP8" s="4">
        <f ca="1"/>
        <v>-78124783587</v>
      </c>
      <c r="AQ8" s="4">
        <f ca="1"/>
        <v>-1090970771</v>
      </c>
      <c r="AR8" s="4">
        <f ca="1"/>
        <v>-8670000</v>
      </c>
      <c r="AS8" s="4">
        <f ca="1"/>
        <v>-3546550000</v>
      </c>
      <c r="AT8" s="4">
        <f ca="1"/>
        <v>6170563854</v>
      </c>
      <c r="AU8" s="4">
        <f ca="1"/>
        <v>-328945999202</v>
      </c>
      <c r="AW8" s="58"/>
      <c r="AX8" t="str">
        <f ca="1"/>
        <v>16/01/2024</v>
      </c>
      <c r="AY8" s="4">
        <f ca="1"/>
        <v>-3179328084220</v>
      </c>
      <c r="AZ8" s="4">
        <f ca="1"/>
        <v>42830480000</v>
      </c>
      <c r="BA8" s="4">
        <f ca="1"/>
        <v>149808915721</v>
      </c>
      <c r="BB8" s="4">
        <f ca="1"/>
        <v>-38487330000</v>
      </c>
      <c r="BC8" s="4">
        <f ca="1"/>
        <v>214135098042</v>
      </c>
      <c r="BD8" s="4">
        <f ca="1"/>
        <v>-205489266051</v>
      </c>
      <c r="BE8" s="4">
        <f ca="1"/>
        <v>-12735910000</v>
      </c>
      <c r="BF8" s="4">
        <f ca="1"/>
        <v>29642396813</v>
      </c>
      <c r="BG8" s="4">
        <f ca="1"/>
        <v>1015652127</v>
      </c>
      <c r="BI8" s="58"/>
      <c r="BJ8" t="str">
        <f ca="1"/>
        <v>16/01/2024</v>
      </c>
      <c r="BK8" s="4">
        <f ca="1"/>
        <v>9889320000</v>
      </c>
      <c r="BL8" s="4">
        <f ca="1"/>
        <v>975884961019</v>
      </c>
      <c r="BM8" s="4">
        <f ca="1"/>
        <v>-2376138427</v>
      </c>
      <c r="BN8" s="4">
        <f ca="1"/>
        <v>-12888475959</v>
      </c>
      <c r="BO8" s="4">
        <f ca="1"/>
        <v>-31748840000</v>
      </c>
      <c r="BP8" s="4">
        <f ca="1"/>
        <v>22082533593</v>
      </c>
      <c r="BQ8" s="4">
        <f ca="1"/>
        <v>674755590</v>
      </c>
    </row>
    <row r="9" spans="1:69" x14ac:dyDescent="0.2">
      <c r="A9" s="4"/>
      <c r="B9" s="4"/>
      <c r="C9" s="4"/>
      <c r="D9" s="4"/>
      <c r="E9" s="4"/>
      <c r="G9" s="4"/>
      <c r="H9" s="4"/>
      <c r="T9" t="e">
        <f t="shared" si="0"/>
        <v>#DIV/0!</v>
      </c>
      <c r="U9">
        <f t="shared" si="1"/>
        <v>0</v>
      </c>
      <c r="W9" s="58"/>
      <c r="X9" t="str">
        <f ca="1"/>
        <v>15/01/2024</v>
      </c>
      <c r="Y9" s="4">
        <f ca="1"/>
        <v>-298194405470</v>
      </c>
      <c r="Z9" s="4">
        <f ca="1"/>
        <v>-8503505195</v>
      </c>
      <c r="AA9" s="4">
        <f ca="1"/>
        <v>-269705080000</v>
      </c>
      <c r="AB9" s="4">
        <f ca="1"/>
        <v>-311696570000</v>
      </c>
      <c r="AC9" s="4">
        <f ca="1"/>
        <v>142760880000</v>
      </c>
      <c r="AD9" s="4">
        <f ca="1"/>
        <v>-7887616906</v>
      </c>
      <c r="AE9" s="4">
        <f ca="1"/>
        <v>167689976494</v>
      </c>
      <c r="AF9" s="4">
        <f ca="1"/>
        <v>-157712510569</v>
      </c>
      <c r="AG9" s="4">
        <f ca="1"/>
        <v>-27828660158</v>
      </c>
      <c r="AI9" s="58"/>
      <c r="AJ9" t="str">
        <f ca="1"/>
        <v>15/01/2024</v>
      </c>
      <c r="AK9" s="4">
        <f ca="1"/>
        <v>-1292090439</v>
      </c>
      <c r="AL9" s="4">
        <f ca="1"/>
        <v>453417662369</v>
      </c>
      <c r="AM9" s="4">
        <f ca="1"/>
        <v>-82920596443</v>
      </c>
      <c r="AN9" s="4">
        <f ca="1"/>
        <v>1494440000</v>
      </c>
      <c r="AO9" s="4">
        <f ca="1"/>
        <v>-1555944827911</v>
      </c>
      <c r="AP9" s="4">
        <f ca="1"/>
        <v>-82619733587</v>
      </c>
      <c r="AQ9" s="4">
        <f ca="1"/>
        <v>-943860771</v>
      </c>
      <c r="AR9" s="4">
        <f ca="1"/>
        <v>-8670000</v>
      </c>
      <c r="AS9" s="4">
        <f ca="1"/>
        <v>-3544460000</v>
      </c>
      <c r="AT9" s="4">
        <f ca="1"/>
        <v>6170563854</v>
      </c>
      <c r="AU9" s="4">
        <f ca="1"/>
        <v>-335679349202</v>
      </c>
      <c r="AW9" s="58"/>
      <c r="AX9" t="str">
        <f ca="1"/>
        <v>15/01/2024</v>
      </c>
      <c r="AY9" s="4">
        <f ca="1"/>
        <v>-3194944514220</v>
      </c>
      <c r="AZ9" s="4">
        <f ca="1"/>
        <v>43653510000</v>
      </c>
      <c r="BA9" s="4">
        <f ca="1"/>
        <v>149798235721</v>
      </c>
      <c r="BB9" s="4">
        <f ca="1"/>
        <v>-39279080000</v>
      </c>
      <c r="BC9" s="4">
        <f ca="1"/>
        <v>210075928042</v>
      </c>
      <c r="BD9" s="4">
        <f ca="1"/>
        <v>-165501236051</v>
      </c>
      <c r="BE9" s="4">
        <f ca="1"/>
        <v>-6635610000</v>
      </c>
      <c r="BF9" s="4">
        <f ca="1"/>
        <v>35535269783</v>
      </c>
      <c r="BG9" s="4">
        <f ca="1"/>
        <v>-444947873</v>
      </c>
      <c r="BI9" s="58"/>
      <c r="BJ9" t="str">
        <f ca="1"/>
        <v>15/01/2024</v>
      </c>
      <c r="BK9" s="4">
        <f ca="1"/>
        <v>11402940000</v>
      </c>
      <c r="BL9" s="4">
        <f ca="1"/>
        <v>973020859275</v>
      </c>
      <c r="BM9" s="4">
        <f ca="1"/>
        <v>-2354788427</v>
      </c>
      <c r="BN9" s="4">
        <f ca="1"/>
        <v>-13403705959</v>
      </c>
      <c r="BO9" s="4">
        <f ca="1"/>
        <v>-32211600000</v>
      </c>
      <c r="BP9" s="4">
        <f ca="1"/>
        <v>21844523593</v>
      </c>
      <c r="BQ9" s="4">
        <f ca="1"/>
        <v>194205590</v>
      </c>
    </row>
    <row r="10" spans="1:69" x14ac:dyDescent="0.2">
      <c r="A10" s="4"/>
      <c r="B10" s="4"/>
      <c r="C10" s="4"/>
      <c r="D10" s="4"/>
      <c r="E10" s="4"/>
      <c r="G10" s="4"/>
      <c r="H10" s="4"/>
      <c r="T10" t="e">
        <f t="shared" si="0"/>
        <v>#DIV/0!</v>
      </c>
      <c r="U10">
        <f t="shared" si="1"/>
        <v>0</v>
      </c>
      <c r="W10" s="58"/>
      <c r="X10" t="str">
        <f ca="1"/>
        <v>12/01/2024</v>
      </c>
      <c r="Y10" s="4">
        <f ca="1"/>
        <v>-280492695470</v>
      </c>
      <c r="Z10" s="4">
        <f ca="1"/>
        <v>-18585555195</v>
      </c>
      <c r="AA10" s="4">
        <f ca="1"/>
        <v>-277375750000</v>
      </c>
      <c r="AB10" s="4">
        <f ca="1"/>
        <v>-315209700000</v>
      </c>
      <c r="AC10" s="4">
        <f ca="1"/>
        <v>143358480000</v>
      </c>
      <c r="AD10" s="4">
        <f ca="1"/>
        <v>-7811430382</v>
      </c>
      <c r="AE10" s="4">
        <f ca="1"/>
        <v>173352066494</v>
      </c>
      <c r="AF10" s="4">
        <f ca="1"/>
        <v>-157685180569</v>
      </c>
      <c r="AG10" s="4">
        <f ca="1"/>
        <v>-30557451290</v>
      </c>
      <c r="AI10" s="58"/>
      <c r="AJ10" t="str">
        <f ca="1"/>
        <v>12/01/2024</v>
      </c>
      <c r="AK10" s="4">
        <f ca="1"/>
        <v>-6956890439</v>
      </c>
      <c r="AL10" s="4">
        <f ca="1"/>
        <v>395376782369</v>
      </c>
      <c r="AM10" s="4">
        <f ca="1"/>
        <v>-146296306443</v>
      </c>
      <c r="AN10" s="4">
        <f ca="1"/>
        <v>1494440000</v>
      </c>
      <c r="AO10" s="4">
        <f ca="1"/>
        <v>-1555187837911</v>
      </c>
      <c r="AP10" s="4">
        <f ca="1"/>
        <v>-81119573587</v>
      </c>
      <c r="AQ10" s="4">
        <f ca="1"/>
        <v>-549830771</v>
      </c>
      <c r="AR10" s="4">
        <f ca="1"/>
        <v>-8670000</v>
      </c>
      <c r="AS10" s="4">
        <f ca="1"/>
        <v>-361780000</v>
      </c>
      <c r="AT10" s="4">
        <f ca="1"/>
        <v>6170563854</v>
      </c>
      <c r="AU10" s="4">
        <f ca="1"/>
        <v>-317673549202</v>
      </c>
      <c r="AW10" s="58"/>
      <c r="AX10" t="str">
        <f ca="1"/>
        <v>12/01/2024</v>
      </c>
      <c r="AY10" s="4">
        <f ca="1"/>
        <v>-3201136104220</v>
      </c>
      <c r="AZ10" s="4">
        <f ca="1"/>
        <v>43711760000</v>
      </c>
      <c r="BA10" s="4">
        <f ca="1"/>
        <v>149771255721</v>
      </c>
      <c r="BB10" s="4">
        <f ca="1"/>
        <v>-60258360000</v>
      </c>
      <c r="BC10" s="4">
        <f ca="1"/>
        <v>207103098042</v>
      </c>
      <c r="BD10" s="4">
        <f ca="1"/>
        <v>-156770526051</v>
      </c>
      <c r="BE10" s="4">
        <f ca="1"/>
        <v>-6620970000</v>
      </c>
      <c r="BF10" s="4">
        <f ca="1"/>
        <v>38976203535</v>
      </c>
      <c r="BG10" s="4">
        <f ca="1"/>
        <v>-418517873</v>
      </c>
      <c r="BI10" s="58"/>
      <c r="BJ10" t="str">
        <f ca="1"/>
        <v>12/01/2024</v>
      </c>
      <c r="BK10" s="4">
        <f ca="1"/>
        <v>14787750000</v>
      </c>
      <c r="BL10" s="4">
        <f ca="1"/>
        <v>964865814186</v>
      </c>
      <c r="BM10" s="4">
        <f ca="1"/>
        <v>-2333818427</v>
      </c>
      <c r="BN10" s="4">
        <f ca="1"/>
        <v>-912765959</v>
      </c>
      <c r="BO10" s="4">
        <f ca="1"/>
        <v>-32129730000</v>
      </c>
      <c r="BP10" s="4">
        <f ca="1"/>
        <v>21871293593</v>
      </c>
      <c r="BQ10" s="4">
        <f ca="1"/>
        <v>113015590</v>
      </c>
    </row>
    <row r="11" spans="1:69" x14ac:dyDescent="0.2">
      <c r="A11" s="4"/>
      <c r="B11" s="4"/>
      <c r="C11" s="4"/>
      <c r="D11" s="4"/>
      <c r="E11" s="4"/>
      <c r="G11" s="4"/>
      <c r="H11" s="4"/>
      <c r="T11" t="e">
        <f t="shared" si="0"/>
        <v>#DIV/0!</v>
      </c>
      <c r="U11">
        <f t="shared" si="1"/>
        <v>0</v>
      </c>
      <c r="W11" s="58"/>
      <c r="X11" t="str">
        <f ca="1"/>
        <v>11/01/2024</v>
      </c>
      <c r="Y11" s="4">
        <f ca="1"/>
        <v>-290210985470</v>
      </c>
      <c r="Z11" s="4">
        <f ca="1"/>
        <v>-29512095195</v>
      </c>
      <c r="AA11" s="4">
        <f ca="1"/>
        <v>-285782150000</v>
      </c>
      <c r="AB11" s="4">
        <f ca="1"/>
        <v>-331235500000</v>
      </c>
      <c r="AC11" s="4">
        <f ca="1"/>
        <v>142011670000</v>
      </c>
      <c r="AD11" s="4">
        <f ca="1"/>
        <v>-7700676094</v>
      </c>
      <c r="AE11" s="4">
        <f ca="1"/>
        <v>172285456494</v>
      </c>
      <c r="AF11" s="4">
        <f ca="1"/>
        <v>-159056100569</v>
      </c>
      <c r="AG11" s="4">
        <f ca="1"/>
        <v>38948781045</v>
      </c>
      <c r="AI11" s="58"/>
      <c r="AJ11" t="str">
        <f ca="1"/>
        <v>11/01/2024</v>
      </c>
      <c r="AK11" s="4">
        <f ca="1"/>
        <v>-84785750439</v>
      </c>
      <c r="AL11" s="4">
        <f ca="1"/>
        <v>317195592369</v>
      </c>
      <c r="AM11" s="4">
        <f ca="1"/>
        <v>-199272226443</v>
      </c>
      <c r="AN11" s="4">
        <f ca="1"/>
        <v>1494440000</v>
      </c>
      <c r="AO11" s="4">
        <f ca="1"/>
        <v>-1613952967911</v>
      </c>
      <c r="AP11" s="4">
        <f ca="1"/>
        <v>-78516273587</v>
      </c>
      <c r="AQ11" s="4">
        <f ca="1"/>
        <v>-539330771</v>
      </c>
      <c r="AR11" s="4">
        <f ca="1"/>
        <v>-8670000</v>
      </c>
      <c r="AS11" s="4">
        <f ca="1"/>
        <v>-361780000</v>
      </c>
      <c r="AT11" s="4">
        <f ca="1"/>
        <v>6170563854</v>
      </c>
      <c r="AU11" s="4">
        <f ca="1"/>
        <v>-302701496751</v>
      </c>
      <c r="AW11" s="58"/>
      <c r="AX11" t="str">
        <f ca="1"/>
        <v>11/01/2024</v>
      </c>
      <c r="AY11" s="4">
        <f ca="1"/>
        <v>-3212800704220</v>
      </c>
      <c r="AZ11" s="4">
        <f ca="1"/>
        <v>45570270000</v>
      </c>
      <c r="BA11" s="4">
        <f ca="1"/>
        <v>160157005721</v>
      </c>
      <c r="BB11" s="4">
        <f ca="1"/>
        <v>-84246160000</v>
      </c>
      <c r="BC11" s="4">
        <f ca="1"/>
        <v>209146408042</v>
      </c>
      <c r="BD11" s="4">
        <f ca="1"/>
        <v>-124711156051</v>
      </c>
      <c r="BE11" s="4">
        <f ca="1"/>
        <v>-6341110000</v>
      </c>
      <c r="BF11" s="4">
        <f ca="1"/>
        <v>40595152479</v>
      </c>
      <c r="BG11" s="4">
        <f ca="1"/>
        <v>-749247873</v>
      </c>
      <c r="BI11" s="58"/>
      <c r="BJ11" t="str">
        <f ca="1"/>
        <v>11/01/2024</v>
      </c>
      <c r="BK11" s="4">
        <f ca="1"/>
        <v>7599520000</v>
      </c>
      <c r="BL11" s="4">
        <f ca="1"/>
        <v>949575395059</v>
      </c>
      <c r="BM11" s="4">
        <f ca="1"/>
        <v>-2287188427</v>
      </c>
      <c r="BN11" s="4">
        <f ca="1"/>
        <v>-1218595959</v>
      </c>
      <c r="BO11" s="4">
        <f ca="1"/>
        <v>-32245190000</v>
      </c>
      <c r="BP11" s="4">
        <f ca="1"/>
        <v>21904183593</v>
      </c>
      <c r="BQ11" s="4">
        <f ca="1"/>
        <v>247835590</v>
      </c>
    </row>
    <row r="12" spans="1:69" x14ac:dyDescent="0.2">
      <c r="A12" s="4"/>
      <c r="B12" s="4"/>
      <c r="C12" s="4"/>
      <c r="D12" s="4"/>
      <c r="E12" s="4"/>
      <c r="G12" s="4"/>
      <c r="H12" s="4"/>
      <c r="T12" t="e">
        <f t="shared" si="0"/>
        <v>#DIV/0!</v>
      </c>
      <c r="U12">
        <f t="shared" si="1"/>
        <v>0</v>
      </c>
      <c r="W12" s="58"/>
      <c r="X12" t="str">
        <f ca="1"/>
        <v>10/01/2024</v>
      </c>
      <c r="Y12" s="4">
        <f ca="1"/>
        <v>-247480705470</v>
      </c>
      <c r="Z12" s="4">
        <f ca="1"/>
        <v>-36562815195</v>
      </c>
      <c r="AA12" s="4">
        <f ca="1"/>
        <v>-307312910000</v>
      </c>
      <c r="AB12" s="4">
        <f ca="1"/>
        <v>-338183330000</v>
      </c>
      <c r="AC12" s="4">
        <f ca="1"/>
        <v>137829730000</v>
      </c>
      <c r="AD12" s="4">
        <f ca="1"/>
        <v>-12538271785</v>
      </c>
      <c r="AE12" s="4">
        <f ca="1"/>
        <v>177023366494</v>
      </c>
      <c r="AF12" s="4">
        <f ca="1"/>
        <v>-202944020569</v>
      </c>
      <c r="AG12" s="4">
        <f ca="1"/>
        <v>105926959956</v>
      </c>
      <c r="AI12" s="58"/>
      <c r="AJ12" t="str">
        <f ca="1"/>
        <v>10/01/2024</v>
      </c>
      <c r="AK12" s="4">
        <f ca="1"/>
        <v>-131540200439</v>
      </c>
      <c r="AL12" s="4">
        <f ca="1"/>
        <v>245420022369</v>
      </c>
      <c r="AM12" s="4">
        <f ca="1"/>
        <v>-220071186443</v>
      </c>
      <c r="AN12" s="4">
        <f ca="1"/>
        <v>1494440000</v>
      </c>
      <c r="AO12" s="4">
        <f ca="1"/>
        <v>-1663131287911</v>
      </c>
      <c r="AP12" s="4">
        <f ca="1"/>
        <v>-59957983587</v>
      </c>
      <c r="AQ12" s="4">
        <f ca="1"/>
        <v>131079229</v>
      </c>
      <c r="AR12" s="4">
        <f ca="1"/>
        <v>-8670000</v>
      </c>
      <c r="AS12" s="4">
        <f ca="1"/>
        <v>-361780000</v>
      </c>
      <c r="AT12" s="4">
        <f ca="1"/>
        <v>6184713854</v>
      </c>
      <c r="AU12" s="4">
        <f ca="1"/>
        <v>-297097916751</v>
      </c>
      <c r="AW12" s="58"/>
      <c r="AX12" t="str">
        <f ca="1"/>
        <v>10/01/2024</v>
      </c>
      <c r="AY12" s="4">
        <f ca="1"/>
        <v>-3184664714220</v>
      </c>
      <c r="AZ12" s="4">
        <f ca="1"/>
        <v>38809430000</v>
      </c>
      <c r="BA12" s="4">
        <f ca="1"/>
        <v>170309275721</v>
      </c>
      <c r="BB12" s="4">
        <f ca="1"/>
        <v>-70181790000</v>
      </c>
      <c r="BC12" s="4">
        <f ca="1"/>
        <v>210625438042</v>
      </c>
      <c r="BD12" s="4">
        <f ca="1"/>
        <v>-101259776051</v>
      </c>
      <c r="BE12" s="4">
        <f ca="1"/>
        <v>-1029540000</v>
      </c>
      <c r="BF12" s="4">
        <f ca="1"/>
        <v>41518267981</v>
      </c>
      <c r="BG12" s="4">
        <f ca="1"/>
        <v>-1649117873</v>
      </c>
      <c r="BI12" s="58"/>
      <c r="BJ12" t="str">
        <f ca="1"/>
        <v>10/01/2024</v>
      </c>
      <c r="BK12" s="4">
        <f ca="1"/>
        <v>-40313250000</v>
      </c>
      <c r="BL12" s="4">
        <f ca="1"/>
        <v>889913319217</v>
      </c>
      <c r="BM12" s="4">
        <f ca="1"/>
        <v>-2074418427</v>
      </c>
      <c r="BN12" s="4">
        <f ca="1"/>
        <v>-820375959</v>
      </c>
      <c r="BO12" s="4">
        <f ca="1"/>
        <v>-33724720000</v>
      </c>
      <c r="BP12" s="4">
        <f ca="1"/>
        <v>21870453593</v>
      </c>
      <c r="BQ12" s="4">
        <f ca="1"/>
        <v>223005590</v>
      </c>
    </row>
    <row r="13" spans="1:69" x14ac:dyDescent="0.2">
      <c r="A13" s="4"/>
      <c r="B13" s="4"/>
      <c r="C13" s="4"/>
      <c r="D13" s="4"/>
      <c r="E13" s="4"/>
      <c r="G13" s="4"/>
      <c r="H13" s="4"/>
      <c r="T13" t="e">
        <f t="shared" si="0"/>
        <v>#DIV/0!</v>
      </c>
      <c r="U13">
        <f t="shared" si="1"/>
        <v>0</v>
      </c>
      <c r="W13" s="58"/>
      <c r="X13" t="str">
        <f ca="1"/>
        <v>09/01/2024</v>
      </c>
      <c r="Y13" s="4">
        <f ca="1"/>
        <v>-242036665470</v>
      </c>
      <c r="Z13" s="4">
        <f ca="1"/>
        <v>-53537085195</v>
      </c>
      <c r="AA13" s="4">
        <f ca="1"/>
        <v>-314922950000</v>
      </c>
      <c r="AB13" s="4">
        <f ca="1"/>
        <v>-346189020000</v>
      </c>
      <c r="AC13" s="4">
        <f ca="1"/>
        <v>138438960000</v>
      </c>
      <c r="AD13" s="4">
        <f ca="1"/>
        <v>-12652107478</v>
      </c>
      <c r="AE13" s="4">
        <f ca="1"/>
        <v>181883326494</v>
      </c>
      <c r="AF13" s="4">
        <f ca="1"/>
        <v>-205160270569</v>
      </c>
      <c r="AG13" s="4">
        <f ca="1"/>
        <v>130984816418</v>
      </c>
      <c r="AI13" s="58"/>
      <c r="AJ13" t="str">
        <f ca="1"/>
        <v>09/01/2024</v>
      </c>
      <c r="AK13" s="4">
        <f ca="1"/>
        <v>-202987640439</v>
      </c>
      <c r="AL13" s="4">
        <f ca="1"/>
        <v>201024072369</v>
      </c>
      <c r="AM13" s="4">
        <f ca="1"/>
        <v>-284079266443</v>
      </c>
      <c r="AN13" s="4">
        <f ca="1"/>
        <v>1494440000</v>
      </c>
      <c r="AO13" s="4">
        <f ca="1"/>
        <v>-1664622417911</v>
      </c>
      <c r="AP13" s="4">
        <f ca="1"/>
        <v>-43167203587</v>
      </c>
      <c r="AQ13" s="4">
        <f ca="1"/>
        <v>181949229</v>
      </c>
      <c r="AR13" s="4">
        <f ca="1"/>
        <v>-8670000</v>
      </c>
      <c r="AS13" s="4">
        <f ca="1"/>
        <v>-328260000</v>
      </c>
      <c r="AT13" s="4">
        <f ca="1"/>
        <v>-522526146</v>
      </c>
      <c r="AU13" s="4">
        <f ca="1"/>
        <v>-292086556751</v>
      </c>
      <c r="AW13" s="58"/>
      <c r="AX13" t="str">
        <f ca="1"/>
        <v>09/01/2024</v>
      </c>
      <c r="AY13" s="4">
        <f ca="1"/>
        <v>-3142294144220</v>
      </c>
      <c r="AZ13" s="4">
        <f ca="1"/>
        <v>37904430000</v>
      </c>
      <c r="BA13" s="4">
        <f ca="1"/>
        <v>185768975721</v>
      </c>
      <c r="BB13" s="4">
        <f ca="1"/>
        <v>-68563880000</v>
      </c>
      <c r="BC13" s="4">
        <f ca="1"/>
        <v>197238508042</v>
      </c>
      <c r="BD13" s="4">
        <f ca="1"/>
        <v>-72926096051</v>
      </c>
      <c r="BE13" s="4">
        <f ca="1"/>
        <v>6611570000</v>
      </c>
      <c r="BF13" s="4">
        <f ca="1"/>
        <v>43526360835</v>
      </c>
      <c r="BG13" s="4">
        <f ca="1"/>
        <v>-2445157873</v>
      </c>
      <c r="BI13" s="58"/>
      <c r="BJ13" t="str">
        <f ca="1"/>
        <v>09/01/2024</v>
      </c>
      <c r="BK13" s="4">
        <f ca="1"/>
        <v>-53429680000</v>
      </c>
      <c r="BL13" s="4">
        <f ca="1"/>
        <v>871832124164</v>
      </c>
      <c r="BM13" s="4">
        <f ca="1"/>
        <v>12471571573</v>
      </c>
      <c r="BN13" s="4">
        <f ca="1"/>
        <v>5820154041</v>
      </c>
      <c r="BO13" s="4">
        <f ca="1"/>
        <v>-34029190000</v>
      </c>
      <c r="BP13" s="4">
        <f ca="1"/>
        <v>21839473593</v>
      </c>
      <c r="BQ13" s="4">
        <f ca="1"/>
        <v>-23524410</v>
      </c>
    </row>
    <row r="14" spans="1:69" x14ac:dyDescent="0.2">
      <c r="A14" s="4"/>
      <c r="B14" s="4"/>
      <c r="C14" s="4"/>
      <c r="D14" s="4"/>
      <c r="E14" s="4"/>
      <c r="G14" s="4"/>
      <c r="H14" s="4"/>
      <c r="T14" t="e">
        <f t="shared" si="0"/>
        <v>#DIV/0!</v>
      </c>
      <c r="U14">
        <f t="shared" si="1"/>
        <v>0</v>
      </c>
      <c r="W14" s="58"/>
      <c r="X14" t="str">
        <f ca="1"/>
        <v>08/01/2024</v>
      </c>
      <c r="Y14" s="4">
        <f ca="1"/>
        <v>-261937645470</v>
      </c>
      <c r="Z14" s="4">
        <f ca="1"/>
        <v>-69369985195</v>
      </c>
      <c r="AA14" s="4">
        <f ca="1"/>
        <v>-317082510000</v>
      </c>
      <c r="AB14" s="4">
        <f ca="1"/>
        <v>-351174660000</v>
      </c>
      <c r="AC14" s="4">
        <f ca="1"/>
        <v>138350150000</v>
      </c>
      <c r="AD14" s="4">
        <f ca="1"/>
        <v>-12728551216</v>
      </c>
      <c r="AE14" s="4">
        <f ca="1"/>
        <v>182154846494</v>
      </c>
      <c r="AF14" s="4">
        <f ca="1"/>
        <v>-205234310569</v>
      </c>
      <c r="AG14" s="4">
        <f ca="1"/>
        <v>156991112357</v>
      </c>
      <c r="AI14" s="58"/>
      <c r="AJ14" t="str">
        <f ca="1"/>
        <v>08/01/2024</v>
      </c>
      <c r="AK14" s="4">
        <f ca="1"/>
        <v>-280703450439</v>
      </c>
      <c r="AL14" s="4">
        <f ca="1"/>
        <v>204791442369</v>
      </c>
      <c r="AM14" s="4">
        <f ca="1"/>
        <v>-247585856443</v>
      </c>
      <c r="AN14" s="4">
        <f ca="1"/>
        <v>1494440000</v>
      </c>
      <c r="AO14" s="4">
        <f ca="1"/>
        <v>-1665791627911</v>
      </c>
      <c r="AP14" s="4">
        <f ca="1"/>
        <v>-28449673587</v>
      </c>
      <c r="AQ14" s="4">
        <f ca="1"/>
        <v>106709229</v>
      </c>
      <c r="AR14" s="4">
        <f ca="1"/>
        <v>-8670000</v>
      </c>
      <c r="AS14" s="4">
        <f ca="1"/>
        <v>-328260000</v>
      </c>
      <c r="AT14" s="4">
        <f ca="1"/>
        <v>-8349526146</v>
      </c>
      <c r="AU14" s="4">
        <f ca="1"/>
        <v>-289366806751</v>
      </c>
      <c r="AW14" s="58"/>
      <c r="AX14" t="str">
        <f ca="1"/>
        <v>08/01/2024</v>
      </c>
      <c r="AY14" s="4">
        <f ca="1"/>
        <v>-3125433884220</v>
      </c>
      <c r="AZ14" s="4">
        <f ca="1"/>
        <v>38307750000</v>
      </c>
      <c r="BA14" s="4">
        <f ca="1"/>
        <v>200553595721</v>
      </c>
      <c r="BB14" s="4">
        <f ca="1"/>
        <v>-105916610000</v>
      </c>
      <c r="BC14" s="4">
        <f ca="1"/>
        <v>196144428042</v>
      </c>
      <c r="BD14" s="4">
        <f ca="1"/>
        <v>-66385536051</v>
      </c>
      <c r="BE14" s="4">
        <f ca="1"/>
        <v>8934520000</v>
      </c>
      <c r="BF14" s="4">
        <f ca="1"/>
        <v>41930979833</v>
      </c>
      <c r="BG14" s="4">
        <f ca="1"/>
        <v>-3402437873</v>
      </c>
      <c r="BI14" s="58"/>
      <c r="BJ14" t="str">
        <f ca="1"/>
        <v>08/01/2024</v>
      </c>
      <c r="BK14" s="4">
        <f ca="1"/>
        <v>-48044270000</v>
      </c>
      <c r="BL14" s="4">
        <f ca="1"/>
        <v>821452164066</v>
      </c>
      <c r="BM14" s="4">
        <f ca="1"/>
        <v>13196061573</v>
      </c>
      <c r="BN14" s="4">
        <f ca="1"/>
        <v>18441964041</v>
      </c>
      <c r="BO14" s="4">
        <f ca="1"/>
        <v>-35604180000</v>
      </c>
      <c r="BP14" s="4">
        <f ca="1"/>
        <v>21802653593</v>
      </c>
      <c r="BQ14" s="4">
        <f ca="1"/>
        <v>-151444410</v>
      </c>
    </row>
    <row r="15" spans="1:69" x14ac:dyDescent="0.2">
      <c r="A15" s="4"/>
      <c r="B15" s="4"/>
      <c r="C15" s="4"/>
      <c r="D15" s="4"/>
      <c r="E15" s="4"/>
      <c r="G15" s="4"/>
      <c r="H15" s="4"/>
      <c r="T15" t="e">
        <f t="shared" si="0"/>
        <v>#DIV/0!</v>
      </c>
      <c r="U15">
        <f t="shared" si="1"/>
        <v>0</v>
      </c>
      <c r="W15" s="58"/>
      <c r="X15" t="str">
        <f ca="1"/>
        <v>05/01/2024</v>
      </c>
      <c r="Y15" s="4">
        <f ca="1"/>
        <v>-263772365470</v>
      </c>
      <c r="Z15" s="4">
        <f ca="1"/>
        <v>-79461765195</v>
      </c>
      <c r="AA15" s="4">
        <f ca="1"/>
        <v>-332769460000</v>
      </c>
      <c r="AB15" s="4">
        <f ca="1"/>
        <v>-358994180000</v>
      </c>
      <c r="AC15" s="4">
        <f ca="1"/>
        <v>137111550000</v>
      </c>
      <c r="AD15" s="4">
        <f ca="1"/>
        <v>-14104769806</v>
      </c>
      <c r="AE15" s="4">
        <f ca="1"/>
        <v>182690626494</v>
      </c>
      <c r="AF15" s="4">
        <f ca="1"/>
        <v>-204323530569</v>
      </c>
      <c r="AG15" s="4">
        <f ca="1"/>
        <v>162479633761</v>
      </c>
      <c r="AI15" s="58"/>
      <c r="AJ15" t="str">
        <f ca="1"/>
        <v>05/01/2024</v>
      </c>
      <c r="AK15" s="4">
        <f ca="1"/>
        <v>-344256320439</v>
      </c>
      <c r="AL15" s="4">
        <f ca="1"/>
        <v>204519632369</v>
      </c>
      <c r="AM15" s="4">
        <f ca="1"/>
        <v>-245421626443</v>
      </c>
      <c r="AN15" s="4">
        <f ca="1"/>
        <v>1494440000</v>
      </c>
      <c r="AO15" s="4">
        <f ca="1"/>
        <v>-1688111717911</v>
      </c>
      <c r="AP15" s="4">
        <f ca="1"/>
        <v>-17323503587</v>
      </c>
      <c r="AQ15" s="4">
        <f ca="1"/>
        <v>211579229</v>
      </c>
      <c r="AR15" s="4">
        <f ca="1"/>
        <v>-8670000</v>
      </c>
      <c r="AS15" s="4">
        <f ca="1"/>
        <v>-328260000</v>
      </c>
      <c r="AT15" s="4">
        <f ca="1"/>
        <v>-18735406146</v>
      </c>
      <c r="AU15" s="4">
        <f ca="1"/>
        <v>-276501216751</v>
      </c>
      <c r="AW15" s="58"/>
      <c r="AX15" t="str">
        <f ca="1"/>
        <v>05/01/2024</v>
      </c>
      <c r="AY15" s="4">
        <f ca="1"/>
        <v>-3096164224220</v>
      </c>
      <c r="AZ15" s="4">
        <f ca="1"/>
        <v>24701430000</v>
      </c>
      <c r="BA15" s="4">
        <f ca="1"/>
        <v>216078345721</v>
      </c>
      <c r="BB15" s="4">
        <f ca="1"/>
        <v>-99988250000</v>
      </c>
      <c r="BC15" s="4">
        <f ca="1"/>
        <v>154401458042</v>
      </c>
      <c r="BD15" s="4">
        <f ca="1"/>
        <v>-57005166051</v>
      </c>
      <c r="BE15" s="4">
        <f ca="1"/>
        <v>-17033080000</v>
      </c>
      <c r="BF15" s="4">
        <f ca="1"/>
        <v>40348351949</v>
      </c>
      <c r="BG15" s="4">
        <f ca="1"/>
        <v>-3589647873</v>
      </c>
      <c r="BI15" s="58"/>
      <c r="BJ15" t="str">
        <f ca="1"/>
        <v>05/01/2024</v>
      </c>
      <c r="BK15" s="4">
        <f ca="1"/>
        <v>4335710000</v>
      </c>
      <c r="BL15" s="4">
        <f ca="1"/>
        <v>820719940080</v>
      </c>
      <c r="BM15" s="4">
        <f ca="1"/>
        <v>12682481573</v>
      </c>
      <c r="BN15" s="4">
        <f ca="1"/>
        <v>19046264041</v>
      </c>
      <c r="BO15" s="4">
        <f ca="1"/>
        <v>-35510280000</v>
      </c>
      <c r="BP15" s="4">
        <f ca="1"/>
        <v>21718883593</v>
      </c>
      <c r="BQ15" s="4">
        <f ca="1"/>
        <v>-395274410</v>
      </c>
    </row>
    <row r="16" spans="1:69" x14ac:dyDescent="0.2">
      <c r="A16" s="4"/>
      <c r="B16" s="4"/>
      <c r="C16" s="4"/>
      <c r="D16" s="4"/>
      <c r="E16" s="4"/>
      <c r="G16" s="4"/>
      <c r="H16" s="4"/>
      <c r="T16" t="e">
        <f t="shared" si="0"/>
        <v>#DIV/0!</v>
      </c>
      <c r="U16">
        <f t="shared" si="1"/>
        <v>0</v>
      </c>
      <c r="W16" s="58"/>
      <c r="X16" t="str">
        <f ca="1"/>
        <v>04/01/2024</v>
      </c>
      <c r="Y16" s="4">
        <f ca="1"/>
        <v>-274837155470</v>
      </c>
      <c r="Z16" s="4">
        <f ca="1"/>
        <v>-67360545195</v>
      </c>
      <c r="AA16" s="4">
        <f ca="1"/>
        <v>-332777810000</v>
      </c>
      <c r="AB16" s="4">
        <f ca="1"/>
        <v>-367995400000</v>
      </c>
      <c r="AC16" s="4">
        <f ca="1"/>
        <v>137562580000</v>
      </c>
      <c r="AD16" s="4">
        <f ca="1"/>
        <v>-13694828179</v>
      </c>
      <c r="AE16" s="4">
        <f ca="1"/>
        <v>183219246494</v>
      </c>
      <c r="AF16" s="4">
        <f ca="1"/>
        <v>-204336820569</v>
      </c>
      <c r="AG16" s="4">
        <f ca="1"/>
        <v>162873438240</v>
      </c>
      <c r="AI16" s="58"/>
      <c r="AJ16" t="str">
        <f ca="1"/>
        <v>04/01/2024</v>
      </c>
      <c r="AK16" s="4">
        <f ca="1"/>
        <v>-407067570439</v>
      </c>
      <c r="AL16" s="4">
        <f ca="1"/>
        <v>217647542369</v>
      </c>
      <c r="AM16" s="4">
        <f ca="1"/>
        <v>-245692746443</v>
      </c>
      <c r="AN16" s="4">
        <f ca="1"/>
        <v>1494440000</v>
      </c>
      <c r="AO16" s="4">
        <f ca="1"/>
        <v>-1727738847911</v>
      </c>
      <c r="AP16" s="4">
        <f ca="1"/>
        <v>-16914013587</v>
      </c>
      <c r="AQ16" s="4">
        <f ca="1"/>
        <v>222029229</v>
      </c>
      <c r="AR16" s="4">
        <f ca="1"/>
        <v>-8670000</v>
      </c>
      <c r="AS16" s="4">
        <f ca="1"/>
        <v>-328260000</v>
      </c>
      <c r="AT16" s="4">
        <f ca="1"/>
        <v>-18602806146</v>
      </c>
      <c r="AU16" s="4">
        <f ca="1"/>
        <v>-274830366751</v>
      </c>
      <c r="AW16" s="58"/>
      <c r="AX16" t="str">
        <f ca="1"/>
        <v>04/01/2024</v>
      </c>
      <c r="AY16" s="4">
        <f ca="1"/>
        <v>-2994894524220</v>
      </c>
      <c r="AZ16" s="4">
        <f ca="1"/>
        <v>26539340000</v>
      </c>
      <c r="BA16" s="4">
        <f ca="1"/>
        <v>215649105721</v>
      </c>
      <c r="BB16" s="4">
        <f ca="1"/>
        <v>-80549020000</v>
      </c>
      <c r="BC16" s="4">
        <f ca="1"/>
        <v>172743378042</v>
      </c>
      <c r="BD16" s="4">
        <f ca="1"/>
        <v>-48393266051</v>
      </c>
      <c r="BE16" s="4">
        <f ca="1"/>
        <v>-18747470000</v>
      </c>
      <c r="BF16" s="4">
        <f ca="1"/>
        <v>40192205978</v>
      </c>
      <c r="BG16" s="4">
        <f ca="1"/>
        <v>-945407873</v>
      </c>
      <c r="BI16" s="58"/>
      <c r="BJ16" t="str">
        <f ca="1"/>
        <v>04/01/2024</v>
      </c>
      <c r="BK16" s="4">
        <f ca="1"/>
        <v>13897430000</v>
      </c>
      <c r="BL16" s="4">
        <f ca="1"/>
        <v>815437554212</v>
      </c>
      <c r="BM16" s="4">
        <f ca="1"/>
        <v>13448891573</v>
      </c>
      <c r="BN16" s="4">
        <f ca="1"/>
        <v>30187304041</v>
      </c>
      <c r="BO16" s="4">
        <f ca="1"/>
        <v>-35530180000</v>
      </c>
      <c r="BP16" s="4">
        <f ca="1"/>
        <v>24336293593</v>
      </c>
      <c r="BQ16" s="4">
        <f ca="1"/>
        <v>-404634410</v>
      </c>
    </row>
    <row r="17" spans="1:69" x14ac:dyDescent="0.2">
      <c r="A17" s="4"/>
      <c r="B17" s="4"/>
      <c r="C17" s="4"/>
      <c r="D17" s="4"/>
      <c r="E17" s="4"/>
      <c r="G17" s="4"/>
      <c r="H17" s="4"/>
      <c r="T17" t="e">
        <f t="shared" si="0"/>
        <v>#DIV/0!</v>
      </c>
      <c r="U17">
        <f t="shared" si="1"/>
        <v>0</v>
      </c>
      <c r="W17" s="58"/>
      <c r="X17" t="str">
        <f ca="1"/>
        <v>03/01/2024</v>
      </c>
      <c r="Y17" s="4">
        <f ca="1"/>
        <v>-333429185470</v>
      </c>
      <c r="Z17" s="4">
        <f ca="1"/>
        <v>-71141045195</v>
      </c>
      <c r="AA17" s="4">
        <f ca="1"/>
        <v>-341815020000</v>
      </c>
      <c r="AB17" s="4">
        <f ca="1"/>
        <v>-381202920000</v>
      </c>
      <c r="AC17" s="4">
        <f ca="1"/>
        <v>136780610000</v>
      </c>
      <c r="AD17" s="4">
        <f ca="1"/>
        <v>-14346917903</v>
      </c>
      <c r="AE17" s="4">
        <f ca="1"/>
        <v>186089786494</v>
      </c>
      <c r="AF17" s="4">
        <f ca="1"/>
        <v>-207392710569</v>
      </c>
      <c r="AG17" s="4">
        <f ca="1"/>
        <v>158691297069</v>
      </c>
      <c r="AI17" s="58"/>
      <c r="AJ17" t="str">
        <f ca="1"/>
        <v>03/01/2024</v>
      </c>
      <c r="AK17" s="4">
        <f ca="1"/>
        <v>-504960130439</v>
      </c>
      <c r="AL17" s="4">
        <f ca="1"/>
        <v>244598172369</v>
      </c>
      <c r="AM17" s="4">
        <f ca="1"/>
        <v>-287599836443</v>
      </c>
      <c r="AN17" s="4">
        <f ca="1"/>
        <v>1494440000</v>
      </c>
      <c r="AO17" s="4">
        <f ca="1"/>
        <v>-1794918267911</v>
      </c>
      <c r="AP17" s="4">
        <f ca="1"/>
        <v>9987636413</v>
      </c>
      <c r="AQ17" s="4">
        <f ca="1"/>
        <v>270609229</v>
      </c>
      <c r="AR17" s="4">
        <f ca="1"/>
        <v>-8670000</v>
      </c>
      <c r="AS17" s="4">
        <f ca="1"/>
        <v>-328260000</v>
      </c>
      <c r="AT17" s="4">
        <f ca="1"/>
        <v>-80653426146</v>
      </c>
      <c r="AU17" s="4">
        <f ca="1"/>
        <v>-253593036751</v>
      </c>
      <c r="AW17" s="58"/>
      <c r="AX17" t="str">
        <f ca="1"/>
        <v>03/01/2024</v>
      </c>
      <c r="AY17" s="4">
        <f ca="1"/>
        <v>-2902280134220</v>
      </c>
      <c r="AZ17" s="4">
        <f ca="1"/>
        <v>28176650000</v>
      </c>
      <c r="BA17" s="4">
        <f ca="1"/>
        <v>213928665721</v>
      </c>
      <c r="BB17" s="4">
        <f ca="1"/>
        <v>-58933200000</v>
      </c>
      <c r="BC17" s="4">
        <f ca="1"/>
        <v>191381738042</v>
      </c>
      <c r="BD17" s="4">
        <f ca="1"/>
        <v>-40220986051</v>
      </c>
      <c r="BE17" s="4">
        <f ca="1"/>
        <v>-16726820000</v>
      </c>
      <c r="BF17" s="4">
        <f ca="1"/>
        <v>40362189000</v>
      </c>
      <c r="BG17" s="4">
        <f ca="1"/>
        <v>-2598497873</v>
      </c>
      <c r="BI17" s="58"/>
      <c r="BJ17" t="str">
        <f ca="1"/>
        <v>03/01/2024</v>
      </c>
      <c r="BK17" s="4">
        <f ca="1"/>
        <v>19106130000</v>
      </c>
      <c r="BL17" s="4">
        <f ca="1"/>
        <v>797478780075</v>
      </c>
      <c r="BM17" s="4">
        <f ca="1"/>
        <v>9863651573</v>
      </c>
      <c r="BN17" s="4">
        <f ca="1"/>
        <v>43663204041</v>
      </c>
      <c r="BO17" s="4">
        <f ca="1"/>
        <v>-35510020000</v>
      </c>
      <c r="BP17" s="4">
        <f ca="1"/>
        <v>24467163593</v>
      </c>
      <c r="BQ17" s="4">
        <f ca="1"/>
        <v>-2289944410</v>
      </c>
    </row>
    <row r="18" spans="1:69" x14ac:dyDescent="0.2">
      <c r="A18" s="4"/>
      <c r="B18" s="4"/>
      <c r="C18" s="4"/>
      <c r="D18" s="4"/>
      <c r="E18" s="4"/>
      <c r="G18" s="4"/>
      <c r="H18" s="4"/>
      <c r="T18" t="e">
        <f t="shared" si="0"/>
        <v>#DIV/0!</v>
      </c>
      <c r="U18">
        <f t="shared" si="1"/>
        <v>0</v>
      </c>
      <c r="W18" s="58"/>
      <c r="X18" t="str">
        <f ca="1"/>
        <v>02/01/2024</v>
      </c>
      <c r="Y18" s="4">
        <f ca="1"/>
        <v>-305814165470</v>
      </c>
      <c r="Z18" s="4">
        <f ca="1"/>
        <v>-68250165195</v>
      </c>
      <c r="AA18" s="4">
        <f ca="1"/>
        <v>-342693250000</v>
      </c>
      <c r="AB18" s="4">
        <f ca="1"/>
        <v>-391556700000</v>
      </c>
      <c r="AC18" s="4">
        <f ca="1"/>
        <v>137004900000</v>
      </c>
      <c r="AD18" s="4">
        <f ca="1"/>
        <v>-13166378583</v>
      </c>
      <c r="AE18" s="4">
        <f ca="1"/>
        <v>186103526494</v>
      </c>
      <c r="AF18" s="4">
        <f ca="1"/>
        <v>-208638140569</v>
      </c>
      <c r="AG18" s="4">
        <f ca="1"/>
        <v>159625854856</v>
      </c>
      <c r="AI18" s="58"/>
      <c r="AJ18" t="str">
        <f ca="1"/>
        <v>02/01/2024</v>
      </c>
      <c r="AK18" s="4">
        <f ca="1"/>
        <v>-568494160439</v>
      </c>
      <c r="AL18" s="4">
        <f ca="1"/>
        <v>207645112369</v>
      </c>
      <c r="AM18" s="4">
        <f ca="1"/>
        <v>-281876816443</v>
      </c>
      <c r="AN18" s="4">
        <f ca="1"/>
        <v>1494440000</v>
      </c>
      <c r="AO18" s="4">
        <f ca="1"/>
        <v>-1809418177911</v>
      </c>
      <c r="AP18" s="4">
        <f ca="1"/>
        <v>16184716413</v>
      </c>
      <c r="AQ18" s="4">
        <f ca="1"/>
        <v>270609229</v>
      </c>
      <c r="AR18" s="4">
        <f ca="1"/>
        <v>-8670000</v>
      </c>
      <c r="AS18" s="4">
        <f ca="1"/>
        <v>-328260000</v>
      </c>
      <c r="AT18" s="4">
        <f ca="1"/>
        <v>-71124276146</v>
      </c>
      <c r="AU18" s="4">
        <f ca="1"/>
        <v>-241786996751</v>
      </c>
      <c r="AW18" s="58"/>
      <c r="AX18" t="str">
        <f ca="1"/>
        <v>02/01/2024</v>
      </c>
      <c r="AY18" s="4">
        <f ca="1"/>
        <v>-2900776274220</v>
      </c>
      <c r="AZ18" s="4">
        <f ca="1"/>
        <v>28221160000</v>
      </c>
      <c r="BA18" s="4">
        <f ca="1"/>
        <v>213507235721</v>
      </c>
      <c r="BB18" s="4">
        <f ca="1"/>
        <v>-36025250000</v>
      </c>
      <c r="BC18" s="4">
        <f ca="1"/>
        <v>201682448042</v>
      </c>
      <c r="BD18" s="4">
        <f ca="1"/>
        <v>-35933366051</v>
      </c>
      <c r="BE18" s="4">
        <f ca="1"/>
        <v>-18048660000</v>
      </c>
      <c r="BF18" s="4">
        <f ca="1"/>
        <v>41061752393</v>
      </c>
      <c r="BG18" s="4">
        <f ca="1"/>
        <v>-3502157873</v>
      </c>
      <c r="BI18" s="58"/>
      <c r="BJ18" t="str">
        <f ca="1"/>
        <v>02/01/2024</v>
      </c>
      <c r="BK18" s="4">
        <f ca="1"/>
        <v>24345470000</v>
      </c>
      <c r="BL18" s="4">
        <f ca="1"/>
        <v>774899450249</v>
      </c>
      <c r="BM18" s="4">
        <f ca="1"/>
        <v>8643511573</v>
      </c>
      <c r="BN18" s="4">
        <f ca="1"/>
        <v>46607914041</v>
      </c>
      <c r="BO18" s="4">
        <f ca="1"/>
        <v>-35579350000</v>
      </c>
      <c r="BP18" s="4">
        <f ca="1"/>
        <v>25256243593</v>
      </c>
      <c r="BQ18" s="4">
        <f ca="1"/>
        <v>-2277354410</v>
      </c>
    </row>
    <row r="19" spans="1:69" x14ac:dyDescent="0.2">
      <c r="A19" s="4"/>
      <c r="B19" s="4"/>
      <c r="C19" s="4"/>
      <c r="D19" s="4"/>
      <c r="E19" s="4"/>
      <c r="G19" s="4"/>
      <c r="H19" s="4"/>
      <c r="T19" t="e">
        <f t="shared" si="0"/>
        <v>#DIV/0!</v>
      </c>
      <c r="U19">
        <f t="shared" si="1"/>
        <v>0</v>
      </c>
      <c r="W19" s="58"/>
      <c r="X19" t="str">
        <f ca="1"/>
        <v>29/12/2023</v>
      </c>
      <c r="Y19" s="4">
        <f ca="1"/>
        <v>-216782165470</v>
      </c>
      <c r="Z19" s="4">
        <f ca="1"/>
        <v>-72230725195</v>
      </c>
      <c r="AA19" s="4">
        <f ca="1"/>
        <v>-365300990000</v>
      </c>
      <c r="AB19" s="4">
        <f ca="1"/>
        <v>-354235840000</v>
      </c>
      <c r="AC19" s="4">
        <f ca="1"/>
        <v>136400090000</v>
      </c>
      <c r="AD19" s="4">
        <f ca="1"/>
        <v>-12582670199</v>
      </c>
      <c r="AE19" s="4">
        <f ca="1"/>
        <v>186848986494</v>
      </c>
      <c r="AF19" s="4">
        <f ca="1"/>
        <v>-206534960569</v>
      </c>
      <c r="AG19" s="4">
        <f ca="1"/>
        <v>158244839553</v>
      </c>
      <c r="AI19" s="58"/>
      <c r="AJ19" t="str">
        <f ca="1"/>
        <v>29/12/2023</v>
      </c>
      <c r="AK19" s="4">
        <f ca="1"/>
        <v>-660343840439</v>
      </c>
      <c r="AL19" s="4">
        <f ca="1"/>
        <v>242846772369</v>
      </c>
      <c r="AM19" s="4">
        <f ca="1"/>
        <v>-278016246443</v>
      </c>
      <c r="AN19" s="4">
        <f ca="1"/>
        <v>1481460000</v>
      </c>
      <c r="AO19" s="4">
        <f ca="1"/>
        <v>-1826114907911</v>
      </c>
      <c r="AP19" s="4">
        <f ca="1"/>
        <v>22290976413</v>
      </c>
      <c r="AQ19" s="4">
        <f ca="1"/>
        <v>218329229</v>
      </c>
      <c r="AR19" s="4">
        <f ca="1"/>
        <v>-8670000</v>
      </c>
      <c r="AS19" s="4">
        <f ca="1"/>
        <v>-952200000</v>
      </c>
      <c r="AT19" s="4">
        <f ca="1"/>
        <v>-66558366146</v>
      </c>
      <c r="AU19" s="4">
        <f ca="1"/>
        <v>-224049226751</v>
      </c>
      <c r="AW19" s="58"/>
      <c r="AX19" t="str">
        <f ca="1"/>
        <v>29/12/2023</v>
      </c>
      <c r="AY19" s="4">
        <f ca="1"/>
        <v>-2876008224220</v>
      </c>
      <c r="AZ19" s="4">
        <f ca="1"/>
        <v>28591220000</v>
      </c>
      <c r="BA19" s="4">
        <f ca="1"/>
        <v>213567295721</v>
      </c>
      <c r="BB19" s="4">
        <f ca="1"/>
        <v>-36178840000</v>
      </c>
      <c r="BC19" s="4">
        <f ca="1"/>
        <v>204644028042</v>
      </c>
      <c r="BD19" s="4">
        <f ca="1"/>
        <v>-31364216051</v>
      </c>
      <c r="BE19" s="4">
        <f ca="1"/>
        <v>-17016070000</v>
      </c>
      <c r="BF19" s="4">
        <f ca="1"/>
        <v>40934592926</v>
      </c>
      <c r="BG19" s="4">
        <f ca="1"/>
        <v>-3147717873</v>
      </c>
      <c r="BI19" s="58"/>
      <c r="BJ19" t="str">
        <f ca="1"/>
        <v>29/12/2023</v>
      </c>
      <c r="BK19" s="4">
        <f ca="1"/>
        <v>45710520000</v>
      </c>
      <c r="BL19" s="4">
        <f ca="1"/>
        <v>768043996525</v>
      </c>
      <c r="BM19" s="4">
        <f ca="1"/>
        <v>10203161573</v>
      </c>
      <c r="BN19" s="4">
        <f ca="1"/>
        <v>50925724041</v>
      </c>
      <c r="BO19" s="4">
        <f ca="1"/>
        <v>-35515150000</v>
      </c>
      <c r="BP19" s="4">
        <f ca="1"/>
        <v>25548873593</v>
      </c>
      <c r="BQ19" s="4">
        <f ca="1"/>
        <v>-2264474410</v>
      </c>
    </row>
    <row r="20" spans="1:69" x14ac:dyDescent="0.2">
      <c r="A20" s="4"/>
      <c r="B20" s="4"/>
      <c r="C20" s="4"/>
      <c r="D20" s="4"/>
      <c r="E20" s="4"/>
      <c r="G20" s="4"/>
      <c r="H20" s="4"/>
      <c r="T20" t="e">
        <f t="shared" si="0"/>
        <v>#DIV/0!</v>
      </c>
      <c r="U20">
        <f t="shared" si="1"/>
        <v>0</v>
      </c>
      <c r="W20" s="58"/>
      <c r="X20" t="str">
        <f ca="1"/>
        <v>28/12/2023</v>
      </c>
      <c r="Y20" s="4">
        <f ca="1"/>
        <v>-208580085470</v>
      </c>
      <c r="Z20" s="4">
        <f ca="1"/>
        <v>-70607275195</v>
      </c>
      <c r="AA20" s="4">
        <f ca="1"/>
        <v>-371911840000</v>
      </c>
      <c r="AB20" s="4">
        <f ca="1"/>
        <v>-354358780000</v>
      </c>
      <c r="AC20" s="4">
        <f ca="1"/>
        <v>125017690000</v>
      </c>
      <c r="AD20" s="4">
        <f ca="1"/>
        <v>-12398500856</v>
      </c>
      <c r="AE20" s="4">
        <f ca="1"/>
        <v>187231136494</v>
      </c>
      <c r="AF20" s="4">
        <f ca="1"/>
        <v>-206522930569</v>
      </c>
      <c r="AG20" s="4">
        <f ca="1"/>
        <v>125568108106</v>
      </c>
      <c r="AI20" s="58"/>
      <c r="AJ20" t="str">
        <f ca="1"/>
        <v>28/12/2023</v>
      </c>
      <c r="AK20" s="4">
        <f ca="1"/>
        <v>-690193250439</v>
      </c>
      <c r="AL20" s="4">
        <f ca="1"/>
        <v>214888942369</v>
      </c>
      <c r="AM20" s="4">
        <f ca="1"/>
        <v>-293208586443</v>
      </c>
      <c r="AN20" s="4">
        <f ca="1"/>
        <v>1481460000</v>
      </c>
      <c r="AO20" s="4">
        <f ca="1"/>
        <v>-1850848207911</v>
      </c>
      <c r="AP20" s="4">
        <f ca="1"/>
        <v>17221056413</v>
      </c>
      <c r="AQ20" s="4">
        <f ca="1"/>
        <v>245449229</v>
      </c>
      <c r="AR20" s="4">
        <f ca="1"/>
        <v>-8670000</v>
      </c>
      <c r="AS20" s="4">
        <f ca="1"/>
        <v>-952200000</v>
      </c>
      <c r="AT20" s="4">
        <f ca="1"/>
        <v>-60171586146</v>
      </c>
      <c r="AU20" s="4">
        <f ca="1"/>
        <v>-215055456751</v>
      </c>
      <c r="AW20" s="58"/>
      <c r="AX20" t="str">
        <f ca="1"/>
        <v>28/12/2023</v>
      </c>
      <c r="AY20" s="4">
        <f ca="1"/>
        <v>-2870137904220</v>
      </c>
      <c r="AZ20" s="4">
        <f ca="1"/>
        <v>27571910000</v>
      </c>
      <c r="BA20" s="4">
        <f ca="1"/>
        <v>193005655721</v>
      </c>
      <c r="BB20" s="4">
        <f ca="1"/>
        <v>-46980920000</v>
      </c>
      <c r="BC20" s="4">
        <f ca="1"/>
        <v>216135798042</v>
      </c>
      <c r="BD20" s="4">
        <f ca="1"/>
        <v>-66655406051</v>
      </c>
      <c r="BE20" s="4">
        <f ca="1"/>
        <v>-11397870000</v>
      </c>
      <c r="BF20" s="4">
        <f ca="1"/>
        <v>42040583337</v>
      </c>
      <c r="BG20" s="4">
        <f ca="1"/>
        <v>-3043427873</v>
      </c>
      <c r="BI20" s="58"/>
      <c r="BJ20" t="str">
        <f ca="1"/>
        <v>28/12/2023</v>
      </c>
      <c r="BK20" s="4">
        <f ca="1"/>
        <v>14735210000</v>
      </c>
      <c r="BL20" s="4">
        <f ca="1"/>
        <v>767127514996</v>
      </c>
      <c r="BM20" s="4">
        <f ca="1"/>
        <v>10497761573</v>
      </c>
      <c r="BN20" s="4">
        <f ca="1"/>
        <v>44132894041</v>
      </c>
      <c r="BO20" s="4">
        <f ca="1"/>
        <v>-35289000000</v>
      </c>
      <c r="BP20" s="4">
        <f ca="1"/>
        <v>25551913593</v>
      </c>
      <c r="BQ20" s="4">
        <f ca="1"/>
        <v>-4430634410</v>
      </c>
    </row>
    <row r="21" spans="1:69" x14ac:dyDescent="0.2">
      <c r="A21" s="4"/>
      <c r="B21" s="4"/>
      <c r="C21" s="4"/>
      <c r="D21" s="4"/>
      <c r="E21" s="4"/>
      <c r="G21" s="4"/>
      <c r="H21" s="4"/>
      <c r="T21" t="e">
        <f t="shared" si="0"/>
        <v>#DIV/0!</v>
      </c>
      <c r="U21">
        <f t="shared" si="1"/>
        <v>0</v>
      </c>
      <c r="W21" s="58"/>
      <c r="X21" t="str">
        <f ca="1"/>
        <v>27/12/2023</v>
      </c>
      <c r="Y21" s="4">
        <f ca="1"/>
        <v>-212554245470</v>
      </c>
      <c r="Z21" s="4">
        <f ca="1"/>
        <v>-80828655195</v>
      </c>
      <c r="AA21" s="4">
        <f ca="1"/>
        <v>-373272660000</v>
      </c>
      <c r="AB21" s="4">
        <f ca="1"/>
        <v>-406778960000</v>
      </c>
      <c r="AC21" s="4">
        <f ca="1"/>
        <v>115622120000</v>
      </c>
      <c r="AD21" s="4">
        <f ca="1"/>
        <v>-12403057111</v>
      </c>
      <c r="AE21" s="4">
        <f ca="1"/>
        <v>181452066494</v>
      </c>
      <c r="AF21" s="4">
        <f ca="1"/>
        <v>-208363600569</v>
      </c>
      <c r="AG21" s="4">
        <f ca="1"/>
        <v>124927682118</v>
      </c>
      <c r="AI21" s="58"/>
      <c r="AJ21" t="str">
        <f ca="1"/>
        <v>27/12/2023</v>
      </c>
      <c r="AK21" s="4">
        <f ca="1"/>
        <v>-710377740439</v>
      </c>
      <c r="AL21" s="4">
        <f ca="1"/>
        <v>210622132369</v>
      </c>
      <c r="AM21" s="4">
        <f ca="1"/>
        <v>-293728616443</v>
      </c>
      <c r="AN21" s="4">
        <f ca="1"/>
        <v>1481460000</v>
      </c>
      <c r="AO21" s="4">
        <f ca="1"/>
        <v>-1875013607911</v>
      </c>
      <c r="AP21" s="4">
        <f ca="1"/>
        <v>16227966413</v>
      </c>
      <c r="AQ21" s="4">
        <f ca="1"/>
        <v>245449229</v>
      </c>
      <c r="AR21" s="4">
        <f ca="1"/>
        <v>-8670000</v>
      </c>
      <c r="AS21" s="4">
        <f ca="1"/>
        <v>-952200000</v>
      </c>
      <c r="AT21" s="4">
        <f ca="1"/>
        <v>-59946606146</v>
      </c>
      <c r="AU21" s="4">
        <f ca="1"/>
        <v>-209027286751</v>
      </c>
      <c r="AW21" s="58"/>
      <c r="AX21" t="str">
        <f ca="1"/>
        <v>27/12/2023</v>
      </c>
      <c r="AY21" s="4">
        <f ca="1"/>
        <v>-2856552184220</v>
      </c>
      <c r="AZ21" s="4">
        <f ca="1"/>
        <v>24852850000</v>
      </c>
      <c r="BA21" s="4">
        <f ca="1"/>
        <v>184064625721</v>
      </c>
      <c r="BB21" s="4">
        <f ca="1"/>
        <v>-52507410000</v>
      </c>
      <c r="BC21" s="4">
        <f ca="1"/>
        <v>230423368042</v>
      </c>
      <c r="BD21" s="4">
        <f ca="1"/>
        <v>-70486556051</v>
      </c>
      <c r="BE21" s="4">
        <f ca="1"/>
        <v>-19431680000</v>
      </c>
      <c r="BF21" s="4">
        <f ca="1"/>
        <v>42047415756</v>
      </c>
      <c r="BG21" s="4">
        <f ca="1"/>
        <v>-2722587873</v>
      </c>
      <c r="BI21" s="58"/>
      <c r="BJ21" t="str">
        <f ca="1"/>
        <v>27/12/2023</v>
      </c>
      <c r="BK21" s="4">
        <f ca="1"/>
        <v>3035600000</v>
      </c>
      <c r="BL21" s="4">
        <f ca="1"/>
        <v>753823769897</v>
      </c>
      <c r="BM21" s="4">
        <f ca="1"/>
        <v>10447511573</v>
      </c>
      <c r="BN21" s="4">
        <f ca="1"/>
        <v>40333444041</v>
      </c>
      <c r="BO21" s="4">
        <f ca="1"/>
        <v>-35803180000</v>
      </c>
      <c r="BP21" s="4">
        <f ca="1"/>
        <v>25385953593</v>
      </c>
      <c r="BQ21" s="4">
        <f ca="1"/>
        <v>-4492614410</v>
      </c>
    </row>
    <row r="22" spans="1:69" x14ac:dyDescent="0.2">
      <c r="A22" s="4"/>
      <c r="B22" s="4"/>
      <c r="C22" s="4"/>
      <c r="D22" s="4"/>
      <c r="E22" s="4"/>
      <c r="G22" s="4"/>
      <c r="H22" s="4"/>
      <c r="T22" t="e">
        <f t="shared" si="0"/>
        <v>#DIV/0!</v>
      </c>
      <c r="U22">
        <f t="shared" si="1"/>
        <v>0</v>
      </c>
      <c r="W22" s="58"/>
      <c r="X22" t="str">
        <f ca="1"/>
        <v>26/12/2023</v>
      </c>
      <c r="Y22" s="4">
        <f ca="1"/>
        <v>-215731855470</v>
      </c>
      <c r="Z22" s="4">
        <f ca="1"/>
        <v>-68870495195</v>
      </c>
      <c r="AA22" s="4">
        <f ca="1"/>
        <v>-378530580000</v>
      </c>
      <c r="AB22" s="4">
        <f ca="1"/>
        <v>-462460780000</v>
      </c>
      <c r="AC22" s="4">
        <f ca="1"/>
        <v>114327580000</v>
      </c>
      <c r="AD22" s="4">
        <f ca="1"/>
        <v>-12405351278</v>
      </c>
      <c r="AE22" s="4">
        <f ca="1"/>
        <v>184902506494</v>
      </c>
      <c r="AF22" s="4">
        <f ca="1"/>
        <v>-200390910569</v>
      </c>
      <c r="AG22" s="4">
        <f ca="1"/>
        <v>123984475800</v>
      </c>
      <c r="AI22" s="58"/>
      <c r="AJ22" t="str">
        <f ca="1"/>
        <v>26/12/2023</v>
      </c>
      <c r="AK22" s="4">
        <f ca="1"/>
        <v>-733366650439</v>
      </c>
      <c r="AL22" s="4">
        <f ca="1"/>
        <v>197498912369</v>
      </c>
      <c r="AM22" s="4">
        <f ca="1"/>
        <v>-280458506443</v>
      </c>
      <c r="AN22" s="4">
        <f ca="1"/>
        <v>1494070000</v>
      </c>
      <c r="AO22" s="4">
        <f ca="1"/>
        <v>-1893621377911</v>
      </c>
      <c r="AP22" s="4">
        <f ca="1"/>
        <v>-26013763587</v>
      </c>
      <c r="AQ22" s="4">
        <f ca="1"/>
        <v>291559229</v>
      </c>
      <c r="AR22" s="4">
        <f ca="1"/>
        <v>-8670000</v>
      </c>
      <c r="AS22" s="4">
        <f ca="1"/>
        <v>-345740000</v>
      </c>
      <c r="AT22" s="4">
        <f ca="1"/>
        <v>-48685026146</v>
      </c>
      <c r="AU22" s="4">
        <f ca="1"/>
        <v>-207578226751</v>
      </c>
      <c r="AW22" s="58"/>
      <c r="AX22" t="str">
        <f ca="1"/>
        <v>26/12/2023</v>
      </c>
      <c r="AY22" s="4">
        <f ca="1"/>
        <v>-2885201644220</v>
      </c>
      <c r="AZ22" s="4">
        <f ca="1"/>
        <v>26239100000</v>
      </c>
      <c r="BA22" s="4">
        <f ca="1"/>
        <v>183908975721</v>
      </c>
      <c r="BB22" s="4">
        <f ca="1"/>
        <v>-51291130000</v>
      </c>
      <c r="BC22" s="4">
        <f ca="1"/>
        <v>244343488042</v>
      </c>
      <c r="BD22" s="4">
        <f ca="1"/>
        <v>-73590376051</v>
      </c>
      <c r="BE22" s="4">
        <f ca="1"/>
        <v>-17736050000</v>
      </c>
      <c r="BF22" s="4">
        <f ca="1"/>
        <v>44737498577</v>
      </c>
      <c r="BG22" s="4">
        <f ca="1"/>
        <v>-2175217873</v>
      </c>
      <c r="BI22" s="58"/>
      <c r="BJ22" t="str">
        <f ca="1"/>
        <v>26/12/2023</v>
      </c>
      <c r="BK22" s="4">
        <f ca="1"/>
        <v>5453440000</v>
      </c>
      <c r="BL22" s="4">
        <f ca="1"/>
        <v>751194445459</v>
      </c>
      <c r="BM22" s="4">
        <f ca="1"/>
        <v>12943081573</v>
      </c>
      <c r="BN22" s="4">
        <f ca="1"/>
        <v>40790874041</v>
      </c>
      <c r="BO22" s="4">
        <f ca="1"/>
        <v>-35449260000</v>
      </c>
      <c r="BP22" s="4">
        <f ca="1"/>
        <v>25385953593</v>
      </c>
      <c r="BQ22" s="4">
        <f ca="1"/>
        <v>-7627894410</v>
      </c>
    </row>
    <row r="23" spans="1:69" x14ac:dyDescent="0.2">
      <c r="A23" s="4"/>
      <c r="B23" s="4"/>
      <c r="C23" s="4"/>
      <c r="D23" s="4"/>
      <c r="E23" s="4"/>
      <c r="G23" s="4"/>
      <c r="H23" s="4"/>
      <c r="T23" t="e">
        <f t="shared" si="0"/>
        <v>#DIV/0!</v>
      </c>
      <c r="U23">
        <f t="shared" si="1"/>
        <v>0</v>
      </c>
      <c r="W23" s="58"/>
      <c r="X23" t="str">
        <f ca="1"/>
        <v>25/12/2023</v>
      </c>
      <c r="Y23" s="4">
        <f ca="1"/>
        <v>-158837335470</v>
      </c>
      <c r="Z23" s="4">
        <f ca="1"/>
        <v>-10720705195</v>
      </c>
      <c r="AA23" s="4">
        <f ca="1"/>
        <v>-381364360000</v>
      </c>
      <c r="AB23" s="4">
        <f ca="1"/>
        <v>-458766930000</v>
      </c>
      <c r="AC23" s="4">
        <f ca="1"/>
        <v>117937490000</v>
      </c>
      <c r="AD23" s="4">
        <f ca="1"/>
        <v>-12405351278</v>
      </c>
      <c r="AE23" s="4">
        <f ca="1"/>
        <v>186903176494</v>
      </c>
      <c r="AF23" s="4">
        <f ca="1"/>
        <v>-199322190569</v>
      </c>
      <c r="AG23" s="4">
        <f ca="1"/>
        <v>150967364862</v>
      </c>
      <c r="AI23" s="58"/>
      <c r="AJ23" t="str">
        <f ca="1"/>
        <v>25/12/2023</v>
      </c>
      <c r="AK23" s="4">
        <f ca="1"/>
        <v>-755570640439</v>
      </c>
      <c r="AL23" s="4">
        <f ca="1"/>
        <v>184496772369</v>
      </c>
      <c r="AM23" s="4">
        <f ca="1"/>
        <v>-304915036443</v>
      </c>
      <c r="AN23" s="4">
        <f ca="1"/>
        <v>1494070000</v>
      </c>
      <c r="AO23" s="4">
        <f ca="1"/>
        <v>-1903240117911</v>
      </c>
      <c r="AP23" s="4">
        <f ca="1"/>
        <v>-22485703587</v>
      </c>
      <c r="AQ23" s="4">
        <f ca="1"/>
        <v>125959229</v>
      </c>
      <c r="AR23" s="4">
        <f ca="1"/>
        <v>-10830000</v>
      </c>
      <c r="AS23" s="4">
        <f ca="1"/>
        <v>-387650000</v>
      </c>
      <c r="AT23" s="4">
        <f ca="1"/>
        <v>-37048346146</v>
      </c>
      <c r="AU23" s="4">
        <f ca="1"/>
        <v>-203835786751</v>
      </c>
      <c r="AW23" s="58"/>
      <c r="AX23" t="str">
        <f ca="1"/>
        <v>25/12/2023</v>
      </c>
      <c r="AY23" s="4">
        <f ca="1"/>
        <v>-2819232954220</v>
      </c>
      <c r="AZ23" s="4">
        <f ca="1"/>
        <v>26394060000</v>
      </c>
      <c r="BA23" s="4">
        <f ca="1"/>
        <v>186005205721</v>
      </c>
      <c r="BB23" s="4">
        <f ca="1"/>
        <v>-53006710000</v>
      </c>
      <c r="BC23" s="4">
        <f ca="1"/>
        <v>242936948042</v>
      </c>
      <c r="BD23" s="4">
        <f ca="1"/>
        <v>-78484636051</v>
      </c>
      <c r="BE23" s="4">
        <f ca="1"/>
        <v>-12066120000</v>
      </c>
      <c r="BF23" s="4">
        <f ca="1"/>
        <v>45416999015</v>
      </c>
      <c r="BG23" s="4">
        <f ca="1"/>
        <v>-2157807873</v>
      </c>
      <c r="BI23" s="58"/>
      <c r="BJ23" t="str">
        <f ca="1"/>
        <v>25/12/2023</v>
      </c>
      <c r="BK23" s="4">
        <f ca="1"/>
        <v>7056500000</v>
      </c>
      <c r="BL23" s="4">
        <f ca="1"/>
        <v>746254090798</v>
      </c>
      <c r="BM23" s="4">
        <f ca="1"/>
        <v>13068611573</v>
      </c>
      <c r="BN23" s="4">
        <f ca="1"/>
        <v>43860454041</v>
      </c>
      <c r="BO23" s="4">
        <f ca="1"/>
        <v>-22486390000</v>
      </c>
      <c r="BP23" s="4">
        <f ca="1"/>
        <v>25681563593</v>
      </c>
      <c r="BQ23" s="4">
        <f ca="1"/>
        <v>-7594184410</v>
      </c>
    </row>
    <row r="24" spans="1:69" x14ac:dyDescent="0.2">
      <c r="A24" s="4"/>
      <c r="B24" s="4"/>
      <c r="C24" s="4"/>
      <c r="D24" s="4"/>
      <c r="E24" s="4"/>
      <c r="G24" s="4"/>
      <c r="H24" s="4"/>
      <c r="T24" t="e">
        <f t="shared" si="0"/>
        <v>#DIV/0!</v>
      </c>
      <c r="U24">
        <f t="shared" si="1"/>
        <v>0</v>
      </c>
      <c r="W24" s="58"/>
      <c r="X24" t="str">
        <f ca="1"/>
        <v>22/12/2023</v>
      </c>
      <c r="Y24" s="4">
        <f ca="1"/>
        <v>-144276875470</v>
      </c>
      <c r="Z24" s="4">
        <f ca="1"/>
        <v>-7045465195</v>
      </c>
      <c r="AA24" s="4">
        <f ca="1"/>
        <v>-386141710000</v>
      </c>
      <c r="AB24" s="4">
        <f ca="1"/>
        <v>-469361810000</v>
      </c>
      <c r="AC24" s="4">
        <f ca="1"/>
        <v>105842030000</v>
      </c>
      <c r="AD24" s="4">
        <f ca="1"/>
        <v>-12695752750</v>
      </c>
      <c r="AE24" s="4">
        <f ca="1"/>
        <v>183294536494</v>
      </c>
      <c r="AF24" s="4">
        <f ca="1"/>
        <v>-200721390569</v>
      </c>
      <c r="AG24" s="4">
        <f ca="1"/>
        <v>154339377623</v>
      </c>
      <c r="AI24" s="58"/>
      <c r="AJ24" t="str">
        <f ca="1"/>
        <v>22/12/2023</v>
      </c>
      <c r="AK24" s="4">
        <f ca="1"/>
        <v>-741205350439</v>
      </c>
      <c r="AL24" s="4">
        <f ca="1"/>
        <v>176616062369</v>
      </c>
      <c r="AM24" s="4">
        <f ca="1"/>
        <v>-318747936443</v>
      </c>
      <c r="AN24" s="4">
        <f ca="1"/>
        <v>1494070000</v>
      </c>
      <c r="AO24" s="4">
        <f ca="1"/>
        <v>-1885609277911</v>
      </c>
      <c r="AP24" s="4">
        <f ca="1"/>
        <v>-19240353587</v>
      </c>
      <c r="AQ24" s="4">
        <f ca="1"/>
        <v>81719229</v>
      </c>
      <c r="AR24" s="4">
        <f ca="1"/>
        <v>-2380000</v>
      </c>
      <c r="AS24" s="4">
        <f ca="1"/>
        <v>-286380000</v>
      </c>
      <c r="AT24" s="4">
        <f ca="1"/>
        <v>-24161816146</v>
      </c>
      <c r="AU24" s="4">
        <f ca="1"/>
        <v>-200045416751</v>
      </c>
      <c r="AW24" s="58"/>
      <c r="AX24" t="str">
        <f ca="1"/>
        <v>22/12/2023</v>
      </c>
      <c r="AY24" s="4">
        <f ca="1"/>
        <v>-2827802224220</v>
      </c>
      <c r="AZ24" s="4">
        <f ca="1"/>
        <v>28896530000</v>
      </c>
      <c r="BA24" s="4">
        <f ca="1"/>
        <v>188272225721</v>
      </c>
      <c r="BB24" s="4">
        <f ca="1"/>
        <v>-52784040000</v>
      </c>
      <c r="BC24" s="4">
        <f ca="1"/>
        <v>231260528042</v>
      </c>
      <c r="BD24" s="4">
        <f ca="1"/>
        <v>-75610556051</v>
      </c>
      <c r="BE24" s="4">
        <f ca="1"/>
        <v>-17606930000</v>
      </c>
      <c r="BF24" s="4">
        <f ca="1"/>
        <v>45897028607</v>
      </c>
      <c r="BG24" s="4">
        <f ca="1"/>
        <v>-3266947873</v>
      </c>
      <c r="BI24" s="58"/>
      <c r="BJ24" t="str">
        <f ca="1"/>
        <v>22/12/2023</v>
      </c>
      <c r="BK24" s="4">
        <f ca="1"/>
        <v>9549010000</v>
      </c>
      <c r="BL24" s="4">
        <f ca="1"/>
        <v>736127206782</v>
      </c>
      <c r="BM24" s="4">
        <f ca="1"/>
        <v>13989571573</v>
      </c>
      <c r="BN24" s="4">
        <f ca="1"/>
        <v>44111544041</v>
      </c>
      <c r="BO24" s="4">
        <f ca="1"/>
        <v>-21968960000</v>
      </c>
      <c r="BP24" s="4">
        <f ca="1"/>
        <v>25681563593</v>
      </c>
      <c r="BQ24" s="4">
        <f ca="1"/>
        <v>-8114384410</v>
      </c>
    </row>
    <row r="25" spans="1:69" x14ac:dyDescent="0.2">
      <c r="A25" s="4"/>
      <c r="B25" s="4"/>
      <c r="C25" s="4"/>
      <c r="D25" s="4"/>
      <c r="E25" s="4"/>
      <c r="G25" s="4"/>
      <c r="H25" s="4"/>
      <c r="T25" t="e">
        <f t="shared" si="0"/>
        <v>#DIV/0!</v>
      </c>
      <c r="U25">
        <f t="shared" si="1"/>
        <v>0</v>
      </c>
      <c r="W25" s="58"/>
      <c r="X25" t="str">
        <f ca="1"/>
        <v>21/12/2023</v>
      </c>
      <c r="Y25" s="4">
        <f ca="1"/>
        <v>-101376855470</v>
      </c>
      <c r="Z25" s="4">
        <f ca="1"/>
        <v>72594834805</v>
      </c>
      <c r="AA25" s="4">
        <f ca="1"/>
        <v>-380443230000</v>
      </c>
      <c r="AB25" s="4">
        <f ca="1"/>
        <v>-461774070000</v>
      </c>
      <c r="AC25" s="4">
        <f ca="1"/>
        <v>89705670000</v>
      </c>
      <c r="AD25" s="4">
        <f ca="1"/>
        <v>-12672959036</v>
      </c>
      <c r="AE25" s="4">
        <f ca="1"/>
        <v>184191616494</v>
      </c>
      <c r="AF25" s="4">
        <f ca="1"/>
        <v>-197765190569</v>
      </c>
      <c r="AG25" s="4">
        <f ca="1"/>
        <v>159295455391</v>
      </c>
      <c r="AI25" s="58"/>
      <c r="AJ25" t="str">
        <f ca="1"/>
        <v>21/12/2023</v>
      </c>
      <c r="AK25" s="4">
        <f ca="1"/>
        <v>-704001880439</v>
      </c>
      <c r="AL25" s="4">
        <f ca="1"/>
        <v>199525102369</v>
      </c>
      <c r="AM25" s="4">
        <f ca="1"/>
        <v>-298598386443</v>
      </c>
      <c r="AN25" s="4">
        <f ca="1"/>
        <v>1494070000</v>
      </c>
      <c r="AO25" s="4">
        <f ca="1"/>
        <v>-1844261727911</v>
      </c>
      <c r="AP25" s="4">
        <f ca="1"/>
        <v>-9627563587</v>
      </c>
      <c r="AQ25" s="4">
        <f ca="1"/>
        <v>155719229</v>
      </c>
      <c r="AR25" s="4">
        <f ca="1"/>
        <v>-2380000</v>
      </c>
      <c r="AS25" s="4">
        <f ca="1"/>
        <v>-286380000</v>
      </c>
      <c r="AT25" s="4">
        <f ca="1"/>
        <v>-18278786146</v>
      </c>
      <c r="AU25" s="4">
        <f ca="1"/>
        <v>-194091766751</v>
      </c>
      <c r="AW25" s="58"/>
      <c r="AX25" t="str">
        <f ca="1"/>
        <v>21/12/2023</v>
      </c>
      <c r="AY25" s="4">
        <f ca="1"/>
        <v>-2820667844220</v>
      </c>
      <c r="AZ25" s="4">
        <f ca="1"/>
        <v>31490740000</v>
      </c>
      <c r="BA25" s="4">
        <f ca="1"/>
        <v>186810805721</v>
      </c>
      <c r="BB25" s="4">
        <f ca="1"/>
        <v>-39309890000</v>
      </c>
      <c r="BC25" s="4">
        <f ca="1"/>
        <v>234252898042</v>
      </c>
      <c r="BD25" s="4">
        <f ca="1"/>
        <v>-70406426051</v>
      </c>
      <c r="BE25" s="4">
        <f ca="1"/>
        <v>-10875760000</v>
      </c>
      <c r="BF25" s="4">
        <f ca="1"/>
        <v>47749435310</v>
      </c>
      <c r="BG25" s="4">
        <f ca="1"/>
        <v>-9201727873</v>
      </c>
      <c r="BI25" s="58"/>
      <c r="BJ25" t="str">
        <f ca="1"/>
        <v>21/12/2023</v>
      </c>
      <c r="BK25" s="4">
        <f ca="1"/>
        <v>20288390000</v>
      </c>
      <c r="BL25" s="4">
        <f ca="1"/>
        <v>722774204846</v>
      </c>
      <c r="BM25" s="4">
        <f ca="1"/>
        <v>16787151573</v>
      </c>
      <c r="BN25" s="4">
        <f ca="1"/>
        <v>46131464041</v>
      </c>
      <c r="BO25" s="4">
        <f ca="1"/>
        <v>-21716910000</v>
      </c>
      <c r="BP25" s="4">
        <f ca="1"/>
        <v>25829103593</v>
      </c>
      <c r="BQ25" s="4">
        <f ca="1"/>
        <v>-9043544410</v>
      </c>
    </row>
    <row r="26" spans="1:69" x14ac:dyDescent="0.2">
      <c r="A26" s="4"/>
      <c r="B26" s="4"/>
      <c r="C26" s="4"/>
      <c r="D26" s="4"/>
      <c r="E26" s="4"/>
      <c r="G26" s="4"/>
      <c r="H26" s="4"/>
      <c r="T26" t="e">
        <f t="shared" si="0"/>
        <v>#DIV/0!</v>
      </c>
      <c r="U26">
        <f t="shared" si="1"/>
        <v>0</v>
      </c>
      <c r="W26" s="58"/>
      <c r="X26" t="str">
        <f ca="1"/>
        <v>20/12/2023</v>
      </c>
      <c r="Y26" s="4">
        <f ca="1"/>
        <v>-86511885470</v>
      </c>
      <c r="Z26" s="4">
        <f ca="1"/>
        <v>117878974805</v>
      </c>
      <c r="AA26" s="4">
        <f ca="1"/>
        <v>-379522090000</v>
      </c>
      <c r="AB26" s="4">
        <f ca="1"/>
        <v>-435590010000</v>
      </c>
      <c r="AC26" s="4">
        <f ca="1"/>
        <v>77491680000</v>
      </c>
      <c r="AD26" s="4">
        <f ca="1"/>
        <v>-13394868070</v>
      </c>
      <c r="AE26" s="4">
        <f ca="1"/>
        <v>177497016494</v>
      </c>
      <c r="AF26" s="4">
        <f ca="1"/>
        <v>-189523540569</v>
      </c>
      <c r="AG26" s="4">
        <f ca="1"/>
        <v>162271198635</v>
      </c>
      <c r="AI26" s="58"/>
      <c r="AJ26" t="str">
        <f ca="1"/>
        <v>20/12/2023</v>
      </c>
      <c r="AK26" s="4">
        <f ca="1"/>
        <v>-653127070439</v>
      </c>
      <c r="AL26" s="4">
        <f ca="1"/>
        <v>253063832369</v>
      </c>
      <c r="AM26" s="4">
        <f ca="1"/>
        <v>-292247926443</v>
      </c>
      <c r="AN26" s="4">
        <f ca="1"/>
        <v>1494070000</v>
      </c>
      <c r="AO26" s="4">
        <f ca="1"/>
        <v>-1845507887911</v>
      </c>
      <c r="AP26" s="4">
        <f ca="1"/>
        <v>-5661913587</v>
      </c>
      <c r="AQ26" s="4">
        <f ca="1"/>
        <v>330929229</v>
      </c>
      <c r="AR26" s="4">
        <f ca="1"/>
        <v>-150000</v>
      </c>
      <c r="AS26" s="4">
        <f ca="1"/>
        <v>-245350000</v>
      </c>
      <c r="AT26" s="4">
        <f ca="1"/>
        <v>-11696956146</v>
      </c>
      <c r="AU26" s="4">
        <f ca="1"/>
        <v>-188222916751</v>
      </c>
      <c r="AW26" s="58"/>
      <c r="AX26" t="str">
        <f ca="1"/>
        <v>20/12/2023</v>
      </c>
      <c r="AY26" s="4">
        <f ca="1"/>
        <v>-2820303114220</v>
      </c>
      <c r="AZ26" s="4">
        <f ca="1"/>
        <v>40319670000</v>
      </c>
      <c r="BA26" s="4">
        <f ca="1"/>
        <v>188358425721</v>
      </c>
      <c r="BB26" s="4">
        <f ca="1"/>
        <v>-29541740000</v>
      </c>
      <c r="BC26" s="4">
        <f ca="1"/>
        <v>241270898042</v>
      </c>
      <c r="BD26" s="4">
        <f ca="1"/>
        <v>-62433056051</v>
      </c>
      <c r="BE26" s="4">
        <f ca="1"/>
        <v>-13552030000</v>
      </c>
      <c r="BF26" s="4">
        <f ca="1"/>
        <v>50828263331</v>
      </c>
      <c r="BG26" s="4">
        <f ca="1"/>
        <v>-9021757873</v>
      </c>
      <c r="BI26" s="58"/>
      <c r="BJ26" t="str">
        <f ca="1"/>
        <v>20/12/2023</v>
      </c>
      <c r="BK26" s="4">
        <f ca="1"/>
        <v>72750940000</v>
      </c>
      <c r="BL26" s="4">
        <f ca="1"/>
        <v>718559001063</v>
      </c>
      <c r="BM26" s="4">
        <f ca="1"/>
        <v>16965911573</v>
      </c>
      <c r="BN26" s="4">
        <f ca="1"/>
        <v>46084114041</v>
      </c>
      <c r="BO26" s="4">
        <f ca="1"/>
        <v>-21344320000</v>
      </c>
      <c r="BP26" s="4">
        <f ca="1"/>
        <v>25849473593</v>
      </c>
      <c r="BQ26" s="4">
        <f ca="1"/>
        <v>-8938974410</v>
      </c>
    </row>
    <row r="27" spans="1:69" x14ac:dyDescent="0.2">
      <c r="A27" s="4"/>
      <c r="B27" s="4"/>
      <c r="C27" s="4"/>
      <c r="D27" s="4"/>
      <c r="E27" s="4"/>
      <c r="G27" s="4"/>
      <c r="H27" s="4"/>
      <c r="T27" t="e">
        <f t="shared" si="0"/>
        <v>#DIV/0!</v>
      </c>
      <c r="U27">
        <f t="shared" si="1"/>
        <v>0</v>
      </c>
      <c r="W27" s="58" t="s">
        <v>246</v>
      </c>
      <c r="X27" t="str">
        <f ca="1"/>
        <v>19/12/2023</v>
      </c>
      <c r="Y27" s="4">
        <f ca="1"/>
        <v>-63462005470</v>
      </c>
      <c r="Z27" s="4">
        <f ca="1"/>
        <v>119028504805</v>
      </c>
      <c r="AA27" s="4">
        <f ca="1"/>
        <v>-374670380000</v>
      </c>
      <c r="AB27" s="4">
        <f ca="1"/>
        <v>-381813110000</v>
      </c>
      <c r="AC27" s="4">
        <f ca="1"/>
        <v>78533890000</v>
      </c>
      <c r="AD27" s="4">
        <f ca="1"/>
        <v>-13325647032</v>
      </c>
      <c r="AE27" s="4">
        <f ca="1"/>
        <v>178288706494</v>
      </c>
      <c r="AF27" s="4">
        <f ca="1"/>
        <v>-179802850569</v>
      </c>
      <c r="AG27" s="4">
        <f ca="1"/>
        <v>167042199800</v>
      </c>
      <c r="AI27" s="58" t="s">
        <v>246</v>
      </c>
      <c r="AJ27" t="str">
        <f ca="1"/>
        <v>19/12/2023</v>
      </c>
      <c r="AK27" s="4">
        <f ca="1"/>
        <v>-617577200439</v>
      </c>
      <c r="AL27" s="4">
        <f ca="1"/>
        <v>276400372369</v>
      </c>
      <c r="AM27" s="4">
        <f ca="1"/>
        <v>-296250826443</v>
      </c>
      <c r="AN27" s="4">
        <f ca="1"/>
        <v>1494070000</v>
      </c>
      <c r="AO27" s="4">
        <f ca="1"/>
        <v>-1826742637911</v>
      </c>
      <c r="AP27" s="4">
        <f ca="1"/>
        <v>2866246413</v>
      </c>
      <c r="AQ27" s="4">
        <f ca="1"/>
        <v>376969229</v>
      </c>
      <c r="AR27" s="4">
        <f ca="1"/>
        <v>-150000</v>
      </c>
      <c r="AS27" s="4">
        <f ca="1"/>
        <v>-239260000</v>
      </c>
      <c r="AT27" s="4">
        <f ca="1"/>
        <v>-5006036146</v>
      </c>
      <c r="AU27" s="4">
        <f ca="1"/>
        <v>-184142746751</v>
      </c>
      <c r="AW27" s="58" t="s">
        <v>246</v>
      </c>
      <c r="AX27" t="str">
        <f ca="1"/>
        <v>19/12/2023</v>
      </c>
      <c r="AY27" s="4">
        <f ca="1"/>
        <v>-2805963694220</v>
      </c>
      <c r="AZ27" s="4">
        <f ca="1"/>
        <v>74624500000</v>
      </c>
      <c r="BA27" s="4">
        <f ca="1"/>
        <v>194148555721</v>
      </c>
      <c r="BB27" s="4">
        <f ca="1"/>
        <v>-29640700000</v>
      </c>
      <c r="BC27" s="4">
        <f ca="1"/>
        <v>235784928042</v>
      </c>
      <c r="BD27" s="4">
        <f ca="1"/>
        <v>-56032366051</v>
      </c>
      <c r="BE27" s="4">
        <f ca="1"/>
        <v>3899350000</v>
      </c>
      <c r="BF27" s="4">
        <f ca="1"/>
        <v>52873309733</v>
      </c>
      <c r="BG27" s="4">
        <f ca="1"/>
        <v>-8856677873</v>
      </c>
      <c r="BI27" s="58" t="s">
        <v>246</v>
      </c>
      <c r="BJ27" t="str">
        <f ca="1"/>
        <v>19/12/2023</v>
      </c>
      <c r="BK27" s="4">
        <f ca="1"/>
        <v>39330630000</v>
      </c>
      <c r="BL27" s="4">
        <f ca="1"/>
        <v>702223163205</v>
      </c>
      <c r="BM27" s="4">
        <f ca="1"/>
        <v>18071001573</v>
      </c>
      <c r="BN27" s="4">
        <f ca="1"/>
        <v>44298404041</v>
      </c>
      <c r="BO27" s="4">
        <f ca="1"/>
        <v>-20805870000</v>
      </c>
      <c r="BP27" s="4">
        <f ca="1"/>
        <v>25840683593</v>
      </c>
      <c r="BQ27" s="4">
        <f ca="1"/>
        <v>-8921134410</v>
      </c>
    </row>
    <row r="28" spans="1:69" x14ac:dyDescent="0.2">
      <c r="A28" s="4"/>
      <c r="B28" s="4"/>
      <c r="C28" s="4"/>
      <c r="D28" s="4"/>
      <c r="E28" s="4"/>
      <c r="G28" s="4"/>
      <c r="H28" s="4"/>
      <c r="T28" t="e">
        <f t="shared" si="0"/>
        <v>#DIV/0!</v>
      </c>
      <c r="U28">
        <f t="shared" si="1"/>
        <v>0</v>
      </c>
      <c r="W28" s="58"/>
      <c r="X28" t="str">
        <f ca="1"/>
        <v>18/12/2023</v>
      </c>
      <c r="Y28" s="4">
        <f ca="1"/>
        <v>28079434530</v>
      </c>
      <c r="Z28" s="4">
        <f ca="1"/>
        <v>151471704805</v>
      </c>
      <c r="AA28" s="4">
        <f ca="1"/>
        <v>-349183440000</v>
      </c>
      <c r="AB28" s="4">
        <f ca="1"/>
        <v>-324567090000</v>
      </c>
      <c r="AC28" s="4">
        <f ca="1"/>
        <v>77907980000</v>
      </c>
      <c r="AD28" s="4">
        <f ca="1"/>
        <v>-13325647032</v>
      </c>
      <c r="AE28" s="4">
        <f ca="1"/>
        <v>177997446494</v>
      </c>
      <c r="AF28" s="4">
        <f ca="1"/>
        <v>-180465390569</v>
      </c>
      <c r="AG28" s="4">
        <f ca="1"/>
        <v>170552707169</v>
      </c>
      <c r="AI28" s="58"/>
      <c r="AJ28" t="str">
        <f ca="1"/>
        <v>18/12/2023</v>
      </c>
      <c r="AK28" s="4">
        <f ca="1"/>
        <v>-618487390439</v>
      </c>
      <c r="AL28" s="4">
        <f ca="1"/>
        <v>332807192369</v>
      </c>
      <c r="AM28" s="4">
        <f ca="1"/>
        <v>-272764076443</v>
      </c>
      <c r="AN28" s="4">
        <f ca="1"/>
        <v>1482360000</v>
      </c>
      <c r="AO28" s="4">
        <f ca="1"/>
        <v>-1804925947911</v>
      </c>
      <c r="AP28" s="4">
        <f ca="1"/>
        <v>5982256413</v>
      </c>
      <c r="AQ28" s="4">
        <f ca="1"/>
        <v>346079229</v>
      </c>
      <c r="AR28" s="4">
        <f ca="1"/>
        <v>-150000</v>
      </c>
      <c r="AS28" s="4">
        <f ca="1"/>
        <v>-358860000</v>
      </c>
      <c r="AT28" s="4">
        <f ca="1"/>
        <v>1935563854</v>
      </c>
      <c r="AU28" s="4">
        <f ca="1"/>
        <v>-177118316751</v>
      </c>
      <c r="AW28" s="58"/>
      <c r="AX28" t="str">
        <f ca="1"/>
        <v>18/12/2023</v>
      </c>
      <c r="AY28" s="4">
        <f ca="1"/>
        <v>-2805235424220</v>
      </c>
      <c r="AZ28" s="4">
        <f ca="1"/>
        <v>78482680000</v>
      </c>
      <c r="BA28" s="4">
        <f ca="1"/>
        <v>195489895721</v>
      </c>
      <c r="BB28" s="4">
        <f ca="1"/>
        <v>-28342350000</v>
      </c>
      <c r="BC28" s="4">
        <f ca="1"/>
        <v>232767398042</v>
      </c>
      <c r="BD28" s="4">
        <f ca="1"/>
        <v>-34149026051</v>
      </c>
      <c r="BE28" s="4">
        <f ca="1"/>
        <v>5343790000</v>
      </c>
      <c r="BF28" s="4">
        <f ca="1"/>
        <v>52840029011</v>
      </c>
      <c r="BG28" s="4">
        <f ca="1"/>
        <v>-9107017873</v>
      </c>
      <c r="BI28" s="58"/>
      <c r="BJ28" t="str">
        <f ca="1"/>
        <v>18/12/2023</v>
      </c>
      <c r="BK28" s="4">
        <f ca="1"/>
        <v>34606060000</v>
      </c>
      <c r="BL28" s="4">
        <f ca="1"/>
        <v>686054778176</v>
      </c>
      <c r="BM28" s="4">
        <f ca="1"/>
        <v>18922461573</v>
      </c>
      <c r="BN28" s="4">
        <f ca="1"/>
        <v>45572094041</v>
      </c>
      <c r="BO28" s="4">
        <f ca="1"/>
        <v>-20594080000</v>
      </c>
      <c r="BP28" s="4">
        <f ca="1"/>
        <v>26103933593</v>
      </c>
      <c r="BQ28" s="4">
        <f ca="1"/>
        <v>-10294604410</v>
      </c>
    </row>
    <row r="29" spans="1:69" x14ac:dyDescent="0.2">
      <c r="A29" s="4"/>
      <c r="B29" s="4"/>
      <c r="C29" s="4"/>
      <c r="D29" s="4"/>
      <c r="E29" s="4"/>
      <c r="G29" s="4"/>
      <c r="H29" s="4"/>
      <c r="T29" t="e">
        <f t="shared" si="0"/>
        <v>#DIV/0!</v>
      </c>
      <c r="U29">
        <f t="shared" si="1"/>
        <v>0</v>
      </c>
      <c r="W29" s="58"/>
      <c r="X29" t="str">
        <f ca="1"/>
        <v>15/12/2023</v>
      </c>
      <c r="Y29" s="4">
        <f ca="1"/>
        <v>38824014530</v>
      </c>
      <c r="Z29" s="4">
        <f ca="1"/>
        <v>167096614805</v>
      </c>
      <c r="AA29" s="4">
        <f ca="1"/>
        <v>-341717680000</v>
      </c>
      <c r="AB29" s="4">
        <f ca="1"/>
        <v>-307719710000</v>
      </c>
      <c r="AC29" s="4">
        <f ca="1"/>
        <v>65574960000</v>
      </c>
      <c r="AD29" s="4">
        <f ca="1"/>
        <v>-13427379067</v>
      </c>
      <c r="AE29" s="4">
        <f ca="1"/>
        <v>178425176494</v>
      </c>
      <c r="AF29" s="4">
        <f ca="1"/>
        <v>-175816990569</v>
      </c>
      <c r="AG29" s="4">
        <f ca="1"/>
        <v>170269264557</v>
      </c>
      <c r="AI29" s="58"/>
      <c r="AJ29" t="str">
        <f ca="1"/>
        <v>15/12/2023</v>
      </c>
      <c r="AK29" s="4">
        <f ca="1"/>
        <v>-602984230439</v>
      </c>
      <c r="AL29" s="4">
        <f ca="1"/>
        <v>398978852369</v>
      </c>
      <c r="AM29" s="4">
        <f ca="1"/>
        <v>-222737336443</v>
      </c>
      <c r="AN29" s="4">
        <f ca="1"/>
        <v>1424220000</v>
      </c>
      <c r="AO29" s="4">
        <f ca="1"/>
        <v>-1750092217911</v>
      </c>
      <c r="AP29" s="4">
        <f ca="1"/>
        <v>9838106413</v>
      </c>
      <c r="AQ29" s="4">
        <f ca="1"/>
        <v>343709229</v>
      </c>
      <c r="AR29" s="4">
        <f ca="1"/>
        <v>-150000</v>
      </c>
      <c r="AS29" s="4">
        <f ca="1"/>
        <v>-358860000</v>
      </c>
      <c r="AT29" s="4">
        <f ca="1"/>
        <v>2050453854</v>
      </c>
      <c r="AU29" s="4">
        <f ca="1"/>
        <v>-168118836751</v>
      </c>
      <c r="AW29" s="58"/>
      <c r="AX29" t="str">
        <f ca="1"/>
        <v>15/12/2023</v>
      </c>
      <c r="AY29" s="4">
        <f ca="1"/>
        <v>-2811459684220</v>
      </c>
      <c r="AZ29" s="4">
        <f ca="1"/>
        <v>80172420000</v>
      </c>
      <c r="BA29" s="4">
        <f ca="1"/>
        <v>217623155721</v>
      </c>
      <c r="BB29" s="4">
        <f ca="1"/>
        <v>-18213800000</v>
      </c>
      <c r="BC29" s="4">
        <f ca="1"/>
        <v>204440308042</v>
      </c>
      <c r="BD29" s="4">
        <f ca="1"/>
        <v>-36811306051</v>
      </c>
      <c r="BE29" s="4">
        <f ca="1"/>
        <v>1459510000</v>
      </c>
      <c r="BF29" s="4">
        <f ca="1"/>
        <v>65242514245</v>
      </c>
      <c r="BG29" s="4">
        <f ca="1"/>
        <v>-8751567873</v>
      </c>
      <c r="BI29" s="58"/>
      <c r="BJ29" t="str">
        <f ca="1"/>
        <v>15/12/2023</v>
      </c>
      <c r="BK29" s="4">
        <f ca="1"/>
        <v>71604730000</v>
      </c>
      <c r="BL29" s="4">
        <f ca="1"/>
        <v>660850945039</v>
      </c>
      <c r="BM29" s="4">
        <f ca="1"/>
        <v>19782791573</v>
      </c>
      <c r="BN29" s="4">
        <f ca="1"/>
        <v>56987764041</v>
      </c>
      <c r="BO29" s="4">
        <f ca="1"/>
        <v>-20357670000</v>
      </c>
      <c r="BP29" s="4">
        <f ca="1"/>
        <v>26178843593</v>
      </c>
      <c r="BQ29" s="4">
        <f ca="1"/>
        <v>-12221054410</v>
      </c>
    </row>
    <row r="30" spans="1:69" x14ac:dyDescent="0.2">
      <c r="A30" s="4"/>
      <c r="B30" s="4"/>
      <c r="C30" s="4"/>
      <c r="D30" s="4"/>
      <c r="E30" s="4"/>
      <c r="G30" s="4"/>
      <c r="H30" s="4"/>
      <c r="T30" t="e">
        <f t="shared" si="0"/>
        <v>#DIV/0!</v>
      </c>
      <c r="U30">
        <f t="shared" si="1"/>
        <v>0</v>
      </c>
      <c r="W30" s="58"/>
      <c r="X30" t="str">
        <f ca="1"/>
        <v>14/12/2023</v>
      </c>
      <c r="Y30" s="4">
        <f ca="1"/>
        <v>215986114530</v>
      </c>
      <c r="Z30" s="4">
        <f ca="1"/>
        <v>55202674805</v>
      </c>
      <c r="AA30" s="4">
        <f ca="1"/>
        <v>-288642930000</v>
      </c>
      <c r="AB30" s="4">
        <f ca="1"/>
        <v>-296930120000</v>
      </c>
      <c r="AC30" s="4">
        <f ca="1"/>
        <v>59069310000</v>
      </c>
      <c r="AD30" s="4">
        <f ca="1"/>
        <v>-13373289435</v>
      </c>
      <c r="AE30" s="4">
        <f ca="1"/>
        <v>177261976494</v>
      </c>
      <c r="AF30" s="4">
        <f ca="1"/>
        <v>-127616640569</v>
      </c>
      <c r="AG30" s="4">
        <f ca="1"/>
        <v>211440252939</v>
      </c>
      <c r="AI30" s="58"/>
      <c r="AJ30" t="str">
        <f ca="1"/>
        <v>14/12/2023</v>
      </c>
      <c r="AK30" s="4">
        <f ca="1"/>
        <v>-468649850439</v>
      </c>
      <c r="AL30" s="4">
        <f ca="1"/>
        <v>447890962369</v>
      </c>
      <c r="AM30" s="4">
        <f ca="1"/>
        <v>-176114206443</v>
      </c>
      <c r="AN30" s="4">
        <f ca="1"/>
        <v>1424220000</v>
      </c>
      <c r="AO30" s="4">
        <f ca="1"/>
        <v>-1701951127911</v>
      </c>
      <c r="AP30" s="4">
        <f ca="1"/>
        <v>13039466413</v>
      </c>
      <c r="AQ30" s="4">
        <f ca="1"/>
        <v>385789229</v>
      </c>
      <c r="AR30" s="4">
        <f ca="1"/>
        <v>-150000</v>
      </c>
      <c r="AS30" s="4">
        <f ca="1"/>
        <v>-348180000</v>
      </c>
      <c r="AT30" s="4">
        <f ca="1"/>
        <v>2464473854</v>
      </c>
      <c r="AU30" s="4">
        <f ca="1"/>
        <v>-163966386751</v>
      </c>
      <c r="AW30" s="58"/>
      <c r="AX30" t="str">
        <f ca="1"/>
        <v>14/12/2023</v>
      </c>
      <c r="AY30" s="4">
        <f ca="1"/>
        <v>-2799555644220</v>
      </c>
      <c r="AZ30" s="4">
        <f ca="1"/>
        <v>-36676570000</v>
      </c>
      <c r="BA30" s="4">
        <f ca="1"/>
        <v>232716095721</v>
      </c>
      <c r="BB30" s="4">
        <f ca="1"/>
        <v>-21414270000</v>
      </c>
      <c r="BC30" s="4">
        <f ca="1"/>
        <v>191757558042</v>
      </c>
      <c r="BD30" s="4">
        <f ca="1"/>
        <v>-36869356051</v>
      </c>
      <c r="BE30" s="4">
        <f ca="1"/>
        <v>3266830000</v>
      </c>
      <c r="BF30" s="4">
        <f ca="1"/>
        <v>-18900249626</v>
      </c>
      <c r="BG30" s="4">
        <f ca="1"/>
        <v>-8327837873</v>
      </c>
      <c r="BI30" s="58"/>
      <c r="BJ30" t="str">
        <f ca="1"/>
        <v>14/12/2023</v>
      </c>
      <c r="BK30" s="4">
        <f ca="1"/>
        <v>139583370000</v>
      </c>
      <c r="BL30" s="4">
        <f ca="1"/>
        <v>669670538198</v>
      </c>
      <c r="BM30" s="4">
        <f ca="1"/>
        <v>17638971573</v>
      </c>
      <c r="BN30" s="4">
        <f ca="1"/>
        <v>55533334041</v>
      </c>
      <c r="BO30" s="4">
        <f ca="1"/>
        <v>-20689690000</v>
      </c>
      <c r="BP30" s="4">
        <f ca="1"/>
        <v>25628463593</v>
      </c>
      <c r="BQ30" s="4">
        <f ca="1"/>
        <v>-12203274410</v>
      </c>
    </row>
    <row r="31" spans="1:69" x14ac:dyDescent="0.2">
      <c r="A31" s="4"/>
      <c r="B31" s="4"/>
      <c r="C31" s="4"/>
      <c r="D31" s="4"/>
      <c r="E31" s="4"/>
      <c r="G31" s="4"/>
      <c r="H31" s="4"/>
      <c r="T31" t="e">
        <f t="shared" si="0"/>
        <v>#DIV/0!</v>
      </c>
      <c r="U31">
        <f t="shared" si="1"/>
        <v>0</v>
      </c>
      <c r="W31" s="58"/>
      <c r="X31" t="str">
        <f ca="1"/>
        <v>13/12/2023</v>
      </c>
      <c r="Y31" s="4">
        <f ca="1"/>
        <v>198392934530</v>
      </c>
      <c r="Z31" s="4">
        <f ca="1"/>
        <v>52256724805</v>
      </c>
      <c r="AA31" s="4">
        <f ca="1"/>
        <v>-257337380000</v>
      </c>
      <c r="AB31" s="4">
        <f ca="1"/>
        <v>-279023160000</v>
      </c>
      <c r="AC31" s="4">
        <f ca="1"/>
        <v>57915350000</v>
      </c>
      <c r="AD31" s="4">
        <f ca="1"/>
        <v>-13083814761</v>
      </c>
      <c r="AE31" s="4">
        <f ca="1"/>
        <v>177056906494</v>
      </c>
      <c r="AF31" s="4">
        <f ca="1"/>
        <v>-124851500569</v>
      </c>
      <c r="AG31" s="4">
        <f ca="1"/>
        <v>225983114362</v>
      </c>
      <c r="AI31" s="58"/>
      <c r="AJ31" t="str">
        <f ca="1"/>
        <v>13/12/2023</v>
      </c>
      <c r="AK31" s="4">
        <f ca="1"/>
        <v>-493105210439</v>
      </c>
      <c r="AL31" s="4">
        <f ca="1"/>
        <v>493495402369</v>
      </c>
      <c r="AM31" s="4">
        <f ca="1"/>
        <v>-128092486443</v>
      </c>
      <c r="AN31" s="4">
        <f ca="1"/>
        <v>1436190000</v>
      </c>
      <c r="AO31" s="4">
        <f ca="1"/>
        <v>-1664973977911</v>
      </c>
      <c r="AP31" s="4">
        <f ca="1"/>
        <v>12218866413</v>
      </c>
      <c r="AQ31" s="4">
        <f ca="1"/>
        <v>417079229</v>
      </c>
      <c r="AR31" s="4">
        <f ca="1"/>
        <v>-150000</v>
      </c>
      <c r="AS31" s="4">
        <f ca="1"/>
        <v>-223380000</v>
      </c>
      <c r="AT31" s="4">
        <f ca="1"/>
        <v>2464473854</v>
      </c>
      <c r="AU31" s="4">
        <f ca="1"/>
        <v>-157361486751</v>
      </c>
      <c r="AW31" s="58"/>
      <c r="AX31" t="str">
        <f ca="1"/>
        <v>13/12/2023</v>
      </c>
      <c r="AY31" s="4">
        <f ca="1"/>
        <v>-2806015534220</v>
      </c>
      <c r="AZ31" s="4">
        <f ca="1"/>
        <v>-31901910000</v>
      </c>
      <c r="BA31" s="4">
        <f ca="1"/>
        <v>238522475721</v>
      </c>
      <c r="BB31" s="4">
        <f ca="1"/>
        <v>-13373250000</v>
      </c>
      <c r="BC31" s="4">
        <f ca="1"/>
        <v>205927718042</v>
      </c>
      <c r="BD31" s="4">
        <f ca="1"/>
        <v>-29208526051</v>
      </c>
      <c r="BE31" s="4">
        <f ca="1"/>
        <v>4181150000</v>
      </c>
      <c r="BF31" s="4">
        <f ca="1"/>
        <v>-18978288560</v>
      </c>
      <c r="BG31" s="4">
        <f ca="1"/>
        <v>-8759227873</v>
      </c>
      <c r="BI31" s="58"/>
      <c r="BJ31" t="str">
        <f ca="1"/>
        <v>13/12/2023</v>
      </c>
      <c r="BK31" s="4">
        <f ca="1"/>
        <v>152836260000</v>
      </c>
      <c r="BL31" s="4">
        <f ca="1"/>
        <v>610907720779</v>
      </c>
      <c r="BM31" s="4">
        <f ca="1"/>
        <v>18509861573</v>
      </c>
      <c r="BN31" s="4">
        <f ca="1"/>
        <v>64330824041</v>
      </c>
      <c r="BO31" s="4">
        <f ca="1"/>
        <v>-20813830000</v>
      </c>
      <c r="BP31" s="4">
        <f ca="1"/>
        <v>25074103593</v>
      </c>
      <c r="BQ31" s="4">
        <f ca="1"/>
        <v>-12232724410</v>
      </c>
    </row>
    <row r="32" spans="1:69" x14ac:dyDescent="0.2">
      <c r="A32" s="4"/>
      <c r="B32" s="4"/>
      <c r="C32" s="4"/>
      <c r="D32" s="4"/>
      <c r="E32" s="4"/>
      <c r="G32" s="4"/>
      <c r="H32" s="4"/>
      <c r="T32" t="e">
        <f t="shared" si="0"/>
        <v>#DIV/0!</v>
      </c>
      <c r="U32">
        <f t="shared" si="1"/>
        <v>0</v>
      </c>
      <c r="W32" s="58"/>
      <c r="X32" t="str">
        <f ca="1"/>
        <v>12/12/2023</v>
      </c>
      <c r="Y32" s="4">
        <f ca="1"/>
        <v>216988434530</v>
      </c>
      <c r="Z32" s="4">
        <f ca="1"/>
        <v>59850814805</v>
      </c>
      <c r="AA32" s="4">
        <f ca="1"/>
        <v>-231698870000</v>
      </c>
      <c r="AB32" s="4">
        <f ca="1"/>
        <v>-245027950000</v>
      </c>
      <c r="AC32" s="4">
        <f ca="1"/>
        <v>59261750000</v>
      </c>
      <c r="AD32" s="4">
        <f ca="1"/>
        <v>-13137092666</v>
      </c>
      <c r="AE32" s="4">
        <f ca="1"/>
        <v>177590326494</v>
      </c>
      <c r="AF32" s="4">
        <f ca="1"/>
        <v>-123326230569</v>
      </c>
      <c r="AG32" s="4">
        <f ca="1"/>
        <v>226161786954</v>
      </c>
      <c r="AI32" s="58"/>
      <c r="AJ32" t="str">
        <f ca="1"/>
        <v>12/12/2023</v>
      </c>
      <c r="AK32" s="4">
        <f ca="1"/>
        <v>-520932050439</v>
      </c>
      <c r="AL32" s="4">
        <f ca="1"/>
        <v>575279372369</v>
      </c>
      <c r="AM32" s="4">
        <f ca="1"/>
        <v>-117412886443</v>
      </c>
      <c r="AN32" s="4">
        <f ca="1"/>
        <v>1494520000</v>
      </c>
      <c r="AO32" s="4">
        <f ca="1"/>
        <v>-1619878537911</v>
      </c>
      <c r="AP32" s="4">
        <f ca="1"/>
        <v>15715846413</v>
      </c>
      <c r="AQ32" s="4">
        <f ca="1"/>
        <v>419459229</v>
      </c>
      <c r="AR32" s="4">
        <f ca="1"/>
        <v>-150000</v>
      </c>
      <c r="AS32" s="4">
        <f ca="1"/>
        <v>-223380000</v>
      </c>
      <c r="AT32" s="4">
        <f ca="1"/>
        <v>2546313854</v>
      </c>
      <c r="AU32" s="4">
        <f ca="1"/>
        <v>-152603336751</v>
      </c>
      <c r="AW32" s="58"/>
      <c r="AX32" t="str">
        <f ca="1"/>
        <v>12/12/2023</v>
      </c>
      <c r="AY32" s="4">
        <f ca="1"/>
        <v>-2759227294220</v>
      </c>
      <c r="AZ32" s="4">
        <f ca="1"/>
        <v>-28053360000</v>
      </c>
      <c r="BA32" s="4">
        <f ca="1"/>
        <v>234412195721</v>
      </c>
      <c r="BB32" s="4">
        <f ca="1"/>
        <v>-12603670000</v>
      </c>
      <c r="BC32" s="4">
        <f ca="1"/>
        <v>211689578042</v>
      </c>
      <c r="BD32" s="4">
        <f ca="1"/>
        <v>-34541096051</v>
      </c>
      <c r="BE32" s="4">
        <f ca="1"/>
        <v>10274620000</v>
      </c>
      <c r="BF32" s="4">
        <f ca="1"/>
        <v>-18773208334</v>
      </c>
      <c r="BG32" s="4">
        <f ca="1"/>
        <v>-8227697873</v>
      </c>
      <c r="BI32" s="58"/>
      <c r="BJ32" t="str">
        <f ca="1"/>
        <v>12/12/2023</v>
      </c>
      <c r="BK32" s="4">
        <f ca="1"/>
        <v>176792640000</v>
      </c>
      <c r="BL32" s="4">
        <f ca="1"/>
        <v>533975399656</v>
      </c>
      <c r="BM32" s="4">
        <f ca="1"/>
        <v>18447981573</v>
      </c>
      <c r="BN32" s="4">
        <f ca="1"/>
        <v>66948514041</v>
      </c>
      <c r="BO32" s="4">
        <f ca="1"/>
        <v>-17847200000</v>
      </c>
      <c r="BP32" s="4">
        <f ca="1"/>
        <v>25341243593</v>
      </c>
      <c r="BQ32" s="4">
        <f ca="1"/>
        <v>-11700244410</v>
      </c>
    </row>
    <row r="33" spans="1:69" x14ac:dyDescent="0.2">
      <c r="A33" s="4"/>
      <c r="B33" s="4"/>
      <c r="C33" s="4"/>
      <c r="D33" s="4"/>
      <c r="E33" s="4"/>
      <c r="G33" s="4"/>
      <c r="H33" s="4"/>
      <c r="T33" t="e">
        <f t="shared" si="0"/>
        <v>#DIV/0!</v>
      </c>
      <c r="U33">
        <f t="shared" si="1"/>
        <v>0</v>
      </c>
      <c r="W33" s="58"/>
      <c r="X33" t="str">
        <f ca="1"/>
        <v>11/12/2023</v>
      </c>
      <c r="Y33" s="4">
        <f ca="1"/>
        <v>246760414530</v>
      </c>
      <c r="Z33" s="4">
        <f ca="1"/>
        <v>-8681255195</v>
      </c>
      <c r="AA33" s="4">
        <f ca="1"/>
        <v>-211762930000</v>
      </c>
      <c r="AB33" s="4">
        <f ca="1"/>
        <v>-231869930000</v>
      </c>
      <c r="AC33" s="4">
        <f ca="1"/>
        <v>59312510000</v>
      </c>
      <c r="AD33" s="4">
        <f ca="1"/>
        <v>-12742735829</v>
      </c>
      <c r="AE33" s="4">
        <f ca="1"/>
        <v>176270066494</v>
      </c>
      <c r="AF33" s="4">
        <f ca="1"/>
        <v>-125038330569</v>
      </c>
      <c r="AG33" s="4">
        <f ca="1"/>
        <v>226954389459</v>
      </c>
      <c r="AI33" s="58"/>
      <c r="AJ33" t="str">
        <f ca="1"/>
        <v>11/12/2023</v>
      </c>
      <c r="AK33" s="4">
        <f ca="1"/>
        <v>-482736940439</v>
      </c>
      <c r="AL33" s="4">
        <f ca="1"/>
        <v>596082252369</v>
      </c>
      <c r="AM33" s="4">
        <f ca="1"/>
        <v>-125611626443</v>
      </c>
      <c r="AN33" s="4">
        <f ca="1"/>
        <v>1494520000</v>
      </c>
      <c r="AO33" s="4">
        <f ca="1"/>
        <v>-1586361707911</v>
      </c>
      <c r="AP33" s="4">
        <f ca="1"/>
        <v>20694156413</v>
      </c>
      <c r="AQ33" s="4">
        <f ca="1"/>
        <v>419459229</v>
      </c>
      <c r="AR33" s="4">
        <f ca="1"/>
        <v>-150000</v>
      </c>
      <c r="AS33" s="4">
        <f ca="1"/>
        <v>-303790000</v>
      </c>
      <c r="AT33" s="4">
        <f ca="1"/>
        <v>2313103854</v>
      </c>
      <c r="AU33" s="4">
        <f ca="1"/>
        <v>-141036976751</v>
      </c>
      <c r="AW33" s="58"/>
      <c r="AX33" t="str">
        <f ca="1"/>
        <v>11/12/2023</v>
      </c>
      <c r="AY33" s="4">
        <f ca="1"/>
        <v>-2747881034220</v>
      </c>
      <c r="AZ33" s="4">
        <f ca="1"/>
        <v>-41599480000</v>
      </c>
      <c r="BA33" s="4">
        <f ca="1"/>
        <v>236103605721</v>
      </c>
      <c r="BB33" s="4">
        <f ca="1"/>
        <v>-8108140000</v>
      </c>
      <c r="BC33" s="4">
        <f ca="1"/>
        <v>209487158042</v>
      </c>
      <c r="BD33" s="4">
        <f ca="1"/>
        <v>-25626576051</v>
      </c>
      <c r="BE33" s="4">
        <f ca="1"/>
        <v>9402780000</v>
      </c>
      <c r="BF33" s="4">
        <f ca="1"/>
        <v>-44570884974</v>
      </c>
      <c r="BG33" s="4">
        <f ca="1"/>
        <v>-6778847873</v>
      </c>
      <c r="BI33" s="58"/>
      <c r="BJ33" t="str">
        <f ca="1"/>
        <v>11/12/2023</v>
      </c>
      <c r="BK33" s="4">
        <f ca="1"/>
        <v>216412770000</v>
      </c>
      <c r="BL33" s="4">
        <f ca="1"/>
        <v>522901528876</v>
      </c>
      <c r="BM33" s="4">
        <f ca="1"/>
        <v>15067041573</v>
      </c>
      <c r="BN33" s="4">
        <f ca="1"/>
        <v>69993324041</v>
      </c>
      <c r="BO33" s="4">
        <f ca="1"/>
        <v>-13977650000</v>
      </c>
      <c r="BP33" s="4">
        <f ca="1"/>
        <v>25295543593</v>
      </c>
      <c r="BQ33" s="4">
        <f ca="1"/>
        <v>-11308204410</v>
      </c>
    </row>
    <row r="34" spans="1:69" x14ac:dyDescent="0.2">
      <c r="A34" s="4"/>
      <c r="B34" s="4"/>
      <c r="C34" s="4"/>
      <c r="D34" s="4"/>
      <c r="E34" s="4"/>
      <c r="G34" s="4"/>
      <c r="H34" s="4"/>
      <c r="T34" t="e">
        <f t="shared" si="0"/>
        <v>#DIV/0!</v>
      </c>
      <c r="U34">
        <f t="shared" si="1"/>
        <v>0</v>
      </c>
      <c r="W34" s="58"/>
      <c r="X34" t="str">
        <f ca="1"/>
        <v>08/12/2023</v>
      </c>
      <c r="Y34" s="4">
        <f ca="1"/>
        <v>240709884530</v>
      </c>
      <c r="Z34" s="4">
        <f ca="1"/>
        <v>-52991035195</v>
      </c>
      <c r="AA34" s="4">
        <f ca="1"/>
        <v>-202470460000</v>
      </c>
      <c r="AB34" s="4">
        <f ca="1"/>
        <v>-230096870000</v>
      </c>
      <c r="AC34" s="4">
        <f ca="1"/>
        <v>63056260000</v>
      </c>
      <c r="AD34" s="4">
        <f ca="1"/>
        <v>-12933758196</v>
      </c>
      <c r="AE34" s="4">
        <f ca="1"/>
        <v>176720156494</v>
      </c>
      <c r="AF34" s="4">
        <f ca="1"/>
        <v>-121360500569</v>
      </c>
      <c r="AG34" s="4">
        <f ca="1"/>
        <v>227087350200</v>
      </c>
      <c r="AI34" s="58"/>
      <c r="AJ34" t="str">
        <f ca="1"/>
        <v>08/12/2023</v>
      </c>
      <c r="AK34" s="4">
        <f ca="1"/>
        <v>-338264970439</v>
      </c>
      <c r="AL34" s="4">
        <f ca="1"/>
        <v>661918802369</v>
      </c>
      <c r="AM34" s="4">
        <f ca="1"/>
        <v>-124127586443</v>
      </c>
      <c r="AN34" s="4">
        <f ca="1"/>
        <v>1494520000</v>
      </c>
      <c r="AO34" s="4">
        <f ca="1"/>
        <v>-1538805707911</v>
      </c>
      <c r="AP34" s="4">
        <f ca="1"/>
        <v>11432356413</v>
      </c>
      <c r="AQ34" s="4">
        <f ca="1"/>
        <v>595079229</v>
      </c>
      <c r="AR34" s="4">
        <f ca="1"/>
        <v>-150000</v>
      </c>
      <c r="AS34" s="4">
        <f ca="1"/>
        <v>-172890000</v>
      </c>
      <c r="AT34" s="4">
        <f ca="1"/>
        <v>2313103854</v>
      </c>
      <c r="AU34" s="4">
        <f ca="1"/>
        <v>-130670636751</v>
      </c>
      <c r="AW34" s="58"/>
      <c r="AX34" t="str">
        <f ca="1"/>
        <v>08/12/2023</v>
      </c>
      <c r="AY34" s="4">
        <f ca="1"/>
        <v>-2744989504220</v>
      </c>
      <c r="AZ34" s="4">
        <f ca="1"/>
        <v>-54016130000</v>
      </c>
      <c r="BA34" s="4">
        <f ca="1"/>
        <v>244606355721</v>
      </c>
      <c r="BB34" s="4">
        <f ca="1"/>
        <v>5576730000</v>
      </c>
      <c r="BC34" s="4">
        <f ca="1"/>
        <v>210034678042</v>
      </c>
      <c r="BD34" s="4">
        <f ca="1"/>
        <v>-19785226051</v>
      </c>
      <c r="BE34" s="4">
        <f ca="1"/>
        <v>14861700000</v>
      </c>
      <c r="BF34" s="4">
        <f ca="1"/>
        <v>-81721698934</v>
      </c>
      <c r="BG34" s="4">
        <f ca="1"/>
        <v>-6037527873</v>
      </c>
      <c r="BI34" s="58"/>
      <c r="BJ34" t="str">
        <f ca="1"/>
        <v>08/12/2023</v>
      </c>
      <c r="BK34" s="4">
        <f ca="1"/>
        <v>205743340000</v>
      </c>
      <c r="BL34" s="4">
        <f ca="1"/>
        <v>524316774011</v>
      </c>
      <c r="BM34" s="4">
        <f ca="1"/>
        <v>19944871573</v>
      </c>
      <c r="BN34" s="4">
        <f ca="1"/>
        <v>85222904041</v>
      </c>
      <c r="BO34" s="4">
        <f ca="1"/>
        <v>-13738210000</v>
      </c>
      <c r="BP34" s="4">
        <f ca="1"/>
        <v>25304483593</v>
      </c>
      <c r="BQ34" s="4">
        <f ca="1"/>
        <v>-11296254410</v>
      </c>
    </row>
    <row r="35" spans="1:69" x14ac:dyDescent="0.2">
      <c r="A35" s="4"/>
      <c r="B35" s="4"/>
      <c r="C35" s="4"/>
      <c r="D35" s="4"/>
      <c r="E35" s="4"/>
      <c r="G35" s="4"/>
      <c r="H35" s="4"/>
      <c r="T35" t="e">
        <f t="shared" si="0"/>
        <v>#DIV/0!</v>
      </c>
      <c r="U35">
        <f t="shared" si="1"/>
        <v>0</v>
      </c>
      <c r="W35" s="58"/>
      <c r="X35" t="str">
        <f ca="1"/>
        <v>07/12/2023</v>
      </c>
      <c r="Y35" s="4">
        <f ca="1"/>
        <v>210735714530</v>
      </c>
      <c r="Z35" s="4">
        <f ca="1"/>
        <v>-71948125195</v>
      </c>
      <c r="AA35" s="4">
        <f ca="1"/>
        <v>-202894810000</v>
      </c>
      <c r="AB35" s="4">
        <f ca="1"/>
        <v>-237058090000</v>
      </c>
      <c r="AC35" s="4">
        <f ca="1"/>
        <v>71574800000</v>
      </c>
      <c r="AD35" s="4">
        <f ca="1"/>
        <v>-12985026166</v>
      </c>
      <c r="AE35" s="4">
        <f ca="1"/>
        <v>182487876494</v>
      </c>
      <c r="AF35" s="4">
        <f ca="1"/>
        <v>-121617780569</v>
      </c>
      <c r="AG35" s="4">
        <f ca="1"/>
        <v>223857874189</v>
      </c>
      <c r="AI35" s="58"/>
      <c r="AJ35" t="str">
        <f ca="1"/>
        <v>07/12/2023</v>
      </c>
      <c r="AK35" s="4">
        <f ca="1"/>
        <v>-276195760439</v>
      </c>
      <c r="AL35" s="4">
        <f ca="1"/>
        <v>749605492369</v>
      </c>
      <c r="AM35" s="4">
        <f ca="1"/>
        <v>-110105476443</v>
      </c>
      <c r="AN35" s="4">
        <f ca="1"/>
        <v>1494520000</v>
      </c>
      <c r="AO35" s="4">
        <f ca="1"/>
        <v>-1551492767911</v>
      </c>
      <c r="AP35" s="4">
        <f ca="1"/>
        <v>8563256413</v>
      </c>
      <c r="AQ35" s="4">
        <f ca="1"/>
        <v>595079229</v>
      </c>
      <c r="AR35" s="4">
        <f ca="1"/>
        <v>-150000</v>
      </c>
      <c r="AS35" s="4">
        <f ca="1"/>
        <v>-172890000</v>
      </c>
      <c r="AT35" s="4">
        <f ca="1"/>
        <v>2365303854</v>
      </c>
      <c r="AU35" s="4">
        <f ca="1"/>
        <v>-110410486751</v>
      </c>
      <c r="AW35" s="58"/>
      <c r="AX35" t="str">
        <f ca="1"/>
        <v>07/12/2023</v>
      </c>
      <c r="AY35" s="4">
        <f ca="1"/>
        <v>-2497276064220</v>
      </c>
      <c r="AZ35" s="4">
        <f ca="1"/>
        <v>-66896300000</v>
      </c>
      <c r="BA35" s="4">
        <f ca="1"/>
        <v>236080945721</v>
      </c>
      <c r="BB35" s="4">
        <f ca="1"/>
        <v>4651830000</v>
      </c>
      <c r="BC35" s="4">
        <f ca="1"/>
        <v>206859628042</v>
      </c>
      <c r="BD35" s="4">
        <f ca="1"/>
        <v>-27085396051</v>
      </c>
      <c r="BE35" s="4">
        <f ca="1"/>
        <v>9429400000</v>
      </c>
      <c r="BF35" s="4">
        <f ca="1"/>
        <v>-79952596580</v>
      </c>
      <c r="BG35" s="4">
        <f ca="1"/>
        <v>-2381667873</v>
      </c>
      <c r="BI35" s="58"/>
      <c r="BJ35" t="str">
        <f ca="1"/>
        <v>07/12/2023</v>
      </c>
      <c r="BK35" s="4">
        <f ca="1"/>
        <v>174663720000</v>
      </c>
      <c r="BL35" s="4">
        <f ca="1"/>
        <v>509318278854</v>
      </c>
      <c r="BM35" s="4">
        <f ca="1"/>
        <v>20130901573</v>
      </c>
      <c r="BN35" s="4">
        <f ca="1"/>
        <v>74450404041</v>
      </c>
      <c r="BO35" s="4">
        <f ca="1"/>
        <v>-12703420000</v>
      </c>
      <c r="BP35" s="4">
        <f ca="1"/>
        <v>25344103593</v>
      </c>
      <c r="BQ35" s="4">
        <f ca="1"/>
        <v>-11341264410</v>
      </c>
    </row>
    <row r="36" spans="1:69" x14ac:dyDescent="0.2">
      <c r="T36" t="e">
        <f t="shared" si="0"/>
        <v>#DIV/0!</v>
      </c>
      <c r="U36">
        <f t="shared" si="1"/>
        <v>0</v>
      </c>
      <c r="W36" s="58"/>
      <c r="X36" t="str">
        <f ca="1"/>
        <v>06/12/2023</v>
      </c>
      <c r="Y36" s="4">
        <f ca="1"/>
        <v>183107544530</v>
      </c>
      <c r="Z36" s="4">
        <f ca="1"/>
        <v>-63723465195</v>
      </c>
      <c r="AA36" s="4">
        <f ca="1"/>
        <v>-193794750000</v>
      </c>
      <c r="AB36" s="4">
        <f ca="1"/>
        <v>-233523910000</v>
      </c>
      <c r="AC36" s="4">
        <f ca="1"/>
        <v>73169310000</v>
      </c>
      <c r="AD36" s="4">
        <f ca="1"/>
        <v>-12218651132</v>
      </c>
      <c r="AE36" s="4">
        <f ca="1"/>
        <v>181549206494</v>
      </c>
      <c r="AF36" s="4">
        <f ca="1"/>
        <v>-110621360569</v>
      </c>
      <c r="AG36" s="4">
        <f ca="1"/>
        <v>224565628465</v>
      </c>
      <c r="AI36" s="58"/>
      <c r="AJ36" t="str">
        <f ca="1"/>
        <v>06/12/2023</v>
      </c>
      <c r="AK36" s="4">
        <f ca="1"/>
        <v>-321797370439</v>
      </c>
      <c r="AL36" s="4">
        <f ca="1"/>
        <v>843814982369</v>
      </c>
      <c r="AM36" s="4">
        <f ca="1"/>
        <v>-99593306443</v>
      </c>
      <c r="AN36" s="4">
        <f ca="1"/>
        <v>1494520000</v>
      </c>
      <c r="AO36" s="4">
        <f ca="1"/>
        <v>-1527334727911</v>
      </c>
      <c r="AP36" s="4">
        <f ca="1"/>
        <v>16198676413</v>
      </c>
      <c r="AQ36" s="4">
        <f ca="1"/>
        <v>595079229</v>
      </c>
      <c r="AR36">
        <f ca="1"/>
        <v>-150000</v>
      </c>
      <c r="AS36" s="4">
        <f ca="1"/>
        <v>-92040000</v>
      </c>
      <c r="AT36" s="4">
        <f ca="1"/>
        <v>3418403854</v>
      </c>
      <c r="AU36" s="4">
        <f ca="1"/>
        <v>-90225296751</v>
      </c>
      <c r="AW36" s="58"/>
      <c r="AX36" t="str">
        <f ca="1"/>
        <v>06/12/2023</v>
      </c>
      <c r="AY36" s="4">
        <f ca="1"/>
        <v>-2286474574220</v>
      </c>
      <c r="AZ36" s="4">
        <f ca="1"/>
        <v>-78753410000</v>
      </c>
      <c r="BA36" s="4">
        <f ca="1"/>
        <v>249609665721</v>
      </c>
      <c r="BB36" s="4">
        <f ca="1"/>
        <v>13183460000</v>
      </c>
      <c r="BC36" s="4">
        <f ca="1"/>
        <v>200614778042</v>
      </c>
      <c r="BD36" s="4">
        <f ca="1"/>
        <v>-30144716051</v>
      </c>
      <c r="BE36" s="4">
        <f ca="1"/>
        <v>18420930000</v>
      </c>
      <c r="BF36" s="4">
        <f ca="1"/>
        <v>-77730787420</v>
      </c>
      <c r="BG36" s="4">
        <f ca="1"/>
        <v>957352127</v>
      </c>
      <c r="BI36" s="58"/>
      <c r="BJ36" t="str">
        <f ca="1"/>
        <v>06/12/2023</v>
      </c>
      <c r="BK36" s="4">
        <f ca="1"/>
        <v>155165930000</v>
      </c>
      <c r="BL36" s="4">
        <f ca="1"/>
        <v>492154582845</v>
      </c>
      <c r="BM36" s="4">
        <f ca="1"/>
        <v>22965271573</v>
      </c>
      <c r="BN36" s="4">
        <f ca="1"/>
        <v>76689314041</v>
      </c>
      <c r="BO36" s="4">
        <f ca="1"/>
        <v>-12531260000</v>
      </c>
      <c r="BP36" s="4">
        <f ca="1"/>
        <v>25622053593</v>
      </c>
      <c r="BQ36" s="4">
        <f ca="1"/>
        <v>-11224094410</v>
      </c>
    </row>
    <row r="37" spans="1:69" x14ac:dyDescent="0.2">
      <c r="T37" t="e">
        <f t="shared" si="0"/>
        <v>#DIV/0!</v>
      </c>
      <c r="U37">
        <f t="shared" si="1"/>
        <v>0</v>
      </c>
      <c r="W37" s="58"/>
      <c r="X37" t="str">
        <f ca="1"/>
        <v>05/12/2023</v>
      </c>
      <c r="Y37" s="4">
        <f ca="1"/>
        <v>155783114530</v>
      </c>
      <c r="Z37" s="4">
        <f ca="1"/>
        <v>21841294805</v>
      </c>
      <c r="AA37" s="4">
        <f ca="1"/>
        <v>-196387990000</v>
      </c>
      <c r="AB37" s="4">
        <f ca="1"/>
        <v>-211833310000</v>
      </c>
      <c r="AC37" s="4">
        <f ca="1"/>
        <v>72841860000</v>
      </c>
      <c r="AD37" s="4">
        <f ca="1"/>
        <v>-12220978317</v>
      </c>
      <c r="AE37" s="4">
        <f ca="1"/>
        <v>179664416494</v>
      </c>
      <c r="AF37" s="4">
        <f ca="1"/>
        <v>-76840480569</v>
      </c>
      <c r="AG37" s="4">
        <f ca="1"/>
        <v>238969740921</v>
      </c>
      <c r="AI37" s="58"/>
      <c r="AJ37" t="str">
        <f ca="1"/>
        <v>05/12/2023</v>
      </c>
      <c r="AK37" s="4">
        <f ca="1"/>
        <v>-322722680439</v>
      </c>
      <c r="AL37" s="4">
        <f ca="1"/>
        <v>889584132369</v>
      </c>
      <c r="AM37" s="4">
        <f ca="1"/>
        <v>-96230946443</v>
      </c>
      <c r="AN37" s="4">
        <f ca="1"/>
        <v>1494520000</v>
      </c>
      <c r="AO37" s="4">
        <f ca="1"/>
        <v>-1501255007911</v>
      </c>
      <c r="AP37" s="4">
        <f ca="1"/>
        <v>27044316413</v>
      </c>
      <c r="AQ37" s="4">
        <f ca="1"/>
        <v>-130600771</v>
      </c>
      <c r="AR37">
        <f ca="1"/>
        <v>-150000</v>
      </c>
      <c r="AS37" s="4">
        <f ca="1"/>
        <v>-439560000</v>
      </c>
      <c r="AT37" s="4">
        <f ca="1"/>
        <v>3321513854</v>
      </c>
      <c r="AU37" s="4">
        <f ca="1"/>
        <v>-85589476751</v>
      </c>
      <c r="AW37" s="58"/>
      <c r="AX37" t="str">
        <f ca="1"/>
        <v>05/12/2023</v>
      </c>
      <c r="AY37" s="4">
        <f ca="1"/>
        <v>-2042190314220</v>
      </c>
      <c r="AZ37" s="4">
        <f ca="1"/>
        <v>-72903810000</v>
      </c>
      <c r="BA37" s="4">
        <f ca="1"/>
        <v>238483205721</v>
      </c>
      <c r="BB37" s="4">
        <f ca="1"/>
        <v>53297960000</v>
      </c>
      <c r="BC37" s="4">
        <f ca="1"/>
        <v>203415168042</v>
      </c>
      <c r="BD37" s="4">
        <f ca="1"/>
        <v>-5871596051</v>
      </c>
      <c r="BE37" s="4">
        <f ca="1"/>
        <v>9010740000</v>
      </c>
      <c r="BF37" s="4">
        <f ca="1"/>
        <v>-63985153982</v>
      </c>
      <c r="BG37" s="4">
        <f ca="1"/>
        <v>2244932127</v>
      </c>
      <c r="BI37" s="58"/>
      <c r="BJ37" t="str">
        <f ca="1"/>
        <v>05/12/2023</v>
      </c>
      <c r="BK37" s="4">
        <f ca="1"/>
        <v>170638270000</v>
      </c>
      <c r="BL37" s="4">
        <f ca="1"/>
        <v>487889909763</v>
      </c>
      <c r="BM37" s="4">
        <f ca="1"/>
        <v>27469691573</v>
      </c>
      <c r="BN37" s="4">
        <f ca="1"/>
        <v>79426334041</v>
      </c>
      <c r="BO37" s="4">
        <f ca="1"/>
        <v>-12550340000</v>
      </c>
      <c r="BP37" s="4">
        <f ca="1"/>
        <v>25556773593</v>
      </c>
      <c r="BQ37" s="4">
        <f ca="1"/>
        <v>-11221104410</v>
      </c>
    </row>
    <row r="38" spans="1:69" x14ac:dyDescent="0.2">
      <c r="T38" t="e">
        <f t="shared" si="0"/>
        <v>#DIV/0!</v>
      </c>
      <c r="U38">
        <f t="shared" si="1"/>
        <v>0</v>
      </c>
      <c r="W38" s="58"/>
      <c r="X38" t="str">
        <f ca="1"/>
        <v>04/12/2023</v>
      </c>
      <c r="Y38" s="4">
        <f ca="1"/>
        <v>223191094530</v>
      </c>
      <c r="Z38" s="4">
        <f ca="1"/>
        <v>105192914805</v>
      </c>
      <c r="AA38" s="4">
        <f ca="1"/>
        <v>-161932630000</v>
      </c>
      <c r="AB38" s="4">
        <f ca="1"/>
        <v>-197986340000</v>
      </c>
      <c r="AC38" s="4">
        <f ca="1"/>
        <v>74276320000</v>
      </c>
      <c r="AD38" s="4">
        <f ca="1"/>
        <v>-12507375112</v>
      </c>
      <c r="AE38" s="4">
        <f ca="1"/>
        <v>180780326494</v>
      </c>
      <c r="AF38" s="4">
        <f ca="1"/>
        <v>-50754660569</v>
      </c>
      <c r="AG38" s="4">
        <f ca="1"/>
        <v>276645566303</v>
      </c>
      <c r="AI38" s="58"/>
      <c r="AJ38" t="str">
        <f ca="1"/>
        <v>04/12/2023</v>
      </c>
      <c r="AK38" s="4">
        <f ca="1"/>
        <v>-218545620439</v>
      </c>
      <c r="AL38" s="4">
        <f ca="1"/>
        <v>924604982369</v>
      </c>
      <c r="AM38" s="4">
        <f ca="1"/>
        <v>-82251376443</v>
      </c>
      <c r="AN38" s="4">
        <f ca="1"/>
        <v>1494520000</v>
      </c>
      <c r="AO38" s="4">
        <f ca="1"/>
        <v>-1424963667911</v>
      </c>
      <c r="AP38" s="4">
        <f ca="1"/>
        <v>31385166413</v>
      </c>
      <c r="AQ38" s="4">
        <f ca="1"/>
        <v>-38270771</v>
      </c>
      <c r="AR38">
        <f ca="1"/>
        <v>-150000</v>
      </c>
      <c r="AS38" s="4">
        <f ca="1"/>
        <v>-439560000</v>
      </c>
      <c r="AT38" s="4">
        <f ca="1"/>
        <v>3321513854</v>
      </c>
      <c r="AU38" s="4">
        <f ca="1"/>
        <v>-81348446751</v>
      </c>
      <c r="AW38" s="58"/>
      <c r="AX38" t="str">
        <f ca="1"/>
        <v>04/12/2023</v>
      </c>
      <c r="AY38" s="4">
        <f ca="1"/>
        <v>-1869915474220</v>
      </c>
      <c r="AZ38" s="4">
        <f ca="1"/>
        <v>-75845720000</v>
      </c>
      <c r="BA38" s="4">
        <f ca="1"/>
        <v>239805205721</v>
      </c>
      <c r="BB38" s="4">
        <f ca="1"/>
        <v>129568050000</v>
      </c>
      <c r="BC38" s="4">
        <f ca="1"/>
        <v>217279338042</v>
      </c>
      <c r="BD38" s="4">
        <f ca="1"/>
        <v>10986683949</v>
      </c>
      <c r="BE38" s="4">
        <f ca="1"/>
        <v>14529690000</v>
      </c>
      <c r="BF38" s="4">
        <f ca="1"/>
        <v>-66506174130</v>
      </c>
      <c r="BG38" s="4">
        <f ca="1"/>
        <v>2269812127</v>
      </c>
      <c r="BI38" s="58"/>
      <c r="BJ38" t="str">
        <f ca="1"/>
        <v>04/12/2023</v>
      </c>
      <c r="BK38" s="4">
        <f ca="1"/>
        <v>159038880000</v>
      </c>
      <c r="BL38" s="4">
        <f ca="1"/>
        <v>492958908573</v>
      </c>
      <c r="BM38" s="4">
        <f ca="1"/>
        <v>31172871573</v>
      </c>
      <c r="BN38" s="4">
        <f ca="1"/>
        <v>72400304041</v>
      </c>
      <c r="BO38" s="4">
        <f ca="1"/>
        <v>-11371490000</v>
      </c>
      <c r="BP38" s="4">
        <f ca="1"/>
        <v>25479843593</v>
      </c>
      <c r="BQ38" s="4">
        <f ca="1"/>
        <v>-11242184410</v>
      </c>
    </row>
    <row r="39" spans="1:69" x14ac:dyDescent="0.2">
      <c r="T39" t="e">
        <f t="shared" si="0"/>
        <v>#DIV/0!</v>
      </c>
      <c r="U39">
        <f t="shared" si="1"/>
        <v>0</v>
      </c>
      <c r="W39" s="58"/>
      <c r="X39" t="str">
        <f ca="1"/>
        <v>01/12/2023</v>
      </c>
      <c r="Y39" s="4">
        <f ca="1"/>
        <v>303782634530</v>
      </c>
      <c r="Z39" s="4">
        <f ca="1"/>
        <v>200488924805</v>
      </c>
      <c r="AA39" s="4">
        <f ca="1"/>
        <v>-130403210000</v>
      </c>
      <c r="AB39" s="4">
        <f ca="1"/>
        <v>-175238080000</v>
      </c>
      <c r="AC39" s="4">
        <f ca="1"/>
        <v>72689090000</v>
      </c>
      <c r="AD39" s="4">
        <f ca="1"/>
        <v>-12329186723</v>
      </c>
      <c r="AE39" s="4">
        <f ca="1"/>
        <v>178607525395</v>
      </c>
      <c r="AF39" s="4">
        <f ca="1"/>
        <v>-38455210569</v>
      </c>
      <c r="AG39" s="4">
        <f ca="1"/>
        <v>297922755045</v>
      </c>
      <c r="AI39" s="58"/>
      <c r="AJ39" t="str">
        <f ca="1"/>
        <v>01/12/2023</v>
      </c>
      <c r="AK39" s="4">
        <f ca="1"/>
        <v>-225751250439</v>
      </c>
      <c r="AL39" s="4">
        <f ca="1"/>
        <v>960397112369</v>
      </c>
      <c r="AM39" s="4">
        <f ca="1"/>
        <v>-82242836443</v>
      </c>
      <c r="AN39" s="4">
        <f ca="1"/>
        <v>1494520000</v>
      </c>
      <c r="AO39" s="4">
        <f ca="1"/>
        <v>-1421099987911</v>
      </c>
      <c r="AP39" s="4">
        <f ca="1"/>
        <v>41286576413</v>
      </c>
      <c r="AQ39" s="4">
        <f ca="1"/>
        <v>-38270771</v>
      </c>
      <c r="AR39">
        <f ca="1"/>
        <v>-150000</v>
      </c>
      <c r="AS39" s="4">
        <f ca="1"/>
        <v>-439560000</v>
      </c>
      <c r="AT39" s="4">
        <f ca="1"/>
        <v>3303373854</v>
      </c>
      <c r="AU39" s="4">
        <f ca="1"/>
        <v>-76685296751</v>
      </c>
      <c r="AW39" s="58"/>
      <c r="AX39" t="str">
        <f ca="1"/>
        <v>01/12/2023</v>
      </c>
      <c r="AY39" s="4">
        <f ca="1"/>
        <v>-1766227704220</v>
      </c>
      <c r="AZ39" s="4">
        <f ca="1"/>
        <v>-57984330000</v>
      </c>
      <c r="BA39" s="4">
        <f ca="1"/>
        <v>245866145721</v>
      </c>
      <c r="BB39" s="4">
        <f ca="1"/>
        <v>167903410000</v>
      </c>
      <c r="BC39" s="4">
        <f ca="1"/>
        <v>229064258042</v>
      </c>
      <c r="BD39" s="4">
        <f ca="1"/>
        <v>11713105078</v>
      </c>
      <c r="BE39" s="4">
        <f ca="1"/>
        <v>12210280000</v>
      </c>
      <c r="BF39" s="4">
        <f ca="1"/>
        <v>-66132989898</v>
      </c>
      <c r="BG39" s="4">
        <f ca="1"/>
        <v>3043542127</v>
      </c>
      <c r="BI39" s="58"/>
      <c r="BJ39" t="str">
        <f ca="1"/>
        <v>01/12/2023</v>
      </c>
      <c r="BK39" s="4">
        <f ca="1"/>
        <v>166167510000</v>
      </c>
      <c r="BL39" s="4">
        <f ca="1"/>
        <v>499603226850</v>
      </c>
      <c r="BM39" s="4">
        <f ca="1"/>
        <v>33569651573</v>
      </c>
      <c r="BN39" s="4">
        <f ca="1"/>
        <v>63676064041</v>
      </c>
      <c r="BO39" s="4">
        <f ca="1"/>
        <v>-5153610000</v>
      </c>
      <c r="BP39" s="4">
        <f ca="1"/>
        <v>25174643593</v>
      </c>
      <c r="BQ39" s="4">
        <f ca="1"/>
        <v>-11296314410</v>
      </c>
    </row>
    <row r="40" spans="1:69" x14ac:dyDescent="0.2">
      <c r="T40" t="e">
        <f t="shared" si="0"/>
        <v>#DIV/0!</v>
      </c>
      <c r="U40">
        <f t="shared" si="1"/>
        <v>0</v>
      </c>
      <c r="W40" s="58"/>
      <c r="X40" t="str">
        <f ca="1"/>
        <v>30/11/2023</v>
      </c>
      <c r="Y40" s="4">
        <f ca="1"/>
        <v>287156774530</v>
      </c>
      <c r="Z40" s="4">
        <f ca="1"/>
        <v>190717034805</v>
      </c>
      <c r="AA40" s="4">
        <f ca="1"/>
        <v>-124009760000</v>
      </c>
      <c r="AB40" s="4">
        <f ca="1"/>
        <v>-176427760000</v>
      </c>
      <c r="AC40" s="4">
        <f ca="1"/>
        <v>73901300000</v>
      </c>
      <c r="AD40" s="4">
        <f ca="1"/>
        <v>-12398139161</v>
      </c>
      <c r="AE40" s="4">
        <f ca="1"/>
        <v>177604795395</v>
      </c>
      <c r="AF40" s="4">
        <f ca="1"/>
        <v>-35930100569</v>
      </c>
      <c r="AG40" s="4">
        <f ca="1"/>
        <v>302101792392</v>
      </c>
      <c r="AI40" s="58"/>
      <c r="AJ40" t="str">
        <f ca="1"/>
        <v>30/11/2023</v>
      </c>
      <c r="AK40" s="4">
        <f ca="1"/>
        <v>-219941690439</v>
      </c>
      <c r="AL40" s="4">
        <f ca="1"/>
        <v>981096742369</v>
      </c>
      <c r="AM40" s="4">
        <f ca="1"/>
        <v>-81845376443</v>
      </c>
      <c r="AN40" s="4">
        <f ca="1"/>
        <v>1494520000</v>
      </c>
      <c r="AO40" s="4">
        <f ca="1"/>
        <v>-1418524587911</v>
      </c>
      <c r="AP40" s="4">
        <f ca="1"/>
        <v>38101366413</v>
      </c>
      <c r="AQ40" s="4">
        <f ca="1"/>
        <v>546909229</v>
      </c>
      <c r="AR40">
        <f ca="1"/>
        <v>-150000</v>
      </c>
      <c r="AS40" s="4">
        <f ca="1"/>
        <v>-100180000</v>
      </c>
      <c r="AT40" s="4">
        <f ca="1"/>
        <v>3121343854</v>
      </c>
      <c r="AU40" s="4">
        <f ca="1"/>
        <v>-74399096751</v>
      </c>
      <c r="AW40" s="58"/>
      <c r="AX40" t="str">
        <f ca="1"/>
        <v>30/11/2023</v>
      </c>
      <c r="AY40" s="4">
        <f ca="1"/>
        <v>-1651840564220</v>
      </c>
      <c r="AZ40" s="4">
        <f ca="1"/>
        <v>-58720640000</v>
      </c>
      <c r="BA40" s="4">
        <f ca="1"/>
        <v>262261835721</v>
      </c>
      <c r="BB40" s="4">
        <f ca="1"/>
        <v>198484020000</v>
      </c>
      <c r="BC40" s="4">
        <f ca="1"/>
        <v>234615138042</v>
      </c>
      <c r="BD40" s="4">
        <f ca="1"/>
        <v>2069105078</v>
      </c>
      <c r="BE40" s="4">
        <f ca="1"/>
        <v>19761740000</v>
      </c>
      <c r="BF40" s="4">
        <f ca="1"/>
        <v>-66196735140</v>
      </c>
      <c r="BG40" s="4">
        <f ca="1"/>
        <v>2336972127</v>
      </c>
      <c r="BI40" s="58"/>
      <c r="BJ40" t="str">
        <f ca="1"/>
        <v>30/11/2023</v>
      </c>
      <c r="BK40" s="4">
        <f ca="1"/>
        <v>158501810000</v>
      </c>
      <c r="BL40" s="4">
        <f ca="1"/>
        <v>503325625249</v>
      </c>
      <c r="BM40" s="4">
        <f ca="1"/>
        <v>32608241573</v>
      </c>
      <c r="BN40" s="4">
        <f ca="1"/>
        <v>60806454041</v>
      </c>
      <c r="BO40" s="4">
        <f ca="1"/>
        <v>-5432600000</v>
      </c>
      <c r="BP40" s="4">
        <f ca="1"/>
        <v>25170593593</v>
      </c>
      <c r="BQ40" s="4">
        <f ca="1"/>
        <v>-11349454410</v>
      </c>
    </row>
    <row r="41" spans="1:69" x14ac:dyDescent="0.2">
      <c r="T41" t="e">
        <f t="shared" si="0"/>
        <v>#DIV/0!</v>
      </c>
      <c r="U41">
        <f t="shared" si="1"/>
        <v>0</v>
      </c>
      <c r="W41" s="58"/>
      <c r="X41" t="str">
        <f ca="1"/>
        <v>29/11/2023</v>
      </c>
      <c r="Y41" s="4">
        <f ca="1"/>
        <v>331723614530</v>
      </c>
      <c r="Z41" s="4">
        <f ca="1"/>
        <v>220786854805</v>
      </c>
      <c r="AA41" s="4">
        <f ca="1"/>
        <v>-105026620000</v>
      </c>
      <c r="AB41" s="4">
        <f ca="1"/>
        <v>-176906670000</v>
      </c>
      <c r="AC41" s="4">
        <f ca="1"/>
        <v>76069700000</v>
      </c>
      <c r="AD41" s="4">
        <f ca="1"/>
        <v>-11378747045</v>
      </c>
      <c r="AE41" s="4">
        <f ca="1"/>
        <v>177255315395</v>
      </c>
      <c r="AF41" s="4">
        <f ca="1"/>
        <v>-27975490569</v>
      </c>
      <c r="AG41" s="4">
        <f ca="1"/>
        <v>356843189618</v>
      </c>
      <c r="AI41" s="58"/>
      <c r="AJ41" t="str">
        <f ca="1"/>
        <v>29/11/2023</v>
      </c>
      <c r="AK41" s="4">
        <f ca="1"/>
        <v>-198568480439</v>
      </c>
      <c r="AL41" s="4">
        <f ca="1"/>
        <v>1011966302369</v>
      </c>
      <c r="AM41" s="4">
        <f ca="1"/>
        <v>-50446096443</v>
      </c>
      <c r="AN41" s="4">
        <f ca="1"/>
        <v>1494520000</v>
      </c>
      <c r="AO41" s="4">
        <f ca="1"/>
        <v>-1403826987911</v>
      </c>
      <c r="AP41" s="4">
        <f ca="1"/>
        <v>45437446413</v>
      </c>
      <c r="AQ41" s="4">
        <f ca="1"/>
        <v>514779229</v>
      </c>
      <c r="AR41">
        <f ca="1"/>
        <v>-6770000</v>
      </c>
      <c r="AS41" s="4">
        <f ca="1"/>
        <v>-100180000</v>
      </c>
      <c r="AT41" s="4">
        <f ca="1"/>
        <v>3153363854</v>
      </c>
      <c r="AU41" s="4">
        <f ca="1"/>
        <v>-66728386751</v>
      </c>
      <c r="AW41" s="58"/>
      <c r="AX41" t="str">
        <f ca="1"/>
        <v>29/11/2023</v>
      </c>
      <c r="AY41" s="4">
        <f ca="1"/>
        <v>-1738980394220</v>
      </c>
      <c r="AZ41" s="4">
        <f ca="1"/>
        <v>-56522030000</v>
      </c>
      <c r="BA41" s="4">
        <f ca="1"/>
        <v>263744115721</v>
      </c>
      <c r="BB41" s="4">
        <f ca="1"/>
        <v>185011560000</v>
      </c>
      <c r="BC41" s="4">
        <f ca="1"/>
        <v>216036108042</v>
      </c>
      <c r="BD41" s="4">
        <f ca="1"/>
        <v>20150905078</v>
      </c>
      <c r="BE41" s="4">
        <f ca="1"/>
        <v>22726640000</v>
      </c>
      <c r="BF41" s="4">
        <f ca="1"/>
        <v>-66722349776</v>
      </c>
      <c r="BG41" s="4">
        <f ca="1"/>
        <v>2641592127</v>
      </c>
      <c r="BI41" s="58"/>
      <c r="BJ41" t="str">
        <f ca="1"/>
        <v>29/11/2023</v>
      </c>
      <c r="BK41" s="4">
        <f ca="1"/>
        <v>167435490000</v>
      </c>
      <c r="BL41" s="4">
        <f ca="1"/>
        <v>526833874939</v>
      </c>
      <c r="BM41" s="4">
        <f ca="1"/>
        <v>29236131573</v>
      </c>
      <c r="BN41" s="4">
        <f ca="1"/>
        <v>60146604041</v>
      </c>
      <c r="BO41" s="4">
        <f ca="1"/>
        <v>-4962670000</v>
      </c>
      <c r="BP41" s="4">
        <f ca="1"/>
        <v>25216443593</v>
      </c>
      <c r="BQ41" s="4">
        <f ca="1"/>
        <v>-11041734410</v>
      </c>
    </row>
    <row r="42" spans="1:69" x14ac:dyDescent="0.2">
      <c r="T42" t="e">
        <f t="shared" si="0"/>
        <v>#DIV/0!</v>
      </c>
      <c r="U42">
        <f t="shared" si="1"/>
        <v>0</v>
      </c>
      <c r="W42" s="58"/>
      <c r="X42" t="str">
        <f ca="1"/>
        <v>28/11/2023</v>
      </c>
      <c r="Y42" s="4">
        <f ca="1"/>
        <v>336149924530</v>
      </c>
      <c r="Z42" s="4">
        <f ca="1"/>
        <v>193361924805</v>
      </c>
      <c r="AA42" s="4">
        <f ca="1"/>
        <v>-192445610000</v>
      </c>
      <c r="AB42" s="4">
        <f ca="1"/>
        <v>-170579950000</v>
      </c>
      <c r="AC42" s="4">
        <f ca="1"/>
        <v>77888100000</v>
      </c>
      <c r="AD42" s="4">
        <f ca="1"/>
        <v>-11201511623</v>
      </c>
      <c r="AE42" s="4">
        <f ca="1"/>
        <v>178556045395</v>
      </c>
      <c r="AF42" s="4">
        <f ca="1"/>
        <v>-13439810569</v>
      </c>
      <c r="AG42" s="4">
        <f ca="1"/>
        <v>300008062109</v>
      </c>
      <c r="AI42" s="58"/>
      <c r="AJ42" t="str">
        <f ca="1"/>
        <v>28/11/2023</v>
      </c>
      <c r="AK42" s="4">
        <f ca="1"/>
        <v>-173264260439</v>
      </c>
      <c r="AL42" s="4">
        <f ca="1"/>
        <v>1060250672369</v>
      </c>
      <c r="AM42" s="4">
        <f ca="1"/>
        <v>-56003236443</v>
      </c>
      <c r="AN42" s="4">
        <f ca="1"/>
        <v>1494520000</v>
      </c>
      <c r="AO42" s="4">
        <f ca="1"/>
        <v>-1388843197911</v>
      </c>
      <c r="AP42" s="4">
        <f ca="1"/>
        <v>33729116413</v>
      </c>
      <c r="AQ42" s="4">
        <f ca="1"/>
        <v>514779229</v>
      </c>
      <c r="AR42">
        <f ca="1"/>
        <v>-11170000</v>
      </c>
      <c r="AS42" s="4">
        <f ca="1"/>
        <v>-100180000</v>
      </c>
      <c r="AT42" s="4">
        <f ca="1"/>
        <v>-1241136146</v>
      </c>
      <c r="AU42" s="4">
        <f ca="1"/>
        <v>-59974196751</v>
      </c>
      <c r="AW42" s="58"/>
      <c r="AX42" t="str">
        <f ca="1"/>
        <v>28/11/2023</v>
      </c>
      <c r="AY42" s="4">
        <f ca="1"/>
        <v>-1743237654220</v>
      </c>
      <c r="AZ42" s="4">
        <f ca="1"/>
        <v>-52066130000</v>
      </c>
      <c r="BA42" s="4">
        <f ca="1"/>
        <v>282688385721</v>
      </c>
      <c r="BB42" s="4">
        <f ca="1"/>
        <v>204130660000</v>
      </c>
      <c r="BC42" s="4">
        <f ca="1"/>
        <v>204043628042</v>
      </c>
      <c r="BD42" s="4">
        <f ca="1"/>
        <v>21306745078</v>
      </c>
      <c r="BE42" s="4">
        <f ca="1"/>
        <v>50069430000</v>
      </c>
      <c r="BF42" s="4">
        <f ca="1"/>
        <v>-65860633654</v>
      </c>
      <c r="BG42" s="4">
        <f ca="1"/>
        <v>2751722127</v>
      </c>
      <c r="BI42" s="58"/>
      <c r="BJ42" t="str">
        <f ca="1"/>
        <v>28/11/2023</v>
      </c>
      <c r="BK42" s="4">
        <f ca="1"/>
        <v>177440610000</v>
      </c>
      <c r="BL42" s="4">
        <f ca="1"/>
        <v>524376551649</v>
      </c>
      <c r="BM42" s="4">
        <f ca="1"/>
        <v>32996291573</v>
      </c>
      <c r="BN42" s="4">
        <f ca="1"/>
        <v>53559234041</v>
      </c>
      <c r="BO42" s="4">
        <f ca="1"/>
        <v>-5248110000</v>
      </c>
      <c r="BP42" s="4">
        <f ca="1"/>
        <v>25222463593</v>
      </c>
      <c r="BQ42" s="4">
        <f ca="1"/>
        <v>-11044694410</v>
      </c>
    </row>
    <row r="43" spans="1:69" x14ac:dyDescent="0.2">
      <c r="T43" t="e">
        <f t="shared" si="0"/>
        <v>#DIV/0!</v>
      </c>
      <c r="U43">
        <f t="shared" si="1"/>
        <v>0</v>
      </c>
      <c r="W43" s="58"/>
      <c r="X43" t="str">
        <f ca="1"/>
        <v>27/11/2023</v>
      </c>
      <c r="Y43" s="4">
        <f ca="1"/>
        <v>338664134530</v>
      </c>
      <c r="Z43" s="4">
        <f ca="1"/>
        <v>213766224805</v>
      </c>
      <c r="AA43" s="4">
        <f ca="1"/>
        <v>-165218830000</v>
      </c>
      <c r="AB43" s="4">
        <f ca="1"/>
        <v>-170887720000</v>
      </c>
      <c r="AC43" s="4">
        <f ca="1"/>
        <v>76401060000</v>
      </c>
      <c r="AD43" s="4">
        <f ca="1"/>
        <v>-10574332895</v>
      </c>
      <c r="AE43" s="4">
        <f ca="1"/>
        <v>180125815395</v>
      </c>
      <c r="AF43" s="4">
        <f ca="1"/>
        <v>-12215350569</v>
      </c>
      <c r="AG43" s="4">
        <f ca="1"/>
        <v>300277733991</v>
      </c>
      <c r="AI43" s="58"/>
      <c r="AJ43" t="str">
        <f ca="1"/>
        <v>27/11/2023</v>
      </c>
      <c r="AK43" s="4">
        <f ca="1"/>
        <v>-152227530439</v>
      </c>
      <c r="AL43" s="4">
        <f ca="1"/>
        <v>1071440782369</v>
      </c>
      <c r="AM43" s="4">
        <f ca="1"/>
        <v>-55883976443</v>
      </c>
      <c r="AN43" s="4">
        <f ca="1"/>
        <v>1494520000</v>
      </c>
      <c r="AO43" s="4">
        <f ca="1"/>
        <v>-1422474007911</v>
      </c>
      <c r="AP43" s="4">
        <f ca="1"/>
        <v>26921886413</v>
      </c>
      <c r="AQ43" s="4">
        <f ca="1"/>
        <v>595389229</v>
      </c>
      <c r="AR43">
        <f ca="1"/>
        <v>-11170000</v>
      </c>
      <c r="AS43" s="4">
        <f ca="1"/>
        <v>-100180000</v>
      </c>
      <c r="AT43" s="4">
        <f ca="1"/>
        <v>-7652776146</v>
      </c>
      <c r="AU43" s="4">
        <f ca="1"/>
        <v>-56996906751</v>
      </c>
      <c r="AW43" s="58"/>
      <c r="AX43" t="str">
        <f ca="1"/>
        <v>27/11/2023</v>
      </c>
      <c r="AY43" s="4">
        <f ca="1"/>
        <v>-1771595094220</v>
      </c>
      <c r="AZ43" s="4">
        <f ca="1"/>
        <v>-44801680000</v>
      </c>
      <c r="BA43" s="4">
        <f ca="1"/>
        <v>283225975721</v>
      </c>
      <c r="BB43" s="4">
        <f ca="1"/>
        <v>221613840000</v>
      </c>
      <c r="BC43" s="4">
        <f ca="1"/>
        <v>196082598042</v>
      </c>
      <c r="BD43" s="4">
        <f ca="1"/>
        <v>32289785078</v>
      </c>
      <c r="BE43" s="4">
        <f ca="1"/>
        <v>38056980000</v>
      </c>
      <c r="BF43" s="4">
        <f ca="1"/>
        <v>-62232381902</v>
      </c>
      <c r="BG43" s="4">
        <f ca="1"/>
        <v>3484592127</v>
      </c>
      <c r="BI43" s="58"/>
      <c r="BJ43" t="str">
        <f ca="1"/>
        <v>27/11/2023</v>
      </c>
      <c r="BK43" s="4">
        <f ca="1"/>
        <v>195694590000</v>
      </c>
      <c r="BL43" s="4">
        <f ca="1"/>
        <v>520897354621</v>
      </c>
      <c r="BM43" s="4">
        <f ca="1"/>
        <v>32096201573</v>
      </c>
      <c r="BN43" s="4">
        <f ca="1"/>
        <v>55462744041</v>
      </c>
      <c r="BO43" s="4">
        <f ca="1"/>
        <v>-3790800000</v>
      </c>
      <c r="BP43" s="4">
        <f ca="1"/>
        <v>25187053593</v>
      </c>
      <c r="BQ43" s="4">
        <f ca="1"/>
        <v>-11074014410</v>
      </c>
    </row>
    <row r="44" spans="1:69" x14ac:dyDescent="0.2">
      <c r="T44" t="e">
        <f t="shared" si="0"/>
        <v>#DIV/0!</v>
      </c>
      <c r="U44">
        <f t="shared" si="1"/>
        <v>0</v>
      </c>
      <c r="W44" s="58"/>
      <c r="X44" t="str">
        <f ca="1"/>
        <v>24/11/2023</v>
      </c>
      <c r="Y44" s="4">
        <f ca="1"/>
        <v>386235114530</v>
      </c>
      <c r="Z44" s="4">
        <f ca="1"/>
        <v>231505554805</v>
      </c>
      <c r="AA44" s="4">
        <f ca="1"/>
        <v>-155487820000</v>
      </c>
      <c r="AB44" s="4">
        <f ca="1"/>
        <v>-169880500000</v>
      </c>
      <c r="AC44" s="4">
        <f ca="1"/>
        <v>76311820000</v>
      </c>
      <c r="AD44" s="4">
        <f ca="1"/>
        <v>-10743238776</v>
      </c>
      <c r="AE44" s="4">
        <f ca="1"/>
        <v>178829315395</v>
      </c>
      <c r="AF44" s="4">
        <f ca="1"/>
        <v>670219431</v>
      </c>
      <c r="AG44" s="4">
        <f ca="1"/>
        <v>299764898301</v>
      </c>
      <c r="AI44" s="58"/>
      <c r="AJ44" t="str">
        <f ca="1"/>
        <v>24/11/2023</v>
      </c>
      <c r="AK44" s="4">
        <f ca="1"/>
        <v>-154231410439</v>
      </c>
      <c r="AL44" s="4">
        <f ca="1"/>
        <v>1089716562369</v>
      </c>
      <c r="AM44" s="4">
        <f ca="1"/>
        <v>-52789406443</v>
      </c>
      <c r="AN44" s="4">
        <f ca="1"/>
        <v>1494520000</v>
      </c>
      <c r="AO44" s="4">
        <f ca="1"/>
        <v>-1455292627911</v>
      </c>
      <c r="AP44" s="4">
        <f ca="1"/>
        <v>26095126413</v>
      </c>
      <c r="AQ44" s="4">
        <f ca="1"/>
        <v>626549229</v>
      </c>
      <c r="AR44">
        <f ca="1"/>
        <v>-4550000</v>
      </c>
      <c r="AS44" s="4">
        <f ca="1"/>
        <v>-100180000</v>
      </c>
      <c r="AT44" s="4">
        <f ca="1"/>
        <v>-14242296146</v>
      </c>
      <c r="AU44" s="4">
        <f ca="1"/>
        <v>-55049756751</v>
      </c>
      <c r="AW44" s="58"/>
      <c r="AX44" t="str">
        <f ca="1"/>
        <v>24/11/2023</v>
      </c>
      <c r="AY44" s="4">
        <f ca="1"/>
        <v>-1757751344220</v>
      </c>
      <c r="AZ44" s="4">
        <f ca="1"/>
        <v>-50743680000</v>
      </c>
      <c r="BA44" s="4">
        <f ca="1"/>
        <v>291555105721</v>
      </c>
      <c r="BB44" s="4">
        <f ca="1"/>
        <v>226582790000</v>
      </c>
      <c r="BC44" s="4">
        <f ca="1"/>
        <v>184012948042</v>
      </c>
      <c r="BD44" s="4">
        <f ca="1"/>
        <v>28892295078</v>
      </c>
      <c r="BE44" s="4">
        <f ca="1"/>
        <v>37600660000</v>
      </c>
      <c r="BF44" s="4">
        <f ca="1"/>
        <v>-61601445295</v>
      </c>
      <c r="BG44" s="4">
        <f ca="1"/>
        <v>3842472127</v>
      </c>
      <c r="BI44" s="58"/>
      <c r="BJ44" t="str">
        <f ca="1"/>
        <v>24/11/2023</v>
      </c>
      <c r="BK44" s="4">
        <f ca="1"/>
        <v>191794630000</v>
      </c>
      <c r="BL44" s="4">
        <f ca="1"/>
        <v>522311368460</v>
      </c>
      <c r="BM44" s="4">
        <f ca="1"/>
        <v>31166531573</v>
      </c>
      <c r="BN44" s="4">
        <f ca="1"/>
        <v>48396154041</v>
      </c>
      <c r="BO44" s="4">
        <f ca="1"/>
        <v>-3497390000</v>
      </c>
      <c r="BP44" s="4">
        <f ca="1"/>
        <v>25184003593</v>
      </c>
      <c r="BQ44" s="4">
        <f ca="1"/>
        <v>-11038394410</v>
      </c>
    </row>
    <row r="45" spans="1:69" x14ac:dyDescent="0.2">
      <c r="T45" t="e">
        <f t="shared" si="0"/>
        <v>#DIV/0!</v>
      </c>
      <c r="U45">
        <f t="shared" si="1"/>
        <v>0</v>
      </c>
      <c r="W45" s="58"/>
      <c r="X45" t="str">
        <f ca="1"/>
        <v>23/11/2023</v>
      </c>
      <c r="Y45" s="4">
        <f ca="1"/>
        <v>339442154530</v>
      </c>
      <c r="Z45" s="4">
        <f ca="1"/>
        <v>210762704805</v>
      </c>
      <c r="AA45" s="4">
        <f ca="1"/>
        <v>-164829490000</v>
      </c>
      <c r="AB45" s="4">
        <f ca="1"/>
        <v>-175953910000</v>
      </c>
      <c r="AC45" s="4">
        <f ca="1"/>
        <v>71852530000</v>
      </c>
      <c r="AD45" s="4">
        <f ca="1"/>
        <v>-10356726018</v>
      </c>
      <c r="AE45" s="4">
        <f ca="1"/>
        <v>171379355395</v>
      </c>
      <c r="AF45" s="4">
        <f ca="1"/>
        <v>-15270210569</v>
      </c>
      <c r="AG45" s="4">
        <f ca="1"/>
        <v>298156832159</v>
      </c>
      <c r="AI45" s="58"/>
      <c r="AJ45" t="str">
        <f ca="1"/>
        <v>23/11/2023</v>
      </c>
      <c r="AK45" s="4">
        <f ca="1"/>
        <v>-168361500439</v>
      </c>
      <c r="AL45" s="4">
        <f ca="1"/>
        <v>1057359892369</v>
      </c>
      <c r="AM45" s="4">
        <f ca="1"/>
        <v>-94384716443</v>
      </c>
      <c r="AN45" s="4">
        <f ca="1"/>
        <v>1494520000</v>
      </c>
      <c r="AO45" s="4">
        <f ca="1"/>
        <v>-1494562757911</v>
      </c>
      <c r="AP45" s="4">
        <f ca="1"/>
        <v>23813206413</v>
      </c>
      <c r="AQ45" s="4">
        <f ca="1"/>
        <v>616829229</v>
      </c>
      <c r="AR45">
        <f ca="1"/>
        <v>-90000</v>
      </c>
      <c r="AS45" s="4">
        <f ca="1"/>
        <v>-100180000</v>
      </c>
      <c r="AT45" s="4">
        <f ca="1"/>
        <v>-14270186146</v>
      </c>
      <c r="AU45" s="4">
        <f ca="1"/>
        <v>-54972236751</v>
      </c>
      <c r="AW45" s="58"/>
      <c r="AX45" t="str">
        <f ca="1"/>
        <v>23/11/2023</v>
      </c>
      <c r="AY45" s="4">
        <f ca="1"/>
        <v>-1708128344220</v>
      </c>
      <c r="AZ45" s="4">
        <f ca="1"/>
        <v>-44502370000</v>
      </c>
      <c r="BA45" s="4">
        <f ca="1"/>
        <v>267908965721</v>
      </c>
      <c r="BB45" s="4">
        <f ca="1"/>
        <v>222967200000</v>
      </c>
      <c r="BC45" s="4">
        <f ca="1"/>
        <v>142394368042</v>
      </c>
      <c r="BD45" s="4">
        <f ca="1"/>
        <v>28170305078</v>
      </c>
      <c r="BE45" s="4">
        <f ca="1"/>
        <v>9073600000</v>
      </c>
      <c r="BF45" s="4">
        <f ca="1"/>
        <v>-59628368894</v>
      </c>
      <c r="BG45" s="4">
        <f ca="1"/>
        <v>3346482127</v>
      </c>
      <c r="BI45" s="58"/>
      <c r="BJ45" t="str">
        <f ca="1"/>
        <v>23/11/2023</v>
      </c>
      <c r="BK45" s="4">
        <f ca="1"/>
        <v>168964160000</v>
      </c>
      <c r="BL45" s="4">
        <f ca="1"/>
        <v>522267807507</v>
      </c>
      <c r="BM45" s="4">
        <f ca="1"/>
        <v>16578251573</v>
      </c>
      <c r="BN45" s="4">
        <f ca="1"/>
        <v>47671754041</v>
      </c>
      <c r="BO45" s="4">
        <f ca="1"/>
        <v>-2784870000</v>
      </c>
      <c r="BP45" s="4">
        <f ca="1"/>
        <v>25175493593</v>
      </c>
      <c r="BQ45" s="4">
        <f ca="1"/>
        <v>-11044354410</v>
      </c>
    </row>
    <row r="46" spans="1:69" x14ac:dyDescent="0.2">
      <c r="T46" t="e">
        <f t="shared" si="0"/>
        <v>#DIV/0!</v>
      </c>
      <c r="U46">
        <f t="shared" si="1"/>
        <v>0</v>
      </c>
      <c r="W46" s="58"/>
      <c r="X46" t="str">
        <f ca="1"/>
        <v>22/11/2023</v>
      </c>
      <c r="Y46" s="4">
        <f ca="1"/>
        <v>352275284530</v>
      </c>
      <c r="Z46" s="4">
        <f ca="1"/>
        <v>129639444805</v>
      </c>
      <c r="AA46" s="4">
        <f ca="1"/>
        <v>-148501940000</v>
      </c>
      <c r="AB46" s="4">
        <f ca="1"/>
        <v>-173637220000</v>
      </c>
      <c r="AC46" s="4">
        <f ca="1"/>
        <v>74117150000</v>
      </c>
      <c r="AD46" s="4">
        <f ca="1"/>
        <v>-11618256897</v>
      </c>
      <c r="AE46" s="4">
        <f ca="1"/>
        <v>170714385395</v>
      </c>
      <c r="AF46" s="4">
        <f ca="1"/>
        <v>-6024440569</v>
      </c>
      <c r="AG46" s="4">
        <f ca="1"/>
        <v>293000584954</v>
      </c>
      <c r="AI46" s="58"/>
      <c r="AJ46" t="str">
        <f ca="1"/>
        <v>22/11/2023</v>
      </c>
      <c r="AK46" s="4">
        <f ca="1"/>
        <v>-161627060439</v>
      </c>
      <c r="AL46" s="4">
        <f ca="1"/>
        <v>1072307102369</v>
      </c>
      <c r="AM46" s="4">
        <f ca="1"/>
        <v>-86410446443</v>
      </c>
      <c r="AN46" s="4">
        <f ca="1"/>
        <v>-2761190000</v>
      </c>
      <c r="AO46" s="4">
        <f ca="1"/>
        <v>-1423035437911</v>
      </c>
      <c r="AP46" s="4">
        <f ca="1"/>
        <v>34482446413</v>
      </c>
      <c r="AQ46" s="4">
        <f ca="1"/>
        <v>616829229</v>
      </c>
      <c r="AR46">
        <f ca="1"/>
        <v>-90000</v>
      </c>
      <c r="AS46" s="4">
        <f ca="1"/>
        <v>-100180000</v>
      </c>
      <c r="AT46" s="4">
        <f ca="1"/>
        <v>-16025836146</v>
      </c>
      <c r="AU46" s="4">
        <f ca="1"/>
        <v>-61125576751</v>
      </c>
      <c r="AW46" s="58"/>
      <c r="AX46" t="str">
        <f ca="1"/>
        <v>22/11/2023</v>
      </c>
      <c r="AY46" s="4">
        <f ca="1"/>
        <v>-1589480344220</v>
      </c>
      <c r="AZ46" s="4">
        <f ca="1"/>
        <v>-47353210000</v>
      </c>
      <c r="BA46" s="4">
        <f ca="1"/>
        <v>295972795721</v>
      </c>
      <c r="BB46" s="4">
        <f ca="1"/>
        <v>233768080000</v>
      </c>
      <c r="BC46" s="4">
        <f ca="1"/>
        <v>144258388042</v>
      </c>
      <c r="BD46" s="4">
        <f ca="1"/>
        <v>27298025078</v>
      </c>
      <c r="BE46" s="4">
        <f ca="1"/>
        <v>14650370000</v>
      </c>
      <c r="BF46" s="4">
        <f ca="1"/>
        <v>-64311377654</v>
      </c>
      <c r="BG46" s="4">
        <f ca="1"/>
        <v>2548612127</v>
      </c>
      <c r="BI46" s="58"/>
      <c r="BJ46" t="str">
        <f ca="1"/>
        <v>22/11/2023</v>
      </c>
      <c r="BK46" s="4">
        <f ca="1"/>
        <v>174730780000</v>
      </c>
      <c r="BL46" s="4">
        <f ca="1"/>
        <v>522108441530</v>
      </c>
      <c r="BM46" s="4">
        <f ca="1"/>
        <v>12732001573</v>
      </c>
      <c r="BN46" s="4">
        <f ca="1"/>
        <v>54627824041</v>
      </c>
      <c r="BO46" s="4">
        <f ca="1"/>
        <v>-2081510000</v>
      </c>
      <c r="BP46" s="4">
        <f ca="1"/>
        <v>25026963593</v>
      </c>
      <c r="BQ46" s="4">
        <f ca="1"/>
        <v>-11016994410</v>
      </c>
    </row>
    <row r="47" spans="1:69" x14ac:dyDescent="0.2">
      <c r="T47" t="e">
        <f t="shared" si="0"/>
        <v>#DIV/0!</v>
      </c>
      <c r="U47">
        <f t="shared" si="1"/>
        <v>0</v>
      </c>
      <c r="W47" s="58"/>
      <c r="X47" t="str">
        <f ca="1"/>
        <v>21/11/2023</v>
      </c>
      <c r="Y47" s="4">
        <f ca="1"/>
        <v>343664304530</v>
      </c>
      <c r="Z47" s="4">
        <f ca="1"/>
        <v>134136834805</v>
      </c>
      <c r="AA47" s="4">
        <f ca="1"/>
        <v>-135686880000</v>
      </c>
      <c r="AB47" s="4">
        <f ca="1"/>
        <v>-180083960000</v>
      </c>
      <c r="AC47" s="4">
        <f ca="1"/>
        <v>73927610000</v>
      </c>
      <c r="AD47" s="4">
        <f ca="1"/>
        <v>-11977779045</v>
      </c>
      <c r="AE47" s="4">
        <f ca="1"/>
        <v>168413755395</v>
      </c>
      <c r="AF47" s="4">
        <f ca="1"/>
        <v>1064339431</v>
      </c>
      <c r="AG47" s="4">
        <f ca="1"/>
        <v>294842096842</v>
      </c>
      <c r="AI47" s="58"/>
      <c r="AJ47" t="str">
        <f ca="1"/>
        <v>21/11/2023</v>
      </c>
      <c r="AK47" s="4">
        <f ca="1"/>
        <v>-144491180439</v>
      </c>
      <c r="AL47" s="4">
        <f ca="1"/>
        <v>966995422369</v>
      </c>
      <c r="AM47" s="4">
        <f ca="1"/>
        <v>-86331316443</v>
      </c>
      <c r="AN47" s="4">
        <f ca="1"/>
        <v>-2761190000</v>
      </c>
      <c r="AO47" s="4">
        <f ca="1"/>
        <v>-938338097911</v>
      </c>
      <c r="AP47" s="4">
        <f ca="1"/>
        <v>34593996413</v>
      </c>
      <c r="AQ47" s="4">
        <f ca="1"/>
        <v>472809229</v>
      </c>
      <c r="AR47">
        <f ca="1"/>
        <v>-90000</v>
      </c>
      <c r="AS47" s="4">
        <f ca="1"/>
        <v>-100180000</v>
      </c>
      <c r="AT47" s="4">
        <f ca="1"/>
        <v>-16341766146</v>
      </c>
      <c r="AU47" s="4">
        <f ca="1"/>
        <v>-61547566751</v>
      </c>
      <c r="AW47" s="58"/>
      <c r="AX47" t="str">
        <f ca="1"/>
        <v>21/11/2023</v>
      </c>
      <c r="AY47" s="4">
        <f ca="1"/>
        <v>-1516129334220</v>
      </c>
      <c r="AZ47" s="4">
        <f ca="1"/>
        <v>-37601010000</v>
      </c>
      <c r="BA47" s="4">
        <f ca="1"/>
        <v>302784165721</v>
      </c>
      <c r="BB47" s="4">
        <f ca="1"/>
        <v>231559670000</v>
      </c>
      <c r="BC47" s="4">
        <f ca="1"/>
        <v>143851928042</v>
      </c>
      <c r="BD47" s="4">
        <f ca="1"/>
        <v>27026545078</v>
      </c>
      <c r="BE47" s="4">
        <f ca="1"/>
        <v>16911890000</v>
      </c>
      <c r="BF47" s="4">
        <f ca="1"/>
        <v>-64115566324</v>
      </c>
      <c r="BG47" s="4">
        <f ca="1"/>
        <v>2468582127</v>
      </c>
      <c r="BI47" s="58"/>
      <c r="BJ47" t="str">
        <f ca="1"/>
        <v>21/11/2023</v>
      </c>
      <c r="BK47" s="4">
        <f ca="1"/>
        <v>175588610000</v>
      </c>
      <c r="BL47" s="4">
        <f ca="1"/>
        <v>521205915895</v>
      </c>
      <c r="BM47" s="4">
        <f ca="1"/>
        <v>12723371573</v>
      </c>
      <c r="BN47" s="4">
        <f ca="1"/>
        <v>55024994041</v>
      </c>
      <c r="BO47" s="4">
        <f ca="1"/>
        <v>-1587700000</v>
      </c>
      <c r="BP47" s="4">
        <f ca="1"/>
        <v>25096713593</v>
      </c>
      <c r="BQ47" s="4">
        <f ca="1"/>
        <v>-11126434410</v>
      </c>
    </row>
    <row r="48" spans="1:69" x14ac:dyDescent="0.2">
      <c r="T48" t="e">
        <f t="shared" si="0"/>
        <v>#DIV/0!</v>
      </c>
      <c r="U48">
        <f t="shared" si="1"/>
        <v>0</v>
      </c>
      <c r="W48" s="58"/>
      <c r="X48" t="str">
        <f ca="1"/>
        <v>20/11/2023</v>
      </c>
      <c r="Y48" s="4">
        <f ca="1"/>
        <v>283038644530</v>
      </c>
      <c r="Z48" s="4">
        <f ca="1"/>
        <v>102012784805</v>
      </c>
      <c r="AA48" s="4">
        <f ca="1"/>
        <v>-137976600000</v>
      </c>
      <c r="AB48" s="4">
        <f ca="1"/>
        <v>-179839440000</v>
      </c>
      <c r="AC48" s="4">
        <f ca="1"/>
        <v>75911280000</v>
      </c>
      <c r="AD48" s="4">
        <f ca="1"/>
        <v>-11844240786</v>
      </c>
      <c r="AE48" s="4">
        <f ca="1"/>
        <v>166759770000</v>
      </c>
      <c r="AF48" s="4">
        <f ca="1"/>
        <v>20993129431</v>
      </c>
      <c r="AG48" s="4">
        <f ca="1"/>
        <v>294969550315</v>
      </c>
      <c r="AI48" s="58"/>
      <c r="AJ48" t="str">
        <f ca="1"/>
        <v>20/11/2023</v>
      </c>
      <c r="AK48" s="4">
        <f ca="1"/>
        <v>-173237860439</v>
      </c>
      <c r="AL48" s="4">
        <f ca="1"/>
        <v>959359316641</v>
      </c>
      <c r="AM48" s="4">
        <f ca="1"/>
        <v>-90587236443</v>
      </c>
      <c r="AN48" s="4">
        <f ca="1"/>
        <v>-2761190000</v>
      </c>
      <c r="AO48" s="4">
        <f ca="1"/>
        <v>-727264608037</v>
      </c>
      <c r="AP48" s="4">
        <f ca="1"/>
        <v>33188076413</v>
      </c>
      <c r="AQ48" s="4">
        <f ca="1"/>
        <v>314083099</v>
      </c>
      <c r="AR48">
        <f ca="1"/>
        <v>-90000</v>
      </c>
      <c r="AS48" s="4">
        <f ca="1"/>
        <v>-100180000</v>
      </c>
      <c r="AT48" s="4">
        <f ca="1"/>
        <v>-17423976146</v>
      </c>
      <c r="AU48" s="4">
        <f ca="1"/>
        <v>-69795516751</v>
      </c>
      <c r="AW48" s="58"/>
      <c r="AX48" t="str">
        <f ca="1"/>
        <v>20/11/2023</v>
      </c>
      <c r="AY48" s="4">
        <f ca="1"/>
        <v>-1462853534220</v>
      </c>
      <c r="AZ48" s="4">
        <f ca="1"/>
        <v>-32955810000</v>
      </c>
      <c r="BA48" s="4">
        <f ca="1"/>
        <v>305689185721</v>
      </c>
      <c r="BB48" s="4">
        <f ca="1"/>
        <v>232818510000</v>
      </c>
      <c r="BC48" s="4">
        <f ca="1"/>
        <v>143346928042</v>
      </c>
      <c r="BD48" s="4">
        <f ca="1"/>
        <v>29326435078</v>
      </c>
      <c r="BE48" s="4">
        <f ca="1"/>
        <v>46440110000</v>
      </c>
      <c r="BF48" s="4">
        <f ca="1"/>
        <v>-53527094278</v>
      </c>
      <c r="BG48" s="4">
        <f ca="1"/>
        <v>2427542127</v>
      </c>
      <c r="BI48" s="58"/>
      <c r="BJ48" t="str">
        <f ca="1"/>
        <v>20/11/2023</v>
      </c>
      <c r="BK48" s="4">
        <f ca="1"/>
        <v>167933830000</v>
      </c>
      <c r="BL48" s="4">
        <f ca="1"/>
        <v>520396619445</v>
      </c>
      <c r="BM48" s="4">
        <f ca="1"/>
        <v>11790631573</v>
      </c>
      <c r="BN48" s="4">
        <f ca="1"/>
        <v>56283974041</v>
      </c>
      <c r="BO48" s="4">
        <f ca="1"/>
        <v>-1067330000</v>
      </c>
      <c r="BP48" s="4">
        <f ca="1"/>
        <v>25131068787</v>
      </c>
      <c r="BQ48" s="4">
        <f ca="1"/>
        <v>-11117164410</v>
      </c>
    </row>
    <row r="49" spans="20:69" x14ac:dyDescent="0.2">
      <c r="T49" t="e">
        <f t="shared" si="0"/>
        <v>#DIV/0!</v>
      </c>
      <c r="U49">
        <f t="shared" si="1"/>
        <v>0</v>
      </c>
      <c r="W49" s="58"/>
      <c r="X49" t="str">
        <f ca="1"/>
        <v>17/11/2023</v>
      </c>
      <c r="Y49" s="4">
        <f ca="1"/>
        <v>214700784530</v>
      </c>
      <c r="Z49" s="4">
        <f ca="1"/>
        <v>65902834805</v>
      </c>
      <c r="AA49" s="4">
        <f ca="1"/>
        <v>-140117640000</v>
      </c>
      <c r="AB49" s="4">
        <f ca="1"/>
        <v>-191637130000</v>
      </c>
      <c r="AC49" s="4">
        <f ca="1"/>
        <v>77654250000</v>
      </c>
      <c r="AD49" s="4">
        <f ca="1"/>
        <v>-11966094146</v>
      </c>
      <c r="AE49" s="4">
        <f ca="1"/>
        <v>161589400000</v>
      </c>
      <c r="AF49" s="4">
        <f ca="1"/>
        <v>2825589431</v>
      </c>
      <c r="AG49" s="4">
        <f ca="1"/>
        <v>295112608270</v>
      </c>
      <c r="AI49" s="58"/>
      <c r="AJ49" t="str">
        <f ca="1"/>
        <v>17/11/2023</v>
      </c>
      <c r="AK49" s="4">
        <f ca="1"/>
        <v>-200576280439</v>
      </c>
      <c r="AL49" s="4">
        <f ca="1"/>
        <v>956140256641</v>
      </c>
      <c r="AM49" s="4">
        <f ca="1"/>
        <v>-91208436443</v>
      </c>
      <c r="AN49" s="4">
        <f ca="1"/>
        <v>1346910000</v>
      </c>
      <c r="AO49" s="4">
        <f ca="1"/>
        <v>-735668228037</v>
      </c>
      <c r="AP49" s="4">
        <f ca="1"/>
        <v>4410366413</v>
      </c>
      <c r="AQ49" s="4">
        <f ca="1"/>
        <v>314083099</v>
      </c>
      <c r="AR49">
        <f ca="1"/>
        <v>-90000</v>
      </c>
      <c r="AS49" s="4">
        <f ca="1"/>
        <v>-100180000</v>
      </c>
      <c r="AT49" s="4">
        <f ca="1"/>
        <v>-18846026146</v>
      </c>
      <c r="AU49" s="4">
        <f ca="1"/>
        <v>-78586796751</v>
      </c>
      <c r="AW49" s="58"/>
      <c r="AX49" t="str">
        <f ca="1"/>
        <v>17/11/2023</v>
      </c>
      <c r="AY49" s="4">
        <f ca="1"/>
        <v>-1429197334220</v>
      </c>
      <c r="AZ49" s="4">
        <f ca="1"/>
        <v>-36501360000</v>
      </c>
      <c r="BA49" s="4">
        <f ca="1"/>
        <v>310097825721</v>
      </c>
      <c r="BB49" s="4">
        <f ca="1"/>
        <v>212270580000</v>
      </c>
      <c r="BC49" s="4">
        <f ca="1"/>
        <v>140199998042</v>
      </c>
      <c r="BD49" s="4">
        <f ca="1"/>
        <v>30518795078</v>
      </c>
      <c r="BE49" s="4">
        <f ca="1"/>
        <v>39514070000</v>
      </c>
      <c r="BF49" s="4">
        <f ca="1"/>
        <v>-53022526202</v>
      </c>
      <c r="BG49" s="4">
        <f ca="1"/>
        <v>1859302127</v>
      </c>
      <c r="BI49" s="58"/>
      <c r="BJ49" t="str">
        <f ca="1"/>
        <v>17/11/2023</v>
      </c>
      <c r="BK49" s="4">
        <f ca="1"/>
        <v>171674070000</v>
      </c>
      <c r="BL49" s="4">
        <f ca="1"/>
        <v>515401302189</v>
      </c>
      <c r="BM49" s="4">
        <f ca="1"/>
        <v>11568711573</v>
      </c>
      <c r="BN49" s="4">
        <f ca="1"/>
        <v>43013084041</v>
      </c>
      <c r="BO49" s="4">
        <f ca="1"/>
        <v>-1321280000</v>
      </c>
      <c r="BP49" s="4">
        <f ca="1"/>
        <v>25036208787</v>
      </c>
      <c r="BQ49" s="4">
        <f ca="1"/>
        <v>-10863394410</v>
      </c>
    </row>
    <row r="50" spans="20:69" x14ac:dyDescent="0.2">
      <c r="T50" t="e">
        <f t="shared" si="0"/>
        <v>#DIV/0!</v>
      </c>
      <c r="U50">
        <f t="shared" si="1"/>
        <v>0</v>
      </c>
      <c r="W50" s="58" t="s">
        <v>245</v>
      </c>
      <c r="X50" t="str">
        <f ca="1"/>
        <v>16/11/2023</v>
      </c>
      <c r="Y50" s="4">
        <f ca="1"/>
        <v>227833754530</v>
      </c>
      <c r="Z50" s="4">
        <f ca="1"/>
        <v>75905774805</v>
      </c>
      <c r="AA50" s="4">
        <f ca="1"/>
        <v>-148762950000</v>
      </c>
      <c r="AB50" s="4">
        <f ca="1"/>
        <v>-186689040000</v>
      </c>
      <c r="AC50" s="4">
        <f ca="1"/>
        <v>77702180000</v>
      </c>
      <c r="AD50" s="4">
        <f ca="1"/>
        <v>-12591692635</v>
      </c>
      <c r="AE50" s="4">
        <f ca="1"/>
        <v>165603920000</v>
      </c>
      <c r="AF50" s="4">
        <f ca="1"/>
        <v>23914079431</v>
      </c>
      <c r="AG50" s="4">
        <f ca="1"/>
        <v>295303307267</v>
      </c>
      <c r="AI50" s="58" t="s">
        <v>245</v>
      </c>
      <c r="AJ50" t="str">
        <f ca="1"/>
        <v>16/11/2023</v>
      </c>
      <c r="AK50" s="4">
        <f ca="1"/>
        <v>-145403960439</v>
      </c>
      <c r="AL50" s="4">
        <f ca="1"/>
        <v>1042094616641</v>
      </c>
      <c r="AM50" s="4">
        <f ca="1"/>
        <v>-107304326443</v>
      </c>
      <c r="AN50" s="4">
        <f ca="1"/>
        <v>1346910000</v>
      </c>
      <c r="AO50" s="4">
        <f ca="1"/>
        <v>-693071648037</v>
      </c>
      <c r="AP50" s="4">
        <f ca="1"/>
        <v>18128896413</v>
      </c>
      <c r="AQ50" s="4">
        <f ca="1"/>
        <v>4273099</v>
      </c>
      <c r="AR50">
        <f ca="1"/>
        <v>-90000</v>
      </c>
      <c r="AS50" s="4">
        <f ca="1"/>
        <v>-101520000</v>
      </c>
      <c r="AT50" s="4">
        <f ca="1"/>
        <v>-26496596146</v>
      </c>
      <c r="AU50" s="4">
        <f ca="1"/>
        <v>-73522696751</v>
      </c>
      <c r="AW50" s="58" t="s">
        <v>245</v>
      </c>
      <c r="AX50" t="str">
        <f ca="1"/>
        <v>16/11/2023</v>
      </c>
      <c r="AY50" s="4">
        <f ca="1"/>
        <v>-1248200744220</v>
      </c>
      <c r="AZ50" s="4">
        <f ca="1"/>
        <v>-33979210000</v>
      </c>
      <c r="BA50" s="4">
        <f ca="1"/>
        <v>316008785721</v>
      </c>
      <c r="BB50" s="4">
        <f ca="1"/>
        <v>244448080000</v>
      </c>
      <c r="BC50" s="4">
        <f ca="1"/>
        <v>126765438042</v>
      </c>
      <c r="BD50" s="4">
        <f ca="1"/>
        <v>36313995078</v>
      </c>
      <c r="BE50" s="4">
        <f ca="1"/>
        <v>43405210000</v>
      </c>
      <c r="BF50" s="4">
        <f ca="1"/>
        <v>-54111404629</v>
      </c>
      <c r="BG50" s="4">
        <f ca="1"/>
        <v>1693502127</v>
      </c>
      <c r="BI50" s="58" t="s">
        <v>245</v>
      </c>
      <c r="BJ50" t="str">
        <f ca="1"/>
        <v>16/11/2023</v>
      </c>
      <c r="BK50" s="4">
        <f ca="1"/>
        <v>173809600000</v>
      </c>
      <c r="BL50" s="4">
        <f ca="1"/>
        <v>505670899233</v>
      </c>
      <c r="BM50" s="4">
        <f ca="1"/>
        <v>9679961573</v>
      </c>
      <c r="BN50" s="4">
        <f ca="1"/>
        <v>37650604041</v>
      </c>
      <c r="BO50" s="4">
        <f ca="1"/>
        <v>177800000</v>
      </c>
      <c r="BP50" s="4">
        <f ca="1"/>
        <v>25048288787</v>
      </c>
      <c r="BQ50" s="4">
        <f ca="1"/>
        <v>-9193921772</v>
      </c>
    </row>
    <row r="51" spans="20:69" x14ac:dyDescent="0.2">
      <c r="T51" t="e">
        <f t="shared" si="0"/>
        <v>#DIV/0!</v>
      </c>
      <c r="U51">
        <f t="shared" si="1"/>
        <v>0</v>
      </c>
      <c r="W51" s="58"/>
      <c r="X51" t="str">
        <f ca="1"/>
        <v>15/11/2023</v>
      </c>
      <c r="Y51" s="4">
        <f ca="1"/>
        <v>184691864530</v>
      </c>
      <c r="Z51" s="4">
        <f ca="1"/>
        <v>53525264805</v>
      </c>
      <c r="AA51" s="4">
        <f ca="1"/>
        <v>-161893940000</v>
      </c>
      <c r="AB51" s="4">
        <f ca="1"/>
        <v>-188107280000</v>
      </c>
      <c r="AC51" s="4">
        <f ca="1"/>
        <v>75720250000</v>
      </c>
      <c r="AD51" s="4">
        <f ca="1"/>
        <v>-12451391776</v>
      </c>
      <c r="AE51" s="4">
        <f ca="1"/>
        <v>164921000000</v>
      </c>
      <c r="AF51" s="4">
        <f ca="1"/>
        <v>540489431</v>
      </c>
      <c r="AG51" s="4">
        <f ca="1"/>
        <v>294853331509</v>
      </c>
      <c r="AI51" s="58"/>
      <c r="AJ51" t="str">
        <f ca="1"/>
        <v>15/11/2023</v>
      </c>
      <c r="AK51" s="4">
        <f ca="1"/>
        <v>-152933280439</v>
      </c>
      <c r="AL51" s="4">
        <f ca="1"/>
        <v>1067377136641</v>
      </c>
      <c r="AM51" s="4">
        <f ca="1"/>
        <v>-91883936443</v>
      </c>
      <c r="AN51" s="4">
        <f ca="1"/>
        <v>1113810000</v>
      </c>
      <c r="AO51" s="4">
        <f ca="1"/>
        <v>-680597738037</v>
      </c>
      <c r="AP51" s="4">
        <f ca="1"/>
        <v>22758526413</v>
      </c>
      <c r="AQ51" s="4">
        <f ca="1"/>
        <v>128443099</v>
      </c>
      <c r="AR51">
        <f ca="1"/>
        <v>-90000</v>
      </c>
      <c r="AS51" s="4">
        <f ca="1"/>
        <v>-101520000</v>
      </c>
      <c r="AT51" s="4">
        <f ca="1"/>
        <v>-34758306146</v>
      </c>
      <c r="AU51" s="4">
        <f ca="1"/>
        <v>-75815706751</v>
      </c>
      <c r="AW51" s="58"/>
      <c r="AX51" t="str">
        <f ca="1"/>
        <v>15/11/2023</v>
      </c>
      <c r="AY51" s="4">
        <f ca="1"/>
        <v>-1160240394220</v>
      </c>
      <c r="AZ51" s="4">
        <f ca="1"/>
        <v>-35365230000</v>
      </c>
      <c r="BA51" s="4">
        <f ca="1"/>
        <v>299217615721</v>
      </c>
      <c r="BB51" s="4">
        <f ca="1"/>
        <v>238377340000</v>
      </c>
      <c r="BC51" s="4">
        <f ca="1"/>
        <v>111332108042</v>
      </c>
      <c r="BD51" s="4">
        <f ca="1"/>
        <v>37723895078</v>
      </c>
      <c r="BE51" s="4">
        <f ca="1"/>
        <v>19196390000</v>
      </c>
      <c r="BF51" s="4">
        <f ca="1"/>
        <v>-1768187623</v>
      </c>
      <c r="BG51" s="4">
        <f ca="1"/>
        <v>1716482127</v>
      </c>
      <c r="BI51" s="58"/>
      <c r="BJ51" t="str">
        <f ca="1"/>
        <v>15/11/2023</v>
      </c>
      <c r="BK51" s="4">
        <f ca="1"/>
        <v>146084820000</v>
      </c>
      <c r="BL51" s="4">
        <f ca="1"/>
        <v>505366992635</v>
      </c>
      <c r="BM51" s="4">
        <f ca="1"/>
        <v>9527461573</v>
      </c>
      <c r="BN51" s="4">
        <f ca="1"/>
        <v>31926454041</v>
      </c>
      <c r="BO51" s="4">
        <f ca="1"/>
        <v>-129770000</v>
      </c>
      <c r="BP51" s="4">
        <f ca="1"/>
        <v>25051218787</v>
      </c>
      <c r="BQ51" s="4">
        <f ca="1"/>
        <v>-8995561772</v>
      </c>
    </row>
    <row r="52" spans="20:69" x14ac:dyDescent="0.2">
      <c r="T52" t="e">
        <f t="shared" si="0"/>
        <v>#DIV/0!</v>
      </c>
      <c r="U52">
        <f t="shared" si="1"/>
        <v>0</v>
      </c>
      <c r="W52" s="58"/>
      <c r="X52" t="str">
        <f ca="1"/>
        <v>14/11/2023</v>
      </c>
      <c r="Y52" s="4">
        <f ca="1"/>
        <v>99861354530</v>
      </c>
      <c r="Z52" s="4">
        <f ca="1"/>
        <v>60102584805</v>
      </c>
      <c r="AA52" s="4">
        <f ca="1"/>
        <v>-145734060000</v>
      </c>
      <c r="AB52" s="4">
        <f ca="1"/>
        <v>-176550650000</v>
      </c>
      <c r="AC52" s="4">
        <f ca="1"/>
        <v>52993900000</v>
      </c>
      <c r="AD52" s="4">
        <f ca="1"/>
        <v>-11278769037</v>
      </c>
      <c r="AE52" s="4">
        <f ca="1"/>
        <v>142268460000</v>
      </c>
      <c r="AF52" s="4">
        <f ca="1"/>
        <v>-919840569</v>
      </c>
      <c r="AG52" s="4">
        <f ca="1"/>
        <v>294851519694</v>
      </c>
      <c r="AI52" s="58"/>
      <c r="AJ52" t="str">
        <f ca="1"/>
        <v>14/11/2023</v>
      </c>
      <c r="AK52" s="4">
        <f ca="1"/>
        <v>-225353930439</v>
      </c>
      <c r="AL52" s="4">
        <f ca="1"/>
        <v>1120218626641</v>
      </c>
      <c r="AM52" s="4">
        <f ca="1"/>
        <v>-115764496443</v>
      </c>
      <c r="AN52" s="4">
        <f ca="1"/>
        <v>1113810000</v>
      </c>
      <c r="AO52" s="4">
        <f ca="1"/>
        <v>-675764618037</v>
      </c>
      <c r="AP52" s="4">
        <f ca="1"/>
        <v>11885716413</v>
      </c>
      <c r="AQ52" s="4">
        <f ca="1"/>
        <v>128443099</v>
      </c>
      <c r="AR52">
        <f ca="1"/>
        <v>-90000</v>
      </c>
      <c r="AS52" s="4">
        <f ca="1"/>
        <v>-101520000</v>
      </c>
      <c r="AT52" s="4">
        <f ca="1"/>
        <v>-34625856146</v>
      </c>
      <c r="AU52" s="4">
        <f ca="1"/>
        <v>-69976726751</v>
      </c>
      <c r="AW52" s="58"/>
      <c r="AX52" t="str">
        <f ca="1"/>
        <v>14/11/2023</v>
      </c>
      <c r="AY52" s="4">
        <f ca="1"/>
        <v>-1103062394220</v>
      </c>
      <c r="AZ52" s="4">
        <f ca="1"/>
        <v>-26462560000</v>
      </c>
      <c r="BA52" s="4">
        <f ca="1"/>
        <v>274741735721</v>
      </c>
      <c r="BB52" s="4">
        <f ca="1"/>
        <v>184765930000</v>
      </c>
      <c r="BC52" s="4">
        <f ca="1"/>
        <v>104310228042</v>
      </c>
      <c r="BD52" s="4">
        <f ca="1"/>
        <v>-4026474922</v>
      </c>
      <c r="BE52" s="4">
        <f ca="1"/>
        <v>21514720000</v>
      </c>
      <c r="BF52" s="4">
        <f ca="1"/>
        <v>-518742587</v>
      </c>
      <c r="BG52" s="4">
        <f ca="1"/>
        <v>2081962127</v>
      </c>
      <c r="BI52" s="58"/>
      <c r="BJ52" t="str">
        <f ca="1"/>
        <v>14/11/2023</v>
      </c>
      <c r="BK52" s="4">
        <f ca="1"/>
        <v>151985640000</v>
      </c>
      <c r="BL52" s="4">
        <f ca="1"/>
        <v>497676764131</v>
      </c>
      <c r="BM52" s="4">
        <f ca="1"/>
        <v>8038561573</v>
      </c>
      <c r="BN52" s="4">
        <f ca="1"/>
        <v>33777894041</v>
      </c>
      <c r="BO52" s="4">
        <f ca="1"/>
        <v>5488980000</v>
      </c>
      <c r="BP52" s="4">
        <f ca="1"/>
        <v>24097978787</v>
      </c>
      <c r="BQ52" s="4">
        <f ca="1"/>
        <v>-7172031772</v>
      </c>
    </row>
    <row r="53" spans="20:69" x14ac:dyDescent="0.2">
      <c r="T53" t="e">
        <f t="shared" si="0"/>
        <v>#DIV/0!</v>
      </c>
      <c r="U53">
        <f t="shared" si="1"/>
        <v>0</v>
      </c>
      <c r="W53" s="58"/>
      <c r="X53" t="str">
        <f ca="1"/>
        <v>13/11/2023</v>
      </c>
      <c r="Y53" s="4">
        <f ca="1"/>
        <v>10184514530</v>
      </c>
      <c r="Z53" s="4">
        <f ca="1"/>
        <v>31104134805</v>
      </c>
      <c r="AA53" s="4">
        <f ca="1"/>
        <v>-134248430000</v>
      </c>
      <c r="AB53" s="4">
        <f ca="1"/>
        <v>-169133320000</v>
      </c>
      <c r="AC53" s="4">
        <f ca="1"/>
        <v>60351610000</v>
      </c>
      <c r="AD53" s="4">
        <f ca="1"/>
        <v>-8531007996</v>
      </c>
      <c r="AE53" s="4">
        <f ca="1"/>
        <v>142563890000</v>
      </c>
      <c r="AF53" s="4">
        <f ca="1"/>
        <v>6005559431</v>
      </c>
      <c r="AG53" s="4">
        <f ca="1"/>
        <v>300842371259</v>
      </c>
      <c r="AI53" s="58"/>
      <c r="AJ53" t="str">
        <f ca="1"/>
        <v>13/11/2023</v>
      </c>
      <c r="AK53" s="4">
        <f ca="1"/>
        <v>-190355600439</v>
      </c>
      <c r="AL53" s="4">
        <f ca="1"/>
        <v>1046363356641</v>
      </c>
      <c r="AM53" s="4">
        <f ca="1"/>
        <v>-124318686443</v>
      </c>
      <c r="AN53" s="4">
        <f ca="1"/>
        <v>1113810000</v>
      </c>
      <c r="AO53" s="4">
        <f ca="1"/>
        <v>-660058988037</v>
      </c>
      <c r="AP53" s="4">
        <f ca="1"/>
        <v>23959596413</v>
      </c>
      <c r="AQ53" s="4">
        <f ca="1"/>
        <v>552603099</v>
      </c>
      <c r="AR53">
        <f ca="1"/>
        <v>-90000</v>
      </c>
      <c r="AS53" s="4">
        <f ca="1"/>
        <v>-100210000</v>
      </c>
      <c r="AT53" s="4">
        <f ca="1"/>
        <v>-35170436146</v>
      </c>
      <c r="AU53" s="4">
        <f ca="1"/>
        <v>-78019536751</v>
      </c>
      <c r="AW53" s="58"/>
      <c r="AX53" t="str">
        <f ca="1"/>
        <v>13/11/2023</v>
      </c>
      <c r="AY53" s="4">
        <f ca="1"/>
        <v>-1030943764220</v>
      </c>
      <c r="AZ53" s="4">
        <f ca="1"/>
        <v>-26114090000</v>
      </c>
      <c r="BA53" s="4">
        <f ca="1"/>
        <v>248248595721</v>
      </c>
      <c r="BB53" s="4">
        <f ca="1"/>
        <v>154178040000</v>
      </c>
      <c r="BC53" s="4">
        <f ca="1"/>
        <v>111435398042</v>
      </c>
      <c r="BD53" s="4">
        <f ca="1"/>
        <v>-17100234922</v>
      </c>
      <c r="BE53" s="4">
        <f ca="1"/>
        <v>23683400000</v>
      </c>
      <c r="BF53" s="4">
        <f ca="1"/>
        <v>3112566447</v>
      </c>
      <c r="BG53" s="4">
        <f ca="1"/>
        <v>2122522127</v>
      </c>
      <c r="BI53" s="58"/>
      <c r="BJ53" t="str">
        <f ca="1"/>
        <v>13/11/2023</v>
      </c>
      <c r="BK53" s="4">
        <f ca="1"/>
        <v>155925080000</v>
      </c>
      <c r="BL53" s="4">
        <f ca="1"/>
        <v>498116268656</v>
      </c>
      <c r="BM53" s="4">
        <f ca="1"/>
        <v>8515761573</v>
      </c>
      <c r="BN53" s="4">
        <f ca="1"/>
        <v>35805644041</v>
      </c>
      <c r="BO53" s="4">
        <f ca="1"/>
        <v>7196710000</v>
      </c>
      <c r="BP53" s="4">
        <f ca="1"/>
        <v>24542978787</v>
      </c>
      <c r="BQ53" s="4">
        <f ca="1"/>
        <v>-6957471772</v>
      </c>
    </row>
    <row r="54" spans="20:69" x14ac:dyDescent="0.2">
      <c r="T54" t="e">
        <f t="shared" si="0"/>
        <v>#DIV/0!</v>
      </c>
      <c r="U54">
        <f t="shared" si="1"/>
        <v>0</v>
      </c>
      <c r="W54" s="58"/>
      <c r="X54" t="str">
        <f ca="1"/>
        <v>10/11/2023</v>
      </c>
      <c r="Y54" s="4">
        <f ca="1"/>
        <v>-63063905470</v>
      </c>
      <c r="Z54" s="4">
        <f ca="1"/>
        <v>37962124805</v>
      </c>
      <c r="AA54" s="4">
        <f ca="1"/>
        <v>-112776890000</v>
      </c>
      <c r="AB54" s="4">
        <f ca="1"/>
        <v>-149786360000</v>
      </c>
      <c r="AC54" s="4">
        <f ca="1"/>
        <v>62072250000</v>
      </c>
      <c r="AD54" s="4">
        <f ca="1"/>
        <v>-7851864164</v>
      </c>
      <c r="AE54" s="4">
        <f ca="1"/>
        <v>142799580000</v>
      </c>
      <c r="AF54" s="4">
        <f ca="1"/>
        <v>18918819431</v>
      </c>
      <c r="AG54" s="4">
        <f ca="1"/>
        <v>303539926504</v>
      </c>
      <c r="AI54" s="58"/>
      <c r="AJ54" t="str">
        <f ca="1"/>
        <v>10/11/2023</v>
      </c>
      <c r="AK54" s="4">
        <f ca="1"/>
        <v>-45578870439</v>
      </c>
      <c r="AL54" s="4">
        <f ca="1"/>
        <v>1003605796641</v>
      </c>
      <c r="AM54" s="4">
        <f ca="1"/>
        <v>-154921396443</v>
      </c>
      <c r="AN54" s="4">
        <f ca="1"/>
        <v>1342680000</v>
      </c>
      <c r="AO54" s="4">
        <f ca="1"/>
        <v>-646523568037</v>
      </c>
      <c r="AP54" s="4">
        <f ca="1"/>
        <v>-2391843587</v>
      </c>
      <c r="AQ54" s="4">
        <f ca="1"/>
        <v>576003099</v>
      </c>
      <c r="AR54">
        <f ca="1"/>
        <v>-90000</v>
      </c>
      <c r="AS54" s="4">
        <f ca="1"/>
        <v>-1217650000</v>
      </c>
      <c r="AT54" s="4">
        <f ca="1"/>
        <v>-35279526146</v>
      </c>
      <c r="AU54" s="4">
        <f ca="1"/>
        <v>-86571886751</v>
      </c>
      <c r="AW54" s="58"/>
      <c r="AX54" t="str">
        <f ca="1"/>
        <v>10/11/2023</v>
      </c>
      <c r="AY54" s="4">
        <f ca="1"/>
        <v>-963934324220</v>
      </c>
      <c r="AZ54" s="4">
        <f ca="1"/>
        <v>-13558450000</v>
      </c>
      <c r="BA54" s="4">
        <f ca="1"/>
        <v>223752825721</v>
      </c>
      <c r="BB54" s="4">
        <f ca="1"/>
        <v>169077440000</v>
      </c>
      <c r="BC54" s="4">
        <f ca="1"/>
        <v>98167978042</v>
      </c>
      <c r="BD54" s="4">
        <f ca="1"/>
        <v>7360985078</v>
      </c>
      <c r="BE54" s="4">
        <f ca="1"/>
        <v>29088890000</v>
      </c>
      <c r="BF54" s="4">
        <f ca="1"/>
        <v>4369007547</v>
      </c>
      <c r="BG54" s="4">
        <f ca="1"/>
        <v>2318252127</v>
      </c>
      <c r="BI54" s="58"/>
      <c r="BJ54" t="str">
        <f ca="1"/>
        <v>10/11/2023</v>
      </c>
      <c r="BK54" s="4">
        <f ca="1"/>
        <v>139301610000</v>
      </c>
      <c r="BL54" s="4">
        <f ca="1"/>
        <v>493701581520</v>
      </c>
      <c r="BM54" s="4">
        <f ca="1"/>
        <v>8643391573</v>
      </c>
      <c r="BN54" s="4">
        <f ca="1"/>
        <v>35062204041</v>
      </c>
      <c r="BO54" s="4">
        <f ca="1"/>
        <v>7071920000</v>
      </c>
      <c r="BP54" s="4">
        <f ca="1"/>
        <v>24598858787</v>
      </c>
      <c r="BQ54" s="4">
        <f ca="1"/>
        <v>-6851331772</v>
      </c>
    </row>
    <row r="55" spans="20:69" x14ac:dyDescent="0.2">
      <c r="T55" t="e">
        <f t="shared" si="0"/>
        <v>#DIV/0!</v>
      </c>
      <c r="U55">
        <f t="shared" si="1"/>
        <v>0</v>
      </c>
      <c r="W55" s="58"/>
      <c r="X55" t="str">
        <f ca="1"/>
        <v>09/11/2023</v>
      </c>
      <c r="Y55" s="4">
        <f ca="1"/>
        <v>-59825755470</v>
      </c>
      <c r="Z55" s="4">
        <f ca="1"/>
        <v>57910654805</v>
      </c>
      <c r="AA55" s="4">
        <f ca="1"/>
        <v>-118540500000</v>
      </c>
      <c r="AB55" s="4">
        <f ca="1"/>
        <v>-155550040000</v>
      </c>
      <c r="AC55" s="4">
        <f ca="1"/>
        <v>62119290000</v>
      </c>
      <c r="AD55" s="4">
        <f ca="1"/>
        <v>-7301712897</v>
      </c>
      <c r="AE55" s="4">
        <f ca="1"/>
        <v>141626390000</v>
      </c>
      <c r="AF55" s="4">
        <f ca="1"/>
        <v>420029431</v>
      </c>
      <c r="AG55" s="4">
        <f ca="1"/>
        <v>304064185564</v>
      </c>
      <c r="AI55" s="58"/>
      <c r="AJ55" t="str">
        <f ca="1"/>
        <v>09/11/2023</v>
      </c>
      <c r="AK55" s="4">
        <f ca="1"/>
        <v>12190349561</v>
      </c>
      <c r="AL55" s="4">
        <f ca="1"/>
        <v>959891156641</v>
      </c>
      <c r="AM55" s="4">
        <f ca="1"/>
        <v>-139692676443</v>
      </c>
      <c r="AN55" s="4">
        <f ca="1"/>
        <v>1245960000</v>
      </c>
      <c r="AO55" s="4">
        <f ca="1"/>
        <v>-626248058037</v>
      </c>
      <c r="AP55" s="4">
        <f ca="1"/>
        <v>-32189293587</v>
      </c>
      <c r="AQ55" s="4">
        <f ca="1"/>
        <v>913433099</v>
      </c>
      <c r="AR55">
        <f ca="1"/>
        <v>-90000</v>
      </c>
      <c r="AS55" s="4">
        <f ca="1"/>
        <v>-1354450000</v>
      </c>
      <c r="AT55" s="4">
        <f ca="1"/>
        <v>-42166386146</v>
      </c>
      <c r="AU55" s="4">
        <f ca="1"/>
        <v>-85407726751</v>
      </c>
      <c r="AW55" s="58"/>
      <c r="AX55" t="str">
        <f ca="1"/>
        <v>09/11/2023</v>
      </c>
      <c r="AY55" s="4">
        <f ca="1"/>
        <v>-922550534220</v>
      </c>
      <c r="AZ55" s="4">
        <f ca="1"/>
        <v>-10507840000</v>
      </c>
      <c r="BA55" s="4">
        <f ca="1"/>
        <v>221992555721</v>
      </c>
      <c r="BB55" s="4">
        <f ca="1"/>
        <v>158255950000</v>
      </c>
      <c r="BC55" s="4">
        <f ca="1"/>
        <v>86332828042</v>
      </c>
      <c r="BD55" s="4">
        <f ca="1"/>
        <v>36376846622</v>
      </c>
      <c r="BE55" s="4">
        <f ca="1"/>
        <v>27044240000</v>
      </c>
      <c r="BF55" s="4">
        <f ca="1"/>
        <v>8382324911</v>
      </c>
      <c r="BG55" s="4">
        <f ca="1"/>
        <v>2176482127</v>
      </c>
      <c r="BI55" s="58"/>
      <c r="BJ55" t="str">
        <f ca="1"/>
        <v>09/11/2023</v>
      </c>
      <c r="BK55" s="4">
        <f ca="1"/>
        <v>146790870000</v>
      </c>
      <c r="BL55" s="4">
        <f ca="1"/>
        <v>499675185090</v>
      </c>
      <c r="BM55" s="4">
        <f ca="1"/>
        <v>8608461573</v>
      </c>
      <c r="BN55" s="4">
        <f ca="1"/>
        <v>25507894041</v>
      </c>
      <c r="BO55" s="4">
        <f ca="1"/>
        <v>6839300000</v>
      </c>
      <c r="BP55" s="4">
        <f ca="1"/>
        <v>24607668787</v>
      </c>
      <c r="BQ55" s="4">
        <f ca="1"/>
        <v>-6810291772</v>
      </c>
    </row>
    <row r="56" spans="20:69" x14ac:dyDescent="0.2">
      <c r="T56" t="e">
        <f t="shared" si="0"/>
        <v>#DIV/0!</v>
      </c>
      <c r="U56">
        <f t="shared" si="1"/>
        <v>0</v>
      </c>
      <c r="W56" s="58"/>
      <c r="X56" t="str">
        <f ca="1"/>
        <v>08/11/2023</v>
      </c>
      <c r="Y56" s="4">
        <f ca="1"/>
        <v>-60821195470</v>
      </c>
      <c r="Z56" s="4">
        <f ca="1"/>
        <v>59187764805</v>
      </c>
      <c r="AA56" s="4">
        <f ca="1"/>
        <v>-80457420000</v>
      </c>
      <c r="AB56" s="4">
        <f ca="1"/>
        <v>-122651990000</v>
      </c>
      <c r="AC56" s="4">
        <f ca="1"/>
        <v>66172200000</v>
      </c>
      <c r="AD56" s="4">
        <f ca="1"/>
        <v>-6360054941</v>
      </c>
      <c r="AE56" s="4">
        <f ca="1"/>
        <v>140474270000</v>
      </c>
      <c r="AF56" s="4">
        <f ca="1"/>
        <v>5511809431</v>
      </c>
      <c r="AG56" s="4">
        <f ca="1"/>
        <v>321986019467</v>
      </c>
      <c r="AI56" s="58"/>
      <c r="AJ56" t="str">
        <f ca="1"/>
        <v>08/11/2023</v>
      </c>
      <c r="AK56" s="4">
        <f ca="1"/>
        <v>155140099561</v>
      </c>
      <c r="AL56" s="4">
        <f ca="1"/>
        <v>945138386641</v>
      </c>
      <c r="AM56" s="4">
        <f ca="1"/>
        <v>-169247846443</v>
      </c>
      <c r="AN56" s="4">
        <f ca="1"/>
        <v>1245960000</v>
      </c>
      <c r="AO56" s="4">
        <f ca="1"/>
        <v>-600100668037</v>
      </c>
      <c r="AP56" s="4">
        <f ca="1"/>
        <v>-36156403587</v>
      </c>
      <c r="AQ56" s="4">
        <f ca="1"/>
        <v>731273099</v>
      </c>
      <c r="AR56">
        <f ca="1"/>
        <v>-90000</v>
      </c>
      <c r="AS56" s="4">
        <f ca="1"/>
        <v>-927160000</v>
      </c>
      <c r="AT56" s="4">
        <f ca="1"/>
        <v>-41962756146</v>
      </c>
      <c r="AU56" s="4">
        <f ca="1"/>
        <v>-78716576751</v>
      </c>
      <c r="AW56" s="58"/>
      <c r="AX56" t="str">
        <f ca="1"/>
        <v>08/11/2023</v>
      </c>
      <c r="AY56" s="4">
        <f ca="1"/>
        <v>-636247834220</v>
      </c>
      <c r="AZ56" s="4">
        <f ca="1"/>
        <v>-16660300000</v>
      </c>
      <c r="BA56" s="4">
        <f ca="1"/>
        <v>229174105721</v>
      </c>
      <c r="BB56" s="4">
        <f ca="1"/>
        <v>166724650000</v>
      </c>
      <c r="BC56" s="4">
        <f ca="1"/>
        <v>71589998042</v>
      </c>
      <c r="BD56" s="4">
        <f ca="1"/>
        <v>40958016622</v>
      </c>
      <c r="BE56" s="4">
        <f ca="1"/>
        <v>39329650000</v>
      </c>
      <c r="BF56" s="4">
        <f ca="1"/>
        <v>5292969926</v>
      </c>
      <c r="BG56" s="4">
        <f ca="1"/>
        <v>1913752127</v>
      </c>
      <c r="BI56" s="58"/>
      <c r="BJ56" t="str">
        <f ca="1"/>
        <v>08/11/2023</v>
      </c>
      <c r="BK56" s="4">
        <f ca="1"/>
        <v>101302770000</v>
      </c>
      <c r="BL56" s="4">
        <f ca="1"/>
        <v>481199311835</v>
      </c>
      <c r="BM56" s="4">
        <f ca="1"/>
        <v>4550021573</v>
      </c>
      <c r="BN56" s="4">
        <f ca="1"/>
        <v>25988324041</v>
      </c>
      <c r="BO56" s="4">
        <f ca="1"/>
        <v>7368980000</v>
      </c>
      <c r="BP56" s="4">
        <f ca="1"/>
        <v>24580688787</v>
      </c>
      <c r="BQ56" s="4">
        <f ca="1"/>
        <v>-6813301772</v>
      </c>
    </row>
    <row r="57" spans="20:69" x14ac:dyDescent="0.2">
      <c r="T57" t="e">
        <f t="shared" si="0"/>
        <v>#DIV/0!</v>
      </c>
      <c r="U57">
        <f t="shared" si="1"/>
        <v>0</v>
      </c>
      <c r="W57" s="58"/>
      <c r="X57" t="str">
        <f ca="1"/>
        <v>07/11/2023</v>
      </c>
      <c r="Y57" s="4">
        <f ca="1"/>
        <v>-59545905470</v>
      </c>
      <c r="Z57" s="4">
        <f ca="1"/>
        <v>92347144805</v>
      </c>
      <c r="AA57" s="4">
        <f ca="1"/>
        <v>-47453830000</v>
      </c>
      <c r="AB57" s="4">
        <f ca="1"/>
        <v>-90104880000</v>
      </c>
      <c r="AC57" s="4">
        <f ca="1"/>
        <v>70291470000</v>
      </c>
      <c r="AD57" s="4">
        <f ca="1"/>
        <v>-6240836140</v>
      </c>
      <c r="AE57" s="4">
        <f ca="1"/>
        <v>140611800000</v>
      </c>
      <c r="AF57" s="4">
        <f ca="1"/>
        <v>-16773110569</v>
      </c>
      <c r="AG57" s="4">
        <f ca="1"/>
        <v>290983306667</v>
      </c>
      <c r="AI57" s="58"/>
      <c r="AJ57" t="str">
        <f ca="1"/>
        <v>07/11/2023</v>
      </c>
      <c r="AK57" s="4">
        <f ca="1"/>
        <v>155849879561</v>
      </c>
      <c r="AL57" s="4">
        <f ca="1"/>
        <v>921611876641</v>
      </c>
      <c r="AM57" s="4">
        <f ca="1"/>
        <v>-172547716443</v>
      </c>
      <c r="AN57" s="4">
        <f ca="1"/>
        <v>1245960000</v>
      </c>
      <c r="AO57" s="4">
        <f ca="1"/>
        <v>-616758308037</v>
      </c>
      <c r="AP57" s="4">
        <f ca="1"/>
        <v>-41272573587</v>
      </c>
      <c r="AQ57" s="4">
        <f ca="1"/>
        <v>754413099</v>
      </c>
      <c r="AR57">
        <f ca="1"/>
        <v>-90000</v>
      </c>
      <c r="AS57" s="4">
        <f ca="1"/>
        <v>-946430000</v>
      </c>
      <c r="AT57" s="4">
        <f ca="1"/>
        <v>-42111886146</v>
      </c>
      <c r="AU57" s="4">
        <f ca="1"/>
        <v>-75350356751</v>
      </c>
      <c r="AW57" s="58"/>
      <c r="AX57" t="str">
        <f ca="1"/>
        <v>07/11/2023</v>
      </c>
      <c r="AY57" s="4">
        <f ca="1"/>
        <v>-507966364220</v>
      </c>
      <c r="AZ57" s="4">
        <f ca="1"/>
        <v>-35241150000</v>
      </c>
      <c r="BA57" s="4">
        <f ca="1"/>
        <v>227952955721</v>
      </c>
      <c r="BB57" s="4">
        <f ca="1"/>
        <v>157341300000</v>
      </c>
      <c r="BC57" s="4">
        <f ca="1"/>
        <v>71038758042</v>
      </c>
      <c r="BD57" s="4">
        <f ca="1"/>
        <v>40316866622</v>
      </c>
      <c r="BE57" s="4">
        <f ca="1"/>
        <v>35326180000</v>
      </c>
      <c r="BF57" s="4">
        <f ca="1"/>
        <v>9966703648</v>
      </c>
      <c r="BG57" s="4">
        <f ca="1"/>
        <v>1680152127</v>
      </c>
      <c r="BI57" s="58"/>
      <c r="BJ57" t="str">
        <f ca="1"/>
        <v>07/11/2023</v>
      </c>
      <c r="BK57" s="4">
        <f ca="1"/>
        <v>106766870000</v>
      </c>
      <c r="BL57" s="4">
        <f ca="1"/>
        <v>445534604388</v>
      </c>
      <c r="BM57" s="4">
        <f ca="1"/>
        <v>-5145608427</v>
      </c>
      <c r="BN57" s="4">
        <f ca="1"/>
        <v>25777394041</v>
      </c>
      <c r="BO57" s="4">
        <f ca="1"/>
        <v>6837190000</v>
      </c>
      <c r="BP57" s="4">
        <f ca="1"/>
        <v>24579228787</v>
      </c>
      <c r="BQ57" s="4">
        <f ca="1"/>
        <v>-7498661772</v>
      </c>
    </row>
    <row r="58" spans="20:69" x14ac:dyDescent="0.2">
      <c r="T58" t="e">
        <f t="shared" si="0"/>
        <v>#DIV/0!</v>
      </c>
      <c r="U58">
        <f t="shared" si="1"/>
        <v>0</v>
      </c>
      <c r="W58" s="58"/>
      <c r="X58" t="str">
        <f ca="1"/>
        <v>06/11/2023</v>
      </c>
      <c r="Y58" s="4">
        <f ca="1"/>
        <v>-49055535470</v>
      </c>
      <c r="Z58" s="4">
        <f ca="1"/>
        <v>62938204805</v>
      </c>
      <c r="AA58" s="4">
        <f ca="1"/>
        <v>-58421700000</v>
      </c>
      <c r="AB58" s="4">
        <f ca="1"/>
        <v>-89757370000</v>
      </c>
      <c r="AC58" s="4">
        <f ca="1"/>
        <v>61772040000</v>
      </c>
      <c r="AD58" s="4">
        <f ca="1"/>
        <v>-5317671687</v>
      </c>
      <c r="AE58" s="4">
        <f ca="1"/>
        <v>129588150000</v>
      </c>
      <c r="AF58" s="4">
        <f ca="1"/>
        <v>-20320400569</v>
      </c>
      <c r="AG58" s="4">
        <f ca="1"/>
        <v>244689393866</v>
      </c>
      <c r="AI58" s="58"/>
      <c r="AJ58" t="str">
        <f ca="1"/>
        <v>06/11/2023</v>
      </c>
      <c r="AK58" s="4">
        <f ca="1"/>
        <v>161059219561</v>
      </c>
      <c r="AL58" s="4">
        <f ca="1"/>
        <v>904229636641</v>
      </c>
      <c r="AM58" s="4">
        <f ca="1"/>
        <v>-170438376443</v>
      </c>
      <c r="AN58" s="4">
        <f ca="1"/>
        <v>922530000</v>
      </c>
      <c r="AO58" s="4">
        <f ca="1"/>
        <v>-602217158037</v>
      </c>
      <c r="AP58" s="4">
        <f ca="1"/>
        <v>-42072543587</v>
      </c>
      <c r="AQ58" s="4">
        <f ca="1"/>
        <v>739693099</v>
      </c>
      <c r="AR58">
        <f ca="1"/>
        <v>-90000</v>
      </c>
      <c r="AS58" s="4">
        <f ca="1"/>
        <v>-4112840000</v>
      </c>
      <c r="AT58" s="4">
        <f ca="1"/>
        <v>-28595116146</v>
      </c>
      <c r="AU58" s="4">
        <f ca="1"/>
        <v>-79000866751</v>
      </c>
      <c r="AW58" s="58"/>
      <c r="AX58" t="str">
        <f ca="1"/>
        <v>06/11/2023</v>
      </c>
      <c r="AY58" s="4">
        <f ca="1"/>
        <v>-475911814220</v>
      </c>
      <c r="AZ58" s="4">
        <f ca="1"/>
        <v>-34072650000</v>
      </c>
      <c r="BA58" s="4">
        <f ca="1"/>
        <v>222153885721</v>
      </c>
      <c r="BB58" s="4">
        <f ca="1"/>
        <v>165342200000</v>
      </c>
      <c r="BC58" s="4">
        <f ca="1"/>
        <v>65780708042</v>
      </c>
      <c r="BD58" s="4">
        <f ca="1"/>
        <v>43803936622</v>
      </c>
      <c r="BE58" s="4">
        <f ca="1"/>
        <v>44175420000</v>
      </c>
      <c r="BF58" s="4">
        <f ca="1"/>
        <v>7608256462</v>
      </c>
      <c r="BG58" s="4">
        <f ca="1"/>
        <v>1541862127</v>
      </c>
      <c r="BI58" s="58"/>
      <c r="BJ58" t="str">
        <f ca="1"/>
        <v>06/11/2023</v>
      </c>
      <c r="BK58" s="4">
        <f ca="1"/>
        <v>96150050000</v>
      </c>
      <c r="BL58" s="4">
        <f ca="1"/>
        <v>439235196956</v>
      </c>
      <c r="BM58" s="4">
        <f ca="1"/>
        <v>-5027878427</v>
      </c>
      <c r="BN58" s="4">
        <f ca="1"/>
        <v>25819124041</v>
      </c>
      <c r="BO58" s="4">
        <f ca="1"/>
        <v>6890920000</v>
      </c>
      <c r="BP58" s="4">
        <f ca="1"/>
        <v>24639788787</v>
      </c>
      <c r="BQ58" s="4">
        <f ca="1"/>
        <v>-7551411772</v>
      </c>
    </row>
    <row r="59" spans="20:69" x14ac:dyDescent="0.2">
      <c r="T59" t="e">
        <f t="shared" si="0"/>
        <v>#DIV/0!</v>
      </c>
      <c r="U59">
        <f t="shared" si="1"/>
        <v>0</v>
      </c>
      <c r="W59" s="58"/>
      <c r="X59" t="str">
        <f ca="1"/>
        <v>03/11/2023</v>
      </c>
      <c r="Y59" s="4">
        <f ca="1"/>
        <v>-31361095470</v>
      </c>
      <c r="Z59" s="4">
        <f ca="1"/>
        <v>66007454805</v>
      </c>
      <c r="AA59" s="4">
        <f ca="1"/>
        <v>-55479370000</v>
      </c>
      <c r="AB59" s="4">
        <f ca="1"/>
        <v>-95370710000</v>
      </c>
      <c r="AC59" s="4">
        <f ca="1"/>
        <v>63661130000</v>
      </c>
      <c r="AD59" s="4">
        <f ca="1"/>
        <v>-5909177298</v>
      </c>
      <c r="AE59" s="4">
        <f ca="1"/>
        <v>122174850000</v>
      </c>
      <c r="AF59" s="4">
        <f ca="1"/>
        <v>13171389431</v>
      </c>
      <c r="AG59" s="4">
        <f ca="1"/>
        <v>134038101855</v>
      </c>
      <c r="AI59" s="58"/>
      <c r="AJ59" t="str">
        <f ca="1"/>
        <v>03/11/2023</v>
      </c>
      <c r="AK59" s="4">
        <f ca="1"/>
        <v>142860409653</v>
      </c>
      <c r="AL59" s="4">
        <f ca="1"/>
        <v>745669209751</v>
      </c>
      <c r="AM59" s="4">
        <f ca="1"/>
        <v>-198706596443</v>
      </c>
      <c r="AN59" s="4">
        <f ca="1"/>
        <v>922530000</v>
      </c>
      <c r="AO59" s="4">
        <f ca="1"/>
        <v>-624611928037</v>
      </c>
      <c r="AP59" s="4">
        <f ca="1"/>
        <v>-42412510017</v>
      </c>
      <c r="AQ59" s="4">
        <f ca="1"/>
        <v>917403099</v>
      </c>
      <c r="AR59">
        <f ca="1"/>
        <v>-90000</v>
      </c>
      <c r="AS59" s="4">
        <f ca="1"/>
        <v>-6027110000</v>
      </c>
      <c r="AT59" s="4">
        <f ca="1"/>
        <v>-20702876146</v>
      </c>
      <c r="AU59" s="4">
        <f ca="1"/>
        <v>-80363206751</v>
      </c>
      <c r="AW59" s="58"/>
      <c r="AX59" t="str">
        <f ca="1"/>
        <v>03/11/2023</v>
      </c>
      <c r="AY59" s="4">
        <f ca="1"/>
        <v>-503778704220</v>
      </c>
      <c r="AZ59" s="4">
        <f ca="1"/>
        <v>-37879700000</v>
      </c>
      <c r="BA59" s="4">
        <f ca="1"/>
        <v>198395855142</v>
      </c>
      <c r="BB59" s="4">
        <f ca="1"/>
        <v>172054600000</v>
      </c>
      <c r="BC59" s="4">
        <f ca="1"/>
        <v>57503728042</v>
      </c>
      <c r="BD59" s="4">
        <f ca="1"/>
        <v>47490326622</v>
      </c>
      <c r="BE59" s="4">
        <f ca="1"/>
        <v>46243590000</v>
      </c>
      <c r="BF59" s="4">
        <f ca="1"/>
        <v>7465513337</v>
      </c>
      <c r="BG59" s="4">
        <f ca="1"/>
        <v>1489598225</v>
      </c>
      <c r="BI59" s="58"/>
      <c r="BJ59" t="str">
        <f ca="1"/>
        <v>03/11/2023</v>
      </c>
      <c r="BK59" s="4">
        <f ca="1"/>
        <v>112173480000</v>
      </c>
      <c r="BL59" s="4">
        <f ca="1"/>
        <v>434865192130</v>
      </c>
      <c r="BM59" s="4">
        <f ca="1"/>
        <v>-3452355077</v>
      </c>
      <c r="BN59" s="4">
        <f ca="1"/>
        <v>32727876456</v>
      </c>
      <c r="BO59" s="4">
        <f ca="1"/>
        <v>7415270000</v>
      </c>
      <c r="BP59" s="4">
        <f ca="1"/>
        <v>21941038787</v>
      </c>
      <c r="BQ59" s="4">
        <f ca="1"/>
        <v>-7535781772</v>
      </c>
    </row>
    <row r="60" spans="20:69" x14ac:dyDescent="0.2">
      <c r="T60" t="e">
        <f t="shared" si="0"/>
        <v>#DIV/0!</v>
      </c>
      <c r="U60">
        <f t="shared" si="1"/>
        <v>0</v>
      </c>
      <c r="W60" s="58"/>
      <c r="X60" t="str">
        <f ca="1"/>
        <v>02/11/2023</v>
      </c>
      <c r="Y60" s="4">
        <f ca="1"/>
        <v>4732804530</v>
      </c>
      <c r="Z60" s="4">
        <f ca="1"/>
        <v>109236084805</v>
      </c>
      <c r="AA60" s="4">
        <f ca="1"/>
        <v>-29034760000</v>
      </c>
      <c r="AB60" s="4">
        <f ca="1"/>
        <v>-73816800000</v>
      </c>
      <c r="AC60" s="4">
        <f ca="1"/>
        <v>59104020000</v>
      </c>
      <c r="AD60" s="4">
        <f ca="1"/>
        <v>-4494040929</v>
      </c>
      <c r="AE60" s="4">
        <f ca="1"/>
        <v>110580620000</v>
      </c>
      <c r="AF60" s="4">
        <f ca="1"/>
        <v>27378299431</v>
      </c>
      <c r="AG60" s="4">
        <f ca="1"/>
        <v>134830633974</v>
      </c>
      <c r="AI60" s="58"/>
      <c r="AJ60" t="str">
        <f ca="1"/>
        <v>02/11/2023</v>
      </c>
      <c r="AK60" s="4">
        <f ca="1"/>
        <v>99399689653</v>
      </c>
      <c r="AL60" s="4">
        <f ca="1"/>
        <v>723718219751</v>
      </c>
      <c r="AM60" s="4">
        <f ca="1"/>
        <v>-188635596443</v>
      </c>
      <c r="AN60" s="4">
        <f ca="1"/>
        <v>-13983470000</v>
      </c>
      <c r="AO60" s="4">
        <f ca="1"/>
        <v>-604742798037</v>
      </c>
      <c r="AP60" s="4">
        <f ca="1"/>
        <v>-43323200017</v>
      </c>
      <c r="AQ60" s="4">
        <f ca="1"/>
        <v>899033099</v>
      </c>
      <c r="AR60">
        <f ca="1"/>
        <v>-90000</v>
      </c>
      <c r="AS60" s="4">
        <f ca="1"/>
        <v>-7171210000</v>
      </c>
      <c r="AT60" s="4">
        <f ca="1"/>
        <v>-34037256146</v>
      </c>
      <c r="AU60" s="4">
        <f ca="1"/>
        <v>-78130986751</v>
      </c>
      <c r="AW60" s="58"/>
      <c r="AX60" t="str">
        <f ca="1"/>
        <v>02/11/2023</v>
      </c>
      <c r="AY60" s="4">
        <f ca="1"/>
        <v>-496917334220</v>
      </c>
      <c r="AZ60" s="4">
        <f ca="1"/>
        <v>-44133160000</v>
      </c>
      <c r="BA60" s="4">
        <f ca="1"/>
        <v>196638675142</v>
      </c>
      <c r="BB60" s="4">
        <f ca="1"/>
        <v>134363600000</v>
      </c>
      <c r="BC60" s="4">
        <f ca="1"/>
        <v>41334698042</v>
      </c>
      <c r="BD60" s="4">
        <f ca="1"/>
        <v>49129486622</v>
      </c>
      <c r="BE60" s="4">
        <f ca="1"/>
        <v>46077930000</v>
      </c>
      <c r="BF60" s="4">
        <f ca="1"/>
        <v>8029390223</v>
      </c>
      <c r="BG60" s="4">
        <f ca="1"/>
        <v>2260148225</v>
      </c>
      <c r="BI60" s="58"/>
      <c r="BJ60" t="str">
        <f ca="1"/>
        <v>02/11/2023</v>
      </c>
      <c r="BK60" s="4">
        <f ca="1"/>
        <v>110968830000</v>
      </c>
      <c r="BL60" s="4">
        <f ca="1"/>
        <v>431219379647</v>
      </c>
      <c r="BM60" s="4">
        <f ca="1"/>
        <v>-1806745077</v>
      </c>
      <c r="BN60" s="4">
        <f ca="1"/>
        <v>36044696456</v>
      </c>
      <c r="BO60" s="4">
        <f ca="1"/>
        <v>8075470000</v>
      </c>
      <c r="BP60" s="4">
        <f ca="1"/>
        <v>20682118787</v>
      </c>
      <c r="BQ60" s="4">
        <f ca="1"/>
        <v>-7489241772</v>
      </c>
    </row>
    <row r="61" spans="20:69" x14ac:dyDescent="0.2">
      <c r="T61" t="e">
        <f t="shared" si="0"/>
        <v>#DIV/0!</v>
      </c>
      <c r="U61">
        <f t="shared" si="1"/>
        <v>0</v>
      </c>
      <c r="W61" s="58"/>
      <c r="X61" t="str">
        <f ca="1"/>
        <v>01/11/2023</v>
      </c>
      <c r="Y61" s="4">
        <f ca="1"/>
        <v>-2209455470</v>
      </c>
      <c r="Z61" s="4">
        <f ca="1"/>
        <v>117319754805</v>
      </c>
      <c r="AA61" s="4">
        <f ca="1"/>
        <v>-29835270000</v>
      </c>
      <c r="AB61" s="4">
        <f ca="1"/>
        <v>-56394700000</v>
      </c>
      <c r="AC61" s="4">
        <f ca="1"/>
        <v>62203870000</v>
      </c>
      <c r="AD61" s="4">
        <f ca="1"/>
        <v>-3446401602</v>
      </c>
      <c r="AE61" s="4">
        <f ca="1"/>
        <v>110939120000</v>
      </c>
      <c r="AF61" s="4">
        <f ca="1"/>
        <v>34452889431</v>
      </c>
      <c r="AG61" s="4">
        <f ca="1"/>
        <v>6300633126</v>
      </c>
      <c r="AI61" s="58"/>
      <c r="AJ61" t="str">
        <f ca="1"/>
        <v>01/11/2023</v>
      </c>
      <c r="AK61" s="4">
        <f ca="1"/>
        <v>96969939653</v>
      </c>
      <c r="AL61" s="4">
        <f ca="1"/>
        <v>711653979751</v>
      </c>
      <c r="AM61" s="4">
        <f ca="1"/>
        <v>-179882648978</v>
      </c>
      <c r="AN61" s="4">
        <f ca="1"/>
        <v>-57333990000</v>
      </c>
      <c r="AO61" s="4">
        <f ca="1"/>
        <v>-587651019904</v>
      </c>
      <c r="AP61" s="4">
        <f ca="1"/>
        <v>-40617800017</v>
      </c>
      <c r="AQ61" s="4">
        <f ca="1"/>
        <v>723603099</v>
      </c>
      <c r="AR61">
        <f ca="1"/>
        <v>-90000</v>
      </c>
      <c r="AS61" s="4">
        <f ca="1"/>
        <v>-3986750000</v>
      </c>
      <c r="AT61" s="4">
        <f ca="1"/>
        <v>-34037256146</v>
      </c>
      <c r="AU61" s="4">
        <f ca="1"/>
        <v>-79191820000</v>
      </c>
      <c r="AW61" s="58"/>
      <c r="AX61" t="str">
        <f ca="1"/>
        <v>01/11/2023</v>
      </c>
      <c r="AY61" s="4">
        <f ca="1"/>
        <v>-393085875854</v>
      </c>
      <c r="AZ61" s="4">
        <f ca="1"/>
        <v>-46865680000</v>
      </c>
      <c r="BA61" s="4">
        <f ca="1"/>
        <v>158464635142</v>
      </c>
      <c r="BB61" s="4">
        <f ca="1"/>
        <v>109545670000</v>
      </c>
      <c r="BC61" s="4">
        <f ca="1"/>
        <v>12472912662</v>
      </c>
      <c r="BD61" s="4">
        <f ca="1"/>
        <v>39049176622</v>
      </c>
      <c r="BE61" s="4">
        <f ca="1"/>
        <v>33805620000</v>
      </c>
      <c r="BF61" s="4">
        <f ca="1"/>
        <v>11713829389</v>
      </c>
      <c r="BG61" s="4">
        <f ca="1"/>
        <v>2200778225</v>
      </c>
      <c r="BI61" s="58"/>
      <c r="BJ61" t="str">
        <f ca="1"/>
        <v>01/11/2023</v>
      </c>
      <c r="BK61" s="4">
        <f ca="1"/>
        <v>111926490000</v>
      </c>
      <c r="BL61" s="4">
        <f ca="1"/>
        <v>412546002408</v>
      </c>
      <c r="BM61" s="4">
        <f ca="1"/>
        <v>-1533475077</v>
      </c>
      <c r="BN61" s="4">
        <f ca="1"/>
        <v>35711680000</v>
      </c>
      <c r="BO61" s="4">
        <f ca="1"/>
        <v>9145910000</v>
      </c>
      <c r="BP61" s="4">
        <f ca="1"/>
        <v>20583258787</v>
      </c>
      <c r="BQ61" s="4">
        <f ca="1"/>
        <v>-7427721772</v>
      </c>
    </row>
    <row r="62" spans="20:69" x14ac:dyDescent="0.2">
      <c r="T62" t="e">
        <f t="shared" si="0"/>
        <v>#DIV/0!</v>
      </c>
      <c r="U62">
        <f t="shared" si="1"/>
        <v>0</v>
      </c>
      <c r="W62" s="58"/>
      <c r="X62" t="str">
        <f ca="1"/>
        <v>31/10/2023</v>
      </c>
      <c r="Y62" s="4">
        <f ca="1"/>
        <v>-76924535470</v>
      </c>
      <c r="Z62" s="4">
        <f ca="1"/>
        <v>57060784805</v>
      </c>
      <c r="AA62" s="4">
        <f ca="1"/>
        <v>-127466750000</v>
      </c>
      <c r="AB62" s="4">
        <f ca="1"/>
        <v>-73059310000</v>
      </c>
      <c r="AC62" s="4">
        <f ca="1"/>
        <v>53651660000</v>
      </c>
      <c r="AD62" s="4">
        <f ca="1"/>
        <v>-4463412452</v>
      </c>
      <c r="AE62" s="4">
        <f ca="1"/>
        <v>109593880000</v>
      </c>
      <c r="AF62" s="4">
        <f ca="1"/>
        <v>-2771790569</v>
      </c>
      <c r="AG62" s="4">
        <f ca="1"/>
        <v>-173454856863</v>
      </c>
      <c r="AI62" s="58"/>
      <c r="AJ62" t="str">
        <f ca="1"/>
        <v>31/10/2023</v>
      </c>
      <c r="AK62" s="4">
        <f ca="1"/>
        <v>83453579653</v>
      </c>
      <c r="AL62" s="4">
        <f ca="1"/>
        <v>708251459751</v>
      </c>
      <c r="AM62" s="4">
        <f ca="1"/>
        <v>-155220648978</v>
      </c>
      <c r="AN62" s="4">
        <f ca="1"/>
        <v>-72463720000</v>
      </c>
      <c r="AO62" s="4">
        <f ca="1"/>
        <v>-553188989904</v>
      </c>
      <c r="AP62" s="4">
        <f ca="1"/>
        <v>-39392958149</v>
      </c>
      <c r="AQ62" s="4">
        <f ca="1"/>
        <v>723603099</v>
      </c>
      <c r="AR62">
        <f ca="1"/>
        <v>-90000</v>
      </c>
      <c r="AS62" s="4">
        <f ca="1"/>
        <v>-2091450000</v>
      </c>
      <c r="AT62" s="4">
        <f ca="1"/>
        <v>-40320046146</v>
      </c>
      <c r="AU62" s="4">
        <f ca="1"/>
        <v>-86239010000</v>
      </c>
      <c r="AW62" s="58"/>
      <c r="AX62" t="str">
        <f ca="1"/>
        <v>31/10/2023</v>
      </c>
      <c r="AY62" s="4">
        <f ca="1"/>
        <v>310217234146</v>
      </c>
      <c r="AZ62" s="4">
        <f ca="1"/>
        <v>-49230180000</v>
      </c>
      <c r="BA62" s="4">
        <f ca="1"/>
        <v>95967285142</v>
      </c>
      <c r="BB62" s="4">
        <f ca="1"/>
        <v>122545860000</v>
      </c>
      <c r="BC62" s="4">
        <f ca="1"/>
        <v>12702932662</v>
      </c>
      <c r="BD62" s="4">
        <f ca="1"/>
        <v>35333146622</v>
      </c>
      <c r="BE62" s="4">
        <f ca="1"/>
        <v>28952740000</v>
      </c>
      <c r="BF62" s="4">
        <f ca="1"/>
        <v>4852157270</v>
      </c>
      <c r="BG62" s="4">
        <f ca="1"/>
        <v>2495668225</v>
      </c>
      <c r="BI62" s="58"/>
      <c r="BJ62" t="str">
        <f ca="1"/>
        <v>31/10/2023</v>
      </c>
      <c r="BK62" s="4">
        <f ca="1"/>
        <v>95276070000</v>
      </c>
      <c r="BL62" s="4">
        <f ca="1"/>
        <v>403126139369</v>
      </c>
      <c r="BM62" s="4">
        <f ca="1"/>
        <v>-3381386973</v>
      </c>
      <c r="BN62" s="4">
        <f ca="1"/>
        <v>33276030000</v>
      </c>
      <c r="BO62" s="4">
        <f ca="1"/>
        <v>7721680000</v>
      </c>
      <c r="BP62" s="4">
        <f ca="1"/>
        <v>20653978787</v>
      </c>
      <c r="BQ62" s="4">
        <f ca="1"/>
        <v>-7288881772</v>
      </c>
    </row>
    <row r="63" spans="20:69" x14ac:dyDescent="0.2">
      <c r="T63" t="e">
        <f t="shared" si="0"/>
        <v>#DIV/0!</v>
      </c>
      <c r="U63">
        <f t="shared" si="1"/>
        <v>0</v>
      </c>
      <c r="W63" s="58"/>
      <c r="X63" t="str">
        <f ca="1"/>
        <v>30/10/2023</v>
      </c>
      <c r="Y63" s="4">
        <f ca="1"/>
        <v>-53353485470</v>
      </c>
      <c r="Z63" s="4">
        <f ca="1"/>
        <v>25575280000</v>
      </c>
      <c r="AA63" s="4">
        <f ca="1"/>
        <v>-127747190000</v>
      </c>
      <c r="AB63" s="4">
        <f ca="1"/>
        <v>-66086700000</v>
      </c>
      <c r="AC63" s="4">
        <f ca="1"/>
        <v>46047250000</v>
      </c>
      <c r="AD63" s="4">
        <f ca="1"/>
        <v>-8068124717</v>
      </c>
      <c r="AE63" s="4">
        <f ca="1"/>
        <v>94463000000</v>
      </c>
      <c r="AF63" s="4">
        <f ca="1"/>
        <v>-39094073277</v>
      </c>
      <c r="AG63" s="4">
        <f ca="1"/>
        <v>-160448173670</v>
      </c>
      <c r="AI63" s="58"/>
      <c r="AJ63" t="str">
        <f ca="1"/>
        <v>30/10/2023</v>
      </c>
      <c r="AK63" s="4">
        <f ca="1"/>
        <v>57756079653</v>
      </c>
      <c r="AL63" s="4">
        <f ca="1"/>
        <v>755863909751</v>
      </c>
      <c r="AM63" s="4">
        <f ca="1"/>
        <v>-171920618978</v>
      </c>
      <c r="AN63" s="4">
        <f ca="1"/>
        <v>-58533770000</v>
      </c>
      <c r="AO63" s="4">
        <f ca="1"/>
        <v>-556529269904</v>
      </c>
      <c r="AP63" s="4">
        <f ca="1"/>
        <v>-41932364526</v>
      </c>
      <c r="AQ63" s="4">
        <f ca="1"/>
        <v>741333099</v>
      </c>
      <c r="AR63">
        <f ca="1"/>
        <v>-1520000</v>
      </c>
      <c r="AS63" s="4">
        <f ca="1"/>
        <v>-5870000</v>
      </c>
      <c r="AT63" s="4">
        <f ca="1"/>
        <v>-44826316146</v>
      </c>
      <c r="AU63" s="4">
        <f ca="1"/>
        <v>-90619220000</v>
      </c>
      <c r="AW63" s="58"/>
      <c r="AX63" t="str">
        <f ca="1"/>
        <v>30/10/2023</v>
      </c>
      <c r="AY63" s="4">
        <f ca="1"/>
        <v>584638874146</v>
      </c>
      <c r="AZ63" s="4">
        <f ca="1"/>
        <v>-47477840000</v>
      </c>
      <c r="BA63" s="4">
        <f ca="1"/>
        <v>81128660942</v>
      </c>
      <c r="BB63" s="4">
        <f ca="1"/>
        <v>102619840000</v>
      </c>
      <c r="BC63" s="4">
        <f ca="1"/>
        <v>20374669678</v>
      </c>
      <c r="BD63" s="4">
        <f ca="1"/>
        <v>17950886622</v>
      </c>
      <c r="BE63" s="4">
        <f ca="1"/>
        <v>16010230000</v>
      </c>
      <c r="BF63" s="4">
        <f ca="1"/>
        <v>2647740419</v>
      </c>
      <c r="BG63" s="4">
        <f ca="1"/>
        <v>1254015650</v>
      </c>
      <c r="BI63" s="58"/>
      <c r="BJ63" t="str">
        <f ca="1"/>
        <v>30/10/2023</v>
      </c>
      <c r="BK63" s="4">
        <f ca="1"/>
        <v>55423380000</v>
      </c>
      <c r="BL63" s="4">
        <f ca="1"/>
        <v>382500825865</v>
      </c>
      <c r="BM63" s="4">
        <f ca="1"/>
        <v>-5091886973</v>
      </c>
      <c r="BN63" s="4">
        <f ca="1"/>
        <v>20085970000</v>
      </c>
      <c r="BO63" s="4">
        <f ca="1"/>
        <v>5814410000</v>
      </c>
      <c r="BP63" s="4">
        <f ca="1"/>
        <v>18046738787</v>
      </c>
      <c r="BQ63" s="4">
        <f ca="1"/>
        <v>-7252910000</v>
      </c>
    </row>
    <row r="64" spans="20:69" x14ac:dyDescent="0.2">
      <c r="T64" t="e">
        <f t="shared" si="0"/>
        <v>#DIV/0!</v>
      </c>
      <c r="U64">
        <f t="shared" si="1"/>
        <v>0</v>
      </c>
      <c r="W64" s="58"/>
      <c r="X64" t="str">
        <f ca="1"/>
        <v>27/10/2023</v>
      </c>
      <c r="Y64" s="4">
        <f ca="1"/>
        <v>-71455775470</v>
      </c>
      <c r="Z64" s="4">
        <f ca="1"/>
        <v>-11130280000</v>
      </c>
      <c r="AA64" s="4">
        <f ca="1"/>
        <v>-173879350000</v>
      </c>
      <c r="AB64" s="4">
        <f ca="1"/>
        <v>-72382930000</v>
      </c>
      <c r="AC64" s="4">
        <f ca="1"/>
        <v>45069090000</v>
      </c>
      <c r="AD64" s="4">
        <f ca="1"/>
        <v>-9353549448</v>
      </c>
      <c r="AE64" s="4">
        <f ca="1"/>
        <v>90748870000</v>
      </c>
      <c r="AF64" s="4">
        <f ca="1"/>
        <v>-48125833277</v>
      </c>
      <c r="AG64" s="4">
        <f ca="1"/>
        <v>-150422632143</v>
      </c>
      <c r="AI64" s="58"/>
      <c r="AJ64" t="str">
        <f ca="1"/>
        <v>27/10/2023</v>
      </c>
      <c r="AK64" s="4">
        <f ca="1"/>
        <v>29031309653</v>
      </c>
      <c r="AL64" s="4">
        <f ca="1"/>
        <v>732554209751</v>
      </c>
      <c r="AM64" s="4">
        <f ca="1"/>
        <v>-166569718978</v>
      </c>
      <c r="AN64" s="4">
        <f ca="1"/>
        <v>-15456260000</v>
      </c>
      <c r="AO64" s="4">
        <f ca="1"/>
        <v>-546668139904</v>
      </c>
      <c r="AP64" s="4">
        <f ca="1"/>
        <v>-43030144526</v>
      </c>
      <c r="AQ64" s="4">
        <f ca="1"/>
        <v>931163099</v>
      </c>
      <c r="AR64">
        <f ca="1"/>
        <v>-1520000</v>
      </c>
      <c r="AS64" s="4">
        <f ca="1"/>
        <v>-5870000</v>
      </c>
      <c r="AT64" s="4">
        <f ca="1"/>
        <v>-46318170000</v>
      </c>
      <c r="AU64" s="4">
        <f ca="1"/>
        <v>-87521270000</v>
      </c>
      <c r="AW64" s="58"/>
      <c r="AX64" t="str">
        <f ca="1"/>
        <v>27/10/2023</v>
      </c>
      <c r="AY64" s="4">
        <f ca="1"/>
        <v>897463254146</v>
      </c>
      <c r="AZ64" s="4">
        <f ca="1"/>
        <v>-47557750000</v>
      </c>
      <c r="BA64" s="4">
        <f ca="1"/>
        <v>78185220942</v>
      </c>
      <c r="BB64" s="4">
        <f ca="1"/>
        <v>98740400000</v>
      </c>
      <c r="BC64" s="4">
        <f ca="1"/>
        <v>21032959678</v>
      </c>
      <c r="BD64" s="4">
        <f ca="1"/>
        <v>33669236622</v>
      </c>
      <c r="BE64" s="4">
        <f ca="1"/>
        <v>22549720000</v>
      </c>
      <c r="BF64" s="4">
        <f ca="1"/>
        <v>1017353796</v>
      </c>
      <c r="BG64" s="4">
        <f ca="1"/>
        <v>1410815650</v>
      </c>
      <c r="BI64" s="58"/>
      <c r="BJ64" t="str">
        <f ca="1"/>
        <v>27/10/2023</v>
      </c>
      <c r="BK64" s="4">
        <f ca="1"/>
        <v>48432690000</v>
      </c>
      <c r="BL64" s="4">
        <f ca="1"/>
        <v>382695159188</v>
      </c>
      <c r="BM64" s="4">
        <f ca="1"/>
        <v>-5095306973</v>
      </c>
      <c r="BN64" s="4">
        <f ca="1"/>
        <v>22529300000</v>
      </c>
      <c r="BO64" s="4">
        <f ca="1"/>
        <v>5599990000</v>
      </c>
      <c r="BP64" s="4">
        <f ca="1"/>
        <v>14899418787</v>
      </c>
      <c r="BQ64" s="4">
        <f ca="1"/>
        <v>-7122730000</v>
      </c>
    </row>
    <row r="65" spans="20:87" x14ac:dyDescent="0.2">
      <c r="T65" t="e">
        <f t="shared" si="0"/>
        <v>#DIV/0!</v>
      </c>
      <c r="U65">
        <f t="shared" si="1"/>
        <v>0</v>
      </c>
      <c r="W65" s="58"/>
      <c r="X65" t="str">
        <f ca="1"/>
        <v>26/10/2023</v>
      </c>
      <c r="Y65" s="4">
        <f ca="1"/>
        <v>-115007295470</v>
      </c>
      <c r="Z65" s="4">
        <f ca="1"/>
        <v>-14068210000</v>
      </c>
      <c r="AA65" s="4">
        <f ca="1"/>
        <v>-252526150000</v>
      </c>
      <c r="AB65" s="4">
        <f ca="1"/>
        <v>-69316810000</v>
      </c>
      <c r="AC65" s="4">
        <f ca="1"/>
        <v>51668430000</v>
      </c>
      <c r="AD65" s="4">
        <f ca="1"/>
        <v>-8938066948</v>
      </c>
      <c r="AE65" s="4">
        <f ca="1"/>
        <v>83476560000</v>
      </c>
      <c r="AF65" s="4">
        <f ca="1"/>
        <v>-26652043277</v>
      </c>
      <c r="AG65" s="4">
        <f ca="1"/>
        <v>-150185978618</v>
      </c>
      <c r="AI65" s="58"/>
      <c r="AJ65" t="str">
        <f ca="1"/>
        <v>26/10/2023</v>
      </c>
      <c r="AK65" s="4">
        <f ca="1"/>
        <v>33942916884</v>
      </c>
      <c r="AL65" s="4">
        <f ca="1"/>
        <v>687389514579</v>
      </c>
      <c r="AM65" s="4">
        <f ca="1"/>
        <v>-119008870000</v>
      </c>
      <c r="AN65" s="4">
        <f ca="1"/>
        <v>254220000</v>
      </c>
      <c r="AO65" s="4">
        <f ca="1"/>
        <v>-520882899904</v>
      </c>
      <c r="AP65" s="4">
        <f ca="1"/>
        <v>-42106611122</v>
      </c>
      <c r="AQ65" s="4">
        <f ca="1"/>
        <v>931163099</v>
      </c>
      <c r="AR65">
        <f ca="1"/>
        <v>-1520000</v>
      </c>
      <c r="AS65" s="4">
        <f ca="1"/>
        <v>-5870000</v>
      </c>
      <c r="AT65" s="4">
        <f ca="1"/>
        <v>-36724720000</v>
      </c>
      <c r="AU65" s="4">
        <f ca="1"/>
        <v>-99155980000</v>
      </c>
      <c r="AW65" s="58"/>
      <c r="AX65" t="str">
        <f ca="1"/>
        <v>26/10/2023</v>
      </c>
      <c r="AY65" s="4">
        <f ca="1"/>
        <v>1036613064146</v>
      </c>
      <c r="AZ65" s="4">
        <f ca="1"/>
        <v>-32693110000</v>
      </c>
      <c r="BA65" s="4">
        <f ca="1"/>
        <v>89239633782</v>
      </c>
      <c r="BB65" s="4">
        <f ca="1"/>
        <v>94044410000</v>
      </c>
      <c r="BC65" s="4">
        <f ca="1"/>
        <v>31285503949</v>
      </c>
      <c r="BD65" s="4">
        <f ca="1"/>
        <v>49717406622</v>
      </c>
      <c r="BE65" s="4">
        <f ca="1"/>
        <v>14924270000</v>
      </c>
      <c r="BF65" s="4">
        <f ca="1"/>
        <v>396094121</v>
      </c>
      <c r="BG65" s="4">
        <f ca="1"/>
        <v>1013215650</v>
      </c>
      <c r="BI65" s="58"/>
      <c r="BJ65" t="str">
        <f ca="1"/>
        <v>26/10/2023</v>
      </c>
      <c r="BK65" s="4">
        <f ca="1"/>
        <v>41280970000</v>
      </c>
      <c r="BL65" s="4">
        <f ca="1"/>
        <v>366937270304</v>
      </c>
      <c r="BM65" s="4">
        <f ca="1"/>
        <v>-1281093016</v>
      </c>
      <c r="BN65" s="4">
        <f ca="1"/>
        <v>16717830000</v>
      </c>
      <c r="BO65" s="4">
        <f ca="1"/>
        <v>5859120000</v>
      </c>
      <c r="BP65" s="4">
        <f ca="1"/>
        <v>11981968787</v>
      </c>
      <c r="BQ65" s="4">
        <f ca="1"/>
        <v>-7404850000</v>
      </c>
    </row>
    <row r="66" spans="20:87" x14ac:dyDescent="0.2">
      <c r="T66" t="e">
        <f t="shared" si="0"/>
        <v>#DIV/0!</v>
      </c>
      <c r="U66">
        <f t="shared" si="1"/>
        <v>0</v>
      </c>
      <c r="W66" s="58"/>
      <c r="X66" t="str">
        <f ca="1"/>
        <v>25/10/2023</v>
      </c>
      <c r="Y66" s="4">
        <f ca="1"/>
        <v>6561804530</v>
      </c>
      <c r="Z66" s="4">
        <f ca="1"/>
        <v>-2580690000</v>
      </c>
      <c r="AA66" s="4">
        <f ca="1"/>
        <v>-220099640000</v>
      </c>
      <c r="AB66" s="4">
        <f ca="1"/>
        <v>-52402170000</v>
      </c>
      <c r="AC66" s="4">
        <f ca="1"/>
        <v>43785010000</v>
      </c>
      <c r="AD66" s="4">
        <f ca="1"/>
        <v>-9480302927</v>
      </c>
      <c r="AE66" s="4">
        <f ca="1"/>
        <v>67216010000</v>
      </c>
      <c r="AF66" s="4">
        <f ca="1"/>
        <v>13342396723</v>
      </c>
      <c r="AG66" s="4">
        <f ca="1"/>
        <v>-117422257122</v>
      </c>
      <c r="AI66" s="58"/>
      <c r="AJ66" t="str">
        <f ca="1"/>
        <v>25/10/2023</v>
      </c>
      <c r="AK66" s="4">
        <f ca="1"/>
        <v>-3865820890</v>
      </c>
      <c r="AL66" s="4">
        <f ca="1"/>
        <v>583011500000</v>
      </c>
      <c r="AM66" s="4">
        <f ca="1"/>
        <v>-155026440000</v>
      </c>
      <c r="AN66" s="4">
        <f ca="1"/>
        <v>-41460000</v>
      </c>
      <c r="AO66" s="4">
        <f ca="1"/>
        <v>-515168159904</v>
      </c>
      <c r="AP66" s="4">
        <f ca="1"/>
        <v>-33128071122</v>
      </c>
      <c r="AQ66" s="4">
        <f ca="1"/>
        <v>931163099</v>
      </c>
      <c r="AR66">
        <f ca="1"/>
        <v>0</v>
      </c>
      <c r="AS66" s="4">
        <f ca="1"/>
        <v>-5870000</v>
      </c>
      <c r="AT66" s="4">
        <f ca="1"/>
        <v>-17385750000</v>
      </c>
      <c r="AU66" s="4">
        <f ca="1"/>
        <v>-99922940000</v>
      </c>
      <c r="AW66" s="58"/>
      <c r="AX66" t="str">
        <f ca="1"/>
        <v>25/10/2023</v>
      </c>
      <c r="AY66" s="4">
        <f ca="1"/>
        <v>1273352584146</v>
      </c>
      <c r="AZ66" s="4">
        <f ca="1"/>
        <v>-8199790000</v>
      </c>
      <c r="BA66" s="4">
        <f ca="1"/>
        <v>90948633782</v>
      </c>
      <c r="BB66" s="4">
        <f ca="1"/>
        <v>82465420000</v>
      </c>
      <c r="BC66" s="4">
        <f ca="1"/>
        <v>11608873949</v>
      </c>
      <c r="BD66" s="4">
        <f ca="1"/>
        <v>32968076622</v>
      </c>
      <c r="BE66" s="4">
        <f ca="1"/>
        <v>25269400000</v>
      </c>
      <c r="BF66" s="4">
        <f ca="1"/>
        <v>-155069258</v>
      </c>
      <c r="BG66" s="4">
        <f ca="1"/>
        <v>922045650</v>
      </c>
      <c r="BI66" s="58"/>
      <c r="BJ66" t="str">
        <f ca="1"/>
        <v>25/10/2023</v>
      </c>
      <c r="BK66" s="4">
        <f ca="1"/>
        <v>30281310000</v>
      </c>
      <c r="BL66" s="4">
        <f ca="1"/>
        <v>348085031744</v>
      </c>
      <c r="BM66" s="4">
        <f ca="1"/>
        <v>-1824566696</v>
      </c>
      <c r="BN66" s="4">
        <f ca="1"/>
        <v>10701240000</v>
      </c>
      <c r="BO66" s="4">
        <f ca="1"/>
        <v>5888490000</v>
      </c>
      <c r="BP66" s="4">
        <f ca="1"/>
        <v>10486308787</v>
      </c>
      <c r="BQ66" s="4">
        <f ca="1"/>
        <v>-7379850000</v>
      </c>
    </row>
    <row r="67" spans="20:87" x14ac:dyDescent="0.2">
      <c r="T67" t="e">
        <f>AVERAGE(S68,S77)</f>
        <v>#DIV/0!</v>
      </c>
      <c r="U67">
        <f t="shared" si="1"/>
        <v>0</v>
      </c>
      <c r="W67" s="58"/>
      <c r="X67" t="str">
        <f ca="1"/>
        <v>24/10/2023</v>
      </c>
      <c r="Y67" s="4">
        <f ca="1"/>
        <v>61547974530</v>
      </c>
      <c r="Z67" s="4">
        <f ca="1"/>
        <v>14651840000</v>
      </c>
      <c r="AA67" s="4">
        <f ca="1"/>
        <v>-203235030000</v>
      </c>
      <c r="AB67" s="4">
        <f ca="1"/>
        <v>-26848680000</v>
      </c>
      <c r="AC67" s="4">
        <f ca="1"/>
        <v>48107740000</v>
      </c>
      <c r="AD67" s="4">
        <f ca="1"/>
        <v>-8710042362</v>
      </c>
      <c r="AE67" s="4">
        <f ca="1"/>
        <v>56241400000</v>
      </c>
      <c r="AF67" s="4">
        <f ca="1"/>
        <v>30025216723</v>
      </c>
      <c r="AG67" s="4">
        <f ca="1"/>
        <v>-94821042548</v>
      </c>
      <c r="AI67" s="58"/>
      <c r="AJ67" t="str">
        <f ca="1"/>
        <v>24/10/2023</v>
      </c>
      <c r="AK67" s="4">
        <f ca="1"/>
        <v>-15711550890</v>
      </c>
      <c r="AL67" s="4">
        <f ca="1"/>
        <v>553381380000</v>
      </c>
      <c r="AM67" s="4">
        <f ca="1"/>
        <v>-140458320000</v>
      </c>
      <c r="AN67" s="4">
        <f ca="1"/>
        <v>-41460000</v>
      </c>
      <c r="AO67" s="4">
        <f ca="1"/>
        <v>-502280419904</v>
      </c>
      <c r="AP67" s="4">
        <f ca="1"/>
        <v>-30782041122</v>
      </c>
      <c r="AQ67" s="4">
        <f ca="1"/>
        <v>931143099</v>
      </c>
      <c r="AR67">
        <f ca="1"/>
        <v>0</v>
      </c>
      <c r="AS67" s="4">
        <f ca="1"/>
        <v>-5870000</v>
      </c>
      <c r="AT67" s="4">
        <f ca="1"/>
        <v>-14117780000</v>
      </c>
      <c r="AU67" s="4">
        <f ca="1"/>
        <v>-93055480000</v>
      </c>
      <c r="AW67" s="58"/>
      <c r="AX67" t="str">
        <f ca="1"/>
        <v>24/10/2023</v>
      </c>
      <c r="AY67" s="4">
        <f ca="1"/>
        <v>1305112524146</v>
      </c>
      <c r="AZ67" s="4">
        <f ca="1"/>
        <v>-7030250000</v>
      </c>
      <c r="BA67" s="4">
        <f ca="1"/>
        <v>91371373782</v>
      </c>
      <c r="BB67" s="4">
        <f ca="1"/>
        <v>90946840000</v>
      </c>
      <c r="BC67" s="4">
        <f ca="1"/>
        <v>12963613949</v>
      </c>
      <c r="BD67" s="4">
        <f ca="1"/>
        <v>36311506622</v>
      </c>
      <c r="BE67" s="4">
        <f ca="1"/>
        <v>41174470000</v>
      </c>
      <c r="BF67" s="4">
        <f ca="1"/>
        <v>-894196431</v>
      </c>
      <c r="BG67" s="4">
        <f ca="1"/>
        <v>1712995650</v>
      </c>
      <c r="BI67" s="58"/>
      <c r="BJ67" t="str">
        <f ca="1"/>
        <v>24/10/2023</v>
      </c>
      <c r="BK67" s="4">
        <f ca="1"/>
        <v>28746250000</v>
      </c>
      <c r="BL67" s="4">
        <f ca="1"/>
        <v>342018997611</v>
      </c>
      <c r="BM67" s="4">
        <f ca="1"/>
        <v>-263846696</v>
      </c>
      <c r="BN67" s="4">
        <f ca="1"/>
        <v>13163520000</v>
      </c>
      <c r="BO67" s="4">
        <f ca="1"/>
        <v>5494100000</v>
      </c>
      <c r="BP67" s="4">
        <f ca="1"/>
        <v>10671548787</v>
      </c>
      <c r="BQ67" s="4">
        <f ca="1"/>
        <v>-7192610000</v>
      </c>
    </row>
    <row r="68" spans="20:87" x14ac:dyDescent="0.2">
      <c r="U68">
        <f t="shared" si="1"/>
        <v>0</v>
      </c>
      <c r="W68" s="58"/>
      <c r="X68" t="str">
        <f ca="1"/>
        <v>23/10/2023</v>
      </c>
      <c r="Y68" s="4">
        <f ca="1"/>
        <v>72971214530</v>
      </c>
      <c r="Z68" s="4">
        <f ca="1"/>
        <v>33065260000</v>
      </c>
      <c r="AA68" s="4">
        <f ca="1"/>
        <v>-170656220000</v>
      </c>
      <c r="AB68" s="4">
        <f ca="1"/>
        <v>-8757850000</v>
      </c>
      <c r="AC68" s="4">
        <f ca="1"/>
        <v>48619230000</v>
      </c>
      <c r="AD68" s="4">
        <f ca="1"/>
        <v>-8843907023</v>
      </c>
      <c r="AE68" s="4">
        <f ca="1"/>
        <v>48682130000</v>
      </c>
      <c r="AF68" s="4">
        <f ca="1"/>
        <v>42027956723</v>
      </c>
      <c r="AG68" s="4">
        <f ca="1"/>
        <v>-63895942101</v>
      </c>
      <c r="AI68" s="58"/>
      <c r="AJ68" t="str">
        <f ca="1"/>
        <v>23/10/2023</v>
      </c>
      <c r="AK68" s="4">
        <f ca="1"/>
        <v>-16167260890</v>
      </c>
      <c r="AL68" s="4">
        <f ca="1"/>
        <v>563873460000</v>
      </c>
      <c r="AM68" s="4">
        <f ca="1"/>
        <v>-128399990000</v>
      </c>
      <c r="AN68" s="4">
        <f ca="1"/>
        <v>-2600720000</v>
      </c>
      <c r="AO68" s="4">
        <f ca="1"/>
        <v>-510327329904</v>
      </c>
      <c r="AP68" s="4">
        <f ca="1"/>
        <v>-33244971122</v>
      </c>
      <c r="AQ68" s="4">
        <f ca="1"/>
        <v>932373099</v>
      </c>
      <c r="AR68">
        <f ca="1"/>
        <v>0</v>
      </c>
      <c r="AS68" s="4">
        <f ca="1"/>
        <v>-6210000</v>
      </c>
      <c r="AT68" s="4">
        <f ca="1"/>
        <v>-6098340000</v>
      </c>
      <c r="AU68" s="4">
        <f ca="1"/>
        <v>-88148080000</v>
      </c>
      <c r="AW68" s="58"/>
      <c r="AX68" t="str">
        <f ca="1"/>
        <v>23/10/2023</v>
      </c>
      <c r="AY68" s="4">
        <f ca="1"/>
        <v>1368782124146</v>
      </c>
      <c r="AZ68" s="4">
        <f ca="1"/>
        <v>-3409120000</v>
      </c>
      <c r="BA68" s="4">
        <f ca="1"/>
        <v>94177373782</v>
      </c>
      <c r="BB68" s="4">
        <f ca="1"/>
        <v>89830110000</v>
      </c>
      <c r="BC68" s="4">
        <f ca="1"/>
        <v>10557083949</v>
      </c>
      <c r="BD68" s="4">
        <f ca="1"/>
        <v>33909886622</v>
      </c>
      <c r="BE68" s="4">
        <f ca="1"/>
        <v>29119930000</v>
      </c>
      <c r="BF68" s="4">
        <f ca="1"/>
        <v>-1156268346</v>
      </c>
      <c r="BG68" s="4">
        <f ca="1"/>
        <v>2355135650</v>
      </c>
      <c r="BI68" s="58"/>
      <c r="BJ68" t="str">
        <f ca="1"/>
        <v>23/10/2023</v>
      </c>
      <c r="BK68" s="4">
        <f ca="1"/>
        <v>152430000</v>
      </c>
      <c r="BL68" s="4">
        <f ca="1"/>
        <v>305205695129</v>
      </c>
      <c r="BM68" s="4">
        <f ca="1"/>
        <v>12663304</v>
      </c>
      <c r="BN68" s="4">
        <f ca="1"/>
        <v>13486710000</v>
      </c>
      <c r="BO68" s="4">
        <f ca="1"/>
        <v>4613570000</v>
      </c>
      <c r="BP68" s="4">
        <f ca="1"/>
        <v>10961388787</v>
      </c>
      <c r="BQ68" s="4">
        <f ca="1"/>
        <v>-7064810000</v>
      </c>
    </row>
    <row r="69" spans="20:87" x14ac:dyDescent="0.2">
      <c r="U69">
        <f t="shared" ref="U69:U71" si="2">MIN(S70:S74)</f>
        <v>0</v>
      </c>
      <c r="W69" s="58"/>
      <c r="X69" t="str">
        <f ca="1"/>
        <v>20/10/2023</v>
      </c>
      <c r="Y69" s="4">
        <f ca="1"/>
        <v>131914874530</v>
      </c>
      <c r="Z69" s="4">
        <f ca="1"/>
        <v>85402860000</v>
      </c>
      <c r="AA69" s="4">
        <f ca="1"/>
        <v>-144155140000</v>
      </c>
      <c r="AB69" s="4">
        <f ca="1"/>
        <v>14002560000</v>
      </c>
      <c r="AC69" s="4">
        <f ca="1"/>
        <v>57645120000</v>
      </c>
      <c r="AD69" s="4">
        <f ca="1"/>
        <v>-8845943213</v>
      </c>
      <c r="AE69" s="4">
        <f ca="1"/>
        <v>53952690000</v>
      </c>
      <c r="AF69" s="4">
        <f ca="1"/>
        <v>83048816723</v>
      </c>
      <c r="AG69" s="4">
        <f ca="1"/>
        <v>-33931056940</v>
      </c>
      <c r="AI69" s="58"/>
      <c r="AJ69" t="str">
        <f ca="1"/>
        <v>20/10/2023</v>
      </c>
      <c r="AK69" s="4">
        <f ca="1"/>
        <v>-8802910890</v>
      </c>
      <c r="AL69" s="4">
        <f ca="1"/>
        <v>570560830000</v>
      </c>
      <c r="AM69" s="4">
        <f ca="1"/>
        <v>-123550830000</v>
      </c>
      <c r="AN69" s="4">
        <f ca="1"/>
        <v>-2305520000</v>
      </c>
      <c r="AO69" s="4">
        <f ca="1"/>
        <v>-459669199904</v>
      </c>
      <c r="AP69" s="4">
        <f ca="1"/>
        <v>-20456231122</v>
      </c>
      <c r="AQ69" s="4">
        <f ca="1"/>
        <v>932373099</v>
      </c>
      <c r="AR69">
        <f ca="1"/>
        <v>0</v>
      </c>
      <c r="AS69" s="4">
        <f ca="1"/>
        <v>-723700000</v>
      </c>
      <c r="AT69" s="4">
        <f ca="1"/>
        <v>-5428550000</v>
      </c>
      <c r="AU69" s="4">
        <f ca="1"/>
        <v>-80633730000</v>
      </c>
      <c r="AW69" s="58"/>
      <c r="AX69" t="str">
        <f ca="1"/>
        <v>20/10/2023</v>
      </c>
      <c r="AY69" s="4">
        <f ca="1"/>
        <v>349603464146</v>
      </c>
      <c r="AZ69" s="4">
        <f ca="1"/>
        <v>9913280000</v>
      </c>
      <c r="BA69" s="4">
        <f ca="1"/>
        <v>98918693782</v>
      </c>
      <c r="BB69" s="4">
        <f ca="1"/>
        <v>107808570000</v>
      </c>
      <c r="BC69" s="4">
        <f ca="1"/>
        <v>11767453949</v>
      </c>
      <c r="BD69" s="4">
        <f ca="1"/>
        <v>27086836622</v>
      </c>
      <c r="BE69" s="4">
        <f ca="1"/>
        <v>36913700000</v>
      </c>
      <c r="BF69" s="4">
        <f ca="1"/>
        <v>-1273681151</v>
      </c>
      <c r="BG69" s="4">
        <f ca="1"/>
        <v>4094535650</v>
      </c>
      <c r="BI69" s="58"/>
      <c r="BJ69" t="str">
        <f ca="1"/>
        <v>20/10/2023</v>
      </c>
      <c r="BK69" s="4">
        <f ca="1"/>
        <v>-26241630000</v>
      </c>
      <c r="BL69" s="4">
        <f ca="1"/>
        <v>273287486637</v>
      </c>
      <c r="BM69" s="4">
        <f ca="1"/>
        <v>4436263304</v>
      </c>
      <c r="BN69" s="4">
        <f ca="1"/>
        <v>17010380000</v>
      </c>
      <c r="BO69" s="4">
        <f ca="1"/>
        <v>6399650000</v>
      </c>
      <c r="BP69" s="4">
        <f ca="1"/>
        <v>5048470076</v>
      </c>
      <c r="BQ69" s="4">
        <f ca="1"/>
        <v>-7064810000</v>
      </c>
    </row>
    <row r="70" spans="20:87" x14ac:dyDescent="0.2">
      <c r="U70">
        <f t="shared" si="2"/>
        <v>0</v>
      </c>
      <c r="W70" s="58"/>
      <c r="X70" t="str">
        <f ca="1"/>
        <v>19/10/2023</v>
      </c>
      <c r="Y70" s="4">
        <f ca="1"/>
        <v>129997174530</v>
      </c>
      <c r="Z70" s="4">
        <f ca="1"/>
        <v>81836170000</v>
      </c>
      <c r="AA70" s="4">
        <f ca="1"/>
        <v>-148309270000</v>
      </c>
      <c r="AB70" s="4">
        <f ca="1"/>
        <v>-6717030000</v>
      </c>
      <c r="AC70" s="4">
        <f ca="1"/>
        <v>32591040000</v>
      </c>
      <c r="AD70" s="4">
        <f ca="1"/>
        <v>-8908756725</v>
      </c>
      <c r="AE70" s="4">
        <f ca="1"/>
        <v>36234560000</v>
      </c>
      <c r="AF70" s="4">
        <f ca="1"/>
        <v>91896586723</v>
      </c>
      <c r="AG70" s="4">
        <f ca="1"/>
        <v>-33450722544</v>
      </c>
      <c r="AI70" s="58"/>
      <c r="AJ70" t="str">
        <f ca="1"/>
        <v>19/10/2023</v>
      </c>
      <c r="AK70" s="4">
        <f ca="1"/>
        <v>7702419110</v>
      </c>
      <c r="AL70" s="4">
        <f ca="1"/>
        <v>416702640000</v>
      </c>
      <c r="AM70" s="4">
        <f ca="1"/>
        <v>-131544160000</v>
      </c>
      <c r="AN70" s="4">
        <f ca="1"/>
        <v>-2305520000</v>
      </c>
      <c r="AO70" s="4">
        <f ca="1"/>
        <v>-449740419904</v>
      </c>
      <c r="AP70" s="4">
        <f ca="1"/>
        <v>-23548391122</v>
      </c>
      <c r="AQ70" s="4">
        <f ca="1"/>
        <v>931923099</v>
      </c>
      <c r="AR70">
        <f ca="1"/>
        <v>0</v>
      </c>
      <c r="AS70" s="4">
        <f ca="1"/>
        <v>-723700000</v>
      </c>
      <c r="AT70" s="4">
        <f ca="1"/>
        <v>-718250000</v>
      </c>
      <c r="AU70" s="4">
        <f ca="1"/>
        <v>-74301520000</v>
      </c>
      <c r="AW70" s="58"/>
      <c r="AX70" t="str">
        <f ca="1"/>
        <v>19/10/2023</v>
      </c>
      <c r="AY70" s="4">
        <f ca="1"/>
        <v>-446305645854</v>
      </c>
      <c r="AZ70" s="4">
        <f ca="1"/>
        <v>9177790000</v>
      </c>
      <c r="BA70" s="4">
        <f ca="1"/>
        <v>98336283782</v>
      </c>
      <c r="BB70" s="4">
        <f ca="1"/>
        <v>97923320000</v>
      </c>
      <c r="BC70" s="4">
        <f ca="1"/>
        <v>-6643096051</v>
      </c>
      <c r="BD70" s="4">
        <f ca="1"/>
        <v>18108866622</v>
      </c>
      <c r="BE70" s="4">
        <f ca="1"/>
        <v>24539940000</v>
      </c>
      <c r="BF70" s="4">
        <f ca="1"/>
        <v>-2391916770</v>
      </c>
      <c r="BG70" s="4">
        <f ca="1"/>
        <v>3850945650</v>
      </c>
      <c r="BI70" s="58"/>
      <c r="BJ70" t="str">
        <f ca="1"/>
        <v>19/10/2023</v>
      </c>
      <c r="BK70" s="4">
        <f ca="1"/>
        <v>-23188940000</v>
      </c>
      <c r="BL70" s="4">
        <f ca="1"/>
        <v>277996051207</v>
      </c>
      <c r="BM70" s="4">
        <f ca="1"/>
        <v>5905453304</v>
      </c>
      <c r="BN70" s="4">
        <f ca="1"/>
        <v>17429340000</v>
      </c>
      <c r="BO70" s="4">
        <f ca="1"/>
        <v>7036070000</v>
      </c>
      <c r="BP70" s="4">
        <f ca="1"/>
        <v>4564600076</v>
      </c>
      <c r="BQ70" s="4">
        <f ca="1"/>
        <v>-7275760000</v>
      </c>
    </row>
    <row r="71" spans="20:87" x14ac:dyDescent="0.2">
      <c r="U71">
        <f t="shared" si="2"/>
        <v>0</v>
      </c>
      <c r="W71" s="58"/>
      <c r="X71" t="str">
        <f ca="1"/>
        <v>18/10/2023</v>
      </c>
      <c r="Y71" s="4">
        <f ca="1"/>
        <v>164922764530</v>
      </c>
      <c r="Z71" s="4">
        <f ca="1"/>
        <v>106363630000</v>
      </c>
      <c r="AA71" s="4">
        <f ca="1"/>
        <v>-80390440000</v>
      </c>
      <c r="AB71" s="4">
        <f ca="1"/>
        <v>-20722970000</v>
      </c>
      <c r="AC71" s="4">
        <f ca="1"/>
        <v>34513040000</v>
      </c>
      <c r="AD71" s="4">
        <f ca="1"/>
        <v>-9177847234</v>
      </c>
      <c r="AE71" s="4">
        <f ca="1"/>
        <v>37614380000</v>
      </c>
      <c r="AF71" s="4">
        <f ca="1"/>
        <v>97957076723</v>
      </c>
      <c r="AG71" s="4">
        <f ca="1"/>
        <v>-33610324306</v>
      </c>
      <c r="AI71" s="58"/>
      <c r="AJ71" t="str">
        <f ca="1"/>
        <v>18/10/2023</v>
      </c>
      <c r="AK71" s="4">
        <f ca="1"/>
        <v>14673729110</v>
      </c>
      <c r="AL71" s="4">
        <f ca="1"/>
        <v>347041320000</v>
      </c>
      <c r="AM71" s="4">
        <f ca="1"/>
        <v>-131190920000</v>
      </c>
      <c r="AN71" s="4">
        <f ca="1"/>
        <v>212640000</v>
      </c>
      <c r="AO71" s="4">
        <f ca="1"/>
        <v>-469838549904</v>
      </c>
      <c r="AP71" s="4">
        <f ca="1"/>
        <v>-24919641122</v>
      </c>
      <c r="AQ71" s="4">
        <f ca="1"/>
        <v>931923099</v>
      </c>
      <c r="AR71">
        <f ca="1"/>
        <v>0</v>
      </c>
      <c r="AS71" s="4">
        <f ca="1"/>
        <v>-723370000</v>
      </c>
      <c r="AT71" s="4">
        <f ca="1"/>
        <v>203410000</v>
      </c>
      <c r="AU71" s="4">
        <f ca="1"/>
        <v>-69405860000</v>
      </c>
      <c r="AW71" s="58"/>
      <c r="AX71" t="str">
        <f ca="1"/>
        <v>18/10/2023</v>
      </c>
      <c r="AY71" s="4">
        <f ca="1"/>
        <v>-400983135854</v>
      </c>
      <c r="AZ71" s="4">
        <f ca="1"/>
        <v>5956780000</v>
      </c>
      <c r="BA71" s="4">
        <f ca="1"/>
        <v>61946693782</v>
      </c>
      <c r="BB71" s="4">
        <f ca="1"/>
        <v>77996670000</v>
      </c>
      <c r="BC71" s="4">
        <f ca="1"/>
        <v>-9861926051</v>
      </c>
      <c r="BD71" s="4">
        <f ca="1"/>
        <v>19114706622</v>
      </c>
      <c r="BE71" s="4">
        <f ca="1"/>
        <v>3237580000</v>
      </c>
      <c r="BF71" s="4">
        <f ca="1"/>
        <v>-2439936236</v>
      </c>
      <c r="BG71" s="4">
        <f ca="1"/>
        <v>3211615650</v>
      </c>
      <c r="BI71" s="58"/>
      <c r="BJ71" t="str">
        <f ca="1"/>
        <v>18/10/2023</v>
      </c>
      <c r="BK71" s="4">
        <f ca="1"/>
        <v>-41867050000</v>
      </c>
      <c r="BL71" s="4">
        <f ca="1"/>
        <v>262931177557</v>
      </c>
      <c r="BM71" s="4">
        <f ca="1"/>
        <v>6913273304</v>
      </c>
      <c r="BN71" s="4">
        <f ca="1"/>
        <v>17797430000</v>
      </c>
      <c r="BO71" s="4">
        <f ca="1"/>
        <v>7325810000</v>
      </c>
      <c r="BP71" s="4">
        <f ca="1"/>
        <v>387470076</v>
      </c>
      <c r="BQ71" s="4">
        <f ca="1"/>
        <v>-7659450000</v>
      </c>
    </row>
    <row r="72" spans="20:87" x14ac:dyDescent="0.2">
      <c r="U72">
        <f>MIN(S73:S77)</f>
        <v>0</v>
      </c>
      <c r="W72" s="25"/>
      <c r="X72" t="str">
        <f ca="1"/>
        <v>17/10/2023</v>
      </c>
      <c r="Y72" s="4">
        <f ca="1"/>
        <v>114675074530</v>
      </c>
      <c r="Z72">
        <f ca="1"/>
        <v>70119470000</v>
      </c>
      <c r="AA72">
        <f ca="1"/>
        <v>-58689730000</v>
      </c>
      <c r="AB72">
        <f ca="1"/>
        <v>-35436920000</v>
      </c>
      <c r="AC72">
        <f ca="1"/>
        <v>32878140000</v>
      </c>
      <c r="AD72">
        <f ca="1"/>
        <v>-5535683860</v>
      </c>
      <c r="AE72">
        <f ca="1"/>
        <v>24878140000</v>
      </c>
      <c r="AF72">
        <f ca="1"/>
        <v>57213176723</v>
      </c>
      <c r="AG72">
        <f ca="1"/>
        <v>-24191633949</v>
      </c>
      <c r="AI72" s="25"/>
      <c r="AJ72" t="str">
        <f ca="1"/>
        <v>17/10/2023</v>
      </c>
      <c r="AK72">
        <f ca="1"/>
        <v>7539479110</v>
      </c>
      <c r="AL72">
        <f ca="1"/>
        <v>226252110000</v>
      </c>
      <c r="AM72">
        <f ca="1"/>
        <v>-130678130000</v>
      </c>
      <c r="AN72">
        <f ca="1"/>
        <v>212640000</v>
      </c>
      <c r="AO72">
        <f ca="1"/>
        <v>-447728789904</v>
      </c>
      <c r="AP72">
        <f ca="1"/>
        <v>-30519521122</v>
      </c>
      <c r="AQ72">
        <f ca="1"/>
        <v>864953099</v>
      </c>
      <c r="AR72">
        <f ca="1"/>
        <v>0</v>
      </c>
      <c r="AS72">
        <f ca="1"/>
        <v>60000</v>
      </c>
      <c r="AT72">
        <f ca="1"/>
        <v>643180000</v>
      </c>
      <c r="AU72">
        <f ca="1"/>
        <v>-58792770000</v>
      </c>
      <c r="AX72" t="str">
        <f ca="1"/>
        <v>17/10/2023</v>
      </c>
      <c r="AY72">
        <f ca="1"/>
        <v>-367158295854</v>
      </c>
      <c r="AZ72">
        <f ca="1"/>
        <v>18161230000</v>
      </c>
      <c r="BA72">
        <f ca="1"/>
        <v>52430123782</v>
      </c>
      <c r="BB72">
        <f ca="1"/>
        <v>45754740000</v>
      </c>
      <c r="BC72">
        <f ca="1"/>
        <v>-16856426051</v>
      </c>
      <c r="BD72">
        <f ca="1"/>
        <v>12229236622</v>
      </c>
      <c r="BE72">
        <f ca="1"/>
        <v>-654910000</v>
      </c>
      <c r="BF72">
        <f ca="1"/>
        <v>-4877578564</v>
      </c>
      <c r="BG72">
        <f ca="1"/>
        <v>411255650</v>
      </c>
      <c r="BJ72" t="str">
        <f ca="1"/>
        <v>17/10/2023</v>
      </c>
      <c r="BK72">
        <f ca="1"/>
        <v>-53174750000</v>
      </c>
      <c r="BL72">
        <f ca="1"/>
        <v>239479951437</v>
      </c>
      <c r="BM72">
        <f ca="1"/>
        <v>2568903304</v>
      </c>
      <c r="BN72">
        <f ca="1"/>
        <v>14068690000</v>
      </c>
      <c r="BO72">
        <f ca="1"/>
        <v>6380460000</v>
      </c>
      <c r="BP72">
        <f ca="1"/>
        <v>720030076</v>
      </c>
      <c r="BQ72">
        <f ca="1"/>
        <v>-7490590000</v>
      </c>
    </row>
    <row r="73" spans="20:87" x14ac:dyDescent="0.2">
      <c r="CE73" s="4"/>
      <c r="CF73" s="4"/>
      <c r="CG73" s="4"/>
      <c r="CH73" s="4"/>
      <c r="CI73" s="4"/>
    </row>
    <row r="76" spans="20:87" x14ac:dyDescent="0.2">
      <c r="X76" s="61" t="s">
        <v>274</v>
      </c>
      <c r="Y76" s="61"/>
      <c r="Z76" s="61"/>
      <c r="AA76" s="61"/>
      <c r="AB76" s="61"/>
      <c r="AC76" s="61"/>
      <c r="AD76" s="61"/>
      <c r="AG76" s="64" t="s">
        <v>32</v>
      </c>
      <c r="AH76" s="64"/>
      <c r="AI76" s="64"/>
      <c r="AJ76" s="64"/>
      <c r="AK76" s="64"/>
      <c r="AN76" s="65" t="s">
        <v>225</v>
      </c>
      <c r="AO76" s="65"/>
      <c r="AP76" s="65"/>
      <c r="AQ76" s="65"/>
      <c r="AR76" s="65"/>
      <c r="AS76" s="65"/>
      <c r="AT76" s="65"/>
      <c r="AU76" s="65"/>
      <c r="AV76" s="65"/>
      <c r="AY76" s="63" t="s">
        <v>54</v>
      </c>
      <c r="AZ76" s="63"/>
      <c r="BA76" s="63"/>
      <c r="BB76" s="63"/>
      <c r="BE76" s="62" t="s">
        <v>224</v>
      </c>
      <c r="BF76" s="62"/>
      <c r="BG76" s="62"/>
      <c r="BH76" s="62"/>
      <c r="BI76" s="62"/>
      <c r="BJ76" s="62"/>
      <c r="BM76" s="60" t="s">
        <v>31</v>
      </c>
      <c r="BN76" s="60"/>
      <c r="BO76" s="60"/>
      <c r="BP76" s="60"/>
      <c r="BQ76" s="60"/>
      <c r="BR76" s="60"/>
      <c r="BS76" s="60"/>
      <c r="BT76" s="60"/>
    </row>
    <row r="77" spans="20:87" x14ac:dyDescent="0.2">
      <c r="X77" t="str" cm="1">
        <f t="array" aca="1" ref="X77:X145" ca="1">INDIRECT("'" &amp; Y4 &amp; "'!$A$2:$A$70")</f>
        <v>Date</v>
      </c>
      <c r="Y77" t="s">
        <v>131</v>
      </c>
      <c r="Z77" t="s">
        <v>133</v>
      </c>
      <c r="AA77" t="s">
        <v>130</v>
      </c>
      <c r="AB77" t="s">
        <v>128</v>
      </c>
      <c r="AC77" t="s">
        <v>132</v>
      </c>
      <c r="AD77" t="s">
        <v>129</v>
      </c>
      <c r="AG77" t="str" cm="1">
        <f t="array" aca="1" ref="AG77:AG145" ca="1">INDIRECT("'" &amp; AH77 &amp; "'!$A$2:$A$70")</f>
        <v>Date</v>
      </c>
      <c r="AH77" s="17" t="s">
        <v>92</v>
      </c>
      <c r="AI77" s="17" t="s">
        <v>93</v>
      </c>
      <c r="AJ77" s="17" t="s">
        <v>96</v>
      </c>
      <c r="AK77" s="17" t="s">
        <v>97</v>
      </c>
      <c r="AN77" t="str" cm="1">
        <f t="array" aca="1" ref="AN77:AN145" ca="1">INDIRECT("'" &amp; AO77 &amp; "'!$A$2:$A$70")</f>
        <v>Date</v>
      </c>
      <c r="AO77" s="17" t="s">
        <v>84</v>
      </c>
      <c r="AP77" s="17" t="s">
        <v>46</v>
      </c>
      <c r="AQ77" s="17" t="s">
        <v>83</v>
      </c>
      <c r="AR77" s="17" t="s">
        <v>47</v>
      </c>
      <c r="AS77" s="17" t="s">
        <v>116</v>
      </c>
      <c r="AT77" s="17" t="s">
        <v>85</v>
      </c>
      <c r="AU77" s="17" t="s">
        <v>221</v>
      </c>
      <c r="AV77" s="17" t="s">
        <v>91</v>
      </c>
      <c r="AY77" t="str" cm="1">
        <f t="array" aca="1" ref="AY77:AY145" ca="1">INDIRECT("'" &amp; AZ77 &amp; "'!$A$2:$A$70")</f>
        <v>Date</v>
      </c>
      <c r="AZ77" s="17" t="s">
        <v>55</v>
      </c>
      <c r="BA77" s="17" t="s">
        <v>56</v>
      </c>
      <c r="BB77" s="17" t="s">
        <v>57</v>
      </c>
      <c r="BE77" t="str" cm="1">
        <f t="array" aca="1" ref="BE77:BE145" ca="1">INDIRECT("'" &amp; BF77 &amp; "'!$A$2:$A$70")</f>
        <v>Date</v>
      </c>
      <c r="BF77" s="17" t="s">
        <v>61</v>
      </c>
      <c r="BG77" s="17" t="s">
        <v>62</v>
      </c>
      <c r="BH77" s="17" t="s">
        <v>104</v>
      </c>
      <c r="BI77" s="17" t="s">
        <v>63</v>
      </c>
      <c r="BJ77" s="17" t="s">
        <v>64</v>
      </c>
      <c r="BM77" t="str" cm="1">
        <f t="array" aca="1" ref="BM77:BM145" ca="1">INDIRECT("'" &amp; BN77 &amp; "'!$A$2:$A$70")</f>
        <v>Date</v>
      </c>
      <c r="BN77" s="17" t="s">
        <v>156</v>
      </c>
      <c r="BO77" s="17" t="s">
        <v>68</v>
      </c>
      <c r="BP77" s="17" t="s">
        <v>66</v>
      </c>
      <c r="BQ77" s="17" t="s">
        <v>67</v>
      </c>
      <c r="BR77" s="17" t="s">
        <v>118</v>
      </c>
      <c r="BS77" s="17" t="s">
        <v>69</v>
      </c>
      <c r="BT77" s="17" t="s">
        <v>155</v>
      </c>
    </row>
    <row r="78" spans="20:87" x14ac:dyDescent="0.2">
      <c r="W78" s="58" t="s">
        <v>244</v>
      </c>
      <c r="X78" t="str">
        <f ca="1"/>
        <v>19/01/2024</v>
      </c>
      <c r="Y78" s="27" cm="1">
        <f t="array" aca="1" ref="Y78:Y145" ca="1">INDIRECT("'" &amp; Y77 &amp; "'!$F$3:$F$70")</f>
        <v>10328974105</v>
      </c>
      <c r="Z78" s="27" cm="1">
        <f t="array" aca="1" ref="Z78:Z145" ca="1">INDIRECT("'" &amp; Z77 &amp; "'!$F$3:$F$70")</f>
        <v>-12823256717</v>
      </c>
      <c r="AA78" s="27" cm="1">
        <f t="array" aca="1" ref="AA78:AA145" ca="1">INDIRECT("'" &amp; AA77 &amp; "'!$F$3:$F$70")</f>
        <v>-1164620000</v>
      </c>
      <c r="AB78" s="27" cm="1">
        <f t="array" aca="1" ref="AB78:AB145" ca="1">INDIRECT("'" &amp; AB77 &amp; "'!$F$3:$F$70")</f>
        <v>-3437252492</v>
      </c>
      <c r="AC78" s="27" cm="1">
        <f t="array" aca="1" ref="AC78:AC145" ca="1">INDIRECT("'" &amp; AC77 &amp; "'!$F$3:$F$70")</f>
        <v>608490752</v>
      </c>
      <c r="AD78" s="27" cm="1">
        <f t="array" aca="1" ref="AD78:AD145" ca="1">INDIRECT("'" &amp; AD77 &amp; "'!$F$3:$F$70")</f>
        <v>117643707</v>
      </c>
      <c r="AF78" s="58"/>
      <c r="AG78" t="str">
        <f ca="1"/>
        <v>19/01/2024</v>
      </c>
      <c r="AH78" s="4" cm="1">
        <f t="array" aca="1" ref="AH78:AH145" ca="1">INDIRECT("'" &amp; AH77 &amp; "'!$F$3:$F$70")</f>
        <v>204055601471</v>
      </c>
      <c r="AI78" s="4" cm="1">
        <f t="array" aca="1" ref="AI78:AI145" ca="1">INDIRECT("'" &amp; AI77 &amp; "'!$F$3:$F$70")</f>
        <v>-66316780618</v>
      </c>
      <c r="AJ78" s="4" cm="1">
        <f t="array" aca="1" ref="AJ78:AJ145" ca="1">INDIRECT("'" &amp; AJ77 &amp; "'!$F$3:$F$70")</f>
        <v>-2454256154</v>
      </c>
      <c r="AK78" s="4" cm="1">
        <f t="array" aca="1" ref="AK78:AK145" ca="1">INDIRECT("'" &amp; AK77 &amp; "'!$F$3:$F$70")</f>
        <v>-2820584708</v>
      </c>
      <c r="AM78" s="58"/>
      <c r="AN78" t="str">
        <f ca="1"/>
        <v>19/01/2024</v>
      </c>
      <c r="AO78" s="4" cm="1">
        <f t="array" aca="1" ref="AO78:AO145" ca="1">INDIRECT("'" &amp; AO77 &amp; "'!$F$3:$F$70")</f>
        <v>38447803163</v>
      </c>
      <c r="AP78" s="4" cm="1">
        <f t="array" aca="1" ref="AP78:AP145" ca="1">INDIRECT("'" &amp; AP77 &amp; "'!$F$3:$F$70")</f>
        <v>-56614973043</v>
      </c>
      <c r="AQ78" s="4" cm="1">
        <f t="array" aca="1" ref="AQ78:AQ145" ca="1">INDIRECT("'" &amp; AQ77 &amp; "'!$F$3:$F$70")</f>
        <v>-3901029677</v>
      </c>
      <c r="AR78" s="4" cm="1">
        <f t="array" aca="1" ref="AR78:AR145" ca="1">INDIRECT("'" &amp; AR77 &amp; "'!$F$3:$F$70")</f>
        <v>196130680000</v>
      </c>
      <c r="AS78" s="4" cm="1">
        <f t="array" aca="1" ref="AS78:AS145" ca="1">INDIRECT("'" &amp; AS77 &amp; "'!$F$3:$F$70")</f>
        <v>-5145900006</v>
      </c>
      <c r="AT78" s="4" cm="1">
        <f t="array" aca="1" ref="AT78:AT145" ca="1">INDIRECT("'" &amp; AT77 &amp; "'!$F$3:$F$70")</f>
        <v>21768590000</v>
      </c>
      <c r="AU78" s="4" cm="1">
        <f t="array" aca="1" ref="AU78:AU145" ca="1">INDIRECT("'" &amp; AU77 &amp; "'!$F$3:$F$70")</f>
        <v>594020000</v>
      </c>
      <c r="AV78" s="4" cm="1">
        <f t="array" aca="1" ref="AV78:AV145" ca="1">INDIRECT("'" &amp; AV77 &amp; "'!$F$3:$F$70")</f>
        <v>-118885</v>
      </c>
      <c r="AX78" s="58"/>
      <c r="AY78" t="str">
        <f ca="1"/>
        <v>19/01/2024</v>
      </c>
      <c r="AZ78" s="4" cm="1">
        <f t="array" aca="1" ref="AZ78:AZ145" ca="1">INDIRECT("'" &amp; AZ77 &amp; "'!$F$3:$F$70")</f>
        <v>-436166206607</v>
      </c>
      <c r="BA78" s="4" cm="1">
        <f t="array" aca="1" ref="BA78:BA145" ca="1">INDIRECT("'" &amp; BA77 &amp; "'!$F$3:$F$70")</f>
        <v>335433239429</v>
      </c>
      <c r="BB78" s="4" cm="1">
        <f t="array" aca="1" ref="BB78:BB145" ca="1">INDIRECT("'" &amp; BB77 &amp; "'!$F$3:$F$70")</f>
        <v>124361470000</v>
      </c>
      <c r="BD78" s="58"/>
      <c r="BE78" t="str">
        <f ca="1"/>
        <v>19/01/2024</v>
      </c>
      <c r="BF78" s="4" cm="1">
        <f t="array" aca="1" ref="BF78:BF145" ca="1">INDIRECT("'" &amp; BF77 &amp; "'!$F$3:$F$70")</f>
        <v>31539970000</v>
      </c>
      <c r="BG78" s="4" cm="1">
        <f t="array" aca="1" ref="BG78:BG145" ca="1">INDIRECT("'" &amp; BG77 &amp; "'!$F$3:$F$70")</f>
        <v>-11733632472</v>
      </c>
      <c r="BH78" s="4" cm="1">
        <f t="array" aca="1" ref="BH78:BH145" ca="1">INDIRECT("'" &amp; BH77 &amp; "'!$F$3:$F$70")</f>
        <v>85798480000</v>
      </c>
      <c r="BI78" s="4" cm="1">
        <f t="array" aca="1" ref="BI78:BI145" ca="1">INDIRECT("'" &amp; BI77 &amp; "'!$F$3:$F$70")</f>
        <v>-203930000</v>
      </c>
      <c r="BJ78" s="4" cm="1">
        <f t="array" aca="1" ref="BJ78:BJ145" ca="1">INDIRECT("'" &amp; BJ77 &amp; "'!$F$3:$F$70")</f>
        <v>-22052525835</v>
      </c>
      <c r="BL78" s="58"/>
      <c r="BM78" t="str">
        <f ca="1"/>
        <v>19/01/2024</v>
      </c>
      <c r="BN78" s="4" cm="1">
        <f t="array" aca="1" ref="BN78:BN145" ca="1">INDIRECT("'" &amp; BN77 &amp; "'!$F$3:$F$70")</f>
        <v>-2320219203749</v>
      </c>
      <c r="BO78" s="4" cm="1">
        <f t="array" aca="1" ref="BO78:BO145" ca="1">INDIRECT("'" &amp; BO77 &amp; "'!$F$3:$F$70")</f>
        <v>102885631595</v>
      </c>
      <c r="BP78" s="4" cm="1">
        <f t="array" aca="1" ref="BP78:BP145" ca="1">INDIRECT("'" &amp; BP77 &amp; "'!$F$3:$F$70")</f>
        <v>-1673761500000</v>
      </c>
      <c r="BQ78" s="4" cm="1">
        <f t="array" aca="1" ref="BQ78:BQ145" ca="1">INDIRECT("'" &amp; BQ77 &amp; "'!$F$3:$F$70")</f>
        <v>-59425400000</v>
      </c>
      <c r="BR78" s="4" cm="1">
        <f t="array" aca="1" ref="BR78:BR145" ca="1">INDIRECT("'" &amp; BR77 &amp; "'!$F$3:$F$70")</f>
        <v>-2128394106</v>
      </c>
      <c r="BS78" s="4" cm="1">
        <f t="array" aca="1" ref="BS78:BS145" ca="1">INDIRECT("'" &amp; BS77 &amp; "'!$F$3:$F$70")</f>
        <v>-5309227800</v>
      </c>
      <c r="BT78" s="4" cm="1">
        <f t="array" aca="1" ref="BT78:BT145" ca="1">INDIRECT("'" &amp; BT77 &amp; "'!$F$3:$F$70")</f>
        <v>-1160008370133</v>
      </c>
    </row>
    <row r="79" spans="20:87" x14ac:dyDescent="0.2">
      <c r="W79" s="58"/>
      <c r="X79" t="str">
        <f ca="1"/>
        <v>18/01/2024</v>
      </c>
      <c r="Y79" s="27">
        <f ca="1"/>
        <v>12791044105</v>
      </c>
      <c r="Z79" s="27">
        <f ca="1"/>
        <v>-12512876717</v>
      </c>
      <c r="AA79" s="27">
        <f ca="1"/>
        <v>-509060000</v>
      </c>
      <c r="AB79" s="27">
        <f ca="1"/>
        <v>-3588027559</v>
      </c>
      <c r="AC79" s="27">
        <f ca="1"/>
        <v>492970752</v>
      </c>
      <c r="AD79" s="27">
        <f ca="1"/>
        <v>117643707</v>
      </c>
      <c r="AF79" s="58"/>
      <c r="AG79" t="str">
        <f ca="1"/>
        <v>18/01/2024</v>
      </c>
      <c r="AH79" s="4">
        <f ca="1"/>
        <v>221248741471</v>
      </c>
      <c r="AI79" s="4">
        <f ca="1"/>
        <v>-66316780618</v>
      </c>
      <c r="AJ79" s="4">
        <f ca="1"/>
        <v>-1331856154</v>
      </c>
      <c r="AK79" s="4">
        <f ca="1"/>
        <v>-2505764708</v>
      </c>
      <c r="AM79" s="58"/>
      <c r="AN79" t="str">
        <f ca="1"/>
        <v>18/01/2024</v>
      </c>
      <c r="AO79" s="4">
        <f ca="1"/>
        <v>39299803163</v>
      </c>
      <c r="AP79" s="4">
        <f ca="1"/>
        <v>-53023563043</v>
      </c>
      <c r="AQ79" s="4">
        <f ca="1"/>
        <v>-1801219677</v>
      </c>
      <c r="AR79" s="4">
        <f ca="1"/>
        <v>196481220000</v>
      </c>
      <c r="AS79" s="4">
        <f ca="1"/>
        <v>-5145900006</v>
      </c>
      <c r="AT79" s="4">
        <f ca="1"/>
        <v>17132550000</v>
      </c>
      <c r="AU79" s="4">
        <f ca="1"/>
        <v>1237730000</v>
      </c>
      <c r="AV79" s="4">
        <f ca="1"/>
        <v>-118885</v>
      </c>
      <c r="AX79" s="58"/>
      <c r="AY79" t="str">
        <f ca="1"/>
        <v>18/01/2024</v>
      </c>
      <c r="AZ79" s="4">
        <f ca="1"/>
        <v>-534671906607</v>
      </c>
      <c r="BA79" s="4">
        <f ca="1"/>
        <v>341782149429</v>
      </c>
      <c r="BB79" s="4">
        <f ca="1"/>
        <v>115784990000</v>
      </c>
      <c r="BD79" s="58"/>
      <c r="BE79" t="str">
        <f ca="1"/>
        <v>18/01/2024</v>
      </c>
      <c r="BF79" s="4">
        <f ca="1"/>
        <v>37094770000</v>
      </c>
      <c r="BG79" s="4">
        <f ca="1"/>
        <v>-11453702472</v>
      </c>
      <c r="BH79" s="4">
        <f ca="1"/>
        <v>93691620000</v>
      </c>
      <c r="BI79" s="4">
        <f ca="1"/>
        <v>-257810000</v>
      </c>
      <c r="BJ79" s="4">
        <f ca="1"/>
        <v>-22438625835</v>
      </c>
      <c r="BL79" s="58"/>
      <c r="BM79" t="str">
        <f ca="1"/>
        <v>18/01/2024</v>
      </c>
      <c r="BN79" s="4">
        <f ca="1"/>
        <v>-2297518653749</v>
      </c>
      <c r="BO79" s="4">
        <f ca="1"/>
        <v>107615331595</v>
      </c>
      <c r="BP79" s="4">
        <f ca="1"/>
        <v>-1738077970000</v>
      </c>
      <c r="BQ79" s="4">
        <f ca="1"/>
        <v>-29227570000</v>
      </c>
      <c r="BR79" s="4">
        <f ca="1"/>
        <v>-2582294106</v>
      </c>
      <c r="BS79" s="4">
        <f ca="1"/>
        <v>-5309227800</v>
      </c>
      <c r="BT79" s="4">
        <f ca="1"/>
        <v>-1085685130133</v>
      </c>
    </row>
    <row r="80" spans="20:87" x14ac:dyDescent="0.2">
      <c r="W80" s="58"/>
      <c r="X80" t="str">
        <f ca="1"/>
        <v>17/01/2024</v>
      </c>
      <c r="Y80" s="27">
        <f ca="1"/>
        <v>12791044105</v>
      </c>
      <c r="Z80" s="27">
        <f ca="1"/>
        <v>-11648096717</v>
      </c>
      <c r="AA80" s="27">
        <f ca="1"/>
        <v>-538580000</v>
      </c>
      <c r="AB80" s="27">
        <f ca="1"/>
        <v>-3610027141</v>
      </c>
      <c r="AC80" s="27">
        <f ca="1"/>
        <v>388550752</v>
      </c>
      <c r="AD80" s="27">
        <f ca="1"/>
        <v>251420936</v>
      </c>
      <c r="AF80" s="58"/>
      <c r="AG80" t="str">
        <f ca="1"/>
        <v>17/01/2024</v>
      </c>
      <c r="AH80" s="4">
        <f ca="1"/>
        <v>226856011471</v>
      </c>
      <c r="AI80" s="4">
        <f ca="1"/>
        <v>-57686380618</v>
      </c>
      <c r="AJ80" s="4">
        <f ca="1"/>
        <v>-873916154</v>
      </c>
      <c r="AK80" s="4">
        <f ca="1"/>
        <v>-2424864708</v>
      </c>
      <c r="AM80" s="58"/>
      <c r="AN80" t="str">
        <f ca="1"/>
        <v>17/01/2024</v>
      </c>
      <c r="AO80" s="4">
        <f ca="1"/>
        <v>36879173163</v>
      </c>
      <c r="AP80" s="4">
        <f ca="1"/>
        <v>-56138493043</v>
      </c>
      <c r="AQ80" s="4">
        <f ca="1"/>
        <v>-2268889677</v>
      </c>
      <c r="AR80" s="4">
        <f ca="1"/>
        <v>160194570000</v>
      </c>
      <c r="AS80" s="4">
        <f ca="1"/>
        <v>-5145900006</v>
      </c>
      <c r="AT80" s="4">
        <f ca="1"/>
        <v>12173590000</v>
      </c>
      <c r="AU80" s="4">
        <f ca="1"/>
        <v>1237730000</v>
      </c>
      <c r="AV80" s="4">
        <f ca="1"/>
        <v>-118885</v>
      </c>
      <c r="AX80" s="58"/>
      <c r="AY80" t="str">
        <f ca="1"/>
        <v>17/01/2024</v>
      </c>
      <c r="AZ80" s="4">
        <f ca="1"/>
        <v>-531749816607</v>
      </c>
      <c r="BA80" s="4">
        <f ca="1"/>
        <v>337070629429</v>
      </c>
      <c r="BB80" s="4">
        <f ca="1"/>
        <v>115671550000</v>
      </c>
      <c r="BD80" s="58"/>
      <c r="BE80" t="str">
        <f ca="1"/>
        <v>17/01/2024</v>
      </c>
      <c r="BF80" s="4">
        <f ca="1"/>
        <v>69550080000</v>
      </c>
      <c r="BG80" s="4">
        <f ca="1"/>
        <v>-11244192472</v>
      </c>
      <c r="BH80" s="4">
        <f ca="1"/>
        <v>86256620000</v>
      </c>
      <c r="BI80" s="4">
        <f ca="1"/>
        <v>-182070000</v>
      </c>
      <c r="BJ80" s="4">
        <f ca="1"/>
        <v>-22444305835</v>
      </c>
      <c r="BL80" s="58"/>
      <c r="BM80" t="str">
        <f ca="1"/>
        <v>17/01/2024</v>
      </c>
      <c r="BN80" s="4">
        <f ca="1"/>
        <v>-2285801623749</v>
      </c>
      <c r="BO80" s="4">
        <f ca="1"/>
        <v>107638601595</v>
      </c>
      <c r="BP80" s="4">
        <f ca="1"/>
        <v>-1859751360000</v>
      </c>
      <c r="BQ80" s="4">
        <f ca="1"/>
        <v>-12135280000</v>
      </c>
      <c r="BR80" s="4">
        <f ca="1"/>
        <v>-1501724106</v>
      </c>
      <c r="BS80" s="4">
        <f ca="1"/>
        <v>-5309227800</v>
      </c>
      <c r="BT80" s="4">
        <f ca="1"/>
        <v>-1031270480133</v>
      </c>
    </row>
    <row r="81" spans="23:72" x14ac:dyDescent="0.2">
      <c r="W81" s="58"/>
      <c r="X81" t="str">
        <f ca="1"/>
        <v>16/01/2024</v>
      </c>
      <c r="Y81" s="27">
        <f ca="1"/>
        <v>12791044105</v>
      </c>
      <c r="Z81" s="27">
        <f ca="1"/>
        <v>-14093926717</v>
      </c>
      <c r="AA81" s="27">
        <f ca="1"/>
        <v>-538570000</v>
      </c>
      <c r="AB81" s="27">
        <f ca="1"/>
        <v>-4599268478</v>
      </c>
      <c r="AC81" s="27">
        <f ca="1"/>
        <v>355140752</v>
      </c>
      <c r="AD81" s="27">
        <f ca="1"/>
        <v>251420936</v>
      </c>
      <c r="AF81" s="58"/>
      <c r="AG81" t="str">
        <f ca="1"/>
        <v>16/01/2024</v>
      </c>
      <c r="AH81" s="4">
        <f ca="1"/>
        <v>228566191471</v>
      </c>
      <c r="AI81" s="4">
        <f ca="1"/>
        <v>-50377040618</v>
      </c>
      <c r="AJ81" s="4">
        <f ca="1"/>
        <v>-747186154</v>
      </c>
      <c r="AK81" s="4">
        <f ca="1"/>
        <v>-2712304708</v>
      </c>
      <c r="AM81" s="58"/>
      <c r="AN81" t="str">
        <f ca="1"/>
        <v>16/01/2024</v>
      </c>
      <c r="AO81" s="4">
        <f ca="1"/>
        <v>37145013163</v>
      </c>
      <c r="AP81" s="4">
        <f ca="1"/>
        <v>-55324833043</v>
      </c>
      <c r="AQ81" s="4">
        <f ca="1"/>
        <v>-2111339677</v>
      </c>
      <c r="AR81" s="4">
        <f ca="1"/>
        <v>135849740000</v>
      </c>
      <c r="AS81" s="4">
        <f ca="1"/>
        <v>-5145900006</v>
      </c>
      <c r="AT81" s="4">
        <f ca="1"/>
        <v>12292030000</v>
      </c>
      <c r="AU81" s="4">
        <f ca="1"/>
        <v>1383210000</v>
      </c>
      <c r="AV81" s="4">
        <f ca="1"/>
        <v>-118885</v>
      </c>
      <c r="AX81" s="58"/>
      <c r="AY81" t="str">
        <f ca="1"/>
        <v>16/01/2024</v>
      </c>
      <c r="AZ81" s="4">
        <f ca="1"/>
        <v>-623057836607</v>
      </c>
      <c r="BA81" s="4">
        <f ca="1"/>
        <v>339291409429</v>
      </c>
      <c r="BB81" s="4">
        <f ca="1"/>
        <v>114953040000</v>
      </c>
      <c r="BD81" s="58"/>
      <c r="BE81" t="str">
        <f ca="1"/>
        <v>16/01/2024</v>
      </c>
      <c r="BF81" s="4">
        <f ca="1"/>
        <v>60003000000</v>
      </c>
      <c r="BG81" s="4">
        <f ca="1"/>
        <v>-11643312472</v>
      </c>
      <c r="BH81" s="4">
        <f ca="1"/>
        <v>82970000000</v>
      </c>
      <c r="BI81" s="4">
        <f ca="1"/>
        <v>-1999390000</v>
      </c>
      <c r="BJ81" s="4">
        <f ca="1"/>
        <v>-21507915835</v>
      </c>
      <c r="BL81" s="58"/>
      <c r="BM81" t="str">
        <f ca="1"/>
        <v>16/01/2024</v>
      </c>
      <c r="BN81" s="4">
        <f ca="1"/>
        <v>-2246549923749</v>
      </c>
      <c r="BO81" s="4">
        <f ca="1"/>
        <v>114972351595</v>
      </c>
      <c r="BP81" s="4">
        <f ca="1"/>
        <v>-2018701240000</v>
      </c>
      <c r="BQ81" s="4">
        <f ca="1"/>
        <v>-8471550000</v>
      </c>
      <c r="BR81" s="4">
        <f ca="1"/>
        <v>-1422364106</v>
      </c>
      <c r="BS81" s="4">
        <f ca="1"/>
        <v>-5309227800</v>
      </c>
      <c r="BT81" s="4">
        <f ca="1"/>
        <v>-955868070133</v>
      </c>
    </row>
    <row r="82" spans="23:72" x14ac:dyDescent="0.2">
      <c r="W82" s="58"/>
      <c r="X82" t="str">
        <f ca="1"/>
        <v>15/01/2024</v>
      </c>
      <c r="Y82" s="27">
        <f ca="1"/>
        <v>9737444105</v>
      </c>
      <c r="Z82" s="27">
        <f ca="1"/>
        <v>-14384256717</v>
      </c>
      <c r="AA82" s="27">
        <f ca="1"/>
        <v>-538570000</v>
      </c>
      <c r="AB82" s="27">
        <f ca="1"/>
        <v>1257693965</v>
      </c>
      <c r="AC82" s="27">
        <f ca="1"/>
        <v>355140752</v>
      </c>
      <c r="AD82" s="27">
        <f ca="1"/>
        <v>251420936</v>
      </c>
      <c r="AF82" s="58"/>
      <c r="AG82" t="str">
        <f ca="1"/>
        <v>15/01/2024</v>
      </c>
      <c r="AH82" s="4">
        <f ca="1"/>
        <v>231349351471</v>
      </c>
      <c r="AI82" s="4">
        <f ca="1"/>
        <v>-44353940618</v>
      </c>
      <c r="AJ82" s="4">
        <f ca="1"/>
        <v>-357546154</v>
      </c>
      <c r="AK82" s="4">
        <f ca="1"/>
        <v>-2735104708</v>
      </c>
      <c r="AM82" s="58"/>
      <c r="AN82" t="str">
        <f ca="1"/>
        <v>15/01/2024</v>
      </c>
      <c r="AO82" s="4">
        <f ca="1"/>
        <v>38094343163</v>
      </c>
      <c r="AP82" s="4">
        <f ca="1"/>
        <v>-56277633043</v>
      </c>
      <c r="AQ82" s="4">
        <f ca="1"/>
        <v>-2006509677</v>
      </c>
      <c r="AR82" s="4">
        <f ca="1"/>
        <v>118833890000</v>
      </c>
      <c r="AS82" s="4">
        <f ca="1"/>
        <v>-5145900006</v>
      </c>
      <c r="AT82" s="4">
        <f ca="1"/>
        <v>7411910000</v>
      </c>
      <c r="AU82" s="4">
        <f ca="1"/>
        <v>1238310000</v>
      </c>
      <c r="AV82" s="4">
        <f ca="1"/>
        <v>-118885</v>
      </c>
      <c r="AX82" s="58"/>
      <c r="AY82" t="str">
        <f ca="1"/>
        <v>15/01/2024</v>
      </c>
      <c r="AZ82" s="4">
        <f ca="1"/>
        <v>-625901726607</v>
      </c>
      <c r="BA82" s="4">
        <f ca="1"/>
        <v>340742049429</v>
      </c>
      <c r="BB82" s="4">
        <f ca="1"/>
        <v>135121150000</v>
      </c>
      <c r="BD82" s="58"/>
      <c r="BE82" t="str">
        <f ca="1"/>
        <v>15/01/2024</v>
      </c>
      <c r="BF82" s="4">
        <f ca="1"/>
        <v>72926980000</v>
      </c>
      <c r="BG82" s="4">
        <f ca="1"/>
        <v>-2489672472</v>
      </c>
      <c r="BH82" s="4">
        <f ca="1"/>
        <v>81325620000</v>
      </c>
      <c r="BI82" s="4">
        <f ca="1"/>
        <v>-2008550000</v>
      </c>
      <c r="BJ82" s="4">
        <f ca="1"/>
        <v>-19364975835</v>
      </c>
      <c r="BL82" s="58"/>
      <c r="BM82" t="str">
        <f ca="1"/>
        <v>15/01/2024</v>
      </c>
      <c r="BN82" s="4">
        <f ca="1"/>
        <v>-2185400893749</v>
      </c>
      <c r="BO82" s="4">
        <f ca="1"/>
        <v>113475231595</v>
      </c>
      <c r="BP82" s="4">
        <f ca="1"/>
        <v>-2166463650000</v>
      </c>
      <c r="BQ82" s="4">
        <f ca="1"/>
        <v>6187290000</v>
      </c>
      <c r="BR82" s="4">
        <f ca="1"/>
        <v>-987564106</v>
      </c>
      <c r="BS82" s="4">
        <f ca="1"/>
        <v>-5309227800</v>
      </c>
      <c r="BT82" s="4">
        <f ca="1"/>
        <v>-921069120133</v>
      </c>
    </row>
    <row r="83" spans="23:72" x14ac:dyDescent="0.2">
      <c r="W83" s="58"/>
      <c r="X83" t="str">
        <f ca="1"/>
        <v>12/01/2024</v>
      </c>
      <c r="Y83" s="27">
        <f ca="1"/>
        <v>9745234105</v>
      </c>
      <c r="Z83" s="27">
        <f ca="1"/>
        <v>-14274546717</v>
      </c>
      <c r="AA83" s="27">
        <f ca="1"/>
        <v>-538570000</v>
      </c>
      <c r="AB83" s="27">
        <f ca="1"/>
        <v>1239998067</v>
      </c>
      <c r="AC83" s="27">
        <f ca="1"/>
        <v>452940752</v>
      </c>
      <c r="AD83" s="27">
        <f ca="1"/>
        <v>251420936</v>
      </c>
      <c r="AF83" s="58"/>
      <c r="AG83" t="str">
        <f ca="1"/>
        <v>12/01/2024</v>
      </c>
      <c r="AH83" s="4">
        <f ca="1"/>
        <v>234631971471</v>
      </c>
      <c r="AI83" s="4">
        <f ca="1"/>
        <v>-44756920618</v>
      </c>
      <c r="AJ83" s="4">
        <f ca="1"/>
        <v>-420136154</v>
      </c>
      <c r="AK83" s="4">
        <f ca="1"/>
        <v>-2746704708</v>
      </c>
      <c r="AM83" s="58"/>
      <c r="AN83" t="str">
        <f ca="1"/>
        <v>12/01/2024</v>
      </c>
      <c r="AO83" s="4">
        <f ca="1"/>
        <v>38411593163</v>
      </c>
      <c r="AP83" s="4">
        <f ca="1"/>
        <v>-55041423043</v>
      </c>
      <c r="AQ83" s="4">
        <f ca="1"/>
        <v>-1986679677</v>
      </c>
      <c r="AR83" s="4">
        <f ca="1"/>
        <v>94769730000</v>
      </c>
      <c r="AS83" s="4">
        <f ca="1"/>
        <v>-5145900006</v>
      </c>
      <c r="AT83" s="4">
        <f ca="1"/>
        <v>7899350000</v>
      </c>
      <c r="AU83" s="4">
        <f ca="1"/>
        <v>1238310000</v>
      </c>
      <c r="AV83" s="4">
        <f ca="1"/>
        <v>-118885</v>
      </c>
      <c r="AX83" s="58"/>
      <c r="AY83" t="str">
        <f ca="1"/>
        <v>12/01/2024</v>
      </c>
      <c r="AZ83" s="4">
        <f ca="1"/>
        <v>-642921986607</v>
      </c>
      <c r="BA83" s="4">
        <f ca="1"/>
        <v>347614649429</v>
      </c>
      <c r="BB83" s="4">
        <f ca="1"/>
        <v>135651180000</v>
      </c>
      <c r="BD83" s="58"/>
      <c r="BE83" t="str">
        <f ca="1"/>
        <v>12/01/2024</v>
      </c>
      <c r="BF83" s="4">
        <f ca="1"/>
        <v>69636380000</v>
      </c>
      <c r="BG83" s="4">
        <f ca="1"/>
        <v>789337528</v>
      </c>
      <c r="BH83" s="4">
        <f ca="1"/>
        <v>79751210000</v>
      </c>
      <c r="BI83" s="4">
        <f ca="1"/>
        <v>-2009710000</v>
      </c>
      <c r="BJ83" s="4">
        <f ca="1"/>
        <v>-20444475835</v>
      </c>
      <c r="BL83" s="58"/>
      <c r="BM83" t="str">
        <f ca="1"/>
        <v>12/01/2024</v>
      </c>
      <c r="BN83" s="4">
        <f ca="1"/>
        <v>-2100165953749</v>
      </c>
      <c r="BO83" s="4">
        <f ca="1"/>
        <v>113115641595</v>
      </c>
      <c r="BP83" s="4">
        <f ca="1"/>
        <v>-2222433790000</v>
      </c>
      <c r="BQ83" s="4">
        <f ca="1"/>
        <v>28638090000</v>
      </c>
      <c r="BR83" s="4">
        <f ca="1"/>
        <v>-987564106</v>
      </c>
      <c r="BS83" s="4">
        <f ca="1"/>
        <v>-5309227800</v>
      </c>
      <c r="BT83" s="4">
        <f ca="1"/>
        <v>-898313560133</v>
      </c>
    </row>
    <row r="84" spans="23:72" x14ac:dyDescent="0.2">
      <c r="W84" s="58"/>
      <c r="X84" t="str">
        <f ca="1"/>
        <v>11/01/2024</v>
      </c>
      <c r="Y84" s="27">
        <f ca="1"/>
        <v>9742684105</v>
      </c>
      <c r="Z84" s="27">
        <f ca="1"/>
        <v>-14253816717</v>
      </c>
      <c r="AA84" s="27">
        <f ca="1"/>
        <v>-546010000</v>
      </c>
      <c r="AB84" s="27">
        <f ca="1"/>
        <v>1077462318</v>
      </c>
      <c r="AC84" s="27">
        <f ca="1"/>
        <v>764760752</v>
      </c>
      <c r="AD84" s="27">
        <f ca="1"/>
        <v>251420936</v>
      </c>
      <c r="AF84" s="58"/>
      <c r="AG84" t="str">
        <f ca="1"/>
        <v>11/01/2024</v>
      </c>
      <c r="AH84" s="4">
        <f ca="1"/>
        <v>251980281471</v>
      </c>
      <c r="AI84" s="4">
        <f ca="1"/>
        <v>-44249250618</v>
      </c>
      <c r="AJ84" s="4">
        <f ca="1"/>
        <v>-202016154</v>
      </c>
      <c r="AK84" s="4">
        <f ca="1"/>
        <v>-2745524708</v>
      </c>
      <c r="AM84" s="58"/>
      <c r="AN84" t="str">
        <f ca="1"/>
        <v>11/01/2024</v>
      </c>
      <c r="AO84" s="4">
        <f ca="1"/>
        <v>42622803163</v>
      </c>
      <c r="AP84" s="4">
        <f ca="1"/>
        <v>-54929633043</v>
      </c>
      <c r="AQ84" s="4">
        <f ca="1"/>
        <v>-854079677</v>
      </c>
      <c r="AR84" s="4">
        <f ca="1"/>
        <v>94479100000</v>
      </c>
      <c r="AS84" s="4">
        <f ca="1"/>
        <v>-5145900006</v>
      </c>
      <c r="AT84" s="4">
        <f ca="1"/>
        <v>7276230000</v>
      </c>
      <c r="AU84" s="4">
        <f ca="1"/>
        <v>1238310000</v>
      </c>
      <c r="AV84" s="4">
        <f ca="1"/>
        <v>-118885</v>
      </c>
      <c r="AX84" s="58"/>
      <c r="AY84" t="str">
        <f ca="1"/>
        <v>11/01/2024</v>
      </c>
      <c r="AZ84" s="4">
        <f ca="1"/>
        <v>-635440696607</v>
      </c>
      <c r="BA84" s="4">
        <f ca="1"/>
        <v>349629099429</v>
      </c>
      <c r="BB84" s="4">
        <f ca="1"/>
        <v>149167060000</v>
      </c>
      <c r="BD84" s="58"/>
      <c r="BE84" t="str">
        <f ca="1"/>
        <v>11/01/2024</v>
      </c>
      <c r="BF84" s="4">
        <f ca="1"/>
        <v>61289710000</v>
      </c>
      <c r="BG84" s="4">
        <f ca="1"/>
        <v>-10572922472</v>
      </c>
      <c r="BH84" s="4">
        <f ca="1"/>
        <v>79734100000</v>
      </c>
      <c r="BI84" s="4">
        <f ca="1"/>
        <v>-2076810000</v>
      </c>
      <c r="BJ84" s="4">
        <f ca="1"/>
        <v>-20843245835</v>
      </c>
      <c r="BL84" s="58"/>
      <c r="BM84" t="str">
        <f ca="1"/>
        <v>11/01/2024</v>
      </c>
      <c r="BN84" s="4">
        <f ca="1"/>
        <v>-1995401793749</v>
      </c>
      <c r="BO84" s="4">
        <f ca="1"/>
        <v>111210131595</v>
      </c>
      <c r="BP84" s="4">
        <f ca="1"/>
        <v>-2274293370000</v>
      </c>
      <c r="BQ84" s="4">
        <f ca="1"/>
        <v>41319510000</v>
      </c>
      <c r="BR84" s="4">
        <f ca="1"/>
        <v>-987564106</v>
      </c>
      <c r="BS84" s="4">
        <f ca="1"/>
        <v>-5309227800</v>
      </c>
      <c r="BT84" s="4">
        <f ca="1"/>
        <v>-875340060133</v>
      </c>
    </row>
    <row r="85" spans="23:72" x14ac:dyDescent="0.2">
      <c r="W85" s="58"/>
      <c r="X85" t="str">
        <f ca="1"/>
        <v>10/01/2024</v>
      </c>
      <c r="Y85" s="27">
        <f ca="1"/>
        <v>9802024105</v>
      </c>
      <c r="Z85" s="27">
        <f ca="1"/>
        <v>-14227966717</v>
      </c>
      <c r="AA85" s="27">
        <f ca="1"/>
        <v>-821380000</v>
      </c>
      <c r="AB85" s="27">
        <f ca="1"/>
        <v>-171346790</v>
      </c>
      <c r="AC85" s="27">
        <f ca="1"/>
        <v>921350752</v>
      </c>
      <c r="AD85" s="27">
        <f ca="1"/>
        <v>227705972</v>
      </c>
      <c r="AF85" s="58"/>
      <c r="AG85" t="str">
        <f ca="1"/>
        <v>10/01/2024</v>
      </c>
      <c r="AH85" s="4">
        <f ca="1"/>
        <v>256034571471</v>
      </c>
      <c r="AI85" s="4">
        <f ca="1"/>
        <v>-43502910618</v>
      </c>
      <c r="AJ85" s="4">
        <f ca="1"/>
        <v>-339116154</v>
      </c>
      <c r="AK85" s="4">
        <f ca="1"/>
        <v>-2834444708</v>
      </c>
      <c r="AM85" s="58"/>
      <c r="AN85" t="str">
        <f ca="1"/>
        <v>10/01/2024</v>
      </c>
      <c r="AO85" s="4">
        <f ca="1"/>
        <v>41682403163</v>
      </c>
      <c r="AP85" s="4">
        <f ca="1"/>
        <v>-52898473043</v>
      </c>
      <c r="AQ85" s="4">
        <f ca="1"/>
        <v>-865509677</v>
      </c>
      <c r="AR85" s="4">
        <f ca="1"/>
        <v>77170960000</v>
      </c>
      <c r="AS85" s="4">
        <f ca="1"/>
        <v>-5145900006</v>
      </c>
      <c r="AT85" s="4">
        <f ca="1"/>
        <v>2317920000</v>
      </c>
      <c r="AU85" s="4">
        <f ca="1"/>
        <v>1238310000</v>
      </c>
      <c r="AV85" s="4">
        <f ca="1"/>
        <v>-118885</v>
      </c>
      <c r="AX85" s="58"/>
      <c r="AY85" t="str">
        <f ca="1"/>
        <v>10/01/2024</v>
      </c>
      <c r="AZ85" s="4">
        <f ca="1"/>
        <v>-694397916607</v>
      </c>
      <c r="BA85" s="4">
        <f ca="1"/>
        <v>343897409429</v>
      </c>
      <c r="BB85" s="4">
        <f ca="1"/>
        <v>124307990000</v>
      </c>
      <c r="BD85" s="58"/>
      <c r="BE85" t="str">
        <f ca="1"/>
        <v>10/01/2024</v>
      </c>
      <c r="BF85" s="4">
        <f ca="1"/>
        <v>74968550000</v>
      </c>
      <c r="BG85" s="4">
        <f ca="1"/>
        <v>-19952522472</v>
      </c>
      <c r="BH85" s="4">
        <f ca="1"/>
        <v>80822740000</v>
      </c>
      <c r="BI85" s="4">
        <f ca="1"/>
        <v>-1973150000</v>
      </c>
      <c r="BJ85" s="4">
        <f ca="1"/>
        <v>-15499205835</v>
      </c>
      <c r="BL85" s="58"/>
      <c r="BM85" t="str">
        <f ca="1"/>
        <v>10/01/2024</v>
      </c>
      <c r="BN85" s="4">
        <f ca="1"/>
        <v>-1958646653749</v>
      </c>
      <c r="BO85" s="4">
        <f ca="1"/>
        <v>121320401595</v>
      </c>
      <c r="BP85" s="4">
        <f ca="1"/>
        <v>-2246132410000</v>
      </c>
      <c r="BQ85" s="4">
        <f ca="1"/>
        <v>61802390000</v>
      </c>
      <c r="BR85" s="4">
        <f ca="1"/>
        <v>-779864106</v>
      </c>
      <c r="BS85" s="4">
        <f ca="1"/>
        <v>-5309227800</v>
      </c>
      <c r="BT85" s="4">
        <f ca="1"/>
        <v>-841005280133</v>
      </c>
    </row>
    <row r="86" spans="23:72" x14ac:dyDescent="0.2">
      <c r="W86" s="58"/>
      <c r="X86" t="str">
        <f ca="1"/>
        <v>09/01/2024</v>
      </c>
      <c r="Y86" s="27">
        <f ca="1"/>
        <v>9511864105</v>
      </c>
      <c r="Z86" s="27">
        <f ca="1"/>
        <v>-17459036717</v>
      </c>
      <c r="AA86" s="27">
        <f ca="1"/>
        <v>-1108520000</v>
      </c>
      <c r="AB86" s="27">
        <f ca="1"/>
        <v>-989553612</v>
      </c>
      <c r="AC86" s="27">
        <f ca="1"/>
        <v>871270752</v>
      </c>
      <c r="AD86" s="27">
        <f ca="1"/>
        <v>227705972</v>
      </c>
      <c r="AF86" s="58"/>
      <c r="AG86" t="str">
        <f ca="1"/>
        <v>09/01/2024</v>
      </c>
      <c r="AH86" s="4">
        <f ca="1"/>
        <v>255931391471</v>
      </c>
      <c r="AI86" s="4">
        <f ca="1"/>
        <v>-43810520618</v>
      </c>
      <c r="AJ86" s="4">
        <f ca="1"/>
        <v>-389746154</v>
      </c>
      <c r="AK86" s="4">
        <f ca="1"/>
        <v>-2906824708</v>
      </c>
      <c r="AM86" s="58"/>
      <c r="AN86" t="str">
        <f ca="1"/>
        <v>09/01/2024</v>
      </c>
      <c r="AO86" s="4">
        <f ca="1"/>
        <v>41669453163</v>
      </c>
      <c r="AP86" s="4">
        <f ca="1"/>
        <v>-52079993043</v>
      </c>
      <c r="AQ86" s="4">
        <f ca="1"/>
        <v>-3394479677</v>
      </c>
      <c r="AR86" s="4">
        <f ca="1"/>
        <v>85605130000</v>
      </c>
      <c r="AS86" s="4">
        <f ca="1"/>
        <v>-5211653523</v>
      </c>
      <c r="AT86" s="4">
        <f ca="1"/>
        <v>7048580000</v>
      </c>
      <c r="AU86" s="4">
        <f ca="1"/>
        <v>1238310000</v>
      </c>
      <c r="AV86" s="4">
        <f ca="1"/>
        <v>-118885</v>
      </c>
      <c r="AX86" s="58"/>
      <c r="AY86" t="str">
        <f ca="1"/>
        <v>09/01/2024</v>
      </c>
      <c r="AZ86" s="4">
        <f ca="1"/>
        <v>-713514796607</v>
      </c>
      <c r="BA86" s="4">
        <f ca="1"/>
        <v>352400759429</v>
      </c>
      <c r="BB86" s="4">
        <f ca="1"/>
        <v>132454710000</v>
      </c>
      <c r="BD86" s="58"/>
      <c r="BE86" t="str">
        <f ca="1"/>
        <v>09/01/2024</v>
      </c>
      <c r="BF86" s="4">
        <f ca="1"/>
        <v>62154030000</v>
      </c>
      <c r="BG86" s="4">
        <f ca="1"/>
        <v>-24789222472</v>
      </c>
      <c r="BH86" s="4">
        <f ca="1"/>
        <v>83933130000</v>
      </c>
      <c r="BI86" s="4">
        <f ca="1"/>
        <v>-2623780000</v>
      </c>
      <c r="BJ86" s="4">
        <f ca="1"/>
        <v>-15545125835</v>
      </c>
      <c r="BL86" s="58"/>
      <c r="BM86" t="str">
        <f ca="1"/>
        <v>09/01/2024</v>
      </c>
      <c r="BN86" s="4">
        <f ca="1"/>
        <v>-1907349943749</v>
      </c>
      <c r="BO86" s="4">
        <f ca="1"/>
        <v>124324591595</v>
      </c>
      <c r="BP86" s="4">
        <f ca="1"/>
        <v>-2288974890000</v>
      </c>
      <c r="BQ86" s="4">
        <f ca="1"/>
        <v>92862580000</v>
      </c>
      <c r="BR86" s="4">
        <f ca="1"/>
        <v>-745524106</v>
      </c>
      <c r="BS86" s="4">
        <f ca="1"/>
        <v>-5309227800</v>
      </c>
      <c r="BT86" s="4">
        <f ca="1"/>
        <v>-826484590133</v>
      </c>
    </row>
    <row r="87" spans="23:72" x14ac:dyDescent="0.2">
      <c r="W87" s="58"/>
      <c r="X87" t="str">
        <f ca="1"/>
        <v>08/01/2024</v>
      </c>
      <c r="Y87" s="27">
        <f ca="1"/>
        <v>9205474105</v>
      </c>
      <c r="Z87" s="27">
        <f ca="1"/>
        <v>-21462376717</v>
      </c>
      <c r="AA87" s="27">
        <f ca="1"/>
        <v>-1400930000</v>
      </c>
      <c r="AB87" s="27">
        <f ca="1"/>
        <v>-5131051529</v>
      </c>
      <c r="AC87" s="27">
        <f ca="1"/>
        <v>871270752</v>
      </c>
      <c r="AD87" s="27">
        <f ca="1"/>
        <v>179877040</v>
      </c>
      <c r="AF87" s="58"/>
      <c r="AG87" t="str">
        <f ca="1"/>
        <v>08/01/2024</v>
      </c>
      <c r="AH87" s="4">
        <f ca="1"/>
        <v>248983181471</v>
      </c>
      <c r="AI87" s="4">
        <f ca="1"/>
        <v>-44256900618</v>
      </c>
      <c r="AJ87" s="4">
        <f ca="1"/>
        <v>-408146154</v>
      </c>
      <c r="AK87" s="4">
        <f ca="1"/>
        <v>-3061844708</v>
      </c>
      <c r="AM87" s="58"/>
      <c r="AN87" t="str">
        <f ca="1"/>
        <v>08/01/2024</v>
      </c>
      <c r="AO87" s="4">
        <f ca="1"/>
        <v>46049133163</v>
      </c>
      <c r="AP87" s="4">
        <f ca="1"/>
        <v>-51811663043</v>
      </c>
      <c r="AQ87" s="4">
        <f ca="1"/>
        <v>-3668379677</v>
      </c>
      <c r="AR87" s="4">
        <f ca="1"/>
        <v>107649150000</v>
      </c>
      <c r="AS87" s="4">
        <f ca="1"/>
        <v>-5211653523</v>
      </c>
      <c r="AT87" s="4">
        <f ca="1"/>
        <v>5796630000</v>
      </c>
      <c r="AU87" s="4">
        <f ca="1"/>
        <v>1238310000</v>
      </c>
      <c r="AV87" s="4">
        <f ca="1"/>
        <v>-118885</v>
      </c>
      <c r="AX87" s="58"/>
      <c r="AY87" t="str">
        <f ca="1"/>
        <v>08/01/2024</v>
      </c>
      <c r="AZ87" s="4">
        <f ca="1"/>
        <v>-813220846607</v>
      </c>
      <c r="BA87" s="4">
        <f ca="1"/>
        <v>358973429429</v>
      </c>
      <c r="BB87" s="4">
        <f ca="1"/>
        <v>172188030000</v>
      </c>
      <c r="BD87" s="58"/>
      <c r="BE87" t="str">
        <f ca="1"/>
        <v>08/01/2024</v>
      </c>
      <c r="BF87" s="4">
        <f ca="1"/>
        <v>42079000000</v>
      </c>
      <c r="BG87" s="4">
        <f ca="1"/>
        <v>-20907542472</v>
      </c>
      <c r="BH87" s="4">
        <f ca="1"/>
        <v>95095610000</v>
      </c>
      <c r="BI87" s="4">
        <f ca="1"/>
        <v>-2323560000</v>
      </c>
      <c r="BJ87" s="4">
        <f ca="1"/>
        <v>-12617945835</v>
      </c>
      <c r="BL87" s="58"/>
      <c r="BM87" t="str">
        <f ca="1"/>
        <v>08/01/2024</v>
      </c>
      <c r="BN87" s="4">
        <f ca="1"/>
        <v>-1834136803749</v>
      </c>
      <c r="BO87" s="4">
        <f ca="1"/>
        <v>112274821595</v>
      </c>
      <c r="BP87" s="4">
        <f ca="1"/>
        <v>-2309392220000</v>
      </c>
      <c r="BQ87" s="4">
        <f ca="1"/>
        <v>104976720000</v>
      </c>
      <c r="BR87" s="4">
        <f ca="1"/>
        <v>-719874106</v>
      </c>
      <c r="BS87" s="4">
        <f ca="1"/>
        <v>-5309227800</v>
      </c>
      <c r="BT87" s="4">
        <f ca="1"/>
        <v>-776389050133</v>
      </c>
    </row>
    <row r="88" spans="23:72" x14ac:dyDescent="0.2">
      <c r="W88" s="58"/>
      <c r="X88" t="str">
        <f ca="1"/>
        <v>05/01/2024</v>
      </c>
      <c r="Y88" s="27">
        <f ca="1"/>
        <v>11500724105</v>
      </c>
      <c r="Z88" s="27">
        <f ca="1"/>
        <v>-20750936717</v>
      </c>
      <c r="AA88" s="27">
        <f ca="1"/>
        <v>-1341420000</v>
      </c>
      <c r="AB88" s="27">
        <f ca="1"/>
        <v>-5825322142</v>
      </c>
      <c r="AC88" s="27">
        <f ca="1"/>
        <v>869560752</v>
      </c>
      <c r="AD88" s="27">
        <f ca="1"/>
        <v>97304621</v>
      </c>
      <c r="AF88" s="58"/>
      <c r="AG88" t="str">
        <f ca="1"/>
        <v>05/01/2024</v>
      </c>
      <c r="AH88" s="4">
        <f ca="1"/>
        <v>235654551471</v>
      </c>
      <c r="AI88" s="4">
        <f ca="1"/>
        <v>-44260120618</v>
      </c>
      <c r="AJ88" s="4">
        <f ca="1"/>
        <v>-431026154</v>
      </c>
      <c r="AK88" s="4">
        <f ca="1"/>
        <v>-2927584708</v>
      </c>
      <c r="AM88" s="58"/>
      <c r="AN88" t="str">
        <f ca="1"/>
        <v>05/01/2024</v>
      </c>
      <c r="AO88" s="4">
        <f ca="1"/>
        <v>46980523163</v>
      </c>
      <c r="AP88" s="4">
        <f ca="1"/>
        <v>-51034323043</v>
      </c>
      <c r="AQ88" s="4">
        <f ca="1"/>
        <v>-3971399677</v>
      </c>
      <c r="AR88" s="4">
        <f ca="1"/>
        <v>112224490000</v>
      </c>
      <c r="AS88" s="4">
        <f ca="1"/>
        <v>-5562237594</v>
      </c>
      <c r="AT88" s="4">
        <f ca="1"/>
        <v>-3415450000</v>
      </c>
      <c r="AU88" s="4">
        <f ca="1"/>
        <v>1238310000</v>
      </c>
      <c r="AV88" s="4">
        <f ca="1"/>
        <v>-118885</v>
      </c>
      <c r="AX88" s="58"/>
      <c r="AY88" t="str">
        <f ca="1"/>
        <v>05/01/2024</v>
      </c>
      <c r="AZ88" s="4">
        <f ca="1"/>
        <v>-810674206607</v>
      </c>
      <c r="BA88" s="4">
        <f ca="1"/>
        <v>362773839429</v>
      </c>
      <c r="BB88" s="4">
        <f ca="1"/>
        <v>183656000000</v>
      </c>
      <c r="BD88" s="58"/>
      <c r="BE88" t="str">
        <f ca="1"/>
        <v>05/01/2024</v>
      </c>
      <c r="BF88" s="4">
        <f ca="1"/>
        <v>43250310000</v>
      </c>
      <c r="BG88" s="4">
        <f ca="1"/>
        <v>-21977262472</v>
      </c>
      <c r="BH88" s="4">
        <f ca="1"/>
        <v>88094720000</v>
      </c>
      <c r="BI88" s="4">
        <f ca="1"/>
        <v>-1913540000</v>
      </c>
      <c r="BJ88" s="4">
        <f ca="1"/>
        <v>-14917335835</v>
      </c>
      <c r="BL88" s="58"/>
      <c r="BM88" t="str">
        <f ca="1"/>
        <v>05/01/2024</v>
      </c>
      <c r="BN88" s="4">
        <f ca="1"/>
        <v>-1799164573749</v>
      </c>
      <c r="BO88" s="4">
        <f ca="1"/>
        <v>98355061595</v>
      </c>
      <c r="BP88" s="4">
        <f ca="1"/>
        <v>-2289496000000</v>
      </c>
      <c r="BQ88" s="4">
        <f ca="1"/>
        <v>118624150000</v>
      </c>
      <c r="BR88" s="4">
        <f ca="1"/>
        <v>-627394106</v>
      </c>
      <c r="BS88" s="4">
        <f ca="1"/>
        <v>-5309227800</v>
      </c>
      <c r="BT88" s="4">
        <f ca="1"/>
        <v>-752656510133</v>
      </c>
    </row>
    <row r="89" spans="23:72" x14ac:dyDescent="0.2">
      <c r="W89" s="58"/>
      <c r="X89" t="str">
        <f ca="1"/>
        <v>04/01/2024</v>
      </c>
      <c r="Y89" s="27">
        <f ca="1"/>
        <v>11492924105</v>
      </c>
      <c r="Z89" s="27">
        <f ca="1"/>
        <v>-18579466717</v>
      </c>
      <c r="AA89" s="27">
        <f ca="1"/>
        <v>-1404800000</v>
      </c>
      <c r="AB89" s="27">
        <f ca="1"/>
        <v>-6080582708</v>
      </c>
      <c r="AC89" s="27">
        <f ca="1"/>
        <v>711720752</v>
      </c>
      <c r="AD89" s="27">
        <f ca="1"/>
        <v>97304621</v>
      </c>
      <c r="AF89" s="58"/>
      <c r="AG89" t="str">
        <f ca="1"/>
        <v>04/01/2024</v>
      </c>
      <c r="AH89" s="4">
        <f ca="1"/>
        <v>214047511471</v>
      </c>
      <c r="AI89" s="4">
        <f ca="1"/>
        <v>-44707130618</v>
      </c>
      <c r="AJ89" s="4">
        <f ca="1"/>
        <v>-417086154</v>
      </c>
      <c r="AK89" s="4">
        <f ca="1"/>
        <v>1577165292</v>
      </c>
      <c r="AM89" s="58"/>
      <c r="AN89" t="str">
        <f ca="1"/>
        <v>04/01/2024</v>
      </c>
      <c r="AO89" s="4">
        <f ca="1"/>
        <v>47248193163</v>
      </c>
      <c r="AP89" s="4">
        <f ca="1"/>
        <v>-51036453043</v>
      </c>
      <c r="AQ89" s="4">
        <f ca="1"/>
        <v>-3974309677</v>
      </c>
      <c r="AR89" s="4">
        <f ca="1"/>
        <v>112227000000</v>
      </c>
      <c r="AS89" s="4">
        <f ca="1"/>
        <v>-5749824874</v>
      </c>
      <c r="AT89" s="4">
        <f ca="1"/>
        <v>-2433060000</v>
      </c>
      <c r="AU89" s="4">
        <f ca="1"/>
        <v>1238310000</v>
      </c>
      <c r="AV89" s="4">
        <f ca="1"/>
        <v>-118885</v>
      </c>
      <c r="AX89" s="58"/>
      <c r="AY89" t="str">
        <f ca="1"/>
        <v>04/01/2024</v>
      </c>
      <c r="AZ89" s="4">
        <f ca="1"/>
        <v>-784265596607</v>
      </c>
      <c r="BA89" s="4">
        <f ca="1"/>
        <v>365160879429</v>
      </c>
      <c r="BB89" s="4">
        <f ca="1"/>
        <v>192113710000</v>
      </c>
      <c r="BD89" s="58"/>
      <c r="BE89" t="str">
        <f ca="1"/>
        <v>04/01/2024</v>
      </c>
      <c r="BF89" s="4">
        <f ca="1"/>
        <v>47554430000</v>
      </c>
      <c r="BG89" s="4">
        <f ca="1"/>
        <v>-21432962472</v>
      </c>
      <c r="BH89" s="4">
        <f ca="1"/>
        <v>88639120000</v>
      </c>
      <c r="BI89" s="4">
        <f ca="1"/>
        <v>-1771560000</v>
      </c>
      <c r="BJ89" s="4">
        <f ca="1"/>
        <v>-14270685835</v>
      </c>
      <c r="BL89" s="58"/>
      <c r="BM89" t="str">
        <f ca="1"/>
        <v>04/01/2024</v>
      </c>
      <c r="BN89" s="4">
        <f ca="1"/>
        <v>-1783423083749</v>
      </c>
      <c r="BO89" s="4">
        <f ca="1"/>
        <v>105461881595</v>
      </c>
      <c r="BP89" s="4">
        <f ca="1"/>
        <v>-2289452340000</v>
      </c>
      <c r="BQ89" s="4">
        <f ca="1"/>
        <v>119088830000</v>
      </c>
      <c r="BR89" s="4">
        <f ca="1"/>
        <v>-627394106</v>
      </c>
      <c r="BS89" s="4">
        <f ca="1"/>
        <v>-5309227800</v>
      </c>
      <c r="BT89" s="4">
        <f ca="1"/>
        <v>-713051260133</v>
      </c>
    </row>
    <row r="90" spans="23:72" x14ac:dyDescent="0.2">
      <c r="W90" s="58"/>
      <c r="X90" t="str">
        <f ca="1"/>
        <v>03/01/2024</v>
      </c>
      <c r="Y90" s="27">
        <f ca="1"/>
        <v>11477504105</v>
      </c>
      <c r="Z90" s="27">
        <f ca="1"/>
        <v>-20164616717</v>
      </c>
      <c r="AA90" s="27">
        <f ca="1"/>
        <v>-1427420000</v>
      </c>
      <c r="AB90" s="27">
        <f ca="1"/>
        <v>-5637997321</v>
      </c>
      <c r="AC90" s="27">
        <f ca="1"/>
        <v>695220752</v>
      </c>
      <c r="AD90" s="27">
        <f ca="1"/>
        <v>97304621</v>
      </c>
      <c r="AF90" s="58"/>
      <c r="AG90" t="str">
        <f ca="1"/>
        <v>03/01/2024</v>
      </c>
      <c r="AH90" s="4">
        <f ca="1"/>
        <v>206974701471</v>
      </c>
      <c r="AI90" s="4">
        <f ca="1"/>
        <v>-44719790618</v>
      </c>
      <c r="AJ90" s="4">
        <f ca="1"/>
        <v>-494606154</v>
      </c>
      <c r="AK90" s="4">
        <f ca="1"/>
        <v>1810605292</v>
      </c>
      <c r="AM90" s="58"/>
      <c r="AN90" t="str">
        <f ca="1"/>
        <v>03/01/2024</v>
      </c>
      <c r="AO90" s="4">
        <f ca="1"/>
        <v>47309993163</v>
      </c>
      <c r="AP90" s="4">
        <f ca="1"/>
        <v>-60950423043</v>
      </c>
      <c r="AQ90" s="4">
        <f ca="1"/>
        <v>-4401159677</v>
      </c>
      <c r="AR90" s="4">
        <f ca="1"/>
        <v>114433830000</v>
      </c>
      <c r="AS90" s="4">
        <f ca="1"/>
        <v>-5729427673</v>
      </c>
      <c r="AT90" s="4">
        <f ca="1"/>
        <v>-748480000</v>
      </c>
      <c r="AU90" s="4">
        <f ca="1"/>
        <v>1238310000</v>
      </c>
      <c r="AV90" s="4">
        <f ca="1"/>
        <v>-118885</v>
      </c>
      <c r="AX90" s="58"/>
      <c r="AY90" t="str">
        <f ca="1"/>
        <v>03/01/2024</v>
      </c>
      <c r="AZ90" s="4">
        <f ca="1"/>
        <v>-773419876607</v>
      </c>
      <c r="BA90" s="4">
        <f ca="1"/>
        <v>368475569429</v>
      </c>
      <c r="BB90" s="4">
        <f ca="1"/>
        <v>188008870000</v>
      </c>
      <c r="BD90" s="58"/>
      <c r="BE90" t="str">
        <f ca="1"/>
        <v>03/01/2024</v>
      </c>
      <c r="BF90" s="4">
        <f ca="1"/>
        <v>43934870000</v>
      </c>
      <c r="BG90" s="4">
        <f ca="1"/>
        <v>-23252942472</v>
      </c>
      <c r="BH90" s="4">
        <f ca="1"/>
        <v>80943500000</v>
      </c>
      <c r="BI90" s="4">
        <f ca="1"/>
        <v>-1965300000</v>
      </c>
      <c r="BJ90" s="4">
        <f ca="1"/>
        <v>-12932905835</v>
      </c>
      <c r="BL90" s="58"/>
      <c r="BM90" t="str">
        <f ca="1"/>
        <v>03/01/2024</v>
      </c>
      <c r="BN90" s="4">
        <f ca="1"/>
        <v>-1762199583749</v>
      </c>
      <c r="BO90" s="4">
        <f ca="1"/>
        <v>111840431595</v>
      </c>
      <c r="BP90" s="4">
        <f ca="1"/>
        <v>-2280262320000</v>
      </c>
      <c r="BQ90" s="4">
        <f ca="1"/>
        <v>119296550000</v>
      </c>
      <c r="BR90" s="4">
        <f ca="1"/>
        <v>-627394106</v>
      </c>
      <c r="BS90" s="4">
        <f ca="1"/>
        <v>-5309227800</v>
      </c>
      <c r="BT90" s="4">
        <f ca="1"/>
        <v>-704561280133</v>
      </c>
    </row>
    <row r="91" spans="23:72" x14ac:dyDescent="0.2">
      <c r="W91" s="58"/>
      <c r="X91" t="str">
        <f ca="1"/>
        <v>02/01/2024</v>
      </c>
      <c r="Y91" s="27">
        <f ca="1"/>
        <v>11478504105</v>
      </c>
      <c r="Z91" s="27">
        <f ca="1"/>
        <v>-20847176717</v>
      </c>
      <c r="AA91" s="27">
        <f ca="1"/>
        <v>-2537990000</v>
      </c>
      <c r="AB91" s="27">
        <f ca="1"/>
        <v>-5546012085</v>
      </c>
      <c r="AC91" s="27">
        <f ca="1"/>
        <v>526950752</v>
      </c>
      <c r="AD91" s="27">
        <f ca="1"/>
        <v>97304621</v>
      </c>
      <c r="AF91" s="58"/>
      <c r="AG91" t="str">
        <f ca="1"/>
        <v>02/01/2024</v>
      </c>
      <c r="AH91" s="4">
        <f ca="1"/>
        <v>166526601471</v>
      </c>
      <c r="AI91" s="4">
        <f ca="1"/>
        <v>-44466690618</v>
      </c>
      <c r="AJ91" s="4">
        <f ca="1"/>
        <v>-390526154</v>
      </c>
      <c r="AK91" s="4">
        <f ca="1"/>
        <v>1717775292</v>
      </c>
      <c r="AM91" s="58"/>
      <c r="AN91" t="str">
        <f ca="1"/>
        <v>02/01/2024</v>
      </c>
      <c r="AO91" s="4">
        <f ca="1"/>
        <v>43015363163</v>
      </c>
      <c r="AP91" s="4">
        <f ca="1"/>
        <v>-60852593043</v>
      </c>
      <c r="AQ91" s="4">
        <f ca="1"/>
        <v>-3665229677</v>
      </c>
      <c r="AR91" s="4">
        <f ca="1"/>
        <v>103454900000</v>
      </c>
      <c r="AS91" s="4">
        <f ca="1"/>
        <v>-5724395718</v>
      </c>
      <c r="AT91" s="4">
        <f ca="1"/>
        <v>-410800000</v>
      </c>
      <c r="AU91" s="4">
        <f ca="1"/>
        <v>1246190000</v>
      </c>
      <c r="AV91" s="4">
        <f ca="1"/>
        <v>-118885</v>
      </c>
      <c r="AX91" s="58"/>
      <c r="AY91" t="str">
        <f ca="1"/>
        <v>02/01/2024</v>
      </c>
      <c r="AZ91" s="4">
        <f ca="1"/>
        <v>-770629476607</v>
      </c>
      <c r="BA91" s="4">
        <f ca="1"/>
        <v>366827709429</v>
      </c>
      <c r="BB91" s="4">
        <f ca="1"/>
        <v>173593070000</v>
      </c>
      <c r="BD91" s="58"/>
      <c r="BE91" t="str">
        <f ca="1"/>
        <v>02/01/2024</v>
      </c>
      <c r="BF91" s="4">
        <f ca="1"/>
        <v>39827700000</v>
      </c>
      <c r="BG91" s="4">
        <f ca="1"/>
        <v>-25928332472</v>
      </c>
      <c r="BH91" s="4">
        <f ca="1"/>
        <v>83432320000</v>
      </c>
      <c r="BI91" s="4">
        <f ca="1"/>
        <v>-2040650000</v>
      </c>
      <c r="BJ91" s="4">
        <f ca="1"/>
        <v>-12866255835</v>
      </c>
      <c r="BL91" s="58"/>
      <c r="BM91" t="str">
        <f ca="1"/>
        <v>02/01/2024</v>
      </c>
      <c r="BN91" s="4">
        <f ca="1"/>
        <v>-1773815753749</v>
      </c>
      <c r="BO91" s="4">
        <f ca="1"/>
        <v>110002551595</v>
      </c>
      <c r="BP91" s="4">
        <f ca="1"/>
        <v>-2260904390000</v>
      </c>
      <c r="BQ91" s="4">
        <f ca="1"/>
        <v>139432180000</v>
      </c>
      <c r="BR91" s="4">
        <f ca="1"/>
        <v>-627394106</v>
      </c>
      <c r="BS91" s="4">
        <f ca="1"/>
        <v>-5309227800</v>
      </c>
      <c r="BT91" s="4">
        <f ca="1"/>
        <v>-693279630133</v>
      </c>
    </row>
    <row r="92" spans="23:72" x14ac:dyDescent="0.2">
      <c r="W92" s="58"/>
      <c r="X92" t="str">
        <f ca="1"/>
        <v>29/12/2023</v>
      </c>
      <c r="Y92" s="27">
        <f ca="1"/>
        <v>11478504105</v>
      </c>
      <c r="Z92" s="27">
        <f ca="1"/>
        <v>-21147516717</v>
      </c>
      <c r="AA92" s="27">
        <f ca="1"/>
        <v>-2585560000</v>
      </c>
      <c r="AB92" s="27">
        <f ca="1"/>
        <v>6524949</v>
      </c>
      <c r="AC92" s="27">
        <f ca="1"/>
        <v>433210752</v>
      </c>
      <c r="AD92" s="27">
        <f ca="1"/>
        <v>97304621</v>
      </c>
      <c r="AF92" s="58"/>
      <c r="AG92" t="str">
        <f ca="1"/>
        <v>29/12/2023</v>
      </c>
      <c r="AH92" s="4">
        <f ca="1"/>
        <v>142301101471</v>
      </c>
      <c r="AI92" s="4">
        <f ca="1"/>
        <v>-44466690618</v>
      </c>
      <c r="AJ92" s="4">
        <f ca="1"/>
        <v>-122626154</v>
      </c>
      <c r="AK92" s="4">
        <f ca="1"/>
        <v>1717775292</v>
      </c>
      <c r="AM92" s="58"/>
      <c r="AN92" t="str">
        <f ca="1"/>
        <v>29/12/2023</v>
      </c>
      <c r="AO92" s="4">
        <f ca="1"/>
        <v>43032433163</v>
      </c>
      <c r="AP92" s="4">
        <f ca="1"/>
        <v>-58423853043</v>
      </c>
      <c r="AQ92" s="4">
        <f ca="1"/>
        <v>-3714309677</v>
      </c>
      <c r="AR92" s="4">
        <f ca="1"/>
        <v>103366700000</v>
      </c>
      <c r="AS92" s="4">
        <f ca="1"/>
        <v>-5744109499</v>
      </c>
      <c r="AT92" s="4">
        <f ca="1"/>
        <v>-851480000</v>
      </c>
      <c r="AU92" s="4">
        <f ca="1"/>
        <v>1247320000</v>
      </c>
      <c r="AV92" s="4">
        <f ca="1"/>
        <v>-118885</v>
      </c>
      <c r="AX92" s="58"/>
      <c r="AY92" t="str">
        <f ca="1"/>
        <v>29/12/2023</v>
      </c>
      <c r="AZ92" s="4">
        <f ca="1"/>
        <v>-762977046607</v>
      </c>
      <c r="BA92" s="4">
        <f ca="1"/>
        <v>368742019429</v>
      </c>
      <c r="BB92" s="4">
        <f ca="1"/>
        <v>173784420000</v>
      </c>
      <c r="BD92" s="58"/>
      <c r="BE92" t="str">
        <f ca="1"/>
        <v>29/12/2023</v>
      </c>
      <c r="BF92" s="4">
        <f ca="1"/>
        <v>35655450000</v>
      </c>
      <c r="BG92" s="4">
        <f ca="1"/>
        <v>-27577022472</v>
      </c>
      <c r="BH92" s="4">
        <f ca="1"/>
        <v>80355890000</v>
      </c>
      <c r="BI92" s="4">
        <f ca="1"/>
        <v>-1341440000</v>
      </c>
      <c r="BJ92" s="4">
        <f ca="1"/>
        <v>-12767135835</v>
      </c>
      <c r="BL92" s="58"/>
      <c r="BM92" t="str">
        <f ca="1"/>
        <v>29/12/2023</v>
      </c>
      <c r="BN92" s="4">
        <f ca="1"/>
        <v>-1775732113749</v>
      </c>
      <c r="BO92" s="4">
        <f ca="1"/>
        <v>110474711595</v>
      </c>
      <c r="BP92" s="4">
        <f ca="1"/>
        <v>-2275232500000</v>
      </c>
      <c r="BQ92" s="4">
        <f ca="1"/>
        <v>136437790000</v>
      </c>
      <c r="BR92" s="4">
        <f ca="1"/>
        <v>-2118514106</v>
      </c>
      <c r="BS92" s="4">
        <f ca="1"/>
        <v>-5309227800</v>
      </c>
      <c r="BT92" s="4">
        <f ca="1"/>
        <v>-653147260133</v>
      </c>
    </row>
    <row r="93" spans="23:72" x14ac:dyDescent="0.2">
      <c r="W93" s="58"/>
      <c r="X93" t="str">
        <f ca="1"/>
        <v>28/12/2023</v>
      </c>
      <c r="Y93" s="27">
        <f ca="1"/>
        <v>8718504105</v>
      </c>
      <c r="Z93" s="27">
        <f ca="1"/>
        <v>-18926936717</v>
      </c>
      <c r="AA93" s="27">
        <f ca="1"/>
        <v>-2570110000</v>
      </c>
      <c r="AB93" s="27">
        <f ca="1"/>
        <v>389524914</v>
      </c>
      <c r="AC93" s="27">
        <f ca="1"/>
        <v>449320752</v>
      </c>
      <c r="AD93" s="27">
        <f ca="1"/>
        <v>97304621</v>
      </c>
      <c r="AF93" s="58"/>
      <c r="AG93" t="str">
        <f ca="1"/>
        <v>28/12/2023</v>
      </c>
      <c r="AH93" s="4">
        <f ca="1"/>
        <v>149879951471</v>
      </c>
      <c r="AI93" s="4">
        <f ca="1"/>
        <v>-41355590618</v>
      </c>
      <c r="AJ93" s="4">
        <f ca="1"/>
        <v>-230566154</v>
      </c>
      <c r="AK93" s="4">
        <f ca="1"/>
        <v>1681575292</v>
      </c>
      <c r="AM93" s="58"/>
      <c r="AN93" t="str">
        <f ca="1"/>
        <v>28/12/2023</v>
      </c>
      <c r="AO93" s="4">
        <f ca="1"/>
        <v>48214883163</v>
      </c>
      <c r="AP93" s="4">
        <f ca="1"/>
        <v>-57781983043</v>
      </c>
      <c r="AQ93" s="4">
        <f ca="1"/>
        <v>-3546609677</v>
      </c>
      <c r="AR93" s="4">
        <f ca="1"/>
        <v>84829350000</v>
      </c>
      <c r="AS93" s="4">
        <f ca="1"/>
        <v>-5744109499</v>
      </c>
      <c r="AT93" s="4">
        <f ca="1"/>
        <v>-4261550000</v>
      </c>
      <c r="AU93" s="4">
        <f ca="1"/>
        <v>1247320000</v>
      </c>
      <c r="AV93" s="4">
        <f ca="1"/>
        <v>-118885</v>
      </c>
      <c r="AX93" s="58"/>
      <c r="AY93" t="str">
        <f ca="1"/>
        <v>28/12/2023</v>
      </c>
      <c r="AZ93" s="4">
        <f ca="1"/>
        <v>-814917346607</v>
      </c>
      <c r="BA93" s="4">
        <f ca="1"/>
        <v>368577199429</v>
      </c>
      <c r="BB93" s="4">
        <f ca="1"/>
        <v>139403380000</v>
      </c>
      <c r="BD93" s="58"/>
      <c r="BE93" t="str">
        <f ca="1"/>
        <v>28/12/2023</v>
      </c>
      <c r="BF93" s="4">
        <f ca="1"/>
        <v>83444120000</v>
      </c>
      <c r="BG93" s="4">
        <f ca="1"/>
        <v>-27181482472</v>
      </c>
      <c r="BH93" s="4">
        <f ca="1"/>
        <v>83858930000</v>
      </c>
      <c r="BI93" s="4">
        <f ca="1"/>
        <v>-1341440000</v>
      </c>
      <c r="BJ93" s="4">
        <f ca="1"/>
        <v>-12767135835</v>
      </c>
      <c r="BL93" s="58"/>
      <c r="BM93" t="str">
        <f ca="1"/>
        <v>28/12/2023</v>
      </c>
      <c r="BN93" s="4">
        <f ca="1"/>
        <v>-1715142573749</v>
      </c>
      <c r="BO93" s="4">
        <f ca="1"/>
        <v>109340171595</v>
      </c>
      <c r="BP93" s="4">
        <f ca="1"/>
        <v>-2269104360000</v>
      </c>
      <c r="BQ93" s="4">
        <f ca="1"/>
        <v>120952270000</v>
      </c>
      <c r="BR93" s="4">
        <f ca="1"/>
        <v>-2118514106</v>
      </c>
      <c r="BS93" s="4">
        <f ca="1"/>
        <v>-5309227800</v>
      </c>
      <c r="BT93" s="4">
        <f ca="1"/>
        <v>-661417850133</v>
      </c>
    </row>
    <row r="94" spans="23:72" x14ac:dyDescent="0.2">
      <c r="W94" s="58"/>
      <c r="X94" t="str">
        <f ca="1"/>
        <v>27/12/2023</v>
      </c>
      <c r="Y94" s="27">
        <f ca="1"/>
        <v>8703204105</v>
      </c>
      <c r="Z94" s="27">
        <f ca="1"/>
        <v>-17045726717</v>
      </c>
      <c r="AA94" s="27">
        <f ca="1"/>
        <v>-2453840000</v>
      </c>
      <c r="AB94" s="27">
        <f ca="1"/>
        <v>2393852656</v>
      </c>
      <c r="AC94" s="27">
        <f ca="1"/>
        <v>461160752</v>
      </c>
      <c r="AD94" s="27">
        <f ca="1"/>
        <v>97304621</v>
      </c>
      <c r="AF94" s="58"/>
      <c r="AG94" t="str">
        <f ca="1"/>
        <v>27/12/2023</v>
      </c>
      <c r="AH94" s="4">
        <f ca="1"/>
        <v>76890291471</v>
      </c>
      <c r="AI94" s="4">
        <f ca="1"/>
        <v>-41355590618</v>
      </c>
      <c r="AJ94" s="4">
        <f ca="1"/>
        <v>-194646154</v>
      </c>
      <c r="AK94" s="4">
        <f ca="1"/>
        <v>1681575292</v>
      </c>
      <c r="AM94" s="58"/>
      <c r="AN94" t="str">
        <f ca="1"/>
        <v>27/12/2023</v>
      </c>
      <c r="AO94" s="4">
        <f ca="1"/>
        <v>48280073163</v>
      </c>
      <c r="AP94" s="4">
        <f ca="1"/>
        <v>-58891423043</v>
      </c>
      <c r="AQ94" s="4">
        <f ca="1"/>
        <v>-2982679677</v>
      </c>
      <c r="AR94" s="4">
        <f ca="1"/>
        <v>71392090000</v>
      </c>
      <c r="AS94" s="4">
        <f ca="1"/>
        <v>-5744109499</v>
      </c>
      <c r="AT94" s="4">
        <f ca="1"/>
        <v>-4389010000</v>
      </c>
      <c r="AU94" s="4">
        <f ca="1"/>
        <v>1247360000</v>
      </c>
      <c r="AV94" s="4">
        <f ca="1"/>
        <v>-118885</v>
      </c>
      <c r="AX94" s="58"/>
      <c r="AY94" t="str">
        <f ca="1"/>
        <v>27/12/2023</v>
      </c>
      <c r="AZ94" s="4">
        <f ca="1"/>
        <v>-843172146607</v>
      </c>
      <c r="BA94" s="4">
        <f ca="1"/>
        <v>365915379429</v>
      </c>
      <c r="BB94" s="4">
        <f ca="1"/>
        <v>101174980000</v>
      </c>
      <c r="BD94" s="58"/>
      <c r="BE94" t="str">
        <f ca="1"/>
        <v>27/12/2023</v>
      </c>
      <c r="BF94" s="4">
        <f ca="1"/>
        <v>118935110000</v>
      </c>
      <c r="BG94" s="4">
        <f ca="1"/>
        <v>-27278652472</v>
      </c>
      <c r="BH94" s="4">
        <f ca="1"/>
        <v>87953060000</v>
      </c>
      <c r="BI94" s="4">
        <f ca="1"/>
        <v>-1827130000</v>
      </c>
      <c r="BJ94" s="4">
        <f ca="1"/>
        <v>-12796315835</v>
      </c>
      <c r="BL94" s="58"/>
      <c r="BM94" t="str">
        <f ca="1"/>
        <v>27/12/2023</v>
      </c>
      <c r="BN94" s="4">
        <f ca="1"/>
        <v>-1729278273749</v>
      </c>
      <c r="BO94" s="4">
        <f ca="1"/>
        <v>109219871595</v>
      </c>
      <c r="BP94" s="4">
        <f ca="1"/>
        <v>-2296850980000</v>
      </c>
      <c r="BQ94" s="4">
        <f ca="1"/>
        <v>108296980000</v>
      </c>
      <c r="BR94" s="4">
        <f ca="1"/>
        <v>-2118514106</v>
      </c>
      <c r="BS94" s="4">
        <f ca="1"/>
        <v>-5309227800</v>
      </c>
      <c r="BT94" s="4">
        <f ca="1"/>
        <v>-657556960133</v>
      </c>
    </row>
    <row r="95" spans="23:72" x14ac:dyDescent="0.2">
      <c r="W95" s="58"/>
      <c r="X95" t="str">
        <f ca="1"/>
        <v>26/12/2023</v>
      </c>
      <c r="Y95" s="27">
        <f ca="1"/>
        <v>9013994105</v>
      </c>
      <c r="Z95" s="27">
        <f ca="1"/>
        <v>-14745656717</v>
      </c>
      <c r="AA95" s="27">
        <f ca="1"/>
        <v>-2479650000</v>
      </c>
      <c r="AB95" s="27">
        <f ca="1"/>
        <v>262533812</v>
      </c>
      <c r="AC95" s="27">
        <f ca="1"/>
        <v>461160752</v>
      </c>
      <c r="AD95" s="27">
        <f ca="1"/>
        <v>97304621</v>
      </c>
      <c r="AF95" s="58"/>
      <c r="AG95" t="str">
        <f ca="1"/>
        <v>26/12/2023</v>
      </c>
      <c r="AH95" s="4">
        <f ca="1"/>
        <v>84140941471</v>
      </c>
      <c r="AI95" s="4">
        <f ca="1"/>
        <v>-41355590618</v>
      </c>
      <c r="AJ95" s="4">
        <f ca="1"/>
        <v>-221746154</v>
      </c>
      <c r="AK95" s="4">
        <f ca="1"/>
        <v>1676995292</v>
      </c>
      <c r="AM95" s="58"/>
      <c r="AN95" t="str">
        <f ca="1"/>
        <v>26/12/2023</v>
      </c>
      <c r="AO95" s="4">
        <f ca="1"/>
        <v>50046763163</v>
      </c>
      <c r="AP95" s="4">
        <f ca="1"/>
        <v>-65331843043</v>
      </c>
      <c r="AQ95" s="4">
        <f ca="1"/>
        <v>-3065309677</v>
      </c>
      <c r="AR95" s="4">
        <f ca="1"/>
        <v>72524100000</v>
      </c>
      <c r="AS95" s="4">
        <f ca="1"/>
        <v>-5731549744</v>
      </c>
      <c r="AT95" s="4">
        <f ca="1"/>
        <v>-905000000</v>
      </c>
      <c r="AU95" s="4">
        <f ca="1"/>
        <v>1247360000</v>
      </c>
      <c r="AV95" s="4">
        <f ca="1"/>
        <v>-118885</v>
      </c>
      <c r="AX95" s="58"/>
      <c r="AY95" t="str">
        <f ca="1"/>
        <v>26/12/2023</v>
      </c>
      <c r="AZ95" s="4">
        <f ca="1"/>
        <v>-851017776607</v>
      </c>
      <c r="BA95" s="4">
        <f ca="1"/>
        <v>367233919429</v>
      </c>
      <c r="BB95" s="4">
        <f ca="1"/>
        <v>95212560000</v>
      </c>
      <c r="BD95" s="58"/>
      <c r="BE95" t="str">
        <f ca="1"/>
        <v>26/12/2023</v>
      </c>
      <c r="BF95" s="4">
        <f ca="1"/>
        <v>139453040000</v>
      </c>
      <c r="BG95" s="4">
        <f ca="1"/>
        <v>-26443862472</v>
      </c>
      <c r="BH95" s="4">
        <f ca="1"/>
        <v>88408910000</v>
      </c>
      <c r="BI95" s="4">
        <f ca="1"/>
        <v>-1827130000</v>
      </c>
      <c r="BJ95" s="4">
        <f ca="1"/>
        <v>-12433825835</v>
      </c>
      <c r="BL95" s="58"/>
      <c r="BM95" t="str">
        <f ca="1"/>
        <v>26/12/2023</v>
      </c>
      <c r="BN95" s="4">
        <f ca="1"/>
        <v>-1693840773749</v>
      </c>
      <c r="BO95" s="4">
        <f ca="1"/>
        <v>117666021595</v>
      </c>
      <c r="BP95" s="4">
        <f ca="1"/>
        <v>-2319192950000</v>
      </c>
      <c r="BQ95" s="4">
        <f ca="1"/>
        <v>118327230000</v>
      </c>
      <c r="BR95" s="4">
        <f ca="1"/>
        <v>-737354106</v>
      </c>
      <c r="BS95" s="4">
        <f ca="1"/>
        <v>-3026347800</v>
      </c>
      <c r="BT95" s="4">
        <f ca="1"/>
        <v>-663243080133</v>
      </c>
    </row>
    <row r="96" spans="23:72" x14ac:dyDescent="0.2">
      <c r="W96" s="58"/>
      <c r="X96" t="str">
        <f ca="1"/>
        <v>25/12/2023</v>
      </c>
      <c r="Y96" s="27">
        <f ca="1"/>
        <v>9013994105</v>
      </c>
      <c r="Z96" s="27">
        <f ca="1"/>
        <v>-8764256717</v>
      </c>
      <c r="AA96" s="27">
        <f ca="1"/>
        <v>-2479650000</v>
      </c>
      <c r="AB96" s="27">
        <f ca="1"/>
        <v>-4867141594</v>
      </c>
      <c r="AC96" s="27">
        <f ca="1"/>
        <v>461160752</v>
      </c>
      <c r="AD96" s="27">
        <f ca="1"/>
        <v>97304621</v>
      </c>
      <c r="AF96" s="58"/>
      <c r="AG96" t="str">
        <f ca="1"/>
        <v>25/12/2023</v>
      </c>
      <c r="AH96" s="4">
        <f ca="1"/>
        <v>95822941471</v>
      </c>
      <c r="AI96" s="4">
        <f ca="1"/>
        <v>-40579960618</v>
      </c>
      <c r="AJ96" s="4">
        <f ca="1"/>
        <v>-176946154</v>
      </c>
      <c r="AK96" s="4">
        <f ca="1"/>
        <v>1678175292</v>
      </c>
      <c r="AM96" s="58"/>
      <c r="AN96" t="str">
        <f ca="1"/>
        <v>25/12/2023</v>
      </c>
      <c r="AO96" s="4">
        <f ca="1"/>
        <v>48397303163</v>
      </c>
      <c r="AP96" s="4">
        <f ca="1"/>
        <v>-47155823043</v>
      </c>
      <c r="AQ96" s="4">
        <f ca="1"/>
        <v>-3646229677</v>
      </c>
      <c r="AR96" s="4">
        <f ca="1"/>
        <v>73376550000</v>
      </c>
      <c r="AS96" s="4">
        <f ca="1"/>
        <v>-5684735995</v>
      </c>
      <c r="AT96" s="4">
        <f ca="1"/>
        <v>4030460000</v>
      </c>
      <c r="AU96" s="4">
        <f ca="1"/>
        <v>1247950000</v>
      </c>
      <c r="AV96" s="4">
        <f ca="1"/>
        <v>-118885</v>
      </c>
      <c r="AX96" s="58"/>
      <c r="AY96" t="str">
        <f ca="1"/>
        <v>25/12/2023</v>
      </c>
      <c r="AZ96" s="4">
        <f ca="1"/>
        <v>-862309906607</v>
      </c>
      <c r="BA96" s="4">
        <f ca="1"/>
        <v>369222519429</v>
      </c>
      <c r="BB96" s="4">
        <f ca="1"/>
        <v>96124730000</v>
      </c>
      <c r="BD96" s="58"/>
      <c r="BE96" t="str">
        <f ca="1"/>
        <v>25/12/2023</v>
      </c>
      <c r="BF96" s="4">
        <f ca="1"/>
        <v>174466770000</v>
      </c>
      <c r="BG96" s="4">
        <f ca="1"/>
        <v>-24967732472</v>
      </c>
      <c r="BH96" s="4">
        <f ca="1"/>
        <v>85638540000</v>
      </c>
      <c r="BI96" s="4">
        <f ca="1"/>
        <v>-986810000</v>
      </c>
      <c r="BJ96" s="4">
        <f ca="1"/>
        <v>-11866375835</v>
      </c>
      <c r="BL96" s="58"/>
      <c r="BM96" t="str">
        <f ca="1"/>
        <v>25/12/2023</v>
      </c>
      <c r="BN96" s="4">
        <f ca="1"/>
        <v>-1639042953749</v>
      </c>
      <c r="BO96" s="4">
        <f ca="1"/>
        <v>122444461595</v>
      </c>
      <c r="BP96" s="4">
        <f ca="1"/>
        <v>-2326422840000</v>
      </c>
      <c r="BQ96" s="4">
        <f ca="1"/>
        <v>118477780000</v>
      </c>
      <c r="BR96" s="4">
        <f ca="1"/>
        <v>-2211164106</v>
      </c>
      <c r="BS96" s="4">
        <f ca="1"/>
        <v>-3026347800</v>
      </c>
      <c r="BT96" s="4">
        <f ca="1"/>
        <v>-668109560133</v>
      </c>
    </row>
    <row r="97" spans="23:72" x14ac:dyDescent="0.2">
      <c r="W97" s="58"/>
      <c r="X97" t="str">
        <f ca="1"/>
        <v>22/12/2023</v>
      </c>
      <c r="Y97" s="27">
        <f ca="1"/>
        <v>9013994105</v>
      </c>
      <c r="Z97" s="27">
        <f ca="1"/>
        <v>-9004196717</v>
      </c>
      <c r="AA97" s="27">
        <f ca="1"/>
        <v>-2600390000</v>
      </c>
      <c r="AB97" s="27">
        <f ca="1"/>
        <v>-4858558205</v>
      </c>
      <c r="AC97" s="27">
        <f ca="1"/>
        <v>276670752</v>
      </c>
      <c r="AD97" s="27">
        <f ca="1"/>
        <v>97304621</v>
      </c>
      <c r="AF97" s="58"/>
      <c r="AG97" t="str">
        <f ca="1"/>
        <v>22/12/2023</v>
      </c>
      <c r="AH97" s="4">
        <f ca="1"/>
        <v>123250501471</v>
      </c>
      <c r="AI97" s="4">
        <f ca="1"/>
        <v>-40579960618</v>
      </c>
      <c r="AJ97" s="4">
        <f ca="1"/>
        <v>46863846</v>
      </c>
      <c r="AK97" s="4">
        <f ca="1"/>
        <v>1548975292</v>
      </c>
      <c r="AM97" s="58"/>
      <c r="AN97" t="str">
        <f ca="1"/>
        <v>22/12/2023</v>
      </c>
      <c r="AO97" s="4">
        <f ca="1"/>
        <v>47962683163</v>
      </c>
      <c r="AP97" s="4">
        <f ca="1"/>
        <v>-43061143043</v>
      </c>
      <c r="AQ97" s="4">
        <f ca="1"/>
        <v>-4169009677</v>
      </c>
      <c r="AR97" s="4">
        <f ca="1"/>
        <v>73081180000</v>
      </c>
      <c r="AS97" s="4">
        <f ca="1"/>
        <v>-5590411044</v>
      </c>
      <c r="AT97" s="4">
        <f ca="1"/>
        <v>-4570770000</v>
      </c>
      <c r="AU97" s="4">
        <f ca="1"/>
        <v>1247990000</v>
      </c>
      <c r="AV97" s="4">
        <f ca="1"/>
        <v>-118885</v>
      </c>
      <c r="AX97" s="58"/>
      <c r="AY97" t="str">
        <f ca="1"/>
        <v>22/12/2023</v>
      </c>
      <c r="AZ97" s="4">
        <f ca="1"/>
        <v>-766016356607</v>
      </c>
      <c r="BA97" s="4">
        <f ca="1"/>
        <v>367531549429</v>
      </c>
      <c r="BB97" s="4">
        <f ca="1"/>
        <v>94135730000</v>
      </c>
      <c r="BD97" s="58"/>
      <c r="BE97" t="str">
        <f ca="1"/>
        <v>22/12/2023</v>
      </c>
      <c r="BF97" s="4">
        <f ca="1"/>
        <v>209843230000</v>
      </c>
      <c r="BG97" s="4">
        <f ca="1"/>
        <v>-24216472472</v>
      </c>
      <c r="BH97" s="4">
        <f ca="1"/>
        <v>78397320000</v>
      </c>
      <c r="BI97" s="4">
        <f ca="1"/>
        <v>-1278690000</v>
      </c>
      <c r="BJ97" s="4">
        <f ca="1"/>
        <v>-12073135835</v>
      </c>
      <c r="BL97" s="58"/>
      <c r="BM97" t="str">
        <f ca="1"/>
        <v>22/12/2023</v>
      </c>
      <c r="BN97" s="4">
        <f ca="1"/>
        <v>-1602420213749</v>
      </c>
      <c r="BO97" s="4">
        <f ca="1"/>
        <v>122676141595</v>
      </c>
      <c r="BP97" s="4">
        <f ca="1"/>
        <v>-2315711620000</v>
      </c>
      <c r="BQ97" s="4">
        <f ca="1"/>
        <v>122420410000</v>
      </c>
      <c r="BR97" s="4">
        <f ca="1"/>
        <v>-3219784106</v>
      </c>
      <c r="BS97" s="4">
        <f ca="1"/>
        <v>-3026347800</v>
      </c>
      <c r="BT97" s="4">
        <f ca="1"/>
        <v>-681740240133</v>
      </c>
    </row>
    <row r="98" spans="23:72" x14ac:dyDescent="0.2">
      <c r="W98" s="58"/>
      <c r="X98" t="str">
        <f ca="1"/>
        <v>21/12/2023</v>
      </c>
      <c r="Y98" s="27">
        <f ca="1"/>
        <v>9273744105</v>
      </c>
      <c r="Z98" s="27">
        <f ca="1"/>
        <v>-7822166717</v>
      </c>
      <c r="AA98" s="27">
        <f ca="1"/>
        <v>-2593200000</v>
      </c>
      <c r="AB98" s="27">
        <f ca="1"/>
        <v>-4878344016</v>
      </c>
      <c r="AC98" s="27">
        <f ca="1"/>
        <v>276670752</v>
      </c>
      <c r="AD98" s="27">
        <f ca="1"/>
        <v>97304621</v>
      </c>
      <c r="AF98" s="58"/>
      <c r="AG98" t="str">
        <f ca="1"/>
        <v>21/12/2023</v>
      </c>
      <c r="AH98" s="4">
        <f ca="1"/>
        <v>132029471471</v>
      </c>
      <c r="AI98" s="4">
        <f ca="1"/>
        <v>-34069450618</v>
      </c>
      <c r="AJ98" s="4">
        <f ca="1"/>
        <v>-6416154</v>
      </c>
      <c r="AK98" s="4">
        <f ca="1"/>
        <v>1971255292</v>
      </c>
      <c r="AM98" s="58"/>
      <c r="AN98" t="str">
        <f ca="1"/>
        <v>21/12/2023</v>
      </c>
      <c r="AO98" s="4">
        <f ca="1"/>
        <v>50510063163</v>
      </c>
      <c r="AP98" s="4">
        <f ca="1"/>
        <v>-32192563043</v>
      </c>
      <c r="AQ98" s="4">
        <f ca="1"/>
        <v>-4129109677</v>
      </c>
      <c r="AR98" s="4">
        <f ca="1"/>
        <v>75746610000</v>
      </c>
      <c r="AS98" s="4">
        <f ca="1"/>
        <v>-5172549749</v>
      </c>
      <c r="AT98" s="4">
        <f ca="1"/>
        <v>-7376770000</v>
      </c>
      <c r="AU98" s="4">
        <f ca="1"/>
        <v>1267390000</v>
      </c>
      <c r="AV98" s="4">
        <f ca="1"/>
        <v>-118885</v>
      </c>
      <c r="AX98" s="58"/>
      <c r="AY98" t="str">
        <f ca="1"/>
        <v>21/12/2023</v>
      </c>
      <c r="AZ98" s="4">
        <f ca="1"/>
        <v>-672599786607</v>
      </c>
      <c r="BA98" s="4">
        <f ca="1"/>
        <v>351541619429</v>
      </c>
      <c r="BB98" s="4">
        <f ca="1"/>
        <v>99545750000</v>
      </c>
      <c r="BD98" s="58"/>
      <c r="BE98" t="str">
        <f ca="1"/>
        <v>21/12/2023</v>
      </c>
      <c r="BF98" s="4">
        <f ca="1"/>
        <v>212805840000</v>
      </c>
      <c r="BG98" s="4">
        <f ca="1"/>
        <v>-23352832472</v>
      </c>
      <c r="BH98" s="4">
        <f ca="1"/>
        <v>77930680000</v>
      </c>
      <c r="BI98" s="4">
        <f ca="1"/>
        <v>-835030000</v>
      </c>
      <c r="BJ98" s="4">
        <f ca="1"/>
        <v>-12073015835</v>
      </c>
      <c r="BL98" s="58"/>
      <c r="BM98" t="str">
        <f ca="1"/>
        <v>21/12/2023</v>
      </c>
      <c r="BN98" s="4">
        <f ca="1"/>
        <v>-1574249053749</v>
      </c>
      <c r="BO98" s="4">
        <f ca="1"/>
        <v>124401871595</v>
      </c>
      <c r="BP98" s="4">
        <f ca="1"/>
        <v>-2370604730000</v>
      </c>
      <c r="BQ98" s="4">
        <f ca="1"/>
        <v>126855860000</v>
      </c>
      <c r="BR98" s="4">
        <f ca="1"/>
        <v>-4429384106</v>
      </c>
      <c r="BS98" s="4">
        <f ca="1"/>
        <v>-2700077800</v>
      </c>
      <c r="BT98" s="4">
        <f ca="1"/>
        <v>-669560350133</v>
      </c>
    </row>
    <row r="99" spans="23:72" x14ac:dyDescent="0.2">
      <c r="W99" s="58"/>
      <c r="X99" t="str">
        <f ca="1"/>
        <v>20/12/2023</v>
      </c>
      <c r="Y99" s="27">
        <f ca="1"/>
        <v>9273744105</v>
      </c>
      <c r="Z99" s="27">
        <f ca="1"/>
        <v>-6709996717</v>
      </c>
      <c r="AA99" s="27">
        <f ca="1"/>
        <v>-2593200000</v>
      </c>
      <c r="AB99" s="27">
        <f ca="1"/>
        <v>-4721406481</v>
      </c>
      <c r="AC99" s="27">
        <f ca="1"/>
        <v>257060752</v>
      </c>
      <c r="AD99" s="27">
        <f ca="1"/>
        <v>97304621</v>
      </c>
      <c r="AF99" s="58"/>
      <c r="AG99" t="str">
        <f ca="1"/>
        <v>20/12/2023</v>
      </c>
      <c r="AH99" s="4">
        <f ca="1"/>
        <v>130401331471</v>
      </c>
      <c r="AI99" s="4">
        <f ca="1"/>
        <v>-33565740618</v>
      </c>
      <c r="AJ99" s="4">
        <f ca="1"/>
        <v>268693846</v>
      </c>
      <c r="AK99" s="4">
        <f ca="1"/>
        <v>2041955292</v>
      </c>
      <c r="AM99" s="58"/>
      <c r="AN99" t="str">
        <f ca="1"/>
        <v>20/12/2023</v>
      </c>
      <c r="AO99" s="4">
        <f ca="1"/>
        <v>43310853163</v>
      </c>
      <c r="AP99" s="4">
        <f ca="1"/>
        <v>-32551213043</v>
      </c>
      <c r="AQ99" s="4">
        <f ca="1"/>
        <v>-3887089677</v>
      </c>
      <c r="AR99" s="4">
        <f ca="1"/>
        <v>77403840000</v>
      </c>
      <c r="AS99" s="4">
        <f ca="1"/>
        <v>-5083242978</v>
      </c>
      <c r="AT99" s="4">
        <f ca="1"/>
        <v>-6773520000</v>
      </c>
      <c r="AU99" s="4">
        <f ca="1"/>
        <v>1267390000</v>
      </c>
      <c r="AV99" s="4">
        <f ca="1"/>
        <v>-118885</v>
      </c>
      <c r="AX99" s="58"/>
      <c r="AY99" t="str">
        <f ca="1"/>
        <v>20/12/2023</v>
      </c>
      <c r="AZ99" s="4">
        <f ca="1"/>
        <v>-566009936607</v>
      </c>
      <c r="BA99" s="4">
        <f ca="1"/>
        <v>349057859429</v>
      </c>
      <c r="BB99" s="4">
        <f ca="1"/>
        <v>105137650000</v>
      </c>
      <c r="BD99" s="58"/>
      <c r="BE99" t="str">
        <f ca="1"/>
        <v>20/12/2023</v>
      </c>
      <c r="BF99" s="4">
        <f ca="1"/>
        <v>223024580000</v>
      </c>
      <c r="BG99" s="4">
        <f ca="1"/>
        <v>-23048432472</v>
      </c>
      <c r="BH99" s="4">
        <f ca="1"/>
        <v>70911470000</v>
      </c>
      <c r="BI99" s="4">
        <f ca="1"/>
        <v>-785080000</v>
      </c>
      <c r="BJ99" s="4">
        <f ca="1"/>
        <v>-11893895835</v>
      </c>
      <c r="BL99" s="58"/>
      <c r="BM99" t="str">
        <f ca="1"/>
        <v>20/12/2023</v>
      </c>
      <c r="BN99" s="4">
        <f ca="1"/>
        <v>-1558821493749</v>
      </c>
      <c r="BO99" s="4">
        <f ca="1"/>
        <v>124098481595</v>
      </c>
      <c r="BP99" s="4">
        <f ca="1"/>
        <v>-2401606160000</v>
      </c>
      <c r="BQ99" s="4">
        <f ca="1"/>
        <v>142592480000</v>
      </c>
      <c r="BR99" s="4">
        <f ca="1"/>
        <v>-2982904106</v>
      </c>
      <c r="BS99" s="4">
        <f ca="1"/>
        <v>-2700077800</v>
      </c>
      <c r="BT99" s="4">
        <f ca="1"/>
        <v>-672025440133</v>
      </c>
    </row>
    <row r="100" spans="23:72" x14ac:dyDescent="0.2">
      <c r="W100" s="58"/>
      <c r="X100" t="str">
        <f ca="1"/>
        <v>19/12/2023</v>
      </c>
      <c r="Y100" s="27">
        <f ca="1"/>
        <v>12742404105</v>
      </c>
      <c r="Z100" s="27">
        <f ca="1"/>
        <v>-4632126717</v>
      </c>
      <c r="AA100" s="27">
        <f ca="1"/>
        <v>-4656820000</v>
      </c>
      <c r="AB100" s="27">
        <f ca="1"/>
        <v>-4507502673</v>
      </c>
      <c r="AC100" s="27">
        <f ca="1"/>
        <v>241090752</v>
      </c>
      <c r="AD100" s="27">
        <f ca="1"/>
        <v>97304621</v>
      </c>
      <c r="AF100" s="58" t="s">
        <v>246</v>
      </c>
      <c r="AG100" t="str">
        <f ca="1"/>
        <v>19/12/2023</v>
      </c>
      <c r="AH100" s="4">
        <f ca="1"/>
        <v>143958081471</v>
      </c>
      <c r="AI100" s="4">
        <f ca="1"/>
        <v>-33357640618</v>
      </c>
      <c r="AJ100" s="4">
        <f ca="1"/>
        <v>1045243846</v>
      </c>
      <c r="AK100" s="4">
        <f ca="1"/>
        <v>2181905292</v>
      </c>
      <c r="AM100" s="58" t="s">
        <v>246</v>
      </c>
      <c r="AN100" t="str">
        <f ca="1"/>
        <v>19/12/2023</v>
      </c>
      <c r="AO100" s="4">
        <f ca="1"/>
        <v>45252933163</v>
      </c>
      <c r="AP100" s="4">
        <f ca="1"/>
        <v>-26615553043</v>
      </c>
      <c r="AQ100" s="4">
        <f ca="1"/>
        <v>2157210323</v>
      </c>
      <c r="AR100" s="4">
        <f ca="1"/>
        <v>76472860000</v>
      </c>
      <c r="AS100" s="4">
        <f ca="1"/>
        <v>-5083242978</v>
      </c>
      <c r="AT100" s="4">
        <f ca="1"/>
        <v>-5661840000</v>
      </c>
      <c r="AU100" s="4">
        <f ca="1"/>
        <v>1304050000</v>
      </c>
      <c r="AV100" s="4">
        <f ca="1"/>
        <v>-118885</v>
      </c>
      <c r="AX100" s="58" t="s">
        <v>246</v>
      </c>
      <c r="AY100" t="str">
        <f ca="1"/>
        <v>19/12/2023</v>
      </c>
      <c r="AZ100" s="4">
        <f ca="1"/>
        <v>-457158856607</v>
      </c>
      <c r="BA100" s="4">
        <f ca="1"/>
        <v>351398799429</v>
      </c>
      <c r="BB100" s="4">
        <f ca="1"/>
        <v>117369630000</v>
      </c>
      <c r="BD100" s="58" t="s">
        <v>246</v>
      </c>
      <c r="BE100" t="str">
        <f ca="1"/>
        <v>19/12/2023</v>
      </c>
      <c r="BF100" s="4">
        <f ca="1"/>
        <v>220993140000</v>
      </c>
      <c r="BG100" s="4">
        <f ca="1"/>
        <v>-24480742472</v>
      </c>
      <c r="BH100" s="4">
        <f ca="1"/>
        <v>67522050000</v>
      </c>
      <c r="BI100" s="4">
        <f ca="1"/>
        <v>-574110000</v>
      </c>
      <c r="BJ100" s="4">
        <f ca="1"/>
        <v>-12063865835</v>
      </c>
      <c r="BL100" s="58" t="s">
        <v>246</v>
      </c>
      <c r="BM100" t="str">
        <f ca="1"/>
        <v>19/12/2023</v>
      </c>
      <c r="BN100" s="4">
        <f ca="1"/>
        <v>-1561023483749</v>
      </c>
      <c r="BO100" s="4">
        <f ca="1"/>
        <v>122429801595</v>
      </c>
      <c r="BP100" s="4">
        <f ca="1"/>
        <v>-2507190520000</v>
      </c>
      <c r="BQ100" s="4">
        <f ca="1"/>
        <v>139133020000</v>
      </c>
      <c r="BR100" s="4">
        <f ca="1"/>
        <v>-1818084106</v>
      </c>
      <c r="BS100" s="4">
        <f ca="1"/>
        <v>-2375387800</v>
      </c>
      <c r="BT100" s="4">
        <f ca="1"/>
        <v>-682468450133</v>
      </c>
    </row>
    <row r="101" spans="23:72" x14ac:dyDescent="0.2">
      <c r="W101" s="58" t="s">
        <v>246</v>
      </c>
      <c r="X101" t="str">
        <f ca="1"/>
        <v>18/12/2023</v>
      </c>
      <c r="Y101" s="27">
        <f ca="1"/>
        <v>9343514105</v>
      </c>
      <c r="Z101" s="27">
        <f ca="1"/>
        <v>-2341836717</v>
      </c>
      <c r="AA101" s="27">
        <f ca="1"/>
        <v>-4667490000</v>
      </c>
      <c r="AB101" s="27">
        <f ca="1"/>
        <v>-5196149217</v>
      </c>
      <c r="AC101" s="27">
        <f ca="1"/>
        <v>241090752</v>
      </c>
      <c r="AD101" s="27">
        <f ca="1"/>
        <v>97304621</v>
      </c>
      <c r="AF101" s="58"/>
      <c r="AG101" t="str">
        <f ca="1"/>
        <v>18/12/2023</v>
      </c>
      <c r="AH101" s="4">
        <f ca="1"/>
        <v>142750471471</v>
      </c>
      <c r="AI101" s="4">
        <f ca="1"/>
        <v>-33212830618</v>
      </c>
      <c r="AJ101" s="4">
        <f ca="1"/>
        <v>1089903846</v>
      </c>
      <c r="AK101" s="4">
        <f ca="1"/>
        <v>1950985292</v>
      </c>
      <c r="AM101" s="58"/>
      <c r="AN101" t="str">
        <f ca="1"/>
        <v>18/12/2023</v>
      </c>
      <c r="AO101" s="4">
        <f ca="1"/>
        <v>43314143163</v>
      </c>
      <c r="AP101" s="4">
        <f ca="1"/>
        <v>-15574503043</v>
      </c>
      <c r="AQ101" s="4">
        <f ca="1"/>
        <v>2133280323</v>
      </c>
      <c r="AR101" s="4">
        <f ca="1"/>
        <v>76153020000</v>
      </c>
      <c r="AS101" s="4">
        <f ca="1"/>
        <v>-5047469408</v>
      </c>
      <c r="AT101" s="4">
        <f ca="1"/>
        <v>-2356200000</v>
      </c>
      <c r="AU101" s="4">
        <f ca="1"/>
        <v>1335090000</v>
      </c>
      <c r="AV101" s="4">
        <f ca="1"/>
        <v>-118885</v>
      </c>
      <c r="AX101" s="58"/>
      <c r="AY101" t="str">
        <f ca="1"/>
        <v>18/12/2023</v>
      </c>
      <c r="AZ101" s="4">
        <f ca="1"/>
        <v>-434435446607</v>
      </c>
      <c r="BA101" s="4">
        <f ca="1"/>
        <v>350618249429</v>
      </c>
      <c r="BB101" s="4">
        <f ca="1"/>
        <v>120954850000</v>
      </c>
      <c r="BD101" s="58"/>
      <c r="BE101" t="str">
        <f ca="1"/>
        <v>18/12/2023</v>
      </c>
      <c r="BF101" s="4">
        <f ca="1"/>
        <v>214496670000</v>
      </c>
      <c r="BG101" s="4">
        <f ca="1"/>
        <v>-26483442472</v>
      </c>
      <c r="BH101" s="4">
        <f ca="1"/>
        <v>61226470000</v>
      </c>
      <c r="BI101" s="4">
        <f ca="1"/>
        <v>-478050000</v>
      </c>
      <c r="BJ101" s="4">
        <f ca="1"/>
        <v>-12259795835</v>
      </c>
      <c r="BL101" s="58"/>
      <c r="BM101" t="str">
        <f ca="1"/>
        <v>18/12/2023</v>
      </c>
      <c r="BN101" s="4">
        <f ca="1"/>
        <v>-1467423613749</v>
      </c>
      <c r="BO101" s="4">
        <f ca="1"/>
        <v>118158701595</v>
      </c>
      <c r="BP101" s="4">
        <f ca="1"/>
        <v>-2518151050000</v>
      </c>
      <c r="BQ101" s="4">
        <f ca="1"/>
        <v>137898630000</v>
      </c>
      <c r="BR101" s="4">
        <f ca="1"/>
        <v>-603714106</v>
      </c>
      <c r="BS101" s="4">
        <f ca="1"/>
        <v>-2375387800</v>
      </c>
      <c r="BT101" s="4">
        <f ca="1"/>
        <v>-698722520133</v>
      </c>
    </row>
    <row r="102" spans="23:72" x14ac:dyDescent="0.2">
      <c r="W102" s="58"/>
      <c r="X102" t="str">
        <f ca="1"/>
        <v>15/12/2023</v>
      </c>
      <c r="Y102" s="27">
        <f ca="1"/>
        <v>6538584105</v>
      </c>
      <c r="Z102" s="27">
        <f ca="1"/>
        <v>-2398276717</v>
      </c>
      <c r="AA102" s="27">
        <f ca="1"/>
        <v>-4645910000</v>
      </c>
      <c r="AB102" s="27">
        <f ca="1"/>
        <v>-10451124104</v>
      </c>
      <c r="AC102" s="27">
        <f ca="1"/>
        <v>243810752</v>
      </c>
      <c r="AD102" s="27">
        <f ca="1"/>
        <v>97304621</v>
      </c>
      <c r="AF102" s="58"/>
      <c r="AG102" t="str">
        <f ca="1"/>
        <v>15/12/2023</v>
      </c>
      <c r="AH102" s="4">
        <f ca="1"/>
        <v>172695351471</v>
      </c>
      <c r="AI102" s="4">
        <f ca="1"/>
        <v>-33454180618</v>
      </c>
      <c r="AJ102" s="4">
        <f ca="1"/>
        <v>1022613846</v>
      </c>
      <c r="AK102" s="4">
        <f ca="1"/>
        <v>1950985292</v>
      </c>
      <c r="AM102" s="58"/>
      <c r="AN102" t="str">
        <f ca="1"/>
        <v>15/12/2023</v>
      </c>
      <c r="AO102" s="4">
        <f ca="1"/>
        <v>41748173163</v>
      </c>
      <c r="AP102" s="4">
        <f ca="1"/>
        <v>-16612293043</v>
      </c>
      <c r="AQ102" s="4">
        <f ca="1"/>
        <v>2219400323</v>
      </c>
      <c r="AR102" s="4">
        <f ca="1"/>
        <v>76070100000</v>
      </c>
      <c r="AS102" s="4">
        <f ca="1"/>
        <v>-5047469408</v>
      </c>
      <c r="AT102" s="4">
        <f ca="1"/>
        <v>-7792440000</v>
      </c>
      <c r="AU102" s="4">
        <f ca="1"/>
        <v>1335090000</v>
      </c>
      <c r="AV102" s="4">
        <f ca="1"/>
        <v>-118885</v>
      </c>
      <c r="AX102" s="58"/>
      <c r="AY102" t="str">
        <f ca="1"/>
        <v>15/12/2023</v>
      </c>
      <c r="AZ102" s="4">
        <f ca="1"/>
        <v>-412069806607</v>
      </c>
      <c r="BA102" s="4">
        <f ca="1"/>
        <v>348085539429</v>
      </c>
      <c r="BB102" s="4">
        <f ca="1"/>
        <v>130964430000</v>
      </c>
      <c r="BD102" s="58"/>
      <c r="BE102" t="str">
        <f ca="1"/>
        <v>15/12/2023</v>
      </c>
      <c r="BF102" s="4">
        <f ca="1"/>
        <v>216285730000</v>
      </c>
      <c r="BG102" s="4">
        <f ca="1"/>
        <v>-27689922472</v>
      </c>
      <c r="BH102" s="4">
        <f ca="1"/>
        <v>59425910000</v>
      </c>
      <c r="BI102" s="4">
        <f ca="1"/>
        <v>-712650000</v>
      </c>
      <c r="BJ102" s="4">
        <f ca="1"/>
        <v>-12477545835</v>
      </c>
      <c r="BL102" s="58"/>
      <c r="BM102" t="str">
        <f ca="1"/>
        <v>15/12/2023</v>
      </c>
      <c r="BN102" s="4">
        <f ca="1"/>
        <v>-1375131103749</v>
      </c>
      <c r="BO102" s="4">
        <f ca="1"/>
        <v>120478291595</v>
      </c>
      <c r="BP102" s="4">
        <f ca="1"/>
        <v>-2511087550000</v>
      </c>
      <c r="BQ102" s="4">
        <f ca="1"/>
        <v>135090010000</v>
      </c>
      <c r="BR102" s="4">
        <f ca="1"/>
        <v>-593034106</v>
      </c>
      <c r="BS102" s="4">
        <f ca="1"/>
        <v>-2375387800</v>
      </c>
      <c r="BT102" s="4">
        <f ca="1"/>
        <v>-707868080133</v>
      </c>
    </row>
    <row r="103" spans="23:72" x14ac:dyDescent="0.2">
      <c r="W103" s="58"/>
      <c r="X103" t="str">
        <f ca="1"/>
        <v>14/12/2023</v>
      </c>
      <c r="Y103" s="27">
        <f ca="1"/>
        <v>4573394105</v>
      </c>
      <c r="Z103" s="27">
        <f ca="1"/>
        <v>-2423576717</v>
      </c>
      <c r="AA103" s="27">
        <f ca="1"/>
        <v>-4710130000</v>
      </c>
      <c r="AB103" s="27">
        <f ca="1"/>
        <v>-10452896410</v>
      </c>
      <c r="AC103" s="27">
        <f ca="1"/>
        <v>271310752</v>
      </c>
      <c r="AD103" s="27">
        <f ca="1"/>
        <v>97304621</v>
      </c>
      <c r="AF103" s="58"/>
      <c r="AG103" t="str">
        <f ca="1"/>
        <v>14/12/2023</v>
      </c>
      <c r="AH103" s="4">
        <f ca="1"/>
        <v>193842381471</v>
      </c>
      <c r="AI103" s="4">
        <f ca="1"/>
        <v>-33854530618</v>
      </c>
      <c r="AJ103" s="4">
        <f ca="1"/>
        <v>1086293846</v>
      </c>
      <c r="AK103" s="4">
        <f ca="1"/>
        <v>1200675292</v>
      </c>
      <c r="AM103" s="58"/>
      <c r="AN103" t="str">
        <f ca="1"/>
        <v>14/12/2023</v>
      </c>
      <c r="AO103" s="4">
        <f ca="1"/>
        <v>36911683163</v>
      </c>
      <c r="AP103" s="4">
        <f ca="1"/>
        <v>-18580833043</v>
      </c>
      <c r="AQ103" s="4">
        <f ca="1"/>
        <v>1669120323</v>
      </c>
      <c r="AR103" s="4">
        <f ca="1"/>
        <v>112794130000</v>
      </c>
      <c r="AS103" s="4">
        <f ca="1"/>
        <v>-5026330288</v>
      </c>
      <c r="AT103" s="4">
        <f ca="1"/>
        <v>105350000</v>
      </c>
      <c r="AU103" s="4">
        <f ca="1"/>
        <v>1266740000</v>
      </c>
      <c r="AV103" s="4">
        <f ca="1"/>
        <v>0</v>
      </c>
      <c r="AX103" s="58"/>
      <c r="AY103" t="str">
        <f ca="1"/>
        <v>14/12/2023</v>
      </c>
      <c r="AZ103" s="4">
        <f ca="1"/>
        <v>-125067626607</v>
      </c>
      <c r="BA103" s="4">
        <f ca="1"/>
        <v>333613109429</v>
      </c>
      <c r="BB103" s="4">
        <f ca="1"/>
        <v>164698540000</v>
      </c>
      <c r="BD103" s="58"/>
      <c r="BE103" t="str">
        <f ca="1"/>
        <v>14/12/2023</v>
      </c>
      <c r="BF103" s="4">
        <f ca="1"/>
        <v>221846520000</v>
      </c>
      <c r="BG103" s="4">
        <f ca="1"/>
        <v>-28298142472</v>
      </c>
      <c r="BH103" s="4">
        <f ca="1"/>
        <v>59936160000</v>
      </c>
      <c r="BI103" s="4">
        <f ca="1"/>
        <v>-1300420000</v>
      </c>
      <c r="BJ103" s="4">
        <f ca="1"/>
        <v>-12750645835</v>
      </c>
      <c r="BL103" s="58"/>
      <c r="BM103" t="str">
        <f ca="1"/>
        <v>14/12/2023</v>
      </c>
      <c r="BN103" s="4">
        <f ca="1"/>
        <v>-1342231363749</v>
      </c>
      <c r="BO103" s="4">
        <f ca="1"/>
        <v>113221621595</v>
      </c>
      <c r="BP103" s="4">
        <f ca="1"/>
        <v>-2482744650000</v>
      </c>
      <c r="BQ103" s="4">
        <f ca="1"/>
        <v>124081990000</v>
      </c>
      <c r="BR103" s="4">
        <f ca="1"/>
        <v>-593034106</v>
      </c>
      <c r="BS103" s="4">
        <f ca="1"/>
        <v>-2375387800</v>
      </c>
      <c r="BT103" s="4">
        <f ca="1"/>
        <v>-692608690133</v>
      </c>
    </row>
    <row r="104" spans="23:72" x14ac:dyDescent="0.2">
      <c r="W104" s="58"/>
      <c r="X104" t="str">
        <f ca="1"/>
        <v>13/12/2023</v>
      </c>
      <c r="Y104" s="27">
        <f ca="1"/>
        <v>1734284105</v>
      </c>
      <c r="Z104" s="27">
        <f ca="1"/>
        <v>-2364866717</v>
      </c>
      <c r="AA104" s="27">
        <f ca="1"/>
        <v>-4710130000</v>
      </c>
      <c r="AB104" s="27">
        <f ca="1"/>
        <v>-11294474506</v>
      </c>
      <c r="AC104" s="27">
        <f ca="1"/>
        <v>271310752</v>
      </c>
      <c r="AD104" s="27">
        <f ca="1"/>
        <v>97304621</v>
      </c>
      <c r="AF104" s="58"/>
      <c r="AG104" t="str">
        <f ca="1"/>
        <v>13/12/2023</v>
      </c>
      <c r="AH104" s="4">
        <f ca="1"/>
        <v>205703341471</v>
      </c>
      <c r="AI104" s="4">
        <f ca="1"/>
        <v>-33348770618</v>
      </c>
      <c r="AJ104" s="4">
        <f ca="1"/>
        <v>1272333846</v>
      </c>
      <c r="AK104" s="4">
        <f ca="1"/>
        <v>1200675292</v>
      </c>
      <c r="AM104" s="58"/>
      <c r="AN104" t="str">
        <f ca="1"/>
        <v>13/12/2023</v>
      </c>
      <c r="AO104" s="4">
        <f ca="1"/>
        <v>35665223163</v>
      </c>
      <c r="AP104" s="4">
        <f ca="1"/>
        <v>-18280873043</v>
      </c>
      <c r="AQ104" s="4">
        <f ca="1"/>
        <v>1858910323</v>
      </c>
      <c r="AR104" s="4">
        <f ca="1"/>
        <v>141232940000</v>
      </c>
      <c r="AS104" s="4">
        <f ca="1"/>
        <v>-5275183773</v>
      </c>
      <c r="AT104" s="4">
        <f ca="1"/>
        <v>954010000</v>
      </c>
      <c r="AU104" s="4">
        <f ca="1"/>
        <v>1122810000</v>
      </c>
      <c r="AV104" s="4">
        <f ca="1"/>
        <v>0</v>
      </c>
      <c r="AX104" s="58"/>
      <c r="AY104" t="str">
        <f ca="1"/>
        <v>13/12/2023</v>
      </c>
      <c r="AZ104" s="4">
        <f ca="1"/>
        <v>-87491016607</v>
      </c>
      <c r="BA104" s="4">
        <f ca="1"/>
        <v>324499799429</v>
      </c>
      <c r="BB104" s="4">
        <f ca="1"/>
        <v>166185860000</v>
      </c>
      <c r="BD104" s="58"/>
      <c r="BE104" t="str">
        <f ca="1"/>
        <v>13/12/2023</v>
      </c>
      <c r="BF104" s="4">
        <f ca="1"/>
        <v>230021020000</v>
      </c>
      <c r="BG104" s="4">
        <f ca="1"/>
        <v>-27502872472</v>
      </c>
      <c r="BH104" s="4">
        <f ca="1"/>
        <v>60355370000</v>
      </c>
      <c r="BI104" s="4">
        <f ca="1"/>
        <v>-1402720000</v>
      </c>
      <c r="BJ104" s="4">
        <f ca="1"/>
        <v>-12489725835</v>
      </c>
      <c r="BL104" s="58"/>
      <c r="BM104" t="str">
        <f ca="1"/>
        <v>13/12/2023</v>
      </c>
      <c r="BN104" s="4">
        <f ca="1"/>
        <v>-1322042793749</v>
      </c>
      <c r="BO104" s="4">
        <f ca="1"/>
        <v>136723561595</v>
      </c>
      <c r="BP104" s="4">
        <f ca="1"/>
        <v>-2505567730000</v>
      </c>
      <c r="BQ104" s="4">
        <f ca="1"/>
        <v>124767620000</v>
      </c>
      <c r="BR104" s="4">
        <f ca="1"/>
        <v>-593034106</v>
      </c>
      <c r="BS104" s="4">
        <f ca="1"/>
        <v>-2369987800</v>
      </c>
      <c r="BT104" s="4">
        <f ca="1"/>
        <v>-666979210133</v>
      </c>
    </row>
    <row r="105" spans="23:72" x14ac:dyDescent="0.2">
      <c r="W105" s="58"/>
      <c r="X105" t="str">
        <f ca="1"/>
        <v>12/12/2023</v>
      </c>
      <c r="Y105" s="27">
        <f ca="1"/>
        <v>1734284105</v>
      </c>
      <c r="Z105" s="27">
        <f ca="1"/>
        <v>-1973726717</v>
      </c>
      <c r="AA105" s="27">
        <f ca="1"/>
        <v>-4710130000</v>
      </c>
      <c r="AB105" s="27">
        <f ca="1"/>
        <v>-11489024111</v>
      </c>
      <c r="AC105" s="27">
        <f ca="1"/>
        <v>317250752</v>
      </c>
      <c r="AD105" s="27">
        <f ca="1"/>
        <v>97304621</v>
      </c>
      <c r="AF105" s="58"/>
      <c r="AG105" t="str">
        <f ca="1"/>
        <v>12/12/2023</v>
      </c>
      <c r="AH105" s="4">
        <f ca="1"/>
        <v>181777391471</v>
      </c>
      <c r="AI105" s="4">
        <f ca="1"/>
        <v>-33348770618</v>
      </c>
      <c r="AJ105" s="4">
        <f ca="1"/>
        <v>2426563846</v>
      </c>
      <c r="AK105" s="4">
        <f ca="1"/>
        <v>1203135292</v>
      </c>
      <c r="AM105" s="58"/>
      <c r="AN105" t="str">
        <f ca="1"/>
        <v>12/12/2023</v>
      </c>
      <c r="AO105" s="4">
        <f ca="1"/>
        <v>36047893163</v>
      </c>
      <c r="AP105" s="4">
        <f ca="1"/>
        <v>-18859853043</v>
      </c>
      <c r="AQ105" s="4">
        <f ca="1"/>
        <v>2646130323</v>
      </c>
      <c r="AR105" s="4">
        <f ca="1"/>
        <v>157919230000</v>
      </c>
      <c r="AS105" s="4">
        <f ca="1"/>
        <v>-5300223571</v>
      </c>
      <c r="AT105" s="4">
        <f ca="1"/>
        <v>15226910000</v>
      </c>
      <c r="AU105" s="4">
        <f ca="1"/>
        <v>1122810000</v>
      </c>
      <c r="AV105" s="4">
        <f ca="1"/>
        <v>0</v>
      </c>
      <c r="AX105" s="58"/>
      <c r="AY105" t="str">
        <f ca="1"/>
        <v>12/12/2023</v>
      </c>
      <c r="AZ105" s="4">
        <f ca="1"/>
        <v>-22445966607</v>
      </c>
      <c r="BA105" s="4">
        <f ca="1"/>
        <v>323731049429</v>
      </c>
      <c r="BB105" s="4">
        <f ca="1"/>
        <v>171733840000</v>
      </c>
      <c r="BD105" s="58"/>
      <c r="BE105" t="str">
        <f ca="1"/>
        <v>12/12/2023</v>
      </c>
      <c r="BF105" s="4">
        <f ca="1"/>
        <v>233172240000</v>
      </c>
      <c r="BG105" s="4">
        <f ca="1"/>
        <v>-26989452472</v>
      </c>
      <c r="BH105" s="4">
        <f ca="1"/>
        <v>60676450000</v>
      </c>
      <c r="BI105" s="4">
        <f ca="1"/>
        <v>-904440000</v>
      </c>
      <c r="BJ105" s="4">
        <f ca="1"/>
        <v>-12255875835</v>
      </c>
      <c r="BL105" s="58"/>
      <c r="BM105" t="str">
        <f ca="1"/>
        <v>12/12/2023</v>
      </c>
      <c r="BN105" s="4">
        <f ca="1"/>
        <v>-1192091343749</v>
      </c>
      <c r="BO105" s="4">
        <f ca="1"/>
        <v>141461831595</v>
      </c>
      <c r="BP105" s="4">
        <f ca="1"/>
        <v>-2471353190000</v>
      </c>
      <c r="BQ105" s="4">
        <f ca="1"/>
        <v>132872250000</v>
      </c>
      <c r="BR105" s="4">
        <f ca="1"/>
        <v>-593034106</v>
      </c>
      <c r="BS105" s="4">
        <f ca="1"/>
        <v>-2369987800</v>
      </c>
      <c r="BT105" s="4">
        <f ca="1"/>
        <v>-649739520133</v>
      </c>
    </row>
    <row r="106" spans="23:72" x14ac:dyDescent="0.2">
      <c r="W106" s="58"/>
      <c r="X106" t="str">
        <f ca="1"/>
        <v>11/12/2023</v>
      </c>
      <c r="Y106" s="27">
        <f ca="1"/>
        <v>1686764105</v>
      </c>
      <c r="Z106" s="27">
        <f ca="1"/>
        <v>-1906296717</v>
      </c>
      <c r="AA106" s="27">
        <f ca="1"/>
        <v>-4653900000</v>
      </c>
      <c r="AB106" s="27">
        <f ca="1"/>
        <v>-11184907611</v>
      </c>
      <c r="AC106" s="27">
        <f ca="1"/>
        <v>476900752</v>
      </c>
      <c r="AD106" s="27">
        <f ca="1"/>
        <v>99734819</v>
      </c>
      <c r="AF106" s="58"/>
      <c r="AG106" t="str">
        <f ca="1"/>
        <v>11/12/2023</v>
      </c>
      <c r="AH106" s="4">
        <f ca="1"/>
        <v>162534981471</v>
      </c>
      <c r="AI106" s="4">
        <f ca="1"/>
        <v>-34299750618</v>
      </c>
      <c r="AJ106" s="4">
        <f ca="1"/>
        <v>2726043846</v>
      </c>
      <c r="AK106" s="4">
        <f ca="1"/>
        <v>1565955292</v>
      </c>
      <c r="AM106" s="58"/>
      <c r="AN106" t="str">
        <f ca="1"/>
        <v>11/12/2023</v>
      </c>
      <c r="AO106" s="4">
        <f ca="1"/>
        <v>36815883163</v>
      </c>
      <c r="AP106" s="4">
        <f ca="1"/>
        <v>-18429413043</v>
      </c>
      <c r="AQ106" s="4">
        <f ca="1"/>
        <v>3488120323</v>
      </c>
      <c r="AR106" s="4">
        <f ca="1"/>
        <v>159175750000</v>
      </c>
      <c r="AS106" s="4">
        <f ca="1"/>
        <v>-5313104068</v>
      </c>
      <c r="AT106" s="4">
        <f ca="1"/>
        <v>14208730000</v>
      </c>
      <c r="AU106" s="4">
        <f ca="1"/>
        <v>1090650000</v>
      </c>
      <c r="AV106" s="4">
        <f ca="1"/>
        <v>0</v>
      </c>
      <c r="AX106" s="58"/>
      <c r="AY106" t="str">
        <f ca="1"/>
        <v>11/12/2023</v>
      </c>
      <c r="AZ106" s="4">
        <f ca="1"/>
        <v>-55218796607</v>
      </c>
      <c r="BA106" s="4">
        <f ca="1"/>
        <v>321239149429</v>
      </c>
      <c r="BB106" s="4">
        <f ca="1"/>
        <v>168560520000</v>
      </c>
      <c r="BD106" s="58"/>
      <c r="BE106" t="str">
        <f ca="1"/>
        <v>11/12/2023</v>
      </c>
      <c r="BF106" s="4">
        <f ca="1"/>
        <v>235040820000</v>
      </c>
      <c r="BG106" s="4">
        <f ca="1"/>
        <v>-27410162472</v>
      </c>
      <c r="BH106" s="4">
        <f ca="1"/>
        <v>54439510000</v>
      </c>
      <c r="BI106" s="4">
        <f ca="1"/>
        <v>-942240000</v>
      </c>
      <c r="BJ106" s="4">
        <f ca="1"/>
        <v>-12124605835</v>
      </c>
      <c r="BL106" s="58"/>
      <c r="BM106" t="str">
        <f ca="1"/>
        <v>11/12/2023</v>
      </c>
      <c r="BN106" s="4">
        <f ca="1"/>
        <v>-1130899823749</v>
      </c>
      <c r="BO106" s="4">
        <f ca="1"/>
        <v>142497661595</v>
      </c>
      <c r="BP106" s="4">
        <f ca="1"/>
        <v>-2465665730000</v>
      </c>
      <c r="BQ106" s="4">
        <f ca="1"/>
        <v>123298450000</v>
      </c>
      <c r="BR106" s="4">
        <f ca="1"/>
        <v>-593034106</v>
      </c>
      <c r="BS106" s="4">
        <f ca="1"/>
        <v>-2367747800</v>
      </c>
      <c r="BT106" s="4">
        <f ca="1"/>
        <v>-660396020133</v>
      </c>
    </row>
    <row r="107" spans="23:72" x14ac:dyDescent="0.2">
      <c r="W107" s="58"/>
      <c r="X107" t="str">
        <f ca="1"/>
        <v>08/12/2023</v>
      </c>
      <c r="Y107" s="27">
        <f ca="1"/>
        <v>1668494105</v>
      </c>
      <c r="Z107" s="27">
        <f ca="1"/>
        <v>-1621126717</v>
      </c>
      <c r="AA107" s="27">
        <f ca="1"/>
        <v>-4493550000</v>
      </c>
      <c r="AB107" s="27">
        <f ca="1"/>
        <v>-8984031130</v>
      </c>
      <c r="AC107" s="27">
        <f ca="1"/>
        <v>614360752</v>
      </c>
      <c r="AD107" s="27">
        <f ca="1"/>
        <v>105675525</v>
      </c>
      <c r="AF107" s="58"/>
      <c r="AG107" t="str">
        <f ca="1"/>
        <v>08/12/2023</v>
      </c>
      <c r="AH107" s="4">
        <f ca="1"/>
        <v>159462311471</v>
      </c>
      <c r="AI107" s="4">
        <f ca="1"/>
        <v>-34807310618</v>
      </c>
      <c r="AJ107" s="4">
        <f ca="1"/>
        <v>2767803846</v>
      </c>
      <c r="AK107" s="4">
        <f ca="1"/>
        <v>2319935292</v>
      </c>
      <c r="AM107" s="58"/>
      <c r="AN107" t="str">
        <f ca="1"/>
        <v>08/12/2023</v>
      </c>
      <c r="AO107" s="4">
        <f ca="1"/>
        <v>36933743163</v>
      </c>
      <c r="AP107" s="4">
        <f ca="1"/>
        <v>-18199753043</v>
      </c>
      <c r="AQ107" s="4">
        <f ca="1"/>
        <v>3579890323</v>
      </c>
      <c r="AR107" s="4">
        <f ca="1"/>
        <v>157285480000</v>
      </c>
      <c r="AS107" s="4">
        <f ca="1"/>
        <v>-4697129729</v>
      </c>
      <c r="AT107" s="4">
        <f ca="1"/>
        <v>21167240000</v>
      </c>
      <c r="AU107" s="4">
        <f ca="1"/>
        <v>1090650000</v>
      </c>
      <c r="AV107" s="4">
        <f ca="1"/>
        <v>0</v>
      </c>
      <c r="AX107" s="58"/>
      <c r="AY107" t="str">
        <f ca="1"/>
        <v>08/12/2023</v>
      </c>
      <c r="AZ107" s="4">
        <f ca="1"/>
        <v>-44073956607</v>
      </c>
      <c r="BA107" s="4">
        <f ca="1"/>
        <v>306200259429</v>
      </c>
      <c r="BB107" s="4">
        <f ca="1"/>
        <v>173343620000</v>
      </c>
      <c r="BD107" s="58"/>
      <c r="BE107" t="str">
        <f ca="1"/>
        <v>08/12/2023</v>
      </c>
      <c r="BF107" s="4">
        <f ca="1"/>
        <v>223597310000</v>
      </c>
      <c r="BG107" s="4">
        <f ca="1"/>
        <v>-27213732472</v>
      </c>
      <c r="BH107" s="4">
        <f ca="1"/>
        <v>55359010000</v>
      </c>
      <c r="BI107" s="4">
        <f ca="1"/>
        <v>-899340000</v>
      </c>
      <c r="BJ107" s="4">
        <f ca="1"/>
        <v>-11849865835</v>
      </c>
      <c r="BL107" s="58"/>
      <c r="BM107" t="str">
        <f ca="1"/>
        <v>08/12/2023</v>
      </c>
      <c r="BN107" s="4">
        <f ca="1"/>
        <v>-1113799153749</v>
      </c>
      <c r="BO107" s="4">
        <f ca="1"/>
        <v>142986081595</v>
      </c>
      <c r="BP107" s="4">
        <f ca="1"/>
        <v>-2466162950000</v>
      </c>
      <c r="BQ107" s="4">
        <f ca="1"/>
        <v>140802470000</v>
      </c>
      <c r="BR107" s="4">
        <f ca="1"/>
        <v>-618974106</v>
      </c>
      <c r="BS107" s="4">
        <f ca="1"/>
        <v>-2167797800</v>
      </c>
      <c r="BT107" s="4">
        <f ca="1"/>
        <v>-670235100133</v>
      </c>
    </row>
    <row r="108" spans="23:72" x14ac:dyDescent="0.2">
      <c r="W108" s="58"/>
      <c r="X108" t="str">
        <f ca="1"/>
        <v>07/12/2023</v>
      </c>
      <c r="Y108" s="27">
        <f ca="1"/>
        <v>2417004105</v>
      </c>
      <c r="Z108" s="27">
        <f ca="1"/>
        <v>-1421386717</v>
      </c>
      <c r="AA108" s="27">
        <f ca="1"/>
        <v>-4493550000</v>
      </c>
      <c r="AB108" s="27">
        <f ca="1"/>
        <v>-8081991736</v>
      </c>
      <c r="AC108" s="27">
        <f ca="1"/>
        <v>701790752</v>
      </c>
      <c r="AD108" s="27">
        <f ca="1"/>
        <v>105675525</v>
      </c>
      <c r="AF108" s="58"/>
      <c r="AG108" t="str">
        <f ca="1"/>
        <v>07/12/2023</v>
      </c>
      <c r="AH108" s="4">
        <f ca="1"/>
        <v>146025231471</v>
      </c>
      <c r="AI108" s="4">
        <f ca="1"/>
        <v>-34797890618</v>
      </c>
      <c r="AJ108" s="4">
        <f ca="1"/>
        <v>2788993846</v>
      </c>
      <c r="AK108" s="4">
        <f ca="1"/>
        <v>2980415292</v>
      </c>
      <c r="AM108" s="58"/>
      <c r="AN108" t="str">
        <f ca="1"/>
        <v>07/12/2023</v>
      </c>
      <c r="AO108" s="4">
        <f ca="1"/>
        <v>35250443163</v>
      </c>
      <c r="AP108" s="4">
        <f ca="1"/>
        <v>-18429223043</v>
      </c>
      <c r="AQ108" s="4">
        <f ca="1"/>
        <v>3919340323</v>
      </c>
      <c r="AR108" s="4">
        <f ca="1"/>
        <v>157535400000</v>
      </c>
      <c r="AS108" s="4">
        <f ca="1"/>
        <v>-4607153857</v>
      </c>
      <c r="AT108" s="4">
        <f ca="1"/>
        <v>24245010000</v>
      </c>
      <c r="AU108" s="4">
        <f ca="1"/>
        <v>1090650000</v>
      </c>
      <c r="AV108" s="4">
        <f ca="1"/>
        <v>0</v>
      </c>
      <c r="AX108" s="58"/>
      <c r="AY108" t="str">
        <f ca="1"/>
        <v>07/12/2023</v>
      </c>
      <c r="AZ108" s="4">
        <f ca="1"/>
        <v>-9394796607</v>
      </c>
      <c r="BA108" s="4">
        <f ca="1"/>
        <v>296277599429</v>
      </c>
      <c r="BB108" s="4">
        <f ca="1"/>
        <v>168196530000</v>
      </c>
      <c r="BD108" s="58"/>
      <c r="BE108" t="str">
        <f ca="1"/>
        <v>07/12/2023</v>
      </c>
      <c r="BF108" s="4">
        <f ca="1"/>
        <v>220076620000</v>
      </c>
      <c r="BG108" s="4">
        <f ca="1"/>
        <v>-25731892472</v>
      </c>
      <c r="BH108" s="4">
        <f ca="1"/>
        <v>55639160000</v>
      </c>
      <c r="BI108" s="4">
        <f ca="1"/>
        <v>-1497400000</v>
      </c>
      <c r="BJ108" s="4">
        <f ca="1"/>
        <v>-11925365835</v>
      </c>
      <c r="BL108" s="58"/>
      <c r="BM108" t="str">
        <f ca="1"/>
        <v>07/12/2023</v>
      </c>
      <c r="BN108" s="4">
        <f ca="1"/>
        <v>-1037165203749</v>
      </c>
      <c r="BO108" s="4">
        <f ca="1"/>
        <v>144056831595</v>
      </c>
      <c r="BP108" s="4">
        <f ca="1"/>
        <v>-2489556500000</v>
      </c>
      <c r="BQ108" s="4">
        <f ca="1"/>
        <v>144650260000</v>
      </c>
      <c r="BR108" s="4">
        <f ca="1"/>
        <v>-618974106</v>
      </c>
      <c r="BS108" s="4">
        <f ca="1"/>
        <v>-2165287800</v>
      </c>
      <c r="BT108" s="4">
        <f ca="1"/>
        <v>-676110060133</v>
      </c>
    </row>
    <row r="109" spans="23:72" x14ac:dyDescent="0.2">
      <c r="W109" s="58"/>
      <c r="X109" t="str">
        <f ca="1"/>
        <v>06/12/2023</v>
      </c>
      <c r="Y109" s="27">
        <f ca="1"/>
        <v>3470724105</v>
      </c>
      <c r="Z109" s="27">
        <f ca="1"/>
        <v>-1778076717</v>
      </c>
      <c r="AA109" s="27">
        <f ca="1"/>
        <v>-5143410000</v>
      </c>
      <c r="AB109" s="27">
        <f ca="1"/>
        <v>-8892615586</v>
      </c>
      <c r="AC109" s="27">
        <f ca="1"/>
        <v>691900752</v>
      </c>
      <c r="AD109" s="27">
        <f ca="1"/>
        <v>105675525</v>
      </c>
      <c r="AF109" s="58"/>
      <c r="AG109" t="str">
        <f ca="1"/>
        <v>06/12/2023</v>
      </c>
      <c r="AH109" s="4">
        <f ca="1"/>
        <v>100341791471</v>
      </c>
      <c r="AI109" s="4">
        <f ca="1"/>
        <v>-34508650618</v>
      </c>
      <c r="AJ109" s="4">
        <f ca="1"/>
        <v>2340273846</v>
      </c>
      <c r="AK109" s="4">
        <f ca="1"/>
        <v>4732825292</v>
      </c>
      <c r="AM109" s="58"/>
      <c r="AN109" t="str">
        <f ca="1"/>
        <v>06/12/2023</v>
      </c>
      <c r="AO109" s="4">
        <f ca="1"/>
        <v>31894173163</v>
      </c>
      <c r="AP109" s="4">
        <f ca="1"/>
        <v>-18331693043</v>
      </c>
      <c r="AQ109" s="4">
        <f ca="1"/>
        <v>5522040323</v>
      </c>
      <c r="AR109" s="4">
        <f ca="1"/>
        <v>153570660000</v>
      </c>
      <c r="AS109" s="4">
        <f ca="1"/>
        <v>-4568894969</v>
      </c>
      <c r="AT109" s="4">
        <f ca="1"/>
        <v>26832920000</v>
      </c>
      <c r="AU109" s="4">
        <f ca="1"/>
        <v>1239080000</v>
      </c>
      <c r="AV109" s="4">
        <f ca="1"/>
        <v>0</v>
      </c>
      <c r="AX109" s="58"/>
      <c r="AY109" t="str">
        <f ca="1"/>
        <v>06/12/2023</v>
      </c>
      <c r="AZ109" s="4">
        <f ca="1"/>
        <v>32717423393</v>
      </c>
      <c r="BA109" s="4">
        <f ca="1"/>
        <v>308633759429</v>
      </c>
      <c r="BB109" s="4">
        <f ca="1"/>
        <v>165386610000</v>
      </c>
      <c r="BD109" s="58"/>
      <c r="BE109" t="str">
        <f ca="1"/>
        <v>06/12/2023</v>
      </c>
      <c r="BF109" s="4">
        <f ca="1"/>
        <v>212338260000</v>
      </c>
      <c r="BG109" s="4">
        <f ca="1"/>
        <v>-19344132472</v>
      </c>
      <c r="BH109" s="4">
        <f ca="1"/>
        <v>54973520000</v>
      </c>
      <c r="BI109" s="4">
        <f ca="1"/>
        <v>-1459060000</v>
      </c>
      <c r="BJ109" s="4">
        <f ca="1"/>
        <v>-11423885835</v>
      </c>
      <c r="BL109" s="58"/>
      <c r="BM109" t="str">
        <f ca="1"/>
        <v>06/12/2023</v>
      </c>
      <c r="BN109" s="4">
        <f ca="1"/>
        <v>-982755313749</v>
      </c>
      <c r="BO109" s="4">
        <f ca="1"/>
        <v>149186321595</v>
      </c>
      <c r="BP109" s="4">
        <f ca="1"/>
        <v>-2472562980000</v>
      </c>
      <c r="BQ109" s="4">
        <f ca="1"/>
        <v>148057090000</v>
      </c>
      <c r="BR109" s="4">
        <f ca="1"/>
        <v>-618974106</v>
      </c>
      <c r="BS109" s="4">
        <f ca="1"/>
        <v>-1401187800</v>
      </c>
      <c r="BT109" s="4">
        <f ca="1"/>
        <v>-648347400133</v>
      </c>
    </row>
    <row r="110" spans="23:72" x14ac:dyDescent="0.2">
      <c r="W110" s="58"/>
      <c r="X110" t="str">
        <f ca="1"/>
        <v>05/12/2023</v>
      </c>
      <c r="Y110" s="27">
        <f ca="1"/>
        <v>3470724105</v>
      </c>
      <c r="Z110" s="27">
        <f ca="1"/>
        <v>-1854406717</v>
      </c>
      <c r="AA110" s="27">
        <f ca="1"/>
        <v>-4850270000</v>
      </c>
      <c r="AB110" s="27">
        <f ca="1"/>
        <v>-6814324003</v>
      </c>
      <c r="AC110" s="27">
        <f ca="1"/>
        <v>491660752</v>
      </c>
      <c r="AD110" s="27">
        <f ca="1"/>
        <v>105675525</v>
      </c>
      <c r="AF110" s="58"/>
      <c r="AG110" t="str">
        <f ca="1"/>
        <v>05/12/2023</v>
      </c>
      <c r="AH110" s="4">
        <f ca="1"/>
        <v>-2982438529</v>
      </c>
      <c r="AI110" s="4">
        <f ca="1"/>
        <v>-34425630618</v>
      </c>
      <c r="AJ110" s="4">
        <f ca="1"/>
        <v>2326223846</v>
      </c>
      <c r="AK110" s="4">
        <f ca="1"/>
        <v>5036985292</v>
      </c>
      <c r="AM110" s="58"/>
      <c r="AN110" t="str">
        <f ca="1"/>
        <v>05/12/2023</v>
      </c>
      <c r="AO110" s="4">
        <f ca="1"/>
        <v>33063293163</v>
      </c>
      <c r="AP110" s="4">
        <f ca="1"/>
        <v>-18540563043</v>
      </c>
      <c r="AQ110" s="4">
        <f ca="1"/>
        <v>5289080323</v>
      </c>
      <c r="AR110" s="4">
        <f ca="1"/>
        <v>147169980000</v>
      </c>
      <c r="AS110" s="4">
        <f ca="1"/>
        <v>-4385105693</v>
      </c>
      <c r="AT110" s="4">
        <f ca="1"/>
        <v>34295120000</v>
      </c>
      <c r="AU110" s="4">
        <f ca="1"/>
        <v>1239080000</v>
      </c>
      <c r="AV110" s="4">
        <f ca="1"/>
        <v>0</v>
      </c>
      <c r="AX110" s="58"/>
      <c r="AY110" t="str">
        <f ca="1"/>
        <v>05/12/2023</v>
      </c>
      <c r="AZ110" s="4">
        <f ca="1"/>
        <v>7557013393</v>
      </c>
      <c r="BA110" s="4">
        <f ca="1"/>
        <v>316641449429</v>
      </c>
      <c r="BB110" s="4">
        <f ca="1"/>
        <v>166589210000</v>
      </c>
      <c r="BD110" s="58"/>
      <c r="BE110" t="str">
        <f ca="1"/>
        <v>05/12/2023</v>
      </c>
      <c r="BF110" s="4">
        <f ca="1"/>
        <v>208925550000</v>
      </c>
      <c r="BG110" s="4">
        <f ca="1"/>
        <v>-17404752472</v>
      </c>
      <c r="BH110" s="4">
        <f ca="1"/>
        <v>54469870000</v>
      </c>
      <c r="BI110" s="4">
        <f ca="1"/>
        <v>-1447460000</v>
      </c>
      <c r="BJ110" s="4">
        <f ca="1"/>
        <v>-9197745835</v>
      </c>
      <c r="BL110" s="58"/>
      <c r="BM110" t="str">
        <f ca="1"/>
        <v>05/12/2023</v>
      </c>
      <c r="BN110" s="4">
        <f ca="1"/>
        <v>-930689943749</v>
      </c>
      <c r="BO110" s="4">
        <f ca="1"/>
        <v>150207121595</v>
      </c>
      <c r="BP110" s="4">
        <f ca="1"/>
        <v>-2457798730000</v>
      </c>
      <c r="BQ110" s="4">
        <f ca="1"/>
        <v>162759790000</v>
      </c>
      <c r="BR110" s="4">
        <f ca="1"/>
        <v>-640244106</v>
      </c>
      <c r="BS110" s="4">
        <f ca="1"/>
        <v>-1401187800</v>
      </c>
      <c r="BT110" s="4">
        <f ca="1"/>
        <v>-624170950133</v>
      </c>
    </row>
    <row r="111" spans="23:72" x14ac:dyDescent="0.2">
      <c r="W111" s="58"/>
      <c r="X111" t="str">
        <f ca="1"/>
        <v>04/12/2023</v>
      </c>
      <c r="Y111" s="27">
        <f ca="1"/>
        <v>3470724105</v>
      </c>
      <c r="Z111" s="27">
        <f ca="1"/>
        <v>-1872536717</v>
      </c>
      <c r="AA111" s="27">
        <f ca="1"/>
        <v>-4352280000</v>
      </c>
      <c r="AB111" s="27">
        <f ca="1"/>
        <v>-4279413666</v>
      </c>
      <c r="AC111" s="27">
        <f ca="1"/>
        <v>452560752</v>
      </c>
      <c r="AD111" s="27">
        <f ca="1"/>
        <v>105675525</v>
      </c>
      <c r="AF111" s="58"/>
      <c r="AG111" t="str">
        <f ca="1"/>
        <v>04/12/2023</v>
      </c>
      <c r="AH111" s="4">
        <f ca="1"/>
        <v>-7477168529</v>
      </c>
      <c r="AI111" s="4">
        <f ca="1"/>
        <v>-33954710618</v>
      </c>
      <c r="AJ111" s="4">
        <f ca="1"/>
        <v>2299013846</v>
      </c>
      <c r="AK111" s="4">
        <f ca="1"/>
        <v>5069035292</v>
      </c>
      <c r="AM111" s="58"/>
      <c r="AN111" t="str">
        <f ca="1"/>
        <v>04/12/2023</v>
      </c>
      <c r="AO111" s="4">
        <f ca="1"/>
        <v>33733063163</v>
      </c>
      <c r="AP111" s="4">
        <f ca="1"/>
        <v>-16353693043</v>
      </c>
      <c r="AQ111" s="4">
        <f ca="1"/>
        <v>5329910323</v>
      </c>
      <c r="AR111" s="4">
        <f ca="1"/>
        <v>151271880000</v>
      </c>
      <c r="AS111" s="4">
        <f ca="1"/>
        <v>-4367774641</v>
      </c>
      <c r="AT111" s="4">
        <f ca="1"/>
        <v>41009650000</v>
      </c>
      <c r="AU111" s="4">
        <f ca="1"/>
        <v>1239080000</v>
      </c>
      <c r="AV111" s="4">
        <f ca="1"/>
        <v>0</v>
      </c>
      <c r="AX111" s="58"/>
      <c r="AY111" t="str">
        <f ca="1"/>
        <v>04/12/2023</v>
      </c>
      <c r="AZ111" s="4">
        <f ca="1"/>
        <v>195613273393</v>
      </c>
      <c r="BA111" s="4">
        <f ca="1"/>
        <v>316481579429</v>
      </c>
      <c r="BB111" s="4">
        <f ca="1"/>
        <v>187246510000</v>
      </c>
      <c r="BD111" s="58"/>
      <c r="BE111" t="str">
        <f ca="1"/>
        <v>04/12/2023</v>
      </c>
      <c r="BF111" s="4">
        <f ca="1"/>
        <v>215550670000</v>
      </c>
      <c r="BG111" s="4">
        <f ca="1"/>
        <v>-17116542472</v>
      </c>
      <c r="BH111" s="4">
        <f ca="1"/>
        <v>52390600000</v>
      </c>
      <c r="BI111" s="4">
        <f ca="1"/>
        <v>-1316230000</v>
      </c>
      <c r="BJ111" s="4">
        <f ca="1"/>
        <v>-9117535835</v>
      </c>
      <c r="BL111" s="58"/>
      <c r="BM111" t="str">
        <f ca="1"/>
        <v>04/12/2023</v>
      </c>
      <c r="BN111" s="4">
        <f ca="1"/>
        <v>-839051313749</v>
      </c>
      <c r="BO111" s="4">
        <f ca="1"/>
        <v>160126571595</v>
      </c>
      <c r="BP111" s="4">
        <f ca="1"/>
        <v>-2457830100000</v>
      </c>
      <c r="BQ111" s="4">
        <f ca="1"/>
        <v>175326400000</v>
      </c>
      <c r="BR111" s="4">
        <f ca="1"/>
        <v>-648364106</v>
      </c>
      <c r="BS111" s="4">
        <f ca="1"/>
        <v>-1401187800</v>
      </c>
      <c r="BT111" s="4">
        <f ca="1"/>
        <v>-616902550133</v>
      </c>
    </row>
    <row r="112" spans="23:72" x14ac:dyDescent="0.2">
      <c r="W112" s="58"/>
      <c r="X112" t="str">
        <f ca="1"/>
        <v>01/12/2023</v>
      </c>
      <c r="Y112" s="27">
        <f ca="1"/>
        <v>3470724105</v>
      </c>
      <c r="Z112" s="27">
        <f ca="1"/>
        <v>-2906096717</v>
      </c>
      <c r="AA112" s="27">
        <f ca="1"/>
        <v>-3699650000</v>
      </c>
      <c r="AB112" s="27">
        <f ca="1"/>
        <v>-3227683334</v>
      </c>
      <c r="AC112" s="27">
        <f ca="1"/>
        <v>379470752</v>
      </c>
      <c r="AD112" s="27">
        <f ca="1"/>
        <v>105675525</v>
      </c>
      <c r="AF112" s="58"/>
      <c r="AG112" t="str">
        <f ca="1"/>
        <v>01/12/2023</v>
      </c>
      <c r="AH112" s="4">
        <f ca="1"/>
        <v>-6907042582</v>
      </c>
      <c r="AI112" s="4">
        <f ca="1"/>
        <v>-34217070618</v>
      </c>
      <c r="AJ112" s="4">
        <f ca="1"/>
        <v>2871513846</v>
      </c>
      <c r="AK112" s="4">
        <f ca="1"/>
        <v>3941075292</v>
      </c>
      <c r="AM112" s="58"/>
      <c r="AN112" t="str">
        <f ca="1"/>
        <v>01/12/2023</v>
      </c>
      <c r="AO112" s="4">
        <f ca="1"/>
        <v>32310863163</v>
      </c>
      <c r="AP112" s="4">
        <f ca="1"/>
        <v>-22144413043</v>
      </c>
      <c r="AQ112" s="4">
        <f ca="1"/>
        <v>4076170323</v>
      </c>
      <c r="AR112" s="4">
        <f ca="1"/>
        <v>140898220000</v>
      </c>
      <c r="AS112" s="4">
        <f ca="1"/>
        <v>-5304090241</v>
      </c>
      <c r="AT112" s="4">
        <f ca="1"/>
        <v>52332840000</v>
      </c>
      <c r="AU112" s="4">
        <f ca="1"/>
        <v>1239080000</v>
      </c>
      <c r="AV112" s="4">
        <f ca="1"/>
        <v>0</v>
      </c>
      <c r="AX112" s="58"/>
      <c r="AY112" t="str">
        <f ca="1"/>
        <v>01/12/2023</v>
      </c>
      <c r="AZ112" s="4">
        <f ca="1"/>
        <v>204634423393</v>
      </c>
      <c r="BA112" s="4">
        <f ca="1"/>
        <v>282166879429</v>
      </c>
      <c r="BB112" s="4">
        <f ca="1"/>
        <v>210186730000</v>
      </c>
      <c r="BD112" s="58"/>
      <c r="BE112" t="str">
        <f ca="1"/>
        <v>01/12/2023</v>
      </c>
      <c r="BF112" s="4">
        <f ca="1"/>
        <v>219805310000</v>
      </c>
      <c r="BG112" s="4">
        <f ca="1"/>
        <v>-17024702472</v>
      </c>
      <c r="BH112" s="4">
        <f ca="1"/>
        <v>53231770000</v>
      </c>
      <c r="BI112" s="4">
        <f ca="1"/>
        <v>-839090000</v>
      </c>
      <c r="BJ112" s="4">
        <f ca="1"/>
        <v>-5394305835</v>
      </c>
      <c r="BL112" s="58"/>
      <c r="BM112" t="str">
        <f ca="1"/>
        <v>01/12/2023</v>
      </c>
      <c r="BN112" s="4">
        <f ca="1"/>
        <v>-810133213749</v>
      </c>
      <c r="BO112" s="4">
        <f ca="1"/>
        <v>165613951595</v>
      </c>
      <c r="BP112" s="4">
        <f ca="1"/>
        <v>-2445849690000</v>
      </c>
      <c r="BQ112" s="4">
        <f ca="1"/>
        <v>167479290000</v>
      </c>
      <c r="BR112" s="4">
        <f ca="1"/>
        <v>-640354106</v>
      </c>
      <c r="BS112" s="4">
        <f ca="1"/>
        <v>-1401187800</v>
      </c>
      <c r="BT112" s="4">
        <f ca="1"/>
        <v>-597057890133</v>
      </c>
    </row>
    <row r="113" spans="23:72" x14ac:dyDescent="0.2">
      <c r="W113" s="58"/>
      <c r="X113" t="str">
        <f ca="1"/>
        <v>30/11/2023</v>
      </c>
      <c r="Y113" s="27">
        <f ca="1"/>
        <v>3470724105</v>
      </c>
      <c r="Z113" s="27">
        <f ca="1"/>
        <v>-3005506717</v>
      </c>
      <c r="AA113" s="27">
        <f ca="1"/>
        <v>-3027470000</v>
      </c>
      <c r="AB113" s="27">
        <f ca="1"/>
        <v>-2012780359</v>
      </c>
      <c r="AC113" s="27">
        <f ca="1"/>
        <v>429970752</v>
      </c>
      <c r="AD113" s="27">
        <f ca="1"/>
        <v>105675525</v>
      </c>
      <c r="AF113" s="58"/>
      <c r="AG113" t="str">
        <f ca="1"/>
        <v>30/11/2023</v>
      </c>
      <c r="AH113" s="4">
        <f ca="1"/>
        <v>-6477242582</v>
      </c>
      <c r="AI113" s="4">
        <f ca="1"/>
        <v>-34085370618</v>
      </c>
      <c r="AJ113" s="4">
        <f ca="1"/>
        <v>2889543846</v>
      </c>
      <c r="AK113" s="4">
        <f ca="1"/>
        <v>4074865292</v>
      </c>
      <c r="AM113" s="58"/>
      <c r="AN113" t="str">
        <f ca="1"/>
        <v>30/11/2023</v>
      </c>
      <c r="AO113" s="4">
        <f ca="1"/>
        <v>24579743163</v>
      </c>
      <c r="AP113" s="4">
        <f ca="1"/>
        <v>-23202993043</v>
      </c>
      <c r="AQ113" s="4">
        <f ca="1"/>
        <v>4478450323</v>
      </c>
      <c r="AR113" s="4">
        <f ca="1"/>
        <v>144880590000</v>
      </c>
      <c r="AS113" s="4">
        <f ca="1"/>
        <v>-5304090241</v>
      </c>
      <c r="AT113" s="4">
        <f ca="1"/>
        <v>51302040000</v>
      </c>
      <c r="AU113" s="4">
        <f ca="1"/>
        <v>1239080000</v>
      </c>
      <c r="AV113" s="4">
        <f ca="1"/>
        <v>0</v>
      </c>
      <c r="AX113" s="58"/>
      <c r="AY113" t="str">
        <f ca="1"/>
        <v>30/11/2023</v>
      </c>
      <c r="AZ113" s="4">
        <f ca="1"/>
        <v>216103213393</v>
      </c>
      <c r="BA113" s="4">
        <f ca="1"/>
        <v>288984589429</v>
      </c>
      <c r="BB113" s="4">
        <f ca="1"/>
        <v>210893500000</v>
      </c>
      <c r="BD113" s="58"/>
      <c r="BE113" t="str">
        <f ca="1"/>
        <v>30/11/2023</v>
      </c>
      <c r="BF113" s="4">
        <f ca="1"/>
        <v>210747300000</v>
      </c>
      <c r="BG113" s="4">
        <f ca="1"/>
        <v>-19768592472</v>
      </c>
      <c r="BH113" s="4">
        <f ca="1"/>
        <v>55549670000</v>
      </c>
      <c r="BI113" s="4">
        <f ca="1"/>
        <v>-2223850000</v>
      </c>
      <c r="BJ113" s="4">
        <f ca="1"/>
        <v>-5366485835</v>
      </c>
      <c r="BL113" s="58"/>
      <c r="BM113" t="str">
        <f ca="1"/>
        <v>30/11/2023</v>
      </c>
      <c r="BN113" s="4">
        <f ca="1"/>
        <v>-819009623749</v>
      </c>
      <c r="BO113" s="4">
        <f ca="1"/>
        <v>168145531595</v>
      </c>
      <c r="BP113" s="4">
        <f ca="1"/>
        <v>-2451079440000</v>
      </c>
      <c r="BQ113" s="4">
        <f ca="1"/>
        <v>164709100000</v>
      </c>
      <c r="BR113" s="4">
        <f ca="1"/>
        <v>-586944106</v>
      </c>
      <c r="BS113" s="4">
        <f ca="1"/>
        <v>-1401187800</v>
      </c>
      <c r="BT113" s="4">
        <f ca="1"/>
        <v>-597513870133</v>
      </c>
    </row>
    <row r="114" spans="23:72" x14ac:dyDescent="0.2">
      <c r="W114" s="58"/>
      <c r="X114" t="str">
        <f ca="1"/>
        <v>29/11/2023</v>
      </c>
      <c r="Y114" s="27">
        <f ca="1"/>
        <v>2781144105</v>
      </c>
      <c r="Z114" s="27">
        <f ca="1"/>
        <v>-2755896717</v>
      </c>
      <c r="AA114" s="27">
        <f ca="1"/>
        <v>-2510910000</v>
      </c>
      <c r="AB114" s="27">
        <f ca="1"/>
        <v>-2126979509</v>
      </c>
      <c r="AC114" s="27">
        <f ca="1"/>
        <v>429970752</v>
      </c>
      <c r="AD114" s="27">
        <f ca="1"/>
        <v>105675525</v>
      </c>
      <c r="AF114" s="58"/>
      <c r="AG114" t="str">
        <f ca="1"/>
        <v>29/11/2023</v>
      </c>
      <c r="AH114" s="4">
        <f ca="1"/>
        <v>16943617418</v>
      </c>
      <c r="AI114" s="4">
        <f ca="1"/>
        <v>-31637970618</v>
      </c>
      <c r="AJ114" s="4">
        <f ca="1"/>
        <v>2861893846</v>
      </c>
      <c r="AK114" s="4">
        <f ca="1"/>
        <v>4072635292</v>
      </c>
      <c r="AM114" s="58"/>
      <c r="AN114" t="str">
        <f ca="1"/>
        <v>29/11/2023</v>
      </c>
      <c r="AO114" s="4">
        <f ca="1"/>
        <v>25884223163</v>
      </c>
      <c r="AP114" s="4">
        <f ca="1"/>
        <v>-25035713043</v>
      </c>
      <c r="AQ114" s="4">
        <f ca="1"/>
        <v>5387800323</v>
      </c>
      <c r="AR114" s="4">
        <f ca="1"/>
        <v>144910960000</v>
      </c>
      <c r="AS114" s="4">
        <f ca="1"/>
        <v>-5304090241</v>
      </c>
      <c r="AT114" s="4">
        <f ca="1"/>
        <v>26826850000</v>
      </c>
      <c r="AU114" s="4">
        <f ca="1"/>
        <v>1239080000</v>
      </c>
      <c r="AV114" s="4">
        <f ca="1"/>
        <v>0</v>
      </c>
      <c r="AX114" s="58"/>
      <c r="AY114" t="str">
        <f ca="1"/>
        <v>29/11/2023</v>
      </c>
      <c r="AZ114" s="4">
        <f ca="1"/>
        <v>278583923393</v>
      </c>
      <c r="BA114" s="4">
        <f ca="1"/>
        <v>230829819429</v>
      </c>
      <c r="BB114" s="4">
        <f ca="1"/>
        <v>217039550000</v>
      </c>
      <c r="BD114" s="58"/>
      <c r="BE114" t="str">
        <f ca="1"/>
        <v>29/11/2023</v>
      </c>
      <c r="BF114" s="4">
        <f ca="1"/>
        <v>202607390000</v>
      </c>
      <c r="BG114" s="4">
        <f ca="1"/>
        <v>-18927762472</v>
      </c>
      <c r="BH114" s="4">
        <f ca="1"/>
        <v>29928690000</v>
      </c>
      <c r="BI114" s="4">
        <f ca="1"/>
        <v>-1990820000</v>
      </c>
      <c r="BJ114" s="4">
        <f ca="1"/>
        <v>-4561745835</v>
      </c>
      <c r="BL114" s="58"/>
      <c r="BM114" t="str">
        <f ca="1"/>
        <v>29/11/2023</v>
      </c>
      <c r="BN114" s="4">
        <f ca="1"/>
        <v>-715041933749</v>
      </c>
      <c r="BO114" s="4">
        <f ca="1"/>
        <v>175417831595</v>
      </c>
      <c r="BP114" s="4">
        <f ca="1"/>
        <v>-2453196970000</v>
      </c>
      <c r="BQ114" s="4">
        <f ca="1"/>
        <v>127454800000</v>
      </c>
      <c r="BR114" s="4">
        <f ca="1"/>
        <v>-576744106</v>
      </c>
      <c r="BS114" s="4">
        <f ca="1"/>
        <v>-1401187800</v>
      </c>
      <c r="BT114" s="4">
        <f ca="1"/>
        <v>-566771060133</v>
      </c>
    </row>
    <row r="115" spans="23:72" x14ac:dyDescent="0.2">
      <c r="W115" s="58"/>
      <c r="X115" t="str">
        <f ca="1"/>
        <v>28/11/2023</v>
      </c>
      <c r="Y115" s="27">
        <f ca="1"/>
        <v>2555064105</v>
      </c>
      <c r="Z115" s="27">
        <f ca="1"/>
        <v>-3228936717</v>
      </c>
      <c r="AA115" s="27">
        <f ca="1"/>
        <v>-3196240000</v>
      </c>
      <c r="AB115" s="27">
        <f ca="1"/>
        <v>-1466728199</v>
      </c>
      <c r="AC115" s="27">
        <f ca="1"/>
        <v>429970752</v>
      </c>
      <c r="AD115" s="27">
        <f ca="1"/>
        <v>105675525</v>
      </c>
      <c r="AF115" s="58"/>
      <c r="AG115" t="str">
        <f ca="1"/>
        <v>28/11/2023</v>
      </c>
      <c r="AH115" s="4">
        <f ca="1"/>
        <v>16450007418</v>
      </c>
      <c r="AI115" s="4">
        <f ca="1"/>
        <v>-30735520618</v>
      </c>
      <c r="AJ115" s="4">
        <f ca="1"/>
        <v>2880403846</v>
      </c>
      <c r="AK115" s="4">
        <f ca="1"/>
        <v>4235995292</v>
      </c>
      <c r="AM115" s="58"/>
      <c r="AN115" t="str">
        <f ca="1"/>
        <v>28/11/2023</v>
      </c>
      <c r="AO115" s="4">
        <f ca="1"/>
        <v>27680513163</v>
      </c>
      <c r="AP115" s="4">
        <f ca="1"/>
        <v>-29711673043</v>
      </c>
      <c r="AQ115" s="4">
        <f ca="1"/>
        <v>5181400323</v>
      </c>
      <c r="AR115" s="4">
        <f ca="1"/>
        <v>144322190000</v>
      </c>
      <c r="AS115" s="4">
        <f ca="1"/>
        <v>-5532310911</v>
      </c>
      <c r="AT115" s="4">
        <f ca="1"/>
        <v>16413860000</v>
      </c>
      <c r="AU115" s="4">
        <f ca="1"/>
        <v>1239080000</v>
      </c>
      <c r="AV115" s="4">
        <f ca="1"/>
        <v>0</v>
      </c>
      <c r="AX115" s="58"/>
      <c r="AY115" t="str">
        <f ca="1"/>
        <v>28/11/2023</v>
      </c>
      <c r="AZ115" s="4">
        <f ca="1"/>
        <v>249453723393</v>
      </c>
      <c r="BA115" s="4">
        <f ca="1"/>
        <v>225633909429</v>
      </c>
      <c r="BB115" s="4">
        <f ca="1"/>
        <v>204670970000</v>
      </c>
      <c r="BD115" s="58"/>
      <c r="BE115" t="str">
        <f ca="1"/>
        <v>28/11/2023</v>
      </c>
      <c r="BF115" s="4">
        <f ca="1"/>
        <v>187376220000</v>
      </c>
      <c r="BG115" s="4">
        <f ca="1"/>
        <v>-14982632472</v>
      </c>
      <c r="BH115" s="4">
        <f ca="1"/>
        <v>27615770000</v>
      </c>
      <c r="BI115" s="4">
        <f ca="1"/>
        <v>-1341680000</v>
      </c>
      <c r="BJ115" s="4">
        <f ca="1"/>
        <v>-3922125835</v>
      </c>
      <c r="BL115" s="58"/>
      <c r="BM115" t="str">
        <f ca="1"/>
        <v>28/11/2023</v>
      </c>
      <c r="BN115" s="4">
        <f ca="1"/>
        <v>-692054863749</v>
      </c>
      <c r="BO115" s="4">
        <f ca="1"/>
        <v>176387721595</v>
      </c>
      <c r="BP115" s="4">
        <f ca="1"/>
        <v>-2331474610000</v>
      </c>
      <c r="BQ115" s="4">
        <f ca="1"/>
        <v>124046870000</v>
      </c>
      <c r="BR115" s="4">
        <f ca="1"/>
        <v>-576744106</v>
      </c>
      <c r="BS115" s="4">
        <f ca="1"/>
        <v>-1114197800</v>
      </c>
      <c r="BT115" s="4">
        <f ca="1"/>
        <v>-589569520133</v>
      </c>
    </row>
    <row r="116" spans="23:72" x14ac:dyDescent="0.2">
      <c r="W116" s="58"/>
      <c r="X116" t="str">
        <f ca="1"/>
        <v>27/11/2023</v>
      </c>
      <c r="Y116" s="27">
        <f ca="1"/>
        <v>2181334105</v>
      </c>
      <c r="Z116" s="27">
        <f ca="1"/>
        <v>-3373666717</v>
      </c>
      <c r="AA116" s="27">
        <f ca="1"/>
        <v>-3913680000</v>
      </c>
      <c r="AB116" s="27">
        <f ca="1"/>
        <v>-309598082</v>
      </c>
      <c r="AC116" s="27">
        <f ca="1"/>
        <v>429970752</v>
      </c>
      <c r="AD116" s="27">
        <f ca="1"/>
        <v>105675525</v>
      </c>
      <c r="AF116" s="58"/>
      <c r="AG116" t="str">
        <f ca="1"/>
        <v>27/11/2023</v>
      </c>
      <c r="AH116" s="4">
        <f ca="1"/>
        <v>12844657418</v>
      </c>
      <c r="AI116" s="4">
        <f ca="1"/>
        <v>-31158210618</v>
      </c>
      <c r="AJ116" s="4">
        <f ca="1"/>
        <v>2871173846</v>
      </c>
      <c r="AK116" s="4">
        <f ca="1"/>
        <v>4055695292</v>
      </c>
      <c r="AM116" s="58"/>
      <c r="AN116" t="str">
        <f ca="1"/>
        <v>27/11/2023</v>
      </c>
      <c r="AO116" s="4">
        <f ca="1"/>
        <v>29817143163</v>
      </c>
      <c r="AP116" s="4">
        <f ca="1"/>
        <v>-36455493043</v>
      </c>
      <c r="AQ116" s="4">
        <f ca="1"/>
        <v>4256830323</v>
      </c>
      <c r="AR116" s="4">
        <f ca="1"/>
        <v>143216790000</v>
      </c>
      <c r="AS116" s="4">
        <f ca="1"/>
        <v>-5532310911</v>
      </c>
      <c r="AT116" s="4">
        <f ca="1"/>
        <v>12594000000</v>
      </c>
      <c r="AU116" s="4">
        <f ca="1"/>
        <v>1239080000</v>
      </c>
      <c r="AV116" s="4">
        <f ca="1"/>
        <v>0</v>
      </c>
      <c r="AX116" s="58"/>
      <c r="AY116" t="str">
        <f ca="1"/>
        <v>27/11/2023</v>
      </c>
      <c r="AZ116" s="4">
        <f ca="1"/>
        <v>230629493393</v>
      </c>
      <c r="BA116" s="4">
        <f ca="1"/>
        <v>221795539429</v>
      </c>
      <c r="BB116" s="4">
        <f ca="1"/>
        <v>199492230000</v>
      </c>
      <c r="BD116" s="58"/>
      <c r="BE116" t="str">
        <f ca="1"/>
        <v>27/11/2023</v>
      </c>
      <c r="BF116" s="4">
        <f ca="1"/>
        <v>191741980000</v>
      </c>
      <c r="BG116" s="4">
        <f ca="1"/>
        <v>-14878392472</v>
      </c>
      <c r="BH116" s="4">
        <f ca="1"/>
        <v>24393520000</v>
      </c>
      <c r="BI116" s="4">
        <f ca="1"/>
        <v>-1649090000</v>
      </c>
      <c r="BJ116" s="4">
        <f ca="1"/>
        <v>-3958035835</v>
      </c>
      <c r="BL116" s="58"/>
      <c r="BM116" t="str">
        <f ca="1"/>
        <v>27/11/2023</v>
      </c>
      <c r="BN116" s="4">
        <f ca="1"/>
        <v>-659187533749</v>
      </c>
      <c r="BO116" s="4">
        <f ca="1"/>
        <v>173232681595</v>
      </c>
      <c r="BP116" s="4">
        <f ca="1"/>
        <v>-2313295070000</v>
      </c>
      <c r="BQ116" s="4">
        <f ca="1"/>
        <v>130150510000</v>
      </c>
      <c r="BR116" s="4">
        <f ca="1"/>
        <v>-592464106</v>
      </c>
      <c r="BS116" s="4">
        <f ca="1"/>
        <v>-1083187800</v>
      </c>
      <c r="BT116" s="4">
        <f ca="1"/>
        <v>-589409840133</v>
      </c>
    </row>
    <row r="117" spans="23:72" x14ac:dyDescent="0.2">
      <c r="W117" s="58"/>
      <c r="X117" t="str">
        <f ca="1"/>
        <v>24/11/2023</v>
      </c>
      <c r="Y117" s="27">
        <f ca="1"/>
        <v>2181334105</v>
      </c>
      <c r="Z117" s="27">
        <f ca="1"/>
        <v>-3759726717</v>
      </c>
      <c r="AA117" s="27">
        <f ca="1"/>
        <v>-3943680000</v>
      </c>
      <c r="AB117" s="27">
        <f ca="1"/>
        <v>-360813774</v>
      </c>
      <c r="AC117" s="27">
        <f ca="1"/>
        <v>429970752</v>
      </c>
      <c r="AD117" s="27">
        <f ca="1"/>
        <v>105675525</v>
      </c>
      <c r="AF117" s="58"/>
      <c r="AG117" t="str">
        <f ca="1"/>
        <v>24/11/2023</v>
      </c>
      <c r="AH117" s="4">
        <f ca="1"/>
        <v>12470517418</v>
      </c>
      <c r="AI117" s="4">
        <f ca="1"/>
        <v>-31158210618</v>
      </c>
      <c r="AJ117" s="4">
        <f ca="1"/>
        <v>2852653846</v>
      </c>
      <c r="AK117" s="4">
        <f ca="1"/>
        <v>4078545292</v>
      </c>
      <c r="AM117" s="58"/>
      <c r="AN117" t="str">
        <f ca="1"/>
        <v>24/11/2023</v>
      </c>
      <c r="AO117" s="4">
        <f ca="1"/>
        <v>29744923163</v>
      </c>
      <c r="AP117" s="4">
        <f ca="1"/>
        <v>-36281783043</v>
      </c>
      <c r="AQ117" s="4">
        <f ca="1"/>
        <v>4331250323</v>
      </c>
      <c r="AR117" s="4">
        <f ca="1"/>
        <v>142876550000</v>
      </c>
      <c r="AS117" s="4">
        <f ca="1"/>
        <v>-5562196579</v>
      </c>
      <c r="AT117" s="4">
        <f ca="1"/>
        <v>12725120000</v>
      </c>
      <c r="AU117" s="4">
        <f ca="1"/>
        <v>1239080000</v>
      </c>
      <c r="AV117" s="4">
        <f ca="1"/>
        <v>0</v>
      </c>
      <c r="AX117" s="58"/>
      <c r="AY117" t="str">
        <f ca="1"/>
        <v>24/11/2023</v>
      </c>
      <c r="AZ117" s="4">
        <f ca="1"/>
        <v>157859953393</v>
      </c>
      <c r="BA117" s="4">
        <f ca="1"/>
        <v>229399539429</v>
      </c>
      <c r="BB117" s="4">
        <f ca="1"/>
        <v>197996420000</v>
      </c>
      <c r="BD117" s="58"/>
      <c r="BE117" t="str">
        <f ca="1"/>
        <v>24/11/2023</v>
      </c>
      <c r="BF117" s="4">
        <f ca="1"/>
        <v>191090350000</v>
      </c>
      <c r="BG117" s="4">
        <f ca="1"/>
        <v>-14399982472</v>
      </c>
      <c r="BH117" s="4">
        <f ca="1"/>
        <v>21612400000</v>
      </c>
      <c r="BI117" s="4">
        <f ca="1"/>
        <v>-1525690000</v>
      </c>
      <c r="BJ117" s="4">
        <f ca="1"/>
        <v>-3540665835</v>
      </c>
      <c r="BL117" s="58"/>
      <c r="BM117" t="str">
        <f ca="1"/>
        <v>24/11/2023</v>
      </c>
      <c r="BN117" s="4">
        <f ca="1"/>
        <v>-650389733749</v>
      </c>
      <c r="BO117" s="4">
        <f ca="1"/>
        <v>172971581595</v>
      </c>
      <c r="BP117" s="4">
        <f ca="1"/>
        <v>-2316524330000</v>
      </c>
      <c r="BQ117" s="4">
        <f ca="1"/>
        <v>128113960000</v>
      </c>
      <c r="BR117" s="4">
        <f ca="1"/>
        <v>-673064106</v>
      </c>
      <c r="BS117" s="4">
        <f ca="1"/>
        <v>-863587800</v>
      </c>
      <c r="BT117" s="4">
        <f ca="1"/>
        <v>-576980280133</v>
      </c>
    </row>
    <row r="118" spans="23:72" x14ac:dyDescent="0.2">
      <c r="W118" s="58"/>
      <c r="X118" t="str">
        <f ca="1"/>
        <v>23/11/2023</v>
      </c>
      <c r="Y118" s="27">
        <f ca="1"/>
        <v>2178704105</v>
      </c>
      <c r="Z118" s="27">
        <f ca="1"/>
        <v>-3355596717</v>
      </c>
      <c r="AA118" s="27">
        <f ca="1"/>
        <v>-3912900000</v>
      </c>
      <c r="AB118" s="27">
        <f ca="1"/>
        <v>-450551024</v>
      </c>
      <c r="AC118" s="27">
        <f ca="1"/>
        <v>687750752</v>
      </c>
      <c r="AD118" s="27">
        <f ca="1"/>
        <v>105675525</v>
      </c>
      <c r="AF118" s="58"/>
      <c r="AG118" t="str">
        <f ca="1"/>
        <v>23/11/2023</v>
      </c>
      <c r="AH118" s="4">
        <f ca="1"/>
        <v>20960827418</v>
      </c>
      <c r="AI118" s="4">
        <f ca="1"/>
        <v>-31190900618</v>
      </c>
      <c r="AJ118" s="4">
        <f ca="1"/>
        <v>2788213846</v>
      </c>
      <c r="AK118" s="4">
        <f ca="1"/>
        <v>4379145292</v>
      </c>
      <c r="AM118" s="58"/>
      <c r="AN118" t="str">
        <f ca="1"/>
        <v>23/11/2023</v>
      </c>
      <c r="AO118" s="4">
        <f ca="1"/>
        <v>27775403163</v>
      </c>
      <c r="AP118" s="4">
        <f ca="1"/>
        <v>-36474543043</v>
      </c>
      <c r="AQ118" s="4">
        <f ca="1"/>
        <v>3022250323</v>
      </c>
      <c r="AR118" s="4">
        <f ca="1"/>
        <v>139361650000</v>
      </c>
      <c r="AS118" s="4">
        <f ca="1"/>
        <v>-5582621039</v>
      </c>
      <c r="AT118" s="4">
        <f ca="1"/>
        <v>1111630000</v>
      </c>
      <c r="AU118" s="4">
        <f ca="1"/>
        <v>1239080000</v>
      </c>
      <c r="AV118" s="4">
        <f ca="1"/>
        <v>0</v>
      </c>
      <c r="AX118" s="58"/>
      <c r="AY118" t="str">
        <f ca="1"/>
        <v>23/11/2023</v>
      </c>
      <c r="AZ118" s="4">
        <f ca="1"/>
        <v>185109193393</v>
      </c>
      <c r="BA118" s="4">
        <f ca="1"/>
        <v>201621069429</v>
      </c>
      <c r="BB118" s="4">
        <f ca="1"/>
        <v>179710860000</v>
      </c>
      <c r="BD118" s="58"/>
      <c r="BE118" t="str">
        <f ca="1"/>
        <v>23/11/2023</v>
      </c>
      <c r="BF118" s="4">
        <f ca="1"/>
        <v>214143650000</v>
      </c>
      <c r="BG118" s="4">
        <f ca="1"/>
        <v>-16972172472</v>
      </c>
      <c r="BH118" s="4">
        <f ca="1"/>
        <v>20263510000</v>
      </c>
      <c r="BI118" s="4">
        <f ca="1"/>
        <v>-1583340000</v>
      </c>
      <c r="BJ118" s="4">
        <f ca="1"/>
        <v>-5921205835</v>
      </c>
      <c r="BL118" s="58"/>
      <c r="BM118" t="str">
        <f ca="1"/>
        <v>23/11/2023</v>
      </c>
      <c r="BN118" s="4">
        <f ca="1"/>
        <v>-602250423749</v>
      </c>
      <c r="BO118" s="4">
        <f ca="1"/>
        <v>167665191595</v>
      </c>
      <c r="BP118" s="4">
        <f ca="1"/>
        <v>-2322431590000</v>
      </c>
      <c r="BQ118" s="4">
        <f ca="1"/>
        <v>105211830000</v>
      </c>
      <c r="BR118" s="4">
        <f ca="1"/>
        <v>-964604106</v>
      </c>
      <c r="BS118" s="4">
        <f ca="1"/>
        <v>-863587800</v>
      </c>
      <c r="BT118" s="4">
        <f ca="1"/>
        <v>-546792720133</v>
      </c>
    </row>
    <row r="119" spans="23:72" x14ac:dyDescent="0.2">
      <c r="W119" s="58"/>
      <c r="X119" t="str">
        <f ca="1"/>
        <v>22/11/2023</v>
      </c>
      <c r="Y119" s="27">
        <f ca="1"/>
        <v>2138504105</v>
      </c>
      <c r="Z119" s="27">
        <f ca="1"/>
        <v>-2799016717</v>
      </c>
      <c r="AA119" s="27">
        <f ca="1"/>
        <v>-3792280000</v>
      </c>
      <c r="AB119" s="27">
        <f ca="1"/>
        <v>-893047118</v>
      </c>
      <c r="AC119" s="27">
        <f ca="1"/>
        <v>713440752</v>
      </c>
      <c r="AD119" s="27">
        <f ca="1"/>
        <v>10297216</v>
      </c>
      <c r="AF119" s="58"/>
      <c r="AG119" t="str">
        <f ca="1"/>
        <v>22/11/2023</v>
      </c>
      <c r="AH119" s="4">
        <f ca="1"/>
        <v>34716077418</v>
      </c>
      <c r="AI119" s="4">
        <f ca="1"/>
        <v>-31460930618</v>
      </c>
      <c r="AJ119" s="4">
        <f ca="1"/>
        <v>2802043846</v>
      </c>
      <c r="AK119" s="4">
        <f ca="1"/>
        <v>5021945292</v>
      </c>
      <c r="AM119" s="58"/>
      <c r="AN119" t="str">
        <f ca="1"/>
        <v>22/11/2023</v>
      </c>
      <c r="AO119" s="4">
        <f ca="1"/>
        <v>28790163163</v>
      </c>
      <c r="AP119" s="4">
        <f ca="1"/>
        <v>-32285193043</v>
      </c>
      <c r="AQ119" s="4">
        <f ca="1"/>
        <v>2915100323</v>
      </c>
      <c r="AR119" s="4">
        <f ca="1"/>
        <v>151291350000</v>
      </c>
      <c r="AS119" s="4">
        <f ca="1"/>
        <v>-5580185855</v>
      </c>
      <c r="AT119" s="4">
        <f ca="1"/>
        <v>130000</v>
      </c>
      <c r="AU119" s="4">
        <f ca="1"/>
        <v>1239080000</v>
      </c>
      <c r="AV119" s="4">
        <f ca="1"/>
        <v>0</v>
      </c>
      <c r="AX119" s="58"/>
      <c r="AY119" t="str">
        <f ca="1"/>
        <v>22/11/2023</v>
      </c>
      <c r="AZ119" s="4">
        <f ca="1"/>
        <v>187993653393</v>
      </c>
      <c r="BA119" s="4">
        <f ca="1"/>
        <v>188512079429</v>
      </c>
      <c r="BB119" s="4">
        <f ca="1"/>
        <v>182487430000</v>
      </c>
      <c r="BD119" s="58"/>
      <c r="BE119" t="str">
        <f ca="1"/>
        <v>22/11/2023</v>
      </c>
      <c r="BF119" s="4">
        <f ca="1"/>
        <v>190963150000</v>
      </c>
      <c r="BG119" s="4">
        <f ca="1"/>
        <v>-13614102472</v>
      </c>
      <c r="BH119" s="4">
        <f ca="1"/>
        <v>20369040000</v>
      </c>
      <c r="BI119" s="4">
        <f ca="1"/>
        <v>-655550000</v>
      </c>
      <c r="BJ119" s="4">
        <f ca="1"/>
        <v>-5921205835</v>
      </c>
      <c r="BL119" s="58"/>
      <c r="BM119" t="str">
        <f ca="1"/>
        <v>22/11/2023</v>
      </c>
      <c r="BN119" s="4">
        <f ca="1"/>
        <v>-582553913749</v>
      </c>
      <c r="BO119" s="4">
        <f ca="1"/>
        <v>162641861595</v>
      </c>
      <c r="BP119" s="4">
        <f ca="1"/>
        <v>-2281035170000</v>
      </c>
      <c r="BQ119" s="4">
        <f ca="1"/>
        <v>103780540000</v>
      </c>
      <c r="BR119" s="4">
        <f ca="1"/>
        <v>-1005294106</v>
      </c>
      <c r="BS119" s="4">
        <f ca="1"/>
        <v>-863587800</v>
      </c>
      <c r="BT119" s="4">
        <f ca="1"/>
        <v>-492065170133</v>
      </c>
    </row>
    <row r="120" spans="23:72" x14ac:dyDescent="0.2">
      <c r="W120" s="58"/>
      <c r="X120" t="str">
        <f ca="1"/>
        <v>21/11/2023</v>
      </c>
      <c r="Y120" s="27">
        <f ca="1"/>
        <v>2138504105</v>
      </c>
      <c r="Z120" s="27">
        <f ca="1"/>
        <v>-2725156717</v>
      </c>
      <c r="AA120" s="27">
        <f ca="1"/>
        <v>-3433700000</v>
      </c>
      <c r="AB120" s="27">
        <f ca="1"/>
        <v>-885442648</v>
      </c>
      <c r="AC120" s="27">
        <f ca="1"/>
        <v>744440752</v>
      </c>
      <c r="AD120" s="27">
        <f ca="1"/>
        <v>10297216</v>
      </c>
      <c r="AF120" s="58"/>
      <c r="AG120" t="str">
        <f ca="1"/>
        <v>21/11/2023</v>
      </c>
      <c r="AH120" s="4">
        <f ca="1"/>
        <v>55034247418</v>
      </c>
      <c r="AI120" s="4">
        <f ca="1"/>
        <v>-31460930618</v>
      </c>
      <c r="AJ120" s="4">
        <f ca="1"/>
        <v>2838993846</v>
      </c>
      <c r="AK120" s="4">
        <f ca="1"/>
        <v>4956405292</v>
      </c>
      <c r="AM120" s="58"/>
      <c r="AN120" t="str">
        <f ca="1"/>
        <v>21/11/2023</v>
      </c>
      <c r="AO120" s="4">
        <f ca="1"/>
        <v>29346123163</v>
      </c>
      <c r="AP120" s="4">
        <f ca="1"/>
        <v>-31505813043</v>
      </c>
      <c r="AQ120" s="4">
        <f ca="1"/>
        <v>4998690323</v>
      </c>
      <c r="AR120" s="4">
        <f ca="1"/>
        <v>156389820000</v>
      </c>
      <c r="AS120" s="4">
        <f ca="1"/>
        <v>-5539324966</v>
      </c>
      <c r="AT120" s="4">
        <f ca="1"/>
        <v>-3803190000</v>
      </c>
      <c r="AU120" s="4">
        <f ca="1"/>
        <v>1163110000</v>
      </c>
      <c r="AV120" s="4">
        <f ca="1"/>
        <v>0</v>
      </c>
      <c r="AX120" s="58"/>
      <c r="AY120" t="str">
        <f ca="1"/>
        <v>21/11/2023</v>
      </c>
      <c r="AZ120" s="4">
        <f ca="1"/>
        <v>205005903393</v>
      </c>
      <c r="BA120" s="4">
        <f ca="1"/>
        <v>153467009429</v>
      </c>
      <c r="BB120" s="4">
        <f ca="1"/>
        <v>184467700000</v>
      </c>
      <c r="BD120" s="58"/>
      <c r="BE120" t="str">
        <f ca="1"/>
        <v>21/11/2023</v>
      </c>
      <c r="BF120" s="4">
        <f ca="1"/>
        <v>194025450000</v>
      </c>
      <c r="BG120" s="4">
        <f ca="1"/>
        <v>-12739912472</v>
      </c>
      <c r="BH120" s="4">
        <f ca="1"/>
        <v>8376060000</v>
      </c>
      <c r="BI120" s="4">
        <f ca="1"/>
        <v>-990530000</v>
      </c>
      <c r="BJ120" s="4">
        <f ca="1"/>
        <v>-5597785835</v>
      </c>
      <c r="BL120" s="58"/>
      <c r="BM120" t="str">
        <f ca="1"/>
        <v>21/11/2023</v>
      </c>
      <c r="BN120" s="4">
        <f ca="1"/>
        <v>-565873143749</v>
      </c>
      <c r="BO120" s="4">
        <f ca="1"/>
        <v>159852201595</v>
      </c>
      <c r="BP120" s="4">
        <f ca="1"/>
        <v>-2222627620000</v>
      </c>
      <c r="BQ120" s="4">
        <f ca="1"/>
        <v>100571230000</v>
      </c>
      <c r="BR120" s="4">
        <f ca="1"/>
        <v>-923994106</v>
      </c>
      <c r="BS120" s="4">
        <f ca="1"/>
        <v>-863587800</v>
      </c>
      <c r="BT120" s="4">
        <f ca="1"/>
        <v>-447915870133</v>
      </c>
    </row>
    <row r="121" spans="23:72" x14ac:dyDescent="0.2">
      <c r="W121" s="58"/>
      <c r="X121" t="str">
        <f ca="1"/>
        <v>20/11/2023</v>
      </c>
      <c r="Y121" s="27">
        <f ca="1"/>
        <v>2087423852</v>
      </c>
      <c r="Z121" s="27">
        <f ca="1"/>
        <v>-2637036717</v>
      </c>
      <c r="AA121" s="27">
        <f ca="1"/>
        <v>-3153600000</v>
      </c>
      <c r="AB121" s="27">
        <f ca="1"/>
        <v>-809579538</v>
      </c>
      <c r="AC121" s="27">
        <f ca="1"/>
        <v>578020752</v>
      </c>
      <c r="AD121" s="27">
        <f ca="1"/>
        <v>10297216</v>
      </c>
      <c r="AF121" s="58"/>
      <c r="AG121" t="str">
        <f ca="1"/>
        <v>20/11/2023</v>
      </c>
      <c r="AH121" s="4">
        <f ca="1"/>
        <v>68961677418</v>
      </c>
      <c r="AI121" s="4">
        <f ca="1"/>
        <v>-31460930618</v>
      </c>
      <c r="AJ121" s="4">
        <f ca="1"/>
        <v>2861793846</v>
      </c>
      <c r="AK121" s="4">
        <f ca="1"/>
        <v>4956405292</v>
      </c>
      <c r="AM121" s="58"/>
      <c r="AN121" t="str">
        <f ca="1"/>
        <v>20/11/2023</v>
      </c>
      <c r="AO121" s="4">
        <f ca="1"/>
        <v>30576594030</v>
      </c>
      <c r="AP121" s="4">
        <f ca="1"/>
        <v>-20356853043</v>
      </c>
      <c r="AQ121" s="4">
        <f ca="1"/>
        <v>5976210323</v>
      </c>
      <c r="AR121" s="4">
        <f ca="1"/>
        <v>160861130000</v>
      </c>
      <c r="AS121" s="4">
        <f ca="1"/>
        <v>-5539324966</v>
      </c>
      <c r="AT121" s="4">
        <f ca="1"/>
        <v>1746770000</v>
      </c>
      <c r="AU121" s="4">
        <f ca="1"/>
        <v>1163110000</v>
      </c>
      <c r="AV121" s="4">
        <f ca="1"/>
        <v>0</v>
      </c>
      <c r="AX121" s="58"/>
      <c r="AY121" t="str">
        <f ca="1"/>
        <v>20/11/2023</v>
      </c>
      <c r="AZ121" s="4">
        <f ca="1"/>
        <v>234274823393</v>
      </c>
      <c r="BA121" s="4">
        <f ca="1"/>
        <v>151682679429</v>
      </c>
      <c r="BB121" s="4">
        <f ca="1"/>
        <v>175200330000</v>
      </c>
      <c r="BD121" s="58"/>
      <c r="BE121" t="str">
        <f ca="1"/>
        <v>20/11/2023</v>
      </c>
      <c r="BF121" s="4">
        <f ca="1"/>
        <v>198456670000</v>
      </c>
      <c r="BG121" s="4">
        <f ca="1"/>
        <v>-12650702472</v>
      </c>
      <c r="BH121" s="4">
        <f ca="1"/>
        <v>5926160000</v>
      </c>
      <c r="BI121" s="4">
        <f ca="1"/>
        <v>-1247770000</v>
      </c>
      <c r="BJ121" s="4">
        <f ca="1"/>
        <v>-5595565835</v>
      </c>
      <c r="BL121" s="58"/>
      <c r="BM121" t="str">
        <f ca="1"/>
        <v>20/11/2023</v>
      </c>
      <c r="BN121" s="4">
        <f ca="1"/>
        <v>-448630460000</v>
      </c>
      <c r="BO121" s="4">
        <f ca="1"/>
        <v>159938811595</v>
      </c>
      <c r="BP121" s="4">
        <f ca="1"/>
        <v>-2199059020000</v>
      </c>
      <c r="BQ121" s="4">
        <f ca="1"/>
        <v>100079730000</v>
      </c>
      <c r="BR121" s="4">
        <f ca="1"/>
        <v>-625214106</v>
      </c>
      <c r="BS121" s="4">
        <f ca="1"/>
        <v>-863587800</v>
      </c>
      <c r="BT121" s="4">
        <f ca="1"/>
        <v>-389129508813</v>
      </c>
    </row>
    <row r="122" spans="23:72" x14ac:dyDescent="0.2">
      <c r="W122" s="58"/>
      <c r="X122" t="str">
        <f ca="1"/>
        <v>17/11/2023</v>
      </c>
      <c r="Y122" s="27">
        <f ca="1"/>
        <v>3056093852</v>
      </c>
      <c r="Z122" s="27">
        <f ca="1"/>
        <v>-4433726717</v>
      </c>
      <c r="AA122" s="27">
        <f ca="1"/>
        <v>-3112280000</v>
      </c>
      <c r="AB122" s="27">
        <f ca="1"/>
        <v>-1288761676</v>
      </c>
      <c r="AC122" s="27">
        <f ca="1"/>
        <v>479910752</v>
      </c>
      <c r="AD122" s="27">
        <f ca="1"/>
        <v>10297216</v>
      </c>
      <c r="AF122" s="58"/>
      <c r="AG122" t="str">
        <f ca="1"/>
        <v>17/11/2023</v>
      </c>
      <c r="AH122" s="4">
        <f ca="1"/>
        <v>76370807418</v>
      </c>
      <c r="AI122" s="4">
        <f ca="1"/>
        <v>-31699890618</v>
      </c>
      <c r="AJ122" s="4">
        <f ca="1"/>
        <v>2835053846</v>
      </c>
      <c r="AK122" s="4">
        <f ca="1"/>
        <v>3649915292</v>
      </c>
      <c r="AM122" s="58"/>
      <c r="AN122" t="str">
        <f ca="1"/>
        <v>17/11/2023</v>
      </c>
      <c r="AO122" s="4">
        <f ca="1"/>
        <v>31614684030</v>
      </c>
      <c r="AP122" s="4">
        <f ca="1"/>
        <v>-24545973043</v>
      </c>
      <c r="AQ122" s="4">
        <f ca="1"/>
        <v>5743810323</v>
      </c>
      <c r="AR122" s="4">
        <f ca="1"/>
        <v>155607800000</v>
      </c>
      <c r="AS122" s="4">
        <f ca="1"/>
        <v>-5594207953</v>
      </c>
      <c r="AT122" s="4">
        <f ca="1"/>
        <v>4894380000</v>
      </c>
      <c r="AU122" s="4">
        <f ca="1"/>
        <v>1163110000</v>
      </c>
      <c r="AV122" s="4">
        <f ca="1"/>
        <v>0</v>
      </c>
      <c r="AX122" s="58"/>
      <c r="AY122" t="str">
        <f ca="1"/>
        <v>17/11/2023</v>
      </c>
      <c r="AZ122" s="4">
        <f ca="1"/>
        <v>228250673393</v>
      </c>
      <c r="BA122" s="4">
        <f ca="1"/>
        <v>134957909429</v>
      </c>
      <c r="BB122" s="4">
        <f ca="1"/>
        <v>178737810000</v>
      </c>
      <c r="BD122" s="58"/>
      <c r="BE122" t="str">
        <f ca="1"/>
        <v>17/11/2023</v>
      </c>
      <c r="BF122" s="4">
        <f ca="1"/>
        <v>197284920000</v>
      </c>
      <c r="BG122" s="4">
        <f ca="1"/>
        <v>-16494852472</v>
      </c>
      <c r="BH122" s="4">
        <f ca="1"/>
        <v>-4732200000</v>
      </c>
      <c r="BI122" s="4">
        <f ca="1"/>
        <v>-1814520000</v>
      </c>
      <c r="BJ122" s="4">
        <f ca="1"/>
        <v>-5489115835</v>
      </c>
      <c r="BL122" s="58"/>
      <c r="BM122" t="str">
        <f ca="1"/>
        <v>17/11/2023</v>
      </c>
      <c r="BN122" s="4">
        <f ca="1"/>
        <v>-412803510000</v>
      </c>
      <c r="BO122" s="4">
        <f ca="1"/>
        <v>156127461595</v>
      </c>
      <c r="BP122" s="4">
        <f ca="1"/>
        <v>-2178320300000</v>
      </c>
      <c r="BQ122" s="4">
        <f ca="1"/>
        <v>99684680000</v>
      </c>
      <c r="BR122" s="4">
        <f ca="1"/>
        <v>-569814106</v>
      </c>
      <c r="BS122" s="4">
        <f ca="1"/>
        <v>-861137800</v>
      </c>
      <c r="BT122" s="4">
        <f ca="1"/>
        <v>-350907298813</v>
      </c>
    </row>
    <row r="123" spans="23:72" x14ac:dyDescent="0.2">
      <c r="W123" s="58"/>
      <c r="X123" t="str">
        <f ca="1"/>
        <v>16/11/2023</v>
      </c>
      <c r="Y123" s="27">
        <f ca="1"/>
        <v>3001693852</v>
      </c>
      <c r="Z123" s="27">
        <f ca="1"/>
        <v>-3820466717</v>
      </c>
      <c r="AA123" s="27">
        <f ca="1"/>
        <v>-2750840000</v>
      </c>
      <c r="AB123" s="27">
        <f ca="1"/>
        <v>2644918249</v>
      </c>
      <c r="AC123" s="27">
        <f ca="1"/>
        <v>581696665</v>
      </c>
      <c r="AD123" s="27">
        <f ca="1"/>
        <v>10297216</v>
      </c>
      <c r="AF123" s="58" t="s">
        <v>245</v>
      </c>
      <c r="AG123" t="str">
        <f ca="1"/>
        <v>16/11/2023</v>
      </c>
      <c r="AH123" s="4">
        <f ca="1"/>
        <v>76186787418</v>
      </c>
      <c r="AI123" s="4">
        <f ca="1"/>
        <v>-31790790618</v>
      </c>
      <c r="AJ123" s="4">
        <f ca="1"/>
        <v>2884263846</v>
      </c>
      <c r="AK123" s="4">
        <f ca="1"/>
        <v>3649915292</v>
      </c>
      <c r="AM123" s="58" t="s">
        <v>245</v>
      </c>
      <c r="AN123" t="str">
        <f ca="1"/>
        <v>16/11/2023</v>
      </c>
      <c r="AO123" s="4">
        <f ca="1"/>
        <v>31560744030</v>
      </c>
      <c r="AP123" s="4">
        <f ca="1"/>
        <v>-24409523043</v>
      </c>
      <c r="AQ123" s="4">
        <f ca="1"/>
        <v>6360680323</v>
      </c>
      <c r="AR123" s="4">
        <f ca="1"/>
        <v>164724920000</v>
      </c>
      <c r="AS123" s="4">
        <f ca="1"/>
        <v>-5338398794</v>
      </c>
      <c r="AT123" s="4">
        <f ca="1"/>
        <v>8119040000</v>
      </c>
      <c r="AU123" s="4">
        <f ca="1"/>
        <v>1019110000</v>
      </c>
      <c r="AV123" s="4">
        <f ca="1"/>
        <v>0</v>
      </c>
      <c r="AX123" s="58" t="s">
        <v>245</v>
      </c>
      <c r="AY123" t="str">
        <f ca="1"/>
        <v>16/11/2023</v>
      </c>
      <c r="AZ123" s="4">
        <f ca="1"/>
        <v>258994013393</v>
      </c>
      <c r="BA123" s="4">
        <f ca="1"/>
        <v>101835509429</v>
      </c>
      <c r="BB123" s="4">
        <f ca="1"/>
        <v>181239500000</v>
      </c>
      <c r="BD123" s="58" t="s">
        <v>245</v>
      </c>
      <c r="BE123" t="str">
        <f ca="1"/>
        <v>16/11/2023</v>
      </c>
      <c r="BF123" s="4">
        <f ca="1"/>
        <v>181783450000</v>
      </c>
      <c r="BG123" s="4">
        <f ca="1"/>
        <v>-16435572472</v>
      </c>
      <c r="BH123" s="4">
        <f ca="1"/>
        <v>-6901400000</v>
      </c>
      <c r="BI123" s="4">
        <f ca="1"/>
        <v>-1804170000</v>
      </c>
      <c r="BJ123" s="4">
        <f ca="1"/>
        <v>-5860985835</v>
      </c>
      <c r="BL123" s="58" t="s">
        <v>245</v>
      </c>
      <c r="BM123" t="str">
        <f ca="1"/>
        <v>16/11/2023</v>
      </c>
      <c r="BN123" s="4">
        <f ca="1"/>
        <v>-403007850000</v>
      </c>
      <c r="BO123" s="4">
        <f ca="1"/>
        <v>154442701595</v>
      </c>
      <c r="BP123" s="4">
        <f ca="1"/>
        <v>-2113195700000</v>
      </c>
      <c r="BQ123" s="4">
        <f ca="1"/>
        <v>86137290000</v>
      </c>
      <c r="BR123" s="4">
        <f ca="1"/>
        <v>-601014106</v>
      </c>
      <c r="BS123" s="4">
        <f ca="1"/>
        <v>-861137800</v>
      </c>
      <c r="BT123" s="4">
        <f ca="1"/>
        <v>-311146258813</v>
      </c>
    </row>
    <row r="124" spans="23:72" x14ac:dyDescent="0.2">
      <c r="W124" s="58" t="s">
        <v>245</v>
      </c>
      <c r="X124" t="str">
        <f ca="1"/>
        <v>15/11/2023</v>
      </c>
      <c r="Y124" s="27">
        <f ca="1"/>
        <v>3001693852</v>
      </c>
      <c r="Z124" s="27">
        <f ca="1"/>
        <v>-3395096717</v>
      </c>
      <c r="AA124" s="27">
        <f ca="1"/>
        <v>-2668180000</v>
      </c>
      <c r="AB124" s="27">
        <f ca="1"/>
        <v>4722766355</v>
      </c>
      <c r="AC124" s="27">
        <f ca="1"/>
        <v>579166665</v>
      </c>
      <c r="AD124" s="27">
        <f ca="1"/>
        <v>10297216</v>
      </c>
      <c r="AF124" s="58"/>
      <c r="AG124" t="str">
        <f ca="1"/>
        <v>15/11/2023</v>
      </c>
      <c r="AH124" s="4">
        <f ca="1"/>
        <v>75231077418</v>
      </c>
      <c r="AI124" s="4">
        <f ca="1"/>
        <v>-31639850618</v>
      </c>
      <c r="AJ124" s="4">
        <f ca="1"/>
        <v>2663793846</v>
      </c>
      <c r="AK124" s="4">
        <f ca="1"/>
        <v>3837575292</v>
      </c>
      <c r="AM124" s="58"/>
      <c r="AN124" t="str">
        <f ca="1"/>
        <v>15/11/2023</v>
      </c>
      <c r="AO124" s="4">
        <f ca="1"/>
        <v>30864934030</v>
      </c>
      <c r="AP124" s="4">
        <f ca="1"/>
        <v>-22452033043</v>
      </c>
      <c r="AQ124" s="4">
        <f ca="1"/>
        <v>5080560323</v>
      </c>
      <c r="AR124" s="4">
        <f ca="1"/>
        <v>162261690000</v>
      </c>
      <c r="AS124" s="4">
        <f ca="1"/>
        <v>-5263040648</v>
      </c>
      <c r="AT124" s="4">
        <f ca="1"/>
        <v>14645640000</v>
      </c>
      <c r="AU124" s="4">
        <f ca="1"/>
        <v>1019110000</v>
      </c>
      <c r="AV124" s="4">
        <f ca="1"/>
        <v>0</v>
      </c>
      <c r="AX124" s="58"/>
      <c r="AY124" t="str">
        <f ca="1"/>
        <v>15/11/2023</v>
      </c>
      <c r="AZ124" s="4">
        <f ca="1"/>
        <v>246231963393</v>
      </c>
      <c r="BA124" s="4">
        <f ca="1"/>
        <v>98838949429</v>
      </c>
      <c r="BB124" s="4">
        <f ca="1"/>
        <v>185162780000</v>
      </c>
      <c r="BD124" s="58"/>
      <c r="BE124" t="str">
        <f ca="1"/>
        <v>15/11/2023</v>
      </c>
      <c r="BF124" s="4">
        <f ca="1"/>
        <v>168563800000</v>
      </c>
      <c r="BG124" s="4">
        <f ca="1"/>
        <v>-17296262472</v>
      </c>
      <c r="BH124" s="4">
        <f ca="1"/>
        <v>-8042750000</v>
      </c>
      <c r="BI124" s="4">
        <f ca="1"/>
        <v>-1839190000</v>
      </c>
      <c r="BJ124" s="4">
        <f ca="1"/>
        <v>-5421465835</v>
      </c>
      <c r="BL124" s="58"/>
      <c r="BM124" t="str">
        <f ca="1"/>
        <v>15/11/2023</v>
      </c>
      <c r="BN124" s="4">
        <f ca="1"/>
        <v>-336127600000</v>
      </c>
      <c r="BO124" s="4">
        <f ca="1"/>
        <v>144524131595</v>
      </c>
      <c r="BP124" s="4">
        <f ca="1"/>
        <v>-2032095630000</v>
      </c>
      <c r="BQ124" s="4">
        <f ca="1"/>
        <v>120259210000</v>
      </c>
      <c r="BR124" s="4">
        <f ca="1"/>
        <v>-1405444106</v>
      </c>
      <c r="BS124" s="4">
        <f ca="1"/>
        <v>-861137800</v>
      </c>
      <c r="BT124" s="4">
        <f ca="1"/>
        <v>-255021568813</v>
      </c>
    </row>
    <row r="125" spans="23:72" x14ac:dyDescent="0.2">
      <c r="W125" s="58"/>
      <c r="X125" t="str">
        <f ca="1"/>
        <v>14/11/2023</v>
      </c>
      <c r="Y125" s="27">
        <f ca="1"/>
        <v>2966173852</v>
      </c>
      <c r="Z125" s="27">
        <f ca="1"/>
        <v>-1877356717</v>
      </c>
      <c r="AA125" s="27">
        <f ca="1"/>
        <v>1752590000</v>
      </c>
      <c r="AB125" s="27">
        <f ca="1"/>
        <v>4821579892</v>
      </c>
      <c r="AC125" s="27">
        <f ca="1"/>
        <v>649546665</v>
      </c>
      <c r="AD125" s="27">
        <f ca="1"/>
        <v>10297216</v>
      </c>
      <c r="AF125" s="58"/>
      <c r="AG125" t="str">
        <f ca="1"/>
        <v>14/11/2023</v>
      </c>
      <c r="AH125" s="4">
        <f ca="1"/>
        <v>71352117418</v>
      </c>
      <c r="AI125" s="4">
        <f ca="1"/>
        <v>-31182440618</v>
      </c>
      <c r="AJ125" s="4">
        <f ca="1"/>
        <v>2668333846</v>
      </c>
      <c r="AK125" s="4">
        <f ca="1"/>
        <v>5254295292</v>
      </c>
      <c r="AM125" s="58"/>
      <c r="AN125" t="str">
        <f ca="1"/>
        <v>14/11/2023</v>
      </c>
      <c r="AO125" s="4">
        <f ca="1"/>
        <v>34461194030</v>
      </c>
      <c r="AP125" s="4">
        <f ca="1"/>
        <v>-18365563043</v>
      </c>
      <c r="AQ125" s="4">
        <f ca="1"/>
        <v>7523750323</v>
      </c>
      <c r="AR125" s="4">
        <f ca="1"/>
        <v>166091520000</v>
      </c>
      <c r="AS125" s="4">
        <f ca="1"/>
        <v>-5033323324</v>
      </c>
      <c r="AT125" s="4">
        <f ca="1"/>
        <v>14007030000</v>
      </c>
      <c r="AU125" s="4">
        <f ca="1"/>
        <v>1019110000</v>
      </c>
      <c r="AV125" s="4">
        <f ca="1"/>
        <v>0</v>
      </c>
      <c r="AX125" s="58"/>
      <c r="AY125" t="str">
        <f ca="1"/>
        <v>14/11/2023</v>
      </c>
      <c r="AZ125" s="4">
        <f ca="1"/>
        <v>223121723393</v>
      </c>
      <c r="BA125" s="4">
        <f ca="1"/>
        <v>94271229429</v>
      </c>
      <c r="BB125" s="4">
        <f ca="1"/>
        <v>153055130000</v>
      </c>
      <c r="BD125" s="58"/>
      <c r="BE125" t="str">
        <f ca="1"/>
        <v>14/11/2023</v>
      </c>
      <c r="BF125" s="4">
        <f ca="1"/>
        <v>173536270000</v>
      </c>
      <c r="BG125" s="4">
        <f ca="1"/>
        <v>-13657532472</v>
      </c>
      <c r="BH125" s="4">
        <f ca="1"/>
        <v>729440000</v>
      </c>
      <c r="BI125" s="4">
        <f ca="1"/>
        <v>-1641170000</v>
      </c>
      <c r="BJ125" s="4">
        <f ca="1"/>
        <v>-4888625835</v>
      </c>
      <c r="BL125" s="58"/>
      <c r="BM125" t="str">
        <f ca="1"/>
        <v>14/11/2023</v>
      </c>
      <c r="BN125" s="4">
        <f ca="1"/>
        <v>-374015520000</v>
      </c>
      <c r="BO125" s="4">
        <f ca="1"/>
        <v>144801841595</v>
      </c>
      <c r="BP125" s="4">
        <f ca="1"/>
        <v>-1992051050000</v>
      </c>
      <c r="BQ125" s="4">
        <f ca="1"/>
        <v>105160790000</v>
      </c>
      <c r="BR125" s="4">
        <f ca="1"/>
        <v>-2274444106</v>
      </c>
      <c r="BS125" s="4">
        <f ca="1"/>
        <v>-861137800</v>
      </c>
      <c r="BT125" s="4">
        <f ca="1"/>
        <v>-255762908813</v>
      </c>
    </row>
    <row r="126" spans="23:72" x14ac:dyDescent="0.2">
      <c r="W126" s="58"/>
      <c r="X126" t="str">
        <f ca="1"/>
        <v>13/11/2023</v>
      </c>
      <c r="Y126" s="27">
        <f ca="1"/>
        <v>2951033852</v>
      </c>
      <c r="Z126" s="27">
        <f ca="1"/>
        <v>-1645216717</v>
      </c>
      <c r="AA126" s="27">
        <f ca="1"/>
        <v>4178480000</v>
      </c>
      <c r="AB126" s="27">
        <f ca="1"/>
        <v>4810237696</v>
      </c>
      <c r="AC126" s="27">
        <f ca="1"/>
        <v>792816665</v>
      </c>
      <c r="AD126" s="27">
        <f ca="1"/>
        <v>10297216</v>
      </c>
      <c r="AF126" s="58"/>
      <c r="AG126" t="str">
        <f ca="1"/>
        <v>13/11/2023</v>
      </c>
      <c r="AH126" s="4">
        <f ca="1"/>
        <v>72675927418</v>
      </c>
      <c r="AI126" s="4">
        <f ca="1"/>
        <v>-30373520618</v>
      </c>
      <c r="AJ126" s="4">
        <f ca="1"/>
        <v>2704203846</v>
      </c>
      <c r="AK126" s="4">
        <f ca="1"/>
        <v>6237615292</v>
      </c>
      <c r="AM126" s="58"/>
      <c r="AN126" t="str">
        <f ca="1"/>
        <v>13/11/2023</v>
      </c>
      <c r="AO126" s="4">
        <f ca="1"/>
        <v>36708054030</v>
      </c>
      <c r="AP126" s="4">
        <f ca="1"/>
        <v>-17116873043</v>
      </c>
      <c r="AQ126" s="4">
        <f ca="1"/>
        <v>8544010323</v>
      </c>
      <c r="AR126" s="4">
        <f ca="1"/>
        <v>132514500000</v>
      </c>
      <c r="AS126" s="4">
        <f ca="1"/>
        <v>-4650695508</v>
      </c>
      <c r="AT126" s="4">
        <f ca="1"/>
        <v>13974580000</v>
      </c>
      <c r="AU126" s="4">
        <f ca="1"/>
        <v>1019110000</v>
      </c>
      <c r="AV126" s="4">
        <f ca="1"/>
        <v>0</v>
      </c>
      <c r="AX126" s="58"/>
      <c r="AY126" t="str">
        <f ca="1"/>
        <v>13/11/2023</v>
      </c>
      <c r="AZ126" s="4">
        <f ca="1"/>
        <v>292868143393</v>
      </c>
      <c r="BA126" s="4">
        <f ca="1"/>
        <v>76305459429</v>
      </c>
      <c r="BB126" s="4">
        <f ca="1"/>
        <v>119720900000</v>
      </c>
      <c r="BD126" s="58"/>
      <c r="BE126" t="str">
        <f ca="1"/>
        <v>13/11/2023</v>
      </c>
      <c r="BF126" s="4">
        <f ca="1"/>
        <v>166086510000</v>
      </c>
      <c r="BG126" s="4">
        <f ca="1"/>
        <v>-11801382472</v>
      </c>
      <c r="BH126" s="4">
        <f ca="1"/>
        <v>903740000</v>
      </c>
      <c r="BI126" s="4">
        <f ca="1"/>
        <v>-1671610000</v>
      </c>
      <c r="BJ126" s="4">
        <f ca="1"/>
        <v>-4479405835</v>
      </c>
      <c r="BL126" s="58"/>
      <c r="BM126" t="str">
        <f ca="1"/>
        <v>13/11/2023</v>
      </c>
      <c r="BN126" s="4">
        <f ca="1"/>
        <v>-239299460000</v>
      </c>
      <c r="BO126" s="4">
        <f ca="1"/>
        <v>152291301595</v>
      </c>
      <c r="BP126" s="4">
        <f ca="1"/>
        <v>-1862159210000</v>
      </c>
      <c r="BQ126" s="4">
        <f ca="1"/>
        <v>101732600000</v>
      </c>
      <c r="BR126" s="4">
        <f ca="1"/>
        <v>-2243204106</v>
      </c>
      <c r="BS126" s="4">
        <f ca="1"/>
        <v>-861137800</v>
      </c>
      <c r="BT126" s="4">
        <f ca="1"/>
        <v>-255541118813</v>
      </c>
    </row>
    <row r="127" spans="23:72" x14ac:dyDescent="0.2">
      <c r="W127" s="58"/>
      <c r="X127" t="str">
        <f ca="1"/>
        <v>10/11/2023</v>
      </c>
      <c r="Y127" s="27">
        <f ca="1"/>
        <v>1059306579</v>
      </c>
      <c r="Z127" s="27">
        <f ca="1"/>
        <v>-846476717</v>
      </c>
      <c r="AA127" s="27">
        <f ca="1"/>
        <v>6228590000</v>
      </c>
      <c r="AB127" s="27">
        <f ca="1"/>
        <v>4874112594</v>
      </c>
      <c r="AC127" s="27">
        <f ca="1"/>
        <v>943936665</v>
      </c>
      <c r="AD127" s="27">
        <f ca="1"/>
        <v>10297216</v>
      </c>
      <c r="AF127" s="58"/>
      <c r="AG127" t="str">
        <f ca="1"/>
        <v>10/11/2023</v>
      </c>
      <c r="AH127" s="4">
        <f ca="1"/>
        <v>73236257418</v>
      </c>
      <c r="AI127" s="4">
        <f ca="1"/>
        <v>-27085650618</v>
      </c>
      <c r="AJ127" s="4">
        <f ca="1"/>
        <v>2641593846</v>
      </c>
      <c r="AK127" s="4">
        <f ca="1"/>
        <v>5969455292</v>
      </c>
      <c r="AM127" s="58"/>
      <c r="AN127" t="str">
        <f ca="1"/>
        <v>10/11/2023</v>
      </c>
      <c r="AO127" s="4">
        <f ca="1"/>
        <v>38767164030</v>
      </c>
      <c r="AP127" s="4">
        <f ca="1"/>
        <v>-15734983043</v>
      </c>
      <c r="AQ127" s="4">
        <f ca="1"/>
        <v>10145517321</v>
      </c>
      <c r="AR127" s="4">
        <f ca="1"/>
        <v>136208950000</v>
      </c>
      <c r="AS127" s="4">
        <f ca="1"/>
        <v>-4479625902</v>
      </c>
      <c r="AT127" s="4">
        <f ca="1"/>
        <v>14267430000</v>
      </c>
      <c r="AU127" s="4">
        <f ca="1"/>
        <v>1019110000</v>
      </c>
      <c r="AV127" s="4">
        <f ca="1"/>
        <v>0</v>
      </c>
      <c r="AX127" s="58"/>
      <c r="AY127" t="str">
        <f ca="1"/>
        <v>10/11/2023</v>
      </c>
      <c r="AZ127" s="4">
        <f ca="1"/>
        <v>338199103393</v>
      </c>
      <c r="BA127" s="4">
        <f ca="1"/>
        <v>40889699429</v>
      </c>
      <c r="BB127" s="4">
        <f ca="1"/>
        <v>88466320000</v>
      </c>
      <c r="BD127" s="58"/>
      <c r="BE127" t="str">
        <f ca="1"/>
        <v>10/11/2023</v>
      </c>
      <c r="BF127" s="4">
        <f ca="1"/>
        <v>163253040000</v>
      </c>
      <c r="BG127" s="4">
        <f ca="1"/>
        <v>-9650492472</v>
      </c>
      <c r="BH127" s="4">
        <f ca="1"/>
        <v>-1290130000</v>
      </c>
      <c r="BI127" s="4">
        <f ca="1"/>
        <v>-1445670000</v>
      </c>
      <c r="BJ127" s="4">
        <f ca="1"/>
        <v>-4823465835</v>
      </c>
      <c r="BL127" s="58"/>
      <c r="BM127" t="str">
        <f ca="1"/>
        <v>10/11/2023</v>
      </c>
      <c r="BN127" s="4">
        <f ca="1"/>
        <v>-218514290000</v>
      </c>
      <c r="BO127" s="4">
        <f ca="1"/>
        <v>143902551595</v>
      </c>
      <c r="BP127" s="4">
        <f ca="1"/>
        <v>-1814712380000</v>
      </c>
      <c r="BQ127" s="4">
        <f ca="1"/>
        <v>98499050000</v>
      </c>
      <c r="BR127" s="4">
        <f ca="1"/>
        <v>-1460284106</v>
      </c>
      <c r="BS127" s="4">
        <f ca="1"/>
        <v>-861137800</v>
      </c>
      <c r="BT127" s="4">
        <f ca="1"/>
        <v>-243763258813</v>
      </c>
    </row>
    <row r="128" spans="23:72" x14ac:dyDescent="0.2">
      <c r="W128" s="58"/>
      <c r="X128" t="str">
        <f ca="1"/>
        <v>09/11/2023</v>
      </c>
      <c r="Y128" s="27">
        <f ca="1"/>
        <v>1062066579</v>
      </c>
      <c r="Z128" s="27">
        <f ca="1"/>
        <v>-178096717</v>
      </c>
      <c r="AA128" s="27">
        <f ca="1"/>
        <v>6342680000</v>
      </c>
      <c r="AB128" s="27">
        <f ca="1"/>
        <v>5583597616</v>
      </c>
      <c r="AC128" s="27">
        <f ca="1"/>
        <v>939926665</v>
      </c>
      <c r="AD128" s="27">
        <f ca="1"/>
        <v>10297216</v>
      </c>
      <c r="AF128" s="58"/>
      <c r="AG128" t="str">
        <f ca="1"/>
        <v>09/11/2023</v>
      </c>
      <c r="AH128" s="4">
        <f ca="1"/>
        <v>78643637418</v>
      </c>
      <c r="AI128" s="4">
        <f ca="1"/>
        <v>-24303560618</v>
      </c>
      <c r="AJ128" s="4">
        <f ca="1"/>
        <v>2713343846</v>
      </c>
      <c r="AK128" s="4">
        <f ca="1"/>
        <v>5877115292</v>
      </c>
      <c r="AM128" s="58"/>
      <c r="AN128" t="str">
        <f ca="1"/>
        <v>09/11/2023</v>
      </c>
      <c r="AO128" s="4">
        <f ca="1"/>
        <v>37942304030</v>
      </c>
      <c r="AP128" s="4">
        <f ca="1"/>
        <v>-11196983043</v>
      </c>
      <c r="AQ128" s="4">
        <f ca="1"/>
        <v>10169367321</v>
      </c>
      <c r="AR128" s="4">
        <f ca="1"/>
        <v>127343430000</v>
      </c>
      <c r="AS128" s="4">
        <f ca="1"/>
        <v>-4425759668</v>
      </c>
      <c r="AT128" s="4">
        <f ca="1"/>
        <v>11361360000</v>
      </c>
      <c r="AU128" s="4">
        <f ca="1"/>
        <v>1019110000</v>
      </c>
      <c r="AV128" s="4">
        <f ca="1"/>
        <v>0</v>
      </c>
      <c r="AX128" s="58"/>
      <c r="AY128" t="str">
        <f ca="1"/>
        <v>09/11/2023</v>
      </c>
      <c r="AZ128" s="4">
        <f ca="1"/>
        <v>334748333393</v>
      </c>
      <c r="BA128" s="4">
        <f ca="1"/>
        <v>38414289429</v>
      </c>
      <c r="BB128" s="4">
        <f ca="1"/>
        <v>82172720000</v>
      </c>
      <c r="BD128" s="58"/>
      <c r="BE128" t="str">
        <f ca="1"/>
        <v>09/11/2023</v>
      </c>
      <c r="BF128" s="4">
        <f ca="1"/>
        <v>138246580000</v>
      </c>
      <c r="BG128" s="4">
        <f ca="1"/>
        <v>-9854292472</v>
      </c>
      <c r="BH128" s="4">
        <f ca="1"/>
        <v>-4484150000</v>
      </c>
      <c r="BI128" s="4">
        <f ca="1"/>
        <v>-1117260000</v>
      </c>
      <c r="BJ128" s="4">
        <f ca="1"/>
        <v>586334165</v>
      </c>
      <c r="BL128" s="58"/>
      <c r="BM128" t="str">
        <f ca="1"/>
        <v>09/11/2023</v>
      </c>
      <c r="BN128" s="4">
        <f ca="1"/>
        <v>-172665850000</v>
      </c>
      <c r="BO128" s="4">
        <f ca="1"/>
        <v>143893911595</v>
      </c>
      <c r="BP128" s="4">
        <f ca="1"/>
        <v>-1822514510000</v>
      </c>
      <c r="BQ128" s="4">
        <f ca="1"/>
        <v>99074450000</v>
      </c>
      <c r="BR128" s="4">
        <f ca="1"/>
        <v>-622194106</v>
      </c>
      <c r="BS128" s="4">
        <f ca="1"/>
        <v>-861137800</v>
      </c>
      <c r="BT128" s="4">
        <f ca="1"/>
        <v>-262417778813</v>
      </c>
    </row>
    <row r="129" spans="23:72" x14ac:dyDescent="0.2">
      <c r="W129" s="58"/>
      <c r="X129" t="str">
        <f ca="1"/>
        <v>08/11/2023</v>
      </c>
      <c r="Y129" s="27">
        <f ca="1"/>
        <v>1062066579</v>
      </c>
      <c r="Z129" s="27">
        <f ca="1"/>
        <v>1231593283</v>
      </c>
      <c r="AA129" s="27">
        <f ca="1"/>
        <v>8591830000</v>
      </c>
      <c r="AB129" s="27">
        <f ca="1"/>
        <v>5905970266</v>
      </c>
      <c r="AC129" s="27">
        <f ca="1"/>
        <v>224616665</v>
      </c>
      <c r="AD129" s="27">
        <f ca="1"/>
        <v>10297216</v>
      </c>
      <c r="AF129" s="58"/>
      <c r="AG129" t="str">
        <f ca="1"/>
        <v>08/11/2023</v>
      </c>
      <c r="AH129" s="4">
        <f ca="1"/>
        <v>92773127418</v>
      </c>
      <c r="AI129" s="4">
        <f ca="1"/>
        <v>-22626300618</v>
      </c>
      <c r="AJ129" s="4">
        <f ca="1"/>
        <v>2763173846</v>
      </c>
      <c r="AK129" s="4">
        <f ca="1"/>
        <v>6519815292</v>
      </c>
      <c r="AM129" s="58"/>
      <c r="AN129" t="str">
        <f ca="1"/>
        <v>08/11/2023</v>
      </c>
      <c r="AO129" s="4">
        <f ca="1"/>
        <v>37548624030</v>
      </c>
      <c r="AP129" s="4">
        <f ca="1"/>
        <v>1305406957</v>
      </c>
      <c r="AQ129" s="4">
        <f ca="1"/>
        <v>9279787321</v>
      </c>
      <c r="AR129" s="4">
        <f ca="1"/>
        <v>122181180000</v>
      </c>
      <c r="AS129" s="4">
        <f ca="1"/>
        <v>-4670754907</v>
      </c>
      <c r="AT129" s="4">
        <f ca="1"/>
        <v>12231100000</v>
      </c>
      <c r="AU129" s="4">
        <f ca="1"/>
        <v>1019110000</v>
      </c>
      <c r="AV129" s="4">
        <f ca="1"/>
        <v>0</v>
      </c>
      <c r="AX129" s="58"/>
      <c r="AY129" t="str">
        <f ca="1"/>
        <v>08/11/2023</v>
      </c>
      <c r="AZ129" s="4">
        <f ca="1"/>
        <v>302168273393</v>
      </c>
      <c r="BA129" s="4">
        <f ca="1"/>
        <v>-5623230571</v>
      </c>
      <c r="BB129" s="4">
        <f ca="1"/>
        <v>80861390000</v>
      </c>
      <c r="BD129" s="58"/>
      <c r="BE129" t="str">
        <f ca="1"/>
        <v>08/11/2023</v>
      </c>
      <c r="BF129" s="4">
        <f ca="1"/>
        <v>136937180000</v>
      </c>
      <c r="BG129" s="4">
        <f ca="1"/>
        <v>-2602652472</v>
      </c>
      <c r="BH129" s="4">
        <f ca="1"/>
        <v>4562910000</v>
      </c>
      <c r="BI129" s="4">
        <f ca="1"/>
        <v>-112970000</v>
      </c>
      <c r="BJ129" s="4">
        <f ca="1"/>
        <v>-636405835</v>
      </c>
      <c r="BL129" s="58"/>
      <c r="BM129" t="str">
        <f ca="1"/>
        <v>08/11/2023</v>
      </c>
      <c r="BN129" s="4">
        <f ca="1"/>
        <v>-70518510000</v>
      </c>
      <c r="BO129" s="4">
        <f ca="1"/>
        <v>142296831595</v>
      </c>
      <c r="BP129" s="4">
        <f ca="1"/>
        <v>-1768554990000</v>
      </c>
      <c r="BQ129" s="4">
        <f ca="1"/>
        <v>97188300000</v>
      </c>
      <c r="BR129" s="4">
        <f ca="1"/>
        <v>-622194106</v>
      </c>
      <c r="BS129" s="4">
        <f ca="1"/>
        <v>-861137800</v>
      </c>
      <c r="BT129" s="4">
        <f ca="1"/>
        <v>-270923188813</v>
      </c>
    </row>
    <row r="130" spans="23:72" x14ac:dyDescent="0.2">
      <c r="W130" s="58"/>
      <c r="X130" t="str">
        <f ca="1"/>
        <v>07/11/2023</v>
      </c>
      <c r="Y130" s="27">
        <f ca="1"/>
        <v>1056866579</v>
      </c>
      <c r="Z130" s="27">
        <f ca="1"/>
        <v>-354996717</v>
      </c>
      <c r="AA130" s="27">
        <f ca="1"/>
        <v>8625070000</v>
      </c>
      <c r="AB130" s="27">
        <f ca="1"/>
        <v>8152505330</v>
      </c>
      <c r="AC130" s="27">
        <f ca="1"/>
        <v>180636665</v>
      </c>
      <c r="AD130" s="27">
        <f ca="1"/>
        <v>10297216</v>
      </c>
      <c r="AF130" s="58"/>
      <c r="AG130" t="str">
        <f ca="1"/>
        <v>07/11/2023</v>
      </c>
      <c r="AH130" s="4">
        <f ca="1"/>
        <v>95521187418</v>
      </c>
      <c r="AI130" s="4">
        <f ca="1"/>
        <v>-23430570618</v>
      </c>
      <c r="AJ130" s="4">
        <f ca="1"/>
        <v>2797973846</v>
      </c>
      <c r="AK130" s="4">
        <f ca="1"/>
        <v>6599195292</v>
      </c>
      <c r="AM130" s="58"/>
      <c r="AN130" t="str">
        <f ca="1"/>
        <v>07/11/2023</v>
      </c>
      <c r="AO130" s="4">
        <f ca="1"/>
        <v>31008494030</v>
      </c>
      <c r="AP130" s="4">
        <f ca="1"/>
        <v>3662716957</v>
      </c>
      <c r="AQ130" s="4">
        <f ca="1"/>
        <v>7074887321</v>
      </c>
      <c r="AR130" s="4">
        <f ca="1"/>
        <v>112398650000</v>
      </c>
      <c r="AS130" s="4">
        <f ca="1"/>
        <v>-4715992869</v>
      </c>
      <c r="AT130" s="4">
        <f ca="1"/>
        <v>10402500000</v>
      </c>
      <c r="AU130" s="4">
        <f ca="1"/>
        <v>1019110000</v>
      </c>
      <c r="AV130" s="4">
        <f ca="1"/>
        <v>0</v>
      </c>
      <c r="AX130" s="58"/>
      <c r="AY130" t="str">
        <f ca="1"/>
        <v>07/11/2023</v>
      </c>
      <c r="AZ130" s="4">
        <f ca="1"/>
        <v>266622483393</v>
      </c>
      <c r="BA130" s="4">
        <f ca="1"/>
        <v>-8030250571</v>
      </c>
      <c r="BB130" s="4">
        <f ca="1"/>
        <v>56293140000</v>
      </c>
      <c r="BD130" s="58"/>
      <c r="BE130" t="str">
        <f ca="1"/>
        <v>07/11/2023</v>
      </c>
      <c r="BF130" s="4">
        <f ca="1"/>
        <v>127328550000</v>
      </c>
      <c r="BG130" s="4">
        <f ca="1"/>
        <v>813407528</v>
      </c>
      <c r="BH130" s="4">
        <f ca="1"/>
        <v>3967200000</v>
      </c>
      <c r="BI130" s="4">
        <f ca="1"/>
        <v>51950000</v>
      </c>
      <c r="BJ130" s="4">
        <f ca="1"/>
        <v>-1063605835</v>
      </c>
      <c r="BL130" s="58"/>
      <c r="BM130" t="str">
        <f ca="1"/>
        <v>07/11/2023</v>
      </c>
      <c r="BN130" s="4">
        <f ca="1"/>
        <v>-34204720000</v>
      </c>
      <c r="BO130" s="4">
        <f ca="1"/>
        <v>143240291595</v>
      </c>
      <c r="BP130" s="4">
        <f ca="1"/>
        <v>-1532805840000</v>
      </c>
      <c r="BQ130" s="4">
        <f ca="1"/>
        <v>112383660000</v>
      </c>
      <c r="BR130" s="4">
        <f ca="1"/>
        <v>-622194106</v>
      </c>
      <c r="BS130" s="4">
        <f ca="1"/>
        <v>-839537800</v>
      </c>
      <c r="BT130" s="4">
        <f ca="1"/>
        <v>-214081788813</v>
      </c>
    </row>
    <row r="131" spans="23:72" x14ac:dyDescent="0.2">
      <c r="W131" s="58"/>
      <c r="X131" t="str">
        <f ca="1"/>
        <v>06/11/2023</v>
      </c>
      <c r="Y131" s="27">
        <f ca="1"/>
        <v>1030216579</v>
      </c>
      <c r="Z131" s="27">
        <f ca="1"/>
        <v>-195536717</v>
      </c>
      <c r="AA131" s="27">
        <f ca="1"/>
        <v>8426490000</v>
      </c>
      <c r="AB131" s="27">
        <f ca="1"/>
        <v>8356286936</v>
      </c>
      <c r="AC131" s="27">
        <f ca="1"/>
        <v>249316665</v>
      </c>
      <c r="AD131" s="27">
        <f ca="1"/>
        <v>10297216</v>
      </c>
      <c r="AF131" s="58"/>
      <c r="AG131" t="str">
        <f ca="1"/>
        <v>06/11/2023</v>
      </c>
      <c r="AH131" s="4">
        <f ca="1"/>
        <v>96537147418</v>
      </c>
      <c r="AI131" s="4">
        <f ca="1"/>
        <v>-19892270618</v>
      </c>
      <c r="AJ131" s="4">
        <f ca="1"/>
        <v>2392123846</v>
      </c>
      <c r="AK131" s="4">
        <f ca="1"/>
        <v>5791395292</v>
      </c>
      <c r="AM131" s="58"/>
      <c r="AN131" t="str">
        <f ca="1"/>
        <v>06/11/2023</v>
      </c>
      <c r="AO131" s="4">
        <f ca="1"/>
        <v>33688188495</v>
      </c>
      <c r="AP131" s="4">
        <f ca="1"/>
        <v>11513526957</v>
      </c>
      <c r="AQ131" s="4">
        <f ca="1"/>
        <v>6799327321</v>
      </c>
      <c r="AR131" s="4">
        <f ca="1"/>
        <v>110072890000</v>
      </c>
      <c r="AS131" s="4">
        <f ca="1"/>
        <v>-4849334434</v>
      </c>
      <c r="AT131" s="4">
        <f ca="1"/>
        <v>8313280000</v>
      </c>
      <c r="AU131" s="4">
        <f ca="1"/>
        <v>1019110000</v>
      </c>
      <c r="AV131" s="4">
        <f ca="1"/>
        <v>0</v>
      </c>
      <c r="AX131" s="58"/>
      <c r="AY131" t="str">
        <f ca="1"/>
        <v>06/11/2023</v>
      </c>
      <c r="AZ131" s="4">
        <f ca="1"/>
        <v>171506333393</v>
      </c>
      <c r="BA131" s="4">
        <f ca="1"/>
        <v>-8525060571</v>
      </c>
      <c r="BB131" s="4">
        <f ca="1"/>
        <v>56501140000</v>
      </c>
      <c r="BD131" s="58"/>
      <c r="BE131" t="str">
        <f ca="1"/>
        <v>06/11/2023</v>
      </c>
      <c r="BF131" s="4">
        <f ca="1"/>
        <v>119274340000</v>
      </c>
      <c r="BG131" s="4">
        <f ca="1"/>
        <v>2647197528</v>
      </c>
      <c r="BH131" s="4">
        <f ca="1"/>
        <v>-3069310000</v>
      </c>
      <c r="BI131" s="4">
        <f ca="1"/>
        <v>231790000</v>
      </c>
      <c r="BJ131" s="4">
        <f ca="1"/>
        <v>-880245835</v>
      </c>
      <c r="BL131" s="58"/>
      <c r="BM131" t="str">
        <f ca="1"/>
        <v>06/11/2023</v>
      </c>
      <c r="BN131" s="4">
        <f ca="1"/>
        <v>-19172320000</v>
      </c>
      <c r="BO131" s="4">
        <f ca="1"/>
        <v>141659531595</v>
      </c>
      <c r="BP131" s="4">
        <f ca="1"/>
        <v>-1411126020000</v>
      </c>
      <c r="BQ131" s="4">
        <f ca="1"/>
        <v>111618730000</v>
      </c>
      <c r="BR131" s="4">
        <f ca="1"/>
        <v>-1306604106</v>
      </c>
      <c r="BS131" s="4">
        <f ca="1"/>
        <v>-839537800</v>
      </c>
      <c r="BT131" s="4">
        <f ca="1"/>
        <v>-119917188813</v>
      </c>
    </row>
    <row r="132" spans="23:72" x14ac:dyDescent="0.2">
      <c r="W132" s="58"/>
      <c r="X132" t="str">
        <f ca="1"/>
        <v>03/11/2023</v>
      </c>
      <c r="Y132" s="27">
        <f ca="1"/>
        <v>1030216579</v>
      </c>
      <c r="Z132" s="27">
        <f ca="1"/>
        <v>-849740654</v>
      </c>
      <c r="AA132" s="27">
        <f ca="1"/>
        <v>8714660000</v>
      </c>
      <c r="AB132" s="27">
        <f ca="1"/>
        <v>8347095510</v>
      </c>
      <c r="AC132" s="27">
        <f ca="1"/>
        <v>259816665</v>
      </c>
      <c r="AD132" s="27">
        <f ca="1"/>
        <v>10297216</v>
      </c>
      <c r="AF132" s="58"/>
      <c r="AG132" t="str">
        <f ca="1"/>
        <v>03/11/2023</v>
      </c>
      <c r="AH132" s="4">
        <f ca="1"/>
        <v>98619397418</v>
      </c>
      <c r="AI132" s="4">
        <f ca="1"/>
        <v>-17773610618</v>
      </c>
      <c r="AJ132" s="4">
        <f ca="1"/>
        <v>2011413846</v>
      </c>
      <c r="AK132" s="4">
        <f ca="1"/>
        <v>6660815292</v>
      </c>
      <c r="AM132" s="58"/>
      <c r="AN132" t="str">
        <f ca="1"/>
        <v>03/11/2023</v>
      </c>
      <c r="AO132" s="4">
        <f ca="1"/>
        <v>38332068495</v>
      </c>
      <c r="AP132" s="4">
        <f ca="1"/>
        <v>10130586957</v>
      </c>
      <c r="AQ132" s="4">
        <f ca="1"/>
        <v>5323747321</v>
      </c>
      <c r="AR132" s="4">
        <f ca="1"/>
        <v>112796900000</v>
      </c>
      <c r="AS132" s="4">
        <f ca="1"/>
        <v>-4816000472</v>
      </c>
      <c r="AT132" s="4">
        <f ca="1"/>
        <v>9364140000</v>
      </c>
      <c r="AU132" s="4">
        <f ca="1"/>
        <v>1011020000</v>
      </c>
      <c r="AV132" s="4">
        <f ca="1"/>
        <v>0</v>
      </c>
      <c r="AX132" s="58"/>
      <c r="AY132" t="str">
        <f ca="1"/>
        <v>03/11/2023</v>
      </c>
      <c r="AZ132" s="4">
        <f ca="1"/>
        <v>51843063393</v>
      </c>
      <c r="BA132" s="4">
        <f ca="1"/>
        <v>-7240430571</v>
      </c>
      <c r="BB132" s="4">
        <f ca="1"/>
        <v>16620690000</v>
      </c>
      <c r="BD132" s="58"/>
      <c r="BE132" t="str">
        <f ca="1"/>
        <v>03/11/2023</v>
      </c>
      <c r="BF132" s="4">
        <f ca="1"/>
        <v>84702080000</v>
      </c>
      <c r="BG132" s="4">
        <f ca="1"/>
        <v>4003207528</v>
      </c>
      <c r="BH132" s="4">
        <f ca="1"/>
        <v>-1369790000</v>
      </c>
      <c r="BI132" s="4">
        <f ca="1"/>
        <v>928320000</v>
      </c>
      <c r="BJ132" s="4">
        <f ca="1"/>
        <v>-674525835</v>
      </c>
      <c r="BL132" s="58"/>
      <c r="BM132" t="str">
        <f ca="1"/>
        <v>03/11/2023</v>
      </c>
      <c r="BN132" s="4">
        <f ca="1"/>
        <v>-7222530000</v>
      </c>
      <c r="BO132" s="4">
        <f ca="1"/>
        <v>138539461595</v>
      </c>
      <c r="BP132" s="4">
        <f ca="1"/>
        <v>-1365520070000</v>
      </c>
      <c r="BQ132" s="4">
        <f ca="1"/>
        <v>133376070000</v>
      </c>
      <c r="BR132" s="4">
        <f ca="1"/>
        <v>-1306604106</v>
      </c>
      <c r="BS132" s="4">
        <f ca="1"/>
        <v>-839537800</v>
      </c>
      <c r="BT132" s="4">
        <f ca="1"/>
        <v>-90084945079</v>
      </c>
    </row>
    <row r="133" spans="23:72" x14ac:dyDescent="0.2">
      <c r="W133" s="58"/>
      <c r="X133" t="str">
        <f ca="1"/>
        <v>02/11/2023</v>
      </c>
      <c r="Y133" s="27">
        <f ca="1"/>
        <v>1038116579</v>
      </c>
      <c r="Z133" s="27">
        <f ca="1"/>
        <v>-652910654</v>
      </c>
      <c r="AA133" s="27">
        <f ca="1"/>
        <v>8905390000</v>
      </c>
      <c r="AB133" s="27">
        <f ca="1"/>
        <v>8203132575</v>
      </c>
      <c r="AC133" s="27">
        <f ca="1"/>
        <v>320586665</v>
      </c>
      <c r="AD133" s="27">
        <f ca="1"/>
        <v>10297216</v>
      </c>
      <c r="AF133" s="58"/>
      <c r="AG133" t="str">
        <f ca="1"/>
        <v>02/11/2023</v>
      </c>
      <c r="AH133" s="4">
        <f ca="1"/>
        <v>92928597418</v>
      </c>
      <c r="AI133" s="4">
        <f ca="1"/>
        <v>-11960220618</v>
      </c>
      <c r="AJ133" s="4">
        <f ca="1"/>
        <v>1968333846</v>
      </c>
      <c r="AK133" s="4">
        <f ca="1"/>
        <v>7857125292</v>
      </c>
      <c r="AM133" s="58"/>
      <c r="AN133" t="str">
        <f ca="1"/>
        <v>02/11/2023</v>
      </c>
      <c r="AO133" s="4">
        <f ca="1"/>
        <v>43636608495</v>
      </c>
      <c r="AP133" s="4">
        <f ca="1"/>
        <v>6021596957</v>
      </c>
      <c r="AQ133" s="4">
        <f ca="1"/>
        <v>6460677321</v>
      </c>
      <c r="AR133" s="4">
        <f ca="1"/>
        <v>110805410000</v>
      </c>
      <c r="AS133" s="4">
        <f ca="1"/>
        <v>-4353902554</v>
      </c>
      <c r="AT133" s="4">
        <f ca="1"/>
        <v>7549170000</v>
      </c>
      <c r="AU133" s="4">
        <f ca="1"/>
        <v>1011020000</v>
      </c>
      <c r="AV133" s="4">
        <f ca="1"/>
        <v>0</v>
      </c>
      <c r="AX133" s="58"/>
      <c r="AY133" t="str">
        <f ca="1"/>
        <v>02/11/2023</v>
      </c>
      <c r="AZ133" s="4">
        <f ca="1"/>
        <v>24238283393</v>
      </c>
      <c r="BA133" s="4">
        <f ca="1"/>
        <v>-5400340571</v>
      </c>
      <c r="BB133" s="4">
        <f ca="1"/>
        <v>13916130000</v>
      </c>
      <c r="BD133" s="58"/>
      <c r="BE133" t="str">
        <f ca="1"/>
        <v>02/11/2023</v>
      </c>
      <c r="BF133" s="4">
        <f ca="1"/>
        <v>81548410000</v>
      </c>
      <c r="BG133" s="4">
        <f ca="1"/>
        <v>12870867528</v>
      </c>
      <c r="BH133" s="4">
        <f ca="1"/>
        <v>12044280000</v>
      </c>
      <c r="BI133" s="4">
        <f ca="1"/>
        <v>2151540000</v>
      </c>
      <c r="BJ133" s="4">
        <f ca="1"/>
        <v>1240594165</v>
      </c>
      <c r="BL133" s="58"/>
      <c r="BM133" t="str">
        <f ca="1"/>
        <v>02/11/2023</v>
      </c>
      <c r="BN133" s="4">
        <f ca="1"/>
        <v>3907090000</v>
      </c>
      <c r="BO133" s="4">
        <f ca="1"/>
        <v>123688981595</v>
      </c>
      <c r="BP133" s="4">
        <f ca="1"/>
        <v>-1422065990000</v>
      </c>
      <c r="BQ133" s="4">
        <f ca="1"/>
        <v>127053410000</v>
      </c>
      <c r="BR133" s="4">
        <f ca="1"/>
        <v>-2144364106</v>
      </c>
      <c r="BS133" s="4">
        <f ca="1"/>
        <v>-839537800</v>
      </c>
      <c r="BT133" s="4">
        <f ca="1"/>
        <v>-109609435079</v>
      </c>
    </row>
    <row r="134" spans="23:72" x14ac:dyDescent="0.2">
      <c r="W134" s="58"/>
      <c r="X134" t="str">
        <f ca="1"/>
        <v>01/11/2023</v>
      </c>
      <c r="Y134" s="27">
        <f ca="1"/>
        <v>1038116579</v>
      </c>
      <c r="Z134" s="27">
        <f ca="1"/>
        <v>-1588170654</v>
      </c>
      <c r="AA134" s="27">
        <f ca="1"/>
        <v>8873030000</v>
      </c>
      <c r="AB134" s="27">
        <f ca="1"/>
        <v>5129299258</v>
      </c>
      <c r="AC134" s="27">
        <f ca="1"/>
        <v>281506665</v>
      </c>
      <c r="AD134" s="27">
        <f ca="1"/>
        <v>10297216</v>
      </c>
      <c r="AF134" s="58"/>
      <c r="AG134" t="str">
        <f ca="1"/>
        <v>01/11/2023</v>
      </c>
      <c r="AH134" s="4">
        <f ca="1"/>
        <v>87344367418</v>
      </c>
      <c r="AI134" s="4">
        <f ca="1"/>
        <v>-12843810618</v>
      </c>
      <c r="AJ134" s="4">
        <f ca="1"/>
        <v>2278493846</v>
      </c>
      <c r="AK134" s="4">
        <f ca="1"/>
        <v>7590466299</v>
      </c>
      <c r="AM134" s="58"/>
      <c r="AN134" t="str">
        <f ca="1"/>
        <v>01/11/2023</v>
      </c>
      <c r="AO134" s="4">
        <f ca="1"/>
        <v>41122857044</v>
      </c>
      <c r="AP134" s="4">
        <f ca="1"/>
        <v>6371214227</v>
      </c>
      <c r="AQ134" s="4">
        <f ca="1"/>
        <v>5663897321</v>
      </c>
      <c r="AR134" s="4">
        <f ca="1"/>
        <v>77415370000</v>
      </c>
      <c r="AS134" s="4">
        <f ca="1"/>
        <v>-3997172969</v>
      </c>
      <c r="AT134" s="4">
        <f ca="1"/>
        <v>9188390000</v>
      </c>
      <c r="AU134" s="4">
        <f ca="1"/>
        <v>-146740000</v>
      </c>
      <c r="AV134" s="4">
        <f ca="1"/>
        <v>0</v>
      </c>
      <c r="AX134" s="58"/>
      <c r="AY134" t="str">
        <f ca="1"/>
        <v>01/11/2023</v>
      </c>
      <c r="AZ134" s="4">
        <f ca="1"/>
        <v>-51705546607</v>
      </c>
      <c r="BA134" s="4">
        <f ca="1"/>
        <v>-7574600571</v>
      </c>
      <c r="BB134" s="4">
        <f ca="1"/>
        <v>13705080000</v>
      </c>
      <c r="BD134" s="58"/>
      <c r="BE134" t="str">
        <f ca="1"/>
        <v>01/11/2023</v>
      </c>
      <c r="BF134" s="4">
        <f ca="1"/>
        <v>80779900000</v>
      </c>
      <c r="BG134" s="4">
        <f ca="1"/>
        <v>11264187528</v>
      </c>
      <c r="BH134" s="4">
        <f ca="1"/>
        <v>18255030000</v>
      </c>
      <c r="BI134" s="4">
        <f ca="1"/>
        <v>2664830000</v>
      </c>
      <c r="BJ134" s="4">
        <f ca="1"/>
        <v>681254165</v>
      </c>
      <c r="BL134" s="58"/>
      <c r="BM134" t="str">
        <f ca="1"/>
        <v>01/11/2023</v>
      </c>
      <c r="BN134" s="4">
        <f ca="1"/>
        <v>22872880000</v>
      </c>
      <c r="BO134" s="4">
        <f ca="1"/>
        <v>115906981595</v>
      </c>
      <c r="BP134" s="4">
        <f ca="1"/>
        <v>-1137759080000</v>
      </c>
      <c r="BQ134" s="4">
        <f ca="1"/>
        <v>116616750000</v>
      </c>
      <c r="BR134" s="4">
        <f ca="1"/>
        <v>-1494664106</v>
      </c>
      <c r="BS134" s="4">
        <f ca="1"/>
        <v>-839537800</v>
      </c>
      <c r="BT134" s="4">
        <f ca="1"/>
        <v>-50135485079</v>
      </c>
    </row>
    <row r="135" spans="23:72" x14ac:dyDescent="0.2">
      <c r="W135" s="58"/>
      <c r="X135" t="str">
        <f ca="1"/>
        <v>31/10/2023</v>
      </c>
      <c r="Y135" s="27">
        <f ca="1"/>
        <v>1301866579</v>
      </c>
      <c r="Z135" s="27">
        <f ca="1"/>
        <v>-717890654</v>
      </c>
      <c r="AA135" s="27">
        <f ca="1"/>
        <v>8808600000</v>
      </c>
      <c r="AB135" s="27">
        <f ca="1"/>
        <v>3163646015</v>
      </c>
      <c r="AC135" s="27">
        <f ca="1"/>
        <v>12736665</v>
      </c>
      <c r="AD135" s="27">
        <f ca="1"/>
        <v>10297216</v>
      </c>
      <c r="AF135" s="58"/>
      <c r="AG135" t="str">
        <f ca="1"/>
        <v>31/10/2023</v>
      </c>
      <c r="AH135" s="4">
        <f ca="1"/>
        <v>81943847418</v>
      </c>
      <c r="AI135" s="4">
        <f ca="1"/>
        <v>-19314810618</v>
      </c>
      <c r="AJ135" s="4">
        <f ca="1"/>
        <v>1824183846</v>
      </c>
      <c r="AK135" s="4">
        <f ca="1"/>
        <v>5040626299</v>
      </c>
      <c r="AM135" s="58"/>
      <c r="AN135" t="str">
        <f ca="1"/>
        <v>31/10/2023</v>
      </c>
      <c r="AO135" s="4">
        <f ca="1"/>
        <v>29967227044</v>
      </c>
      <c r="AP135" s="4">
        <f ca="1"/>
        <v>6770524227</v>
      </c>
      <c r="AQ135" s="4">
        <f ca="1"/>
        <v>2908837321</v>
      </c>
      <c r="AR135" s="4">
        <f ca="1"/>
        <v>54377370000</v>
      </c>
      <c r="AS135" s="4">
        <f ca="1"/>
        <v>-4110855109</v>
      </c>
      <c r="AT135" s="4">
        <f ca="1"/>
        <v>2369370000</v>
      </c>
      <c r="AU135" s="4">
        <f ca="1"/>
        <v>-146740000</v>
      </c>
      <c r="AV135" s="4">
        <f ca="1"/>
        <v>0</v>
      </c>
      <c r="AX135" s="58"/>
      <c r="AY135" t="str">
        <f ca="1"/>
        <v>31/10/2023</v>
      </c>
      <c r="AZ135" s="4">
        <f ca="1"/>
        <v>-142958896607</v>
      </c>
      <c r="BA135" s="4">
        <f ca="1"/>
        <v>-8495753490</v>
      </c>
      <c r="BB135" s="4">
        <f ca="1"/>
        <v>12176860000</v>
      </c>
      <c r="BD135" s="58"/>
      <c r="BE135" t="str">
        <f ca="1"/>
        <v>31/10/2023</v>
      </c>
      <c r="BF135" s="4">
        <f ca="1"/>
        <v>62464370000</v>
      </c>
      <c r="BG135" s="4">
        <f ca="1"/>
        <v>-5119282472</v>
      </c>
      <c r="BH135" s="4">
        <f ca="1"/>
        <v>3866120000</v>
      </c>
      <c r="BI135" s="4">
        <f ca="1"/>
        <v>481570000</v>
      </c>
      <c r="BJ135" s="4">
        <f ca="1"/>
        <v>515734165</v>
      </c>
      <c r="BL135" s="58"/>
      <c r="BM135" t="str">
        <f ca="1"/>
        <v>31/10/2023</v>
      </c>
      <c r="BN135" s="4">
        <f ca="1"/>
        <v>-28332500000</v>
      </c>
      <c r="BO135" s="4">
        <f ca="1"/>
        <v>108911121595</v>
      </c>
      <c r="BP135" s="4">
        <f ca="1"/>
        <v>-949922650000</v>
      </c>
      <c r="BQ135" s="4">
        <f ca="1"/>
        <v>85813890000</v>
      </c>
      <c r="BR135" s="4">
        <f ca="1"/>
        <v>-1945654167</v>
      </c>
      <c r="BS135" s="4">
        <f ca="1"/>
        <v>-839537800</v>
      </c>
      <c r="BT135" s="4">
        <f ca="1"/>
        <v>-42062445079</v>
      </c>
    </row>
    <row r="136" spans="23:72" x14ac:dyDescent="0.2">
      <c r="W136" s="58"/>
      <c r="X136" t="str">
        <f ca="1"/>
        <v>30/10/2023</v>
      </c>
      <c r="Y136" s="27">
        <f ca="1"/>
        <v>1198666579</v>
      </c>
      <c r="Z136" s="27">
        <f ca="1"/>
        <v>5880000</v>
      </c>
      <c r="AA136" s="27">
        <f ca="1"/>
        <v>8644830000</v>
      </c>
      <c r="AB136" s="27">
        <f ca="1"/>
        <v>-2994964228</v>
      </c>
      <c r="AC136" s="27">
        <f ca="1"/>
        <v>-121593335</v>
      </c>
      <c r="AD136" s="27">
        <f ca="1"/>
        <v>10297216</v>
      </c>
      <c r="AF136" s="58"/>
      <c r="AG136" t="str">
        <f ca="1"/>
        <v>30/10/2023</v>
      </c>
      <c r="AH136" s="4">
        <f ca="1"/>
        <v>76524517418</v>
      </c>
      <c r="AI136" s="4">
        <f ca="1"/>
        <v>-25052230618</v>
      </c>
      <c r="AJ136" s="4">
        <f ca="1"/>
        <v>2009133846</v>
      </c>
      <c r="AK136" s="4">
        <f ca="1"/>
        <v>2313321304</v>
      </c>
      <c r="AM136" s="58"/>
      <c r="AN136" t="str">
        <f ca="1"/>
        <v>30/10/2023</v>
      </c>
      <c r="AO136" s="4">
        <f ca="1"/>
        <v>24081237044</v>
      </c>
      <c r="AP136" s="4">
        <f ca="1"/>
        <v>4532054227</v>
      </c>
      <c r="AQ136" s="4">
        <f ca="1"/>
        <v>-161272679</v>
      </c>
      <c r="AR136" s="4">
        <f ca="1"/>
        <v>39475720000</v>
      </c>
      <c r="AS136" s="4">
        <f ca="1"/>
        <v>-4755036066</v>
      </c>
      <c r="AT136" s="4">
        <f ca="1"/>
        <v>3927730000</v>
      </c>
      <c r="AU136" s="4">
        <f ca="1"/>
        <v>-346250000</v>
      </c>
      <c r="AV136" s="4">
        <f ca="1"/>
        <v>0</v>
      </c>
      <c r="AX136" s="58"/>
      <c r="AY136" t="str">
        <f ca="1"/>
        <v>30/10/2023</v>
      </c>
      <c r="AZ136" s="4">
        <f ca="1"/>
        <v>-237316570000</v>
      </c>
      <c r="BA136" s="4">
        <f ca="1"/>
        <v>-12275507931</v>
      </c>
      <c r="BB136" s="4">
        <f ca="1"/>
        <v>8329390000</v>
      </c>
      <c r="BD136" s="58"/>
      <c r="BE136" t="str">
        <f ca="1"/>
        <v>30/10/2023</v>
      </c>
      <c r="BF136" s="4">
        <f ca="1"/>
        <v>46071120000</v>
      </c>
      <c r="BG136" s="4">
        <f ca="1"/>
        <v>-18385852472</v>
      </c>
      <c r="BH136" s="4">
        <f ca="1"/>
        <v>-17967780000</v>
      </c>
      <c r="BI136" s="4">
        <f ca="1"/>
        <v>-1508350000</v>
      </c>
      <c r="BJ136" s="4">
        <f ca="1"/>
        <v>-618737560</v>
      </c>
      <c r="BL136" s="58"/>
      <c r="BM136" t="str">
        <f ca="1"/>
        <v>30/10/2023</v>
      </c>
      <c r="BN136" s="4">
        <f ca="1"/>
        <v>-50976030000</v>
      </c>
      <c r="BO136" s="4">
        <f ca="1"/>
        <v>87528711595</v>
      </c>
      <c r="BP136" s="4">
        <f ca="1"/>
        <v>-872013090000</v>
      </c>
      <c r="BQ136" s="4">
        <f ca="1"/>
        <v>36009740000</v>
      </c>
      <c r="BR136" s="4">
        <f ca="1"/>
        <v>-1146409176</v>
      </c>
      <c r="BS136" s="4">
        <f ca="1"/>
        <v>-821497800</v>
      </c>
      <c r="BT136" s="4">
        <f ca="1"/>
        <v>-67247485079</v>
      </c>
    </row>
    <row r="137" spans="23:72" x14ac:dyDescent="0.2">
      <c r="W137" s="58"/>
      <c r="X137" t="str">
        <f ca="1"/>
        <v>27/10/2023</v>
      </c>
      <c r="Y137" s="27">
        <f ca="1"/>
        <v>1190867395</v>
      </c>
      <c r="Z137" s="27">
        <f ca="1"/>
        <v>-289950000</v>
      </c>
      <c r="AA137" s="27">
        <f ca="1"/>
        <v>8786560000</v>
      </c>
      <c r="AB137" s="27">
        <f ca="1"/>
        <v>-12044322816</v>
      </c>
      <c r="AC137" s="27">
        <f ca="1"/>
        <v>-121593335</v>
      </c>
      <c r="AD137" s="27">
        <f ca="1"/>
        <v>10297216</v>
      </c>
      <c r="AF137" s="58"/>
      <c r="AG137" t="str">
        <f ca="1"/>
        <v>27/10/2023</v>
      </c>
      <c r="AH137" s="4">
        <f ca="1"/>
        <v>69560857418</v>
      </c>
      <c r="AI137" s="4">
        <f ca="1"/>
        <v>-25077430618</v>
      </c>
      <c r="AJ137" s="4">
        <f ca="1"/>
        <v>1854193846</v>
      </c>
      <c r="AK137" s="4">
        <f ca="1"/>
        <v>2006551304</v>
      </c>
      <c r="AM137" s="58"/>
      <c r="AN137" t="str">
        <f ca="1"/>
        <v>27/10/2023</v>
      </c>
      <c r="AO137" s="4">
        <f ca="1"/>
        <v>23402017044</v>
      </c>
      <c r="AP137" s="4">
        <f ca="1"/>
        <v>4030594227</v>
      </c>
      <c r="AQ137" s="4">
        <f ca="1"/>
        <v>-1421692679</v>
      </c>
      <c r="AR137" s="4">
        <f ca="1"/>
        <v>38281210000</v>
      </c>
      <c r="AS137" s="4">
        <f ca="1"/>
        <v>-4917314677</v>
      </c>
      <c r="AT137" s="4">
        <f ca="1"/>
        <v>4104380000</v>
      </c>
      <c r="AU137" s="4">
        <f ca="1"/>
        <v>-354100000</v>
      </c>
      <c r="AV137" s="4">
        <f ca="1"/>
        <v>0</v>
      </c>
      <c r="AX137" s="58"/>
      <c r="AY137" t="str">
        <f ca="1"/>
        <v>27/10/2023</v>
      </c>
      <c r="AZ137" s="4">
        <f ca="1"/>
        <v>-243118000000</v>
      </c>
      <c r="BA137" s="4">
        <f ca="1"/>
        <v>-12488502205</v>
      </c>
      <c r="BB137" s="4">
        <f ca="1"/>
        <v>6569580000</v>
      </c>
      <c r="BD137" s="58"/>
      <c r="BE137" t="str">
        <f ca="1"/>
        <v>27/10/2023</v>
      </c>
      <c r="BF137" s="4">
        <f ca="1"/>
        <v>46314370000</v>
      </c>
      <c r="BG137" s="4">
        <f ca="1"/>
        <v>-19150862472</v>
      </c>
      <c r="BH137" s="4">
        <f ca="1"/>
        <v>-17522250000</v>
      </c>
      <c r="BI137" s="4">
        <f ca="1"/>
        <v>-1702780000</v>
      </c>
      <c r="BJ137" s="4">
        <f ca="1"/>
        <v>-679047560</v>
      </c>
      <c r="BL137" s="58"/>
      <c r="BM137" t="str">
        <f ca="1"/>
        <v>27/10/2023</v>
      </c>
      <c r="BN137" s="4">
        <f ca="1"/>
        <v>-59738050000</v>
      </c>
      <c r="BO137" s="4">
        <f ca="1"/>
        <v>85398611595</v>
      </c>
      <c r="BP137" s="4">
        <f ca="1"/>
        <v>-875127880000</v>
      </c>
      <c r="BQ137" s="4">
        <f ca="1"/>
        <v>23103690000</v>
      </c>
      <c r="BR137" s="4">
        <f ca="1"/>
        <v>-1148319176</v>
      </c>
      <c r="BS137" s="4">
        <f ca="1"/>
        <v>-821497800</v>
      </c>
      <c r="BT137" s="4">
        <f ca="1"/>
        <v>-74873325079</v>
      </c>
    </row>
    <row r="138" spans="23:72" x14ac:dyDescent="0.2">
      <c r="W138" s="58"/>
      <c r="X138" t="str">
        <f ca="1"/>
        <v>26/10/2023</v>
      </c>
      <c r="Y138" s="27">
        <f ca="1"/>
        <v>1119057395</v>
      </c>
      <c r="Z138" s="27">
        <f ca="1"/>
        <v>-294840000</v>
      </c>
      <c r="AA138" s="27">
        <f ca="1"/>
        <v>8683480000</v>
      </c>
      <c r="AB138" s="27">
        <f ca="1"/>
        <v>-15664342152</v>
      </c>
      <c r="AC138" s="27">
        <f ca="1"/>
        <v>-121593335</v>
      </c>
      <c r="AD138" s="27">
        <f ca="1"/>
        <v>10297216</v>
      </c>
      <c r="AF138" s="58"/>
      <c r="AG138" t="str">
        <f ca="1"/>
        <v>26/10/2023</v>
      </c>
      <c r="AH138" s="4">
        <f ca="1"/>
        <v>70590337418</v>
      </c>
      <c r="AI138" s="4">
        <f ca="1"/>
        <v>-24596900618</v>
      </c>
      <c r="AJ138" s="4">
        <f ca="1"/>
        <v>192180000</v>
      </c>
      <c r="AK138" s="4">
        <f ca="1"/>
        <v>1817171304</v>
      </c>
      <c r="AM138" s="58"/>
      <c r="AN138" t="str">
        <f ca="1"/>
        <v>26/10/2023</v>
      </c>
      <c r="AO138" s="4">
        <f ca="1"/>
        <v>23209281112</v>
      </c>
      <c r="AP138" s="4">
        <f ca="1"/>
        <v>2513074227</v>
      </c>
      <c r="AQ138" s="4">
        <f ca="1"/>
        <v>-1069652679</v>
      </c>
      <c r="AR138" s="4">
        <f ca="1"/>
        <v>37770770000</v>
      </c>
      <c r="AS138" s="4">
        <f ca="1"/>
        <v>-5033873469</v>
      </c>
      <c r="AT138" s="4">
        <f ca="1"/>
        <v>4644760000</v>
      </c>
      <c r="AU138" s="4">
        <f ca="1"/>
        <v>-734600000</v>
      </c>
      <c r="AV138" s="4">
        <f ca="1"/>
        <v>0</v>
      </c>
      <c r="AX138" s="58"/>
      <c r="AY138" t="str">
        <f ca="1"/>
        <v>26/10/2023</v>
      </c>
      <c r="AZ138" s="4">
        <f ca="1"/>
        <v>-283638970000</v>
      </c>
      <c r="BA138" s="4">
        <f ca="1"/>
        <v>-12163042205</v>
      </c>
      <c r="BB138" s="4">
        <f ca="1"/>
        <v>17137500000</v>
      </c>
      <c r="BD138" s="58"/>
      <c r="BE138" t="str">
        <f ca="1"/>
        <v>26/10/2023</v>
      </c>
      <c r="BF138" s="4">
        <f ca="1"/>
        <v>34758600000</v>
      </c>
      <c r="BG138" s="4">
        <f ca="1"/>
        <v>-19529552472</v>
      </c>
      <c r="BH138" s="4">
        <f ca="1"/>
        <v>-19083690000</v>
      </c>
      <c r="BI138" s="4">
        <f ca="1"/>
        <v>-2072020000</v>
      </c>
      <c r="BJ138" s="4">
        <f ca="1"/>
        <v>-647210000</v>
      </c>
      <c r="BL138" s="58"/>
      <c r="BM138" t="str">
        <f ca="1"/>
        <v>26/10/2023</v>
      </c>
      <c r="BN138" s="4">
        <f ca="1"/>
        <v>-59023140000</v>
      </c>
      <c r="BO138" s="4">
        <f ca="1"/>
        <v>85287601595</v>
      </c>
      <c r="BP138" s="4">
        <f ca="1"/>
        <v>-867554790000</v>
      </c>
      <c r="BQ138" s="4">
        <f ca="1"/>
        <v>18911380000</v>
      </c>
      <c r="BR138" s="4">
        <f ca="1"/>
        <v>-778370000</v>
      </c>
      <c r="BS138" s="4">
        <f ca="1"/>
        <v>-821497800</v>
      </c>
      <c r="BT138" s="4">
        <f ca="1"/>
        <v>7935940000</v>
      </c>
    </row>
    <row r="139" spans="23:72" x14ac:dyDescent="0.2">
      <c r="W139" s="58"/>
      <c r="X139" t="str">
        <f ca="1"/>
        <v>25/10/2023</v>
      </c>
      <c r="Y139" s="27">
        <f ca="1"/>
        <v>1119057395</v>
      </c>
      <c r="Z139" s="27">
        <f ca="1"/>
        <v>-93520000</v>
      </c>
      <c r="AA139" s="27">
        <f ca="1"/>
        <v>8923060000</v>
      </c>
      <c r="AB139" s="27">
        <f ca="1"/>
        <v>-18707926998</v>
      </c>
      <c r="AC139" s="27">
        <f ca="1"/>
        <v>-92023335</v>
      </c>
      <c r="AD139" s="27">
        <f ca="1"/>
        <v>10297216</v>
      </c>
      <c r="AF139" s="58"/>
      <c r="AG139" t="str">
        <f ca="1"/>
        <v>25/10/2023</v>
      </c>
      <c r="AH139" s="4">
        <f ca="1"/>
        <v>51852967418</v>
      </c>
      <c r="AI139" s="4">
        <f ca="1"/>
        <v>-25132580618</v>
      </c>
      <c r="AJ139" s="4">
        <f ca="1"/>
        <v>206540000</v>
      </c>
      <c r="AK139" s="4">
        <f ca="1"/>
        <v>1745111304</v>
      </c>
      <c r="AM139" s="58"/>
      <c r="AN139" t="str">
        <f ca="1"/>
        <v>25/10/2023</v>
      </c>
      <c r="AO139" s="4">
        <f ca="1"/>
        <v>23946311112</v>
      </c>
      <c r="AP139" s="4">
        <f ca="1"/>
        <v>2578284227</v>
      </c>
      <c r="AQ139" s="4">
        <f ca="1"/>
        <v>-1348802679</v>
      </c>
      <c r="AR139" s="4">
        <f ca="1"/>
        <v>23317130000</v>
      </c>
      <c r="AS139" s="4">
        <f ca="1"/>
        <v>-5062512145</v>
      </c>
      <c r="AT139" s="4">
        <f ca="1"/>
        <v>4722610000</v>
      </c>
      <c r="AU139" s="4">
        <f ca="1"/>
        <v>-734600000</v>
      </c>
      <c r="AV139" s="4">
        <f ca="1"/>
        <v>0</v>
      </c>
      <c r="AX139" s="58"/>
      <c r="AY139" t="str">
        <f ca="1"/>
        <v>25/10/2023</v>
      </c>
      <c r="AZ139" s="4">
        <f ca="1"/>
        <v>-268147690000</v>
      </c>
      <c r="BA139" s="4">
        <f ca="1"/>
        <v>-10158112205</v>
      </c>
      <c r="BB139" s="4">
        <f ca="1"/>
        <v>13999700000</v>
      </c>
      <c r="BD139" s="58"/>
      <c r="BE139" t="str">
        <f ca="1"/>
        <v>25/10/2023</v>
      </c>
      <c r="BF139" s="4">
        <f ca="1"/>
        <v>-22080760000</v>
      </c>
      <c r="BG139" s="4">
        <f ca="1"/>
        <v>-16745922472</v>
      </c>
      <c r="BH139" s="4">
        <f ca="1"/>
        <v>-20657980000</v>
      </c>
      <c r="BI139" s="4">
        <f ca="1"/>
        <v>-2095920000</v>
      </c>
      <c r="BJ139" s="4">
        <f ca="1"/>
        <v>-687620000</v>
      </c>
      <c r="BL139" s="58"/>
      <c r="BM139" t="str">
        <f ca="1"/>
        <v>25/10/2023</v>
      </c>
      <c r="BN139" s="4">
        <f ca="1"/>
        <v>-153371780000</v>
      </c>
      <c r="BO139" s="4">
        <f ca="1"/>
        <v>79247931595</v>
      </c>
      <c r="BP139" s="4">
        <f ca="1"/>
        <v>-932336650000</v>
      </c>
      <c r="BQ139" s="4">
        <f ca="1"/>
        <v>4578060000</v>
      </c>
      <c r="BR139" s="4">
        <f ca="1"/>
        <v>-1903210000</v>
      </c>
      <c r="BS139" s="4">
        <f ca="1"/>
        <v>-821497800</v>
      </c>
      <c r="BT139" s="4">
        <f ca="1"/>
        <v>13517220000</v>
      </c>
    </row>
    <row r="140" spans="23:72" x14ac:dyDescent="0.2">
      <c r="W140" s="58"/>
      <c r="X140" t="str">
        <f ca="1"/>
        <v>24/10/2023</v>
      </c>
      <c r="Y140" s="27">
        <f ca="1"/>
        <v>1127577395</v>
      </c>
      <c r="Z140" s="27">
        <f ca="1"/>
        <v>-37420000</v>
      </c>
      <c r="AA140" s="27">
        <f ca="1"/>
        <v>9165260000</v>
      </c>
      <c r="AB140" s="27">
        <f ca="1"/>
        <v>-18519400624</v>
      </c>
      <c r="AC140" s="27">
        <f ca="1"/>
        <v>130486665</v>
      </c>
      <c r="AD140" s="27">
        <f ca="1"/>
        <v>10297216</v>
      </c>
      <c r="AF140" s="58"/>
      <c r="AG140" t="str">
        <f ca="1"/>
        <v>24/10/2023</v>
      </c>
      <c r="AH140" s="4">
        <f ca="1"/>
        <v>52276417418</v>
      </c>
      <c r="AI140" s="4">
        <f ca="1"/>
        <v>-21748910618</v>
      </c>
      <c r="AJ140" s="4">
        <f ca="1"/>
        <v>201740000</v>
      </c>
      <c r="AK140" s="4">
        <f ca="1"/>
        <v>2392611304</v>
      </c>
      <c r="AM140" s="58"/>
      <c r="AN140" t="str">
        <f ca="1"/>
        <v>24/10/2023</v>
      </c>
      <c r="AO140" s="4">
        <f ca="1"/>
        <v>25643231112</v>
      </c>
      <c r="AP140" s="4">
        <f ca="1"/>
        <v>-6935773</v>
      </c>
      <c r="AQ140" s="4">
        <f ca="1"/>
        <v>-834112679</v>
      </c>
      <c r="AR140" s="4">
        <f ca="1"/>
        <v>25617580000</v>
      </c>
      <c r="AS140" s="4">
        <f ca="1"/>
        <v>-5155859355</v>
      </c>
      <c r="AT140" s="4">
        <f ca="1"/>
        <v>4678800000</v>
      </c>
      <c r="AU140" s="4">
        <f ca="1"/>
        <v>-734600000</v>
      </c>
      <c r="AV140" s="4">
        <f ca="1"/>
        <v>0</v>
      </c>
      <c r="AX140" s="58"/>
      <c r="AY140" t="str">
        <f ca="1"/>
        <v>24/10/2023</v>
      </c>
      <c r="AZ140" s="4">
        <f ca="1"/>
        <v>-253060470000</v>
      </c>
      <c r="BA140" s="4">
        <f ca="1"/>
        <v>-10167262205</v>
      </c>
      <c r="BB140" s="4">
        <f ca="1"/>
        <v>16052030000</v>
      </c>
      <c r="BD140" s="58"/>
      <c r="BE140" t="str">
        <f ca="1"/>
        <v>24/10/2023</v>
      </c>
      <c r="BF140" s="4">
        <f ca="1"/>
        <v>-15338560000</v>
      </c>
      <c r="BG140" s="4">
        <f ca="1"/>
        <v>-16307982472</v>
      </c>
      <c r="BH140" s="4">
        <f ca="1"/>
        <v>-17816090000</v>
      </c>
      <c r="BI140" s="4">
        <f ca="1"/>
        <v>-1644520000</v>
      </c>
      <c r="BJ140" s="4">
        <f ca="1"/>
        <v>-682440000</v>
      </c>
      <c r="BL140" s="58"/>
      <c r="BM140" t="str">
        <f ca="1"/>
        <v>24/10/2023</v>
      </c>
      <c r="BN140" s="4">
        <f ca="1"/>
        <v>-129788100000</v>
      </c>
      <c r="BO140" s="4">
        <f ca="1"/>
        <v>78161151595</v>
      </c>
      <c r="BP140" s="4">
        <f ca="1"/>
        <v>-902312860000</v>
      </c>
      <c r="BQ140" s="4">
        <f ca="1"/>
        <v>-3483400000</v>
      </c>
      <c r="BR140" s="4">
        <f ca="1"/>
        <v>-3092530000</v>
      </c>
      <c r="BS140" s="4">
        <f ca="1"/>
        <v>-821497800</v>
      </c>
      <c r="BT140" s="4">
        <f ca="1"/>
        <v>40373270000</v>
      </c>
    </row>
    <row r="141" spans="23:72" x14ac:dyDescent="0.2">
      <c r="W141" s="58"/>
      <c r="X141" t="str">
        <f ca="1"/>
        <v>23/10/2023</v>
      </c>
      <c r="Y141" s="27">
        <f ca="1"/>
        <v>3288557395</v>
      </c>
      <c r="Z141" s="27">
        <f ca="1"/>
        <v>303710000</v>
      </c>
      <c r="AA141" s="27">
        <f ca="1"/>
        <v>9322470000</v>
      </c>
      <c r="AB141" s="27">
        <f ca="1"/>
        <v>-15968749005</v>
      </c>
      <c r="AC141" s="27">
        <f ca="1"/>
        <v>193066665</v>
      </c>
      <c r="AD141" s="27">
        <f ca="1"/>
        <v>10297216</v>
      </c>
      <c r="AF141" s="58"/>
      <c r="AG141" t="str">
        <f ca="1"/>
        <v>23/10/2023</v>
      </c>
      <c r="AH141" s="4">
        <f ca="1"/>
        <v>49359827418</v>
      </c>
      <c r="AI141" s="4">
        <f ca="1"/>
        <v>-21643190618</v>
      </c>
      <c r="AJ141" s="4">
        <f ca="1"/>
        <v>211680000</v>
      </c>
      <c r="AK141" s="4">
        <f ca="1"/>
        <v>2381751304</v>
      </c>
      <c r="AM141" s="58"/>
      <c r="AN141" t="str">
        <f ca="1"/>
        <v>23/10/2023</v>
      </c>
      <c r="AO141" s="4">
        <f ca="1"/>
        <v>18147861112</v>
      </c>
      <c r="AP141" s="4">
        <f ca="1"/>
        <v>132224227</v>
      </c>
      <c r="AQ141" s="4">
        <f ca="1"/>
        <v>-151282679</v>
      </c>
      <c r="AR141" s="4">
        <f ca="1"/>
        <v>29105060000</v>
      </c>
      <c r="AS141" s="4">
        <f ca="1"/>
        <v>-5109364841</v>
      </c>
      <c r="AT141" s="4">
        <f ca="1"/>
        <v>-361820000</v>
      </c>
      <c r="AU141" s="4">
        <f ca="1"/>
        <v>-734600000</v>
      </c>
      <c r="AV141" s="4">
        <f ca="1"/>
        <v>0</v>
      </c>
      <c r="AX141" s="58"/>
      <c r="AY141" t="str">
        <f ca="1"/>
        <v>23/10/2023</v>
      </c>
      <c r="AZ141" s="4">
        <f ca="1"/>
        <v>-217337060000</v>
      </c>
      <c r="BA141" s="4">
        <f ca="1"/>
        <v>-9823232205</v>
      </c>
      <c r="BB141" s="4">
        <f ca="1"/>
        <v>21472850000</v>
      </c>
      <c r="BD141" s="58"/>
      <c r="BE141" t="str">
        <f ca="1"/>
        <v>23/10/2023</v>
      </c>
      <c r="BF141" s="4">
        <f ca="1"/>
        <v>-8839560000</v>
      </c>
      <c r="BG141" s="4">
        <f ca="1"/>
        <v>-8602432472</v>
      </c>
      <c r="BH141" s="4">
        <f ca="1"/>
        <v>-15857720000</v>
      </c>
      <c r="BI141" s="4">
        <f ca="1"/>
        <v>-1634080000</v>
      </c>
      <c r="BJ141" s="4">
        <f ca="1"/>
        <v>-1153430000</v>
      </c>
      <c r="BL141" s="58"/>
      <c r="BM141" t="str">
        <f ca="1"/>
        <v>23/10/2023</v>
      </c>
      <c r="BN141" s="4">
        <f ca="1"/>
        <v>-98208810000</v>
      </c>
      <c r="BO141" s="4">
        <f ca="1"/>
        <v>77559971595</v>
      </c>
      <c r="BP141" s="4">
        <f ca="1"/>
        <v>-767127780000</v>
      </c>
      <c r="BQ141" s="4">
        <f ca="1"/>
        <v>-9711410000</v>
      </c>
      <c r="BR141" s="4">
        <f ca="1"/>
        <v>-4142650000</v>
      </c>
      <c r="BS141" s="4">
        <f ca="1"/>
        <v>-819417800</v>
      </c>
      <c r="BT141" s="4">
        <f ca="1"/>
        <v>46725500000</v>
      </c>
    </row>
    <row r="142" spans="23:72" x14ac:dyDescent="0.2">
      <c r="W142" s="58"/>
      <c r="X142" t="str">
        <f ca="1"/>
        <v>20/10/2023</v>
      </c>
      <c r="Y142" s="27">
        <f ca="1"/>
        <v>3294217395</v>
      </c>
      <c r="Z142" s="27">
        <f ca="1"/>
        <v>391790000</v>
      </c>
      <c r="AA142" s="27">
        <f ca="1"/>
        <v>9581710000</v>
      </c>
      <c r="AB142" s="27">
        <f ca="1"/>
        <v>-15970666355</v>
      </c>
      <c r="AC142" s="27">
        <f ca="1"/>
        <v>194406665</v>
      </c>
      <c r="AD142" s="27">
        <f ca="1"/>
        <v>10297216</v>
      </c>
      <c r="AF142" s="58"/>
      <c r="AG142" t="str">
        <f ca="1"/>
        <v>20/10/2023</v>
      </c>
      <c r="AH142" s="4">
        <f ca="1"/>
        <v>55989227418</v>
      </c>
      <c r="AI142" s="4">
        <f ca="1"/>
        <v>-16776270618</v>
      </c>
      <c r="AJ142" s="4">
        <f ca="1"/>
        <v>311900000</v>
      </c>
      <c r="AK142" s="4">
        <f ca="1"/>
        <v>2712041304</v>
      </c>
      <c r="AM142" s="58"/>
      <c r="AN142" t="str">
        <f ca="1"/>
        <v>20/10/2023</v>
      </c>
      <c r="AO142" s="4">
        <f ca="1"/>
        <v>24551421112</v>
      </c>
      <c r="AP142" s="4">
        <f ca="1"/>
        <v>1796304628</v>
      </c>
      <c r="AQ142" s="4">
        <f ca="1"/>
        <v>43037321</v>
      </c>
      <c r="AR142" s="4">
        <f ca="1"/>
        <v>38289440000</v>
      </c>
      <c r="AS142" s="4">
        <f ca="1"/>
        <v>-5240806216</v>
      </c>
      <c r="AT142" s="4">
        <f ca="1"/>
        <v>3072690000</v>
      </c>
      <c r="AU142" s="4">
        <f ca="1"/>
        <v>-734600000</v>
      </c>
      <c r="AV142" s="4">
        <f ca="1"/>
        <v>0</v>
      </c>
      <c r="AX142" s="58"/>
      <c r="AY142" t="str">
        <f ca="1"/>
        <v>20/10/2023</v>
      </c>
      <c r="AZ142" s="4">
        <f ca="1"/>
        <v>-186634970000</v>
      </c>
      <c r="BA142" s="4">
        <f ca="1"/>
        <v>-4685242205</v>
      </c>
      <c r="BB142" s="4">
        <f ca="1"/>
        <v>44386510000</v>
      </c>
      <c r="BD142" s="58"/>
      <c r="BE142" t="str">
        <f ca="1"/>
        <v>20/10/2023</v>
      </c>
      <c r="BF142" s="4">
        <f ca="1"/>
        <v>-5117440000</v>
      </c>
      <c r="BG142" s="4">
        <f ca="1"/>
        <v>-6019822472</v>
      </c>
      <c r="BH142" s="4">
        <f ca="1"/>
        <v>-10182000000</v>
      </c>
      <c r="BI142" s="4">
        <f ca="1"/>
        <v>-339290000</v>
      </c>
      <c r="BJ142" s="4">
        <f ca="1"/>
        <v>-1647880000</v>
      </c>
      <c r="BL142" s="58"/>
      <c r="BM142" t="str">
        <f ca="1"/>
        <v>20/10/2023</v>
      </c>
      <c r="BN142" s="4">
        <f ca="1"/>
        <v>-27038510000</v>
      </c>
      <c r="BO142" s="4">
        <f ca="1"/>
        <v>81607111595</v>
      </c>
      <c r="BP142" s="4">
        <f ca="1"/>
        <v>-606574700000</v>
      </c>
      <c r="BQ142" s="4">
        <f ca="1"/>
        <v>-19534080000</v>
      </c>
      <c r="BR142" s="4">
        <f ca="1"/>
        <v>-2994630000</v>
      </c>
      <c r="BS142" s="4">
        <f ca="1"/>
        <v>-776067800</v>
      </c>
      <c r="BT142" s="4">
        <f ca="1"/>
        <v>73058810000</v>
      </c>
    </row>
    <row r="143" spans="23:72" x14ac:dyDescent="0.2">
      <c r="W143" s="58"/>
      <c r="X143" t="str">
        <f ca="1"/>
        <v>19/10/2023</v>
      </c>
      <c r="Y143" s="27">
        <f ca="1"/>
        <v>3302807395</v>
      </c>
      <c r="Z143" s="27">
        <f ca="1"/>
        <v>631650000</v>
      </c>
      <c r="AA143" s="27">
        <f ca="1"/>
        <v>8181500000</v>
      </c>
      <c r="AB143" s="27">
        <f ca="1"/>
        <v>-15753352615</v>
      </c>
      <c r="AC143" s="27">
        <f ca="1"/>
        <v>-44813335</v>
      </c>
      <c r="AD143" s="27">
        <f ca="1"/>
        <v>10297216</v>
      </c>
      <c r="AF143" s="58"/>
      <c r="AG143" t="str">
        <f ca="1"/>
        <v>19/10/2023</v>
      </c>
      <c r="AH143" s="4">
        <f ca="1"/>
        <v>33976687418</v>
      </c>
      <c r="AI143" s="4">
        <f ca="1"/>
        <v>-15179630618</v>
      </c>
      <c r="AJ143" s="4">
        <f ca="1"/>
        <v>438940000</v>
      </c>
      <c r="AK143" s="4">
        <f ca="1"/>
        <v>2677181304</v>
      </c>
      <c r="AM143" s="58"/>
      <c r="AN143" t="str">
        <f ca="1"/>
        <v>19/10/2023</v>
      </c>
      <c r="AO143" s="4">
        <f ca="1"/>
        <v>26888561112</v>
      </c>
      <c r="AP143" s="4">
        <f ca="1"/>
        <v>780514628</v>
      </c>
      <c r="AQ143" s="4">
        <f ca="1"/>
        <v>233017321</v>
      </c>
      <c r="AR143" s="4">
        <f ca="1"/>
        <v>28782420000</v>
      </c>
      <c r="AS143" s="4">
        <f ca="1"/>
        <v>-5451421440</v>
      </c>
      <c r="AT143" s="4">
        <f ca="1"/>
        <v>3935510000</v>
      </c>
      <c r="AU143" s="4">
        <f ca="1"/>
        <v>-734600000</v>
      </c>
      <c r="AV143" s="4">
        <f ca="1"/>
        <v>0</v>
      </c>
      <c r="AX143" s="58"/>
      <c r="AY143" t="str">
        <f ca="1"/>
        <v>19/10/2023</v>
      </c>
      <c r="AZ143" s="4">
        <f ca="1"/>
        <v>-187180140000</v>
      </c>
      <c r="BA143" s="4">
        <f ca="1"/>
        <v>-3841082205</v>
      </c>
      <c r="BB143" s="4">
        <f ca="1"/>
        <v>51304640000</v>
      </c>
      <c r="BD143" s="58"/>
      <c r="BE143" t="str">
        <f ca="1"/>
        <v>19/10/2023</v>
      </c>
      <c r="BF143" s="4">
        <f ca="1"/>
        <v>40564570000</v>
      </c>
      <c r="BG143" s="4">
        <f ca="1"/>
        <v>-4297962472</v>
      </c>
      <c r="BH143" s="4">
        <f ca="1"/>
        <v>-14029340000</v>
      </c>
      <c r="BI143" s="4">
        <f ca="1"/>
        <v>-507820000</v>
      </c>
      <c r="BJ143" s="4">
        <f ca="1"/>
        <v>-1389590000</v>
      </c>
      <c r="BL143" s="58"/>
      <c r="BM143" t="str">
        <f ca="1"/>
        <v>19/10/2023</v>
      </c>
      <c r="BN143" s="4">
        <f ca="1"/>
        <v>-47866560000</v>
      </c>
      <c r="BO143" s="4">
        <f ca="1"/>
        <v>80496171595</v>
      </c>
      <c r="BP143" s="4">
        <f ca="1"/>
        <v>-614691280000</v>
      </c>
      <c r="BQ143" s="4">
        <f ca="1"/>
        <v>-41753920000</v>
      </c>
      <c r="BR143" s="4">
        <f ca="1"/>
        <v>-2203930000</v>
      </c>
      <c r="BS143" s="4">
        <f ca="1"/>
        <v>-776067800</v>
      </c>
      <c r="BT143" s="4">
        <f ca="1"/>
        <v>72371590000</v>
      </c>
    </row>
    <row r="144" spans="23:72" x14ac:dyDescent="0.2">
      <c r="W144" s="58"/>
      <c r="X144" t="str">
        <f ca="1"/>
        <v>18/10/2023</v>
      </c>
      <c r="Y144" s="27">
        <f ca="1"/>
        <v>3303247395</v>
      </c>
      <c r="Z144" s="27">
        <f ca="1"/>
        <v>510620000</v>
      </c>
      <c r="AA144" s="27">
        <f ca="1"/>
        <v>7810270000</v>
      </c>
      <c r="AB144" s="27">
        <f ca="1"/>
        <v>-14452956749</v>
      </c>
      <c r="AC144" s="27">
        <f ca="1"/>
        <v>-104933335</v>
      </c>
      <c r="AD144" s="27">
        <f ca="1"/>
        <v>10297216</v>
      </c>
      <c r="AF144" s="58"/>
      <c r="AG144" t="str">
        <f ca="1"/>
        <v>18/10/2023</v>
      </c>
      <c r="AH144" s="4">
        <f ca="1"/>
        <v>4180017418</v>
      </c>
      <c r="AI144" s="4">
        <f ca="1"/>
        <v>-15168720618</v>
      </c>
      <c r="AJ144" s="4">
        <f ca="1"/>
        <v>539190000</v>
      </c>
      <c r="AK144" s="4">
        <f ca="1"/>
        <v>1919441304</v>
      </c>
      <c r="AM144" s="58"/>
      <c r="AN144" t="str">
        <f ca="1"/>
        <v>18/10/2023</v>
      </c>
      <c r="AO144" s="4">
        <f ca="1"/>
        <v>25527791112</v>
      </c>
      <c r="AP144" s="4">
        <f ca="1"/>
        <v>-386865372</v>
      </c>
      <c r="AQ144" s="4">
        <f ca="1"/>
        <v>-2373292679</v>
      </c>
      <c r="AR144" s="4">
        <f ca="1"/>
        <v>17286840000</v>
      </c>
      <c r="AS144" s="4">
        <f ca="1"/>
        <v>-5630662043</v>
      </c>
      <c r="AT144" s="4">
        <f ca="1"/>
        <v>2538900000</v>
      </c>
      <c r="AU144" s="4">
        <f ca="1"/>
        <v>-750730000</v>
      </c>
      <c r="AV144" s="4">
        <f ca="1"/>
        <v>0</v>
      </c>
      <c r="AX144" s="58"/>
      <c r="AY144" t="str">
        <f ca="1"/>
        <v>18/10/2023</v>
      </c>
      <c r="AZ144" s="4">
        <f ca="1"/>
        <v>-238666900000</v>
      </c>
      <c r="BA144" s="4">
        <f ca="1"/>
        <v>-2577912205</v>
      </c>
      <c r="BB144" s="4">
        <f ca="1"/>
        <v>38987950000</v>
      </c>
      <c r="BD144" s="58"/>
      <c r="BE144" t="str">
        <f ca="1"/>
        <v>18/10/2023</v>
      </c>
      <c r="BF144" s="4">
        <f ca="1"/>
        <v>20962890000</v>
      </c>
      <c r="BG144" s="4">
        <f ca="1"/>
        <v>-9748252472</v>
      </c>
      <c r="BH144" s="4">
        <f ca="1"/>
        <v>-18673020000</v>
      </c>
      <c r="BI144" s="4">
        <f ca="1"/>
        <v>350500000</v>
      </c>
      <c r="BJ144" s="4">
        <f ca="1"/>
        <v>-1429970000</v>
      </c>
      <c r="BL144" s="58"/>
      <c r="BM144" t="str">
        <f ca="1"/>
        <v>18/10/2023</v>
      </c>
      <c r="BN144" s="4">
        <f ca="1"/>
        <v>2866910000</v>
      </c>
      <c r="BO144" s="4">
        <f ca="1"/>
        <v>65017961595</v>
      </c>
      <c r="BP144" s="4">
        <f ca="1"/>
        <v>-581208890000</v>
      </c>
      <c r="BQ144" s="4">
        <f ca="1"/>
        <v>-61013870000</v>
      </c>
      <c r="BR144" s="4">
        <f ca="1"/>
        <v>-2711910000</v>
      </c>
      <c r="BS144" s="4">
        <f ca="1"/>
        <v>-776067800</v>
      </c>
      <c r="BT144" s="4">
        <f ca="1"/>
        <v>57819890000</v>
      </c>
    </row>
    <row r="145" spans="23:72" x14ac:dyDescent="0.2">
      <c r="W145" s="58"/>
      <c r="X145" t="str">
        <f ca="1"/>
        <v>17/10/2023</v>
      </c>
      <c r="Y145" s="27">
        <f ca="1"/>
        <v>3315757395</v>
      </c>
      <c r="Z145" s="27">
        <f ca="1"/>
        <v>507670000</v>
      </c>
      <c r="AA145" s="27">
        <f ca="1"/>
        <v>6145730000</v>
      </c>
      <c r="AB145" s="27">
        <f ca="1"/>
        <v>-18035385574</v>
      </c>
      <c r="AC145" s="27">
        <f ca="1"/>
        <v>-50533335</v>
      </c>
      <c r="AD145" s="27">
        <f ca="1"/>
        <v>10297216</v>
      </c>
      <c r="AG145" t="str">
        <f ca="1"/>
        <v>17/10/2023</v>
      </c>
      <c r="AH145" s="4">
        <f ca="1"/>
        <v>-18433642582</v>
      </c>
      <c r="AI145" s="4">
        <f ca="1"/>
        <v>-19019880618</v>
      </c>
      <c r="AJ145" s="4">
        <f ca="1"/>
        <v>-820530000</v>
      </c>
      <c r="AK145" s="4">
        <f ca="1"/>
        <v>2176141304</v>
      </c>
      <c r="AN145" t="str">
        <f ca="1"/>
        <v>17/10/2023</v>
      </c>
      <c r="AO145" s="4">
        <f ca="1"/>
        <v>19995791112</v>
      </c>
      <c r="AP145" s="4">
        <f ca="1"/>
        <v>-2188395372</v>
      </c>
      <c r="AQ145" s="4">
        <f ca="1"/>
        <v>-2874602679</v>
      </c>
      <c r="AR145" s="4">
        <f ca="1"/>
        <v>10679790000</v>
      </c>
      <c r="AS145" s="4">
        <f ca="1"/>
        <v>-5752606606</v>
      </c>
      <c r="AT145" s="4">
        <f ca="1"/>
        <v>5510800000</v>
      </c>
      <c r="AU145" s="4">
        <f ca="1"/>
        <v>-750730000</v>
      </c>
      <c r="AV145" s="4">
        <f ca="1"/>
        <v>0</v>
      </c>
      <c r="AY145" t="str">
        <f ca="1"/>
        <v>17/10/2023</v>
      </c>
      <c r="AZ145" s="4">
        <f ca="1"/>
        <v>-257868340000</v>
      </c>
      <c r="BA145" s="4">
        <f ca="1"/>
        <v>-7359192205</v>
      </c>
      <c r="BB145" s="4">
        <f ca="1"/>
        <v>40595700000</v>
      </c>
      <c r="BE145" t="str">
        <f ca="1"/>
        <v>17/10/2023</v>
      </c>
      <c r="BF145" s="4">
        <f ca="1"/>
        <v>9336450000</v>
      </c>
      <c r="BG145" s="4">
        <f ca="1"/>
        <v>-12054672472</v>
      </c>
      <c r="BH145" s="4">
        <f ca="1"/>
        <v>-32239580000</v>
      </c>
      <c r="BI145" s="4">
        <f ca="1"/>
        <v>1143180000</v>
      </c>
      <c r="BJ145" s="4">
        <f ca="1"/>
        <v>-1532810000</v>
      </c>
      <c r="BM145" t="str">
        <f ca="1"/>
        <v>17/10/2023</v>
      </c>
      <c r="BN145" s="4">
        <f ca="1"/>
        <v>28111560000</v>
      </c>
      <c r="BO145" s="4">
        <f ca="1"/>
        <v>53297471595</v>
      </c>
      <c r="BP145" s="4">
        <f ca="1"/>
        <v>-585682570000</v>
      </c>
      <c r="BQ145" s="4">
        <f ca="1"/>
        <v>-86589350000</v>
      </c>
      <c r="BR145" s="4">
        <f ca="1"/>
        <v>-2711910000</v>
      </c>
      <c r="BS145" s="4">
        <f ca="1"/>
        <v>-776067800</v>
      </c>
      <c r="BT145" s="4">
        <f ca="1"/>
        <v>74356420000</v>
      </c>
    </row>
    <row r="148" spans="23:72" x14ac:dyDescent="0.2">
      <c r="X148" s="63" t="s">
        <v>284</v>
      </c>
      <c r="Y148" s="63"/>
      <c r="Z148" s="63"/>
      <c r="AA148" s="63"/>
      <c r="AB148" s="63"/>
      <c r="AC148" s="63"/>
      <c r="AD148" s="63"/>
      <c r="AE148" s="63"/>
      <c r="AF148" s="63"/>
      <c r="AG148" s="63"/>
      <c r="AH148" s="63"/>
      <c r="AK148" s="66" t="s">
        <v>101</v>
      </c>
      <c r="AL148" s="66"/>
      <c r="AM148" s="66"/>
      <c r="AN148" s="66"/>
      <c r="AO148" s="66"/>
      <c r="AP148" s="66"/>
      <c r="AR148" s="67" t="s">
        <v>285</v>
      </c>
      <c r="AS148" s="67"/>
      <c r="AT148" s="67"/>
      <c r="AU148" s="67"/>
      <c r="AV148" s="67"/>
    </row>
    <row r="149" spans="23:72" x14ac:dyDescent="0.2">
      <c r="X149" t="str" cm="1">
        <f t="array" aca="1" ref="X149:X217" ca="1">INDIRECT("'" &amp; Y149 &amp; "'!$A$2:$A$70")</f>
        <v>Date</v>
      </c>
      <c r="Y149" t="s">
        <v>80</v>
      </c>
      <c r="Z149" t="s">
        <v>139</v>
      </c>
      <c r="AA149" t="s">
        <v>99</v>
      </c>
      <c r="AB149" t="s">
        <v>148</v>
      </c>
      <c r="AC149" t="s">
        <v>259</v>
      </c>
      <c r="AD149" t="s">
        <v>119</v>
      </c>
      <c r="AE149" t="s">
        <v>88</v>
      </c>
      <c r="AF149" t="s">
        <v>113</v>
      </c>
      <c r="AG149" t="s">
        <v>86</v>
      </c>
      <c r="AH149" t="s">
        <v>87</v>
      </c>
      <c r="AK149" t="str" cm="1">
        <f t="array" aca="1" ref="AK149:AK217" ca="1">INDIRECT("'" &amp; AL149 &amp; "'!$A$2:$A$70")</f>
        <v>Date</v>
      </c>
      <c r="AL149" t="s">
        <v>102</v>
      </c>
      <c r="AM149" t="s">
        <v>106</v>
      </c>
      <c r="AN149" t="s">
        <v>103</v>
      </c>
      <c r="AO149" t="s">
        <v>105</v>
      </c>
      <c r="AP149" t="s">
        <v>283</v>
      </c>
      <c r="AS149" t="str" cm="1">
        <f t="array" aca="1" ref="AS149:AS217" ca="1">INDIRECT("'" &amp; AT149 &amp; "'!$A$2:$A$70")</f>
        <v>Date</v>
      </c>
      <c r="AT149" t="s">
        <v>282</v>
      </c>
      <c r="AU149" t="s">
        <v>58</v>
      </c>
    </row>
    <row r="150" spans="23:72" x14ac:dyDescent="0.2">
      <c r="W150" s="58" t="s">
        <v>244</v>
      </c>
      <c r="X150" t="str">
        <f ca="1"/>
        <v>19/01/2024</v>
      </c>
      <c r="Y150" s="4" cm="1">
        <f t="array" aca="1" ref="Y150:Y217" ca="1">INDIRECT("'" &amp; Y149 &amp; "'!$F$3:$F$70")</f>
        <v>78974872489</v>
      </c>
      <c r="Z150" s="4" cm="1">
        <f t="array" aca="1" ref="Z150:Z217" ca="1">INDIRECT("'" &amp; Z149 &amp; "'!$F$3:$F$70")</f>
        <v>-93865038828</v>
      </c>
      <c r="AA150" s="4" cm="1">
        <f t="array" aca="1" ref="AA150:AA217" ca="1">INDIRECT("'" &amp; AA149 &amp; "'!$F$3:$F$70")</f>
        <v>77928450000</v>
      </c>
      <c r="AB150" s="4" cm="1">
        <f t="array" aca="1" ref="AB150:AB217" ca="1">INDIRECT("'" &amp; AB149 &amp; "'!$F$3:$F$70")</f>
        <v>-9743397743</v>
      </c>
      <c r="AC150" s="4" cm="1">
        <f t="array" aca="1" ref="AC150:AC217" ca="1">INDIRECT("'" &amp; AC149 &amp; "'!$F$3:$F$70")</f>
        <v>112864550000</v>
      </c>
      <c r="AD150" s="4" cm="1">
        <f t="array" aca="1" ref="AD150:AD217" ca="1">INDIRECT("'" &amp; AD149 &amp; "'!$F$3:$F$70")</f>
        <v>-216006290000</v>
      </c>
      <c r="AE150" s="4" cm="1">
        <f t="array" aca="1" ref="AE150:AE217" ca="1">INDIRECT("'" &amp; AE149 &amp; "'!$F$3:$F$70")</f>
        <v>-25940115930</v>
      </c>
      <c r="AF150" s="4" cm="1">
        <f t="array" aca="1" ref="AF150:AF217" ca="1">INDIRECT("'" &amp; AF149 &amp; "'!$F$3:$F$70")</f>
        <v>-4576101046</v>
      </c>
      <c r="AG150" s="4" cm="1">
        <f t="array" aca="1" ref="AG150:AG217" ca="1">INDIRECT("'" &amp; AG149 &amp; "'!$F$3:$F$70")</f>
        <v>231648127222</v>
      </c>
      <c r="AH150" s="4" cm="1">
        <f t="array" aca="1" ref="AH150:AH217" ca="1">INDIRECT("'" &amp; AH149 &amp; "'!$F$3:$F$70")</f>
        <v>30514901914</v>
      </c>
      <c r="AJ150" s="58" t="s">
        <v>244</v>
      </c>
      <c r="AK150" t="str">
        <f ca="1"/>
        <v>19/01/2024</v>
      </c>
      <c r="AL150" s="4" cm="1">
        <f t="array" aca="1" ref="AL150:AL217" ca="1">INDIRECT("'" &amp; AL149 &amp; "'!$F$3:$F$70")</f>
        <v>39127065256</v>
      </c>
      <c r="AM150" s="4" cm="1">
        <f t="array" aca="1" ref="AM150:AM217" ca="1">INDIRECT("'" &amp; AM149 &amp; "'!$F$3:$F$70")</f>
        <v>93162772403</v>
      </c>
      <c r="AN150" s="4" cm="1">
        <f t="array" aca="1" ref="AN150:AN217" ca="1">INDIRECT("'" &amp; AN149 &amp; "'!$F$3:$F$70")</f>
        <v>167494228832</v>
      </c>
      <c r="AO150" s="4" cm="1">
        <f t="array" aca="1" ref="AO150:AO217" ca="1">INDIRECT("'" &amp; AO149 &amp; "'!$F$3:$F$70")</f>
        <v>-150019612161</v>
      </c>
      <c r="AP150" t="e" cm="1">
        <f t="array" aca="1" ref="AP150" ca="1">INDIRECT("'" &amp;#REF! &amp; "'!$F$3:$F$70")</f>
        <v>#REF!</v>
      </c>
      <c r="AR150" s="58" t="s">
        <v>244</v>
      </c>
      <c r="AS150" t="str">
        <f ca="1"/>
        <v>19/01/2024</v>
      </c>
      <c r="AT150" s="4" cm="1">
        <f t="array" aca="1" ref="AT150:AT217" ca="1">INDIRECT("'" &amp; AT149 &amp; "'!$F$3:$F$70")</f>
        <v>-841745874252</v>
      </c>
      <c r="AU150" s="4" cm="1">
        <f t="array" aca="1" ref="AU150:AU217" ca="1">INDIRECT("'" &amp; AU149 &amp; "'!$F$3:$F$70")</f>
        <v>1099562905506</v>
      </c>
      <c r="AV150" s="4"/>
    </row>
    <row r="151" spans="23:72" x14ac:dyDescent="0.2">
      <c r="W151" s="58"/>
      <c r="X151" t="str">
        <f ca="1"/>
        <v>18/01/2024</v>
      </c>
      <c r="Y151" s="4">
        <f ca="1"/>
        <v>78821582489</v>
      </c>
      <c r="Z151" s="4">
        <f ca="1"/>
        <v>-104686048364</v>
      </c>
      <c r="AA151" s="4">
        <f ca="1"/>
        <v>75940530000</v>
      </c>
      <c r="AB151" s="4">
        <f ca="1"/>
        <v>-9652147743</v>
      </c>
      <c r="AC151" s="4">
        <f ca="1"/>
        <v>110803120000</v>
      </c>
      <c r="AD151" s="4">
        <f ca="1"/>
        <v>-218167940000</v>
      </c>
      <c r="AE151" s="4">
        <f ca="1"/>
        <v>-50659925930</v>
      </c>
      <c r="AF151" s="4">
        <f ca="1"/>
        <v>-4576101046</v>
      </c>
      <c r="AG151" s="4">
        <f ca="1"/>
        <v>232069787222</v>
      </c>
      <c r="AH151" s="4">
        <f ca="1"/>
        <v>30564021914</v>
      </c>
      <c r="AJ151" s="58"/>
      <c r="AK151" t="str">
        <f ca="1"/>
        <v>18/01/2024</v>
      </c>
      <c r="AL151" s="4">
        <f ca="1"/>
        <v>24167360363</v>
      </c>
      <c r="AM151" s="4">
        <f ca="1"/>
        <v>95081032403</v>
      </c>
      <c r="AN151" s="4">
        <f ca="1"/>
        <v>158024698832</v>
      </c>
      <c r="AO151" s="4">
        <f ca="1"/>
        <v>-116352247145</v>
      </c>
      <c r="AR151" s="58"/>
      <c r="AS151" t="str">
        <f ca="1"/>
        <v>18/01/2024</v>
      </c>
      <c r="AT151" s="4">
        <f ca="1"/>
        <v>-834691704252</v>
      </c>
      <c r="AU151" s="4">
        <f ca="1"/>
        <v>1113117795506</v>
      </c>
      <c r="AV151" s="4"/>
    </row>
    <row r="152" spans="23:72" x14ac:dyDescent="0.2">
      <c r="W152" s="58"/>
      <c r="X152" t="str">
        <f ca="1"/>
        <v>17/01/2024</v>
      </c>
      <c r="Y152" s="4">
        <f ca="1"/>
        <v>77532662489</v>
      </c>
      <c r="Z152" s="4">
        <f ca="1"/>
        <v>-117466883027</v>
      </c>
      <c r="AA152" s="4">
        <f ca="1"/>
        <v>71533130000</v>
      </c>
      <c r="AB152" s="4">
        <f ca="1"/>
        <v>-6065617743</v>
      </c>
      <c r="AC152" s="4">
        <f ca="1"/>
        <v>99221820000</v>
      </c>
      <c r="AD152" s="4">
        <f ca="1"/>
        <v>-209647600000</v>
      </c>
      <c r="AE152" s="4">
        <f ca="1"/>
        <v>-49084865930</v>
      </c>
      <c r="AF152" s="4">
        <f ca="1"/>
        <v>-4576101046</v>
      </c>
      <c r="AG152" s="4">
        <f ca="1"/>
        <v>231315977222</v>
      </c>
      <c r="AH152" s="4">
        <f ca="1"/>
        <v>30424151914</v>
      </c>
      <c r="AJ152" s="58"/>
      <c r="AK152" t="str">
        <f ca="1"/>
        <v>17/01/2024</v>
      </c>
      <c r="AL152" s="4">
        <f ca="1"/>
        <v>25855134294</v>
      </c>
      <c r="AM152" s="4">
        <f ca="1"/>
        <v>97368472403</v>
      </c>
      <c r="AN152" s="4">
        <f ca="1"/>
        <v>187822128832</v>
      </c>
      <c r="AO152" s="4">
        <f ca="1"/>
        <v>-77820578951</v>
      </c>
      <c r="AR152" s="58"/>
      <c r="AS152" t="str">
        <f ca="1"/>
        <v>17/01/2024</v>
      </c>
      <c r="AT152" s="4">
        <f ca="1"/>
        <v>-821353134252</v>
      </c>
      <c r="AU152" s="4">
        <f ca="1"/>
        <v>1122800985506</v>
      </c>
      <c r="AV152" s="4"/>
    </row>
    <row r="153" spans="23:72" x14ac:dyDescent="0.2">
      <c r="W153" s="58"/>
      <c r="X153" t="str">
        <f ca="1"/>
        <v>16/01/2024</v>
      </c>
      <c r="Y153" s="4">
        <f ca="1"/>
        <v>77448462489</v>
      </c>
      <c r="Z153" s="4">
        <f ca="1"/>
        <v>-117330353080</v>
      </c>
      <c r="AA153" s="4">
        <f ca="1"/>
        <v>63623900000</v>
      </c>
      <c r="AB153" s="4">
        <f ca="1"/>
        <v>-6065617743</v>
      </c>
      <c r="AC153" s="4">
        <f ca="1"/>
        <v>96554840000</v>
      </c>
      <c r="AD153" s="4">
        <f ca="1"/>
        <v>-204218840000</v>
      </c>
      <c r="AE153" s="4">
        <f ca="1"/>
        <v>-48319145930</v>
      </c>
      <c r="AF153" s="4">
        <f ca="1"/>
        <v>-4243401046</v>
      </c>
      <c r="AG153" s="4">
        <f ca="1"/>
        <v>225358007222</v>
      </c>
      <c r="AH153" s="4">
        <f ca="1"/>
        <v>30431651914</v>
      </c>
      <c r="AJ153" s="58"/>
      <c r="AK153" t="str">
        <f ca="1"/>
        <v>16/01/2024</v>
      </c>
      <c r="AL153" s="4">
        <f ca="1"/>
        <v>30200629442</v>
      </c>
      <c r="AM153" s="4">
        <f ca="1"/>
        <v>101118482403</v>
      </c>
      <c r="AN153" s="4">
        <f ca="1"/>
        <v>173039168832</v>
      </c>
      <c r="AO153" s="4">
        <f ca="1"/>
        <v>-77629767733</v>
      </c>
      <c r="AR153" s="58"/>
      <c r="AS153" t="str">
        <f ca="1"/>
        <v>16/01/2024</v>
      </c>
      <c r="AT153" s="4">
        <f ca="1"/>
        <v>-824447574252</v>
      </c>
      <c r="AU153" s="4">
        <f ca="1"/>
        <v>1165845745506</v>
      </c>
      <c r="AV153" s="4"/>
    </row>
    <row r="154" spans="23:72" x14ac:dyDescent="0.2">
      <c r="W154" s="58"/>
      <c r="X154" t="str">
        <f ca="1"/>
        <v>15/01/2024</v>
      </c>
      <c r="Y154" s="4">
        <f ca="1"/>
        <v>77774392489</v>
      </c>
      <c r="Z154" s="4">
        <f ca="1"/>
        <v>-102354612854</v>
      </c>
      <c r="AA154" s="4">
        <f ca="1"/>
        <v>63912960000</v>
      </c>
      <c r="AB154" s="4">
        <f ca="1"/>
        <v>-6060767743</v>
      </c>
      <c r="AC154" s="4">
        <f ca="1"/>
        <v>90116360000</v>
      </c>
      <c r="AD154" s="4">
        <f ca="1"/>
        <v>-200726120000</v>
      </c>
      <c r="AE154" s="4">
        <f ca="1"/>
        <v>-37894585930</v>
      </c>
      <c r="AF154" s="4">
        <f ca="1"/>
        <v>-4243401046</v>
      </c>
      <c r="AG154" s="4">
        <f ca="1"/>
        <v>231325017222</v>
      </c>
      <c r="AH154" s="4">
        <f ca="1"/>
        <v>30427771914</v>
      </c>
      <c r="AJ154" s="58"/>
      <c r="AK154" t="str">
        <f ca="1"/>
        <v>15/01/2024</v>
      </c>
      <c r="AL154" s="4">
        <f ca="1"/>
        <v>32029691441</v>
      </c>
      <c r="AM154" s="4">
        <f ca="1"/>
        <v>103206332403</v>
      </c>
      <c r="AN154" s="4">
        <f ca="1"/>
        <v>173601308832</v>
      </c>
      <c r="AO154" s="4">
        <f ca="1"/>
        <v>-76351147003</v>
      </c>
      <c r="AR154" s="58"/>
      <c r="AS154" t="str">
        <f ca="1"/>
        <v>15/01/2024</v>
      </c>
      <c r="AT154" s="4">
        <f ca="1"/>
        <v>-808267274252</v>
      </c>
      <c r="AU154" s="4">
        <f ca="1"/>
        <v>1154801245506</v>
      </c>
      <c r="AV154" s="4"/>
    </row>
    <row r="155" spans="23:72" x14ac:dyDescent="0.2">
      <c r="W155" s="58"/>
      <c r="X155" t="str">
        <f ca="1"/>
        <v>12/01/2024</v>
      </c>
      <c r="Y155" s="4">
        <f ca="1"/>
        <v>74307932489</v>
      </c>
      <c r="Z155" s="4">
        <f ca="1"/>
        <v>-97962369713</v>
      </c>
      <c r="AA155" s="4">
        <f ca="1"/>
        <v>65296280000</v>
      </c>
      <c r="AB155" s="4">
        <f ca="1"/>
        <v>-5726517743</v>
      </c>
      <c r="AC155" s="4">
        <f ca="1"/>
        <v>80192120000</v>
      </c>
      <c r="AD155" s="4">
        <f ca="1"/>
        <v>-199602700000</v>
      </c>
      <c r="AE155" s="4">
        <f ca="1"/>
        <v>-31840075930</v>
      </c>
      <c r="AF155" s="4">
        <f ca="1"/>
        <v>-4154801046</v>
      </c>
      <c r="AG155" s="4">
        <f ca="1"/>
        <v>236557467222</v>
      </c>
      <c r="AH155" s="4">
        <f ca="1"/>
        <v>32284461914</v>
      </c>
      <c r="AJ155" s="58"/>
      <c r="AK155" t="str">
        <f ca="1"/>
        <v>12/01/2024</v>
      </c>
      <c r="AL155" s="4">
        <f ca="1"/>
        <v>32020511684</v>
      </c>
      <c r="AM155" s="4">
        <f ca="1"/>
        <v>105498012403</v>
      </c>
      <c r="AN155" s="4">
        <f ca="1"/>
        <v>151527758832</v>
      </c>
      <c r="AO155" s="4">
        <f ca="1"/>
        <v>-73582692493</v>
      </c>
      <c r="AR155" s="58"/>
      <c r="AS155" t="str">
        <f ca="1"/>
        <v>12/01/2024</v>
      </c>
      <c r="AT155" s="4">
        <f ca="1"/>
        <v>-807316784252</v>
      </c>
      <c r="AU155" s="4">
        <f ca="1"/>
        <v>1151671445506</v>
      </c>
      <c r="AV155" s="4"/>
    </row>
    <row r="156" spans="23:72" x14ac:dyDescent="0.2">
      <c r="W156" s="58"/>
      <c r="X156" t="str">
        <f ca="1"/>
        <v>11/01/2024</v>
      </c>
      <c r="Y156" s="4">
        <f ca="1"/>
        <v>74194292489</v>
      </c>
      <c r="Z156" s="4">
        <f ca="1"/>
        <v>-105670090351</v>
      </c>
      <c r="AA156" s="4">
        <f ca="1"/>
        <v>66158120000</v>
      </c>
      <c r="AB156" s="4">
        <f ca="1"/>
        <v>-5726517743</v>
      </c>
      <c r="AC156" s="4">
        <f ca="1"/>
        <v>72427220000</v>
      </c>
      <c r="AD156" s="4">
        <f ca="1"/>
        <v>-196331120000</v>
      </c>
      <c r="AE156" s="4">
        <f ca="1"/>
        <v>-3848995930</v>
      </c>
      <c r="AF156" s="4">
        <f ca="1"/>
        <v>-4154801046</v>
      </c>
      <c r="AG156" s="4">
        <f ca="1"/>
        <v>236385507222</v>
      </c>
      <c r="AH156" s="4">
        <f ca="1"/>
        <v>31947961914</v>
      </c>
      <c r="AJ156" s="58"/>
      <c r="AK156" t="str">
        <f ca="1"/>
        <v>11/01/2024</v>
      </c>
      <c r="AL156" s="4">
        <f ca="1"/>
        <v>32018674343</v>
      </c>
      <c r="AM156" s="4">
        <f ca="1"/>
        <v>105591762403</v>
      </c>
      <c r="AN156" s="4">
        <f ca="1"/>
        <v>166520598832</v>
      </c>
      <c r="AO156" s="4">
        <f ca="1"/>
        <v>-72608962315</v>
      </c>
      <c r="AR156" s="58"/>
      <c r="AS156" t="str">
        <f ca="1"/>
        <v>11/01/2024</v>
      </c>
      <c r="AT156" s="4">
        <f ca="1"/>
        <v>-798025144252</v>
      </c>
      <c r="AU156" s="4">
        <f ca="1"/>
        <v>1152053545506</v>
      </c>
      <c r="AV156" s="4"/>
    </row>
    <row r="157" spans="23:72" x14ac:dyDescent="0.2">
      <c r="W157" s="58"/>
      <c r="X157" t="str">
        <f ca="1"/>
        <v>10/01/2024</v>
      </c>
      <c r="Y157" s="4">
        <f ca="1"/>
        <v>71294372489</v>
      </c>
      <c r="Z157" s="4">
        <f ca="1"/>
        <v>-104057466450</v>
      </c>
      <c r="AA157" s="4">
        <f ca="1"/>
        <v>61084700000</v>
      </c>
      <c r="AB157" s="4">
        <f ca="1"/>
        <v>-1639307743</v>
      </c>
      <c r="AC157" s="4">
        <f ca="1"/>
        <v>70538740000</v>
      </c>
      <c r="AD157" s="4">
        <f ca="1"/>
        <v>-183673490000</v>
      </c>
      <c r="AE157" s="4">
        <f ca="1"/>
        <v>2618164070</v>
      </c>
      <c r="AF157" s="4">
        <f ca="1"/>
        <v>-4154801046</v>
      </c>
      <c r="AG157" s="4">
        <f ca="1"/>
        <v>237414447222</v>
      </c>
      <c r="AH157" s="4">
        <f ca="1"/>
        <v>31559521914</v>
      </c>
      <c r="AJ157" s="58"/>
      <c r="AK157" t="str">
        <f ca="1"/>
        <v>10/01/2024</v>
      </c>
      <c r="AL157" s="4">
        <f ca="1"/>
        <v>40112012403</v>
      </c>
      <c r="AM157" s="4">
        <f ca="1"/>
        <v>70272252403</v>
      </c>
      <c r="AN157" s="4">
        <f ca="1"/>
        <v>208203398832</v>
      </c>
      <c r="AO157" s="4">
        <f ca="1"/>
        <v>-55741325815</v>
      </c>
      <c r="AR157" s="58"/>
      <c r="AS157" t="str">
        <f ca="1"/>
        <v>10/01/2024</v>
      </c>
      <c r="AT157" s="4">
        <f ca="1"/>
        <v>-793094944252</v>
      </c>
      <c r="AU157" s="4">
        <f ca="1"/>
        <v>1177559775506</v>
      </c>
      <c r="AV157" s="4"/>
    </row>
    <row r="158" spans="23:72" x14ac:dyDescent="0.2">
      <c r="W158" s="58"/>
      <c r="X158" t="str">
        <f ca="1"/>
        <v>09/01/2024</v>
      </c>
      <c r="Y158" s="4">
        <f ca="1"/>
        <v>70971412489</v>
      </c>
      <c r="Z158" s="4">
        <f ca="1"/>
        <v>-101041834422</v>
      </c>
      <c r="AA158" s="4">
        <f ca="1"/>
        <v>61168040000</v>
      </c>
      <c r="AB158" s="4">
        <f ca="1"/>
        <v>-1587407743</v>
      </c>
      <c r="AC158" s="4">
        <f ca="1"/>
        <v>65774860000</v>
      </c>
      <c r="AD158" s="4">
        <f ca="1"/>
        <v>-175811150000</v>
      </c>
      <c r="AE158" s="4">
        <f ca="1"/>
        <v>13111904070</v>
      </c>
      <c r="AF158" s="4">
        <f ca="1"/>
        <v>-2371741046</v>
      </c>
      <c r="AG158" s="4">
        <f ca="1"/>
        <v>237626127222</v>
      </c>
      <c r="AH158" s="4">
        <f ca="1"/>
        <v>31525061914</v>
      </c>
      <c r="AJ158" s="58"/>
      <c r="AK158" t="str">
        <f ca="1"/>
        <v>09/01/2024</v>
      </c>
      <c r="AL158" s="4">
        <f ca="1"/>
        <v>46001342043</v>
      </c>
      <c r="AM158" s="4">
        <f ca="1"/>
        <v>65152772403</v>
      </c>
      <c r="AN158" s="4">
        <f ca="1"/>
        <v>217856698832</v>
      </c>
      <c r="AO158" s="4">
        <f ca="1"/>
        <v>-830127175</v>
      </c>
      <c r="AR158" s="58"/>
      <c r="AS158" t="str">
        <f ca="1"/>
        <v>09/01/2024</v>
      </c>
      <c r="AT158" s="4">
        <f ca="1"/>
        <v>-777084654252</v>
      </c>
      <c r="AU158" s="4">
        <f ca="1"/>
        <v>1233747445506</v>
      </c>
      <c r="AV158" s="4"/>
    </row>
    <row r="159" spans="23:72" x14ac:dyDescent="0.2">
      <c r="W159" s="58"/>
      <c r="X159" t="str">
        <f ca="1"/>
        <v>08/01/2024</v>
      </c>
      <c r="Y159" s="4">
        <f ca="1"/>
        <v>68749042489</v>
      </c>
      <c r="Z159" s="4">
        <f ca="1"/>
        <v>-90111439546</v>
      </c>
      <c r="AA159" s="4">
        <f ca="1"/>
        <v>60523430000</v>
      </c>
      <c r="AB159" s="4">
        <f ca="1"/>
        <v>-1573597743</v>
      </c>
      <c r="AC159" s="4">
        <f ca="1"/>
        <v>49326480000</v>
      </c>
      <c r="AD159" s="4">
        <f ca="1"/>
        <v>-128658670000</v>
      </c>
      <c r="AE159" s="4">
        <f ca="1"/>
        <v>27875684070</v>
      </c>
      <c r="AF159" s="4">
        <f ca="1"/>
        <v>-2371741046</v>
      </c>
      <c r="AG159" s="4">
        <f ca="1"/>
        <v>231941587222</v>
      </c>
      <c r="AH159" s="4">
        <f ca="1"/>
        <v>31490161914</v>
      </c>
      <c r="AJ159" s="58"/>
      <c r="AK159" t="str">
        <f ca="1"/>
        <v>08/01/2024</v>
      </c>
      <c r="AL159" s="4">
        <f ca="1"/>
        <v>54152887068</v>
      </c>
      <c r="AM159" s="4">
        <f ca="1"/>
        <v>8327672403</v>
      </c>
      <c r="AN159" s="4">
        <f ca="1"/>
        <v>261079968832</v>
      </c>
      <c r="AO159" s="4">
        <f ca="1"/>
        <v>51208180397</v>
      </c>
      <c r="AR159" s="58"/>
      <c r="AS159" t="str">
        <f ca="1"/>
        <v>08/01/2024</v>
      </c>
      <c r="AT159" s="4">
        <f ca="1"/>
        <v>-769312164252</v>
      </c>
      <c r="AU159" s="4">
        <f ca="1"/>
        <v>1233477065506</v>
      </c>
      <c r="AV159" s="4"/>
    </row>
    <row r="160" spans="23:72" x14ac:dyDescent="0.2">
      <c r="W160" s="58"/>
      <c r="X160" t="str">
        <f ca="1"/>
        <v>05/01/2024</v>
      </c>
      <c r="Y160" s="4">
        <f ca="1"/>
        <v>61580412489</v>
      </c>
      <c r="Z160" s="4">
        <f ca="1"/>
        <v>-83375677029</v>
      </c>
      <c r="AA160" s="4">
        <f ca="1"/>
        <v>57133530000</v>
      </c>
      <c r="AB160" s="4">
        <f ca="1"/>
        <v>-452217743</v>
      </c>
      <c r="AC160" s="4">
        <f ca="1"/>
        <v>28841540000</v>
      </c>
      <c r="AD160" s="4">
        <f ca="1"/>
        <v>-70006740000</v>
      </c>
      <c r="AE160" s="4">
        <f ca="1"/>
        <v>45963954070</v>
      </c>
      <c r="AF160" s="4">
        <f ca="1"/>
        <v>-2371741046</v>
      </c>
      <c r="AG160" s="4">
        <f ca="1"/>
        <v>237887917222</v>
      </c>
      <c r="AH160" s="4">
        <f ca="1"/>
        <v>32423201914</v>
      </c>
      <c r="AJ160" s="58"/>
      <c r="AK160" t="str">
        <f ca="1"/>
        <v>05/01/2024</v>
      </c>
      <c r="AL160" s="4">
        <f ca="1"/>
        <v>53192486272</v>
      </c>
      <c r="AM160" s="4">
        <f ca="1"/>
        <v>17166142403</v>
      </c>
      <c r="AN160" s="4">
        <f ca="1"/>
        <v>282121608832</v>
      </c>
      <c r="AO160" s="4">
        <f ca="1"/>
        <v>51729337152</v>
      </c>
      <c r="AR160" s="58"/>
      <c r="AS160" t="str">
        <f ca="1"/>
        <v>05/01/2024</v>
      </c>
      <c r="AT160" s="4">
        <f ca="1"/>
        <v>-758504204252</v>
      </c>
      <c r="AU160" s="4">
        <f ca="1"/>
        <v>1268992125506</v>
      </c>
      <c r="AV160" s="4"/>
    </row>
    <row r="161" spans="23:48" x14ac:dyDescent="0.2">
      <c r="W161" s="58"/>
      <c r="X161" t="str">
        <f ca="1"/>
        <v>04/01/2024</v>
      </c>
      <c r="Y161" s="4">
        <f ca="1"/>
        <v>61580432489</v>
      </c>
      <c r="Z161" s="4">
        <f ca="1"/>
        <v>-67693947553</v>
      </c>
      <c r="AA161" s="4">
        <f ca="1"/>
        <v>62105800000</v>
      </c>
      <c r="AB161" s="4">
        <f ca="1"/>
        <v>-656547743</v>
      </c>
      <c r="AC161" s="4">
        <f ca="1"/>
        <v>22110980000</v>
      </c>
      <c r="AD161" s="4">
        <f ca="1"/>
        <v>-20215400000</v>
      </c>
      <c r="AE161" s="4">
        <f ca="1"/>
        <v>48365254070</v>
      </c>
      <c r="AF161" s="4">
        <f ca="1"/>
        <v>-2360261046</v>
      </c>
      <c r="AG161" s="4">
        <f ca="1"/>
        <v>244331257222</v>
      </c>
      <c r="AH161" s="4">
        <f ca="1"/>
        <v>32388511914</v>
      </c>
      <c r="AJ161" s="58"/>
      <c r="AK161" t="str">
        <f ca="1"/>
        <v>04/01/2024</v>
      </c>
      <c r="AL161" s="4">
        <f ca="1"/>
        <v>52849895435</v>
      </c>
      <c r="AM161" s="4">
        <f ca="1"/>
        <v>3418492403</v>
      </c>
      <c r="AN161" s="4">
        <f ca="1"/>
        <v>299298528832</v>
      </c>
      <c r="AO161" s="4">
        <f ca="1"/>
        <v>50571214888</v>
      </c>
      <c r="AR161" s="58"/>
      <c r="AS161" t="str">
        <f ca="1"/>
        <v>04/01/2024</v>
      </c>
      <c r="AT161" s="4">
        <f ca="1"/>
        <v>-759742644252</v>
      </c>
      <c r="AU161" s="4">
        <f ca="1"/>
        <v>1272363325506</v>
      </c>
      <c r="AV161" s="4"/>
    </row>
    <row r="162" spans="23:48" x14ac:dyDescent="0.2">
      <c r="W162" s="58"/>
      <c r="X162" t="str">
        <f ca="1"/>
        <v>03/01/2024</v>
      </c>
      <c r="Y162" s="4">
        <f ca="1"/>
        <v>58155482489</v>
      </c>
      <c r="Z162" s="4">
        <f ca="1"/>
        <v>-58908396589</v>
      </c>
      <c r="AA162" s="4">
        <f ca="1"/>
        <v>61303350000</v>
      </c>
      <c r="AB162" s="4">
        <f ca="1"/>
        <v>-689427743</v>
      </c>
      <c r="AC162" s="4">
        <f ca="1"/>
        <v>19050430000</v>
      </c>
      <c r="AD162" s="4">
        <f ca="1"/>
        <v>6894210000</v>
      </c>
      <c r="AE162" s="4">
        <f ca="1"/>
        <v>48960654070</v>
      </c>
      <c r="AF162" s="4">
        <f ca="1"/>
        <v>-2360261046</v>
      </c>
      <c r="AG162" s="4">
        <f ca="1"/>
        <v>237672137222</v>
      </c>
      <c r="AH162" s="4">
        <f ca="1"/>
        <v>32361091914</v>
      </c>
      <c r="AJ162" s="58"/>
      <c r="AK162" t="str">
        <f ca="1"/>
        <v>03/01/2024</v>
      </c>
      <c r="AL162" s="4">
        <f ca="1"/>
        <v>47702142769</v>
      </c>
      <c r="AM162" s="4">
        <f ca="1"/>
        <v>16056222403</v>
      </c>
      <c r="AN162" s="4">
        <f ca="1"/>
        <v>311746408832</v>
      </c>
      <c r="AO162" s="4">
        <f ca="1"/>
        <v>62062874615</v>
      </c>
      <c r="AR162" s="58"/>
      <c r="AS162" t="str">
        <f ca="1"/>
        <v>03/01/2024</v>
      </c>
      <c r="AT162" s="4">
        <f ca="1"/>
        <v>-757311534252</v>
      </c>
      <c r="AU162" s="4">
        <f ca="1"/>
        <v>1274546465506</v>
      </c>
      <c r="AV162" s="4"/>
    </row>
    <row r="163" spans="23:48" x14ac:dyDescent="0.2">
      <c r="W163" s="58"/>
      <c r="X163" t="str">
        <f ca="1"/>
        <v>02/01/2024</v>
      </c>
      <c r="Y163" s="4">
        <f ca="1"/>
        <v>58940242489</v>
      </c>
      <c r="Z163" s="4">
        <f ca="1"/>
        <v>-53334795675</v>
      </c>
      <c r="AA163" s="4">
        <f ca="1"/>
        <v>60160830000</v>
      </c>
      <c r="AB163" s="4">
        <f ca="1"/>
        <v>-689327743</v>
      </c>
      <c r="AC163" s="4">
        <f ca="1"/>
        <v>19145220000</v>
      </c>
      <c r="AD163" s="4">
        <f ca="1"/>
        <v>2878250000</v>
      </c>
      <c r="AE163" s="4">
        <f ca="1"/>
        <v>29259874070</v>
      </c>
      <c r="AF163" s="4">
        <f ca="1"/>
        <v>-2360261046</v>
      </c>
      <c r="AG163" s="4">
        <f ca="1"/>
        <v>240003297222</v>
      </c>
      <c r="AH163" s="4">
        <f ca="1"/>
        <v>32325701914</v>
      </c>
      <c r="AJ163" s="58"/>
      <c r="AK163" t="str">
        <f ca="1"/>
        <v>02/01/2024</v>
      </c>
      <c r="AL163" s="4">
        <f ca="1"/>
        <v>47702142769</v>
      </c>
      <c r="AM163" s="4">
        <f ca="1"/>
        <v>21448592403</v>
      </c>
      <c r="AN163" s="4">
        <f ca="1"/>
        <v>316257788832</v>
      </c>
      <c r="AO163" s="4">
        <f ca="1"/>
        <v>88740287613</v>
      </c>
      <c r="AR163" s="58"/>
      <c r="AS163" t="str">
        <f ca="1"/>
        <v>02/01/2024</v>
      </c>
      <c r="AT163" s="4">
        <f ca="1"/>
        <v>-760500834252</v>
      </c>
      <c r="AU163" s="4">
        <f ca="1"/>
        <v>1296981975506</v>
      </c>
      <c r="AV163" s="4"/>
    </row>
    <row r="164" spans="23:48" x14ac:dyDescent="0.2">
      <c r="W164" s="58"/>
      <c r="X164" t="str">
        <f ca="1"/>
        <v>29/12/2023</v>
      </c>
      <c r="Y164" s="4">
        <f ca="1"/>
        <v>59316922489</v>
      </c>
      <c r="Z164" s="4">
        <f ca="1"/>
        <v>-46432613760</v>
      </c>
      <c r="AA164" s="4">
        <f ca="1"/>
        <v>55075600000</v>
      </c>
      <c r="AB164" s="4">
        <f ca="1"/>
        <v>-2224577743</v>
      </c>
      <c r="AC164" s="4">
        <f ca="1"/>
        <v>17855530000</v>
      </c>
      <c r="AD164" s="4">
        <f ca="1"/>
        <v>-2076960000</v>
      </c>
      <c r="AE164" s="4">
        <f ca="1"/>
        <v>25682874070</v>
      </c>
      <c r="AF164" s="4">
        <f ca="1"/>
        <v>-5240351046</v>
      </c>
      <c r="AG164" s="4">
        <f ca="1"/>
        <v>240414957222</v>
      </c>
      <c r="AH164" s="4">
        <f ca="1"/>
        <v>31686221914</v>
      </c>
      <c r="AJ164" s="58"/>
      <c r="AK164" t="str">
        <f ca="1"/>
        <v>29/12/2023</v>
      </c>
      <c r="AL164" s="4">
        <f ca="1"/>
        <v>47700273705</v>
      </c>
      <c r="AM164" s="4">
        <f ca="1"/>
        <v>25100272403</v>
      </c>
      <c r="AN164" s="4">
        <f ca="1"/>
        <v>317397368832</v>
      </c>
      <c r="AO164" s="4">
        <f ca="1"/>
        <v>106680603740</v>
      </c>
      <c r="AR164" s="58"/>
      <c r="AS164" t="str">
        <f ca="1"/>
        <v>29/12/2023</v>
      </c>
      <c r="AT164" s="4">
        <f ca="1"/>
        <v>-759452334252</v>
      </c>
      <c r="AU164" s="4">
        <f ca="1"/>
        <v>1281942085506</v>
      </c>
      <c r="AV164" s="4"/>
    </row>
    <row r="165" spans="23:48" x14ac:dyDescent="0.2">
      <c r="W165" s="58"/>
      <c r="X165" t="str">
        <f ca="1"/>
        <v>28/12/2023</v>
      </c>
      <c r="Y165" s="4">
        <f ca="1"/>
        <v>61043572489</v>
      </c>
      <c r="Z165" s="4">
        <f ca="1"/>
        <v>-52210821514</v>
      </c>
      <c r="AA165" s="4">
        <f ca="1"/>
        <v>53246630000</v>
      </c>
      <c r="AB165" s="4">
        <f ca="1"/>
        <v>-2185937743</v>
      </c>
      <c r="AC165" s="4">
        <f ca="1"/>
        <v>16404610000</v>
      </c>
      <c r="AD165" s="4">
        <f ca="1"/>
        <v>-8809900000</v>
      </c>
      <c r="AE165" s="4">
        <f ca="1"/>
        <v>-9584545930</v>
      </c>
      <c r="AF165" s="4">
        <f ca="1"/>
        <v>-11902941046</v>
      </c>
      <c r="AG165" s="4">
        <f ca="1"/>
        <v>229917057222</v>
      </c>
      <c r="AH165" s="4">
        <f ca="1"/>
        <v>31667201914</v>
      </c>
      <c r="AJ165" s="58"/>
      <c r="AK165" t="str">
        <f ca="1"/>
        <v>28/12/2023</v>
      </c>
      <c r="AL165" s="4">
        <f ca="1"/>
        <v>47700273705</v>
      </c>
      <c r="AM165" s="4">
        <f ca="1"/>
        <v>28993652403</v>
      </c>
      <c r="AN165" s="4">
        <f ca="1"/>
        <v>291866798832</v>
      </c>
      <c r="AO165" s="4">
        <f ca="1"/>
        <v>109565545276</v>
      </c>
      <c r="AR165" s="58"/>
      <c r="AS165" t="str">
        <f ca="1"/>
        <v>28/12/2023</v>
      </c>
      <c r="AT165" s="4">
        <f ca="1"/>
        <v>-766831224252</v>
      </c>
      <c r="AU165" s="4">
        <f ca="1"/>
        <v>1267745445506</v>
      </c>
      <c r="AV165" s="4"/>
    </row>
    <row r="166" spans="23:48" x14ac:dyDescent="0.2">
      <c r="W166" s="58"/>
      <c r="X166" t="str">
        <f ca="1"/>
        <v>27/12/2023</v>
      </c>
      <c r="Y166" s="4">
        <f ca="1"/>
        <v>60915502489</v>
      </c>
      <c r="Z166" s="4">
        <f ca="1"/>
        <v>-52862736301</v>
      </c>
      <c r="AA166" s="4">
        <f ca="1"/>
        <v>45058130000</v>
      </c>
      <c r="AB166" s="4">
        <f ca="1"/>
        <v>-2185937743</v>
      </c>
      <c r="AC166" s="4">
        <f ca="1"/>
        <v>13849930000</v>
      </c>
      <c r="AD166" s="4">
        <f ca="1"/>
        <v>-9840690000</v>
      </c>
      <c r="AE166" s="4">
        <f ca="1"/>
        <v>-12932685930</v>
      </c>
      <c r="AF166" s="4">
        <f ca="1"/>
        <v>-12963231046</v>
      </c>
      <c r="AG166" s="4">
        <f ca="1"/>
        <v>229942927222</v>
      </c>
      <c r="AH166" s="4">
        <f ca="1"/>
        <v>31784041914</v>
      </c>
      <c r="AJ166" s="58"/>
      <c r="AK166" t="str">
        <f ca="1"/>
        <v>27/12/2023</v>
      </c>
      <c r="AL166" s="4">
        <f ca="1"/>
        <v>47581956046</v>
      </c>
      <c r="AM166" s="4">
        <f ca="1"/>
        <v>8296962403</v>
      </c>
      <c r="AN166" s="4">
        <f ca="1"/>
        <v>288106528832</v>
      </c>
      <c r="AO166" s="4">
        <f ca="1"/>
        <v>109427364777</v>
      </c>
      <c r="AR166" s="58"/>
      <c r="AS166" t="str">
        <f ca="1"/>
        <v>27/12/2023</v>
      </c>
      <c r="AT166" s="4">
        <f ca="1"/>
        <v>-781286414252</v>
      </c>
      <c r="AU166" s="4">
        <f ca="1"/>
        <v>1249597305506</v>
      </c>
      <c r="AV166" s="4"/>
    </row>
    <row r="167" spans="23:48" x14ac:dyDescent="0.2">
      <c r="W167" s="58"/>
      <c r="X167" t="str">
        <f ca="1"/>
        <v>26/12/2023</v>
      </c>
      <c r="Y167" s="4">
        <f ca="1"/>
        <v>61009632489</v>
      </c>
      <c r="Z167" s="4">
        <f ca="1"/>
        <v>-46953524149</v>
      </c>
      <c r="AA167" s="4">
        <f ca="1"/>
        <v>33509540000</v>
      </c>
      <c r="AB167" s="4">
        <f ca="1"/>
        <v>-442157743</v>
      </c>
      <c r="AC167" s="4">
        <f ca="1"/>
        <v>13316090000</v>
      </c>
      <c r="AD167" s="4">
        <f ca="1"/>
        <v>-39891800000</v>
      </c>
      <c r="AE167" s="4">
        <f ca="1"/>
        <v>-13181945930</v>
      </c>
      <c r="AF167" s="4">
        <f ca="1"/>
        <v>-10148981046</v>
      </c>
      <c r="AG167" s="4">
        <f ca="1"/>
        <v>227942357222</v>
      </c>
      <c r="AH167" s="4">
        <f ca="1"/>
        <v>31918801914</v>
      </c>
      <c r="AJ167" s="58"/>
      <c r="AK167" t="str">
        <f ca="1"/>
        <v>26/12/2023</v>
      </c>
      <c r="AL167" s="4">
        <f ca="1"/>
        <v>47591266250</v>
      </c>
      <c r="AM167" s="4">
        <f ca="1"/>
        <v>13142632403</v>
      </c>
      <c r="AN167" s="4">
        <f ca="1"/>
        <v>274794848832</v>
      </c>
      <c r="AO167" s="4">
        <f ca="1"/>
        <v>114111333097</v>
      </c>
      <c r="AR167" s="58"/>
      <c r="AS167" t="str">
        <f ca="1"/>
        <v>26/12/2023</v>
      </c>
      <c r="AT167" s="4">
        <f ca="1"/>
        <v>-785838804252</v>
      </c>
      <c r="AU167" s="4">
        <f ca="1"/>
        <v>1247467565506</v>
      </c>
      <c r="AV167" s="4"/>
    </row>
    <row r="168" spans="23:48" x14ac:dyDescent="0.2">
      <c r="W168" s="58"/>
      <c r="X168" t="str">
        <f ca="1"/>
        <v>25/12/2023</v>
      </c>
      <c r="Y168" s="4">
        <f ca="1"/>
        <v>59065502489</v>
      </c>
      <c r="Z168" s="4">
        <f ca="1"/>
        <v>-41332178725</v>
      </c>
      <c r="AA168" s="4">
        <f ca="1"/>
        <v>24850490000</v>
      </c>
      <c r="AB168" s="4">
        <f ca="1"/>
        <v>-34877743</v>
      </c>
      <c r="AC168" s="4">
        <f ca="1"/>
        <v>12692760000</v>
      </c>
      <c r="AD168" s="4">
        <f ca="1"/>
        <v>-54629440000</v>
      </c>
      <c r="AE168" s="4">
        <f ca="1"/>
        <v>-22128965930</v>
      </c>
      <c r="AF168" s="4">
        <f ca="1"/>
        <v>-2351081046</v>
      </c>
      <c r="AG168" s="4">
        <f ca="1"/>
        <v>219279387222</v>
      </c>
      <c r="AH168" s="4">
        <f ca="1"/>
        <v>32112391914</v>
      </c>
      <c r="AJ168" s="58"/>
      <c r="AK168" t="str">
        <f ca="1"/>
        <v>25/12/2023</v>
      </c>
      <c r="AL168" s="4">
        <f ca="1"/>
        <v>45727666501</v>
      </c>
      <c r="AM168" s="4">
        <f ca="1"/>
        <v>25764422403</v>
      </c>
      <c r="AN168" s="4">
        <f ca="1"/>
        <v>275144748832</v>
      </c>
      <c r="AO168" s="4">
        <f ca="1"/>
        <v>122936573981</v>
      </c>
      <c r="AR168" s="58"/>
      <c r="AS168" t="str">
        <f ca="1"/>
        <v>25/12/2023</v>
      </c>
      <c r="AT168" s="4">
        <f ca="1"/>
        <v>-779849194252</v>
      </c>
      <c r="AU168" s="4">
        <f ca="1"/>
        <v>1242431865506</v>
      </c>
      <c r="AV168" s="4"/>
    </row>
    <row r="169" spans="23:48" x14ac:dyDescent="0.2">
      <c r="W169" s="58"/>
      <c r="X169" t="str">
        <f ca="1"/>
        <v>22/12/2023</v>
      </c>
      <c r="Y169" s="4">
        <f ca="1"/>
        <v>55808132489</v>
      </c>
      <c r="Z169" s="4">
        <f ca="1"/>
        <v>-34818463013</v>
      </c>
      <c r="AA169" s="4">
        <f ca="1"/>
        <v>16955490000</v>
      </c>
      <c r="AB169" s="4">
        <f ca="1"/>
        <v>2589082257</v>
      </c>
      <c r="AC169" s="4">
        <f ca="1"/>
        <v>11937010000</v>
      </c>
      <c r="AD169" s="4">
        <f ca="1"/>
        <v>-64413610000</v>
      </c>
      <c r="AE169" s="4">
        <f ca="1"/>
        <v>-22569665930</v>
      </c>
      <c r="AF169" s="4">
        <f ca="1"/>
        <v>-19211046</v>
      </c>
      <c r="AG169" s="4">
        <f ca="1"/>
        <v>207745557222</v>
      </c>
      <c r="AH169" s="4">
        <f ca="1"/>
        <v>32202511914</v>
      </c>
      <c r="AJ169" s="58"/>
      <c r="AK169" t="str">
        <f ca="1"/>
        <v>22/12/2023</v>
      </c>
      <c r="AL169" s="4">
        <f ca="1"/>
        <v>45727666501</v>
      </c>
      <c r="AM169" s="4">
        <f ca="1"/>
        <v>25075382403</v>
      </c>
      <c r="AN169" s="4">
        <f ca="1"/>
        <v>250830988832</v>
      </c>
      <c r="AO169" s="4">
        <f ca="1"/>
        <v>122890121661</v>
      </c>
      <c r="AR169" s="58"/>
      <c r="AS169" t="str">
        <f ca="1"/>
        <v>22/12/2023</v>
      </c>
      <c r="AT169" s="4">
        <f ca="1"/>
        <v>-781302284252</v>
      </c>
      <c r="AU169" s="4">
        <f ca="1"/>
        <v>1238036635506</v>
      </c>
      <c r="AV169" s="4"/>
    </row>
    <row r="170" spans="23:48" x14ac:dyDescent="0.2">
      <c r="W170" s="58"/>
      <c r="X170" t="str">
        <f ca="1"/>
        <v>21/12/2023</v>
      </c>
      <c r="Y170" s="4">
        <f ca="1"/>
        <v>54713812489</v>
      </c>
      <c r="Z170" s="4">
        <f ca="1"/>
        <v>-29886017749</v>
      </c>
      <c r="AA170" s="4">
        <f ca="1"/>
        <v>4066790000</v>
      </c>
      <c r="AB170" s="4">
        <f ca="1"/>
        <v>2562172257</v>
      </c>
      <c r="AC170" s="4">
        <f ca="1"/>
        <v>10878760000</v>
      </c>
      <c r="AD170" s="4">
        <f ca="1"/>
        <v>2794280000</v>
      </c>
      <c r="AE170" s="4">
        <f ca="1"/>
        <v>-22570095930</v>
      </c>
      <c r="AF170" s="4">
        <f ca="1"/>
        <v>-25781046</v>
      </c>
      <c r="AG170" s="4">
        <f ca="1"/>
        <v>198592287222</v>
      </c>
      <c r="AH170" s="4">
        <f ca="1"/>
        <v>31404171914</v>
      </c>
      <c r="AJ170" s="58"/>
      <c r="AK170" t="str">
        <f ca="1"/>
        <v>21/12/2023</v>
      </c>
      <c r="AL170" s="4">
        <f ca="1"/>
        <v>51435538831</v>
      </c>
      <c r="AM170" s="4">
        <f ca="1"/>
        <v>33321402403</v>
      </c>
      <c r="AN170" s="4">
        <f ca="1"/>
        <v>245091008832</v>
      </c>
      <c r="AO170" s="4">
        <f ca="1"/>
        <v>121230350104</v>
      </c>
      <c r="AR170" s="58"/>
      <c r="AS170" t="str">
        <f ca="1"/>
        <v>21/12/2023</v>
      </c>
      <c r="AT170" s="4">
        <f ca="1"/>
        <v>-765503304252</v>
      </c>
      <c r="AU170" s="4">
        <f ca="1"/>
        <v>1238985205506</v>
      </c>
      <c r="AV170" s="4"/>
    </row>
    <row r="171" spans="23:48" x14ac:dyDescent="0.2">
      <c r="W171" s="58"/>
      <c r="X171" t="str">
        <f ca="1"/>
        <v>20/12/2023</v>
      </c>
      <c r="Y171" s="4">
        <f ca="1"/>
        <v>53615782489</v>
      </c>
      <c r="Z171" s="4">
        <f ca="1"/>
        <v>-22135001112</v>
      </c>
      <c r="AA171" s="4">
        <f ca="1"/>
        <v>0</v>
      </c>
      <c r="AB171" s="4">
        <f ca="1"/>
        <v>1771642257</v>
      </c>
      <c r="AC171" s="4">
        <f ca="1"/>
        <v>10864120000</v>
      </c>
      <c r="AD171" s="4">
        <f ca="1"/>
        <v>10543890000</v>
      </c>
      <c r="AE171" s="4">
        <f ca="1"/>
        <v>-28823245930</v>
      </c>
      <c r="AF171" s="4">
        <f ca="1"/>
        <v>-23951046</v>
      </c>
      <c r="AG171" s="4">
        <f ca="1"/>
        <v>188558357222</v>
      </c>
      <c r="AH171" s="4">
        <f ca="1"/>
        <v>31411931914</v>
      </c>
      <c r="AJ171" s="58"/>
      <c r="AK171" t="str">
        <f ca="1"/>
        <v>20/12/2023</v>
      </c>
      <c r="AL171" s="4">
        <f ca="1"/>
        <v>51435538831</v>
      </c>
      <c r="AM171" s="4">
        <f ca="1"/>
        <v>38595012403</v>
      </c>
      <c r="AN171" s="4">
        <f ca="1"/>
        <v>234873498832</v>
      </c>
      <c r="AO171" s="4">
        <f ca="1"/>
        <v>124311319843</v>
      </c>
      <c r="AR171" s="58"/>
      <c r="AS171" t="str">
        <f ca="1"/>
        <v>20/12/2023</v>
      </c>
      <c r="AT171" s="4">
        <f ca="1"/>
        <v>-759580444252</v>
      </c>
      <c r="AU171" s="4">
        <f ca="1"/>
        <v>1252949295506</v>
      </c>
      <c r="AV171" s="4"/>
    </row>
    <row r="172" spans="23:48" x14ac:dyDescent="0.2">
      <c r="W172" s="58" t="s">
        <v>246</v>
      </c>
      <c r="X172" t="str">
        <f ca="1"/>
        <v>19/12/2023</v>
      </c>
      <c r="Y172" s="4">
        <f ca="1"/>
        <v>53627342489</v>
      </c>
      <c r="Z172" s="4">
        <f ca="1"/>
        <v>-16692250977</v>
      </c>
      <c r="AA172" s="4">
        <f ca="1"/>
        <v>0</v>
      </c>
      <c r="AB172" s="4">
        <f ca="1"/>
        <v>1771642257</v>
      </c>
      <c r="AC172" s="4">
        <f ca="1"/>
        <v>10826850000</v>
      </c>
      <c r="AD172" s="4">
        <f ca="1"/>
        <v>0</v>
      </c>
      <c r="AE172" s="4">
        <f ca="1"/>
        <v>-25292235930</v>
      </c>
      <c r="AF172" s="4">
        <f ca="1"/>
        <v>-23951046</v>
      </c>
      <c r="AG172" s="4">
        <f ca="1"/>
        <v>194351467222</v>
      </c>
      <c r="AH172" s="4">
        <f ca="1"/>
        <v>31526761914</v>
      </c>
      <c r="AJ172" s="58" t="s">
        <v>246</v>
      </c>
      <c r="AK172" t="str">
        <f ca="1"/>
        <v>19/12/2023</v>
      </c>
      <c r="AL172" s="4">
        <f ca="1"/>
        <v>51420750215</v>
      </c>
      <c r="AM172" s="4">
        <f ca="1"/>
        <v>39462132403</v>
      </c>
      <c r="AN172" s="4">
        <f ca="1"/>
        <v>230525028832</v>
      </c>
      <c r="AO172" s="4">
        <f ca="1"/>
        <v>132162014095</v>
      </c>
      <c r="AR172" s="58" t="s">
        <v>246</v>
      </c>
      <c r="AS172" t="str">
        <f ca="1"/>
        <v>19/12/2023</v>
      </c>
      <c r="AT172" s="4">
        <f ca="1"/>
        <v>-751407794252</v>
      </c>
      <c r="AU172" s="4">
        <f ca="1"/>
        <v>1250472255506</v>
      </c>
      <c r="AV172" s="4"/>
    </row>
    <row r="173" spans="23:48" x14ac:dyDescent="0.2">
      <c r="W173" s="58"/>
      <c r="X173" t="str">
        <f ca="1"/>
        <v>18/12/2023</v>
      </c>
      <c r="Y173" s="4">
        <f ca="1"/>
        <v>53511372489</v>
      </c>
      <c r="Z173" s="4">
        <f ca="1"/>
        <v>-12952755225</v>
      </c>
      <c r="AA173" s="4">
        <f ca="1"/>
        <v>0</v>
      </c>
      <c r="AB173" s="4">
        <f ca="1"/>
        <v>1366472257</v>
      </c>
      <c r="AC173" s="4">
        <f ca="1"/>
        <v>15525560000</v>
      </c>
      <c r="AD173" s="4">
        <f ca="1"/>
        <v>0</v>
      </c>
      <c r="AE173" s="4">
        <f ca="1"/>
        <v>-22479895930</v>
      </c>
      <c r="AF173" s="4">
        <f ca="1"/>
        <v>-271031046</v>
      </c>
      <c r="AG173" s="4">
        <f ca="1"/>
        <v>191098327222</v>
      </c>
      <c r="AH173" s="4">
        <f ca="1"/>
        <v>31507811914</v>
      </c>
      <c r="AJ173" s="58"/>
      <c r="AK173" t="str">
        <f ca="1"/>
        <v>18/12/2023</v>
      </c>
      <c r="AL173" s="4">
        <f ca="1"/>
        <v>51420750215</v>
      </c>
      <c r="AM173" s="4">
        <f ca="1"/>
        <v>39669702403</v>
      </c>
      <c r="AN173" s="4">
        <f ca="1"/>
        <v>228869918832</v>
      </c>
      <c r="AO173" s="4">
        <f ca="1"/>
        <v>143585019094</v>
      </c>
      <c r="AR173" s="58"/>
      <c r="AS173" t="str">
        <f ca="1"/>
        <v>18/12/2023</v>
      </c>
      <c r="AT173" s="4">
        <f ca="1"/>
        <v>-734416164252</v>
      </c>
      <c r="AU173" s="4">
        <f ca="1"/>
        <v>1201242185506</v>
      </c>
      <c r="AV173" s="4"/>
    </row>
    <row r="174" spans="23:48" x14ac:dyDescent="0.2">
      <c r="W174" s="58"/>
      <c r="X174" t="str">
        <f ca="1"/>
        <v>15/12/2023</v>
      </c>
      <c r="Y174" s="4">
        <f ca="1"/>
        <v>53698352489</v>
      </c>
      <c r="Z174" s="4">
        <f ca="1"/>
        <v>-16073364053</v>
      </c>
      <c r="AA174" s="4">
        <f ca="1"/>
        <v>0</v>
      </c>
      <c r="AB174" s="4">
        <f ca="1"/>
        <v>2730082257</v>
      </c>
      <c r="AC174" s="4">
        <f ca="1"/>
        <v>19264710000</v>
      </c>
      <c r="AD174" s="4">
        <f ca="1"/>
        <v>0</v>
      </c>
      <c r="AE174" s="4">
        <f ca="1"/>
        <v>-23045795930</v>
      </c>
      <c r="AF174" s="4">
        <f ca="1"/>
        <v>-531091046</v>
      </c>
      <c r="AG174" s="4">
        <f ca="1"/>
        <v>189366867222</v>
      </c>
      <c r="AH174" s="4">
        <f ca="1"/>
        <v>27679161914</v>
      </c>
      <c r="AJ174" s="58"/>
      <c r="AK174" t="str">
        <f ca="1"/>
        <v>15/12/2023</v>
      </c>
      <c r="AL174" s="4">
        <f ca="1"/>
        <v>51420750215</v>
      </c>
      <c r="AM174" s="4">
        <f ca="1"/>
        <v>42377922403</v>
      </c>
      <c r="AN174" s="4">
        <f ca="1"/>
        <v>229835958832</v>
      </c>
      <c r="AO174" s="4">
        <f ca="1"/>
        <v>145225152719</v>
      </c>
      <c r="AR174" s="58"/>
      <c r="AS174" t="str">
        <f ca="1"/>
        <v>15/12/2023</v>
      </c>
      <c r="AT174" s="4">
        <f ca="1"/>
        <v>-726383084252</v>
      </c>
      <c r="AU174" s="4">
        <f ca="1"/>
        <v>1218796775506</v>
      </c>
      <c r="AV174" s="4"/>
    </row>
    <row r="175" spans="23:48" x14ac:dyDescent="0.2">
      <c r="W175" s="58"/>
      <c r="X175" t="str">
        <f ca="1"/>
        <v>14/12/2023</v>
      </c>
      <c r="Y175" s="4">
        <f ca="1"/>
        <v>53761622489</v>
      </c>
      <c r="Z175" s="4">
        <f ca="1"/>
        <v>-12309407827</v>
      </c>
      <c r="AA175" s="4">
        <f ca="1"/>
        <v>0</v>
      </c>
      <c r="AB175" s="4">
        <f ca="1"/>
        <v>2185422257</v>
      </c>
      <c r="AC175" s="4">
        <f ca="1"/>
        <v>22938410000</v>
      </c>
      <c r="AD175" s="4">
        <f ca="1"/>
        <v>0</v>
      </c>
      <c r="AE175" s="4">
        <f ca="1"/>
        <v>20947674070</v>
      </c>
      <c r="AF175" s="4">
        <f ca="1"/>
        <v>-531091046</v>
      </c>
      <c r="AG175" s="4">
        <f ca="1"/>
        <v>187513607222</v>
      </c>
      <c r="AH175" s="4">
        <f ca="1"/>
        <v>23617531914</v>
      </c>
      <c r="AJ175" s="58"/>
      <c r="AK175" t="str">
        <f ca="1"/>
        <v>14/12/2023</v>
      </c>
      <c r="AL175" s="4">
        <f ca="1"/>
        <v>51420750215</v>
      </c>
      <c r="AM175" s="4">
        <f ca="1"/>
        <v>45702702403</v>
      </c>
      <c r="AN175" s="4">
        <f ca="1"/>
        <v>256949278832</v>
      </c>
      <c r="AO175" s="4">
        <f ca="1"/>
        <v>173543990080</v>
      </c>
      <c r="AR175" s="58"/>
      <c r="AS175" t="str">
        <f ca="1"/>
        <v>14/12/2023</v>
      </c>
      <c r="AT175" s="4">
        <f ca="1"/>
        <v>-704932324252</v>
      </c>
      <c r="AU175" s="4">
        <f ca="1"/>
        <v>1361062905506</v>
      </c>
      <c r="AV175" s="4"/>
    </row>
    <row r="176" spans="23:48" x14ac:dyDescent="0.2">
      <c r="W176" s="58"/>
      <c r="X176" t="str">
        <f ca="1"/>
        <v>13/12/2023</v>
      </c>
      <c r="Y176" s="4">
        <f ca="1"/>
        <v>53893402489</v>
      </c>
      <c r="Z176" s="4">
        <f ca="1"/>
        <v>-8955294957</v>
      </c>
      <c r="AA176" s="4">
        <f ca="1"/>
        <v>0</v>
      </c>
      <c r="AB176" s="4">
        <f ca="1"/>
        <v>2646222257</v>
      </c>
      <c r="AC176" s="4">
        <f ca="1"/>
        <v>25694210000</v>
      </c>
      <c r="AD176" s="4">
        <f ca="1"/>
        <v>0</v>
      </c>
      <c r="AE176" s="4">
        <f ca="1"/>
        <v>32379584070</v>
      </c>
      <c r="AF176" s="4">
        <f ca="1"/>
        <v>-272951046</v>
      </c>
      <c r="AG176" s="4">
        <f ca="1"/>
        <v>190397387222</v>
      </c>
      <c r="AH176" s="4">
        <f ca="1"/>
        <v>19824901914</v>
      </c>
      <c r="AJ176" s="58"/>
      <c r="AK176" t="str">
        <f ca="1"/>
        <v>13/12/2023</v>
      </c>
      <c r="AL176" s="4">
        <f ca="1"/>
        <v>51978036914</v>
      </c>
      <c r="AM176" s="4">
        <f ca="1"/>
        <v>44985822403</v>
      </c>
      <c r="AN176" s="4">
        <f ca="1"/>
        <v>260048638832</v>
      </c>
      <c r="AO176" s="4">
        <f ca="1"/>
        <v>175856404380</v>
      </c>
      <c r="AR176" s="58"/>
      <c r="AS176" t="str">
        <f ca="1"/>
        <v>13/12/2023</v>
      </c>
      <c r="AT176" s="4">
        <f ca="1"/>
        <v>-717311594252</v>
      </c>
      <c r="AU176" s="4">
        <f ca="1"/>
        <v>1378372235506</v>
      </c>
      <c r="AV176" s="4"/>
    </row>
    <row r="177" spans="23:48" x14ac:dyDescent="0.2">
      <c r="W177" s="58"/>
      <c r="X177" t="str">
        <f ca="1"/>
        <v>12/12/2023</v>
      </c>
      <c r="Y177" s="4">
        <f ca="1"/>
        <v>53841142489</v>
      </c>
      <c r="Z177" s="4">
        <f ca="1"/>
        <v>3596556399</v>
      </c>
      <c r="AA177" s="4">
        <f ca="1"/>
        <v>0</v>
      </c>
      <c r="AB177" s="4">
        <f ca="1"/>
        <v>1324282257</v>
      </c>
      <c r="AC177" s="4">
        <f ca="1"/>
        <v>31157530000</v>
      </c>
      <c r="AD177" s="4">
        <f ca="1"/>
        <v>0</v>
      </c>
      <c r="AE177" s="4">
        <f ca="1"/>
        <v>45364304070</v>
      </c>
      <c r="AF177" s="4">
        <f ca="1"/>
        <v>-870951046</v>
      </c>
      <c r="AG177" s="4">
        <f ca="1"/>
        <v>192733087222</v>
      </c>
      <c r="AH177" s="4">
        <f ca="1"/>
        <v>18486791914</v>
      </c>
      <c r="AJ177" s="58"/>
      <c r="AK177" t="str">
        <f ca="1"/>
        <v>12/12/2023</v>
      </c>
      <c r="AL177" s="4">
        <f ca="1"/>
        <v>51981790872</v>
      </c>
      <c r="AM177" s="4">
        <f ca="1"/>
        <v>49961342403</v>
      </c>
      <c r="AN177" s="4">
        <f ca="1"/>
        <v>282697088832</v>
      </c>
      <c r="AO177" s="4">
        <f ca="1"/>
        <v>193270702560</v>
      </c>
      <c r="AR177" s="58"/>
      <c r="AS177" t="str">
        <f ca="1"/>
        <v>12/12/2023</v>
      </c>
      <c r="AT177" s="4">
        <f ca="1"/>
        <v>-693805434252</v>
      </c>
      <c r="AU177" s="4">
        <f ca="1"/>
        <v>1375735045506</v>
      </c>
      <c r="AV177" s="4"/>
    </row>
    <row r="178" spans="23:48" x14ac:dyDescent="0.2">
      <c r="W178" s="58"/>
      <c r="X178" t="str">
        <f ca="1"/>
        <v>11/12/2023</v>
      </c>
      <c r="Y178" s="4">
        <f ca="1"/>
        <v>63251202489</v>
      </c>
      <c r="Z178" s="4">
        <f ca="1"/>
        <v>10324023561</v>
      </c>
      <c r="AA178" s="4">
        <f ca="1"/>
        <v>0</v>
      </c>
      <c r="AB178" s="4">
        <f ca="1"/>
        <v>1380452257</v>
      </c>
      <c r="AC178" s="4">
        <f ca="1"/>
        <v>31874850000</v>
      </c>
      <c r="AD178" s="4">
        <f ca="1"/>
        <v>0</v>
      </c>
      <c r="AE178" s="4">
        <f ca="1"/>
        <v>48533394070</v>
      </c>
      <c r="AF178" s="4">
        <f ca="1"/>
        <v>-873021046</v>
      </c>
      <c r="AG178" s="4">
        <f ca="1"/>
        <v>176608397222</v>
      </c>
      <c r="AH178" s="4">
        <f ca="1"/>
        <v>18549921914</v>
      </c>
      <c r="AJ178" s="58"/>
      <c r="AK178" t="str">
        <f ca="1"/>
        <v>11/12/2023</v>
      </c>
      <c r="AL178" s="4">
        <f ca="1"/>
        <v>36863245017</v>
      </c>
      <c r="AM178" s="4">
        <f ca="1"/>
        <v>50723772403</v>
      </c>
      <c r="AN178" s="4">
        <f ca="1"/>
        <v>278248968832</v>
      </c>
      <c r="AO178" s="4">
        <f ca="1"/>
        <v>189505258414</v>
      </c>
      <c r="AR178" s="58"/>
      <c r="AS178" t="str">
        <f ca="1"/>
        <v>11/12/2023</v>
      </c>
      <c r="AT178" s="4">
        <f ca="1"/>
        <v>-708864254252</v>
      </c>
      <c r="AU178" s="4">
        <f ca="1"/>
        <v>1374012265506</v>
      </c>
      <c r="AV178" s="4"/>
    </row>
    <row r="179" spans="23:48" x14ac:dyDescent="0.2">
      <c r="W179" s="58"/>
      <c r="X179" t="str">
        <f ca="1"/>
        <v>08/12/2023</v>
      </c>
      <c r="Y179" s="4">
        <f ca="1"/>
        <v>63535412489</v>
      </c>
      <c r="Z179" s="4">
        <f ca="1"/>
        <v>19162415768</v>
      </c>
      <c r="AA179" s="4">
        <f ca="1"/>
        <v>0</v>
      </c>
      <c r="AB179" s="4">
        <f ca="1"/>
        <v>1802272257</v>
      </c>
      <c r="AC179" s="4">
        <f ca="1"/>
        <v>32509820000</v>
      </c>
      <c r="AD179" s="4">
        <f ca="1"/>
        <v>0</v>
      </c>
      <c r="AE179" s="4">
        <f ca="1"/>
        <v>57901514070</v>
      </c>
      <c r="AF179" s="4">
        <f ca="1"/>
        <v>-873021046</v>
      </c>
      <c r="AG179" s="4">
        <f ca="1"/>
        <v>177897057222</v>
      </c>
      <c r="AH179" s="4">
        <f ca="1"/>
        <v>18616761914</v>
      </c>
      <c r="AJ179" s="58"/>
      <c r="AK179" t="str">
        <f ca="1"/>
        <v>08/12/2023</v>
      </c>
      <c r="AL179" s="4">
        <f ca="1"/>
        <v>36855685334</v>
      </c>
      <c r="AM179" s="4">
        <f ca="1"/>
        <v>51019622403</v>
      </c>
      <c r="AN179" s="4">
        <f ca="1"/>
        <v>286945388832</v>
      </c>
      <c r="AO179" s="4">
        <f ca="1"/>
        <v>181403537291</v>
      </c>
      <c r="AR179" s="58"/>
      <c r="AS179" t="str">
        <f ca="1"/>
        <v>08/12/2023</v>
      </c>
      <c r="AT179" s="4">
        <f ca="1"/>
        <v>-727959814252</v>
      </c>
      <c r="AU179" s="4">
        <f ca="1"/>
        <v>1346973485506</v>
      </c>
      <c r="AV179" s="4"/>
    </row>
    <row r="180" spans="23:48" x14ac:dyDescent="0.2">
      <c r="W180" s="58"/>
      <c r="X180" t="str">
        <f ca="1"/>
        <v>07/12/2023</v>
      </c>
      <c r="Y180" s="4">
        <f ca="1"/>
        <v>64349752489</v>
      </c>
      <c r="Z180" s="4">
        <f ca="1"/>
        <v>28126635586</v>
      </c>
      <c r="AA180" s="4">
        <f ca="1"/>
        <v>0</v>
      </c>
      <c r="AB180" s="4">
        <f ca="1"/>
        <v>3552652257</v>
      </c>
      <c r="AC180" s="4">
        <f ca="1"/>
        <v>33191930000</v>
      </c>
      <c r="AD180" s="4">
        <f ca="1"/>
        <v>0</v>
      </c>
      <c r="AE180" s="4">
        <f ca="1"/>
        <v>56835224070</v>
      </c>
      <c r="AF180" s="4">
        <f ca="1"/>
        <v>-4431046</v>
      </c>
      <c r="AG180" s="4">
        <f ca="1"/>
        <v>176739187222</v>
      </c>
      <c r="AH180" s="4">
        <f ca="1"/>
        <v>18869611914</v>
      </c>
      <c r="AJ180" s="58"/>
      <c r="AK180" t="str">
        <f ca="1"/>
        <v>07/12/2023</v>
      </c>
      <c r="AL180" s="4">
        <f ca="1"/>
        <v>37154160040</v>
      </c>
      <c r="AM180" s="4">
        <f ca="1"/>
        <v>50260222403</v>
      </c>
      <c r="AN180" s="4">
        <f ca="1"/>
        <v>280868718832</v>
      </c>
      <c r="AO180" s="4">
        <f ca="1"/>
        <v>181395760059</v>
      </c>
      <c r="AR180" s="58"/>
      <c r="AS180" t="str">
        <f ca="1"/>
        <v>07/12/2023</v>
      </c>
      <c r="AT180" s="4">
        <f ca="1"/>
        <v>-718088354252</v>
      </c>
      <c r="AU180" s="4">
        <f ca="1"/>
        <v>1307086835506</v>
      </c>
      <c r="AV180" s="4"/>
    </row>
    <row r="181" spans="23:48" x14ac:dyDescent="0.2">
      <c r="W181" s="58"/>
      <c r="X181" t="str">
        <f ca="1"/>
        <v>06/12/2023</v>
      </c>
      <c r="Y181" s="4">
        <f ca="1"/>
        <v>61001612489</v>
      </c>
      <c r="Z181" s="4">
        <f ca="1"/>
        <v>36574618057</v>
      </c>
      <c r="AA181" s="4">
        <f ca="1"/>
        <v>0</v>
      </c>
      <c r="AB181" s="4">
        <f ca="1"/>
        <v>4058982257</v>
      </c>
      <c r="AC181" s="4">
        <f ca="1"/>
        <v>33774540000</v>
      </c>
      <c r="AD181" s="4">
        <f ca="1"/>
        <v>0</v>
      </c>
      <c r="AE181" s="4">
        <f ca="1"/>
        <v>78076404070</v>
      </c>
      <c r="AF181" s="4">
        <f ca="1"/>
        <v>-2351046</v>
      </c>
      <c r="AG181" s="4">
        <f ca="1"/>
        <v>183843787222</v>
      </c>
      <c r="AH181" s="4">
        <f ca="1"/>
        <v>18930421914</v>
      </c>
      <c r="AJ181" s="58"/>
      <c r="AK181" t="str">
        <f ca="1"/>
        <v>06/12/2023</v>
      </c>
      <c r="AL181" s="4">
        <f ca="1"/>
        <v>34884806695</v>
      </c>
      <c r="AM181" s="4">
        <f ca="1"/>
        <v>51610262403</v>
      </c>
      <c r="AN181" s="4">
        <f ca="1"/>
        <v>286657908832</v>
      </c>
      <c r="AO181" s="4">
        <f ca="1"/>
        <v>181805652537</v>
      </c>
      <c r="AR181" s="58"/>
      <c r="AS181" t="str">
        <f ca="1"/>
        <v>06/12/2023</v>
      </c>
      <c r="AT181" s="4">
        <f ca="1"/>
        <v>-700172844252</v>
      </c>
      <c r="AU181" s="4">
        <f ca="1"/>
        <v>1280410585506</v>
      </c>
      <c r="AV181" s="4"/>
    </row>
    <row r="182" spans="23:48" x14ac:dyDescent="0.2">
      <c r="W182" s="58"/>
      <c r="X182" t="str">
        <f ca="1"/>
        <v>05/12/2023</v>
      </c>
      <c r="Y182" s="4">
        <f ca="1"/>
        <v>63299582489</v>
      </c>
      <c r="Z182" s="4">
        <f ca="1"/>
        <v>41458032713</v>
      </c>
      <c r="AA182" s="4">
        <f ca="1"/>
        <v>0</v>
      </c>
      <c r="AB182" s="4">
        <f ca="1"/>
        <v>4130712257</v>
      </c>
      <c r="AC182" s="4">
        <f ca="1"/>
        <v>34517170000</v>
      </c>
      <c r="AD182" s="4">
        <f ca="1"/>
        <v>0</v>
      </c>
      <c r="AE182" s="4">
        <f ca="1"/>
        <v>81095934070</v>
      </c>
      <c r="AF182" s="4">
        <f ca="1"/>
        <v>-2351046</v>
      </c>
      <c r="AG182" s="4">
        <f ca="1"/>
        <v>183928747222</v>
      </c>
      <c r="AH182" s="4">
        <f ca="1"/>
        <v>19074221914</v>
      </c>
      <c r="AJ182" s="58"/>
      <c r="AK182" t="str">
        <f ca="1"/>
        <v>05/12/2023</v>
      </c>
      <c r="AL182" s="4">
        <f ca="1"/>
        <v>35000600008</v>
      </c>
      <c r="AM182" s="4">
        <f ca="1"/>
        <v>43314162403</v>
      </c>
      <c r="AN182" s="4">
        <f ca="1"/>
        <v>273857438832</v>
      </c>
      <c r="AO182" s="4">
        <f ca="1"/>
        <v>162544082965</v>
      </c>
      <c r="AR182" s="58"/>
      <c r="AS182" t="str">
        <f ca="1"/>
        <v>05/12/2023</v>
      </c>
      <c r="AT182" s="4">
        <f ca="1"/>
        <v>-698711994252</v>
      </c>
      <c r="AU182" s="4">
        <f ca="1"/>
        <v>1255868065506</v>
      </c>
      <c r="AV182" s="4"/>
    </row>
    <row r="183" spans="23:48" x14ac:dyDescent="0.2">
      <c r="W183" s="58"/>
      <c r="X183" t="str">
        <f ca="1"/>
        <v>04/12/2023</v>
      </c>
      <c r="Y183" s="4">
        <f ca="1"/>
        <v>63124362489</v>
      </c>
      <c r="Z183" s="4">
        <f ca="1"/>
        <v>46489579926</v>
      </c>
      <c r="AA183" s="4">
        <f ca="1"/>
        <v>0</v>
      </c>
      <c r="AB183" s="4">
        <f ca="1"/>
        <v>4109772257</v>
      </c>
      <c r="AC183" s="4">
        <f ca="1"/>
        <v>35159100000</v>
      </c>
      <c r="AD183" s="4">
        <f ca="1"/>
        <v>0</v>
      </c>
      <c r="AE183" s="4">
        <f ca="1"/>
        <v>86415754070</v>
      </c>
      <c r="AF183" s="4">
        <f ca="1"/>
        <v>-354331046</v>
      </c>
      <c r="AG183" s="4">
        <f ca="1"/>
        <v>190667567222</v>
      </c>
      <c r="AH183" s="4">
        <f ca="1"/>
        <v>18977911914</v>
      </c>
      <c r="AJ183" s="58"/>
      <c r="AK183" t="str">
        <f ca="1"/>
        <v>04/12/2023</v>
      </c>
      <c r="AL183" s="4">
        <f ca="1"/>
        <v>49213451300</v>
      </c>
      <c r="AM183" s="4">
        <f ca="1"/>
        <v>43617482403</v>
      </c>
      <c r="AN183" s="4">
        <f ca="1"/>
        <v>282243048832</v>
      </c>
      <c r="AO183" s="4">
        <f ca="1"/>
        <v>171881709335</v>
      </c>
      <c r="AR183" s="58"/>
      <c r="AS183" t="str">
        <f ca="1"/>
        <v>04/12/2023</v>
      </c>
      <c r="AT183" s="4">
        <f ca="1"/>
        <v>-667585904252</v>
      </c>
      <c r="AU183" s="4">
        <f ca="1"/>
        <v>1269983235506</v>
      </c>
      <c r="AV183" s="4"/>
    </row>
    <row r="184" spans="23:48" x14ac:dyDescent="0.2">
      <c r="W184" s="58"/>
      <c r="X184" t="str">
        <f ca="1"/>
        <v>01/12/2023</v>
      </c>
      <c r="Y184" s="4">
        <f ca="1"/>
        <v>66390061931</v>
      </c>
      <c r="Z184" s="4">
        <f ca="1"/>
        <v>51833611528</v>
      </c>
      <c r="AA184" s="4">
        <f ca="1"/>
        <v>0</v>
      </c>
      <c r="AB184" s="4">
        <f ca="1"/>
        <v>4230102257</v>
      </c>
      <c r="AC184" s="4">
        <f ca="1"/>
        <v>35603130000</v>
      </c>
      <c r="AD184" s="4">
        <f ca="1"/>
        <v>0</v>
      </c>
      <c r="AE184" s="4">
        <f ca="1"/>
        <v>87144824070</v>
      </c>
      <c r="AF184" s="4">
        <f ca="1"/>
        <v>-354331046</v>
      </c>
      <c r="AG184" s="4">
        <f ca="1"/>
        <v>190333407619</v>
      </c>
      <c r="AH184" s="4">
        <f ca="1"/>
        <v>19283110977</v>
      </c>
      <c r="AJ184" s="58"/>
      <c r="AK184" t="str">
        <f ca="1"/>
        <v>01/12/2023</v>
      </c>
      <c r="AL184" s="4">
        <f ca="1"/>
        <v>58822650461</v>
      </c>
      <c r="AM184" s="4">
        <f ca="1"/>
        <v>42942642403</v>
      </c>
      <c r="AN184" s="4">
        <f ca="1"/>
        <v>286249684558</v>
      </c>
      <c r="AO184" s="4">
        <f ca="1"/>
        <v>185713794964</v>
      </c>
      <c r="AR184" s="58"/>
      <c r="AS184" t="str">
        <f ca="1"/>
        <v>01/12/2023</v>
      </c>
      <c r="AT184" s="4">
        <f ca="1"/>
        <v>-678532254252</v>
      </c>
      <c r="AU184" s="4">
        <f ca="1"/>
        <v>1247126795506</v>
      </c>
      <c r="AV184" s="4"/>
    </row>
    <row r="185" spans="23:48" x14ac:dyDescent="0.2">
      <c r="W185" s="58"/>
      <c r="X185" t="str">
        <f ca="1"/>
        <v>30/11/2023</v>
      </c>
      <c r="Y185" s="4">
        <f ca="1"/>
        <v>66142461931</v>
      </c>
      <c r="Z185" s="4">
        <f ca="1"/>
        <v>51874988823</v>
      </c>
      <c r="AA185" s="4">
        <f ca="1"/>
        <v>0</v>
      </c>
      <c r="AB185" s="4">
        <f ca="1"/>
        <v>4233932257</v>
      </c>
      <c r="AC185" s="4">
        <f ca="1"/>
        <v>35772730000</v>
      </c>
      <c r="AD185" s="4">
        <f ca="1"/>
        <v>0</v>
      </c>
      <c r="AE185" s="4">
        <f ca="1"/>
        <v>92855024070</v>
      </c>
      <c r="AF185" s="4">
        <f ca="1"/>
        <v>-354331046</v>
      </c>
      <c r="AG185" s="4">
        <f ca="1"/>
        <v>189247677619</v>
      </c>
      <c r="AH185" s="4">
        <f ca="1"/>
        <v>19067130977</v>
      </c>
      <c r="AJ185" s="58"/>
      <c r="AK185" t="str">
        <f ca="1"/>
        <v>30/11/2023</v>
      </c>
      <c r="AL185" s="4">
        <f ca="1"/>
        <v>53270888805</v>
      </c>
      <c r="AM185" s="4">
        <f ca="1"/>
        <v>44133302403</v>
      </c>
      <c r="AN185" s="4">
        <f ca="1"/>
        <v>289402704558</v>
      </c>
      <c r="AO185" s="4">
        <f ca="1"/>
        <v>188527309568</v>
      </c>
      <c r="AR185" s="58"/>
      <c r="AS185" t="str">
        <f ca="1"/>
        <v>30/11/2023</v>
      </c>
      <c r="AT185" s="4">
        <f ca="1"/>
        <v>-584015504252</v>
      </c>
      <c r="AU185" s="4">
        <f ca="1"/>
        <v>1228631225506</v>
      </c>
      <c r="AV185" s="4"/>
    </row>
    <row r="186" spans="23:48" x14ac:dyDescent="0.2">
      <c r="W186" s="58"/>
      <c r="X186" t="str">
        <f ca="1"/>
        <v>29/11/2023</v>
      </c>
      <c r="Y186" s="4">
        <f ca="1"/>
        <v>65464261931</v>
      </c>
      <c r="Z186" s="4">
        <f ca="1"/>
        <v>47240368781</v>
      </c>
      <c r="AA186" s="4">
        <f ca="1"/>
        <v>0</v>
      </c>
      <c r="AB186" s="4">
        <f ca="1"/>
        <v>4254552257</v>
      </c>
      <c r="AC186" s="4">
        <f ca="1"/>
        <v>36228190000</v>
      </c>
      <c r="AD186" s="4">
        <f ca="1"/>
        <v>0</v>
      </c>
      <c r="AE186" s="4">
        <f ca="1"/>
        <v>102774994070</v>
      </c>
      <c r="AF186" s="4">
        <f ca="1"/>
        <v>-9611046</v>
      </c>
      <c r="AG186" s="4">
        <f ca="1"/>
        <v>178548207619</v>
      </c>
      <c r="AH186" s="4">
        <f ca="1"/>
        <v>19059550977</v>
      </c>
      <c r="AJ186" s="58"/>
      <c r="AK186" t="str">
        <f ca="1"/>
        <v>29/11/2023</v>
      </c>
      <c r="AL186" s="4">
        <f ca="1"/>
        <v>76961636677</v>
      </c>
      <c r="AM186" s="4">
        <f ca="1"/>
        <v>46404632403</v>
      </c>
      <c r="AN186" s="4">
        <f ca="1"/>
        <v>305903334558</v>
      </c>
      <c r="AO186" s="4">
        <f ca="1"/>
        <v>212829855420</v>
      </c>
      <c r="AR186" s="58"/>
      <c r="AS186" t="str">
        <f ca="1"/>
        <v>29/11/2023</v>
      </c>
      <c r="AT186" s="4">
        <f ca="1"/>
        <v>-529475964252</v>
      </c>
      <c r="AU186" s="4">
        <f ca="1"/>
        <v>1237999455506</v>
      </c>
      <c r="AV186" s="4"/>
    </row>
    <row r="187" spans="23:48" x14ac:dyDescent="0.2">
      <c r="W187" s="58"/>
      <c r="X187" t="str">
        <f ca="1"/>
        <v>28/11/2023</v>
      </c>
      <c r="Y187" s="4">
        <f ca="1"/>
        <v>66577951931</v>
      </c>
      <c r="Z187" s="4">
        <f ca="1"/>
        <v>46975542771</v>
      </c>
      <c r="AA187" s="4">
        <f ca="1"/>
        <v>0</v>
      </c>
      <c r="AB187" s="4">
        <f ca="1"/>
        <v>4249272257</v>
      </c>
      <c r="AC187" s="4">
        <f ca="1"/>
        <v>36410240000</v>
      </c>
      <c r="AD187" s="4">
        <f ca="1"/>
        <v>0</v>
      </c>
      <c r="AE187" s="4">
        <f ca="1"/>
        <v>105045064070</v>
      </c>
      <c r="AF187" s="4">
        <f ca="1"/>
        <v>-9611046</v>
      </c>
      <c r="AG187" s="4">
        <f ca="1"/>
        <v>165933847619</v>
      </c>
      <c r="AH187" s="4">
        <f ca="1"/>
        <v>19284370977</v>
      </c>
      <c r="AJ187" s="58"/>
      <c r="AK187" t="str">
        <f ca="1"/>
        <v>28/11/2023</v>
      </c>
      <c r="AL187" s="4">
        <f ca="1"/>
        <v>86441221167</v>
      </c>
      <c r="AM187" s="4">
        <f ca="1"/>
        <v>3472712403</v>
      </c>
      <c r="AN187" s="4">
        <f ca="1"/>
        <v>287186714558</v>
      </c>
      <c r="AO187" s="4">
        <f ca="1"/>
        <v>191885620369</v>
      </c>
      <c r="AR187" s="58"/>
      <c r="AS187" t="str">
        <f ca="1"/>
        <v>28/11/2023</v>
      </c>
      <c r="AT187" s="4">
        <f ca="1"/>
        <v>-542972714252</v>
      </c>
      <c r="AU187" s="4">
        <f ca="1"/>
        <v>1227464205506</v>
      </c>
      <c r="AV187" s="4"/>
    </row>
    <row r="188" spans="23:48" x14ac:dyDescent="0.2">
      <c r="W188" s="58"/>
      <c r="X188" t="str">
        <f ca="1"/>
        <v>27/11/2023</v>
      </c>
      <c r="Y188" s="4">
        <f ca="1"/>
        <v>65753281931</v>
      </c>
      <c r="Z188" s="4">
        <f ca="1"/>
        <v>48821528256</v>
      </c>
      <c r="AA188" s="4">
        <f ca="1"/>
        <v>0</v>
      </c>
      <c r="AB188" s="4">
        <f ca="1"/>
        <v>4248732257</v>
      </c>
      <c r="AC188" s="4">
        <f ca="1"/>
        <v>36757850000</v>
      </c>
      <c r="AD188" s="4">
        <f ca="1"/>
        <v>0</v>
      </c>
      <c r="AE188" s="4">
        <f ca="1"/>
        <v>100360324070</v>
      </c>
      <c r="AF188" s="4">
        <f ca="1"/>
        <v>-964111046</v>
      </c>
      <c r="AG188" s="4">
        <f ca="1"/>
        <v>162690157619</v>
      </c>
      <c r="AH188" s="4">
        <f ca="1"/>
        <v>16009800977</v>
      </c>
      <c r="AJ188" s="58"/>
      <c r="AK188" t="str">
        <f ca="1"/>
        <v>27/11/2023</v>
      </c>
      <c r="AL188" s="4">
        <f ca="1"/>
        <v>105021554403</v>
      </c>
      <c r="AM188" s="4">
        <f ca="1"/>
        <v>-4447857597</v>
      </c>
      <c r="AN188" s="4">
        <f ca="1"/>
        <v>288456594558</v>
      </c>
      <c r="AO188" s="4">
        <f ca="1"/>
        <v>186317131622</v>
      </c>
      <c r="AR188" s="58"/>
      <c r="AS188" t="str">
        <f ca="1"/>
        <v>27/11/2023</v>
      </c>
      <c r="AT188" s="4">
        <f ca="1"/>
        <v>-552335404252</v>
      </c>
      <c r="AU188" s="4">
        <f ca="1"/>
        <v>1156365115506</v>
      </c>
      <c r="AV188" s="4"/>
    </row>
    <row r="189" spans="23:48" x14ac:dyDescent="0.2">
      <c r="W189" s="58"/>
      <c r="X189" t="str">
        <f ca="1"/>
        <v>24/11/2023</v>
      </c>
      <c r="Y189" s="4">
        <f ca="1"/>
        <v>62300041931</v>
      </c>
      <c r="Z189" s="4">
        <f ca="1"/>
        <v>50119391154</v>
      </c>
      <c r="AA189" s="4">
        <f ca="1"/>
        <v>0</v>
      </c>
      <c r="AB189" s="4">
        <f ca="1"/>
        <v>2749772257</v>
      </c>
      <c r="AC189" s="4">
        <f ca="1"/>
        <v>37464840000</v>
      </c>
      <c r="AD189" s="4">
        <f ca="1"/>
        <v>0</v>
      </c>
      <c r="AE189" s="4">
        <f ca="1"/>
        <v>99760644070</v>
      </c>
      <c r="AF189" s="4">
        <f ca="1"/>
        <v>-964721046</v>
      </c>
      <c r="AG189" s="4">
        <f ca="1"/>
        <v>163196497619</v>
      </c>
      <c r="AH189" s="4">
        <f ca="1"/>
        <v>13076090977</v>
      </c>
      <c r="AJ189" s="58"/>
      <c r="AK189" t="str">
        <f ca="1"/>
        <v>24/11/2023</v>
      </c>
      <c r="AL189" s="4">
        <f ca="1"/>
        <v>104955850098</v>
      </c>
      <c r="AM189" s="4">
        <f ca="1"/>
        <v>-11147177597</v>
      </c>
      <c r="AN189" s="4">
        <f ca="1"/>
        <v>255751424558</v>
      </c>
      <c r="AO189" s="4">
        <f ca="1"/>
        <v>174977238540</v>
      </c>
      <c r="AR189" s="58"/>
      <c r="AS189" t="str">
        <f ca="1"/>
        <v>24/11/2023</v>
      </c>
      <c r="AT189" s="4">
        <f ca="1"/>
        <v>-573303884252</v>
      </c>
      <c r="AU189" s="4">
        <f ca="1"/>
        <v>1140113465506</v>
      </c>
      <c r="AV189" s="4"/>
    </row>
    <row r="190" spans="23:48" x14ac:dyDescent="0.2">
      <c r="W190" s="58"/>
      <c r="X190" t="str">
        <f ca="1"/>
        <v>23/11/2023</v>
      </c>
      <c r="Y190" s="4">
        <f ca="1"/>
        <v>62140381931</v>
      </c>
      <c r="Z190" s="4">
        <f ca="1"/>
        <v>48728581351</v>
      </c>
      <c r="AA190" s="4">
        <f ca="1"/>
        <v>0</v>
      </c>
      <c r="AB190" s="4">
        <f ca="1"/>
        <v>2755062257</v>
      </c>
      <c r="AC190" s="4">
        <f ca="1"/>
        <v>38247010000</v>
      </c>
      <c r="AD190" s="4">
        <f ca="1"/>
        <v>0</v>
      </c>
      <c r="AE190" s="4">
        <f ca="1"/>
        <v>104737604070</v>
      </c>
      <c r="AF190" s="4">
        <f ca="1"/>
        <v>-1073781046</v>
      </c>
      <c r="AG190" s="4">
        <f ca="1"/>
        <v>163563607619</v>
      </c>
      <c r="AH190" s="4">
        <f ca="1"/>
        <v>13314390977</v>
      </c>
      <c r="AJ190" s="58"/>
      <c r="AK190" t="str">
        <f ca="1"/>
        <v>23/11/2023</v>
      </c>
      <c r="AL190" s="4">
        <f ca="1"/>
        <v>104951725667</v>
      </c>
      <c r="AM190" s="4">
        <f ca="1"/>
        <v>-11266537597</v>
      </c>
      <c r="AN190" s="4">
        <f ca="1"/>
        <v>245634684558</v>
      </c>
      <c r="AO190" s="4">
        <f ca="1"/>
        <v>175346928853</v>
      </c>
      <c r="AR190" s="58"/>
      <c r="AS190" t="str">
        <f ca="1"/>
        <v>23/11/2023</v>
      </c>
      <c r="AT190" s="4">
        <f ca="1"/>
        <v>-590427864252</v>
      </c>
      <c r="AU190" s="4">
        <f ca="1"/>
        <v>1088547775506</v>
      </c>
      <c r="AV190" s="4"/>
    </row>
    <row r="191" spans="23:48" x14ac:dyDescent="0.2">
      <c r="W191" s="58"/>
      <c r="X191" t="str">
        <f ca="1"/>
        <v>22/11/2023</v>
      </c>
      <c r="Y191" s="4">
        <f ca="1"/>
        <v>60701311931</v>
      </c>
      <c r="Z191" s="4">
        <f ca="1"/>
        <v>45854745288</v>
      </c>
      <c r="AA191" s="4">
        <f ca="1"/>
        <v>0</v>
      </c>
      <c r="AB191" s="4">
        <f ca="1"/>
        <v>2753462257</v>
      </c>
      <c r="AC191" s="4">
        <f ca="1"/>
        <v>38373470000</v>
      </c>
      <c r="AD191" s="4">
        <f ca="1"/>
        <v>0</v>
      </c>
      <c r="AE191" s="4">
        <f ca="1"/>
        <v>126033564070</v>
      </c>
      <c r="AF191" s="4">
        <f ca="1"/>
        <v>-519441046</v>
      </c>
      <c r="AG191" s="4">
        <f ca="1"/>
        <v>163007477619</v>
      </c>
      <c r="AH191" s="4">
        <f ca="1"/>
        <v>4193910977</v>
      </c>
      <c r="AJ191" s="58"/>
      <c r="AK191" t="str">
        <f ca="1"/>
        <v>22/11/2023</v>
      </c>
      <c r="AL191" s="4">
        <f ca="1"/>
        <v>133732640719</v>
      </c>
      <c r="AM191" s="4">
        <f ca="1"/>
        <v>-17630367597</v>
      </c>
      <c r="AN191" s="4">
        <f ca="1"/>
        <v>224285724558</v>
      </c>
      <c r="AO191" s="4">
        <f ca="1"/>
        <v>177334021679</v>
      </c>
      <c r="AR191" s="58"/>
      <c r="AS191" t="str">
        <f ca="1"/>
        <v>22/11/2023</v>
      </c>
      <c r="AT191" s="4">
        <f ca="1"/>
        <v>-573827454252</v>
      </c>
      <c r="AU191" s="4">
        <f ca="1"/>
        <v>995622135506</v>
      </c>
      <c r="AV191" s="4"/>
    </row>
    <row r="192" spans="23:48" x14ac:dyDescent="0.2">
      <c r="W192" s="58"/>
      <c r="X192" t="str">
        <f ca="1"/>
        <v>21/11/2023</v>
      </c>
      <c r="Y192" s="4">
        <f ca="1"/>
        <v>60599181931</v>
      </c>
      <c r="Z192" s="4">
        <f ca="1"/>
        <v>51249854429</v>
      </c>
      <c r="AA192" s="4">
        <f ca="1"/>
        <v>0</v>
      </c>
      <c r="AB192" s="4">
        <f ca="1"/>
        <v>4125982257</v>
      </c>
      <c r="AC192" s="4">
        <f ca="1"/>
        <v>47270210000</v>
      </c>
      <c r="AD192" s="4">
        <f ca="1"/>
        <v>0</v>
      </c>
      <c r="AE192" s="4">
        <f ca="1"/>
        <v>136764934070</v>
      </c>
      <c r="AF192" s="4">
        <f ca="1"/>
        <v>-621051046</v>
      </c>
      <c r="AG192" s="4">
        <f ca="1"/>
        <v>163681167619</v>
      </c>
      <c r="AH192" s="4">
        <f ca="1"/>
        <v>5073480977</v>
      </c>
      <c r="AJ192" s="58"/>
      <c r="AK192" t="str">
        <f ca="1"/>
        <v>21/11/2023</v>
      </c>
      <c r="AL192" s="4">
        <f ca="1"/>
        <v>133732640719</v>
      </c>
      <c r="AM192" s="4">
        <f ca="1"/>
        <v>-18458697597</v>
      </c>
      <c r="AN192" s="4">
        <f ca="1"/>
        <v>215536544558</v>
      </c>
      <c r="AO192" s="4">
        <f ca="1"/>
        <v>179032363788</v>
      </c>
      <c r="AR192" s="58"/>
      <c r="AS192" t="str">
        <f ca="1"/>
        <v>21/11/2023</v>
      </c>
      <c r="AT192" s="4">
        <f ca="1"/>
        <v>-530519554252</v>
      </c>
      <c r="AU192" s="4">
        <f ca="1"/>
        <v>994165265506</v>
      </c>
      <c r="AV192" s="4"/>
    </row>
    <row r="193" spans="23:48" x14ac:dyDescent="0.2">
      <c r="W193" s="58"/>
      <c r="X193" t="str">
        <f ca="1"/>
        <v>20/11/2023</v>
      </c>
      <c r="Y193" s="4">
        <f ca="1"/>
        <v>57947891931</v>
      </c>
      <c r="Z193" s="4">
        <f ca="1"/>
        <v>56902511295</v>
      </c>
      <c r="AA193" s="4">
        <f ca="1"/>
        <v>0</v>
      </c>
      <c r="AB193" s="4">
        <f ca="1"/>
        <v>4061582257</v>
      </c>
      <c r="AC193" s="4">
        <f ca="1"/>
        <v>48036240000</v>
      </c>
      <c r="AD193" s="4">
        <f ca="1"/>
        <v>0</v>
      </c>
      <c r="AE193" s="4">
        <f ca="1"/>
        <v>144115074070</v>
      </c>
      <c r="AF193" s="4">
        <f ca="1"/>
        <v>-511430000</v>
      </c>
      <c r="AG193" s="4">
        <f ca="1"/>
        <v>162012446412</v>
      </c>
      <c r="AH193" s="4">
        <f ca="1"/>
        <v>1933820000</v>
      </c>
      <c r="AJ193" s="58"/>
      <c r="AK193" t="str">
        <f ca="1"/>
        <v>20/11/2023</v>
      </c>
      <c r="AL193" s="4">
        <f ca="1"/>
        <v>134892414411</v>
      </c>
      <c r="AM193" s="4">
        <f ca="1"/>
        <v>-18304277597</v>
      </c>
      <c r="AN193" s="4">
        <f ca="1"/>
        <v>213048934558</v>
      </c>
      <c r="AO193" s="4">
        <f ca="1"/>
        <v>159935815509</v>
      </c>
      <c r="AR193" s="58"/>
      <c r="AS193" t="str">
        <f ca="1"/>
        <v>20/11/2023</v>
      </c>
      <c r="AT193" s="4">
        <f ca="1"/>
        <v>-492482504252</v>
      </c>
      <c r="AU193" s="4">
        <f ca="1"/>
        <v>984303965506</v>
      </c>
      <c r="AV193" s="4"/>
    </row>
    <row r="194" spans="23:48" x14ac:dyDescent="0.2">
      <c r="W194" s="58"/>
      <c r="X194" t="str">
        <f ca="1"/>
        <v>17/11/2023</v>
      </c>
      <c r="Y194" s="4">
        <f ca="1"/>
        <v>48190691931</v>
      </c>
      <c r="Z194" s="4">
        <f ca="1"/>
        <v>57563474072</v>
      </c>
      <c r="AA194" s="4">
        <f ca="1"/>
        <v>0</v>
      </c>
      <c r="AB194" s="4">
        <f ca="1"/>
        <v>4063672257</v>
      </c>
      <c r="AC194" s="4">
        <f ca="1"/>
        <v>47978870000</v>
      </c>
      <c r="AD194" s="4">
        <f ca="1"/>
        <v>0</v>
      </c>
      <c r="AE194" s="4">
        <f ca="1"/>
        <v>134308644070</v>
      </c>
      <c r="AF194" s="4">
        <f ca="1"/>
        <v>-104730000</v>
      </c>
      <c r="AG194" s="4">
        <f ca="1"/>
        <v>156321226412</v>
      </c>
      <c r="AH194" s="4">
        <f ca="1"/>
        <v>-589300000</v>
      </c>
      <c r="AJ194" s="58"/>
      <c r="AK194" t="str">
        <f ca="1"/>
        <v>17/11/2023</v>
      </c>
      <c r="AL194" s="4">
        <f ca="1"/>
        <v>138421579757</v>
      </c>
      <c r="AM194" s="4">
        <f ca="1"/>
        <v>-25225407597</v>
      </c>
      <c r="AN194" s="4">
        <f ca="1"/>
        <v>205382064558</v>
      </c>
      <c r="AO194" s="4">
        <f ca="1"/>
        <v>161719940569</v>
      </c>
      <c r="AR194" s="58"/>
      <c r="AS194" t="str">
        <f ca="1"/>
        <v>17/11/2023</v>
      </c>
      <c r="AT194" s="4">
        <f ca="1"/>
        <v>-489754884252</v>
      </c>
      <c r="AU194" s="4">
        <f ca="1"/>
        <v>964580495506</v>
      </c>
      <c r="AV194" s="4"/>
    </row>
    <row r="195" spans="23:48" x14ac:dyDescent="0.2">
      <c r="W195" s="58" t="s">
        <v>245</v>
      </c>
      <c r="X195" t="str">
        <f ca="1"/>
        <v>16/11/2023</v>
      </c>
      <c r="Y195" s="4">
        <f ca="1"/>
        <v>43515971931</v>
      </c>
      <c r="Z195" s="4">
        <f ca="1"/>
        <v>60243750180</v>
      </c>
      <c r="AA195" s="4">
        <f ca="1"/>
        <v>0</v>
      </c>
      <c r="AB195" s="4">
        <f ca="1"/>
        <v>4214412257</v>
      </c>
      <c r="AC195" s="4">
        <f ca="1"/>
        <v>48133400000</v>
      </c>
      <c r="AD195" s="4">
        <f ca="1"/>
        <v>0</v>
      </c>
      <c r="AE195" s="4">
        <f ca="1"/>
        <v>143824344070</v>
      </c>
      <c r="AF195" s="4">
        <f ca="1"/>
        <v>-2810000</v>
      </c>
      <c r="AG195" s="4">
        <f ca="1"/>
        <v>156257446412</v>
      </c>
      <c r="AH195" s="4">
        <f ca="1"/>
        <v>-2850130000</v>
      </c>
      <c r="AJ195" s="58" t="s">
        <v>245</v>
      </c>
      <c r="AK195" t="str">
        <f ca="1"/>
        <v>16/11/2023</v>
      </c>
      <c r="AL195" s="4">
        <f ca="1"/>
        <v>138429106850</v>
      </c>
      <c r="AM195" s="4">
        <f ca="1"/>
        <v>-23577697597</v>
      </c>
      <c r="AN195" s="4">
        <f ca="1"/>
        <v>206814074558</v>
      </c>
      <c r="AO195" s="4">
        <f ca="1"/>
        <v>193884953147</v>
      </c>
      <c r="AR195" s="58" t="s">
        <v>245</v>
      </c>
      <c r="AS195" t="str">
        <f ca="1"/>
        <v>16/11/2023</v>
      </c>
      <c r="AT195" s="4">
        <f ca="1"/>
        <v>-454776234252</v>
      </c>
      <c r="AU195" s="4">
        <f ca="1"/>
        <v>954923235506</v>
      </c>
      <c r="AV195" s="4"/>
    </row>
    <row r="196" spans="23:48" x14ac:dyDescent="0.2">
      <c r="W196" s="58"/>
      <c r="X196" t="str">
        <f ca="1"/>
        <v>15/11/2023</v>
      </c>
      <c r="Y196" s="4">
        <f ca="1"/>
        <v>43336291931</v>
      </c>
      <c r="Z196" s="4">
        <f ca="1"/>
        <v>53321344848</v>
      </c>
      <c r="AA196" s="4">
        <f ca="1"/>
        <v>0</v>
      </c>
      <c r="AB196" s="4">
        <f ca="1"/>
        <v>2743032257</v>
      </c>
      <c r="AC196" s="4">
        <f ca="1"/>
        <v>48262190000</v>
      </c>
      <c r="AD196" s="4">
        <f ca="1"/>
        <v>0</v>
      </c>
      <c r="AE196" s="4">
        <f ca="1"/>
        <v>141427914070</v>
      </c>
      <c r="AF196" s="4">
        <f ca="1"/>
        <v>-20240000</v>
      </c>
      <c r="AG196" s="4">
        <f ca="1"/>
        <v>154440816412</v>
      </c>
      <c r="AH196" s="4">
        <f ca="1"/>
        <v>-5444900000</v>
      </c>
      <c r="AJ196" s="58"/>
      <c r="AK196" t="str">
        <f ca="1"/>
        <v>15/11/2023</v>
      </c>
      <c r="AL196" s="4">
        <f ca="1"/>
        <v>136951767148</v>
      </c>
      <c r="AM196" s="4">
        <f ca="1"/>
        <v>-23830477597</v>
      </c>
      <c r="AN196" s="4">
        <f ca="1"/>
        <v>203175244558</v>
      </c>
      <c r="AO196" s="4">
        <f ca="1"/>
        <v>204286553258</v>
      </c>
      <c r="AR196" s="58"/>
      <c r="AS196" t="str">
        <f ca="1"/>
        <v>15/11/2023</v>
      </c>
      <c r="AT196" s="4">
        <f ca="1"/>
        <v>-452694194252</v>
      </c>
      <c r="AU196" s="4">
        <f ca="1"/>
        <v>951384335506</v>
      </c>
      <c r="AV196" s="4"/>
    </row>
    <row r="197" spans="23:48" x14ac:dyDescent="0.2">
      <c r="W197" s="58"/>
      <c r="X197" t="str">
        <f ca="1"/>
        <v>14/11/2023</v>
      </c>
      <c r="Y197" s="4">
        <f ca="1"/>
        <v>37515981931</v>
      </c>
      <c r="Z197" s="4">
        <f ca="1"/>
        <v>55832095223</v>
      </c>
      <c r="AA197" s="4">
        <f ca="1"/>
        <v>0</v>
      </c>
      <c r="AB197" s="4">
        <f ca="1"/>
        <v>2743032257</v>
      </c>
      <c r="AC197" s="4">
        <f ca="1"/>
        <v>47314590000</v>
      </c>
      <c r="AD197" s="4">
        <f ca="1"/>
        <v>0</v>
      </c>
      <c r="AE197" s="4">
        <f ca="1"/>
        <v>151407974070</v>
      </c>
      <c r="AF197" s="4">
        <f ca="1"/>
        <v>-55520000</v>
      </c>
      <c r="AG197" s="4">
        <f ca="1"/>
        <v>132027516412</v>
      </c>
      <c r="AH197" s="4">
        <f ca="1"/>
        <v>-5069000000</v>
      </c>
      <c r="AJ197" s="58"/>
      <c r="AK197" t="str">
        <f ca="1"/>
        <v>14/11/2023</v>
      </c>
      <c r="AL197" s="4">
        <f ca="1"/>
        <v>136953703900</v>
      </c>
      <c r="AM197" s="4">
        <f ca="1"/>
        <v>-23041007597</v>
      </c>
      <c r="AN197" s="4">
        <f ca="1"/>
        <v>201620854558</v>
      </c>
      <c r="AO197" s="4">
        <f ca="1"/>
        <v>208656298197</v>
      </c>
      <c r="AR197" s="58"/>
      <c r="AS197" t="str">
        <f ca="1"/>
        <v>14/11/2023</v>
      </c>
      <c r="AT197" s="4">
        <f ca="1"/>
        <v>-412172874252</v>
      </c>
      <c r="AU197" s="4">
        <f ca="1"/>
        <v>905656255506</v>
      </c>
      <c r="AV197" s="4"/>
    </row>
    <row r="198" spans="23:48" x14ac:dyDescent="0.2">
      <c r="W198" s="58"/>
      <c r="X198" t="str">
        <f ca="1"/>
        <v>13/11/2023</v>
      </c>
      <c r="Y198" s="4">
        <f ca="1"/>
        <v>31229021931</v>
      </c>
      <c r="Z198" s="4">
        <f ca="1"/>
        <v>54784144702</v>
      </c>
      <c r="AA198" s="4">
        <f ca="1"/>
        <v>0</v>
      </c>
      <c r="AB198" s="4">
        <f ca="1"/>
        <v>2744042257</v>
      </c>
      <c r="AC198" s="4">
        <f ca="1"/>
        <v>47310550000</v>
      </c>
      <c r="AD198" s="4">
        <f ca="1"/>
        <v>0</v>
      </c>
      <c r="AE198" s="4">
        <f ca="1"/>
        <v>162672814070</v>
      </c>
      <c r="AF198" s="4">
        <f ca="1"/>
        <v>-55520000</v>
      </c>
      <c r="AG198" s="4">
        <f ca="1"/>
        <v>117641606412</v>
      </c>
      <c r="AH198" s="4">
        <f ca="1"/>
        <v>-4993710000</v>
      </c>
      <c r="AJ198" s="58"/>
      <c r="AK198" t="str">
        <f ca="1"/>
        <v>13/11/2023</v>
      </c>
      <c r="AL198" s="4">
        <f ca="1"/>
        <v>139821095435</v>
      </c>
      <c r="AM198" s="4">
        <f ca="1"/>
        <v>-22273907597</v>
      </c>
      <c r="AN198" s="4">
        <f ca="1"/>
        <v>192289474558</v>
      </c>
      <c r="AO198" s="4">
        <f ca="1"/>
        <v>211844711395</v>
      </c>
      <c r="AR198" s="58"/>
      <c r="AS198" t="str">
        <f ca="1"/>
        <v>13/11/2023</v>
      </c>
      <c r="AT198" s="4">
        <f ca="1"/>
        <v>-394058464252</v>
      </c>
      <c r="AU198" s="4">
        <f ca="1"/>
        <v>875839385506</v>
      </c>
      <c r="AV198" s="4"/>
    </row>
    <row r="199" spans="23:48" x14ac:dyDescent="0.2">
      <c r="W199" s="58"/>
      <c r="X199" t="str">
        <f ca="1"/>
        <v>10/11/2023</v>
      </c>
      <c r="Y199" s="4">
        <f ca="1"/>
        <v>27841021931</v>
      </c>
      <c r="Z199" s="4">
        <f ca="1"/>
        <v>53048934963</v>
      </c>
      <c r="AA199" s="4">
        <f ca="1"/>
        <v>0</v>
      </c>
      <c r="AB199" s="4">
        <f ca="1"/>
        <v>5032072257</v>
      </c>
      <c r="AC199" s="4">
        <f ca="1"/>
        <v>47504160000</v>
      </c>
      <c r="AD199" s="4">
        <f ca="1"/>
        <v>0</v>
      </c>
      <c r="AE199" s="4">
        <f ca="1"/>
        <v>151841634070</v>
      </c>
      <c r="AF199" s="4">
        <f ca="1"/>
        <v>-38120000</v>
      </c>
      <c r="AG199" s="4">
        <f ca="1"/>
        <v>115540086412</v>
      </c>
      <c r="AH199" s="4">
        <f ca="1"/>
        <v>-3818320000</v>
      </c>
      <c r="AJ199" s="58"/>
      <c r="AK199" t="str">
        <f ca="1"/>
        <v>10/11/2023</v>
      </c>
      <c r="AL199" s="4">
        <f ca="1"/>
        <v>139957036559</v>
      </c>
      <c r="AM199" s="4">
        <f ca="1"/>
        <v>-25020207597</v>
      </c>
      <c r="AN199" s="4">
        <f ca="1"/>
        <v>188993614558</v>
      </c>
      <c r="AO199" s="4">
        <f ca="1"/>
        <v>194055300474</v>
      </c>
      <c r="AR199" s="58"/>
      <c r="AS199" t="str">
        <f ca="1"/>
        <v>10/11/2023</v>
      </c>
      <c r="AT199" s="4">
        <f ca="1"/>
        <v>-382320314252</v>
      </c>
      <c r="AU199" s="4">
        <f ca="1"/>
        <v>875858435506</v>
      </c>
      <c r="AV199" s="4"/>
    </row>
    <row r="200" spans="23:48" x14ac:dyDescent="0.2">
      <c r="W200" s="58"/>
      <c r="X200" t="str">
        <f ca="1"/>
        <v>09/11/2023</v>
      </c>
      <c r="Y200" s="4">
        <f ca="1"/>
        <v>22125061931</v>
      </c>
      <c r="Z200" s="4">
        <f ca="1"/>
        <v>54043811721</v>
      </c>
      <c r="AA200" s="4">
        <f ca="1"/>
        <v>0</v>
      </c>
      <c r="AB200" s="4">
        <f ca="1"/>
        <v>1882602257</v>
      </c>
      <c r="AC200" s="4">
        <f ca="1"/>
        <v>47339180000</v>
      </c>
      <c r="AD200" s="4">
        <f ca="1"/>
        <v>0</v>
      </c>
      <c r="AE200" s="4">
        <f ca="1"/>
        <v>152614914070</v>
      </c>
      <c r="AF200" s="4">
        <f ca="1"/>
        <v>-4070000</v>
      </c>
      <c r="AG200" s="4">
        <f ca="1"/>
        <v>94357106412</v>
      </c>
      <c r="AH200" s="4">
        <f ca="1"/>
        <v>-2871130000</v>
      </c>
      <c r="AJ200" s="58"/>
      <c r="AK200" t="str">
        <f ca="1"/>
        <v>09/11/2023</v>
      </c>
      <c r="AL200" s="4">
        <f ca="1"/>
        <v>137169486114</v>
      </c>
      <c r="AM200" s="4">
        <f ca="1"/>
        <v>-23744877597</v>
      </c>
      <c r="AN200" s="4">
        <f ca="1"/>
        <v>213724684558</v>
      </c>
      <c r="AO200" s="4">
        <f ca="1"/>
        <v>196443089754</v>
      </c>
      <c r="AR200" s="58"/>
      <c r="AS200" t="str">
        <f ca="1"/>
        <v>09/11/2023</v>
      </c>
      <c r="AT200" s="4">
        <f ca="1"/>
        <v>-356949184252</v>
      </c>
      <c r="AU200" s="4">
        <f ca="1"/>
        <v>852378575506</v>
      </c>
      <c r="AV200" s="4"/>
    </row>
    <row r="201" spans="23:48" x14ac:dyDescent="0.2">
      <c r="W201" s="58"/>
      <c r="X201" t="str">
        <f ca="1"/>
        <v>08/11/2023</v>
      </c>
      <c r="Y201" s="4">
        <f ca="1"/>
        <v>19283221931</v>
      </c>
      <c r="Z201" s="4">
        <f ca="1"/>
        <v>56495964282</v>
      </c>
      <c r="AA201" s="4">
        <f ca="1"/>
        <v>0</v>
      </c>
      <c r="AB201" s="4">
        <f ca="1"/>
        <v>2774102257</v>
      </c>
      <c r="AC201" s="4">
        <f ca="1"/>
        <v>47138490000</v>
      </c>
      <c r="AD201" s="4">
        <f ca="1"/>
        <v>0</v>
      </c>
      <c r="AE201" s="4">
        <f ca="1"/>
        <v>158245784070</v>
      </c>
      <c r="AF201" s="4">
        <f ca="1"/>
        <v>-4070000</v>
      </c>
      <c r="AG201" s="4">
        <f ca="1"/>
        <v>78211786412</v>
      </c>
      <c r="AH201" s="4">
        <f ca="1"/>
        <v>-2289930000</v>
      </c>
      <c r="AJ201" s="58"/>
      <c r="AK201" t="str">
        <f ca="1"/>
        <v>08/11/2023</v>
      </c>
      <c r="AL201" s="4">
        <f ca="1"/>
        <v>139278256321</v>
      </c>
      <c r="AM201" s="4">
        <f ca="1"/>
        <v>-23445167597</v>
      </c>
      <c r="AN201" s="4">
        <f ca="1"/>
        <v>215922004558</v>
      </c>
      <c r="AO201" s="4">
        <f ca="1"/>
        <v>201457548679</v>
      </c>
      <c r="AR201" s="58"/>
      <c r="AS201" t="str">
        <f ca="1"/>
        <v>08/11/2023</v>
      </c>
      <c r="AT201" s="4">
        <f ca="1"/>
        <v>-354269514252</v>
      </c>
      <c r="AU201" s="4">
        <f ca="1"/>
        <v>780057255506</v>
      </c>
      <c r="AV201" s="4"/>
    </row>
    <row r="202" spans="23:48" x14ac:dyDescent="0.2">
      <c r="W202" s="58"/>
      <c r="X202" t="str">
        <f ca="1"/>
        <v>07/11/2023</v>
      </c>
      <c r="Y202" s="4">
        <f ca="1"/>
        <v>19432691931</v>
      </c>
      <c r="Z202" s="4">
        <f ca="1"/>
        <v>62700548525</v>
      </c>
      <c r="AA202" s="4">
        <f ca="1"/>
        <v>0</v>
      </c>
      <c r="AB202" s="4">
        <f ca="1"/>
        <v>26182257</v>
      </c>
      <c r="AC202" s="4">
        <f ca="1"/>
        <v>47205730000</v>
      </c>
      <c r="AD202" s="4">
        <f ca="1"/>
        <v>0</v>
      </c>
      <c r="AE202" s="4">
        <f ca="1"/>
        <v>159260904070</v>
      </c>
      <c r="AF202" s="4">
        <f ca="1"/>
        <v>-4070000</v>
      </c>
      <c r="AG202" s="4">
        <f ca="1"/>
        <v>63947966412</v>
      </c>
      <c r="AH202" s="4">
        <f ca="1"/>
        <v>-2500680000</v>
      </c>
      <c r="AJ202" s="58"/>
      <c r="AK202" t="str">
        <f ca="1"/>
        <v>07/11/2023</v>
      </c>
      <c r="AL202" s="4">
        <f ca="1"/>
        <v>139499679118</v>
      </c>
      <c r="AM202" s="4">
        <f ca="1"/>
        <v>-24996767597</v>
      </c>
      <c r="AN202" s="4">
        <f ca="1"/>
        <v>201291994558</v>
      </c>
      <c r="AO202" s="4">
        <f ca="1"/>
        <v>205488348127</v>
      </c>
      <c r="AR202" s="58"/>
      <c r="AS202" t="str">
        <f ca="1"/>
        <v>07/11/2023</v>
      </c>
      <c r="AT202" s="4">
        <f ca="1"/>
        <v>-379178254252</v>
      </c>
      <c r="AU202" s="4">
        <f ca="1"/>
        <v>767534655506</v>
      </c>
      <c r="AV202" s="4"/>
    </row>
    <row r="203" spans="23:48" x14ac:dyDescent="0.2">
      <c r="W203" s="58"/>
      <c r="X203" t="str">
        <f ca="1"/>
        <v>06/11/2023</v>
      </c>
      <c r="Y203" s="4">
        <f ca="1"/>
        <v>19731281931</v>
      </c>
      <c r="Z203" s="4">
        <f ca="1"/>
        <v>60743669214</v>
      </c>
      <c r="AA203" s="4">
        <f ca="1"/>
        <v>0</v>
      </c>
      <c r="AB203" s="4">
        <f ca="1"/>
        <v>2539802257</v>
      </c>
      <c r="AC203" s="4">
        <f ca="1"/>
        <v>45336920000</v>
      </c>
      <c r="AD203" s="4">
        <f ca="1"/>
        <v>0</v>
      </c>
      <c r="AE203" s="4">
        <f ca="1"/>
        <v>164483214070</v>
      </c>
      <c r="AF203" s="4">
        <f ca="1"/>
        <v>-4070000</v>
      </c>
      <c r="AG203" s="4">
        <f ca="1"/>
        <v>43557686412</v>
      </c>
      <c r="AH203" s="4">
        <f ca="1"/>
        <v>-1916160000</v>
      </c>
      <c r="AJ203" s="58"/>
      <c r="AK203" t="str">
        <f ca="1"/>
        <v>06/11/2023</v>
      </c>
      <c r="AL203" s="4">
        <f ca="1"/>
        <v>139497798115</v>
      </c>
      <c r="AM203" s="4">
        <f ca="1"/>
        <v>-23761697597</v>
      </c>
      <c r="AN203" s="4">
        <f ca="1"/>
        <v>202162804558</v>
      </c>
      <c r="AO203" s="4">
        <f ca="1"/>
        <v>203794321632</v>
      </c>
      <c r="AR203" s="58"/>
      <c r="AS203" t="str">
        <f ca="1"/>
        <v>06/11/2023</v>
      </c>
      <c r="AT203" s="4">
        <f ca="1"/>
        <v>-373327244252</v>
      </c>
      <c r="AU203" s="4">
        <f ca="1"/>
        <v>726803085506</v>
      </c>
      <c r="AV203" s="4"/>
    </row>
    <row r="204" spans="23:48" x14ac:dyDescent="0.2">
      <c r="W204" s="58"/>
      <c r="X204" t="str">
        <f ca="1"/>
        <v>03/11/2023</v>
      </c>
      <c r="Y204" s="4">
        <f ca="1"/>
        <v>19000121931</v>
      </c>
      <c r="Z204" s="4">
        <f ca="1"/>
        <v>50801564600</v>
      </c>
      <c r="AA204" s="4">
        <f ca="1"/>
        <v>0</v>
      </c>
      <c r="AB204" s="4">
        <f ca="1"/>
        <v>2657351660</v>
      </c>
      <c r="AC204" s="4">
        <f ca="1"/>
        <v>45810090000</v>
      </c>
      <c r="AD204" s="4">
        <f ca="1"/>
        <v>0</v>
      </c>
      <c r="AE204" s="4">
        <f ca="1"/>
        <v>165602284070</v>
      </c>
      <c r="AF204" s="4">
        <f ca="1"/>
        <v>-4070000</v>
      </c>
      <c r="AG204" s="4">
        <f ca="1"/>
        <v>46086911827</v>
      </c>
      <c r="AH204" s="4">
        <f ca="1"/>
        <v>-2355460000</v>
      </c>
      <c r="AJ204" s="58"/>
      <c r="AK204" t="str">
        <f ca="1"/>
        <v>03/11/2023</v>
      </c>
      <c r="AL204" s="4">
        <f ca="1"/>
        <v>139694026461</v>
      </c>
      <c r="AM204" s="4">
        <f ca="1"/>
        <v>-24577707597</v>
      </c>
      <c r="AN204" s="4">
        <f ca="1"/>
        <v>192915735032</v>
      </c>
      <c r="AO204" s="4">
        <f ca="1"/>
        <v>183636700020</v>
      </c>
      <c r="AR204" s="58"/>
      <c r="AS204" t="str">
        <f ca="1"/>
        <v>03/11/2023</v>
      </c>
      <c r="AT204" s="4">
        <f ca="1"/>
        <v>-374760524252</v>
      </c>
      <c r="AU204" s="4">
        <f ca="1"/>
        <v>710641085506</v>
      </c>
      <c r="AV204" s="4"/>
    </row>
    <row r="205" spans="23:48" x14ac:dyDescent="0.2">
      <c r="W205" s="58"/>
      <c r="X205" t="str">
        <f ca="1"/>
        <v>02/11/2023</v>
      </c>
      <c r="Y205" s="4">
        <f ca="1"/>
        <v>15605231931</v>
      </c>
      <c r="Z205" s="4">
        <f ca="1"/>
        <v>57253049711</v>
      </c>
      <c r="AA205" s="4">
        <f ca="1"/>
        <v>0</v>
      </c>
      <c r="AB205" s="4">
        <f ca="1"/>
        <v>4892771660</v>
      </c>
      <c r="AC205" s="4">
        <f ca="1"/>
        <v>17828330000</v>
      </c>
      <c r="AD205" s="4">
        <f ca="1"/>
        <v>0</v>
      </c>
      <c r="AE205" s="4">
        <f ca="1"/>
        <v>137440784070</v>
      </c>
      <c r="AF205" s="4">
        <f ca="1"/>
        <v>-4070000</v>
      </c>
      <c r="AG205" s="4">
        <f ca="1"/>
        <v>44807501827</v>
      </c>
      <c r="AH205" s="4">
        <f ca="1"/>
        <v>-1542660000</v>
      </c>
      <c r="AJ205" s="58"/>
      <c r="AK205" t="str">
        <f ca="1"/>
        <v>02/11/2023</v>
      </c>
      <c r="AL205" s="4">
        <f ca="1"/>
        <v>139759024237</v>
      </c>
      <c r="AM205" s="4">
        <f ca="1"/>
        <v>-25757887597</v>
      </c>
      <c r="AN205" s="4">
        <f ca="1"/>
        <v>162967675032</v>
      </c>
      <c r="AO205" s="4">
        <f ca="1"/>
        <v>192687071605</v>
      </c>
      <c r="AR205" s="58"/>
      <c r="AS205" t="str">
        <f ca="1"/>
        <v>02/11/2023</v>
      </c>
      <c r="AT205" s="4">
        <f ca="1"/>
        <v>-379019794252</v>
      </c>
      <c r="AU205" s="4">
        <f ca="1"/>
        <v>678950895506</v>
      </c>
      <c r="AV205" s="4"/>
    </row>
    <row r="206" spans="23:48" x14ac:dyDescent="0.2">
      <c r="W206" s="58"/>
      <c r="X206" t="str">
        <f ca="1"/>
        <v>01/11/2023</v>
      </c>
      <c r="Y206" s="4">
        <f ca="1"/>
        <v>14967361931</v>
      </c>
      <c r="Z206" s="4">
        <f ca="1"/>
        <v>57316810151</v>
      </c>
      <c r="AA206" s="4">
        <f ca="1"/>
        <v>0</v>
      </c>
      <c r="AB206" s="4">
        <f ca="1"/>
        <v>2140311660</v>
      </c>
      <c r="AC206" s="4">
        <f ca="1"/>
        <v>16629250000</v>
      </c>
      <c r="AD206" s="4">
        <f ca="1"/>
        <v>0</v>
      </c>
      <c r="AE206" s="4">
        <f ca="1"/>
        <v>112044204070</v>
      </c>
      <c r="AF206" s="4">
        <f ca="1"/>
        <v>-4070000</v>
      </c>
      <c r="AG206" s="4">
        <f ca="1"/>
        <v>44676441827</v>
      </c>
      <c r="AH206" s="4">
        <f ca="1"/>
        <v>-1640920000</v>
      </c>
      <c r="AJ206" s="58"/>
      <c r="AK206" t="str">
        <f ca="1"/>
        <v>01/11/2023</v>
      </c>
      <c r="AL206" s="4">
        <f ca="1"/>
        <v>140300693518</v>
      </c>
      <c r="AM206" s="4">
        <f ca="1"/>
        <v>-26621307597</v>
      </c>
      <c r="AN206" s="4">
        <f ca="1"/>
        <v>145430645032</v>
      </c>
      <c r="AO206" s="4">
        <f ca="1"/>
        <v>162860312283</v>
      </c>
      <c r="AR206" s="58"/>
      <c r="AS206" t="str">
        <f ca="1"/>
        <v>01/11/2023</v>
      </c>
      <c r="AT206" s="4">
        <f ca="1"/>
        <v>-373830253703</v>
      </c>
      <c r="AU206" s="4">
        <f ca="1"/>
        <v>645793393661</v>
      </c>
      <c r="AV206" s="4"/>
    </row>
    <row r="207" spans="23:48" x14ac:dyDescent="0.2">
      <c r="W207" s="58"/>
      <c r="X207" t="str">
        <f ca="1"/>
        <v>31/10/2023</v>
      </c>
      <c r="Y207" s="4">
        <f ca="1"/>
        <v>15168981931</v>
      </c>
      <c r="Z207" s="4">
        <f ca="1"/>
        <v>57139630046</v>
      </c>
      <c r="AA207" s="4">
        <f ca="1"/>
        <v>0</v>
      </c>
      <c r="AB207" s="4">
        <f ca="1"/>
        <v>2106121660</v>
      </c>
      <c r="AC207" s="4">
        <f ca="1"/>
        <v>15844340000</v>
      </c>
      <c r="AD207" s="4">
        <f ca="1"/>
        <v>0</v>
      </c>
      <c r="AE207" s="4">
        <f ca="1"/>
        <v>96679144070</v>
      </c>
      <c r="AF207" s="4">
        <f ca="1"/>
        <v>-4070000</v>
      </c>
      <c r="AG207" s="4">
        <f ca="1"/>
        <v>39572521827</v>
      </c>
      <c r="AH207" s="4">
        <f ca="1"/>
        <v>-3566560000</v>
      </c>
      <c r="AJ207" s="58"/>
      <c r="AK207" t="str">
        <f ca="1"/>
        <v>31/10/2023</v>
      </c>
      <c r="AL207" s="4">
        <f ca="1"/>
        <v>139915128023</v>
      </c>
      <c r="AM207" s="4">
        <f ca="1"/>
        <v>-30643957597</v>
      </c>
      <c r="AN207" s="4">
        <f ca="1"/>
        <v>129032875032</v>
      </c>
      <c r="AO207" s="4">
        <f ca="1"/>
        <v>162596404392</v>
      </c>
      <c r="AR207" s="58"/>
      <c r="AS207" t="str">
        <f ca="1"/>
        <v>31/10/2023</v>
      </c>
      <c r="AT207" s="4">
        <f ca="1"/>
        <v>-393411063703</v>
      </c>
      <c r="AU207" s="4">
        <f ca="1"/>
        <v>606513783661</v>
      </c>
      <c r="AV207" s="4"/>
    </row>
    <row r="208" spans="23:48" x14ac:dyDescent="0.2">
      <c r="W208" s="58"/>
      <c r="X208" t="str">
        <f ca="1"/>
        <v>30/10/2023</v>
      </c>
      <c r="Y208" s="4">
        <f ca="1"/>
        <v>15438591931</v>
      </c>
      <c r="Z208" s="4">
        <f ca="1"/>
        <v>57025369090</v>
      </c>
      <c r="AA208" s="4">
        <f ca="1"/>
        <v>0</v>
      </c>
      <c r="AB208" s="4">
        <f ca="1"/>
        <v>2276709342</v>
      </c>
      <c r="AC208" s="4">
        <f ca="1"/>
        <v>15504470000</v>
      </c>
      <c r="AD208" s="4">
        <f ca="1"/>
        <v>0</v>
      </c>
      <c r="AE208" s="4">
        <f ca="1"/>
        <v>81101074070</v>
      </c>
      <c r="AF208" s="4">
        <f ca="1"/>
        <v>-31420000</v>
      </c>
      <c r="AG208" s="4">
        <f ca="1"/>
        <v>43301271827</v>
      </c>
      <c r="AH208" s="4">
        <f ca="1"/>
        <v>-5383560000</v>
      </c>
      <c r="AJ208" s="58"/>
      <c r="AK208" t="str">
        <f ca="1"/>
        <v>30/10/2023</v>
      </c>
      <c r="AL208" s="4">
        <f ca="1"/>
        <v>139914243916</v>
      </c>
      <c r="AM208" s="4">
        <f ca="1"/>
        <v>-39526380000</v>
      </c>
      <c r="AN208" s="4">
        <f ca="1"/>
        <v>77679225032</v>
      </c>
      <c r="AO208" s="4">
        <f ca="1"/>
        <v>121577316529</v>
      </c>
      <c r="AR208" s="58"/>
      <c r="AS208" t="str">
        <f ca="1"/>
        <v>30/10/2023</v>
      </c>
      <c r="AT208" s="4">
        <f ca="1"/>
        <v>-420130473750</v>
      </c>
      <c r="AU208" s="4">
        <f ca="1"/>
        <v>560365839636</v>
      </c>
      <c r="AV208" s="4"/>
    </row>
    <row r="209" spans="23:48" x14ac:dyDescent="0.2">
      <c r="W209" s="58"/>
      <c r="X209" t="str">
        <f ca="1"/>
        <v>27/10/2023</v>
      </c>
      <c r="Y209" s="4">
        <f ca="1"/>
        <v>15174587397</v>
      </c>
      <c r="Z209" s="4">
        <f ca="1"/>
        <v>52450072712</v>
      </c>
      <c r="AA209" s="4">
        <f ca="1"/>
        <v>0</v>
      </c>
      <c r="AB209" s="4">
        <f ca="1"/>
        <v>5314650000</v>
      </c>
      <c r="AC209" s="4">
        <f ca="1"/>
        <v>15564410000</v>
      </c>
      <c r="AD209" s="4">
        <f ca="1"/>
        <v>0</v>
      </c>
      <c r="AE209" s="4">
        <f ca="1"/>
        <v>76198534070</v>
      </c>
      <c r="AF209" s="4">
        <f ca="1"/>
        <v>-31420000</v>
      </c>
      <c r="AG209" s="4">
        <f ca="1"/>
        <v>40893191827</v>
      </c>
      <c r="AH209" s="4">
        <f ca="1"/>
        <v>-6178570000</v>
      </c>
      <c r="AJ209" s="58"/>
      <c r="AK209" t="str">
        <f ca="1"/>
        <v>27/10/2023</v>
      </c>
      <c r="AL209" s="4">
        <f ca="1"/>
        <v>139894026466</v>
      </c>
      <c r="AM209" s="4">
        <f ca="1"/>
        <v>-40753760000</v>
      </c>
      <c r="AN209" s="4">
        <f ca="1"/>
        <v>75405285032</v>
      </c>
      <c r="AO209" s="4">
        <f ca="1"/>
        <v>112173583546</v>
      </c>
      <c r="AR209" s="58"/>
      <c r="AS209" t="str">
        <f ca="1"/>
        <v>27/10/2023</v>
      </c>
      <c r="AT209" s="4">
        <f ca="1"/>
        <v>-398764473750</v>
      </c>
      <c r="AU209" s="4">
        <f ca="1"/>
        <v>457817759636</v>
      </c>
      <c r="AV209" s="4"/>
    </row>
    <row r="210" spans="23:48" x14ac:dyDescent="0.2">
      <c r="W210" s="58"/>
      <c r="X210" t="str">
        <f ca="1"/>
        <v>26/10/2023</v>
      </c>
      <c r="Y210" s="4">
        <f ca="1"/>
        <v>15207887397</v>
      </c>
      <c r="Z210" s="4">
        <f ca="1"/>
        <v>52440865758</v>
      </c>
      <c r="AA210" s="4">
        <f ca="1"/>
        <v>0</v>
      </c>
      <c r="AB210" s="4">
        <f ca="1"/>
        <v>5706490000</v>
      </c>
      <c r="AC210" s="4">
        <f ca="1"/>
        <v>16680300000</v>
      </c>
      <c r="AD210" s="4">
        <f ca="1"/>
        <v>0</v>
      </c>
      <c r="AE210" s="4">
        <f ca="1"/>
        <v>77768570000</v>
      </c>
      <c r="AF210" s="4">
        <f ca="1"/>
        <v>-31420000</v>
      </c>
      <c r="AG210" s="4">
        <f ca="1"/>
        <v>40006841827</v>
      </c>
      <c r="AH210" s="4">
        <f ca="1"/>
        <v>-6999820000</v>
      </c>
      <c r="AJ210" s="58"/>
      <c r="AK210" t="str">
        <f ca="1"/>
        <v>26/10/2023</v>
      </c>
      <c r="AL210" s="4">
        <f ca="1"/>
        <v>139686623452</v>
      </c>
      <c r="AM210" s="4">
        <f ca="1"/>
        <v>-41450930000</v>
      </c>
      <c r="AN210" s="4">
        <f ca="1"/>
        <v>76167370000</v>
      </c>
      <c r="AO210" s="4">
        <f ca="1"/>
        <v>87881892942</v>
      </c>
      <c r="AR210" s="58"/>
      <c r="AS210" t="str">
        <f ca="1"/>
        <v>26/10/2023</v>
      </c>
      <c r="AT210" s="4">
        <f ca="1"/>
        <v>-344415283750</v>
      </c>
      <c r="AU210" s="4">
        <f ca="1"/>
        <v>442553419401</v>
      </c>
      <c r="AV210" s="4"/>
    </row>
    <row r="211" spans="23:48" x14ac:dyDescent="0.2">
      <c r="W211" s="58"/>
      <c r="X211" t="str">
        <f ca="1"/>
        <v>25/10/2023</v>
      </c>
      <c r="Y211" s="4">
        <f ca="1"/>
        <v>18191207397</v>
      </c>
      <c r="Z211" s="4">
        <f ca="1"/>
        <v>47763162511</v>
      </c>
      <c r="AA211" s="4">
        <f ca="1"/>
        <v>0</v>
      </c>
      <c r="AB211" s="4">
        <f ca="1"/>
        <v>1452310000</v>
      </c>
      <c r="AC211" s="4">
        <f ca="1"/>
        <v>6503450000</v>
      </c>
      <c r="AD211" s="4">
        <f ca="1"/>
        <v>0</v>
      </c>
      <c r="AE211" s="4">
        <f ca="1"/>
        <v>84678980000</v>
      </c>
      <c r="AF211" s="4">
        <f ca="1"/>
        <v>-49500000</v>
      </c>
      <c r="AG211" s="4">
        <f ca="1"/>
        <v>20116700000</v>
      </c>
      <c r="AH211" s="4">
        <f ca="1"/>
        <v>-6693960000</v>
      </c>
      <c r="AJ211" s="58"/>
      <c r="AK211" t="str">
        <f ca="1"/>
        <v>25/10/2023</v>
      </c>
      <c r="AL211" s="4">
        <f ca="1"/>
        <v>139117743871</v>
      </c>
      <c r="AM211" s="4">
        <f ca="1"/>
        <v>-41346630000</v>
      </c>
      <c r="AN211" s="4">
        <f ca="1"/>
        <v>46707420000</v>
      </c>
      <c r="AO211" s="4">
        <f ca="1"/>
        <v>27558499645</v>
      </c>
      <c r="AR211" s="58"/>
      <c r="AS211" t="str">
        <f ca="1"/>
        <v>25/10/2023</v>
      </c>
      <c r="AT211" s="4">
        <f ca="1"/>
        <v>-229011393750</v>
      </c>
      <c r="AU211" s="4">
        <f ca="1"/>
        <v>307664999401</v>
      </c>
      <c r="AV211" s="4"/>
    </row>
    <row r="212" spans="23:48" x14ac:dyDescent="0.2">
      <c r="W212" s="58"/>
      <c r="X212" t="str">
        <f ca="1"/>
        <v>24/10/2023</v>
      </c>
      <c r="Y212" s="4">
        <f ca="1"/>
        <v>18128127397</v>
      </c>
      <c r="Z212" s="4">
        <f ca="1"/>
        <v>36314209504</v>
      </c>
      <c r="AA212" s="4">
        <f ca="1"/>
        <v>0</v>
      </c>
      <c r="AB212" s="4">
        <f ca="1"/>
        <v>-1604630000</v>
      </c>
      <c r="AC212" s="4">
        <f ca="1"/>
        <v>7312120000</v>
      </c>
      <c r="AD212" s="4">
        <f ca="1"/>
        <v>0</v>
      </c>
      <c r="AE212" s="4">
        <f ca="1"/>
        <v>85448050000</v>
      </c>
      <c r="AF212" s="4">
        <f ca="1"/>
        <v>-49500000</v>
      </c>
      <c r="AG212" s="4">
        <f ca="1"/>
        <v>5430770000</v>
      </c>
      <c r="AH212" s="4">
        <f ca="1"/>
        <v>-6018840000</v>
      </c>
      <c r="AJ212" s="58"/>
      <c r="AK212" t="str">
        <f ca="1"/>
        <v>24/10/2023</v>
      </c>
      <c r="AL212" s="4">
        <f ca="1"/>
        <v>143316184848</v>
      </c>
      <c r="AM212" s="4">
        <f ca="1"/>
        <v>-40604360000</v>
      </c>
      <c r="AN212" s="4">
        <f ca="1"/>
        <v>54108820000</v>
      </c>
      <c r="AO212" s="4">
        <f ca="1"/>
        <v>35738802987</v>
      </c>
      <c r="AR212" s="58"/>
      <c r="AS212" t="str">
        <f ca="1"/>
        <v>24/10/2023</v>
      </c>
      <c r="AT212" s="4">
        <f ca="1"/>
        <v>-138736263750</v>
      </c>
      <c r="AU212" s="4">
        <f ca="1"/>
        <v>255300829401</v>
      </c>
      <c r="AV212" s="4"/>
    </row>
    <row r="213" spans="23:48" x14ac:dyDescent="0.2">
      <c r="W213" s="58"/>
      <c r="X213" t="str">
        <f ca="1"/>
        <v>23/10/2023</v>
      </c>
      <c r="Y213" s="4">
        <f ca="1"/>
        <v>18382687397</v>
      </c>
      <c r="Z213" s="4">
        <f ca="1"/>
        <v>36314209504</v>
      </c>
      <c r="AA213" s="4">
        <f ca="1"/>
        <v>0</v>
      </c>
      <c r="AB213" s="4">
        <f ca="1"/>
        <v>-29224020000</v>
      </c>
      <c r="AC213" s="4">
        <f ca="1"/>
        <v>7871370000</v>
      </c>
      <c r="AD213" s="4">
        <f ca="1"/>
        <v>0</v>
      </c>
      <c r="AE213" s="4">
        <f ca="1"/>
        <v>75389110000</v>
      </c>
      <c r="AF213" s="4">
        <f ca="1"/>
        <v>-114000000</v>
      </c>
      <c r="AG213" s="4">
        <f ca="1"/>
        <v>7436130000</v>
      </c>
      <c r="AH213" s="4">
        <f ca="1"/>
        <v>-5855980000</v>
      </c>
      <c r="AJ213" s="58"/>
      <c r="AK213" t="str">
        <f ca="1"/>
        <v>23/10/2023</v>
      </c>
      <c r="AL213" s="4">
        <f ca="1"/>
        <v>147276081473</v>
      </c>
      <c r="AM213" s="4">
        <f ca="1"/>
        <v>-39996780000</v>
      </c>
      <c r="AN213" s="4">
        <f ca="1"/>
        <v>58804550000</v>
      </c>
      <c r="AO213" s="4">
        <f ca="1"/>
        <v>36100310565</v>
      </c>
      <c r="AR213" s="58"/>
      <c r="AS213" t="str">
        <f ca="1"/>
        <v>23/10/2023</v>
      </c>
      <c r="AT213" s="4">
        <f ca="1"/>
        <v>-138999233750</v>
      </c>
      <c r="AU213" s="4">
        <f ca="1"/>
        <v>232565909401</v>
      </c>
      <c r="AV213" s="4"/>
    </row>
    <row r="214" spans="23:48" x14ac:dyDescent="0.2">
      <c r="W214" s="58"/>
      <c r="X214" t="str">
        <f ca="1"/>
        <v>20/10/2023</v>
      </c>
      <c r="Y214" s="4">
        <f ca="1"/>
        <v>18433917397</v>
      </c>
      <c r="Z214" s="4">
        <f ca="1"/>
        <v>25094592850</v>
      </c>
      <c r="AA214" s="4">
        <f ca="1"/>
        <v>0</v>
      </c>
      <c r="AB214" s="4">
        <f ca="1"/>
        <v>-50982120000</v>
      </c>
      <c r="AC214" s="4">
        <f ca="1"/>
        <v>8525560000</v>
      </c>
      <c r="AD214" s="4">
        <f ca="1"/>
        <v>0</v>
      </c>
      <c r="AE214" s="4">
        <f ca="1"/>
        <v>81731300000</v>
      </c>
      <c r="AF214" s="4">
        <f ca="1"/>
        <v>-65680000</v>
      </c>
      <c r="AG214" s="4">
        <f ca="1"/>
        <v>17729010000</v>
      </c>
      <c r="AH214" s="4">
        <f ca="1"/>
        <v>-4491100000</v>
      </c>
      <c r="AJ214" s="58"/>
      <c r="AK214" t="str">
        <f ca="1"/>
        <v>20/10/2023</v>
      </c>
      <c r="AL214" s="4">
        <f ca="1"/>
        <v>148394828783</v>
      </c>
      <c r="AM214" s="4">
        <f ca="1"/>
        <v>-39321050000</v>
      </c>
      <c r="AN214" s="4">
        <f ca="1"/>
        <v>64942750000</v>
      </c>
      <c r="AO214" s="4">
        <f ca="1"/>
        <v>37910899004</v>
      </c>
      <c r="AR214" s="58"/>
      <c r="AS214" t="str">
        <f ca="1"/>
        <v>20/10/2023</v>
      </c>
      <c r="AT214" s="4">
        <f ca="1"/>
        <v>-131977913750</v>
      </c>
      <c r="AU214" s="4">
        <f ca="1"/>
        <v>223900499401</v>
      </c>
      <c r="AV214" s="4"/>
    </row>
    <row r="215" spans="23:48" x14ac:dyDescent="0.2">
      <c r="W215" s="58"/>
      <c r="X215" t="str">
        <f ca="1"/>
        <v>19/10/2023</v>
      </c>
      <c r="Y215" s="4">
        <f ca="1"/>
        <v>9533327397</v>
      </c>
      <c r="Z215" s="4">
        <f ca="1"/>
        <v>15497013469</v>
      </c>
      <c r="AA215" s="4">
        <f ca="1"/>
        <v>0</v>
      </c>
      <c r="AB215" s="4">
        <f ca="1"/>
        <v>-59857760000</v>
      </c>
      <c r="AC215" s="4">
        <f ca="1"/>
        <v>8582400000</v>
      </c>
      <c r="AD215" s="4">
        <f ca="1"/>
        <v>0</v>
      </c>
      <c r="AE215" s="4">
        <f ca="1"/>
        <v>81930640000</v>
      </c>
      <c r="AF215" s="4">
        <f ca="1"/>
        <v>-65680000</v>
      </c>
      <c r="AG215" s="4">
        <f ca="1"/>
        <v>16183900000</v>
      </c>
      <c r="AH215" s="4">
        <f ca="1"/>
        <v>-4425300000</v>
      </c>
      <c r="AJ215" s="58"/>
      <c r="AK215" t="str">
        <f ca="1"/>
        <v>19/10/2023</v>
      </c>
      <c r="AL215" s="4">
        <f ca="1"/>
        <v>148423184866</v>
      </c>
      <c r="AM215" s="4">
        <f ca="1"/>
        <v>-39140320000</v>
      </c>
      <c r="AN215" s="4">
        <f ca="1"/>
        <v>54078360000</v>
      </c>
      <c r="AO215" s="4">
        <f ca="1"/>
        <v>1171563513</v>
      </c>
      <c r="AR215" s="58"/>
      <c r="AS215" t="str">
        <f ca="1"/>
        <v>19/10/2023</v>
      </c>
      <c r="AT215" s="4">
        <f ca="1"/>
        <v>-91700353750</v>
      </c>
      <c r="AU215" s="4">
        <f ca="1"/>
        <v>212815269401</v>
      </c>
      <c r="AV215" s="4"/>
    </row>
    <row r="216" spans="23:48" x14ac:dyDescent="0.2">
      <c r="W216" s="58"/>
      <c r="X216" t="str">
        <f ca="1"/>
        <v>18/10/2023</v>
      </c>
      <c r="Y216" s="4">
        <f ca="1"/>
        <v>10226817397</v>
      </c>
      <c r="Z216" s="4">
        <f ca="1"/>
        <v>15309388722</v>
      </c>
      <c r="AA216" s="4">
        <f ca="1"/>
        <v>0</v>
      </c>
      <c r="AB216" s="4">
        <f ca="1"/>
        <v>-140109850000</v>
      </c>
      <c r="AC216" s="4">
        <f ca="1"/>
        <v>9111990000</v>
      </c>
      <c r="AD216" s="4">
        <f ca="1"/>
        <v>0</v>
      </c>
      <c r="AE216" s="4">
        <f ca="1"/>
        <v>84357090000</v>
      </c>
      <c r="AF216" s="4">
        <f ca="1"/>
        <v>-130000</v>
      </c>
      <c r="AG216" s="4">
        <f ca="1"/>
        <v>17850300000</v>
      </c>
      <c r="AH216" s="4">
        <f ca="1"/>
        <v>-2772710000</v>
      </c>
      <c r="AJ216" s="58"/>
      <c r="AK216" t="str">
        <f ca="1"/>
        <v>18/10/2023</v>
      </c>
      <c r="AL216" s="4">
        <f ca="1"/>
        <v>148214123803</v>
      </c>
      <c r="AM216" s="4">
        <f ca="1"/>
        <v>-40853020000</v>
      </c>
      <c r="AN216" s="4">
        <f ca="1"/>
        <v>22312090000</v>
      </c>
      <c r="AO216" s="4">
        <f ca="1"/>
        <v>529221309</v>
      </c>
      <c r="AR216" s="58"/>
      <c r="AS216" t="str">
        <f ca="1"/>
        <v>18/10/2023</v>
      </c>
      <c r="AT216" s="4">
        <f ca="1"/>
        <v>-109140143750</v>
      </c>
      <c r="AU216" s="4">
        <f ca="1"/>
        <v>181470639401</v>
      </c>
      <c r="AV216" s="4"/>
    </row>
    <row r="217" spans="23:48" x14ac:dyDescent="0.2">
      <c r="W217" s="58"/>
      <c r="X217" t="str">
        <f ca="1"/>
        <v>17/10/2023</v>
      </c>
      <c r="Y217" s="4">
        <f ca="1"/>
        <v>10339217397</v>
      </c>
      <c r="Z217" s="4">
        <f ca="1"/>
        <v>16327934932</v>
      </c>
      <c r="AA217" s="4">
        <f ca="1"/>
        <v>0</v>
      </c>
      <c r="AB217" s="4">
        <f ca="1"/>
        <v>-176361440000</v>
      </c>
      <c r="AC217" s="4">
        <f ca="1"/>
        <v>998340000</v>
      </c>
      <c r="AD217" s="4">
        <f ca="1"/>
        <v>0</v>
      </c>
      <c r="AE217" s="4">
        <f ca="1"/>
        <v>44386580000</v>
      </c>
      <c r="AF217" s="4">
        <f ca="1"/>
        <v>-130000</v>
      </c>
      <c r="AG217" s="4">
        <f ca="1"/>
        <v>8366860000</v>
      </c>
      <c r="AH217" s="4">
        <f ca="1"/>
        <v>-3105190000</v>
      </c>
      <c r="AJ217" s="58"/>
      <c r="AK217" t="str">
        <f ca="1"/>
        <v>17/10/2023</v>
      </c>
      <c r="AL217" s="4">
        <f ca="1"/>
        <v>134963847053</v>
      </c>
      <c r="AM217" s="4">
        <f ca="1"/>
        <v>-41155540000</v>
      </c>
      <c r="AN217" s="4">
        <f ca="1"/>
        <v>-27959150000</v>
      </c>
      <c r="AO217" s="4">
        <f ca="1"/>
        <v>2581869924</v>
      </c>
      <c r="AS217" t="str">
        <f ca="1"/>
        <v>17/10/2023</v>
      </c>
      <c r="AT217" s="4">
        <f ca="1"/>
        <v>-117987093750</v>
      </c>
      <c r="AU217" s="4">
        <f ca="1"/>
        <v>166224149401</v>
      </c>
      <c r="AV217" s="4"/>
    </row>
  </sheetData>
  <mergeCells count="48">
    <mergeCell ref="W195:W217"/>
    <mergeCell ref="AR150:AR171"/>
    <mergeCell ref="AR172:AR194"/>
    <mergeCell ref="AR195:AR216"/>
    <mergeCell ref="X148:AH148"/>
    <mergeCell ref="AJ195:AJ217"/>
    <mergeCell ref="AK148:AP148"/>
    <mergeCell ref="AR148:AV148"/>
    <mergeCell ref="AX123:AX144"/>
    <mergeCell ref="W150:W171"/>
    <mergeCell ref="W172:W194"/>
    <mergeCell ref="AJ150:AJ171"/>
    <mergeCell ref="AJ172:AJ194"/>
    <mergeCell ref="BL78:BL99"/>
    <mergeCell ref="BL100:BL122"/>
    <mergeCell ref="BL123:BL144"/>
    <mergeCell ref="BD78:BD99"/>
    <mergeCell ref="BD100:BD122"/>
    <mergeCell ref="BD123:BD144"/>
    <mergeCell ref="W78:W100"/>
    <mergeCell ref="W101:W123"/>
    <mergeCell ref="W124:W145"/>
    <mergeCell ref="X76:AD76"/>
    <mergeCell ref="BE76:BJ76"/>
    <mergeCell ref="AF78:AF99"/>
    <mergeCell ref="AF100:AF122"/>
    <mergeCell ref="AF123:AF144"/>
    <mergeCell ref="AY76:BB76"/>
    <mergeCell ref="AG76:AK76"/>
    <mergeCell ref="AM78:AM99"/>
    <mergeCell ref="AM100:AM122"/>
    <mergeCell ref="AM123:AM144"/>
    <mergeCell ref="AN76:AV76"/>
    <mergeCell ref="AX78:AX99"/>
    <mergeCell ref="AX100:AX122"/>
    <mergeCell ref="BM76:BT76"/>
    <mergeCell ref="AW5:AW26"/>
    <mergeCell ref="AW27:AW49"/>
    <mergeCell ref="AW50:AW71"/>
    <mergeCell ref="BI5:BI26"/>
    <mergeCell ref="BI27:BI49"/>
    <mergeCell ref="BI50:BI71"/>
    <mergeCell ref="W5:W26"/>
    <mergeCell ref="W27:W49"/>
    <mergeCell ref="W50:W71"/>
    <mergeCell ref="AI5:AI26"/>
    <mergeCell ref="AI27:AI49"/>
    <mergeCell ref="AI50:AI71"/>
  </mergeCells>
  <hyperlinks>
    <hyperlink ref="BN77" location="VNM!A1" display="VNM" xr:uid="{6FF32EFD-3477-DC42-8C35-2200243BBA92}"/>
    <hyperlink ref="BO77" location="DGW!A1" display="DGW" xr:uid="{4095B295-F416-8740-AB4E-16F3A2D25B9C}"/>
    <hyperlink ref="BP77" location="MWG!A1" display="MWG" xr:uid="{330213AB-1FDD-0D47-A9D1-4AE31BC4C6BC}"/>
    <hyperlink ref="BQ77" location="FRT!A1" display="FRT" xr:uid="{231548A9-DA96-4247-AF1F-0B46ADBDA1E7}"/>
    <hyperlink ref="BR77" location="PNJ!A1" display="PNJ" xr:uid="{497C66B8-6EC1-2A4F-9895-BA735AB5B05D}"/>
    <hyperlink ref="BS77" location="PET!A1" display="PET" xr:uid="{9775261B-A5B7-244E-96B6-103B10DBACDE}"/>
    <hyperlink ref="BT77" location="VRE!A1" display="VRE" xr:uid="{19AC9092-5EA0-F54C-8DEF-3EFE02454EC5}"/>
    <hyperlink ref="BF77" location="GMD!A1" display="GMD" xr:uid="{0ACFCC1E-A405-9E41-8688-69ECE507EDE4}"/>
    <hyperlink ref="BG77" location="HAH!A1" display="HAH" xr:uid="{7FCD7BDA-09F4-764C-BE12-4E03024AC16E}"/>
    <hyperlink ref="BH77" location="PVT!A1" display="PVT" xr:uid="{0387461A-6687-184F-952A-F87A89603B2F}"/>
    <hyperlink ref="BI77" location="VOS!A1" display="VOS" xr:uid="{8F57B35F-E72E-F741-98CD-1F8940A37E93}"/>
    <hyperlink ref="BJ77" location="VSC!A1" display="VSC" xr:uid="{7CFAC369-7C81-0148-82A7-3B1ACB035B83}"/>
    <hyperlink ref="AZ77" location="HPG!A1" display="HPG" xr:uid="{E8750036-3F1D-D249-94BB-EB3F7E4C9A6D}"/>
    <hyperlink ref="BA77" location="NKG!A1" display="NKG" xr:uid="{43AC371A-EB57-F145-9FEB-03E46E2121F4}"/>
    <hyperlink ref="BB77" location="HSG!A1" display="HSG" xr:uid="{9EBCBE56-7BA6-0542-B10E-061F184967E8}"/>
    <hyperlink ref="AH77" location="VHC!A1" display="VHC" xr:uid="{B132EC98-7C3E-9041-AB3F-8198AAC078B8}"/>
    <hyperlink ref="AI77" location="ANV!A1" display="ANV" xr:uid="{3AD1037D-6C4A-6D40-A638-EEEC6C9205B6}"/>
    <hyperlink ref="AJ77" location="FMC!A1" display="FMC" xr:uid="{62F3008E-5FB6-5F41-9884-B74613E123E3}"/>
    <hyperlink ref="AK77" location="IDI!A1" display="IDI" xr:uid="{0D90EBC6-D688-C346-A3D1-0D76820FF160}"/>
    <hyperlink ref="AO77" location="VNM!A1" display="VNM" xr:uid="{11142476-4FC8-C647-9C68-AB45B49CF76F}"/>
    <hyperlink ref="AP77" location="DGW!A1" display="DGW" xr:uid="{43F8E913-974B-1047-8375-4298570F02EA}"/>
    <hyperlink ref="AQ77" location="MWG!A1" display="MWG" xr:uid="{42D027EC-0DAE-594C-B457-DF274F6640F6}"/>
    <hyperlink ref="AR77" location="FRT!A1" display="FRT" xr:uid="{A9130FF4-3625-A042-9732-2035E6DFC1BC}"/>
    <hyperlink ref="AS77" location="PNJ!A1" display="PNJ" xr:uid="{E2673478-C5C7-F144-8F28-52DC36B62803}"/>
    <hyperlink ref="AT77" location="PET!A1" display="PET" xr:uid="{F1791B21-4BC6-184B-A763-AACEBC34D9DA}"/>
    <hyperlink ref="AU77" location="THG!A1" display="THG" xr:uid="{81ABA504-74CD-D14B-9AA4-985A18DA454A}"/>
    <hyperlink ref="AV77" location="'C4G'!A1" display="C4G" xr:uid="{174FCDA9-A6FC-2941-B49E-6F45FDC81F56}"/>
    <hyperlink ref="Y4" location="SSI!A1" display="SSI" xr:uid="{4221FFCF-E184-8449-9793-AE94DDC6B21E}"/>
    <hyperlink ref="Z4" location="VND!A1" display="VND" xr:uid="{B16E0898-E277-E04C-9B08-94D8D43F2FF3}"/>
    <hyperlink ref="AA4" location="VCI!A1" display="VCI" xr:uid="{74415D12-FC61-8442-9AE0-22EC12BF2AF3}"/>
    <hyperlink ref="AB4" location="HCM!A1" display="HCM" xr:uid="{9F241FDB-908D-9347-9F1E-C37AD5FD9F18}"/>
    <hyperlink ref="AC4" location="FTS!A1" display="FTS" xr:uid="{D8419B64-46B2-D440-998F-625F7E0E3B2F}"/>
    <hyperlink ref="AD4" location="MBS!A1" display="MBS" xr:uid="{DB844F4D-07E7-3E46-8BED-A9A66108DC82}"/>
    <hyperlink ref="AE4" location="BSI!A1" display="BSI" xr:uid="{5B74F0B0-3BC6-E64D-AD3A-CF5AF0A8DF54}"/>
    <hyperlink ref="AF4" location="VIX!A1" display="VIX" xr:uid="{6E54FEF9-77E6-9A44-A2D4-2F8448B09467}"/>
    <hyperlink ref="AG4" location="SHS!A1" display="SHS" xr:uid="{AD64FA0C-C63D-204F-BAE6-6C8E7D01AD3D}"/>
    <hyperlink ref="AR4" location="ACB!A1" display="ACB" xr:uid="{4AC9A83D-ABFD-DF43-BBF2-BCFB2DF5F963}"/>
    <hyperlink ref="AQ4" location="MBB!A1" display="MBB" xr:uid="{CA709FA7-B538-C443-B86A-6F5882669331}"/>
    <hyperlink ref="AP4" location="TPB!A1" display="TPB" xr:uid="{C9EE6152-54FB-2D4D-8C5D-DB1F781F5E39}"/>
    <hyperlink ref="AS4" location="VIB!A1" display="VIB" xr:uid="{69CD8460-7F51-E244-82D5-ABEA9B4C6F90}"/>
    <hyperlink ref="AT4" location="MSB!A1" display="MSB" xr:uid="{08ECC1A8-D5ED-0548-B42D-595D175CB7DF}"/>
    <hyperlink ref="AU4" location="VPB!A1" display="LPB" xr:uid="{A77AB1D8-6C0E-E444-A877-F80EF2A86221}"/>
    <hyperlink ref="AO4" location="VPB!A1" display="VPB" xr:uid="{E3316632-FA83-E746-B507-FBF524BBB4F7}"/>
    <hyperlink ref="AN4" location="TCB!A1" display="TCB" xr:uid="{AC51487B-B67A-964E-9335-F31F90AD1EDF}"/>
    <hyperlink ref="AM4" location="CTG!A1" display="CTG" xr:uid="{0F5794C6-5FEA-CC4D-BA2B-23E9EF8C2AA6}"/>
    <hyperlink ref="AL4" location="STB!A1" display="STB" xr:uid="{15E96566-5B60-0B41-B374-BDE6F497050E}"/>
    <hyperlink ref="AK4" location="VCB!A1" display="VCB" xr:uid="{C163F446-D538-C244-B4A7-E0FB952F1874}"/>
    <hyperlink ref="AY4" location="SSI!A1" display="SSI" xr:uid="{29CA82A4-2507-4247-AE8A-265C8E405C1D}"/>
    <hyperlink ref="AZ4" location="VND!A1" display="VND" xr:uid="{8C0B9952-D59C-364E-AF7B-F6B73564AD74}"/>
    <hyperlink ref="BA4" location="VCI!A1" display="VCI" xr:uid="{9DE70F2D-A641-2747-BC9D-3E31631F18F5}"/>
    <hyperlink ref="BB4" location="HCM!A1" display="HCM" xr:uid="{95E4F5B3-33C2-7C49-BBAC-1352897B0048}"/>
    <hyperlink ref="BC4" location="FTS!A1" display="FTS" xr:uid="{1C40DD41-A920-5A44-80FC-CB4AAF06A315}"/>
    <hyperlink ref="BD4" location="MBS!A1" display="MBS" xr:uid="{0F083AB5-3DCC-D04E-AA15-10066B8220E3}"/>
    <hyperlink ref="BE4" location="BSI!A1" display="BSI" xr:uid="{1652297E-AB0B-4B44-82FE-A1BBC380E744}"/>
    <hyperlink ref="BF4" location="VIX!A1" display="VIX" xr:uid="{11B7B000-1838-5D4F-9804-7954132C4E1E}"/>
    <hyperlink ref="BG4" location="SHS!A1" display="SHS" xr:uid="{FA10D3C6-4817-504A-AF4F-7C23724F989B}"/>
    <hyperlink ref="BK4" location="KBC!A1" display="KBC" xr:uid="{D4093201-4DAD-E342-A953-30086DA60EFE}"/>
    <hyperlink ref="BL4" location="IDC!A1" display="IDC" xr:uid="{1D18A1B7-7DD3-5A40-A233-750B36CF5D35}"/>
    <hyperlink ref="BM4" location="SZC!A1" display="SZC" xr:uid="{F53CE3F5-285E-1044-9C8D-291EBDC477B8}"/>
    <hyperlink ref="BN4" location="VGC!A1" display="VGC" xr:uid="{00546EE2-049F-B84D-BC36-05290CC4D0AD}"/>
    <hyperlink ref="BO4" location="PHR!A1" display="PHR" xr:uid="{DF01F90F-AEDD-EA43-B95F-8662F363AFCA}"/>
    <hyperlink ref="BP4" location="LHG!A1" display="LHG" xr:uid="{65B88234-5850-E94A-BA22-204C57470DBF}"/>
    <hyperlink ref="BQ4" location="DPR!A1" display="DPR" xr:uid="{7E26C0F1-E2C7-BC49-8193-4167D7BC3090}"/>
  </hyperlink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9F7D4E-96F9-454A-9DC3-8F0FA28F9BE2}">
  <sheetPr codeName="Sheet105"/>
  <dimension ref="A2:CI218"/>
  <sheetViews>
    <sheetView topLeftCell="A54" workbookViewId="0">
      <selection activeCell="N24" sqref="N24"/>
    </sheetView>
  </sheetViews>
  <sheetFormatPr baseColWidth="10" defaultRowHeight="16" x14ac:dyDescent="0.2"/>
  <cols>
    <col min="1" max="1" width="21.1640625" customWidth="1"/>
    <col min="2" max="2" width="20.1640625" customWidth="1"/>
    <col min="3" max="3" width="19.33203125" customWidth="1"/>
    <col min="4" max="4" width="18.33203125" customWidth="1"/>
    <col min="5" max="5" width="19" customWidth="1"/>
    <col min="6" max="6" width="21.5" customWidth="1"/>
    <col min="7" max="7" width="19.33203125" customWidth="1"/>
    <col min="8" max="8" width="17.83203125" customWidth="1"/>
    <col min="10" max="10" width="18.33203125" customWidth="1"/>
    <col min="11" max="11" width="16.6640625" customWidth="1"/>
    <col min="18" max="18" width="13" customWidth="1"/>
    <col min="24" max="24" width="13.83203125" customWidth="1"/>
    <col min="25" max="25" width="17.33203125" customWidth="1"/>
    <col min="26" max="26" width="18" customWidth="1"/>
    <col min="27" max="27" width="20.1640625" customWidth="1"/>
    <col min="28" max="28" width="18.5" customWidth="1"/>
    <col min="29" max="29" width="19.33203125" customWidth="1"/>
    <col min="30" max="30" width="17.83203125" customWidth="1"/>
    <col min="31" max="31" width="18.33203125" customWidth="1"/>
    <col min="32" max="33" width="18.83203125" customWidth="1"/>
    <col min="34" max="34" width="18" customWidth="1"/>
    <col min="35" max="35" width="17" customWidth="1"/>
    <col min="36" max="36" width="12.6640625" customWidth="1"/>
    <col min="37" max="37" width="19" customWidth="1"/>
    <col min="38" max="38" width="22.6640625" customWidth="1"/>
    <col min="39" max="39" width="22" customWidth="1"/>
    <col min="40" max="40" width="23.1640625" customWidth="1"/>
    <col min="41" max="41" width="23.83203125" customWidth="1"/>
    <col min="42" max="42" width="18.33203125" customWidth="1"/>
    <col min="43" max="43" width="18" customWidth="1"/>
    <col min="44" max="44" width="16.1640625" customWidth="1"/>
    <col min="45" max="45" width="17.83203125" customWidth="1"/>
    <col min="46" max="46" width="20" customWidth="1"/>
    <col min="47" max="47" width="18.33203125" customWidth="1"/>
    <col min="50" max="50" width="15.33203125" customWidth="1"/>
    <col min="51" max="51" width="19.5" customWidth="1"/>
    <col min="52" max="52" width="19.1640625" customWidth="1"/>
    <col min="53" max="53" width="22.83203125" customWidth="1"/>
    <col min="54" max="54" width="19.6640625" customWidth="1"/>
    <col min="55" max="55" width="20.5" customWidth="1"/>
    <col min="56" max="56" width="19.6640625" customWidth="1"/>
    <col min="57" max="57" width="20.5" customWidth="1"/>
    <col min="58" max="58" width="16.6640625" customWidth="1"/>
    <col min="59" max="59" width="20.6640625" customWidth="1"/>
    <col min="60" max="60" width="13.6640625" bestFit="1" customWidth="1"/>
    <col min="61" max="61" width="16.83203125" customWidth="1"/>
    <col min="62" max="62" width="14" customWidth="1"/>
    <col min="63" max="64" width="19" customWidth="1"/>
    <col min="65" max="65" width="22" customWidth="1"/>
    <col min="66" max="66" width="22.1640625" customWidth="1"/>
    <col min="67" max="67" width="23.83203125" customWidth="1"/>
    <col min="68" max="68" width="20.6640625" customWidth="1"/>
    <col min="69" max="69" width="20.5" customWidth="1"/>
    <col min="70" max="70" width="15.6640625" customWidth="1"/>
    <col min="71" max="71" width="15.33203125" customWidth="1"/>
    <col min="72" max="72" width="18.5" customWidth="1"/>
    <col min="73" max="73" width="20.33203125" customWidth="1"/>
    <col min="74" max="74" width="22.33203125" customWidth="1"/>
    <col min="75" max="75" width="23.1640625" customWidth="1"/>
    <col min="76" max="76" width="20.1640625" customWidth="1"/>
    <col min="77" max="77" width="17.6640625" customWidth="1"/>
    <col min="78" max="78" width="18.1640625" customWidth="1"/>
    <col min="79" max="79" width="21.5" customWidth="1"/>
    <col min="82" max="82" width="13.5" customWidth="1"/>
    <col min="83" max="83" width="21.33203125" customWidth="1"/>
    <col min="84" max="84" width="18.1640625" customWidth="1"/>
    <col min="85" max="85" width="18.83203125" customWidth="1"/>
    <col min="86" max="86" width="19.1640625" customWidth="1"/>
    <col min="87" max="87" width="21.5" customWidth="1"/>
    <col min="90" max="90" width="15.83203125" customWidth="1"/>
    <col min="91" max="91" width="18.83203125" customWidth="1"/>
    <col min="92" max="93" width="19.33203125" customWidth="1"/>
    <col min="97" max="97" width="21" customWidth="1"/>
    <col min="98" max="98" width="19" customWidth="1"/>
    <col min="99" max="99" width="21" customWidth="1"/>
    <col min="100" max="100" width="22.6640625" customWidth="1"/>
    <col min="104" max="104" width="17" customWidth="1"/>
    <col min="105" max="105" width="18.83203125" customWidth="1"/>
    <col min="106" max="106" width="17.83203125" customWidth="1"/>
    <col min="107" max="107" width="16.6640625" customWidth="1"/>
    <col min="108" max="108" width="20" customWidth="1"/>
    <col min="109" max="109" width="17.1640625" customWidth="1"/>
    <col min="110" max="110" width="20.6640625" customWidth="1"/>
    <col min="111" max="111" width="18.33203125" customWidth="1"/>
  </cols>
  <sheetData>
    <row r="2" spans="1:69" x14ac:dyDescent="0.2">
      <c r="T2" t="s">
        <v>257</v>
      </c>
      <c r="U2" t="s">
        <v>258</v>
      </c>
    </row>
    <row r="3" spans="1:69" x14ac:dyDescent="0.2">
      <c r="T3" t="e">
        <f t="shared" ref="T3:T66" si="0">AVERAGE(S4,S13)</f>
        <v>#DIV/0!</v>
      </c>
      <c r="U3">
        <f t="shared" ref="U3:U68" si="1">MIN(S4:S8)</f>
        <v>0</v>
      </c>
    </row>
    <row r="4" spans="1:69" x14ac:dyDescent="0.2">
      <c r="T4" t="e">
        <f t="shared" si="0"/>
        <v>#DIV/0!</v>
      </c>
      <c r="U4">
        <f t="shared" si="1"/>
        <v>0</v>
      </c>
    </row>
    <row r="5" spans="1:69" x14ac:dyDescent="0.2">
      <c r="T5" t="e">
        <f t="shared" si="0"/>
        <v>#DIV/0!</v>
      </c>
      <c r="U5">
        <f t="shared" si="1"/>
        <v>0</v>
      </c>
      <c r="X5" t="str" cm="1">
        <f t="array" aca="1" ref="X5:X73" ca="1">INDIRECT("'" &amp; Y5 &amp; "'!$A$2:$A$70")</f>
        <v>Date</v>
      </c>
      <c r="Y5" s="17" t="s">
        <v>38</v>
      </c>
      <c r="Z5" s="17" t="s">
        <v>39</v>
      </c>
      <c r="AA5" s="17" t="s">
        <v>42</v>
      </c>
      <c r="AB5" s="17" t="s">
        <v>120</v>
      </c>
      <c r="AC5" s="17" t="s">
        <v>41</v>
      </c>
      <c r="AD5" s="17" t="s">
        <v>40</v>
      </c>
      <c r="AE5" s="17" t="s">
        <v>121</v>
      </c>
      <c r="AF5" s="17" t="s">
        <v>122</v>
      </c>
      <c r="AG5" s="17" t="s">
        <v>214</v>
      </c>
      <c r="AJ5" t="str" cm="1">
        <f t="array" aca="1" ref="AJ5:AJ73" ca="1">INDIRECT("'" &amp; AK5 &amp; "'!$A$2:$A$70")</f>
        <v>Date</v>
      </c>
      <c r="AK5" s="17" t="s">
        <v>33</v>
      </c>
      <c r="AL5" s="17" t="s">
        <v>35</v>
      </c>
      <c r="AM5" s="17" t="s">
        <v>215</v>
      </c>
      <c r="AN5" s="17" t="s">
        <v>34</v>
      </c>
      <c r="AO5" s="17" t="s">
        <v>36</v>
      </c>
      <c r="AP5" s="17" t="s">
        <v>123</v>
      </c>
      <c r="AQ5" s="17" t="s">
        <v>37</v>
      </c>
      <c r="AR5" s="17" t="s">
        <v>154</v>
      </c>
      <c r="AS5" s="17" t="s">
        <v>124</v>
      </c>
      <c r="AT5" s="17" t="s">
        <v>216</v>
      </c>
      <c r="AU5" s="17" t="s">
        <v>217</v>
      </c>
      <c r="AX5" t="str" cm="1">
        <f t="array" aca="1" ref="AX5:AX73" ca="1">INDIRECT("'" &amp; AY5 &amp; "'!$A$2:$A$70")</f>
        <v>Date</v>
      </c>
      <c r="AY5" s="17" t="s">
        <v>152</v>
      </c>
      <c r="AZ5" s="17" t="s">
        <v>45</v>
      </c>
      <c r="BA5" s="17" t="s">
        <v>43</v>
      </c>
      <c r="BB5" s="17" t="s">
        <v>44</v>
      </c>
      <c r="BC5" s="17" t="s">
        <v>89</v>
      </c>
      <c r="BD5" s="17" t="s">
        <v>90</v>
      </c>
      <c r="BE5" s="17" t="s">
        <v>153</v>
      </c>
      <c r="BF5" s="17" t="s">
        <v>219</v>
      </c>
      <c r="BG5" s="17" t="s">
        <v>218</v>
      </c>
      <c r="BJ5" t="str" cm="1">
        <f t="array" aca="1" ref="BJ5:BJ73" ca="1">INDIRECT("'" &amp; BK5 &amp; "'!$A$2:$A$70")</f>
        <v>Date</v>
      </c>
      <c r="BK5" s="17" t="s">
        <v>49</v>
      </c>
      <c r="BL5" s="17" t="s">
        <v>50</v>
      </c>
      <c r="BM5" s="17" t="s">
        <v>51</v>
      </c>
      <c r="BN5" s="17" t="s">
        <v>126</v>
      </c>
      <c r="BO5" s="17" t="s">
        <v>136</v>
      </c>
      <c r="BP5" s="17" t="s">
        <v>220</v>
      </c>
      <c r="BQ5" s="17" t="s">
        <v>137</v>
      </c>
    </row>
    <row r="6" spans="1:69" x14ac:dyDescent="0.2">
      <c r="A6" s="4"/>
      <c r="B6" s="4"/>
      <c r="C6" s="4"/>
      <c r="D6" s="4"/>
      <c r="E6" s="4"/>
      <c r="G6" s="4"/>
      <c r="H6" s="4"/>
      <c r="T6" t="e">
        <f t="shared" si="0"/>
        <v>#DIV/0!</v>
      </c>
      <c r="U6">
        <f t="shared" si="1"/>
        <v>0</v>
      </c>
      <c r="W6" s="58"/>
      <c r="X6" t="str">
        <f ca="1"/>
        <v>19/01/2024</v>
      </c>
      <c r="Y6" s="4" cm="1">
        <f t="array" aca="1" ref="Y6:Y73" ca="1">INDIRECT("'" &amp; Y5 &amp; "'!$K$3:$K$70")</f>
        <v>-16092409000</v>
      </c>
      <c r="Z6" s="4" cm="1">
        <f t="array" aca="1" ref="Z6:Z73" ca="1">INDIRECT("'" &amp; Z5 &amp; "'!$K$3:$K$70")</f>
        <v>11818960000</v>
      </c>
      <c r="AA6" s="4" cm="1">
        <f t="array" aca="1" ref="AA6:AA73" ca="1">INDIRECT("'" &amp; AA5 &amp; "'!$K$3:$K$70")</f>
        <v>2486285000</v>
      </c>
      <c r="AB6" s="4" cm="1">
        <f t="array" aca="1" ref="AB6:AB73" ca="1">INDIRECT("'" &amp; AB5 &amp; "'!$K$3:$K$70")</f>
        <v>-1686855000</v>
      </c>
      <c r="AC6" s="4" cm="1">
        <f t="array" aca="1" ref="AC6:AC73" ca="1">INDIRECT("'" &amp; AC5 &amp; "'!$K$3:$K$70")</f>
        <v>-179130000</v>
      </c>
      <c r="AD6" s="4" cm="1">
        <f t="array" aca="1" ref="AD6:AD73" ca="1">INDIRECT("'" &amp; AD5 &amp; "'!$K$3:$K$70")</f>
        <v>0</v>
      </c>
      <c r="AE6" s="4" cm="1">
        <f t="array" aca="1" ref="AE6:AE73" ca="1">INDIRECT("'" &amp; AE5 &amp; "'!$K$3:$K$70")</f>
        <v>-1840475000</v>
      </c>
      <c r="AF6" s="4" cm="1">
        <f t="array" aca="1" ref="AF6:AF73" ca="1">INDIRECT("'" &amp; AF5 &amp; "'!$K$3:$K$70")</f>
        <v>229425040000</v>
      </c>
      <c r="AG6" s="4" cm="1">
        <f t="array" aca="1" ref="AG6:AG73" ca="1">INDIRECT("'" &amp; AG5 &amp; "'!$K$3:$K$70")</f>
        <v>6974340000</v>
      </c>
      <c r="AI6" s="58"/>
      <c r="AJ6" t="str">
        <f ca="1"/>
        <v>19/01/2024</v>
      </c>
      <c r="AK6" s="4" cm="1">
        <f t="array" aca="1" ref="AK6:AK73" ca="1">INDIRECT("'" &amp; AK5 &amp; "'!$K$3:$K$70")</f>
        <v>15849571000</v>
      </c>
      <c r="AL6" s="4" cm="1">
        <f t="array" aca="1" ref="AL6:AL73" ca="1">INDIRECT("'" &amp; AL5 &amp; "'!$K$3:$K$70")</f>
        <v>-83045165000</v>
      </c>
      <c r="AM6" s="4" cm="1">
        <f t="array" aca="1" ref="AM6:AM73" ca="1">INDIRECT("'" &amp; AM5 &amp; "'!$K$3:$K$70")</f>
        <v>-55508234000</v>
      </c>
      <c r="AN6" s="4" cm="1">
        <f t="array" aca="1" ref="AN6:AN73" ca="1">INDIRECT("'" &amp; AN5 &amp; "'!$K$3:$K$70")</f>
        <v>-234359774000</v>
      </c>
      <c r="AO6" s="4" cm="1">
        <f t="array" aca="1" ref="AO6:AO73" ca="1">INDIRECT("'" &amp; AO5 &amp; "'!$K$3:$K$70")</f>
        <v>-202197656000</v>
      </c>
      <c r="AP6" s="4" cm="1">
        <f t="array" aca="1" ref="AP6:AP73" ca="1">INDIRECT("'" &amp; AP5 &amp; "'!$K$3:$K$70")</f>
        <v>-58573670000</v>
      </c>
      <c r="AQ6" s="4" cm="1">
        <f t="array" aca="1" ref="AQ6:AQ73" ca="1">INDIRECT("'" &amp; AQ5 &amp; "'!$K$3:$K$70")</f>
        <v>-32770359000</v>
      </c>
      <c r="AR6" s="4" cm="1">
        <f t="array" aca="1" ref="AR6:AR73" ca="1">INDIRECT("'" &amp; AR5 &amp; "'!$K$3:$K$70")</f>
        <v>27002253000</v>
      </c>
      <c r="AS6" s="4" cm="1">
        <f t="array" aca="1" ref="AS6:AS73" ca="1">INDIRECT("'" &amp; AS5 &amp; "'!$K$3:$K$70")</f>
        <v>51551882000</v>
      </c>
      <c r="AT6" s="4" cm="1">
        <f t="array" aca="1" ref="AT6:AT73" ca="1">INDIRECT("'" &amp; AT5 &amp; "'!$K$3:$K$70")</f>
        <v>62519000</v>
      </c>
      <c r="AU6" s="4" cm="1">
        <f t="array" aca="1" ref="AU6:AU73" ca="1">INDIRECT("'" &amp; AU5 &amp; "'!$K$3:$K$70")</f>
        <v>11525440000</v>
      </c>
      <c r="AW6" s="58"/>
      <c r="AX6" t="str">
        <f ca="1"/>
        <v>19/01/2024</v>
      </c>
      <c r="AY6" s="4" cm="1">
        <f t="array" aca="1" ref="AY6:AY73" ca="1">INDIRECT("'" &amp; AY5 &amp; "'!$K$3:$K$70")</f>
        <v>-23773010000</v>
      </c>
      <c r="AZ6" s="4" cm="1">
        <f t="array" aca="1" ref="AZ6:AZ73" ca="1">INDIRECT("'" &amp; AZ5 &amp; "'!$K$3:$K$70")</f>
        <v>-29628420000</v>
      </c>
      <c r="BA6" s="4" cm="1">
        <f t="array" aca="1" ref="BA6:BA73" ca="1">INDIRECT("'" &amp; BA5 &amp; "'!$K$3:$K$70")</f>
        <v>10478855000</v>
      </c>
      <c r="BB6" s="4" cm="1">
        <f t="array" aca="1" ref="BB6:BB73" ca="1">INDIRECT("'" &amp; BB5 &amp; "'!$K$3:$K$70")</f>
        <v>20804690000</v>
      </c>
      <c r="BC6" s="4" cm="1">
        <f t="array" aca="1" ref="BC6:BC73" ca="1">INDIRECT("'" &amp; BC5 &amp; "'!$K$3:$K$70")</f>
        <v>42652730000</v>
      </c>
      <c r="BD6" s="4" cm="1">
        <f t="array" aca="1" ref="BD6:BD73" ca="1">INDIRECT("'" &amp; BD5 &amp; "'!$K$3:$K$70")</f>
        <v>71836037000</v>
      </c>
      <c r="BE6" s="4" cm="1">
        <f t="array" aca="1" ref="BE6:BE73" ca="1">INDIRECT("'" &amp; BE5 &amp; "'!$K$3:$K$70")</f>
        <v>14544225000</v>
      </c>
      <c r="BF6" s="4" cm="1">
        <f t="array" aca="1" ref="BF6:BF73" ca="1">INDIRECT("'" &amp; BF5 &amp; "'!$K$3:$K$70")</f>
        <v>-42578000</v>
      </c>
      <c r="BG6" s="4" cm="1">
        <f t="array" aca="1" ref="BG6:BG73" ca="1">INDIRECT("'" &amp; BG5 &amp; "'!$K$3:$K$70")</f>
        <v>0</v>
      </c>
      <c r="BI6" s="58"/>
      <c r="BJ6" t="str">
        <f ca="1"/>
        <v>19/01/2024</v>
      </c>
      <c r="BK6" s="4" cm="1">
        <f t="array" aca="1" ref="BK6:BK73" ca="1">INDIRECT("'" &amp; BK5 &amp; "'!$K$3:$K$70")</f>
        <v>26983414000</v>
      </c>
      <c r="BL6" s="4" cm="1">
        <f t="array" aca="1" ref="BL6:BL73" ca="1">INDIRECT("'" &amp; BL5 &amp; "'!$K$3:$K$70")</f>
        <v>-157560000</v>
      </c>
      <c r="BM6" s="4" cm="1">
        <f t="array" aca="1" ref="BM6:BM73" ca="1">INDIRECT("'" &amp; BM5 &amp; "'!$K$3:$K$70")</f>
        <v>275070000</v>
      </c>
      <c r="BN6" s="4" cm="1">
        <f t="array" aca="1" ref="BN6:BN73" ca="1">INDIRECT("'" &amp; BN5 &amp; "'!$K$3:$K$70")</f>
        <v>18436135000</v>
      </c>
      <c r="BO6" s="4" cm="1">
        <f t="array" aca="1" ref="BO6:BO73" ca="1">INDIRECT("'" &amp; BO5 &amp; "'!$K$3:$K$70")</f>
        <v>4419130000</v>
      </c>
      <c r="BP6" s="4" cm="1">
        <f t="array" aca="1" ref="BP6:BP73" ca="1">INDIRECT("'" &amp; BP5 &amp; "'!$K$3:$K$70")</f>
        <v>183450000</v>
      </c>
      <c r="BQ6" s="4" cm="1">
        <f t="array" aca="1" ref="BQ6:BQ73" ca="1">INDIRECT("'" &amp; BQ5 &amp; "'!$K$3:$K$70")</f>
        <v>0</v>
      </c>
    </row>
    <row r="7" spans="1:69" x14ac:dyDescent="0.2">
      <c r="A7" s="4"/>
      <c r="B7" s="4"/>
      <c r="C7" s="4"/>
      <c r="D7" s="4"/>
      <c r="E7" s="4"/>
      <c r="G7" s="4"/>
      <c r="H7" s="4"/>
      <c r="T7" t="e">
        <f t="shared" si="0"/>
        <v>#DIV/0!</v>
      </c>
      <c r="U7">
        <f t="shared" si="1"/>
        <v>0</v>
      </c>
      <c r="W7" s="58"/>
      <c r="X7" t="str">
        <f ca="1"/>
        <v>18/01/2024</v>
      </c>
      <c r="Y7" s="4">
        <f ca="1"/>
        <v>-19743499000</v>
      </c>
      <c r="Z7" s="4">
        <f ca="1"/>
        <v>11177380000</v>
      </c>
      <c r="AA7" s="4">
        <f ca="1"/>
        <v>2486285000</v>
      </c>
      <c r="AB7" s="4">
        <f ca="1"/>
        <v>-1686855000</v>
      </c>
      <c r="AC7" s="4">
        <f ca="1"/>
        <v>-179130000</v>
      </c>
      <c r="AD7" s="4">
        <f ca="1"/>
        <v>0</v>
      </c>
      <c r="AE7" s="4">
        <f ca="1"/>
        <v>-1840475000</v>
      </c>
      <c r="AF7" s="4">
        <f ca="1"/>
        <v>229425040000</v>
      </c>
      <c r="AG7" s="4">
        <f ca="1"/>
        <v>6989220000</v>
      </c>
      <c r="AI7" s="58"/>
      <c r="AJ7" t="str">
        <f ca="1"/>
        <v>18/01/2024</v>
      </c>
      <c r="AK7" s="4">
        <f ca="1"/>
        <v>7318911000</v>
      </c>
      <c r="AL7" s="4">
        <f ca="1"/>
        <v>-117604440000</v>
      </c>
      <c r="AM7" s="4">
        <f ca="1"/>
        <v>-35101574000</v>
      </c>
      <c r="AN7" s="4">
        <f ca="1"/>
        <v>-249958664000</v>
      </c>
      <c r="AO7" s="4">
        <f ca="1"/>
        <v>-213023996000</v>
      </c>
      <c r="AP7" s="4">
        <f ca="1"/>
        <v>-62396510000</v>
      </c>
      <c r="AQ7" s="4">
        <f ca="1"/>
        <v>-19811509000</v>
      </c>
      <c r="AR7" s="4">
        <f ca="1"/>
        <v>8210848000</v>
      </c>
      <c r="AS7" s="4">
        <f ca="1"/>
        <v>46956957000</v>
      </c>
      <c r="AT7" s="4">
        <f ca="1"/>
        <v>62519000</v>
      </c>
      <c r="AU7" s="4">
        <f ca="1"/>
        <v>11525440000</v>
      </c>
      <c r="AW7" s="58"/>
      <c r="AX7" t="str">
        <f ca="1"/>
        <v>18/01/2024</v>
      </c>
      <c r="AY7" s="4">
        <f ca="1"/>
        <v>-23773010000</v>
      </c>
      <c r="AZ7" s="4">
        <f ca="1"/>
        <v>-29628420000</v>
      </c>
      <c r="BA7" s="4">
        <f ca="1"/>
        <v>10478855000</v>
      </c>
      <c r="BB7" s="4">
        <f ca="1"/>
        <v>20804690000</v>
      </c>
      <c r="BC7" s="4">
        <f ca="1"/>
        <v>39055995000</v>
      </c>
      <c r="BD7" s="4">
        <f ca="1"/>
        <v>71836037000</v>
      </c>
      <c r="BE7" s="4">
        <f ca="1"/>
        <v>14544225000</v>
      </c>
      <c r="BF7" s="4">
        <f ca="1"/>
        <v>-42578000</v>
      </c>
      <c r="BG7" s="4">
        <f ca="1"/>
        <v>0</v>
      </c>
      <c r="BI7" s="58"/>
      <c r="BJ7" t="str">
        <f ca="1"/>
        <v>18/01/2024</v>
      </c>
      <c r="BK7" s="4">
        <f ca="1"/>
        <v>26782354000</v>
      </c>
      <c r="BL7" s="4">
        <f ca="1"/>
        <v>-157560000</v>
      </c>
      <c r="BM7" s="4">
        <f ca="1"/>
        <v>275070000</v>
      </c>
      <c r="BN7" s="4">
        <f ca="1"/>
        <v>18436135000</v>
      </c>
      <c r="BO7" s="4">
        <f ca="1"/>
        <v>4419130000</v>
      </c>
      <c r="BP7" s="4">
        <f ca="1"/>
        <v>183450000</v>
      </c>
      <c r="BQ7" s="4">
        <f ca="1"/>
        <v>0</v>
      </c>
    </row>
    <row r="8" spans="1:69" x14ac:dyDescent="0.2">
      <c r="A8" s="4"/>
      <c r="B8" s="4"/>
      <c r="C8" s="4"/>
      <c r="D8" s="4"/>
      <c r="E8" s="4"/>
      <c r="G8" s="4"/>
      <c r="H8" s="4"/>
      <c r="T8" t="e">
        <f t="shared" si="0"/>
        <v>#DIV/0!</v>
      </c>
      <c r="U8">
        <f t="shared" si="1"/>
        <v>0</v>
      </c>
      <c r="W8" s="58"/>
      <c r="X8" t="str">
        <f ca="1"/>
        <v>17/01/2024</v>
      </c>
      <c r="Y8" s="4">
        <f ca="1"/>
        <v>-23501844000</v>
      </c>
      <c r="Z8" s="4">
        <f ca="1"/>
        <v>11302390000</v>
      </c>
      <c r="AA8" s="4">
        <f ca="1"/>
        <v>2554155000</v>
      </c>
      <c r="AB8" s="4">
        <f ca="1"/>
        <v>-1649535000</v>
      </c>
      <c r="AC8" s="4">
        <f ca="1"/>
        <v>-165030000</v>
      </c>
      <c r="AD8" s="4">
        <f ca="1"/>
        <v>0</v>
      </c>
      <c r="AE8" s="4">
        <f ca="1"/>
        <v>-1840475000</v>
      </c>
      <c r="AF8" s="4">
        <f ca="1"/>
        <v>179310580000</v>
      </c>
      <c r="AG8" s="4">
        <f ca="1"/>
        <v>7034100000</v>
      </c>
      <c r="AI8" s="58"/>
      <c r="AJ8" t="str">
        <f ca="1"/>
        <v>17/01/2024</v>
      </c>
      <c r="AK8" s="4">
        <f ca="1"/>
        <v>-16184719000</v>
      </c>
      <c r="AL8" s="4">
        <f ca="1"/>
        <v>-153674935000</v>
      </c>
      <c r="AM8" s="4">
        <f ca="1"/>
        <v>-37362950000</v>
      </c>
      <c r="AN8" s="4">
        <f ca="1"/>
        <v>-255885274000</v>
      </c>
      <c r="AO8" s="4">
        <f ca="1"/>
        <v>-233063901000</v>
      </c>
      <c r="AP8" s="4">
        <f ca="1"/>
        <v>-66816113000</v>
      </c>
      <c r="AQ8" s="4">
        <f ca="1"/>
        <v>-65854449000</v>
      </c>
      <c r="AR8" s="4">
        <f ca="1"/>
        <v>-12515487000</v>
      </c>
      <c r="AS8" s="4">
        <f ca="1"/>
        <v>43467156000</v>
      </c>
      <c r="AT8" s="4">
        <f ca="1"/>
        <v>-317935000</v>
      </c>
      <c r="AU8" s="4">
        <f ca="1"/>
        <v>11140210000</v>
      </c>
      <c r="AW8" s="58"/>
      <c r="AX8" t="str">
        <f ca="1"/>
        <v>17/01/2024</v>
      </c>
      <c r="AY8" s="4">
        <f ca="1"/>
        <v>-39914930000</v>
      </c>
      <c r="AZ8" s="4">
        <f ca="1"/>
        <v>-29628420000</v>
      </c>
      <c r="BA8" s="4">
        <f ca="1"/>
        <v>10531655000</v>
      </c>
      <c r="BB8" s="4">
        <f ca="1"/>
        <v>18925260000</v>
      </c>
      <c r="BC8" s="4">
        <f ca="1"/>
        <v>33710675000</v>
      </c>
      <c r="BD8" s="4">
        <f ca="1"/>
        <v>70665157000</v>
      </c>
      <c r="BE8" s="4">
        <f ca="1"/>
        <v>14611670000</v>
      </c>
      <c r="BF8" s="4">
        <f ca="1"/>
        <v>-42578000</v>
      </c>
      <c r="BG8" s="4">
        <f ca="1"/>
        <v>0</v>
      </c>
      <c r="BI8" s="58"/>
      <c r="BJ8" t="str">
        <f ca="1"/>
        <v>17/01/2024</v>
      </c>
      <c r="BK8" s="4">
        <f ca="1"/>
        <v>26875744000</v>
      </c>
      <c r="BL8" s="4">
        <f ca="1"/>
        <v>-384080000</v>
      </c>
      <c r="BM8" s="4">
        <f ca="1"/>
        <v>206565000</v>
      </c>
      <c r="BN8" s="4">
        <f ca="1"/>
        <v>16456105000</v>
      </c>
      <c r="BO8" s="4">
        <f ca="1"/>
        <v>4423995000</v>
      </c>
      <c r="BP8" s="4">
        <f ca="1"/>
        <v>0</v>
      </c>
      <c r="BQ8" s="4">
        <f ca="1"/>
        <v>0</v>
      </c>
    </row>
    <row r="9" spans="1:69" x14ac:dyDescent="0.2">
      <c r="A9" s="4"/>
      <c r="B9" s="4"/>
      <c r="C9" s="4"/>
      <c r="D9" s="4"/>
      <c r="E9" s="4"/>
      <c r="G9" s="4"/>
      <c r="H9" s="4"/>
      <c r="T9" t="e">
        <f t="shared" si="0"/>
        <v>#DIV/0!</v>
      </c>
      <c r="U9">
        <f t="shared" si="1"/>
        <v>0</v>
      </c>
      <c r="W9" s="58"/>
      <c r="X9" t="str">
        <f ca="1"/>
        <v>16/01/2024</v>
      </c>
      <c r="Y9" s="4">
        <f ca="1"/>
        <v>-20282012000</v>
      </c>
      <c r="Z9" s="4">
        <f ca="1"/>
        <v>11556595000</v>
      </c>
      <c r="AA9" s="4">
        <f ca="1"/>
        <v>2830835000</v>
      </c>
      <c r="AB9" s="4">
        <f ca="1"/>
        <v>-1484175000</v>
      </c>
      <c r="AC9" s="4">
        <f ca="1"/>
        <v>-13350000</v>
      </c>
      <c r="AD9" s="4">
        <f ca="1"/>
        <v>0</v>
      </c>
      <c r="AE9" s="4">
        <f ca="1"/>
        <v>-1840475000</v>
      </c>
      <c r="AF9" s="4">
        <f ca="1"/>
        <v>129528230000</v>
      </c>
      <c r="AG9" s="4">
        <f ca="1"/>
        <v>7034100000</v>
      </c>
      <c r="AI9" s="58"/>
      <c r="AJ9" t="str">
        <f ca="1"/>
        <v>16/01/2024</v>
      </c>
      <c r="AK9" s="4">
        <f ca="1"/>
        <v>-481959000</v>
      </c>
      <c r="AL9" s="4">
        <f ca="1"/>
        <v>-144194135000</v>
      </c>
      <c r="AM9" s="4">
        <f ca="1"/>
        <v>-28719670000</v>
      </c>
      <c r="AN9" s="4">
        <f ca="1"/>
        <v>-254440182000</v>
      </c>
      <c r="AO9" s="4">
        <f ca="1"/>
        <v>-201211366000</v>
      </c>
      <c r="AP9" s="4">
        <f ca="1"/>
        <v>-60574718000</v>
      </c>
      <c r="AQ9" s="4">
        <f ca="1"/>
        <v>-39773949000</v>
      </c>
      <c r="AR9" s="4">
        <f ca="1"/>
        <v>17482553000</v>
      </c>
      <c r="AS9" s="4">
        <f ca="1"/>
        <v>59782751000</v>
      </c>
      <c r="AT9" s="4">
        <f ca="1"/>
        <v>-886495000</v>
      </c>
      <c r="AU9" s="4">
        <f ca="1"/>
        <v>11018270000</v>
      </c>
      <c r="AW9" s="58"/>
      <c r="AX9" t="str">
        <f ca="1"/>
        <v>16/01/2024</v>
      </c>
      <c r="AY9" s="4">
        <f ca="1"/>
        <v>-12960585000</v>
      </c>
      <c r="AZ9" s="4">
        <f ca="1"/>
        <v>-28332420000</v>
      </c>
      <c r="BA9" s="4">
        <f ca="1"/>
        <v>10746240000</v>
      </c>
      <c r="BB9" s="4">
        <f ca="1"/>
        <v>19155435000</v>
      </c>
      <c r="BC9" s="4">
        <f ca="1"/>
        <v>35106845000</v>
      </c>
      <c r="BD9" s="4">
        <f ca="1"/>
        <v>72199762000</v>
      </c>
      <c r="BE9" s="4">
        <f ca="1"/>
        <v>14909270000</v>
      </c>
      <c r="BF9" s="4">
        <f ca="1"/>
        <v>-40388000</v>
      </c>
      <c r="BG9" s="4">
        <f ca="1"/>
        <v>0</v>
      </c>
      <c r="BI9" s="58"/>
      <c r="BJ9" t="str">
        <f ca="1"/>
        <v>16/01/2024</v>
      </c>
      <c r="BK9" s="4">
        <f ca="1"/>
        <v>28842084000</v>
      </c>
      <c r="BL9" s="4">
        <f ca="1"/>
        <v>-967420000</v>
      </c>
      <c r="BM9" s="4">
        <f ca="1"/>
        <v>102225000</v>
      </c>
      <c r="BN9" s="4">
        <f ca="1"/>
        <v>16512885000</v>
      </c>
      <c r="BO9" s="4">
        <f ca="1"/>
        <v>4477560000</v>
      </c>
      <c r="BP9" s="4">
        <f ca="1"/>
        <v>0</v>
      </c>
      <c r="BQ9" s="4">
        <f ca="1"/>
        <v>0</v>
      </c>
    </row>
    <row r="10" spans="1:69" x14ac:dyDescent="0.2">
      <c r="A10" s="4"/>
      <c r="B10" s="4"/>
      <c r="C10" s="4"/>
      <c r="D10" s="4"/>
      <c r="E10" s="4"/>
      <c r="G10" s="4"/>
      <c r="H10" s="4"/>
      <c r="T10" t="e">
        <f t="shared" si="0"/>
        <v>#DIV/0!</v>
      </c>
      <c r="U10">
        <f t="shared" si="1"/>
        <v>0</v>
      </c>
      <c r="W10" s="58"/>
      <c r="X10" t="str">
        <f ca="1"/>
        <v>15/01/2024</v>
      </c>
      <c r="Y10" s="4">
        <f ca="1"/>
        <v>-23361532000</v>
      </c>
      <c r="Z10" s="4">
        <f ca="1"/>
        <v>11474705000</v>
      </c>
      <c r="AA10" s="4">
        <f ca="1"/>
        <v>2012835000</v>
      </c>
      <c r="AB10" s="4">
        <f ca="1"/>
        <v>-1484175000</v>
      </c>
      <c r="AC10" s="4">
        <f ca="1"/>
        <v>-13350000</v>
      </c>
      <c r="AD10" s="4">
        <f ca="1"/>
        <v>0</v>
      </c>
      <c r="AE10" s="4">
        <f ca="1"/>
        <v>-1840475000</v>
      </c>
      <c r="AF10" s="4">
        <f ca="1"/>
        <v>79652760000</v>
      </c>
      <c r="AG10" s="4">
        <f ca="1"/>
        <v>10664100000</v>
      </c>
      <c r="AI10" s="58"/>
      <c r="AJ10" t="str">
        <f ca="1"/>
        <v>15/01/2024</v>
      </c>
      <c r="AK10" s="4">
        <f ca="1"/>
        <v>9506471000</v>
      </c>
      <c r="AL10" s="4">
        <f ca="1"/>
        <v>-147490440000</v>
      </c>
      <c r="AM10" s="4">
        <f ca="1"/>
        <v>-23975253000</v>
      </c>
      <c r="AN10" s="4">
        <f ca="1"/>
        <v>-257676237000</v>
      </c>
      <c r="AO10" s="4">
        <f ca="1"/>
        <v>-176181756000</v>
      </c>
      <c r="AP10" s="4">
        <f ca="1"/>
        <v>-58291768000</v>
      </c>
      <c r="AQ10" s="4">
        <f ca="1"/>
        <v>-52850504000</v>
      </c>
      <c r="AR10" s="4">
        <f ca="1"/>
        <v>20074293000</v>
      </c>
      <c r="AS10" s="4">
        <f ca="1"/>
        <v>66755416000</v>
      </c>
      <c r="AT10" s="4">
        <f ca="1"/>
        <v>-677165000</v>
      </c>
      <c r="AU10" s="4">
        <f ca="1"/>
        <v>11018270000</v>
      </c>
      <c r="AW10" s="58"/>
      <c r="AX10" t="str">
        <f ca="1"/>
        <v>15/01/2024</v>
      </c>
      <c r="AY10" s="4">
        <f ca="1"/>
        <v>-16654810000</v>
      </c>
      <c r="AZ10" s="4">
        <f ca="1"/>
        <v>-28332420000</v>
      </c>
      <c r="BA10" s="4">
        <f ca="1"/>
        <v>10746240000</v>
      </c>
      <c r="BB10" s="4">
        <f ca="1"/>
        <v>19155435000</v>
      </c>
      <c r="BC10" s="4">
        <f ca="1"/>
        <v>29321805000</v>
      </c>
      <c r="BD10" s="4">
        <f ca="1"/>
        <v>73639847000</v>
      </c>
      <c r="BE10" s="4">
        <f ca="1"/>
        <v>14909270000</v>
      </c>
      <c r="BF10" s="4">
        <f ca="1"/>
        <v>-40388000</v>
      </c>
      <c r="BG10" s="4">
        <f ca="1"/>
        <v>0</v>
      </c>
      <c r="BI10" s="58"/>
      <c r="BJ10" t="str">
        <f ca="1"/>
        <v>15/01/2024</v>
      </c>
      <c r="BK10" s="4">
        <f ca="1"/>
        <v>27922584000</v>
      </c>
      <c r="BL10" s="4">
        <f ca="1"/>
        <v>-967420000</v>
      </c>
      <c r="BM10" s="4">
        <f ca="1"/>
        <v>-3525000</v>
      </c>
      <c r="BN10" s="4">
        <f ca="1"/>
        <v>13386360000</v>
      </c>
      <c r="BO10" s="4">
        <f ca="1"/>
        <v>4477560000</v>
      </c>
      <c r="BP10" s="4">
        <f ca="1"/>
        <v>0</v>
      </c>
      <c r="BQ10" s="4">
        <f ca="1"/>
        <v>0</v>
      </c>
    </row>
    <row r="11" spans="1:69" x14ac:dyDescent="0.2">
      <c r="A11" s="4"/>
      <c r="B11" s="4"/>
      <c r="C11" s="4"/>
      <c r="D11" s="4"/>
      <c r="E11" s="4"/>
      <c r="G11" s="4"/>
      <c r="H11" s="4"/>
      <c r="T11" t="e">
        <f t="shared" si="0"/>
        <v>#DIV/0!</v>
      </c>
      <c r="U11">
        <f t="shared" si="1"/>
        <v>0</v>
      </c>
      <c r="W11" s="58"/>
      <c r="X11" t="str">
        <f ca="1"/>
        <v>12/01/2024</v>
      </c>
      <c r="Y11" s="4">
        <f ca="1"/>
        <v>-29362532000</v>
      </c>
      <c r="Z11" s="4">
        <f ca="1"/>
        <v>11474705000</v>
      </c>
      <c r="AA11" s="4">
        <f ca="1"/>
        <v>-4365000</v>
      </c>
      <c r="AB11" s="4">
        <f ca="1"/>
        <v>-1484175000</v>
      </c>
      <c r="AC11" s="4">
        <f ca="1"/>
        <v>-13350000</v>
      </c>
      <c r="AD11" s="4">
        <f ca="1"/>
        <v>0</v>
      </c>
      <c r="AE11" s="4">
        <f ca="1"/>
        <v>-1840475000</v>
      </c>
      <c r="AF11" s="4">
        <f ca="1"/>
        <v>29530280000</v>
      </c>
      <c r="AG11" s="4">
        <f ca="1"/>
        <v>10664100000</v>
      </c>
      <c r="AI11" s="58"/>
      <c r="AJ11" t="str">
        <f ca="1"/>
        <v>12/01/2024</v>
      </c>
      <c r="AK11" s="4">
        <f ca="1"/>
        <v>751271000</v>
      </c>
      <c r="AL11" s="4">
        <f ca="1"/>
        <v>-159980770000</v>
      </c>
      <c r="AM11" s="4">
        <f ca="1"/>
        <v>-24106583000</v>
      </c>
      <c r="AN11" s="4">
        <f ca="1"/>
        <v>-270034457000</v>
      </c>
      <c r="AO11" s="4">
        <f ca="1"/>
        <v>-180177471000</v>
      </c>
      <c r="AP11" s="4">
        <f ca="1"/>
        <v>-61449808000</v>
      </c>
      <c r="AQ11" s="4">
        <f ca="1"/>
        <v>-51172749000</v>
      </c>
      <c r="AR11" s="4">
        <f ca="1"/>
        <v>16708978000</v>
      </c>
      <c r="AS11" s="4">
        <f ca="1"/>
        <v>65360926000</v>
      </c>
      <c r="AT11" s="4">
        <f ca="1"/>
        <v>-594940000</v>
      </c>
      <c r="AU11" s="4">
        <f ca="1"/>
        <v>11018270000</v>
      </c>
      <c r="AW11" s="58"/>
      <c r="AX11" t="str">
        <f ca="1"/>
        <v>12/01/2024</v>
      </c>
      <c r="AY11" s="4">
        <f ca="1"/>
        <v>-26638120000</v>
      </c>
      <c r="AZ11" s="4">
        <f ca="1"/>
        <v>-28332420000</v>
      </c>
      <c r="BA11" s="4">
        <f ca="1"/>
        <v>10746240000</v>
      </c>
      <c r="BB11" s="4">
        <f ca="1"/>
        <v>19155435000</v>
      </c>
      <c r="BC11" s="4">
        <f ca="1"/>
        <v>30329600000</v>
      </c>
      <c r="BD11" s="4">
        <f ca="1"/>
        <v>74758402000</v>
      </c>
      <c r="BE11" s="4">
        <f ca="1"/>
        <v>14909270000</v>
      </c>
      <c r="BF11" s="4">
        <f ca="1"/>
        <v>-40388000</v>
      </c>
      <c r="BG11" s="4">
        <f ca="1"/>
        <v>0</v>
      </c>
      <c r="BI11" s="58"/>
      <c r="BJ11" t="str">
        <f ca="1"/>
        <v>12/01/2024</v>
      </c>
      <c r="BK11" s="4">
        <f ca="1"/>
        <v>27922584000</v>
      </c>
      <c r="BL11" s="4">
        <f ca="1"/>
        <v>-967420000</v>
      </c>
      <c r="BM11" s="4">
        <f ca="1"/>
        <v>-3525000</v>
      </c>
      <c r="BN11" s="4">
        <f ca="1"/>
        <v>-5190000</v>
      </c>
      <c r="BO11" s="4">
        <f ca="1"/>
        <v>4477560000</v>
      </c>
      <c r="BP11" s="4">
        <f ca="1"/>
        <v>0</v>
      </c>
      <c r="BQ11" s="4">
        <f ca="1"/>
        <v>0</v>
      </c>
    </row>
    <row r="12" spans="1:69" x14ac:dyDescent="0.2">
      <c r="A12" s="4"/>
      <c r="B12" s="4"/>
      <c r="C12" s="4"/>
      <c r="D12" s="4"/>
      <c r="E12" s="4"/>
      <c r="G12" s="4"/>
      <c r="H12" s="4"/>
      <c r="T12" t="e">
        <f t="shared" si="0"/>
        <v>#DIV/0!</v>
      </c>
      <c r="U12">
        <f t="shared" si="1"/>
        <v>0</v>
      </c>
      <c r="W12" s="58"/>
      <c r="X12" t="str">
        <f ca="1"/>
        <v>11/01/2024</v>
      </c>
      <c r="Y12" s="4">
        <f ca="1"/>
        <v>-22351205000</v>
      </c>
      <c r="Z12" s="4">
        <f ca="1"/>
        <v>10056660000</v>
      </c>
      <c r="AA12" s="4">
        <f ca="1"/>
        <v>0</v>
      </c>
      <c r="AB12" s="4">
        <f ca="1"/>
        <v>-1469535000</v>
      </c>
      <c r="AC12" s="4">
        <f ca="1"/>
        <v>0</v>
      </c>
      <c r="AD12" s="4">
        <f ca="1"/>
        <v>0</v>
      </c>
      <c r="AE12" s="4">
        <f ca="1"/>
        <v>-1840475000</v>
      </c>
      <c r="AF12" s="4">
        <f ca="1"/>
        <v>29554500000</v>
      </c>
      <c r="AG12" s="4">
        <f ca="1"/>
        <v>13479150000</v>
      </c>
      <c r="AI12" s="58"/>
      <c r="AJ12" t="str">
        <f ca="1"/>
        <v>11/01/2024</v>
      </c>
      <c r="AK12" s="4">
        <f ca="1"/>
        <v>21517311000</v>
      </c>
      <c r="AL12" s="4">
        <f ca="1"/>
        <v>-130272165000</v>
      </c>
      <c r="AM12" s="4">
        <f ca="1"/>
        <v>62608780000</v>
      </c>
      <c r="AN12" s="4">
        <f ca="1"/>
        <v>-212730427000</v>
      </c>
      <c r="AO12" s="4">
        <f ca="1"/>
        <v>-120297576000</v>
      </c>
      <c r="AP12" s="4">
        <f ca="1"/>
        <v>-43687988000</v>
      </c>
      <c r="AQ12" s="4">
        <f ca="1"/>
        <v>4162866000</v>
      </c>
      <c r="AR12" s="4">
        <f ca="1"/>
        <v>105097193000</v>
      </c>
      <c r="AS12" s="4">
        <f ca="1"/>
        <v>100627696000</v>
      </c>
      <c r="AT12" s="4">
        <f ca="1"/>
        <v>4649580000</v>
      </c>
      <c r="AU12" s="4">
        <f ca="1"/>
        <v>0</v>
      </c>
      <c r="AW12" s="58"/>
      <c r="AX12" t="str">
        <f ca="1"/>
        <v>11/01/2024</v>
      </c>
      <c r="AY12" s="4">
        <f ca="1"/>
        <v>0</v>
      </c>
      <c r="AZ12" s="4">
        <f ca="1"/>
        <v>0</v>
      </c>
      <c r="BA12" s="4">
        <f ca="1"/>
        <v>10765420000</v>
      </c>
      <c r="BB12" s="4">
        <f ca="1"/>
        <v>19176390000</v>
      </c>
      <c r="BC12" s="4">
        <f ca="1"/>
        <v>30917195000</v>
      </c>
      <c r="BD12" s="4">
        <f ca="1"/>
        <v>75278337000</v>
      </c>
      <c r="BE12" s="4">
        <f ca="1"/>
        <v>14935670000</v>
      </c>
      <c r="BF12" s="4">
        <f ca="1"/>
        <v>-40388000</v>
      </c>
      <c r="BG12" s="4">
        <f ca="1"/>
        <v>0</v>
      </c>
      <c r="BI12" s="58"/>
      <c r="BJ12" t="str">
        <f ca="1"/>
        <v>11/01/2024</v>
      </c>
      <c r="BK12" s="4">
        <f ca="1"/>
        <v>26854224000</v>
      </c>
      <c r="BL12" s="4">
        <f ca="1"/>
        <v>0</v>
      </c>
      <c r="BM12" s="4">
        <f ca="1"/>
        <v>0</v>
      </c>
      <c r="BN12" s="4">
        <f ca="1"/>
        <v>0</v>
      </c>
      <c r="BO12" s="4">
        <f ca="1"/>
        <v>4482410000</v>
      </c>
      <c r="BP12" s="4">
        <f ca="1"/>
        <v>0</v>
      </c>
      <c r="BQ12" s="4">
        <f ca="1"/>
        <v>0</v>
      </c>
    </row>
    <row r="13" spans="1:69" x14ac:dyDescent="0.2">
      <c r="A13" s="4"/>
      <c r="B13" s="4"/>
      <c r="C13" s="4"/>
      <c r="D13" s="4"/>
      <c r="E13" s="4"/>
      <c r="G13" s="4"/>
      <c r="H13" s="4"/>
      <c r="T13" t="e">
        <f t="shared" si="0"/>
        <v>#DIV/0!</v>
      </c>
      <c r="U13">
        <f t="shared" si="1"/>
        <v>0</v>
      </c>
      <c r="W13" s="58"/>
      <c r="X13" t="str">
        <f ca="1"/>
        <v>10/01/2024</v>
      </c>
      <c r="Y13" s="4">
        <f ca="1"/>
        <v>-22283095000</v>
      </c>
      <c r="Z13" s="4">
        <f ca="1"/>
        <v>10056660000</v>
      </c>
      <c r="AA13" s="4">
        <f ca="1"/>
        <v>0</v>
      </c>
      <c r="AB13" s="4">
        <f ca="1"/>
        <v>-1469535000</v>
      </c>
      <c r="AC13" s="4">
        <f ca="1"/>
        <v>0</v>
      </c>
      <c r="AD13" s="4">
        <f ca="1"/>
        <v>0</v>
      </c>
      <c r="AE13" s="4">
        <f ca="1"/>
        <v>-1840475000</v>
      </c>
      <c r="AF13" s="4">
        <f ca="1"/>
        <v>29554500000</v>
      </c>
      <c r="AG13" s="4">
        <f ca="1"/>
        <v>16294200000</v>
      </c>
      <c r="AI13" s="58"/>
      <c r="AJ13" t="str">
        <f ca="1"/>
        <v>10/01/2024</v>
      </c>
      <c r="AK13" s="4">
        <f ca="1"/>
        <v>17599251000</v>
      </c>
      <c r="AL13" s="4">
        <f ca="1"/>
        <v>-160529710000</v>
      </c>
      <c r="AM13" s="4">
        <f ca="1"/>
        <v>90662920000</v>
      </c>
      <c r="AN13" s="4">
        <f ca="1"/>
        <v>-238288617000</v>
      </c>
      <c r="AO13" s="4">
        <f ca="1"/>
        <v>161873294000</v>
      </c>
      <c r="AP13" s="4">
        <f ca="1"/>
        <v>-44225368000</v>
      </c>
      <c r="AQ13" s="4">
        <f ca="1"/>
        <v>-30444644000</v>
      </c>
      <c r="AR13" s="4">
        <f ca="1"/>
        <v>97156568000</v>
      </c>
      <c r="AS13" s="4">
        <f ca="1"/>
        <v>93510061000</v>
      </c>
      <c r="AT13" s="4">
        <f ca="1"/>
        <v>518770000</v>
      </c>
      <c r="AU13" s="4">
        <f ca="1"/>
        <v>0</v>
      </c>
      <c r="AW13" s="58"/>
      <c r="AX13" t="str">
        <f ca="1"/>
        <v>10/01/2024</v>
      </c>
      <c r="AY13" s="4">
        <f ca="1"/>
        <v>0</v>
      </c>
      <c r="AZ13" s="4">
        <f ca="1"/>
        <v>0</v>
      </c>
      <c r="BA13" s="4">
        <f ca="1"/>
        <v>10765420000</v>
      </c>
      <c r="BB13" s="4">
        <f ca="1"/>
        <v>19176390000</v>
      </c>
      <c r="BC13" s="4">
        <f ca="1"/>
        <v>30917195000</v>
      </c>
      <c r="BD13" s="4">
        <f ca="1"/>
        <v>75278337000</v>
      </c>
      <c r="BE13" s="4">
        <f ca="1"/>
        <v>14935670000</v>
      </c>
      <c r="BF13" s="4">
        <f ca="1"/>
        <v>-40388000</v>
      </c>
      <c r="BG13" s="4">
        <f ca="1"/>
        <v>0</v>
      </c>
      <c r="BI13" s="58"/>
      <c r="BJ13" t="str">
        <f ca="1"/>
        <v>10/01/2024</v>
      </c>
      <c r="BK13" s="4">
        <f ca="1"/>
        <v>24354464000</v>
      </c>
      <c r="BL13" s="4">
        <f ca="1"/>
        <v>0</v>
      </c>
      <c r="BM13" s="4">
        <f ca="1"/>
        <v>0</v>
      </c>
      <c r="BN13" s="4">
        <f ca="1"/>
        <v>0</v>
      </c>
      <c r="BO13" s="4">
        <f ca="1"/>
        <v>4482410000</v>
      </c>
      <c r="BP13" s="4">
        <f ca="1"/>
        <v>0</v>
      </c>
      <c r="BQ13" s="4">
        <f ca="1"/>
        <v>0</v>
      </c>
    </row>
    <row r="14" spans="1:69" x14ac:dyDescent="0.2">
      <c r="A14" s="4"/>
      <c r="B14" s="4"/>
      <c r="C14" s="4"/>
      <c r="D14" s="4"/>
      <c r="E14" s="4"/>
      <c r="G14" s="4"/>
      <c r="H14" s="4"/>
      <c r="T14" t="e">
        <f t="shared" si="0"/>
        <v>#DIV/0!</v>
      </c>
      <c r="U14">
        <f t="shared" si="1"/>
        <v>0</v>
      </c>
      <c r="W14" s="58"/>
      <c r="X14" t="str">
        <f ca="1"/>
        <v>09/01/2024</v>
      </c>
      <c r="Y14" s="4">
        <f ca="1"/>
        <v>-22858605000</v>
      </c>
      <c r="Z14" s="4">
        <f ca="1"/>
        <v>8858410000</v>
      </c>
      <c r="AA14" s="4">
        <f ca="1"/>
        <v>0</v>
      </c>
      <c r="AB14" s="4">
        <f ca="1"/>
        <v>-1469535000</v>
      </c>
      <c r="AC14" s="4">
        <f ca="1"/>
        <v>0</v>
      </c>
      <c r="AD14" s="4">
        <f ca="1"/>
        <v>0</v>
      </c>
      <c r="AE14" s="4">
        <f ca="1"/>
        <v>-1840475000</v>
      </c>
      <c r="AF14" s="4">
        <f ca="1"/>
        <v>29554500000</v>
      </c>
      <c r="AG14" s="4">
        <f ca="1"/>
        <v>19127400000</v>
      </c>
      <c r="AI14" s="58"/>
      <c r="AJ14" t="str">
        <f ca="1"/>
        <v>09/01/2024</v>
      </c>
      <c r="AK14" s="4">
        <f ca="1"/>
        <v>28952701000</v>
      </c>
      <c r="AL14" s="4">
        <f ca="1"/>
        <v>-179343400000</v>
      </c>
      <c r="AM14" s="4">
        <f ca="1"/>
        <v>144446710000</v>
      </c>
      <c r="AN14" s="4">
        <f ca="1"/>
        <v>-214839287000</v>
      </c>
      <c r="AO14" s="4">
        <f ca="1"/>
        <v>184866934000</v>
      </c>
      <c r="AP14" s="4">
        <f ca="1"/>
        <v>-34530728000</v>
      </c>
      <c r="AQ14" s="4">
        <f ca="1"/>
        <v>-13280844000</v>
      </c>
      <c r="AR14" s="4">
        <f ca="1"/>
        <v>108764743000</v>
      </c>
      <c r="AS14" s="4">
        <f ca="1"/>
        <v>93510061000</v>
      </c>
      <c r="AT14" s="4">
        <f ca="1"/>
        <v>518770000</v>
      </c>
      <c r="AU14" s="4">
        <f ca="1"/>
        <v>0</v>
      </c>
      <c r="AW14" s="58"/>
      <c r="AX14" t="str">
        <f ca="1"/>
        <v>09/01/2024</v>
      </c>
      <c r="AY14" s="4">
        <f ca="1"/>
        <v>0</v>
      </c>
      <c r="AZ14" s="4">
        <f ca="1"/>
        <v>0</v>
      </c>
      <c r="BA14" s="4">
        <f ca="1"/>
        <v>10765420000</v>
      </c>
      <c r="BB14" s="4">
        <f ca="1"/>
        <v>19176390000</v>
      </c>
      <c r="BC14" s="4">
        <f ca="1"/>
        <v>30917195000</v>
      </c>
      <c r="BD14" s="4">
        <f ca="1"/>
        <v>75278337000</v>
      </c>
      <c r="BE14" s="4">
        <f ca="1"/>
        <v>14935670000</v>
      </c>
      <c r="BF14" s="4">
        <f ca="1"/>
        <v>-33608000</v>
      </c>
      <c r="BG14" s="4">
        <f ca="1"/>
        <v>0</v>
      </c>
      <c r="BI14" s="58"/>
      <c r="BJ14" t="str">
        <f ca="1"/>
        <v>09/01/2024</v>
      </c>
      <c r="BK14" s="4">
        <f ca="1"/>
        <v>18275584000</v>
      </c>
      <c r="BL14" s="4">
        <f ca="1"/>
        <v>0</v>
      </c>
      <c r="BM14" s="4">
        <f ca="1"/>
        <v>0</v>
      </c>
      <c r="BN14" s="4">
        <f ca="1"/>
        <v>0</v>
      </c>
      <c r="BO14" s="4">
        <f ca="1"/>
        <v>4482410000</v>
      </c>
      <c r="BP14" s="4">
        <f ca="1"/>
        <v>0</v>
      </c>
      <c r="BQ14" s="4">
        <f ca="1"/>
        <v>0</v>
      </c>
    </row>
    <row r="15" spans="1:69" x14ac:dyDescent="0.2">
      <c r="A15" s="4"/>
      <c r="B15" s="4"/>
      <c r="C15" s="4"/>
      <c r="D15" s="4"/>
      <c r="E15" s="4"/>
      <c r="G15" s="4"/>
      <c r="H15" s="4"/>
      <c r="T15" t="e">
        <f t="shared" si="0"/>
        <v>#DIV/0!</v>
      </c>
      <c r="U15">
        <f t="shared" si="1"/>
        <v>0</v>
      </c>
      <c r="W15" s="58"/>
      <c r="X15" t="str">
        <f ca="1"/>
        <v>08/01/2024</v>
      </c>
      <c r="Y15" s="4">
        <f ca="1"/>
        <v>-34196770000</v>
      </c>
      <c r="Z15" s="4">
        <f ca="1"/>
        <v>7699420000</v>
      </c>
      <c r="AA15" s="4">
        <f ca="1"/>
        <v>0</v>
      </c>
      <c r="AB15" s="4">
        <f ca="1"/>
        <v>-1469535000</v>
      </c>
      <c r="AC15" s="4">
        <f ca="1"/>
        <v>0</v>
      </c>
      <c r="AD15" s="4">
        <f ca="1"/>
        <v>0</v>
      </c>
      <c r="AE15" s="4">
        <f ca="1"/>
        <v>-1840475000</v>
      </c>
      <c r="AF15" s="4">
        <f ca="1"/>
        <v>29554500000</v>
      </c>
      <c r="AG15" s="4">
        <f ca="1"/>
        <v>13467400000</v>
      </c>
      <c r="AI15" s="58"/>
      <c r="AJ15" t="str">
        <f ca="1"/>
        <v>08/01/2024</v>
      </c>
      <c r="AK15" s="4">
        <f ca="1"/>
        <v>24282171000</v>
      </c>
      <c r="AL15" s="4">
        <f ca="1"/>
        <v>-194000590000</v>
      </c>
      <c r="AM15" s="4">
        <f ca="1"/>
        <v>148235355000</v>
      </c>
      <c r="AN15" s="4">
        <f ca="1"/>
        <v>-212621872000</v>
      </c>
      <c r="AO15" s="4">
        <f ca="1"/>
        <v>178444299000</v>
      </c>
      <c r="AP15" s="4">
        <f ca="1"/>
        <v>-35531978000</v>
      </c>
      <c r="AQ15" s="4">
        <f ca="1"/>
        <v>357856000</v>
      </c>
      <c r="AR15" s="4">
        <f ca="1"/>
        <v>100594212000</v>
      </c>
      <c r="AS15" s="4">
        <f ca="1"/>
        <v>94411571000</v>
      </c>
      <c r="AT15" s="4">
        <f ca="1"/>
        <v>518770000</v>
      </c>
      <c r="AU15" s="4">
        <f ca="1"/>
        <v>0</v>
      </c>
      <c r="AW15" s="58"/>
      <c r="AX15" t="str">
        <f ca="1"/>
        <v>08/01/2024</v>
      </c>
      <c r="AY15" s="4">
        <f ca="1"/>
        <v>0</v>
      </c>
      <c r="AZ15" s="4">
        <f ca="1"/>
        <v>0</v>
      </c>
      <c r="BA15" s="4">
        <f ca="1"/>
        <v>10765420000</v>
      </c>
      <c r="BB15" s="4">
        <f ca="1"/>
        <v>19176390000</v>
      </c>
      <c r="BC15" s="4">
        <f ca="1"/>
        <v>30917195000</v>
      </c>
      <c r="BD15" s="4">
        <f ca="1"/>
        <v>75278337000</v>
      </c>
      <c r="BE15" s="4">
        <f ca="1"/>
        <v>14935670000</v>
      </c>
      <c r="BF15" s="4">
        <f ca="1"/>
        <v>-33608000</v>
      </c>
      <c r="BG15" s="4">
        <f ca="1"/>
        <v>0</v>
      </c>
      <c r="BI15" s="58"/>
      <c r="BJ15" t="str">
        <f ca="1"/>
        <v>08/01/2024</v>
      </c>
      <c r="BK15" s="4">
        <f ca="1"/>
        <v>23718604000</v>
      </c>
      <c r="BL15" s="4">
        <f ca="1"/>
        <v>0</v>
      </c>
      <c r="BM15" s="4">
        <f ca="1"/>
        <v>0</v>
      </c>
      <c r="BN15" s="4">
        <f ca="1"/>
        <v>0</v>
      </c>
      <c r="BO15" s="4">
        <f ca="1"/>
        <v>4482410000</v>
      </c>
      <c r="BP15" s="4">
        <f ca="1"/>
        <v>0</v>
      </c>
      <c r="BQ15" s="4">
        <f ca="1"/>
        <v>0</v>
      </c>
    </row>
    <row r="16" spans="1:69" x14ac:dyDescent="0.2">
      <c r="A16" s="4"/>
      <c r="B16" s="4"/>
      <c r="C16" s="4"/>
      <c r="D16" s="4"/>
      <c r="E16" s="4"/>
      <c r="G16" s="4"/>
      <c r="H16" s="4"/>
      <c r="T16" t="e">
        <f t="shared" si="0"/>
        <v>#DIV/0!</v>
      </c>
      <c r="U16">
        <f t="shared" si="1"/>
        <v>0</v>
      </c>
      <c r="W16" s="58"/>
      <c r="X16" t="str">
        <f ca="1"/>
        <v>05/01/2024</v>
      </c>
      <c r="Y16" s="4">
        <f ca="1"/>
        <v>-39599480000</v>
      </c>
      <c r="Z16" s="4">
        <f ca="1"/>
        <v>7699420000</v>
      </c>
      <c r="AA16" s="4">
        <f ca="1"/>
        <v>0</v>
      </c>
      <c r="AB16" s="4">
        <f ca="1"/>
        <v>-1469535000</v>
      </c>
      <c r="AC16" s="4">
        <f ca="1"/>
        <v>0</v>
      </c>
      <c r="AD16" s="4">
        <f ca="1"/>
        <v>0</v>
      </c>
      <c r="AE16" s="4">
        <f ca="1"/>
        <v>-1840475000</v>
      </c>
      <c r="AF16" s="4">
        <f ca="1"/>
        <v>29554500000</v>
      </c>
      <c r="AG16" s="4">
        <f ca="1"/>
        <v>13467400000</v>
      </c>
      <c r="AI16" s="58"/>
      <c r="AJ16" t="str">
        <f ca="1"/>
        <v>05/01/2024</v>
      </c>
      <c r="AK16" s="4">
        <f ca="1"/>
        <v>20470741000</v>
      </c>
      <c r="AL16" s="4">
        <f ca="1"/>
        <v>-219119430000</v>
      </c>
      <c r="AM16" s="4">
        <f ca="1"/>
        <v>157160145000</v>
      </c>
      <c r="AN16" s="4">
        <f ca="1"/>
        <v>-208211092000</v>
      </c>
      <c r="AO16" s="4">
        <f ca="1"/>
        <v>174442684000</v>
      </c>
      <c r="AP16" s="4">
        <f ca="1"/>
        <v>-35123278000</v>
      </c>
      <c r="AQ16" s="4">
        <f ca="1"/>
        <v>1165166000</v>
      </c>
      <c r="AR16" s="4">
        <f ca="1"/>
        <v>64674307000</v>
      </c>
      <c r="AS16" s="4">
        <f ca="1"/>
        <v>94980205000</v>
      </c>
      <c r="AT16" s="4">
        <f ca="1"/>
        <v>518770000</v>
      </c>
      <c r="AU16" s="4">
        <f ca="1"/>
        <v>0</v>
      </c>
      <c r="AW16" s="58"/>
      <c r="AX16" t="str">
        <f ca="1"/>
        <v>05/01/2024</v>
      </c>
      <c r="AY16" s="4">
        <f ca="1"/>
        <v>0</v>
      </c>
      <c r="AZ16" s="4">
        <f ca="1"/>
        <v>0</v>
      </c>
      <c r="BA16" s="4">
        <f ca="1"/>
        <v>10765420000</v>
      </c>
      <c r="BB16" s="4">
        <f ca="1"/>
        <v>19176390000</v>
      </c>
      <c r="BC16" s="4">
        <f ca="1"/>
        <v>30917195000</v>
      </c>
      <c r="BD16" s="4">
        <f ca="1"/>
        <v>75278337000</v>
      </c>
      <c r="BE16" s="4">
        <f ca="1"/>
        <v>14935670000</v>
      </c>
      <c r="BF16" s="4">
        <f ca="1"/>
        <v>-33608000</v>
      </c>
      <c r="BG16" s="4">
        <f ca="1"/>
        <v>0</v>
      </c>
      <c r="BI16" s="58"/>
      <c r="BJ16" t="str">
        <f ca="1"/>
        <v>05/01/2024</v>
      </c>
      <c r="BK16" s="4">
        <f ca="1"/>
        <v>22309184000</v>
      </c>
      <c r="BL16" s="4">
        <f ca="1"/>
        <v>0</v>
      </c>
      <c r="BM16" s="4">
        <f ca="1"/>
        <v>0</v>
      </c>
      <c r="BN16" s="4">
        <f ca="1"/>
        <v>0</v>
      </c>
      <c r="BO16" s="4">
        <f ca="1"/>
        <v>4482410000</v>
      </c>
      <c r="BP16" s="4">
        <f ca="1"/>
        <v>0</v>
      </c>
      <c r="BQ16" s="4">
        <f ca="1"/>
        <v>0</v>
      </c>
    </row>
    <row r="17" spans="1:69" x14ac:dyDescent="0.2">
      <c r="A17" s="4"/>
      <c r="B17" s="4"/>
      <c r="C17" s="4"/>
      <c r="D17" s="4"/>
      <c r="E17" s="4"/>
      <c r="G17" s="4"/>
      <c r="H17" s="4"/>
      <c r="T17" t="e">
        <f t="shared" si="0"/>
        <v>#DIV/0!</v>
      </c>
      <c r="U17">
        <f t="shared" si="1"/>
        <v>0</v>
      </c>
      <c r="W17" s="58"/>
      <c r="X17" t="str">
        <f ca="1"/>
        <v>04/01/2024</v>
      </c>
      <c r="Y17" s="4">
        <f ca="1"/>
        <v>-40494465000</v>
      </c>
      <c r="Z17" s="4">
        <f ca="1"/>
        <v>7699420000</v>
      </c>
      <c r="AA17" s="4">
        <f ca="1"/>
        <v>0</v>
      </c>
      <c r="AB17" s="4">
        <f ca="1"/>
        <v>-1469535000</v>
      </c>
      <c r="AC17" s="4">
        <f ca="1"/>
        <v>0</v>
      </c>
      <c r="AD17" s="4">
        <f ca="1"/>
        <v>0</v>
      </c>
      <c r="AE17" s="4">
        <f ca="1"/>
        <v>-1840475000</v>
      </c>
      <c r="AF17" s="4">
        <f ca="1"/>
        <v>29554500000</v>
      </c>
      <c r="AG17" s="4">
        <f ca="1"/>
        <v>13467400000</v>
      </c>
      <c r="AI17" s="58"/>
      <c r="AJ17" t="str">
        <f ca="1"/>
        <v>04/01/2024</v>
      </c>
      <c r="AK17" s="4">
        <f ca="1"/>
        <v>17103121000</v>
      </c>
      <c r="AL17" s="4">
        <f ca="1"/>
        <v>-190677445000</v>
      </c>
      <c r="AM17" s="4">
        <f ca="1"/>
        <v>163602920000</v>
      </c>
      <c r="AN17" s="4">
        <f ca="1"/>
        <v>-209347927000</v>
      </c>
      <c r="AO17" s="4">
        <f ca="1"/>
        <v>164958039000</v>
      </c>
      <c r="AP17" s="4">
        <f ca="1"/>
        <v>-37829463000</v>
      </c>
      <c r="AQ17" s="4">
        <f ca="1"/>
        <v>16413496000</v>
      </c>
      <c r="AR17" s="4">
        <f ca="1"/>
        <v>51980611000</v>
      </c>
      <c r="AS17" s="4">
        <f ca="1"/>
        <v>86590555000</v>
      </c>
      <c r="AT17" s="4">
        <f ca="1"/>
        <v>518770000</v>
      </c>
      <c r="AU17" s="4">
        <f ca="1"/>
        <v>0</v>
      </c>
      <c r="AW17" s="58"/>
      <c r="AX17" t="str">
        <f ca="1"/>
        <v>04/01/2024</v>
      </c>
      <c r="AY17" s="4">
        <f ca="1"/>
        <v>0</v>
      </c>
      <c r="AZ17" s="4">
        <f ca="1"/>
        <v>0</v>
      </c>
      <c r="BA17" s="4">
        <f ca="1"/>
        <v>10765420000</v>
      </c>
      <c r="BB17" s="4">
        <f ca="1"/>
        <v>19176390000</v>
      </c>
      <c r="BC17" s="4">
        <f ca="1"/>
        <v>11685055000</v>
      </c>
      <c r="BD17" s="4">
        <f ca="1"/>
        <v>54763502000</v>
      </c>
      <c r="BE17" s="4">
        <f ca="1"/>
        <v>14935670000</v>
      </c>
      <c r="BF17" s="4">
        <f ca="1"/>
        <v>-33608000</v>
      </c>
      <c r="BG17" s="4">
        <f ca="1"/>
        <v>0</v>
      </c>
      <c r="BI17" s="58"/>
      <c r="BJ17" t="str">
        <f ca="1"/>
        <v>04/01/2024</v>
      </c>
      <c r="BK17" s="4">
        <f ca="1"/>
        <v>15924484000</v>
      </c>
      <c r="BL17" s="4">
        <f ca="1"/>
        <v>0</v>
      </c>
      <c r="BM17" s="4">
        <f ca="1"/>
        <v>0</v>
      </c>
      <c r="BN17" s="4">
        <f ca="1"/>
        <v>0</v>
      </c>
      <c r="BO17" s="4">
        <f ca="1"/>
        <v>3474415000</v>
      </c>
      <c r="BP17" s="4">
        <f ca="1"/>
        <v>0</v>
      </c>
      <c r="BQ17" s="4">
        <f ca="1"/>
        <v>0</v>
      </c>
    </row>
    <row r="18" spans="1:69" x14ac:dyDescent="0.2">
      <c r="A18" s="4"/>
      <c r="B18" s="4"/>
      <c r="C18" s="4"/>
      <c r="D18" s="4"/>
      <c r="E18" s="4"/>
      <c r="G18" s="4"/>
      <c r="H18" s="4"/>
      <c r="T18" t="e">
        <f t="shared" si="0"/>
        <v>#DIV/0!</v>
      </c>
      <c r="U18">
        <f t="shared" si="1"/>
        <v>0</v>
      </c>
      <c r="W18" s="58"/>
      <c r="X18" t="str">
        <f ca="1"/>
        <v>03/01/2024</v>
      </c>
      <c r="Y18" s="4">
        <f ca="1"/>
        <v>-42275734000</v>
      </c>
      <c r="Z18" s="4">
        <f ca="1"/>
        <v>13316310000</v>
      </c>
      <c r="AA18" s="4">
        <f ca="1"/>
        <v>0</v>
      </c>
      <c r="AB18" s="4">
        <f ca="1"/>
        <v>-1469535000</v>
      </c>
      <c r="AC18" s="4">
        <f ca="1"/>
        <v>0</v>
      </c>
      <c r="AD18" s="4">
        <f ca="1"/>
        <v>0</v>
      </c>
      <c r="AE18" s="4">
        <f ca="1"/>
        <v>-1840475000</v>
      </c>
      <c r="AF18" s="4">
        <f ca="1"/>
        <v>29554500000</v>
      </c>
      <c r="AG18" s="4">
        <f ca="1"/>
        <v>10270400000</v>
      </c>
      <c r="AI18" s="58"/>
      <c r="AJ18" t="str">
        <f ca="1"/>
        <v>03/01/2024</v>
      </c>
      <c r="AK18" s="4">
        <f ca="1"/>
        <v>7920641000</v>
      </c>
      <c r="AL18" s="4">
        <f ca="1"/>
        <v>-239083605000</v>
      </c>
      <c r="AM18" s="4">
        <f ca="1"/>
        <v>188870805000</v>
      </c>
      <c r="AN18" s="4">
        <f ca="1"/>
        <v>-221174357000</v>
      </c>
      <c r="AO18" s="4">
        <f ca="1"/>
        <v>136214599000</v>
      </c>
      <c r="AP18" s="4">
        <f ca="1"/>
        <v>-48618148000</v>
      </c>
      <c r="AQ18" s="4">
        <f ca="1"/>
        <v>47608426000</v>
      </c>
      <c r="AR18" s="4">
        <f ca="1"/>
        <v>43154926000</v>
      </c>
      <c r="AS18" s="4">
        <f ca="1"/>
        <v>56744410000</v>
      </c>
      <c r="AT18" s="4">
        <f ca="1"/>
        <v>518770000</v>
      </c>
      <c r="AU18" s="4">
        <f ca="1"/>
        <v>0</v>
      </c>
      <c r="AW18" s="58"/>
      <c r="AX18" t="str">
        <f ca="1"/>
        <v>03/01/2024</v>
      </c>
      <c r="AY18" s="4">
        <f ca="1"/>
        <v>0</v>
      </c>
      <c r="AZ18" s="4">
        <f ca="1"/>
        <v>0</v>
      </c>
      <c r="BA18" s="4">
        <f ca="1"/>
        <v>10765420000</v>
      </c>
      <c r="BB18" s="4">
        <f ca="1"/>
        <v>19176390000</v>
      </c>
      <c r="BC18" s="4">
        <f ca="1"/>
        <v>7600130000</v>
      </c>
      <c r="BD18" s="4">
        <f ca="1"/>
        <v>38283827000</v>
      </c>
      <c r="BE18" s="4">
        <f ca="1"/>
        <v>7420590000</v>
      </c>
      <c r="BF18" s="4">
        <f ca="1"/>
        <v>-29048000</v>
      </c>
      <c r="BG18" s="4">
        <f ca="1"/>
        <v>0</v>
      </c>
      <c r="BI18" s="58"/>
      <c r="BJ18" t="str">
        <f ca="1"/>
        <v>03/01/2024</v>
      </c>
      <c r="BK18" s="4">
        <f ca="1"/>
        <v>4673849000</v>
      </c>
      <c r="BL18" s="4">
        <f ca="1"/>
        <v>0</v>
      </c>
      <c r="BM18" s="4">
        <f ca="1"/>
        <v>0</v>
      </c>
      <c r="BN18" s="4">
        <f ca="1"/>
        <v>0</v>
      </c>
      <c r="BO18" s="4">
        <f ca="1"/>
        <v>716265000</v>
      </c>
      <c r="BP18" s="4">
        <f ca="1"/>
        <v>0</v>
      </c>
      <c r="BQ18" s="4">
        <f ca="1"/>
        <v>0</v>
      </c>
    </row>
    <row r="19" spans="1:69" x14ac:dyDescent="0.2">
      <c r="A19" s="4"/>
      <c r="B19" s="4"/>
      <c r="C19" s="4"/>
      <c r="D19" s="4"/>
      <c r="E19" s="4"/>
      <c r="G19" s="4"/>
      <c r="H19" s="4"/>
      <c r="T19" t="e">
        <f t="shared" si="0"/>
        <v>#DIV/0!</v>
      </c>
      <c r="U19">
        <f t="shared" si="1"/>
        <v>0</v>
      </c>
      <c r="W19" s="58"/>
      <c r="X19" t="str">
        <f ca="1"/>
        <v>02/01/2024</v>
      </c>
      <c r="Y19" s="4">
        <f ca="1"/>
        <v>-15081693000</v>
      </c>
      <c r="Z19" s="4">
        <f ca="1"/>
        <v>13316310000</v>
      </c>
      <c r="AA19" s="4">
        <f ca="1"/>
        <v>0</v>
      </c>
      <c r="AB19" s="4">
        <f ca="1"/>
        <v>-1469535000</v>
      </c>
      <c r="AC19" s="4">
        <f ca="1"/>
        <v>0</v>
      </c>
      <c r="AD19" s="4">
        <f ca="1"/>
        <v>0</v>
      </c>
      <c r="AE19" s="4">
        <f ca="1"/>
        <v>-1840475000</v>
      </c>
      <c r="AF19" s="4">
        <f ca="1"/>
        <v>29554500000</v>
      </c>
      <c r="AG19" s="4">
        <f ca="1"/>
        <v>10270400000</v>
      </c>
      <c r="AI19" s="58"/>
      <c r="AJ19" t="str">
        <f ca="1"/>
        <v>02/01/2024</v>
      </c>
      <c r="AK19" s="4">
        <f ca="1"/>
        <v>24826076000</v>
      </c>
      <c r="AL19" s="4">
        <f ca="1"/>
        <v>-203647135000</v>
      </c>
      <c r="AM19" s="4">
        <f ca="1"/>
        <v>196765280000</v>
      </c>
      <c r="AN19" s="4">
        <f ca="1"/>
        <v>-183077562000</v>
      </c>
      <c r="AO19" s="4">
        <f ca="1"/>
        <v>189920260000</v>
      </c>
      <c r="AP19" s="4">
        <f ca="1"/>
        <v>-40238434000</v>
      </c>
      <c r="AQ19" s="4">
        <f ca="1"/>
        <v>104716476000</v>
      </c>
      <c r="AR19" s="4">
        <f ca="1"/>
        <v>74557409000</v>
      </c>
      <c r="AS19" s="4">
        <f ca="1"/>
        <v>33149413000</v>
      </c>
      <c r="AT19" s="4">
        <f ca="1"/>
        <v>518770000</v>
      </c>
      <c r="AU19" s="4">
        <f ca="1"/>
        <v>0</v>
      </c>
      <c r="AW19" s="58"/>
      <c r="AX19" t="str">
        <f ca="1"/>
        <v>02/01/2024</v>
      </c>
      <c r="AY19" s="4">
        <f ca="1"/>
        <v>0</v>
      </c>
      <c r="AZ19" s="4">
        <f ca="1"/>
        <v>0</v>
      </c>
      <c r="BA19" s="4">
        <f ca="1"/>
        <v>10765420000</v>
      </c>
      <c r="BB19" s="4">
        <f ca="1"/>
        <v>19176390000</v>
      </c>
      <c r="BC19" s="4">
        <f ca="1"/>
        <v>7600130000</v>
      </c>
      <c r="BD19" s="4">
        <f ca="1"/>
        <v>37687660000</v>
      </c>
      <c r="BE19" s="4">
        <f ca="1"/>
        <v>7420590000</v>
      </c>
      <c r="BF19" s="4">
        <f ca="1"/>
        <v>-29048000</v>
      </c>
      <c r="BG19" s="4">
        <f ca="1"/>
        <v>0</v>
      </c>
      <c r="BI19" s="58"/>
      <c r="BJ19" t="str">
        <f ca="1"/>
        <v>02/01/2024</v>
      </c>
      <c r="BK19" s="4">
        <f ca="1"/>
        <v>3121949000</v>
      </c>
      <c r="BL19" s="4">
        <f ca="1"/>
        <v>0</v>
      </c>
      <c r="BM19" s="4">
        <f ca="1"/>
        <v>0</v>
      </c>
      <c r="BN19" s="4">
        <f ca="1"/>
        <v>0</v>
      </c>
      <c r="BO19" s="4">
        <f ca="1"/>
        <v>0</v>
      </c>
      <c r="BP19" s="4">
        <f ca="1"/>
        <v>0</v>
      </c>
      <c r="BQ19" s="4">
        <f ca="1"/>
        <v>0</v>
      </c>
    </row>
    <row r="20" spans="1:69" x14ac:dyDescent="0.2">
      <c r="A20" s="4"/>
      <c r="B20" s="4"/>
      <c r="C20" s="4"/>
      <c r="D20" s="4"/>
      <c r="E20" s="4"/>
      <c r="G20" s="4"/>
      <c r="H20" s="4"/>
      <c r="T20" t="e">
        <f t="shared" si="0"/>
        <v>#DIV/0!</v>
      </c>
      <c r="U20">
        <f t="shared" si="1"/>
        <v>0</v>
      </c>
      <c r="W20" s="58"/>
      <c r="X20" t="str">
        <f ca="1"/>
        <v>29/12/2023</v>
      </c>
      <c r="Y20" s="4">
        <f ca="1"/>
        <v>-11893597000</v>
      </c>
      <c r="Z20" s="4">
        <f ca="1"/>
        <v>13316310000</v>
      </c>
      <c r="AA20" s="4">
        <f ca="1"/>
        <v>0</v>
      </c>
      <c r="AB20" s="4">
        <f ca="1"/>
        <v>-1469535000</v>
      </c>
      <c r="AC20" s="4">
        <f ca="1"/>
        <v>0</v>
      </c>
      <c r="AD20" s="4">
        <f ca="1"/>
        <v>0</v>
      </c>
      <c r="AE20" s="4">
        <f ca="1"/>
        <v>-1840475000</v>
      </c>
      <c r="AF20" s="4">
        <f ca="1"/>
        <v>29554500000</v>
      </c>
      <c r="AG20" s="4">
        <f ca="1"/>
        <v>10270400000</v>
      </c>
      <c r="AI20" s="58"/>
      <c r="AJ20" t="str">
        <f ca="1"/>
        <v>29/12/2023</v>
      </c>
      <c r="AK20" s="4">
        <f ca="1"/>
        <v>35132671000</v>
      </c>
      <c r="AL20" s="4">
        <f ca="1"/>
        <v>-183059695000</v>
      </c>
      <c r="AM20" s="4">
        <f ca="1"/>
        <v>197355210000</v>
      </c>
      <c r="AN20" s="4">
        <f ca="1"/>
        <v>-177412487000</v>
      </c>
      <c r="AO20" s="4">
        <f ca="1"/>
        <v>217059360000</v>
      </c>
      <c r="AP20" s="4">
        <f ca="1"/>
        <v>-37704888000</v>
      </c>
      <c r="AQ20" s="4">
        <f ca="1"/>
        <v>129066776000</v>
      </c>
      <c r="AR20" s="4">
        <f ca="1"/>
        <v>70213324000</v>
      </c>
      <c r="AS20" s="4">
        <f ca="1"/>
        <v>20394380000</v>
      </c>
      <c r="AT20" s="4">
        <f ca="1"/>
        <v>518770000</v>
      </c>
      <c r="AU20" s="4">
        <f ca="1"/>
        <v>0</v>
      </c>
      <c r="AW20" s="58"/>
      <c r="AX20" t="str">
        <f ca="1"/>
        <v>29/12/2023</v>
      </c>
      <c r="AY20" s="4">
        <f ca="1"/>
        <v>0</v>
      </c>
      <c r="AZ20" s="4">
        <f ca="1"/>
        <v>0</v>
      </c>
      <c r="BA20" s="4">
        <f ca="1"/>
        <v>10765420000</v>
      </c>
      <c r="BB20" s="4">
        <f ca="1"/>
        <v>0</v>
      </c>
      <c r="BC20" s="4">
        <f ca="1"/>
        <v>7244635000</v>
      </c>
      <c r="BD20" s="4">
        <f ca="1"/>
        <v>37018265000</v>
      </c>
      <c r="BE20" s="4">
        <f ca="1"/>
        <v>7420590000</v>
      </c>
      <c r="BF20" s="4">
        <f ca="1"/>
        <v>-29048000</v>
      </c>
      <c r="BG20" s="4">
        <f ca="1"/>
        <v>0</v>
      </c>
      <c r="BI20" s="58"/>
      <c r="BJ20" t="str">
        <f ca="1"/>
        <v>29/12/2023</v>
      </c>
      <c r="BK20" s="4">
        <f ca="1"/>
        <v>3121949000</v>
      </c>
      <c r="BL20" s="4">
        <f ca="1"/>
        <v>0</v>
      </c>
      <c r="BM20" s="4">
        <f ca="1"/>
        <v>0</v>
      </c>
      <c r="BN20" s="4">
        <f ca="1"/>
        <v>0</v>
      </c>
      <c r="BO20" s="4">
        <f ca="1"/>
        <v>0</v>
      </c>
      <c r="BP20" s="4">
        <f ca="1"/>
        <v>0</v>
      </c>
      <c r="BQ20" s="4">
        <f ca="1"/>
        <v>0</v>
      </c>
    </row>
    <row r="21" spans="1:69" x14ac:dyDescent="0.2">
      <c r="A21" s="4"/>
      <c r="B21" s="4"/>
      <c r="C21" s="4"/>
      <c r="D21" s="4"/>
      <c r="E21" s="4"/>
      <c r="G21" s="4"/>
      <c r="H21" s="4"/>
      <c r="T21" t="e">
        <f t="shared" si="0"/>
        <v>#DIV/0!</v>
      </c>
      <c r="U21">
        <f t="shared" si="1"/>
        <v>0</v>
      </c>
      <c r="W21" s="58"/>
      <c r="X21" t="str">
        <f ca="1"/>
        <v>28/12/2023</v>
      </c>
      <c r="Y21" s="4">
        <f ca="1"/>
        <v>-6793791000</v>
      </c>
      <c r="Z21" s="4">
        <f ca="1"/>
        <v>13316310000</v>
      </c>
      <c r="AA21" s="4">
        <f ca="1"/>
        <v>0</v>
      </c>
      <c r="AB21" s="4">
        <f ca="1"/>
        <v>-1469535000</v>
      </c>
      <c r="AC21" s="4">
        <f ca="1"/>
        <v>0</v>
      </c>
      <c r="AD21" s="4">
        <f ca="1"/>
        <v>0</v>
      </c>
      <c r="AE21" s="4">
        <f ca="1"/>
        <v>-1840475000</v>
      </c>
      <c r="AF21" s="4">
        <f ca="1"/>
        <v>29554500000</v>
      </c>
      <c r="AG21" s="4">
        <f ca="1"/>
        <v>10270400000</v>
      </c>
      <c r="AI21" s="58"/>
      <c r="AJ21" t="str">
        <f ca="1"/>
        <v>28/12/2023</v>
      </c>
      <c r="AK21" s="4">
        <f ca="1"/>
        <v>35386820000</v>
      </c>
      <c r="AL21" s="4">
        <f ca="1"/>
        <v>-186505280000</v>
      </c>
      <c r="AM21" s="4">
        <f ca="1"/>
        <v>194763440000</v>
      </c>
      <c r="AN21" s="4">
        <f ca="1"/>
        <v>-188573127000</v>
      </c>
      <c r="AO21" s="4">
        <f ca="1"/>
        <v>-68309820000</v>
      </c>
      <c r="AP21" s="4">
        <f ca="1"/>
        <v>6076949000</v>
      </c>
      <c r="AQ21" s="4">
        <f ca="1"/>
        <v>132320788000</v>
      </c>
      <c r="AR21" s="4">
        <f ca="1"/>
        <v>37697873000</v>
      </c>
      <c r="AS21" s="4">
        <f ca="1"/>
        <v>-12199645000</v>
      </c>
      <c r="AT21" s="4">
        <f ca="1"/>
        <v>317825000</v>
      </c>
      <c r="AU21" s="4">
        <f ca="1"/>
        <v>0</v>
      </c>
      <c r="AW21" s="58"/>
      <c r="AX21" t="str">
        <f ca="1"/>
        <v>28/12/2023</v>
      </c>
      <c r="AY21" s="4">
        <f ca="1"/>
        <v>0</v>
      </c>
      <c r="AZ21" s="4">
        <f ca="1"/>
        <v>0</v>
      </c>
      <c r="BA21" s="4">
        <f ca="1"/>
        <v>10765420000</v>
      </c>
      <c r="BB21" s="4">
        <f ca="1"/>
        <v>0</v>
      </c>
      <c r="BC21" s="4">
        <f ca="1"/>
        <v>7089820000</v>
      </c>
      <c r="BD21" s="4">
        <f ca="1"/>
        <v>35742930000</v>
      </c>
      <c r="BE21" s="4">
        <f ca="1"/>
        <v>3931090000</v>
      </c>
      <c r="BF21" s="4">
        <f ca="1"/>
        <v>-29048000</v>
      </c>
      <c r="BG21" s="4">
        <f ca="1"/>
        <v>0</v>
      </c>
      <c r="BI21" s="58"/>
      <c r="BJ21" t="str">
        <f ca="1"/>
        <v>28/12/2023</v>
      </c>
      <c r="BK21" s="4">
        <f ca="1"/>
        <v>3121949000</v>
      </c>
      <c r="BL21" s="4">
        <f ca="1"/>
        <v>0</v>
      </c>
      <c r="BM21" s="4">
        <f ca="1"/>
        <v>0</v>
      </c>
      <c r="BN21" s="4">
        <f ca="1"/>
        <v>0</v>
      </c>
      <c r="BO21" s="4">
        <f ca="1"/>
        <v>0</v>
      </c>
      <c r="BP21" s="4">
        <f ca="1"/>
        <v>0</v>
      </c>
      <c r="BQ21" s="4">
        <f ca="1"/>
        <v>0</v>
      </c>
    </row>
    <row r="22" spans="1:69" x14ac:dyDescent="0.2">
      <c r="A22" s="4"/>
      <c r="B22" s="4"/>
      <c r="C22" s="4"/>
      <c r="D22" s="4"/>
      <c r="E22" s="4"/>
      <c r="G22" s="4"/>
      <c r="H22" s="4"/>
      <c r="T22" t="e">
        <f t="shared" si="0"/>
        <v>#DIV/0!</v>
      </c>
      <c r="U22">
        <f t="shared" si="1"/>
        <v>0</v>
      </c>
      <c r="W22" s="58"/>
      <c r="X22" t="str">
        <f ca="1"/>
        <v>27/12/2023</v>
      </c>
      <c r="Y22" s="4">
        <f ca="1"/>
        <v>-1646190000</v>
      </c>
      <c r="Z22" s="4">
        <f ca="1"/>
        <v>11662495000</v>
      </c>
      <c r="AA22" s="4">
        <f ca="1"/>
        <v>0</v>
      </c>
      <c r="AB22" s="4">
        <f ca="1"/>
        <v>-1469535000</v>
      </c>
      <c r="AC22" s="4">
        <f ca="1"/>
        <v>0</v>
      </c>
      <c r="AD22" s="4">
        <f ca="1"/>
        <v>0</v>
      </c>
      <c r="AE22" s="4">
        <f ca="1"/>
        <v>-1840475000</v>
      </c>
      <c r="AF22" s="4">
        <f ca="1"/>
        <v>29554500000</v>
      </c>
      <c r="AG22" s="4">
        <f ca="1"/>
        <v>10460400000</v>
      </c>
      <c r="AI22" s="58"/>
      <c r="AJ22" t="str">
        <f ca="1"/>
        <v>27/12/2023</v>
      </c>
      <c r="AK22" s="4">
        <f ca="1"/>
        <v>24420130000</v>
      </c>
      <c r="AL22" s="4">
        <f ca="1"/>
        <v>-201282675000</v>
      </c>
      <c r="AM22" s="4">
        <f ca="1"/>
        <v>185107875000</v>
      </c>
      <c r="AN22" s="4">
        <f ca="1"/>
        <v>-186570937000</v>
      </c>
      <c r="AO22" s="4">
        <f ca="1"/>
        <v>-72762450000</v>
      </c>
      <c r="AP22" s="4">
        <f ca="1"/>
        <v>3948427000</v>
      </c>
      <c r="AQ22" s="4">
        <f ca="1"/>
        <v>122116505000</v>
      </c>
      <c r="AR22" s="4">
        <f ca="1"/>
        <v>1966067000</v>
      </c>
      <c r="AS22" s="4">
        <f ca="1"/>
        <v>-15100070000</v>
      </c>
      <c r="AT22" s="4">
        <f ca="1"/>
        <v>317825000</v>
      </c>
      <c r="AU22" s="4">
        <f ca="1"/>
        <v>0</v>
      </c>
      <c r="AW22" s="58"/>
      <c r="AX22" t="str">
        <f ca="1"/>
        <v>27/12/2023</v>
      </c>
      <c r="AY22" s="4">
        <f ca="1"/>
        <v>0</v>
      </c>
      <c r="AZ22" s="4">
        <f ca="1"/>
        <v>0</v>
      </c>
      <c r="BA22" s="4">
        <f ca="1"/>
        <v>10765420000</v>
      </c>
      <c r="BB22" s="4">
        <f ca="1"/>
        <v>0</v>
      </c>
      <c r="BC22" s="4">
        <f ca="1"/>
        <v>1588145000</v>
      </c>
      <c r="BD22" s="4">
        <f ca="1"/>
        <v>28022160000</v>
      </c>
      <c r="BE22" s="4">
        <f ca="1"/>
        <v>3931090000</v>
      </c>
      <c r="BF22" s="4">
        <f ca="1"/>
        <v>-16330000</v>
      </c>
      <c r="BG22" s="4">
        <f ca="1"/>
        <v>0</v>
      </c>
      <c r="BI22" s="58"/>
      <c r="BJ22" t="str">
        <f ca="1"/>
        <v>27/12/2023</v>
      </c>
      <c r="BK22" s="4">
        <f ca="1"/>
        <v>1910825000</v>
      </c>
      <c r="BL22" s="4">
        <f ca="1"/>
        <v>0</v>
      </c>
      <c r="BM22" s="4">
        <f ca="1"/>
        <v>0</v>
      </c>
      <c r="BN22" s="4">
        <f ca="1"/>
        <v>0</v>
      </c>
      <c r="BO22" s="4">
        <f ca="1"/>
        <v>0</v>
      </c>
      <c r="BP22" s="4">
        <f ca="1"/>
        <v>0</v>
      </c>
      <c r="BQ22" s="4">
        <f ca="1"/>
        <v>0</v>
      </c>
    </row>
    <row r="23" spans="1:69" x14ac:dyDescent="0.2">
      <c r="A23" s="4"/>
      <c r="B23" s="4"/>
      <c r="C23" s="4"/>
      <c r="D23" s="4"/>
      <c r="E23" s="4"/>
      <c r="G23" s="4"/>
      <c r="H23" s="4"/>
      <c r="T23" t="e">
        <f t="shared" si="0"/>
        <v>#DIV/0!</v>
      </c>
      <c r="U23">
        <f t="shared" si="1"/>
        <v>0</v>
      </c>
      <c r="W23" s="58"/>
      <c r="X23" t="str">
        <f ca="1"/>
        <v>26/12/2023</v>
      </c>
      <c r="Y23" s="4">
        <f ca="1"/>
        <v>-6508460000</v>
      </c>
      <c r="Z23" s="4">
        <f ca="1"/>
        <v>11662495000</v>
      </c>
      <c r="AA23" s="4">
        <f ca="1"/>
        <v>0</v>
      </c>
      <c r="AB23" s="4">
        <f ca="1"/>
        <v>-1469535000</v>
      </c>
      <c r="AC23" s="4">
        <f ca="1"/>
        <v>0</v>
      </c>
      <c r="AD23" s="4">
        <f ca="1"/>
        <v>0</v>
      </c>
      <c r="AE23" s="4">
        <f ca="1"/>
        <v>-1840475000</v>
      </c>
      <c r="AF23" s="4">
        <f ca="1"/>
        <v>0</v>
      </c>
      <c r="AG23" s="4">
        <f ca="1"/>
        <v>10796280000</v>
      </c>
      <c r="AI23" s="58"/>
      <c r="AJ23" t="str">
        <f ca="1"/>
        <v>26/12/2023</v>
      </c>
      <c r="AK23" s="4">
        <f ca="1"/>
        <v>17394970000</v>
      </c>
      <c r="AL23" s="4">
        <f ca="1"/>
        <v>-219266535000</v>
      </c>
      <c r="AM23" s="4">
        <f ca="1"/>
        <v>179675625000</v>
      </c>
      <c r="AN23" s="4">
        <f ca="1"/>
        <v>-195102202000</v>
      </c>
      <c r="AO23" s="4">
        <f ca="1"/>
        <v>-90817430000</v>
      </c>
      <c r="AP23" s="4">
        <f ca="1"/>
        <v>-42512228000</v>
      </c>
      <c r="AQ23" s="4">
        <f ca="1"/>
        <v>118332570000</v>
      </c>
      <c r="AR23" s="4">
        <f ca="1"/>
        <v>-21305863000</v>
      </c>
      <c r="AS23" s="4">
        <f ca="1"/>
        <v>-18712670000</v>
      </c>
      <c r="AT23" s="4">
        <f ca="1"/>
        <v>317825000</v>
      </c>
      <c r="AU23" s="4">
        <f ca="1"/>
        <v>0</v>
      </c>
      <c r="AW23" s="58"/>
      <c r="AX23" t="str">
        <f ca="1"/>
        <v>26/12/2023</v>
      </c>
      <c r="AY23" s="4">
        <f ca="1"/>
        <v>0</v>
      </c>
      <c r="AZ23" s="4">
        <f ca="1"/>
        <v>0</v>
      </c>
      <c r="BA23" s="4">
        <f ca="1"/>
        <v>10765420000</v>
      </c>
      <c r="BB23" s="4">
        <f ca="1"/>
        <v>0</v>
      </c>
      <c r="BC23" s="4">
        <f ca="1"/>
        <v>-11156915000</v>
      </c>
      <c r="BD23" s="4">
        <f ca="1"/>
        <v>21810980000</v>
      </c>
      <c r="BE23" s="4">
        <f ca="1"/>
        <v>3931090000</v>
      </c>
      <c r="BF23" s="4">
        <f ca="1"/>
        <v>-9400000</v>
      </c>
      <c r="BG23" s="4">
        <f ca="1"/>
        <v>0</v>
      </c>
      <c r="BI23" s="58"/>
      <c r="BJ23" t="str">
        <f ca="1"/>
        <v>26/12/2023</v>
      </c>
      <c r="BK23" s="4">
        <f ca="1"/>
        <v>1910825000</v>
      </c>
      <c r="BL23" s="4">
        <f ca="1"/>
        <v>0</v>
      </c>
      <c r="BM23" s="4">
        <f ca="1"/>
        <v>0</v>
      </c>
      <c r="BN23" s="4">
        <f ca="1"/>
        <v>0</v>
      </c>
      <c r="BO23" s="4">
        <f ca="1"/>
        <v>0</v>
      </c>
      <c r="BP23" s="4">
        <f ca="1"/>
        <v>0</v>
      </c>
      <c r="BQ23" s="4">
        <f ca="1"/>
        <v>0</v>
      </c>
    </row>
    <row r="24" spans="1:69" x14ac:dyDescent="0.2">
      <c r="A24" s="4"/>
      <c r="B24" s="4"/>
      <c r="C24" s="4"/>
      <c r="D24" s="4"/>
      <c r="E24" s="4"/>
      <c r="G24" s="4"/>
      <c r="H24" s="4"/>
      <c r="T24" t="e">
        <f t="shared" si="0"/>
        <v>#DIV/0!</v>
      </c>
      <c r="U24">
        <f t="shared" si="1"/>
        <v>0</v>
      </c>
      <c r="W24" s="58"/>
      <c r="X24" t="str">
        <f ca="1"/>
        <v>25/12/2023</v>
      </c>
      <c r="Y24" s="4">
        <f ca="1"/>
        <v>-10608975000</v>
      </c>
      <c r="Z24" s="4">
        <f ca="1"/>
        <v>11662495000</v>
      </c>
      <c r="AA24" s="4">
        <f ca="1"/>
        <v>0</v>
      </c>
      <c r="AB24" s="4">
        <f ca="1"/>
        <v>-1469535000</v>
      </c>
      <c r="AC24" s="4">
        <f ca="1"/>
        <v>0</v>
      </c>
      <c r="AD24" s="4">
        <f ca="1"/>
        <v>0</v>
      </c>
      <c r="AE24" s="4">
        <f ca="1"/>
        <v>-1840475000</v>
      </c>
      <c r="AF24" s="4">
        <f ca="1"/>
        <v>0</v>
      </c>
      <c r="AG24" s="4">
        <f ca="1"/>
        <v>10796280000</v>
      </c>
      <c r="AI24" s="58"/>
      <c r="AJ24" t="str">
        <f ca="1"/>
        <v>25/12/2023</v>
      </c>
      <c r="AK24" s="4">
        <f ca="1"/>
        <v>10700060000</v>
      </c>
      <c r="AL24" s="4">
        <f ca="1"/>
        <v>-227090115000</v>
      </c>
      <c r="AM24" s="4">
        <f ca="1"/>
        <v>173108705000</v>
      </c>
      <c r="AN24" s="4">
        <f ca="1"/>
        <v>-124727372000</v>
      </c>
      <c r="AO24" s="4">
        <f ca="1"/>
        <v>-108376265000</v>
      </c>
      <c r="AP24" s="4">
        <f ca="1"/>
        <v>-45538198000</v>
      </c>
      <c r="AQ24" s="4">
        <f ca="1"/>
        <v>103198065000</v>
      </c>
      <c r="AR24" s="4">
        <f ca="1"/>
        <v>-38247933000</v>
      </c>
      <c r="AS24" s="4">
        <f ca="1"/>
        <v>-25093690000</v>
      </c>
      <c r="AT24" s="4">
        <f ca="1"/>
        <v>317825000</v>
      </c>
      <c r="AU24" s="4">
        <f ca="1"/>
        <v>0</v>
      </c>
      <c r="AW24" s="58"/>
      <c r="AX24" t="str">
        <f ca="1"/>
        <v>25/12/2023</v>
      </c>
      <c r="AY24" s="4">
        <f ca="1"/>
        <v>0</v>
      </c>
      <c r="AZ24" s="4">
        <f ca="1"/>
        <v>0</v>
      </c>
      <c r="BA24" s="4">
        <f ca="1"/>
        <v>10765420000</v>
      </c>
      <c r="BB24" s="4">
        <f ca="1"/>
        <v>0</v>
      </c>
      <c r="BC24" s="4">
        <f ca="1"/>
        <v>-7798005000</v>
      </c>
      <c r="BD24" s="4">
        <f ca="1"/>
        <v>13278990000</v>
      </c>
      <c r="BE24" s="4">
        <f ca="1"/>
        <v>3931090000</v>
      </c>
      <c r="BF24" s="4">
        <f ca="1"/>
        <v>-9400000</v>
      </c>
      <c r="BG24" s="4">
        <f ca="1"/>
        <v>0</v>
      </c>
      <c r="BI24" s="58"/>
      <c r="BJ24" t="str">
        <f ca="1"/>
        <v>25/12/2023</v>
      </c>
      <c r="BK24" s="4">
        <f ca="1"/>
        <v>1910825000</v>
      </c>
      <c r="BL24" s="4">
        <f ca="1"/>
        <v>0</v>
      </c>
      <c r="BM24" s="4">
        <f ca="1"/>
        <v>0</v>
      </c>
      <c r="BN24" s="4">
        <f ca="1"/>
        <v>0</v>
      </c>
      <c r="BO24" s="4">
        <f ca="1"/>
        <v>0</v>
      </c>
      <c r="BP24" s="4">
        <f ca="1"/>
        <v>0</v>
      </c>
      <c r="BQ24" s="4">
        <f ca="1"/>
        <v>0</v>
      </c>
    </row>
    <row r="25" spans="1:69" x14ac:dyDescent="0.2">
      <c r="A25" s="4"/>
      <c r="B25" s="4"/>
      <c r="C25" s="4"/>
      <c r="D25" s="4"/>
      <c r="E25" s="4"/>
      <c r="G25" s="4"/>
      <c r="H25" s="4"/>
      <c r="T25" t="e">
        <f t="shared" si="0"/>
        <v>#DIV/0!</v>
      </c>
      <c r="U25">
        <f t="shared" si="1"/>
        <v>0</v>
      </c>
      <c r="W25" s="58"/>
      <c r="X25" t="str">
        <f ca="1"/>
        <v>22/12/2023</v>
      </c>
      <c r="Y25" s="4">
        <f ca="1"/>
        <v>-22280000000</v>
      </c>
      <c r="Z25" s="4">
        <f ca="1"/>
        <v>13117860000</v>
      </c>
      <c r="AA25" s="4">
        <f ca="1"/>
        <v>0</v>
      </c>
      <c r="AB25" s="4">
        <f ca="1"/>
        <v>-1469535000</v>
      </c>
      <c r="AC25" s="4">
        <f ca="1"/>
        <v>0</v>
      </c>
      <c r="AD25" s="4">
        <f ca="1"/>
        <v>0</v>
      </c>
      <c r="AE25" s="4">
        <f ca="1"/>
        <v>-1840475000</v>
      </c>
      <c r="AF25" s="4">
        <f ca="1"/>
        <v>0</v>
      </c>
      <c r="AG25" s="4">
        <f ca="1"/>
        <v>10796280000</v>
      </c>
      <c r="AI25" s="58"/>
      <c r="AJ25" t="str">
        <f ca="1"/>
        <v>22/12/2023</v>
      </c>
      <c r="AK25" s="4">
        <f ca="1"/>
        <v>-1852450000</v>
      </c>
      <c r="AL25" s="4">
        <f ca="1"/>
        <v>-253542560000</v>
      </c>
      <c r="AM25" s="4">
        <f ca="1"/>
        <v>167294245000</v>
      </c>
      <c r="AN25" s="4">
        <f ca="1"/>
        <v>-140778547000</v>
      </c>
      <c r="AO25" s="4">
        <f ca="1"/>
        <v>-136335585000</v>
      </c>
      <c r="AP25" s="4">
        <f ca="1"/>
        <v>-50802693000</v>
      </c>
      <c r="AQ25" s="4">
        <f ca="1"/>
        <v>88892275000</v>
      </c>
      <c r="AR25" s="4">
        <f ca="1"/>
        <v>-61768153000</v>
      </c>
      <c r="AS25" s="4">
        <f ca="1"/>
        <v>-31655255000</v>
      </c>
      <c r="AT25" s="4">
        <f ca="1"/>
        <v>317825000</v>
      </c>
      <c r="AU25" s="4">
        <f ca="1"/>
        <v>0</v>
      </c>
      <c r="AW25" s="58"/>
      <c r="AX25" t="str">
        <f ca="1"/>
        <v>22/12/2023</v>
      </c>
      <c r="AY25" s="4">
        <f ca="1"/>
        <v>0</v>
      </c>
      <c r="AZ25" s="4">
        <f ca="1"/>
        <v>0</v>
      </c>
      <c r="BA25" s="4">
        <f ca="1"/>
        <v>10765420000</v>
      </c>
      <c r="BB25" s="4">
        <f ca="1"/>
        <v>0</v>
      </c>
      <c r="BC25" s="4">
        <f ca="1"/>
        <v>-3671880000</v>
      </c>
      <c r="BD25" s="4">
        <f ca="1"/>
        <v>11888080000</v>
      </c>
      <c r="BE25" s="4">
        <f ca="1"/>
        <v>3931090000</v>
      </c>
      <c r="BF25" s="4">
        <f ca="1"/>
        <v>-9400000</v>
      </c>
      <c r="BG25" s="4">
        <f ca="1"/>
        <v>0</v>
      </c>
      <c r="BI25" s="58"/>
      <c r="BJ25" t="str">
        <f ca="1"/>
        <v>22/12/2023</v>
      </c>
      <c r="BK25" s="4">
        <f ca="1"/>
        <v>1910825000</v>
      </c>
      <c r="BL25" s="4">
        <f ca="1"/>
        <v>0</v>
      </c>
      <c r="BM25" s="4">
        <f ca="1"/>
        <v>0</v>
      </c>
      <c r="BN25" s="4">
        <f ca="1"/>
        <v>0</v>
      </c>
      <c r="BO25" s="4">
        <f ca="1"/>
        <v>0</v>
      </c>
      <c r="BP25" s="4">
        <f ca="1"/>
        <v>0</v>
      </c>
      <c r="BQ25" s="4">
        <f ca="1"/>
        <v>0</v>
      </c>
    </row>
    <row r="26" spans="1:69" x14ac:dyDescent="0.2">
      <c r="A26" s="4"/>
      <c r="B26" s="4"/>
      <c r="C26" s="4"/>
      <c r="D26" s="4"/>
      <c r="E26" s="4"/>
      <c r="G26" s="4"/>
      <c r="H26" s="4"/>
      <c r="T26" t="e">
        <f t="shared" si="0"/>
        <v>#DIV/0!</v>
      </c>
      <c r="U26">
        <f t="shared" si="1"/>
        <v>0</v>
      </c>
      <c r="W26" s="58"/>
      <c r="X26" t="str">
        <f ca="1"/>
        <v>21/12/2023</v>
      </c>
      <c r="Y26" s="4">
        <f ca="1"/>
        <v>-10848915000</v>
      </c>
      <c r="Z26" s="4">
        <f ca="1"/>
        <v>13117860000</v>
      </c>
      <c r="AA26" s="4">
        <f ca="1"/>
        <v>0</v>
      </c>
      <c r="AB26" s="4">
        <f ca="1"/>
        <v>-599030000</v>
      </c>
      <c r="AC26" s="4">
        <f ca="1"/>
        <v>0</v>
      </c>
      <c r="AD26" s="4">
        <f ca="1"/>
        <v>0</v>
      </c>
      <c r="AE26" s="4">
        <f ca="1"/>
        <v>-1840475000</v>
      </c>
      <c r="AF26" s="4">
        <f ca="1"/>
        <v>0</v>
      </c>
      <c r="AG26" s="4">
        <f ca="1"/>
        <v>179996280000</v>
      </c>
      <c r="AI26" s="58"/>
      <c r="AJ26" t="str">
        <f ca="1"/>
        <v>21/12/2023</v>
      </c>
      <c r="AK26" s="4">
        <f ca="1"/>
        <v>9597490000</v>
      </c>
      <c r="AL26" s="4">
        <f ca="1"/>
        <v>-258501525000</v>
      </c>
      <c r="AM26" s="4">
        <f ca="1"/>
        <v>174073430000</v>
      </c>
      <c r="AN26" s="4">
        <f ca="1"/>
        <v>-167168461000</v>
      </c>
      <c r="AO26" s="4">
        <f ca="1"/>
        <v>-107996790000</v>
      </c>
      <c r="AP26" s="4">
        <f ca="1"/>
        <v>-41918183000</v>
      </c>
      <c r="AQ26" s="4">
        <f ca="1"/>
        <v>91261400000</v>
      </c>
      <c r="AR26" s="4">
        <f ca="1"/>
        <v>-58999838000</v>
      </c>
      <c r="AS26" s="4">
        <f ca="1"/>
        <v>-31655255000</v>
      </c>
      <c r="AT26" s="4">
        <f ca="1"/>
        <v>317825000</v>
      </c>
      <c r="AU26" s="4">
        <f ca="1"/>
        <v>0</v>
      </c>
      <c r="AW26" s="58"/>
      <c r="AX26" t="str">
        <f ca="1"/>
        <v>21/12/2023</v>
      </c>
      <c r="AY26" s="4">
        <f ca="1"/>
        <v>0</v>
      </c>
      <c r="AZ26" s="4">
        <f ca="1"/>
        <v>0</v>
      </c>
      <c r="BA26" s="4">
        <f ca="1"/>
        <v>9936660000</v>
      </c>
      <c r="BB26" s="4">
        <f ca="1"/>
        <v>0</v>
      </c>
      <c r="BC26" s="4">
        <f ca="1"/>
        <v>-3671880000</v>
      </c>
      <c r="BD26" s="4">
        <f ca="1"/>
        <v>12610070000</v>
      </c>
      <c r="BE26" s="4">
        <f ca="1"/>
        <v>3931090000</v>
      </c>
      <c r="BF26" s="4">
        <f ca="1"/>
        <v>-9400000</v>
      </c>
      <c r="BG26" s="4">
        <f ca="1"/>
        <v>0</v>
      </c>
      <c r="BI26" s="58"/>
      <c r="BJ26" t="str">
        <f ca="1"/>
        <v>21/12/2023</v>
      </c>
      <c r="BK26" s="4">
        <f ca="1"/>
        <v>1910825000</v>
      </c>
      <c r="BL26" s="4">
        <f ca="1"/>
        <v>0</v>
      </c>
      <c r="BM26" s="4">
        <f ca="1"/>
        <v>0</v>
      </c>
      <c r="BN26" s="4">
        <f ca="1"/>
        <v>0</v>
      </c>
      <c r="BO26" s="4">
        <f ca="1"/>
        <v>0</v>
      </c>
      <c r="BP26" s="4">
        <f ca="1"/>
        <v>0</v>
      </c>
      <c r="BQ26" s="4">
        <f ca="1"/>
        <v>0</v>
      </c>
    </row>
    <row r="27" spans="1:69" x14ac:dyDescent="0.2">
      <c r="A27" s="4"/>
      <c r="B27" s="4"/>
      <c r="C27" s="4"/>
      <c r="D27" s="4"/>
      <c r="E27" s="4"/>
      <c r="G27" s="4"/>
      <c r="H27" s="4"/>
      <c r="T27" t="e">
        <f t="shared" si="0"/>
        <v>#DIV/0!</v>
      </c>
      <c r="U27">
        <f t="shared" si="1"/>
        <v>0</v>
      </c>
      <c r="W27" s="58"/>
      <c r="X27" t="str">
        <f ca="1"/>
        <v>20/12/2023</v>
      </c>
      <c r="Y27" s="4">
        <f ca="1"/>
        <v>-6514155000</v>
      </c>
      <c r="Z27" s="4">
        <f ca="1"/>
        <v>9835360000</v>
      </c>
      <c r="AA27" s="4">
        <f ca="1"/>
        <v>0</v>
      </c>
      <c r="AB27" s="4">
        <f ca="1"/>
        <v>-599030000</v>
      </c>
      <c r="AC27" s="4">
        <f ca="1"/>
        <v>0</v>
      </c>
      <c r="AD27" s="4">
        <f ca="1"/>
        <v>0</v>
      </c>
      <c r="AE27" s="4">
        <f ca="1"/>
        <v>-1840475000</v>
      </c>
      <c r="AF27" s="4">
        <f ca="1"/>
        <v>0</v>
      </c>
      <c r="AG27" s="4">
        <f ca="1"/>
        <v>179996280000</v>
      </c>
      <c r="AI27" s="58"/>
      <c r="AJ27" t="str">
        <f ca="1"/>
        <v>20/12/2023</v>
      </c>
      <c r="AK27" s="4">
        <f ca="1"/>
        <v>1462880000</v>
      </c>
      <c r="AL27" s="4">
        <f ca="1"/>
        <v>-243961680000</v>
      </c>
      <c r="AM27" s="4">
        <f ca="1"/>
        <v>178504500000</v>
      </c>
      <c r="AN27" s="4">
        <f ca="1"/>
        <v>-147052381000</v>
      </c>
      <c r="AO27" s="4">
        <f ca="1"/>
        <v>-115445560000</v>
      </c>
      <c r="AP27" s="4">
        <f ca="1"/>
        <v>-14817887000</v>
      </c>
      <c r="AQ27" s="4">
        <f ca="1"/>
        <v>111027820000</v>
      </c>
      <c r="AR27" s="4">
        <f ca="1"/>
        <v>-30754390000</v>
      </c>
      <c r="AS27" s="4">
        <f ca="1"/>
        <v>-21973060000</v>
      </c>
      <c r="AT27" s="4">
        <f ca="1"/>
        <v>317825000</v>
      </c>
      <c r="AU27" s="4">
        <f ca="1"/>
        <v>0</v>
      </c>
      <c r="AW27" s="58"/>
      <c r="AX27" t="str">
        <f ca="1"/>
        <v>20/12/2023</v>
      </c>
      <c r="AY27" s="4">
        <f ca="1"/>
        <v>0</v>
      </c>
      <c r="AZ27" s="4">
        <f ca="1"/>
        <v>0</v>
      </c>
      <c r="BA27" s="4">
        <f ca="1"/>
        <v>9936660000</v>
      </c>
      <c r="BB27" s="4">
        <f ca="1"/>
        <v>0</v>
      </c>
      <c r="BC27" s="4">
        <f ca="1"/>
        <v>-1298675000</v>
      </c>
      <c r="BD27" s="4">
        <f ca="1"/>
        <v>12610070000</v>
      </c>
      <c r="BE27" s="4">
        <f ca="1"/>
        <v>3931090000</v>
      </c>
      <c r="BF27" s="4">
        <f ca="1"/>
        <v>-9400000</v>
      </c>
      <c r="BG27" s="4">
        <f ca="1"/>
        <v>0</v>
      </c>
      <c r="BI27" s="58"/>
      <c r="BJ27" t="str">
        <f ca="1"/>
        <v>20/12/2023</v>
      </c>
      <c r="BK27" s="4">
        <f ca="1"/>
        <v>1910825000</v>
      </c>
      <c r="BL27" s="4">
        <f ca="1"/>
        <v>0</v>
      </c>
      <c r="BM27" s="4">
        <f ca="1"/>
        <v>0</v>
      </c>
      <c r="BN27" s="4">
        <f ca="1"/>
        <v>0</v>
      </c>
      <c r="BO27" s="4">
        <f ca="1"/>
        <v>0</v>
      </c>
      <c r="BP27" s="4">
        <f ca="1"/>
        <v>0</v>
      </c>
      <c r="BQ27" s="4">
        <f ca="1"/>
        <v>0</v>
      </c>
    </row>
    <row r="28" spans="1:69" x14ac:dyDescent="0.2">
      <c r="A28" s="4"/>
      <c r="B28" s="4"/>
      <c r="C28" s="4"/>
      <c r="D28" s="4"/>
      <c r="E28" s="4"/>
      <c r="G28" s="4"/>
      <c r="H28" s="4"/>
      <c r="T28" t="e">
        <f t="shared" si="0"/>
        <v>#DIV/0!</v>
      </c>
      <c r="U28">
        <f t="shared" si="1"/>
        <v>0</v>
      </c>
      <c r="W28" s="58" t="s">
        <v>246</v>
      </c>
      <c r="X28" t="str">
        <f ca="1"/>
        <v>19/12/2023</v>
      </c>
      <c r="Y28" s="4">
        <f ca="1"/>
        <v>3123825000</v>
      </c>
      <c r="Z28" s="4">
        <f ca="1"/>
        <v>9835360000</v>
      </c>
      <c r="AA28" s="4">
        <f ca="1"/>
        <v>0</v>
      </c>
      <c r="AB28" s="4">
        <f ca="1"/>
        <v>-599030000</v>
      </c>
      <c r="AC28" s="4">
        <f ca="1"/>
        <v>0</v>
      </c>
      <c r="AD28" s="4">
        <f ca="1"/>
        <v>0</v>
      </c>
      <c r="AE28" s="4">
        <f ca="1"/>
        <v>-1840475000</v>
      </c>
      <c r="AF28" s="4">
        <f ca="1"/>
        <v>0</v>
      </c>
      <c r="AG28" s="4">
        <f ca="1"/>
        <v>179998150000</v>
      </c>
      <c r="AI28" s="58" t="s">
        <v>246</v>
      </c>
      <c r="AJ28" t="str">
        <f ca="1"/>
        <v>19/12/2023</v>
      </c>
      <c r="AK28" s="4">
        <f ca="1"/>
        <v>12507380000</v>
      </c>
      <c r="AL28" s="4">
        <f ca="1"/>
        <v>-230002235000</v>
      </c>
      <c r="AM28" s="4">
        <f ca="1"/>
        <v>384256010000</v>
      </c>
      <c r="AN28" s="4">
        <f ca="1"/>
        <v>-167721947000</v>
      </c>
      <c r="AO28" s="4">
        <f ca="1"/>
        <v>-82897740000</v>
      </c>
      <c r="AP28" s="4">
        <f ca="1"/>
        <v>-3286207000</v>
      </c>
      <c r="AQ28" s="4">
        <f ca="1"/>
        <v>274833305000</v>
      </c>
      <c r="AR28" s="4">
        <f ca="1"/>
        <v>-15750440000</v>
      </c>
      <c r="AS28" s="4">
        <f ca="1"/>
        <v>-14955665000</v>
      </c>
      <c r="AT28" s="4">
        <f ca="1"/>
        <v>317825000</v>
      </c>
      <c r="AU28" s="4">
        <f ca="1"/>
        <v>0</v>
      </c>
      <c r="AW28" s="58" t="s">
        <v>246</v>
      </c>
      <c r="AX28" t="str">
        <f ca="1"/>
        <v>19/12/2023</v>
      </c>
      <c r="AY28" s="4">
        <f ca="1"/>
        <v>0</v>
      </c>
      <c r="AZ28" s="4">
        <f ca="1"/>
        <v>0</v>
      </c>
      <c r="BA28" s="4">
        <f ca="1"/>
        <v>9936660000</v>
      </c>
      <c r="BB28" s="4">
        <f ca="1"/>
        <v>0</v>
      </c>
      <c r="BC28" s="4">
        <f ca="1"/>
        <v>2706560000</v>
      </c>
      <c r="BD28" s="4">
        <f ca="1"/>
        <v>12610070000</v>
      </c>
      <c r="BE28" s="4">
        <f ca="1"/>
        <v>3931090000</v>
      </c>
      <c r="BF28" s="4">
        <f ca="1"/>
        <v>-9400000</v>
      </c>
      <c r="BG28" s="4">
        <f ca="1"/>
        <v>0</v>
      </c>
      <c r="BI28" s="58" t="s">
        <v>246</v>
      </c>
      <c r="BJ28" t="str">
        <f ca="1"/>
        <v>19/12/2023</v>
      </c>
      <c r="BK28" s="4">
        <f ca="1"/>
        <v>1910825000</v>
      </c>
      <c r="BL28" s="4">
        <f ca="1"/>
        <v>0</v>
      </c>
      <c r="BM28" s="4">
        <f ca="1"/>
        <v>0</v>
      </c>
      <c r="BN28" s="4">
        <f ca="1"/>
        <v>0</v>
      </c>
      <c r="BO28" s="4">
        <f ca="1"/>
        <v>0</v>
      </c>
      <c r="BP28" s="4">
        <f ca="1"/>
        <v>0</v>
      </c>
      <c r="BQ28" s="4">
        <f ca="1"/>
        <v>0</v>
      </c>
    </row>
    <row r="29" spans="1:69" x14ac:dyDescent="0.2">
      <c r="A29" s="4"/>
      <c r="B29" s="4"/>
      <c r="C29" s="4"/>
      <c r="D29" s="4"/>
      <c r="E29" s="4"/>
      <c r="G29" s="4"/>
      <c r="H29" s="4"/>
      <c r="T29" t="e">
        <f t="shared" si="0"/>
        <v>#DIV/0!</v>
      </c>
      <c r="U29">
        <f t="shared" si="1"/>
        <v>0</v>
      </c>
      <c r="W29" s="58"/>
      <c r="X29" t="str">
        <f ca="1"/>
        <v>18/12/2023</v>
      </c>
      <c r="Y29" s="4">
        <f ca="1"/>
        <v>5624535000</v>
      </c>
      <c r="Z29" s="4">
        <f ca="1"/>
        <v>8845750000</v>
      </c>
      <c r="AA29" s="4">
        <f ca="1"/>
        <v>0</v>
      </c>
      <c r="AB29" s="4">
        <f ca="1"/>
        <v>-599030000</v>
      </c>
      <c r="AC29" s="4">
        <f ca="1"/>
        <v>0</v>
      </c>
      <c r="AD29" s="4">
        <f ca="1"/>
        <v>0</v>
      </c>
      <c r="AE29" s="4">
        <f ca="1"/>
        <v>-1840475000</v>
      </c>
      <c r="AF29" s="4">
        <f ca="1"/>
        <v>0</v>
      </c>
      <c r="AG29" s="4">
        <f ca="1"/>
        <v>-1850000</v>
      </c>
      <c r="AI29" s="58"/>
      <c r="AJ29" t="str">
        <f ca="1"/>
        <v>18/12/2023</v>
      </c>
      <c r="AK29" s="4">
        <f ca="1"/>
        <v>10632370000</v>
      </c>
      <c r="AL29" s="4">
        <f ca="1"/>
        <v>-125078490000</v>
      </c>
      <c r="AM29" s="4">
        <f ca="1"/>
        <v>193571340000</v>
      </c>
      <c r="AN29" s="4">
        <f ca="1"/>
        <v>-158787810000</v>
      </c>
      <c r="AO29" s="4">
        <f ca="1"/>
        <v>-37771065000</v>
      </c>
      <c r="AP29" s="4">
        <f ca="1"/>
        <v>-1298602000</v>
      </c>
      <c r="AQ29" s="4">
        <f ca="1"/>
        <v>136163205000</v>
      </c>
      <c r="AR29" s="4">
        <f ca="1"/>
        <v>-4277160000</v>
      </c>
      <c r="AS29" s="4">
        <f ca="1"/>
        <v>-8312240000</v>
      </c>
      <c r="AT29" s="4">
        <f ca="1"/>
        <v>37180000</v>
      </c>
      <c r="AU29" s="4">
        <f ca="1"/>
        <v>0</v>
      </c>
      <c r="AW29" s="58"/>
      <c r="AX29" t="str">
        <f ca="1"/>
        <v>18/12/2023</v>
      </c>
      <c r="AY29" s="4">
        <f ca="1"/>
        <v>0</v>
      </c>
      <c r="AZ29" s="4">
        <f ca="1"/>
        <v>0</v>
      </c>
      <c r="BA29" s="4">
        <f ca="1"/>
        <v>9936660000</v>
      </c>
      <c r="BB29" s="4">
        <f ca="1"/>
        <v>0</v>
      </c>
      <c r="BC29" s="4">
        <f ca="1"/>
        <v>5660660000</v>
      </c>
      <c r="BD29" s="4">
        <f ca="1"/>
        <v>11129240000</v>
      </c>
      <c r="BE29" s="4">
        <f ca="1"/>
        <v>3931090000</v>
      </c>
      <c r="BF29" s="4">
        <f ca="1"/>
        <v>-9400000</v>
      </c>
      <c r="BG29" s="4">
        <f ca="1"/>
        <v>0</v>
      </c>
      <c r="BI29" s="58"/>
      <c r="BJ29" t="str">
        <f ca="1"/>
        <v>18/12/2023</v>
      </c>
      <c r="BK29" s="4">
        <f ca="1"/>
        <v>1910825000</v>
      </c>
      <c r="BL29" s="4">
        <f ca="1"/>
        <v>0</v>
      </c>
      <c r="BM29" s="4">
        <f ca="1"/>
        <v>0</v>
      </c>
      <c r="BN29" s="4">
        <f ca="1"/>
        <v>0</v>
      </c>
      <c r="BO29" s="4">
        <f ca="1"/>
        <v>0</v>
      </c>
      <c r="BP29" s="4">
        <f ca="1"/>
        <v>0</v>
      </c>
      <c r="BQ29" s="4">
        <f ca="1"/>
        <v>0</v>
      </c>
    </row>
    <row r="30" spans="1:69" x14ac:dyDescent="0.2">
      <c r="A30" s="4"/>
      <c r="B30" s="4"/>
      <c r="C30" s="4"/>
      <c r="D30" s="4"/>
      <c r="E30" s="4"/>
      <c r="G30" s="4"/>
      <c r="H30" s="4"/>
      <c r="T30" t="e">
        <f t="shared" si="0"/>
        <v>#DIV/0!</v>
      </c>
      <c r="U30">
        <f t="shared" si="1"/>
        <v>0</v>
      </c>
      <c r="W30" s="58"/>
      <c r="X30" t="str">
        <f ca="1"/>
        <v>15/12/2023</v>
      </c>
      <c r="Y30" s="4">
        <f ca="1"/>
        <v>6731650000</v>
      </c>
      <c r="Z30" s="4">
        <f ca="1"/>
        <v>8845750000</v>
      </c>
      <c r="AA30" s="4">
        <f ca="1"/>
        <v>0</v>
      </c>
      <c r="AB30" s="4">
        <f ca="1"/>
        <v>-599030000</v>
      </c>
      <c r="AC30" s="4">
        <f ca="1"/>
        <v>0</v>
      </c>
      <c r="AD30" s="4">
        <f ca="1"/>
        <v>0</v>
      </c>
      <c r="AE30" s="4">
        <f ca="1"/>
        <v>-1840475000</v>
      </c>
      <c r="AF30" s="4">
        <f ca="1"/>
        <v>0</v>
      </c>
      <c r="AG30" s="4">
        <f ca="1"/>
        <v>-1850000</v>
      </c>
      <c r="AI30" s="58"/>
      <c r="AJ30" t="str">
        <f ca="1"/>
        <v>15/12/2023</v>
      </c>
      <c r="AK30" s="4">
        <f ca="1"/>
        <v>9736460000</v>
      </c>
      <c r="AL30" s="4">
        <f ca="1"/>
        <v>-31658420000</v>
      </c>
      <c r="AM30" s="4">
        <f ca="1"/>
        <v>-512360000</v>
      </c>
      <c r="AN30" s="4">
        <f ca="1"/>
        <v>-158402273000</v>
      </c>
      <c r="AO30" s="4">
        <f ca="1"/>
        <v>969100000</v>
      </c>
      <c r="AP30" s="4">
        <f ca="1"/>
        <v>-931157000</v>
      </c>
      <c r="AQ30" s="4">
        <f ca="1"/>
        <v>-6271140000</v>
      </c>
      <c r="AR30" s="4">
        <f ca="1"/>
        <v>193610000</v>
      </c>
      <c r="AS30" s="4">
        <f ca="1"/>
        <v>-4743390000</v>
      </c>
      <c r="AT30" s="4">
        <f ca="1"/>
        <v>0</v>
      </c>
      <c r="AU30" s="4">
        <f ca="1"/>
        <v>0</v>
      </c>
      <c r="AW30" s="58"/>
      <c r="AX30" t="str">
        <f ca="1"/>
        <v>15/12/2023</v>
      </c>
      <c r="AY30" s="4">
        <f ca="1"/>
        <v>0</v>
      </c>
      <c r="AZ30" s="4">
        <f ca="1"/>
        <v>0</v>
      </c>
      <c r="BA30" s="4">
        <f ca="1"/>
        <v>9936660000</v>
      </c>
      <c r="BB30" s="4">
        <f ca="1"/>
        <v>0</v>
      </c>
      <c r="BC30" s="4">
        <f ca="1"/>
        <v>7922985000</v>
      </c>
      <c r="BD30" s="4">
        <f ca="1"/>
        <v>9473370000</v>
      </c>
      <c r="BE30" s="4">
        <f ca="1"/>
        <v>3931090000</v>
      </c>
      <c r="BF30" s="4">
        <f ca="1"/>
        <v>-9400000</v>
      </c>
      <c r="BG30" s="4">
        <f ca="1"/>
        <v>0</v>
      </c>
      <c r="BI30" s="58"/>
      <c r="BJ30" t="str">
        <f ca="1"/>
        <v>15/12/2023</v>
      </c>
      <c r="BK30" s="4">
        <f ca="1"/>
        <v>1910825000</v>
      </c>
      <c r="BL30" s="4">
        <f ca="1"/>
        <v>0</v>
      </c>
      <c r="BM30" s="4">
        <f ca="1"/>
        <v>0</v>
      </c>
      <c r="BN30" s="4">
        <f ca="1"/>
        <v>0</v>
      </c>
      <c r="BO30" s="4">
        <f ca="1"/>
        <v>0</v>
      </c>
      <c r="BP30" s="4">
        <f ca="1"/>
        <v>0</v>
      </c>
      <c r="BQ30" s="4">
        <f ca="1"/>
        <v>0</v>
      </c>
    </row>
    <row r="31" spans="1:69" x14ac:dyDescent="0.2">
      <c r="A31" s="4"/>
      <c r="B31" s="4"/>
      <c r="C31" s="4"/>
      <c r="D31" s="4"/>
      <c r="E31" s="4"/>
      <c r="G31" s="4"/>
      <c r="H31" s="4"/>
      <c r="T31" t="e">
        <f t="shared" si="0"/>
        <v>#DIV/0!</v>
      </c>
      <c r="U31">
        <f t="shared" si="1"/>
        <v>0</v>
      </c>
      <c r="W31" s="58"/>
      <c r="X31" t="str">
        <f ca="1"/>
        <v>14/12/2023</v>
      </c>
      <c r="Y31" s="4">
        <f ca="1"/>
        <v>0</v>
      </c>
      <c r="Z31" s="4">
        <f ca="1"/>
        <v>0</v>
      </c>
      <c r="AA31" s="4">
        <f ca="1"/>
        <v>0</v>
      </c>
      <c r="AB31" s="4">
        <f ca="1"/>
        <v>0</v>
      </c>
      <c r="AC31" s="4">
        <f ca="1"/>
        <v>0</v>
      </c>
      <c r="AD31" s="4">
        <f ca="1"/>
        <v>0</v>
      </c>
      <c r="AE31" s="4">
        <f ca="1"/>
        <v>0</v>
      </c>
      <c r="AF31" s="4">
        <f ca="1"/>
        <v>0</v>
      </c>
      <c r="AG31" s="4">
        <f ca="1"/>
        <v>0</v>
      </c>
      <c r="AI31" s="58"/>
      <c r="AJ31" t="str">
        <f ca="1"/>
        <v>14/12/2023</v>
      </c>
      <c r="AK31" s="4">
        <f ca="1"/>
        <v>0</v>
      </c>
      <c r="AL31" s="4">
        <f ca="1"/>
        <v>0</v>
      </c>
      <c r="AM31" s="4">
        <f ca="1"/>
        <v>0</v>
      </c>
      <c r="AN31" s="4">
        <f ca="1"/>
        <v>0</v>
      </c>
      <c r="AO31" s="4">
        <f ca="1"/>
        <v>0</v>
      </c>
      <c r="AP31" s="4">
        <f ca="1"/>
        <v>0</v>
      </c>
      <c r="AQ31" s="4">
        <f ca="1"/>
        <v>0</v>
      </c>
      <c r="AR31" s="4">
        <f ca="1"/>
        <v>0</v>
      </c>
      <c r="AS31" s="4">
        <f ca="1"/>
        <v>0</v>
      </c>
      <c r="AT31" s="4">
        <f ca="1"/>
        <v>0</v>
      </c>
      <c r="AU31" s="4">
        <f ca="1"/>
        <v>0</v>
      </c>
      <c r="AW31" s="58"/>
      <c r="AX31" t="str">
        <f ca="1"/>
        <v>14/12/2023</v>
      </c>
      <c r="AY31" s="4">
        <f ca="1"/>
        <v>0</v>
      </c>
      <c r="AZ31" s="4">
        <f ca="1"/>
        <v>0</v>
      </c>
      <c r="BA31" s="4">
        <f ca="1"/>
        <v>0</v>
      </c>
      <c r="BB31" s="4">
        <f ca="1"/>
        <v>0</v>
      </c>
      <c r="BC31" s="4">
        <f ca="1"/>
        <v>0</v>
      </c>
      <c r="BD31" s="4">
        <f ca="1"/>
        <v>0</v>
      </c>
      <c r="BE31" s="4">
        <f ca="1"/>
        <v>0</v>
      </c>
      <c r="BF31" s="4">
        <f ca="1"/>
        <v>0</v>
      </c>
      <c r="BG31" s="4">
        <f ca="1"/>
        <v>0</v>
      </c>
      <c r="BI31" s="58"/>
      <c r="BJ31" t="str">
        <f ca="1"/>
        <v>14/12/2023</v>
      </c>
      <c r="BK31" s="4">
        <f ca="1"/>
        <v>0</v>
      </c>
      <c r="BL31" s="4">
        <f ca="1"/>
        <v>0</v>
      </c>
      <c r="BM31" s="4">
        <f ca="1"/>
        <v>0</v>
      </c>
      <c r="BN31" s="4">
        <f ca="1"/>
        <v>0</v>
      </c>
      <c r="BO31" s="4">
        <f ca="1"/>
        <v>0</v>
      </c>
      <c r="BP31" s="4">
        <f ca="1"/>
        <v>0</v>
      </c>
      <c r="BQ31" s="4">
        <f ca="1"/>
        <v>0</v>
      </c>
    </row>
    <row r="32" spans="1:69" x14ac:dyDescent="0.2">
      <c r="A32" s="4"/>
      <c r="B32" s="4"/>
      <c r="C32" s="4"/>
      <c r="D32" s="4"/>
      <c r="E32" s="4"/>
      <c r="G32" s="4"/>
      <c r="H32" s="4"/>
      <c r="T32" t="e">
        <f t="shared" si="0"/>
        <v>#DIV/0!</v>
      </c>
      <c r="U32">
        <f t="shared" si="1"/>
        <v>0</v>
      </c>
      <c r="W32" s="58"/>
      <c r="X32" t="str">
        <f ca="1"/>
        <v>13/12/2023</v>
      </c>
      <c r="Y32" s="4">
        <f ca="1"/>
        <v>2587700000</v>
      </c>
      <c r="Z32" s="4">
        <f ca="1"/>
        <v>8845750000</v>
      </c>
      <c r="AA32" s="4">
        <f ca="1"/>
        <v>0</v>
      </c>
      <c r="AB32" s="4">
        <f ca="1"/>
        <v>2199970000</v>
      </c>
      <c r="AC32" s="4">
        <f ca="1"/>
        <v>0</v>
      </c>
      <c r="AD32" s="4">
        <f ca="1"/>
        <v>0</v>
      </c>
      <c r="AE32" s="4">
        <f ca="1"/>
        <v>0</v>
      </c>
      <c r="AF32" s="4">
        <f ca="1"/>
        <v>0</v>
      </c>
      <c r="AG32" s="4">
        <f ca="1"/>
        <v>-1850000</v>
      </c>
      <c r="AI32" s="58"/>
      <c r="AJ32" t="str">
        <f ca="1"/>
        <v>13/12/2023</v>
      </c>
      <c r="AK32" s="4">
        <f ca="1"/>
        <v>-2828110000</v>
      </c>
      <c r="AL32" s="4">
        <f ca="1"/>
        <v>-30434800000</v>
      </c>
      <c r="AM32" s="4">
        <f ca="1"/>
        <v>-2835185000</v>
      </c>
      <c r="AN32" s="4">
        <f ca="1"/>
        <v>-158168588000</v>
      </c>
      <c r="AO32" s="4">
        <f ca="1"/>
        <v>-11147530000</v>
      </c>
      <c r="AP32" s="4">
        <f ca="1"/>
        <v>-2910972000</v>
      </c>
      <c r="AQ32" s="4">
        <f ca="1"/>
        <v>-11429430000</v>
      </c>
      <c r="AR32" s="4">
        <f ca="1"/>
        <v>-8255345000</v>
      </c>
      <c r="AS32" s="4">
        <f ca="1"/>
        <v>-4117865000</v>
      </c>
      <c r="AT32" s="4">
        <f ca="1"/>
        <v>0</v>
      </c>
      <c r="AU32" s="4">
        <f ca="1"/>
        <v>0</v>
      </c>
      <c r="AW32" s="58"/>
      <c r="AX32" t="str">
        <f ca="1"/>
        <v>13/12/2023</v>
      </c>
      <c r="AY32" s="4">
        <f ca="1"/>
        <v>0</v>
      </c>
      <c r="AZ32" s="4">
        <f ca="1"/>
        <v>0</v>
      </c>
      <c r="BA32" s="4">
        <f ca="1"/>
        <v>6754660000</v>
      </c>
      <c r="BB32" s="4">
        <f ca="1"/>
        <v>0</v>
      </c>
      <c r="BC32" s="4">
        <f ca="1"/>
        <v>11513185000</v>
      </c>
      <c r="BD32" s="4">
        <f ca="1"/>
        <v>11799145000</v>
      </c>
      <c r="BE32" s="4">
        <f ca="1"/>
        <v>3931090000</v>
      </c>
      <c r="BF32" s="4">
        <f ca="1"/>
        <v>-9400000</v>
      </c>
      <c r="BG32" s="4">
        <f ca="1"/>
        <v>0</v>
      </c>
      <c r="BI32" s="58"/>
      <c r="BJ32" t="str">
        <f ca="1"/>
        <v>13/12/2023</v>
      </c>
      <c r="BK32" s="4">
        <f ca="1"/>
        <v>1910825000</v>
      </c>
      <c r="BL32" s="4">
        <f ca="1"/>
        <v>0</v>
      </c>
      <c r="BM32" s="4">
        <f ca="1"/>
        <v>0</v>
      </c>
      <c r="BN32" s="4">
        <f ca="1"/>
        <v>0</v>
      </c>
      <c r="BO32" s="4">
        <f ca="1"/>
        <v>0</v>
      </c>
      <c r="BP32" s="4">
        <f ca="1"/>
        <v>0</v>
      </c>
      <c r="BQ32" s="4">
        <f ca="1"/>
        <v>0</v>
      </c>
    </row>
    <row r="33" spans="1:69" x14ac:dyDescent="0.2">
      <c r="A33" s="4"/>
      <c r="B33" s="4"/>
      <c r="C33" s="4"/>
      <c r="D33" s="4"/>
      <c r="E33" s="4"/>
      <c r="G33" s="4"/>
      <c r="H33" s="4"/>
      <c r="T33" t="e">
        <f t="shared" si="0"/>
        <v>#DIV/0!</v>
      </c>
      <c r="U33">
        <f t="shared" si="1"/>
        <v>0</v>
      </c>
      <c r="W33" s="58"/>
      <c r="X33" t="str">
        <f ca="1"/>
        <v>12/12/2023</v>
      </c>
      <c r="Y33" s="4">
        <f ca="1"/>
        <v>0</v>
      </c>
      <c r="Z33" s="4">
        <f ca="1"/>
        <v>0</v>
      </c>
      <c r="AA33" s="4">
        <f ca="1"/>
        <v>0</v>
      </c>
      <c r="AB33" s="4">
        <f ca="1"/>
        <v>0</v>
      </c>
      <c r="AC33" s="4">
        <f ca="1"/>
        <v>0</v>
      </c>
      <c r="AD33" s="4">
        <f ca="1"/>
        <v>0</v>
      </c>
      <c r="AE33" s="4">
        <f ca="1"/>
        <v>0</v>
      </c>
      <c r="AF33" s="4">
        <f ca="1"/>
        <v>0</v>
      </c>
      <c r="AG33" s="4">
        <f ca="1"/>
        <v>0</v>
      </c>
      <c r="AI33" s="58"/>
      <c r="AJ33" t="str">
        <f ca="1"/>
        <v>12/12/2023</v>
      </c>
      <c r="AK33" s="4">
        <f ca="1"/>
        <v>0</v>
      </c>
      <c r="AL33" s="4">
        <f ca="1"/>
        <v>0</v>
      </c>
      <c r="AM33" s="4">
        <f ca="1"/>
        <v>0</v>
      </c>
      <c r="AN33" s="4">
        <f ca="1"/>
        <v>0</v>
      </c>
      <c r="AO33" s="4">
        <f ca="1"/>
        <v>0</v>
      </c>
      <c r="AP33" s="4">
        <f ca="1"/>
        <v>0</v>
      </c>
      <c r="AQ33" s="4">
        <f ca="1"/>
        <v>0</v>
      </c>
      <c r="AR33" s="4">
        <f ca="1"/>
        <v>0</v>
      </c>
      <c r="AS33" s="4">
        <f ca="1"/>
        <v>0</v>
      </c>
      <c r="AT33" s="4">
        <f ca="1"/>
        <v>0</v>
      </c>
      <c r="AU33" s="4">
        <f ca="1"/>
        <v>0</v>
      </c>
      <c r="AW33" s="58"/>
      <c r="AX33" t="str">
        <f ca="1"/>
        <v>12/12/2023</v>
      </c>
      <c r="AY33" s="4">
        <f ca="1"/>
        <v>0</v>
      </c>
      <c r="AZ33" s="4">
        <f ca="1"/>
        <v>0</v>
      </c>
      <c r="BA33" s="4">
        <f ca="1"/>
        <v>0</v>
      </c>
      <c r="BB33" s="4">
        <f ca="1"/>
        <v>0</v>
      </c>
      <c r="BC33" s="4">
        <f ca="1"/>
        <v>0</v>
      </c>
      <c r="BD33" s="4">
        <f ca="1"/>
        <v>0</v>
      </c>
      <c r="BE33" s="4">
        <f ca="1"/>
        <v>0</v>
      </c>
      <c r="BF33" s="4">
        <f ca="1"/>
        <v>0</v>
      </c>
      <c r="BG33" s="4">
        <f ca="1"/>
        <v>0</v>
      </c>
      <c r="BI33" s="58"/>
      <c r="BJ33" t="str">
        <f ca="1"/>
        <v>12/12/2023</v>
      </c>
      <c r="BK33" s="4">
        <f ca="1"/>
        <v>0</v>
      </c>
      <c r="BL33" s="4">
        <f ca="1"/>
        <v>0</v>
      </c>
      <c r="BM33" s="4">
        <f ca="1"/>
        <v>0</v>
      </c>
      <c r="BN33" s="4">
        <f ca="1"/>
        <v>0</v>
      </c>
      <c r="BO33" s="4">
        <f ca="1"/>
        <v>0</v>
      </c>
      <c r="BP33" s="4">
        <f ca="1"/>
        <v>0</v>
      </c>
      <c r="BQ33" s="4">
        <f ca="1"/>
        <v>0</v>
      </c>
    </row>
    <row r="34" spans="1:69" x14ac:dyDescent="0.2">
      <c r="A34" s="4"/>
      <c r="B34" s="4"/>
      <c r="C34" s="4"/>
      <c r="D34" s="4"/>
      <c r="E34" s="4"/>
      <c r="G34" s="4"/>
      <c r="H34" s="4"/>
      <c r="T34" t="e">
        <f t="shared" si="0"/>
        <v>#DIV/0!</v>
      </c>
      <c r="U34">
        <f t="shared" si="1"/>
        <v>0</v>
      </c>
      <c r="W34" s="58"/>
      <c r="X34" t="str">
        <f ca="1"/>
        <v>11/12/2023</v>
      </c>
      <c r="Y34" s="4">
        <f ca="1"/>
        <v>0</v>
      </c>
      <c r="Z34" s="4">
        <f ca="1"/>
        <v>0</v>
      </c>
      <c r="AA34" s="4">
        <f ca="1"/>
        <v>0</v>
      </c>
      <c r="AB34" s="4">
        <f ca="1"/>
        <v>0</v>
      </c>
      <c r="AC34" s="4">
        <f ca="1"/>
        <v>0</v>
      </c>
      <c r="AD34" s="4">
        <f ca="1"/>
        <v>0</v>
      </c>
      <c r="AE34" s="4">
        <f ca="1"/>
        <v>0</v>
      </c>
      <c r="AF34" s="4">
        <f ca="1"/>
        <v>0</v>
      </c>
      <c r="AG34" s="4">
        <f ca="1"/>
        <v>0</v>
      </c>
      <c r="AI34" s="58"/>
      <c r="AJ34" t="str">
        <f ca="1"/>
        <v>11/12/2023</v>
      </c>
      <c r="AK34" s="4">
        <f ca="1"/>
        <v>0</v>
      </c>
      <c r="AL34" s="4">
        <f ca="1"/>
        <v>0</v>
      </c>
      <c r="AM34" s="4">
        <f ca="1"/>
        <v>0</v>
      </c>
      <c r="AN34" s="4">
        <f ca="1"/>
        <v>0</v>
      </c>
      <c r="AO34" s="4">
        <f ca="1"/>
        <v>0</v>
      </c>
      <c r="AP34" s="4">
        <f ca="1"/>
        <v>0</v>
      </c>
      <c r="AQ34" s="4">
        <f ca="1"/>
        <v>0</v>
      </c>
      <c r="AR34" s="4">
        <f ca="1"/>
        <v>0</v>
      </c>
      <c r="AS34" s="4">
        <f ca="1"/>
        <v>0</v>
      </c>
      <c r="AT34" s="4">
        <f ca="1"/>
        <v>0</v>
      </c>
      <c r="AU34" s="4">
        <f ca="1"/>
        <v>0</v>
      </c>
      <c r="AW34" s="58"/>
      <c r="AX34" t="str">
        <f ca="1"/>
        <v>11/12/2023</v>
      </c>
      <c r="AY34" s="4">
        <f ca="1"/>
        <v>0</v>
      </c>
      <c r="AZ34" s="4">
        <f ca="1"/>
        <v>0</v>
      </c>
      <c r="BA34" s="4">
        <f ca="1"/>
        <v>0</v>
      </c>
      <c r="BB34" s="4">
        <f ca="1"/>
        <v>0</v>
      </c>
      <c r="BC34" s="4">
        <f ca="1"/>
        <v>0</v>
      </c>
      <c r="BD34" s="4">
        <f ca="1"/>
        <v>0</v>
      </c>
      <c r="BE34" s="4">
        <f ca="1"/>
        <v>0</v>
      </c>
      <c r="BF34" s="4">
        <f ca="1"/>
        <v>0</v>
      </c>
      <c r="BG34" s="4">
        <f ca="1"/>
        <v>0</v>
      </c>
      <c r="BI34" s="58"/>
      <c r="BJ34" t="str">
        <f ca="1"/>
        <v>11/12/2023</v>
      </c>
      <c r="BK34" s="4">
        <f ca="1"/>
        <v>0</v>
      </c>
      <c r="BL34" s="4">
        <f ca="1"/>
        <v>0</v>
      </c>
      <c r="BM34" s="4">
        <f ca="1"/>
        <v>0</v>
      </c>
      <c r="BN34" s="4">
        <f ca="1"/>
        <v>0</v>
      </c>
      <c r="BO34" s="4">
        <f ca="1"/>
        <v>0</v>
      </c>
      <c r="BP34" s="4">
        <f ca="1"/>
        <v>0</v>
      </c>
      <c r="BQ34" s="4">
        <f ca="1"/>
        <v>0</v>
      </c>
    </row>
    <row r="35" spans="1:69" x14ac:dyDescent="0.2">
      <c r="A35" s="4"/>
      <c r="B35" s="4"/>
      <c r="C35" s="4"/>
      <c r="D35" s="4"/>
      <c r="E35" s="4"/>
      <c r="G35" s="4"/>
      <c r="H35" s="4"/>
      <c r="T35" t="e">
        <f t="shared" si="0"/>
        <v>#DIV/0!</v>
      </c>
      <c r="U35">
        <f t="shared" si="1"/>
        <v>0</v>
      </c>
      <c r="W35" s="58"/>
      <c r="X35" t="str">
        <f ca="1"/>
        <v>08/12/2023</v>
      </c>
      <c r="Y35" s="4">
        <f ca="1"/>
        <v>0</v>
      </c>
      <c r="Z35" s="4">
        <f ca="1"/>
        <v>0</v>
      </c>
      <c r="AA35" s="4">
        <f ca="1"/>
        <v>0</v>
      </c>
      <c r="AB35" s="4">
        <f ca="1"/>
        <v>0</v>
      </c>
      <c r="AC35" s="4">
        <f ca="1"/>
        <v>0</v>
      </c>
      <c r="AD35" s="4">
        <f ca="1"/>
        <v>0</v>
      </c>
      <c r="AE35" s="4">
        <f ca="1"/>
        <v>0</v>
      </c>
      <c r="AF35" s="4">
        <f ca="1"/>
        <v>0</v>
      </c>
      <c r="AG35" s="4">
        <f ca="1"/>
        <v>0</v>
      </c>
      <c r="AI35" s="58"/>
      <c r="AJ35" t="str">
        <f ca="1"/>
        <v>08/12/2023</v>
      </c>
      <c r="AK35" s="4">
        <f ca="1"/>
        <v>0</v>
      </c>
      <c r="AL35" s="4">
        <f ca="1"/>
        <v>0</v>
      </c>
      <c r="AM35" s="4">
        <f ca="1"/>
        <v>0</v>
      </c>
      <c r="AN35" s="4">
        <f ca="1"/>
        <v>0</v>
      </c>
      <c r="AO35" s="4">
        <f ca="1"/>
        <v>0</v>
      </c>
      <c r="AP35" s="4">
        <f ca="1"/>
        <v>0</v>
      </c>
      <c r="AQ35" s="4">
        <f ca="1"/>
        <v>0</v>
      </c>
      <c r="AR35" s="4">
        <f ca="1"/>
        <v>0</v>
      </c>
      <c r="AS35" s="4">
        <f ca="1"/>
        <v>0</v>
      </c>
      <c r="AT35" s="4">
        <f ca="1"/>
        <v>0</v>
      </c>
      <c r="AU35" s="4">
        <f ca="1"/>
        <v>0</v>
      </c>
      <c r="AW35" s="58"/>
      <c r="AX35" t="str">
        <f ca="1"/>
        <v>08/12/2023</v>
      </c>
      <c r="AY35" s="4">
        <f ca="1"/>
        <v>0</v>
      </c>
      <c r="AZ35" s="4">
        <f ca="1"/>
        <v>0</v>
      </c>
      <c r="BA35" s="4">
        <f ca="1"/>
        <v>0</v>
      </c>
      <c r="BB35" s="4">
        <f ca="1"/>
        <v>0</v>
      </c>
      <c r="BC35" s="4">
        <f ca="1"/>
        <v>0</v>
      </c>
      <c r="BD35" s="4">
        <f ca="1"/>
        <v>0</v>
      </c>
      <c r="BE35" s="4">
        <f ca="1"/>
        <v>0</v>
      </c>
      <c r="BF35" s="4">
        <f ca="1"/>
        <v>0</v>
      </c>
      <c r="BG35" s="4">
        <f ca="1"/>
        <v>0</v>
      </c>
      <c r="BI35" s="58"/>
      <c r="BJ35" t="str">
        <f ca="1"/>
        <v>08/12/2023</v>
      </c>
      <c r="BK35" s="4">
        <f ca="1"/>
        <v>0</v>
      </c>
      <c r="BL35" s="4">
        <f ca="1"/>
        <v>0</v>
      </c>
      <c r="BM35" s="4">
        <f ca="1"/>
        <v>0</v>
      </c>
      <c r="BN35" s="4">
        <f ca="1"/>
        <v>0</v>
      </c>
      <c r="BO35" s="4">
        <f ca="1"/>
        <v>0</v>
      </c>
      <c r="BP35" s="4">
        <f ca="1"/>
        <v>0</v>
      </c>
      <c r="BQ35" s="4">
        <f ca="1"/>
        <v>0</v>
      </c>
    </row>
    <row r="36" spans="1:69" x14ac:dyDescent="0.2">
      <c r="A36" s="4"/>
      <c r="B36" s="4"/>
      <c r="C36" s="4"/>
      <c r="D36" s="4"/>
      <c r="E36" s="4"/>
      <c r="G36" s="4"/>
      <c r="H36" s="4"/>
      <c r="T36" t="e">
        <f t="shared" si="0"/>
        <v>#DIV/0!</v>
      </c>
      <c r="U36">
        <f t="shared" si="1"/>
        <v>0</v>
      </c>
      <c r="W36" s="58"/>
      <c r="X36" t="str">
        <f ca="1"/>
        <v>07/12/2023</v>
      </c>
      <c r="Y36" s="4">
        <f ca="1"/>
        <v>0</v>
      </c>
      <c r="Z36" s="4">
        <f ca="1"/>
        <v>0</v>
      </c>
      <c r="AA36" s="4">
        <f ca="1"/>
        <v>0</v>
      </c>
      <c r="AB36" s="4">
        <f ca="1"/>
        <v>0</v>
      </c>
      <c r="AC36" s="4">
        <f ca="1"/>
        <v>0</v>
      </c>
      <c r="AD36" s="4">
        <f ca="1"/>
        <v>0</v>
      </c>
      <c r="AE36" s="4">
        <f ca="1"/>
        <v>0</v>
      </c>
      <c r="AF36" s="4">
        <f ca="1"/>
        <v>0</v>
      </c>
      <c r="AG36" s="4">
        <f ca="1"/>
        <v>0</v>
      </c>
      <c r="AI36" s="58"/>
      <c r="AJ36" t="str">
        <f ca="1"/>
        <v>07/12/2023</v>
      </c>
      <c r="AK36" s="4">
        <f ca="1"/>
        <v>0</v>
      </c>
      <c r="AL36" s="4">
        <f ca="1"/>
        <v>0</v>
      </c>
      <c r="AM36" s="4">
        <f ca="1"/>
        <v>0</v>
      </c>
      <c r="AN36" s="4">
        <f ca="1"/>
        <v>0</v>
      </c>
      <c r="AO36" s="4">
        <f ca="1"/>
        <v>0</v>
      </c>
      <c r="AP36" s="4">
        <f ca="1"/>
        <v>0</v>
      </c>
      <c r="AQ36" s="4">
        <f ca="1"/>
        <v>0</v>
      </c>
      <c r="AR36" s="4">
        <f ca="1"/>
        <v>0</v>
      </c>
      <c r="AS36" s="4">
        <f ca="1"/>
        <v>0</v>
      </c>
      <c r="AT36" s="4">
        <f ca="1"/>
        <v>0</v>
      </c>
      <c r="AU36" s="4">
        <f ca="1"/>
        <v>0</v>
      </c>
      <c r="AW36" s="58"/>
      <c r="AX36" t="str">
        <f ca="1"/>
        <v>07/12/2023</v>
      </c>
      <c r="AY36" s="4">
        <f ca="1"/>
        <v>0</v>
      </c>
      <c r="AZ36" s="4">
        <f ca="1"/>
        <v>0</v>
      </c>
      <c r="BA36" s="4">
        <f ca="1"/>
        <v>0</v>
      </c>
      <c r="BB36" s="4">
        <f ca="1"/>
        <v>0</v>
      </c>
      <c r="BC36" s="4">
        <f ca="1"/>
        <v>0</v>
      </c>
      <c r="BD36" s="4">
        <f ca="1"/>
        <v>0</v>
      </c>
      <c r="BE36" s="4">
        <f ca="1"/>
        <v>0</v>
      </c>
      <c r="BF36" s="4">
        <f ca="1"/>
        <v>0</v>
      </c>
      <c r="BG36" s="4">
        <f ca="1"/>
        <v>0</v>
      </c>
      <c r="BI36" s="58"/>
      <c r="BJ36" t="str">
        <f ca="1"/>
        <v>07/12/2023</v>
      </c>
      <c r="BK36" s="4">
        <f ca="1"/>
        <v>0</v>
      </c>
      <c r="BL36" s="4">
        <f ca="1"/>
        <v>0</v>
      </c>
      <c r="BM36" s="4">
        <f ca="1"/>
        <v>0</v>
      </c>
      <c r="BN36" s="4">
        <f ca="1"/>
        <v>0</v>
      </c>
      <c r="BO36" s="4">
        <f ca="1"/>
        <v>0</v>
      </c>
      <c r="BP36" s="4">
        <f ca="1"/>
        <v>0</v>
      </c>
      <c r="BQ36" s="4">
        <f ca="1"/>
        <v>0</v>
      </c>
    </row>
    <row r="37" spans="1:69" x14ac:dyDescent="0.2">
      <c r="T37" t="e">
        <f t="shared" si="0"/>
        <v>#DIV/0!</v>
      </c>
      <c r="U37">
        <f t="shared" si="1"/>
        <v>0</v>
      </c>
      <c r="W37" s="58"/>
      <c r="X37" t="str">
        <f ca="1"/>
        <v>06/12/2023</v>
      </c>
      <c r="Y37" s="4">
        <f ca="1"/>
        <v>0</v>
      </c>
      <c r="Z37" s="4">
        <f ca="1"/>
        <v>0</v>
      </c>
      <c r="AA37" s="4">
        <f ca="1"/>
        <v>0</v>
      </c>
      <c r="AB37" s="4">
        <f ca="1"/>
        <v>0</v>
      </c>
      <c r="AC37" s="4">
        <f ca="1"/>
        <v>0</v>
      </c>
      <c r="AD37" s="4">
        <f ca="1"/>
        <v>0</v>
      </c>
      <c r="AE37" s="4">
        <f ca="1"/>
        <v>0</v>
      </c>
      <c r="AF37" s="4">
        <f ca="1"/>
        <v>0</v>
      </c>
      <c r="AG37" s="4">
        <f ca="1"/>
        <v>0</v>
      </c>
      <c r="AI37" s="58"/>
      <c r="AJ37" t="str">
        <f ca="1"/>
        <v>06/12/2023</v>
      </c>
      <c r="AK37" s="4">
        <f ca="1"/>
        <v>0</v>
      </c>
      <c r="AL37" s="4">
        <f ca="1"/>
        <v>0</v>
      </c>
      <c r="AM37" s="4">
        <f ca="1"/>
        <v>0</v>
      </c>
      <c r="AN37" s="4">
        <f ca="1"/>
        <v>0</v>
      </c>
      <c r="AO37" s="4">
        <f ca="1"/>
        <v>0</v>
      </c>
      <c r="AP37" s="4">
        <f ca="1"/>
        <v>0</v>
      </c>
      <c r="AQ37" s="4">
        <f ca="1"/>
        <v>0</v>
      </c>
      <c r="AR37">
        <f ca="1"/>
        <v>0</v>
      </c>
      <c r="AS37" s="4">
        <f ca="1"/>
        <v>0</v>
      </c>
      <c r="AT37" s="4">
        <f ca="1"/>
        <v>0</v>
      </c>
      <c r="AU37" s="4">
        <f ca="1"/>
        <v>0</v>
      </c>
      <c r="AW37" s="58"/>
      <c r="AX37" t="str">
        <f ca="1"/>
        <v>06/12/2023</v>
      </c>
      <c r="AY37" s="4">
        <f ca="1"/>
        <v>0</v>
      </c>
      <c r="AZ37" s="4">
        <f ca="1"/>
        <v>0</v>
      </c>
      <c r="BA37" s="4">
        <f ca="1"/>
        <v>0</v>
      </c>
      <c r="BB37" s="4">
        <f ca="1"/>
        <v>0</v>
      </c>
      <c r="BC37" s="4">
        <f ca="1"/>
        <v>0</v>
      </c>
      <c r="BD37" s="4">
        <f ca="1"/>
        <v>0</v>
      </c>
      <c r="BE37" s="4">
        <f ca="1"/>
        <v>0</v>
      </c>
      <c r="BF37" s="4">
        <f ca="1"/>
        <v>0</v>
      </c>
      <c r="BG37" s="4">
        <f ca="1"/>
        <v>0</v>
      </c>
      <c r="BI37" s="58"/>
      <c r="BJ37" t="str">
        <f ca="1"/>
        <v>06/12/2023</v>
      </c>
      <c r="BK37" s="4">
        <f ca="1"/>
        <v>0</v>
      </c>
      <c r="BL37" s="4">
        <f ca="1"/>
        <v>0</v>
      </c>
      <c r="BM37" s="4">
        <f ca="1"/>
        <v>0</v>
      </c>
      <c r="BN37" s="4">
        <f ca="1"/>
        <v>0</v>
      </c>
      <c r="BO37" s="4">
        <f ca="1"/>
        <v>0</v>
      </c>
      <c r="BP37" s="4">
        <f ca="1"/>
        <v>0</v>
      </c>
      <c r="BQ37" s="4">
        <f ca="1"/>
        <v>0</v>
      </c>
    </row>
    <row r="38" spans="1:69" x14ac:dyDescent="0.2">
      <c r="T38" t="e">
        <f t="shared" si="0"/>
        <v>#DIV/0!</v>
      </c>
      <c r="U38">
        <f t="shared" si="1"/>
        <v>0</v>
      </c>
      <c r="W38" s="58"/>
      <c r="X38" t="str">
        <f ca="1"/>
        <v>05/12/2023</v>
      </c>
      <c r="Y38" s="4">
        <f ca="1"/>
        <v>0</v>
      </c>
      <c r="Z38" s="4">
        <f ca="1"/>
        <v>0</v>
      </c>
      <c r="AA38" s="4">
        <f ca="1"/>
        <v>0</v>
      </c>
      <c r="AB38" s="4">
        <f ca="1"/>
        <v>0</v>
      </c>
      <c r="AC38" s="4">
        <f ca="1"/>
        <v>0</v>
      </c>
      <c r="AD38" s="4">
        <f ca="1"/>
        <v>0</v>
      </c>
      <c r="AE38" s="4">
        <f ca="1"/>
        <v>0</v>
      </c>
      <c r="AF38" s="4">
        <f ca="1"/>
        <v>0</v>
      </c>
      <c r="AG38" s="4">
        <f ca="1"/>
        <v>0</v>
      </c>
      <c r="AI38" s="58"/>
      <c r="AJ38" t="str">
        <f ca="1"/>
        <v>05/12/2023</v>
      </c>
      <c r="AK38" s="4">
        <f ca="1"/>
        <v>0</v>
      </c>
      <c r="AL38" s="4">
        <f ca="1"/>
        <v>0</v>
      </c>
      <c r="AM38" s="4">
        <f ca="1"/>
        <v>0</v>
      </c>
      <c r="AN38" s="4">
        <f ca="1"/>
        <v>0</v>
      </c>
      <c r="AO38" s="4">
        <f ca="1"/>
        <v>0</v>
      </c>
      <c r="AP38" s="4">
        <f ca="1"/>
        <v>0</v>
      </c>
      <c r="AQ38" s="4">
        <f ca="1"/>
        <v>0</v>
      </c>
      <c r="AR38">
        <f ca="1"/>
        <v>0</v>
      </c>
      <c r="AS38" s="4">
        <f ca="1"/>
        <v>0</v>
      </c>
      <c r="AT38" s="4">
        <f ca="1"/>
        <v>0</v>
      </c>
      <c r="AU38" s="4">
        <f ca="1"/>
        <v>0</v>
      </c>
      <c r="AW38" s="58"/>
      <c r="AX38" t="str">
        <f ca="1"/>
        <v>05/12/2023</v>
      </c>
      <c r="AY38" s="4">
        <f ca="1"/>
        <v>0</v>
      </c>
      <c r="AZ38" s="4">
        <f ca="1"/>
        <v>0</v>
      </c>
      <c r="BA38" s="4">
        <f ca="1"/>
        <v>0</v>
      </c>
      <c r="BB38" s="4">
        <f ca="1"/>
        <v>0</v>
      </c>
      <c r="BC38" s="4">
        <f ca="1"/>
        <v>0</v>
      </c>
      <c r="BD38" s="4">
        <f ca="1"/>
        <v>0</v>
      </c>
      <c r="BE38" s="4">
        <f ca="1"/>
        <v>0</v>
      </c>
      <c r="BF38" s="4">
        <f ca="1"/>
        <v>0</v>
      </c>
      <c r="BG38" s="4">
        <f ca="1"/>
        <v>0</v>
      </c>
      <c r="BI38" s="58"/>
      <c r="BJ38" t="str">
        <f ca="1"/>
        <v>05/12/2023</v>
      </c>
      <c r="BK38" s="4">
        <f ca="1"/>
        <v>0</v>
      </c>
      <c r="BL38" s="4">
        <f ca="1"/>
        <v>0</v>
      </c>
      <c r="BM38" s="4">
        <f ca="1"/>
        <v>0</v>
      </c>
      <c r="BN38" s="4">
        <f ca="1"/>
        <v>0</v>
      </c>
      <c r="BO38" s="4">
        <f ca="1"/>
        <v>0</v>
      </c>
      <c r="BP38" s="4">
        <f ca="1"/>
        <v>0</v>
      </c>
      <c r="BQ38" s="4">
        <f ca="1"/>
        <v>0</v>
      </c>
    </row>
    <row r="39" spans="1:69" x14ac:dyDescent="0.2">
      <c r="T39" t="e">
        <f t="shared" si="0"/>
        <v>#DIV/0!</v>
      </c>
      <c r="U39">
        <f t="shared" si="1"/>
        <v>0</v>
      </c>
      <c r="W39" s="58"/>
      <c r="X39" t="str">
        <f ca="1"/>
        <v>04/12/2023</v>
      </c>
      <c r="Y39" s="4">
        <f ca="1"/>
        <v>0</v>
      </c>
      <c r="Z39" s="4">
        <f ca="1"/>
        <v>0</v>
      </c>
      <c r="AA39" s="4">
        <f ca="1"/>
        <v>0</v>
      </c>
      <c r="AB39" s="4">
        <f ca="1"/>
        <v>0</v>
      </c>
      <c r="AC39" s="4">
        <f ca="1"/>
        <v>0</v>
      </c>
      <c r="AD39" s="4">
        <f ca="1"/>
        <v>0</v>
      </c>
      <c r="AE39" s="4">
        <f ca="1"/>
        <v>0</v>
      </c>
      <c r="AF39" s="4">
        <f ca="1"/>
        <v>0</v>
      </c>
      <c r="AG39" s="4">
        <f ca="1"/>
        <v>0</v>
      </c>
      <c r="AI39" s="58"/>
      <c r="AJ39" t="str">
        <f ca="1"/>
        <v>04/12/2023</v>
      </c>
      <c r="AK39" s="4">
        <f ca="1"/>
        <v>0</v>
      </c>
      <c r="AL39" s="4">
        <f ca="1"/>
        <v>0</v>
      </c>
      <c r="AM39" s="4">
        <f ca="1"/>
        <v>0</v>
      </c>
      <c r="AN39" s="4">
        <f ca="1"/>
        <v>0</v>
      </c>
      <c r="AO39" s="4">
        <f ca="1"/>
        <v>0</v>
      </c>
      <c r="AP39" s="4">
        <f ca="1"/>
        <v>0</v>
      </c>
      <c r="AQ39" s="4">
        <f ca="1"/>
        <v>0</v>
      </c>
      <c r="AR39">
        <f ca="1"/>
        <v>0</v>
      </c>
      <c r="AS39" s="4">
        <f ca="1"/>
        <v>0</v>
      </c>
      <c r="AT39" s="4">
        <f ca="1"/>
        <v>0</v>
      </c>
      <c r="AU39" s="4">
        <f ca="1"/>
        <v>0</v>
      </c>
      <c r="AW39" s="58"/>
      <c r="AX39" t="str">
        <f ca="1"/>
        <v>04/12/2023</v>
      </c>
      <c r="AY39" s="4">
        <f ca="1"/>
        <v>0</v>
      </c>
      <c r="AZ39" s="4">
        <f ca="1"/>
        <v>0</v>
      </c>
      <c r="BA39" s="4">
        <f ca="1"/>
        <v>0</v>
      </c>
      <c r="BB39" s="4">
        <f ca="1"/>
        <v>0</v>
      </c>
      <c r="BC39" s="4">
        <f ca="1"/>
        <v>0</v>
      </c>
      <c r="BD39" s="4">
        <f ca="1"/>
        <v>0</v>
      </c>
      <c r="BE39" s="4">
        <f ca="1"/>
        <v>0</v>
      </c>
      <c r="BF39" s="4">
        <f ca="1"/>
        <v>0</v>
      </c>
      <c r="BG39" s="4">
        <f ca="1"/>
        <v>0</v>
      </c>
      <c r="BI39" s="58"/>
      <c r="BJ39" t="str">
        <f ca="1"/>
        <v>04/12/2023</v>
      </c>
      <c r="BK39" s="4">
        <f ca="1"/>
        <v>0</v>
      </c>
      <c r="BL39" s="4">
        <f ca="1"/>
        <v>0</v>
      </c>
      <c r="BM39" s="4">
        <f ca="1"/>
        <v>0</v>
      </c>
      <c r="BN39" s="4">
        <f ca="1"/>
        <v>0</v>
      </c>
      <c r="BO39" s="4">
        <f ca="1"/>
        <v>0</v>
      </c>
      <c r="BP39" s="4">
        <f ca="1"/>
        <v>0</v>
      </c>
      <c r="BQ39" s="4">
        <f ca="1"/>
        <v>0</v>
      </c>
    </row>
    <row r="40" spans="1:69" x14ac:dyDescent="0.2">
      <c r="T40" t="e">
        <f t="shared" si="0"/>
        <v>#DIV/0!</v>
      </c>
      <c r="U40">
        <f t="shared" si="1"/>
        <v>0</v>
      </c>
      <c r="W40" s="58"/>
      <c r="X40" t="str">
        <f ca="1"/>
        <v>01/12/2023</v>
      </c>
      <c r="Y40" s="4">
        <f ca="1"/>
        <v>0</v>
      </c>
      <c r="Z40" s="4">
        <f ca="1"/>
        <v>0</v>
      </c>
      <c r="AA40" s="4">
        <f ca="1"/>
        <v>0</v>
      </c>
      <c r="AB40" s="4">
        <f ca="1"/>
        <v>0</v>
      </c>
      <c r="AC40" s="4">
        <f ca="1"/>
        <v>0</v>
      </c>
      <c r="AD40" s="4">
        <f ca="1"/>
        <v>0</v>
      </c>
      <c r="AE40" s="4">
        <f ca="1"/>
        <v>0</v>
      </c>
      <c r="AF40" s="4">
        <f ca="1"/>
        <v>0</v>
      </c>
      <c r="AG40" s="4">
        <f ca="1"/>
        <v>0</v>
      </c>
      <c r="AI40" s="58"/>
      <c r="AJ40" t="str">
        <f ca="1"/>
        <v>01/12/2023</v>
      </c>
      <c r="AK40" s="4">
        <f ca="1"/>
        <v>0</v>
      </c>
      <c r="AL40" s="4">
        <f ca="1"/>
        <v>0</v>
      </c>
      <c r="AM40" s="4">
        <f ca="1"/>
        <v>0</v>
      </c>
      <c r="AN40" s="4">
        <f ca="1"/>
        <v>0</v>
      </c>
      <c r="AO40" s="4">
        <f ca="1"/>
        <v>0</v>
      </c>
      <c r="AP40" s="4">
        <f ca="1"/>
        <v>0</v>
      </c>
      <c r="AQ40" s="4">
        <f ca="1"/>
        <v>0</v>
      </c>
      <c r="AR40">
        <f ca="1"/>
        <v>0</v>
      </c>
      <c r="AS40" s="4">
        <f ca="1"/>
        <v>0</v>
      </c>
      <c r="AT40" s="4">
        <f ca="1"/>
        <v>0</v>
      </c>
      <c r="AU40" s="4">
        <f ca="1"/>
        <v>0</v>
      </c>
      <c r="AW40" s="58"/>
      <c r="AX40" t="str">
        <f ca="1"/>
        <v>01/12/2023</v>
      </c>
      <c r="AY40" s="4">
        <f ca="1"/>
        <v>0</v>
      </c>
      <c r="AZ40" s="4">
        <f ca="1"/>
        <v>0</v>
      </c>
      <c r="BA40" s="4">
        <f ca="1"/>
        <v>0</v>
      </c>
      <c r="BB40" s="4">
        <f ca="1"/>
        <v>0</v>
      </c>
      <c r="BC40" s="4">
        <f ca="1"/>
        <v>0</v>
      </c>
      <c r="BD40" s="4">
        <f ca="1"/>
        <v>0</v>
      </c>
      <c r="BE40" s="4">
        <f ca="1"/>
        <v>0</v>
      </c>
      <c r="BF40" s="4">
        <f ca="1"/>
        <v>0</v>
      </c>
      <c r="BG40" s="4">
        <f ca="1"/>
        <v>0</v>
      </c>
      <c r="BI40" s="58"/>
      <c r="BJ40" t="str">
        <f ca="1"/>
        <v>01/12/2023</v>
      </c>
      <c r="BK40" s="4">
        <f ca="1"/>
        <v>0</v>
      </c>
      <c r="BL40" s="4">
        <f ca="1"/>
        <v>0</v>
      </c>
      <c r="BM40" s="4">
        <f ca="1"/>
        <v>0</v>
      </c>
      <c r="BN40" s="4">
        <f ca="1"/>
        <v>0</v>
      </c>
      <c r="BO40" s="4">
        <f ca="1"/>
        <v>0</v>
      </c>
      <c r="BP40" s="4">
        <f ca="1"/>
        <v>0</v>
      </c>
      <c r="BQ40" s="4">
        <f ca="1"/>
        <v>0</v>
      </c>
    </row>
    <row r="41" spans="1:69" x14ac:dyDescent="0.2">
      <c r="T41" t="e">
        <f t="shared" si="0"/>
        <v>#DIV/0!</v>
      </c>
      <c r="U41">
        <f t="shared" si="1"/>
        <v>0</v>
      </c>
      <c r="W41" s="58"/>
      <c r="X41" t="str">
        <f ca="1"/>
        <v>30/11/2023</v>
      </c>
      <c r="Y41" s="4">
        <f ca="1"/>
        <v>0</v>
      </c>
      <c r="Z41" s="4">
        <f ca="1"/>
        <v>0</v>
      </c>
      <c r="AA41" s="4">
        <f ca="1"/>
        <v>0</v>
      </c>
      <c r="AB41" s="4">
        <f ca="1"/>
        <v>0</v>
      </c>
      <c r="AC41" s="4">
        <f ca="1"/>
        <v>0</v>
      </c>
      <c r="AD41" s="4">
        <f ca="1"/>
        <v>0</v>
      </c>
      <c r="AE41" s="4">
        <f ca="1"/>
        <v>0</v>
      </c>
      <c r="AF41" s="4">
        <f ca="1"/>
        <v>0</v>
      </c>
      <c r="AG41" s="4">
        <f ca="1"/>
        <v>0</v>
      </c>
      <c r="AI41" s="58"/>
      <c r="AJ41" t="str">
        <f ca="1"/>
        <v>30/11/2023</v>
      </c>
      <c r="AK41" s="4">
        <f ca="1"/>
        <v>0</v>
      </c>
      <c r="AL41" s="4">
        <f ca="1"/>
        <v>0</v>
      </c>
      <c r="AM41" s="4">
        <f ca="1"/>
        <v>0</v>
      </c>
      <c r="AN41" s="4">
        <f ca="1"/>
        <v>0</v>
      </c>
      <c r="AO41" s="4">
        <f ca="1"/>
        <v>0</v>
      </c>
      <c r="AP41" s="4">
        <f ca="1"/>
        <v>0</v>
      </c>
      <c r="AQ41" s="4">
        <f ca="1"/>
        <v>0</v>
      </c>
      <c r="AR41">
        <f ca="1"/>
        <v>0</v>
      </c>
      <c r="AS41" s="4">
        <f ca="1"/>
        <v>0</v>
      </c>
      <c r="AT41" s="4">
        <f ca="1"/>
        <v>0</v>
      </c>
      <c r="AU41" s="4">
        <f ca="1"/>
        <v>0</v>
      </c>
      <c r="AW41" s="58"/>
      <c r="AX41" t="str">
        <f ca="1"/>
        <v>30/11/2023</v>
      </c>
      <c r="AY41" s="4">
        <f ca="1"/>
        <v>0</v>
      </c>
      <c r="AZ41" s="4">
        <f ca="1"/>
        <v>0</v>
      </c>
      <c r="BA41" s="4">
        <f ca="1"/>
        <v>0</v>
      </c>
      <c r="BB41" s="4">
        <f ca="1"/>
        <v>0</v>
      </c>
      <c r="BC41" s="4">
        <f ca="1"/>
        <v>0</v>
      </c>
      <c r="BD41" s="4">
        <f ca="1"/>
        <v>0</v>
      </c>
      <c r="BE41" s="4">
        <f ca="1"/>
        <v>0</v>
      </c>
      <c r="BF41" s="4">
        <f ca="1"/>
        <v>0</v>
      </c>
      <c r="BG41" s="4">
        <f ca="1"/>
        <v>0</v>
      </c>
      <c r="BI41" s="58"/>
      <c r="BJ41" t="str">
        <f ca="1"/>
        <v>30/11/2023</v>
      </c>
      <c r="BK41" s="4">
        <f ca="1"/>
        <v>0</v>
      </c>
      <c r="BL41" s="4">
        <f ca="1"/>
        <v>0</v>
      </c>
      <c r="BM41" s="4">
        <f ca="1"/>
        <v>0</v>
      </c>
      <c r="BN41" s="4">
        <f ca="1"/>
        <v>0</v>
      </c>
      <c r="BO41" s="4">
        <f ca="1"/>
        <v>0</v>
      </c>
      <c r="BP41" s="4">
        <f ca="1"/>
        <v>0</v>
      </c>
      <c r="BQ41" s="4">
        <f ca="1"/>
        <v>0</v>
      </c>
    </row>
    <row r="42" spans="1:69" x14ac:dyDescent="0.2">
      <c r="T42" t="e">
        <f t="shared" si="0"/>
        <v>#DIV/0!</v>
      </c>
      <c r="U42">
        <f t="shared" si="1"/>
        <v>0</v>
      </c>
      <c r="W42" s="58"/>
      <c r="X42" t="str">
        <f ca="1"/>
        <v>29/11/2023</v>
      </c>
      <c r="Y42" s="4">
        <f ca="1"/>
        <v>0</v>
      </c>
      <c r="Z42" s="4">
        <f ca="1"/>
        <v>0</v>
      </c>
      <c r="AA42" s="4">
        <f ca="1"/>
        <v>0</v>
      </c>
      <c r="AB42" s="4">
        <f ca="1"/>
        <v>0</v>
      </c>
      <c r="AC42" s="4">
        <f ca="1"/>
        <v>0</v>
      </c>
      <c r="AD42" s="4">
        <f ca="1"/>
        <v>0</v>
      </c>
      <c r="AE42" s="4">
        <f ca="1"/>
        <v>0</v>
      </c>
      <c r="AF42" s="4">
        <f ca="1"/>
        <v>0</v>
      </c>
      <c r="AG42" s="4">
        <f ca="1"/>
        <v>0</v>
      </c>
      <c r="AI42" s="58"/>
      <c r="AJ42" t="str">
        <f ca="1"/>
        <v>29/11/2023</v>
      </c>
      <c r="AK42" s="4">
        <f ca="1"/>
        <v>0</v>
      </c>
      <c r="AL42" s="4">
        <f ca="1"/>
        <v>0</v>
      </c>
      <c r="AM42" s="4">
        <f ca="1"/>
        <v>0</v>
      </c>
      <c r="AN42" s="4">
        <f ca="1"/>
        <v>0</v>
      </c>
      <c r="AO42" s="4">
        <f ca="1"/>
        <v>0</v>
      </c>
      <c r="AP42" s="4">
        <f ca="1"/>
        <v>0</v>
      </c>
      <c r="AQ42" s="4">
        <f ca="1"/>
        <v>0</v>
      </c>
      <c r="AR42">
        <f ca="1"/>
        <v>0</v>
      </c>
      <c r="AS42" s="4">
        <f ca="1"/>
        <v>0</v>
      </c>
      <c r="AT42" s="4">
        <f ca="1"/>
        <v>0</v>
      </c>
      <c r="AU42" s="4">
        <f ca="1"/>
        <v>0</v>
      </c>
      <c r="AW42" s="58"/>
      <c r="AX42" t="str">
        <f ca="1"/>
        <v>29/11/2023</v>
      </c>
      <c r="AY42" s="4">
        <f ca="1"/>
        <v>0</v>
      </c>
      <c r="AZ42" s="4">
        <f ca="1"/>
        <v>0</v>
      </c>
      <c r="BA42" s="4">
        <f ca="1"/>
        <v>0</v>
      </c>
      <c r="BB42" s="4">
        <f ca="1"/>
        <v>0</v>
      </c>
      <c r="BC42" s="4">
        <f ca="1"/>
        <v>0</v>
      </c>
      <c r="BD42" s="4">
        <f ca="1"/>
        <v>0</v>
      </c>
      <c r="BE42" s="4">
        <f ca="1"/>
        <v>0</v>
      </c>
      <c r="BF42" s="4">
        <f ca="1"/>
        <v>0</v>
      </c>
      <c r="BG42" s="4">
        <f ca="1"/>
        <v>0</v>
      </c>
      <c r="BI42" s="58"/>
      <c r="BJ42" t="str">
        <f ca="1"/>
        <v>29/11/2023</v>
      </c>
      <c r="BK42" s="4">
        <f ca="1"/>
        <v>0</v>
      </c>
      <c r="BL42" s="4">
        <f ca="1"/>
        <v>0</v>
      </c>
      <c r="BM42" s="4">
        <f ca="1"/>
        <v>0</v>
      </c>
      <c r="BN42" s="4">
        <f ca="1"/>
        <v>0</v>
      </c>
      <c r="BO42" s="4">
        <f ca="1"/>
        <v>0</v>
      </c>
      <c r="BP42" s="4">
        <f ca="1"/>
        <v>0</v>
      </c>
      <c r="BQ42" s="4">
        <f ca="1"/>
        <v>0</v>
      </c>
    </row>
    <row r="43" spans="1:69" x14ac:dyDescent="0.2">
      <c r="T43" t="e">
        <f t="shared" si="0"/>
        <v>#DIV/0!</v>
      </c>
      <c r="U43">
        <f t="shared" si="1"/>
        <v>0</v>
      </c>
      <c r="W43" s="58"/>
      <c r="X43" t="str">
        <f ca="1"/>
        <v>28/11/2023</v>
      </c>
      <c r="Y43" s="4">
        <f ca="1"/>
        <v>0</v>
      </c>
      <c r="Z43" s="4">
        <f ca="1"/>
        <v>0</v>
      </c>
      <c r="AA43" s="4">
        <f ca="1"/>
        <v>0</v>
      </c>
      <c r="AB43" s="4">
        <f ca="1"/>
        <v>0</v>
      </c>
      <c r="AC43" s="4">
        <f ca="1"/>
        <v>0</v>
      </c>
      <c r="AD43" s="4">
        <f ca="1"/>
        <v>0</v>
      </c>
      <c r="AE43" s="4">
        <f ca="1"/>
        <v>0</v>
      </c>
      <c r="AF43" s="4">
        <f ca="1"/>
        <v>0</v>
      </c>
      <c r="AG43" s="4">
        <f ca="1"/>
        <v>0</v>
      </c>
      <c r="AI43" s="58"/>
      <c r="AJ43" t="str">
        <f ca="1"/>
        <v>28/11/2023</v>
      </c>
      <c r="AK43" s="4">
        <f ca="1"/>
        <v>0</v>
      </c>
      <c r="AL43" s="4">
        <f ca="1"/>
        <v>0</v>
      </c>
      <c r="AM43" s="4">
        <f ca="1"/>
        <v>0</v>
      </c>
      <c r="AN43" s="4">
        <f ca="1"/>
        <v>0</v>
      </c>
      <c r="AO43" s="4">
        <f ca="1"/>
        <v>0</v>
      </c>
      <c r="AP43" s="4">
        <f ca="1"/>
        <v>0</v>
      </c>
      <c r="AQ43" s="4">
        <f ca="1"/>
        <v>0</v>
      </c>
      <c r="AR43">
        <f ca="1"/>
        <v>0</v>
      </c>
      <c r="AS43" s="4">
        <f ca="1"/>
        <v>0</v>
      </c>
      <c r="AT43" s="4">
        <f ca="1"/>
        <v>0</v>
      </c>
      <c r="AU43" s="4">
        <f ca="1"/>
        <v>0</v>
      </c>
      <c r="AW43" s="58"/>
      <c r="AX43" t="str">
        <f ca="1"/>
        <v>28/11/2023</v>
      </c>
      <c r="AY43" s="4">
        <f ca="1"/>
        <v>0</v>
      </c>
      <c r="AZ43" s="4">
        <f ca="1"/>
        <v>0</v>
      </c>
      <c r="BA43" s="4">
        <f ca="1"/>
        <v>0</v>
      </c>
      <c r="BB43" s="4">
        <f ca="1"/>
        <v>0</v>
      </c>
      <c r="BC43" s="4">
        <f ca="1"/>
        <v>0</v>
      </c>
      <c r="BD43" s="4">
        <f ca="1"/>
        <v>0</v>
      </c>
      <c r="BE43" s="4">
        <f ca="1"/>
        <v>0</v>
      </c>
      <c r="BF43" s="4">
        <f ca="1"/>
        <v>0</v>
      </c>
      <c r="BG43" s="4">
        <f ca="1"/>
        <v>0</v>
      </c>
      <c r="BI43" s="58"/>
      <c r="BJ43" t="str">
        <f ca="1"/>
        <v>28/11/2023</v>
      </c>
      <c r="BK43" s="4">
        <f ca="1"/>
        <v>0</v>
      </c>
      <c r="BL43" s="4">
        <f ca="1"/>
        <v>0</v>
      </c>
      <c r="BM43" s="4">
        <f ca="1"/>
        <v>0</v>
      </c>
      <c r="BN43" s="4">
        <f ca="1"/>
        <v>0</v>
      </c>
      <c r="BO43" s="4">
        <f ca="1"/>
        <v>0</v>
      </c>
      <c r="BP43" s="4">
        <f ca="1"/>
        <v>0</v>
      </c>
      <c r="BQ43" s="4">
        <f ca="1"/>
        <v>0</v>
      </c>
    </row>
    <row r="44" spans="1:69" x14ac:dyDescent="0.2">
      <c r="T44" t="e">
        <f t="shared" si="0"/>
        <v>#DIV/0!</v>
      </c>
      <c r="U44">
        <f t="shared" si="1"/>
        <v>0</v>
      </c>
      <c r="W44" s="58"/>
      <c r="X44" t="str">
        <f ca="1"/>
        <v>27/11/2023</v>
      </c>
      <c r="Y44" s="4">
        <f ca="1"/>
        <v>0</v>
      </c>
      <c r="Z44" s="4">
        <f ca="1"/>
        <v>0</v>
      </c>
      <c r="AA44" s="4">
        <f ca="1"/>
        <v>0</v>
      </c>
      <c r="AB44" s="4">
        <f ca="1"/>
        <v>0</v>
      </c>
      <c r="AC44" s="4">
        <f ca="1"/>
        <v>0</v>
      </c>
      <c r="AD44" s="4">
        <f ca="1"/>
        <v>0</v>
      </c>
      <c r="AE44" s="4">
        <f ca="1"/>
        <v>0</v>
      </c>
      <c r="AF44" s="4">
        <f ca="1"/>
        <v>0</v>
      </c>
      <c r="AG44" s="4">
        <f ca="1"/>
        <v>0</v>
      </c>
      <c r="AI44" s="58"/>
      <c r="AJ44" t="str">
        <f ca="1"/>
        <v>27/11/2023</v>
      </c>
      <c r="AK44" s="4">
        <f ca="1"/>
        <v>0</v>
      </c>
      <c r="AL44" s="4">
        <f ca="1"/>
        <v>0</v>
      </c>
      <c r="AM44" s="4">
        <f ca="1"/>
        <v>0</v>
      </c>
      <c r="AN44" s="4">
        <f ca="1"/>
        <v>0</v>
      </c>
      <c r="AO44" s="4">
        <f ca="1"/>
        <v>0</v>
      </c>
      <c r="AP44" s="4">
        <f ca="1"/>
        <v>0</v>
      </c>
      <c r="AQ44" s="4">
        <f ca="1"/>
        <v>0</v>
      </c>
      <c r="AR44">
        <f ca="1"/>
        <v>0</v>
      </c>
      <c r="AS44" s="4">
        <f ca="1"/>
        <v>0</v>
      </c>
      <c r="AT44" s="4">
        <f ca="1"/>
        <v>0</v>
      </c>
      <c r="AU44" s="4">
        <f ca="1"/>
        <v>0</v>
      </c>
      <c r="AW44" s="58"/>
      <c r="AX44" t="str">
        <f ca="1"/>
        <v>27/11/2023</v>
      </c>
      <c r="AY44" s="4">
        <f ca="1"/>
        <v>0</v>
      </c>
      <c r="AZ44" s="4">
        <f ca="1"/>
        <v>0</v>
      </c>
      <c r="BA44" s="4">
        <f ca="1"/>
        <v>0</v>
      </c>
      <c r="BB44" s="4">
        <f ca="1"/>
        <v>0</v>
      </c>
      <c r="BC44" s="4">
        <f ca="1"/>
        <v>0</v>
      </c>
      <c r="BD44" s="4">
        <f ca="1"/>
        <v>0</v>
      </c>
      <c r="BE44" s="4">
        <f ca="1"/>
        <v>0</v>
      </c>
      <c r="BF44" s="4">
        <f ca="1"/>
        <v>0</v>
      </c>
      <c r="BG44" s="4">
        <f ca="1"/>
        <v>0</v>
      </c>
      <c r="BI44" s="58"/>
      <c r="BJ44" t="str">
        <f ca="1"/>
        <v>27/11/2023</v>
      </c>
      <c r="BK44" s="4">
        <f ca="1"/>
        <v>0</v>
      </c>
      <c r="BL44" s="4">
        <f ca="1"/>
        <v>0</v>
      </c>
      <c r="BM44" s="4">
        <f ca="1"/>
        <v>0</v>
      </c>
      <c r="BN44" s="4">
        <f ca="1"/>
        <v>0</v>
      </c>
      <c r="BO44" s="4">
        <f ca="1"/>
        <v>0</v>
      </c>
      <c r="BP44" s="4">
        <f ca="1"/>
        <v>0</v>
      </c>
      <c r="BQ44" s="4">
        <f ca="1"/>
        <v>0</v>
      </c>
    </row>
    <row r="45" spans="1:69" x14ac:dyDescent="0.2">
      <c r="T45" t="e">
        <f t="shared" si="0"/>
        <v>#DIV/0!</v>
      </c>
      <c r="U45">
        <f t="shared" si="1"/>
        <v>0</v>
      </c>
      <c r="W45" s="58"/>
      <c r="X45" t="str">
        <f ca="1"/>
        <v>24/11/2023</v>
      </c>
      <c r="Y45" s="4">
        <f ca="1"/>
        <v>0</v>
      </c>
      <c r="Z45" s="4">
        <f ca="1"/>
        <v>0</v>
      </c>
      <c r="AA45" s="4">
        <f ca="1"/>
        <v>0</v>
      </c>
      <c r="AB45" s="4">
        <f ca="1"/>
        <v>0</v>
      </c>
      <c r="AC45" s="4">
        <f ca="1"/>
        <v>0</v>
      </c>
      <c r="AD45" s="4">
        <f ca="1"/>
        <v>0</v>
      </c>
      <c r="AE45" s="4">
        <f ca="1"/>
        <v>0</v>
      </c>
      <c r="AF45" s="4">
        <f ca="1"/>
        <v>0</v>
      </c>
      <c r="AG45" s="4">
        <f ca="1"/>
        <v>0</v>
      </c>
      <c r="AI45" s="58"/>
      <c r="AJ45" t="str">
        <f ca="1"/>
        <v>24/11/2023</v>
      </c>
      <c r="AK45" s="4">
        <f ca="1"/>
        <v>0</v>
      </c>
      <c r="AL45" s="4">
        <f ca="1"/>
        <v>0</v>
      </c>
      <c r="AM45" s="4">
        <f ca="1"/>
        <v>0</v>
      </c>
      <c r="AN45" s="4">
        <f ca="1"/>
        <v>0</v>
      </c>
      <c r="AO45" s="4">
        <f ca="1"/>
        <v>0</v>
      </c>
      <c r="AP45" s="4">
        <f ca="1"/>
        <v>0</v>
      </c>
      <c r="AQ45" s="4">
        <f ca="1"/>
        <v>0</v>
      </c>
      <c r="AR45">
        <f ca="1"/>
        <v>0</v>
      </c>
      <c r="AS45" s="4">
        <f ca="1"/>
        <v>0</v>
      </c>
      <c r="AT45" s="4">
        <f ca="1"/>
        <v>0</v>
      </c>
      <c r="AU45" s="4">
        <f ca="1"/>
        <v>0</v>
      </c>
      <c r="AW45" s="58"/>
      <c r="AX45" t="str">
        <f ca="1"/>
        <v>24/11/2023</v>
      </c>
      <c r="AY45" s="4">
        <f ca="1"/>
        <v>0</v>
      </c>
      <c r="AZ45" s="4">
        <f ca="1"/>
        <v>0</v>
      </c>
      <c r="BA45" s="4">
        <f ca="1"/>
        <v>0</v>
      </c>
      <c r="BB45" s="4">
        <f ca="1"/>
        <v>0</v>
      </c>
      <c r="BC45" s="4">
        <f ca="1"/>
        <v>0</v>
      </c>
      <c r="BD45" s="4">
        <f ca="1"/>
        <v>0</v>
      </c>
      <c r="BE45" s="4">
        <f ca="1"/>
        <v>0</v>
      </c>
      <c r="BF45" s="4">
        <f ca="1"/>
        <v>0</v>
      </c>
      <c r="BG45" s="4">
        <f ca="1"/>
        <v>0</v>
      </c>
      <c r="BI45" s="58"/>
      <c r="BJ45" t="str">
        <f ca="1"/>
        <v>24/11/2023</v>
      </c>
      <c r="BK45" s="4">
        <f ca="1"/>
        <v>0</v>
      </c>
      <c r="BL45" s="4">
        <f ca="1"/>
        <v>0</v>
      </c>
      <c r="BM45" s="4">
        <f ca="1"/>
        <v>0</v>
      </c>
      <c r="BN45" s="4">
        <f ca="1"/>
        <v>0</v>
      </c>
      <c r="BO45" s="4">
        <f ca="1"/>
        <v>0</v>
      </c>
      <c r="BP45" s="4">
        <f ca="1"/>
        <v>0</v>
      </c>
      <c r="BQ45" s="4">
        <f ca="1"/>
        <v>0</v>
      </c>
    </row>
    <row r="46" spans="1:69" x14ac:dyDescent="0.2">
      <c r="T46" t="e">
        <f t="shared" si="0"/>
        <v>#DIV/0!</v>
      </c>
      <c r="U46">
        <f t="shared" si="1"/>
        <v>0</v>
      </c>
      <c r="W46" s="58"/>
      <c r="X46" t="str">
        <f ca="1"/>
        <v>23/11/2023</v>
      </c>
      <c r="Y46" s="4">
        <f ca="1"/>
        <v>0</v>
      </c>
      <c r="Z46" s="4">
        <f ca="1"/>
        <v>0</v>
      </c>
      <c r="AA46" s="4">
        <f ca="1"/>
        <v>0</v>
      </c>
      <c r="AB46" s="4">
        <f ca="1"/>
        <v>0</v>
      </c>
      <c r="AC46" s="4">
        <f ca="1"/>
        <v>0</v>
      </c>
      <c r="AD46" s="4">
        <f ca="1"/>
        <v>0</v>
      </c>
      <c r="AE46" s="4">
        <f ca="1"/>
        <v>0</v>
      </c>
      <c r="AF46" s="4">
        <f ca="1"/>
        <v>0</v>
      </c>
      <c r="AG46" s="4">
        <f ca="1"/>
        <v>0</v>
      </c>
      <c r="AI46" s="58"/>
      <c r="AJ46" t="str">
        <f ca="1"/>
        <v>23/11/2023</v>
      </c>
      <c r="AK46" s="4">
        <f ca="1"/>
        <v>0</v>
      </c>
      <c r="AL46" s="4">
        <f ca="1"/>
        <v>0</v>
      </c>
      <c r="AM46" s="4">
        <f ca="1"/>
        <v>0</v>
      </c>
      <c r="AN46" s="4">
        <f ca="1"/>
        <v>0</v>
      </c>
      <c r="AO46" s="4">
        <f ca="1"/>
        <v>0</v>
      </c>
      <c r="AP46" s="4">
        <f ca="1"/>
        <v>0</v>
      </c>
      <c r="AQ46" s="4">
        <f ca="1"/>
        <v>0</v>
      </c>
      <c r="AR46">
        <f ca="1"/>
        <v>0</v>
      </c>
      <c r="AS46" s="4">
        <f ca="1"/>
        <v>0</v>
      </c>
      <c r="AT46" s="4">
        <f ca="1"/>
        <v>0</v>
      </c>
      <c r="AU46" s="4">
        <f ca="1"/>
        <v>0</v>
      </c>
      <c r="AW46" s="58"/>
      <c r="AX46" t="str">
        <f ca="1"/>
        <v>23/11/2023</v>
      </c>
      <c r="AY46" s="4">
        <f ca="1"/>
        <v>0</v>
      </c>
      <c r="AZ46" s="4">
        <f ca="1"/>
        <v>0</v>
      </c>
      <c r="BA46" s="4">
        <f ca="1"/>
        <v>0</v>
      </c>
      <c r="BB46" s="4">
        <f ca="1"/>
        <v>0</v>
      </c>
      <c r="BC46" s="4">
        <f ca="1"/>
        <v>0</v>
      </c>
      <c r="BD46" s="4">
        <f ca="1"/>
        <v>0</v>
      </c>
      <c r="BE46" s="4">
        <f ca="1"/>
        <v>0</v>
      </c>
      <c r="BF46" s="4">
        <f ca="1"/>
        <v>0</v>
      </c>
      <c r="BG46" s="4">
        <f ca="1"/>
        <v>0</v>
      </c>
      <c r="BI46" s="58"/>
      <c r="BJ46" t="str">
        <f ca="1"/>
        <v>23/11/2023</v>
      </c>
      <c r="BK46" s="4">
        <f ca="1"/>
        <v>0</v>
      </c>
      <c r="BL46" s="4">
        <f ca="1"/>
        <v>0</v>
      </c>
      <c r="BM46" s="4">
        <f ca="1"/>
        <v>0</v>
      </c>
      <c r="BN46" s="4">
        <f ca="1"/>
        <v>0</v>
      </c>
      <c r="BO46" s="4">
        <f ca="1"/>
        <v>0</v>
      </c>
      <c r="BP46" s="4">
        <f ca="1"/>
        <v>0</v>
      </c>
      <c r="BQ46" s="4">
        <f ca="1"/>
        <v>0</v>
      </c>
    </row>
    <row r="47" spans="1:69" x14ac:dyDescent="0.2">
      <c r="T47" t="e">
        <f t="shared" si="0"/>
        <v>#DIV/0!</v>
      </c>
      <c r="U47">
        <f t="shared" si="1"/>
        <v>0</v>
      </c>
      <c r="W47" s="58"/>
      <c r="X47" t="str">
        <f ca="1"/>
        <v>22/11/2023</v>
      </c>
      <c r="Y47" s="4">
        <f ca="1"/>
        <v>0</v>
      </c>
      <c r="Z47" s="4">
        <f ca="1"/>
        <v>0</v>
      </c>
      <c r="AA47" s="4">
        <f ca="1"/>
        <v>0</v>
      </c>
      <c r="AB47" s="4">
        <f ca="1"/>
        <v>0</v>
      </c>
      <c r="AC47" s="4">
        <f ca="1"/>
        <v>0</v>
      </c>
      <c r="AD47" s="4">
        <f ca="1"/>
        <v>0</v>
      </c>
      <c r="AE47" s="4">
        <f ca="1"/>
        <v>0</v>
      </c>
      <c r="AF47" s="4">
        <f ca="1"/>
        <v>0</v>
      </c>
      <c r="AG47" s="4">
        <f ca="1"/>
        <v>0</v>
      </c>
      <c r="AI47" s="58"/>
      <c r="AJ47" t="str">
        <f ca="1"/>
        <v>22/11/2023</v>
      </c>
      <c r="AK47" s="4">
        <f ca="1"/>
        <v>0</v>
      </c>
      <c r="AL47" s="4">
        <f ca="1"/>
        <v>0</v>
      </c>
      <c r="AM47" s="4">
        <f ca="1"/>
        <v>0</v>
      </c>
      <c r="AN47" s="4">
        <f ca="1"/>
        <v>0</v>
      </c>
      <c r="AO47" s="4">
        <f ca="1"/>
        <v>0</v>
      </c>
      <c r="AP47" s="4">
        <f ca="1"/>
        <v>0</v>
      </c>
      <c r="AQ47" s="4">
        <f ca="1"/>
        <v>0</v>
      </c>
      <c r="AR47">
        <f ca="1"/>
        <v>0</v>
      </c>
      <c r="AS47" s="4">
        <f ca="1"/>
        <v>0</v>
      </c>
      <c r="AT47" s="4">
        <f ca="1"/>
        <v>0</v>
      </c>
      <c r="AU47" s="4">
        <f ca="1"/>
        <v>0</v>
      </c>
      <c r="AW47" s="58"/>
      <c r="AX47" t="str">
        <f ca="1"/>
        <v>22/11/2023</v>
      </c>
      <c r="AY47" s="4">
        <f ca="1"/>
        <v>0</v>
      </c>
      <c r="AZ47" s="4">
        <f ca="1"/>
        <v>0</v>
      </c>
      <c r="BA47" s="4">
        <f ca="1"/>
        <v>0</v>
      </c>
      <c r="BB47" s="4">
        <f ca="1"/>
        <v>0</v>
      </c>
      <c r="BC47" s="4">
        <f ca="1"/>
        <v>0</v>
      </c>
      <c r="BD47" s="4">
        <f ca="1"/>
        <v>0</v>
      </c>
      <c r="BE47" s="4">
        <f ca="1"/>
        <v>0</v>
      </c>
      <c r="BF47" s="4">
        <f ca="1"/>
        <v>0</v>
      </c>
      <c r="BG47" s="4">
        <f ca="1"/>
        <v>0</v>
      </c>
      <c r="BI47" s="58"/>
      <c r="BJ47" t="str">
        <f ca="1"/>
        <v>22/11/2023</v>
      </c>
      <c r="BK47" s="4">
        <f ca="1"/>
        <v>0</v>
      </c>
      <c r="BL47" s="4">
        <f ca="1"/>
        <v>0</v>
      </c>
      <c r="BM47" s="4">
        <f ca="1"/>
        <v>0</v>
      </c>
      <c r="BN47" s="4">
        <f ca="1"/>
        <v>0</v>
      </c>
      <c r="BO47" s="4">
        <f ca="1"/>
        <v>0</v>
      </c>
      <c r="BP47" s="4">
        <f ca="1"/>
        <v>0</v>
      </c>
      <c r="BQ47" s="4">
        <f ca="1"/>
        <v>0</v>
      </c>
    </row>
    <row r="48" spans="1:69" x14ac:dyDescent="0.2">
      <c r="T48" t="e">
        <f t="shared" si="0"/>
        <v>#DIV/0!</v>
      </c>
      <c r="U48">
        <f t="shared" si="1"/>
        <v>0</v>
      </c>
      <c r="W48" s="58"/>
      <c r="X48" t="str">
        <f ca="1"/>
        <v>21/11/2023</v>
      </c>
      <c r="Y48" s="4">
        <f ca="1"/>
        <v>0</v>
      </c>
      <c r="Z48" s="4">
        <f ca="1"/>
        <v>0</v>
      </c>
      <c r="AA48" s="4">
        <f ca="1"/>
        <v>0</v>
      </c>
      <c r="AB48" s="4">
        <f ca="1"/>
        <v>0</v>
      </c>
      <c r="AC48" s="4">
        <f ca="1"/>
        <v>0</v>
      </c>
      <c r="AD48" s="4">
        <f ca="1"/>
        <v>0</v>
      </c>
      <c r="AE48" s="4">
        <f ca="1"/>
        <v>0</v>
      </c>
      <c r="AF48" s="4">
        <f ca="1"/>
        <v>0</v>
      </c>
      <c r="AG48" s="4">
        <f ca="1"/>
        <v>0</v>
      </c>
      <c r="AI48" s="58"/>
      <c r="AJ48" t="str">
        <f ca="1"/>
        <v>21/11/2023</v>
      </c>
      <c r="AK48" s="4">
        <f ca="1"/>
        <v>0</v>
      </c>
      <c r="AL48" s="4">
        <f ca="1"/>
        <v>0</v>
      </c>
      <c r="AM48" s="4">
        <f ca="1"/>
        <v>0</v>
      </c>
      <c r="AN48" s="4">
        <f ca="1"/>
        <v>0</v>
      </c>
      <c r="AO48" s="4">
        <f ca="1"/>
        <v>0</v>
      </c>
      <c r="AP48" s="4">
        <f ca="1"/>
        <v>0</v>
      </c>
      <c r="AQ48" s="4">
        <f ca="1"/>
        <v>0</v>
      </c>
      <c r="AR48">
        <f ca="1"/>
        <v>0</v>
      </c>
      <c r="AS48" s="4">
        <f ca="1"/>
        <v>0</v>
      </c>
      <c r="AT48" s="4">
        <f ca="1"/>
        <v>0</v>
      </c>
      <c r="AU48" s="4">
        <f ca="1"/>
        <v>0</v>
      </c>
      <c r="AW48" s="58"/>
      <c r="AX48" t="str">
        <f ca="1"/>
        <v>21/11/2023</v>
      </c>
      <c r="AY48" s="4">
        <f ca="1"/>
        <v>0</v>
      </c>
      <c r="AZ48" s="4">
        <f ca="1"/>
        <v>0</v>
      </c>
      <c r="BA48" s="4">
        <f ca="1"/>
        <v>0</v>
      </c>
      <c r="BB48" s="4">
        <f ca="1"/>
        <v>0</v>
      </c>
      <c r="BC48" s="4">
        <f ca="1"/>
        <v>0</v>
      </c>
      <c r="BD48" s="4">
        <f ca="1"/>
        <v>0</v>
      </c>
      <c r="BE48" s="4">
        <f ca="1"/>
        <v>0</v>
      </c>
      <c r="BF48" s="4">
        <f ca="1"/>
        <v>0</v>
      </c>
      <c r="BG48" s="4">
        <f ca="1"/>
        <v>0</v>
      </c>
      <c r="BI48" s="58"/>
      <c r="BJ48" t="str">
        <f ca="1"/>
        <v>21/11/2023</v>
      </c>
      <c r="BK48" s="4">
        <f ca="1"/>
        <v>0</v>
      </c>
      <c r="BL48" s="4">
        <f ca="1"/>
        <v>0</v>
      </c>
      <c r="BM48" s="4">
        <f ca="1"/>
        <v>0</v>
      </c>
      <c r="BN48" s="4">
        <f ca="1"/>
        <v>0</v>
      </c>
      <c r="BO48" s="4">
        <f ca="1"/>
        <v>0</v>
      </c>
      <c r="BP48" s="4">
        <f ca="1"/>
        <v>0</v>
      </c>
      <c r="BQ48" s="4">
        <f ca="1"/>
        <v>0</v>
      </c>
    </row>
    <row r="49" spans="20:69" x14ac:dyDescent="0.2">
      <c r="T49" t="e">
        <f t="shared" si="0"/>
        <v>#DIV/0!</v>
      </c>
      <c r="U49">
        <f t="shared" si="1"/>
        <v>0</v>
      </c>
      <c r="W49" s="58"/>
      <c r="X49" t="str">
        <f ca="1"/>
        <v>20/11/2023</v>
      </c>
      <c r="Y49" s="4">
        <f ca="1"/>
        <v>0</v>
      </c>
      <c r="Z49" s="4">
        <f ca="1"/>
        <v>0</v>
      </c>
      <c r="AA49" s="4">
        <f ca="1"/>
        <v>0</v>
      </c>
      <c r="AB49" s="4">
        <f ca="1"/>
        <v>0</v>
      </c>
      <c r="AC49" s="4">
        <f ca="1"/>
        <v>0</v>
      </c>
      <c r="AD49" s="4">
        <f ca="1"/>
        <v>0</v>
      </c>
      <c r="AE49" s="4">
        <f ca="1"/>
        <v>0</v>
      </c>
      <c r="AF49" s="4">
        <f ca="1"/>
        <v>0</v>
      </c>
      <c r="AG49" s="4">
        <f ca="1"/>
        <v>0</v>
      </c>
      <c r="AI49" s="58"/>
      <c r="AJ49" t="str">
        <f ca="1"/>
        <v>20/11/2023</v>
      </c>
      <c r="AK49" s="4">
        <f ca="1"/>
        <v>0</v>
      </c>
      <c r="AL49" s="4">
        <f ca="1"/>
        <v>0</v>
      </c>
      <c r="AM49" s="4">
        <f ca="1"/>
        <v>0</v>
      </c>
      <c r="AN49" s="4">
        <f ca="1"/>
        <v>0</v>
      </c>
      <c r="AO49" s="4">
        <f ca="1"/>
        <v>0</v>
      </c>
      <c r="AP49" s="4">
        <f ca="1"/>
        <v>0</v>
      </c>
      <c r="AQ49" s="4">
        <f ca="1"/>
        <v>0</v>
      </c>
      <c r="AR49">
        <f ca="1"/>
        <v>0</v>
      </c>
      <c r="AS49" s="4">
        <f ca="1"/>
        <v>0</v>
      </c>
      <c r="AT49" s="4">
        <f ca="1"/>
        <v>0</v>
      </c>
      <c r="AU49" s="4">
        <f ca="1"/>
        <v>0</v>
      </c>
      <c r="AW49" s="58"/>
      <c r="AX49" t="str">
        <f ca="1"/>
        <v>20/11/2023</v>
      </c>
      <c r="AY49" s="4">
        <f ca="1"/>
        <v>0</v>
      </c>
      <c r="AZ49" s="4">
        <f ca="1"/>
        <v>0</v>
      </c>
      <c r="BA49" s="4">
        <f ca="1"/>
        <v>0</v>
      </c>
      <c r="BB49" s="4">
        <f ca="1"/>
        <v>0</v>
      </c>
      <c r="BC49" s="4">
        <f ca="1"/>
        <v>0</v>
      </c>
      <c r="BD49" s="4">
        <f ca="1"/>
        <v>0</v>
      </c>
      <c r="BE49" s="4">
        <f ca="1"/>
        <v>0</v>
      </c>
      <c r="BF49" s="4">
        <f ca="1"/>
        <v>0</v>
      </c>
      <c r="BG49" s="4">
        <f ca="1"/>
        <v>0</v>
      </c>
      <c r="BI49" s="58"/>
      <c r="BJ49" t="str">
        <f ca="1"/>
        <v>20/11/2023</v>
      </c>
      <c r="BK49" s="4">
        <f ca="1"/>
        <v>0</v>
      </c>
      <c r="BL49" s="4">
        <f ca="1"/>
        <v>0</v>
      </c>
      <c r="BM49" s="4">
        <f ca="1"/>
        <v>0</v>
      </c>
      <c r="BN49" s="4">
        <f ca="1"/>
        <v>0</v>
      </c>
      <c r="BO49" s="4">
        <f ca="1"/>
        <v>0</v>
      </c>
      <c r="BP49" s="4">
        <f ca="1"/>
        <v>0</v>
      </c>
      <c r="BQ49" s="4">
        <f ca="1"/>
        <v>0</v>
      </c>
    </row>
    <row r="50" spans="20:69" x14ac:dyDescent="0.2">
      <c r="T50" t="e">
        <f t="shared" si="0"/>
        <v>#DIV/0!</v>
      </c>
      <c r="U50">
        <f t="shared" si="1"/>
        <v>0</v>
      </c>
      <c r="W50" s="58"/>
      <c r="X50" t="str">
        <f ca="1"/>
        <v>17/11/2023</v>
      </c>
      <c r="Y50" s="4">
        <f ca="1"/>
        <v>0</v>
      </c>
      <c r="Z50" s="4">
        <f ca="1"/>
        <v>0</v>
      </c>
      <c r="AA50" s="4">
        <f ca="1"/>
        <v>0</v>
      </c>
      <c r="AB50" s="4">
        <f ca="1"/>
        <v>0</v>
      </c>
      <c r="AC50" s="4">
        <f ca="1"/>
        <v>0</v>
      </c>
      <c r="AD50" s="4">
        <f ca="1"/>
        <v>0</v>
      </c>
      <c r="AE50" s="4">
        <f ca="1"/>
        <v>0</v>
      </c>
      <c r="AF50" s="4">
        <f ca="1"/>
        <v>0</v>
      </c>
      <c r="AG50" s="4">
        <f ca="1"/>
        <v>0</v>
      </c>
      <c r="AI50" s="58"/>
      <c r="AJ50" t="str">
        <f ca="1"/>
        <v>17/11/2023</v>
      </c>
      <c r="AK50" s="4">
        <f ca="1"/>
        <v>0</v>
      </c>
      <c r="AL50" s="4">
        <f ca="1"/>
        <v>0</v>
      </c>
      <c r="AM50" s="4">
        <f ca="1"/>
        <v>0</v>
      </c>
      <c r="AN50" s="4">
        <f ca="1"/>
        <v>0</v>
      </c>
      <c r="AO50" s="4">
        <f ca="1"/>
        <v>0</v>
      </c>
      <c r="AP50" s="4">
        <f ca="1"/>
        <v>0</v>
      </c>
      <c r="AQ50" s="4">
        <f ca="1"/>
        <v>0</v>
      </c>
      <c r="AR50">
        <f ca="1"/>
        <v>0</v>
      </c>
      <c r="AS50" s="4">
        <f ca="1"/>
        <v>0</v>
      </c>
      <c r="AT50" s="4">
        <f ca="1"/>
        <v>0</v>
      </c>
      <c r="AU50" s="4">
        <f ca="1"/>
        <v>0</v>
      </c>
      <c r="AW50" s="58"/>
      <c r="AX50" t="str">
        <f ca="1"/>
        <v>17/11/2023</v>
      </c>
      <c r="AY50" s="4">
        <f ca="1"/>
        <v>0</v>
      </c>
      <c r="AZ50" s="4">
        <f ca="1"/>
        <v>0</v>
      </c>
      <c r="BA50" s="4">
        <f ca="1"/>
        <v>0</v>
      </c>
      <c r="BB50" s="4">
        <f ca="1"/>
        <v>0</v>
      </c>
      <c r="BC50" s="4">
        <f ca="1"/>
        <v>0</v>
      </c>
      <c r="BD50" s="4">
        <f ca="1"/>
        <v>0</v>
      </c>
      <c r="BE50" s="4">
        <f ca="1"/>
        <v>0</v>
      </c>
      <c r="BF50" s="4">
        <f ca="1"/>
        <v>0</v>
      </c>
      <c r="BG50" s="4">
        <f ca="1"/>
        <v>0</v>
      </c>
      <c r="BI50" s="58"/>
      <c r="BJ50" t="str">
        <f ca="1"/>
        <v>17/11/2023</v>
      </c>
      <c r="BK50" s="4">
        <f ca="1"/>
        <v>0</v>
      </c>
      <c r="BL50" s="4">
        <f ca="1"/>
        <v>0</v>
      </c>
      <c r="BM50" s="4">
        <f ca="1"/>
        <v>0</v>
      </c>
      <c r="BN50" s="4">
        <f ca="1"/>
        <v>0</v>
      </c>
      <c r="BO50" s="4">
        <f ca="1"/>
        <v>0</v>
      </c>
      <c r="BP50" s="4">
        <f ca="1"/>
        <v>0</v>
      </c>
      <c r="BQ50" s="4">
        <f ca="1"/>
        <v>0</v>
      </c>
    </row>
    <row r="51" spans="20:69" x14ac:dyDescent="0.2">
      <c r="T51" t="e">
        <f t="shared" si="0"/>
        <v>#DIV/0!</v>
      </c>
      <c r="U51">
        <f t="shared" si="1"/>
        <v>0</v>
      </c>
      <c r="W51" s="58" t="s">
        <v>245</v>
      </c>
      <c r="X51" t="str">
        <f ca="1"/>
        <v>16/11/2023</v>
      </c>
      <c r="Y51" s="4">
        <f ca="1"/>
        <v>0</v>
      </c>
      <c r="Z51" s="4">
        <f ca="1"/>
        <v>0</v>
      </c>
      <c r="AA51" s="4">
        <f ca="1"/>
        <v>0</v>
      </c>
      <c r="AB51" s="4">
        <f ca="1"/>
        <v>0</v>
      </c>
      <c r="AC51" s="4">
        <f ca="1"/>
        <v>0</v>
      </c>
      <c r="AD51" s="4">
        <f ca="1"/>
        <v>0</v>
      </c>
      <c r="AE51" s="4">
        <f ca="1"/>
        <v>0</v>
      </c>
      <c r="AF51" s="4">
        <f ca="1"/>
        <v>0</v>
      </c>
      <c r="AG51" s="4">
        <f ca="1"/>
        <v>0</v>
      </c>
      <c r="AI51" s="58" t="s">
        <v>245</v>
      </c>
      <c r="AJ51" t="str">
        <f ca="1"/>
        <v>16/11/2023</v>
      </c>
      <c r="AK51" s="4">
        <f ca="1"/>
        <v>0</v>
      </c>
      <c r="AL51" s="4">
        <f ca="1"/>
        <v>0</v>
      </c>
      <c r="AM51" s="4">
        <f ca="1"/>
        <v>0</v>
      </c>
      <c r="AN51" s="4">
        <f ca="1"/>
        <v>0</v>
      </c>
      <c r="AO51" s="4">
        <f ca="1"/>
        <v>0</v>
      </c>
      <c r="AP51" s="4">
        <f ca="1"/>
        <v>0</v>
      </c>
      <c r="AQ51" s="4">
        <f ca="1"/>
        <v>0</v>
      </c>
      <c r="AR51">
        <f ca="1"/>
        <v>0</v>
      </c>
      <c r="AS51" s="4">
        <f ca="1"/>
        <v>0</v>
      </c>
      <c r="AT51" s="4">
        <f ca="1"/>
        <v>0</v>
      </c>
      <c r="AU51" s="4">
        <f ca="1"/>
        <v>0</v>
      </c>
      <c r="AW51" s="58" t="s">
        <v>245</v>
      </c>
      <c r="AX51" t="str">
        <f ca="1"/>
        <v>16/11/2023</v>
      </c>
      <c r="AY51" s="4">
        <f ca="1"/>
        <v>0</v>
      </c>
      <c r="AZ51" s="4">
        <f ca="1"/>
        <v>0</v>
      </c>
      <c r="BA51" s="4">
        <f ca="1"/>
        <v>0</v>
      </c>
      <c r="BB51" s="4">
        <f ca="1"/>
        <v>0</v>
      </c>
      <c r="BC51" s="4">
        <f ca="1"/>
        <v>0</v>
      </c>
      <c r="BD51" s="4">
        <f ca="1"/>
        <v>0</v>
      </c>
      <c r="BE51" s="4">
        <f ca="1"/>
        <v>0</v>
      </c>
      <c r="BF51" s="4">
        <f ca="1"/>
        <v>0</v>
      </c>
      <c r="BG51" s="4">
        <f ca="1"/>
        <v>0</v>
      </c>
      <c r="BI51" s="58" t="s">
        <v>245</v>
      </c>
      <c r="BJ51" t="str">
        <f ca="1"/>
        <v>16/11/2023</v>
      </c>
      <c r="BK51" s="4">
        <f ca="1"/>
        <v>0</v>
      </c>
      <c r="BL51" s="4">
        <f ca="1"/>
        <v>0</v>
      </c>
      <c r="BM51" s="4">
        <f ca="1"/>
        <v>0</v>
      </c>
      <c r="BN51" s="4">
        <f ca="1"/>
        <v>0</v>
      </c>
      <c r="BO51" s="4">
        <f ca="1"/>
        <v>0</v>
      </c>
      <c r="BP51" s="4">
        <f ca="1"/>
        <v>0</v>
      </c>
      <c r="BQ51" s="4">
        <f ca="1"/>
        <v>0</v>
      </c>
    </row>
    <row r="52" spans="20:69" x14ac:dyDescent="0.2">
      <c r="T52" t="e">
        <f t="shared" si="0"/>
        <v>#DIV/0!</v>
      </c>
      <c r="U52">
        <f t="shared" si="1"/>
        <v>0</v>
      </c>
      <c r="W52" s="58"/>
      <c r="X52" t="str">
        <f ca="1"/>
        <v>15/11/2023</v>
      </c>
      <c r="Y52" s="4">
        <f ca="1"/>
        <v>0</v>
      </c>
      <c r="Z52" s="4">
        <f ca="1"/>
        <v>0</v>
      </c>
      <c r="AA52" s="4">
        <f ca="1"/>
        <v>0</v>
      </c>
      <c r="AB52" s="4">
        <f ca="1"/>
        <v>0</v>
      </c>
      <c r="AC52" s="4">
        <f ca="1"/>
        <v>0</v>
      </c>
      <c r="AD52" s="4">
        <f ca="1"/>
        <v>0</v>
      </c>
      <c r="AE52" s="4">
        <f ca="1"/>
        <v>0</v>
      </c>
      <c r="AF52" s="4">
        <f ca="1"/>
        <v>0</v>
      </c>
      <c r="AG52" s="4">
        <f ca="1"/>
        <v>0</v>
      </c>
      <c r="AI52" s="58"/>
      <c r="AJ52" t="str">
        <f ca="1"/>
        <v>15/11/2023</v>
      </c>
      <c r="AK52" s="4">
        <f ca="1"/>
        <v>0</v>
      </c>
      <c r="AL52" s="4">
        <f ca="1"/>
        <v>0</v>
      </c>
      <c r="AM52" s="4">
        <f ca="1"/>
        <v>0</v>
      </c>
      <c r="AN52" s="4">
        <f ca="1"/>
        <v>0</v>
      </c>
      <c r="AO52" s="4">
        <f ca="1"/>
        <v>0</v>
      </c>
      <c r="AP52" s="4">
        <f ca="1"/>
        <v>0</v>
      </c>
      <c r="AQ52" s="4">
        <f ca="1"/>
        <v>0</v>
      </c>
      <c r="AR52">
        <f ca="1"/>
        <v>0</v>
      </c>
      <c r="AS52" s="4">
        <f ca="1"/>
        <v>0</v>
      </c>
      <c r="AT52" s="4">
        <f ca="1"/>
        <v>0</v>
      </c>
      <c r="AU52" s="4">
        <f ca="1"/>
        <v>0</v>
      </c>
      <c r="AW52" s="58"/>
      <c r="AX52" t="str">
        <f ca="1"/>
        <v>15/11/2023</v>
      </c>
      <c r="AY52" s="4">
        <f ca="1"/>
        <v>0</v>
      </c>
      <c r="AZ52" s="4">
        <f ca="1"/>
        <v>0</v>
      </c>
      <c r="BA52" s="4">
        <f ca="1"/>
        <v>0</v>
      </c>
      <c r="BB52" s="4">
        <f ca="1"/>
        <v>0</v>
      </c>
      <c r="BC52" s="4">
        <f ca="1"/>
        <v>0</v>
      </c>
      <c r="BD52" s="4">
        <f ca="1"/>
        <v>0</v>
      </c>
      <c r="BE52" s="4">
        <f ca="1"/>
        <v>0</v>
      </c>
      <c r="BF52" s="4">
        <f ca="1"/>
        <v>0</v>
      </c>
      <c r="BG52" s="4">
        <f ca="1"/>
        <v>0</v>
      </c>
      <c r="BI52" s="58"/>
      <c r="BJ52" t="str">
        <f ca="1"/>
        <v>15/11/2023</v>
      </c>
      <c r="BK52" s="4">
        <f ca="1"/>
        <v>0</v>
      </c>
      <c r="BL52" s="4">
        <f ca="1"/>
        <v>0</v>
      </c>
      <c r="BM52" s="4">
        <f ca="1"/>
        <v>0</v>
      </c>
      <c r="BN52" s="4">
        <f ca="1"/>
        <v>0</v>
      </c>
      <c r="BO52" s="4">
        <f ca="1"/>
        <v>0</v>
      </c>
      <c r="BP52" s="4">
        <f ca="1"/>
        <v>0</v>
      </c>
      <c r="BQ52" s="4">
        <f ca="1"/>
        <v>0</v>
      </c>
    </row>
    <row r="53" spans="20:69" x14ac:dyDescent="0.2">
      <c r="T53" t="e">
        <f t="shared" si="0"/>
        <v>#DIV/0!</v>
      </c>
      <c r="U53">
        <f t="shared" si="1"/>
        <v>0</v>
      </c>
      <c r="W53" s="58"/>
      <c r="X53" t="str">
        <f ca="1"/>
        <v>14/11/2023</v>
      </c>
      <c r="Y53" s="4">
        <f ca="1"/>
        <v>0</v>
      </c>
      <c r="Z53" s="4">
        <f ca="1"/>
        <v>0</v>
      </c>
      <c r="AA53" s="4">
        <f ca="1"/>
        <v>0</v>
      </c>
      <c r="AB53" s="4">
        <f ca="1"/>
        <v>0</v>
      </c>
      <c r="AC53" s="4">
        <f ca="1"/>
        <v>0</v>
      </c>
      <c r="AD53" s="4">
        <f ca="1"/>
        <v>0</v>
      </c>
      <c r="AE53" s="4">
        <f ca="1"/>
        <v>0</v>
      </c>
      <c r="AF53" s="4">
        <f ca="1"/>
        <v>0</v>
      </c>
      <c r="AG53" s="4">
        <f ca="1"/>
        <v>0</v>
      </c>
      <c r="AI53" s="58"/>
      <c r="AJ53" t="str">
        <f ca="1"/>
        <v>14/11/2023</v>
      </c>
      <c r="AK53" s="4">
        <f ca="1"/>
        <v>0</v>
      </c>
      <c r="AL53" s="4">
        <f ca="1"/>
        <v>0</v>
      </c>
      <c r="AM53" s="4">
        <f ca="1"/>
        <v>0</v>
      </c>
      <c r="AN53" s="4">
        <f ca="1"/>
        <v>0</v>
      </c>
      <c r="AO53" s="4">
        <f ca="1"/>
        <v>0</v>
      </c>
      <c r="AP53" s="4">
        <f ca="1"/>
        <v>0</v>
      </c>
      <c r="AQ53" s="4">
        <f ca="1"/>
        <v>0</v>
      </c>
      <c r="AR53">
        <f ca="1"/>
        <v>0</v>
      </c>
      <c r="AS53" s="4">
        <f ca="1"/>
        <v>0</v>
      </c>
      <c r="AT53" s="4">
        <f ca="1"/>
        <v>0</v>
      </c>
      <c r="AU53" s="4">
        <f ca="1"/>
        <v>0</v>
      </c>
      <c r="AW53" s="58"/>
      <c r="AX53" t="str">
        <f ca="1"/>
        <v>14/11/2023</v>
      </c>
      <c r="AY53" s="4">
        <f ca="1"/>
        <v>0</v>
      </c>
      <c r="AZ53" s="4">
        <f ca="1"/>
        <v>0</v>
      </c>
      <c r="BA53" s="4">
        <f ca="1"/>
        <v>0</v>
      </c>
      <c r="BB53" s="4">
        <f ca="1"/>
        <v>0</v>
      </c>
      <c r="BC53" s="4">
        <f ca="1"/>
        <v>0</v>
      </c>
      <c r="BD53" s="4">
        <f ca="1"/>
        <v>0</v>
      </c>
      <c r="BE53" s="4">
        <f ca="1"/>
        <v>0</v>
      </c>
      <c r="BF53" s="4">
        <f ca="1"/>
        <v>0</v>
      </c>
      <c r="BG53" s="4">
        <f ca="1"/>
        <v>0</v>
      </c>
      <c r="BI53" s="58"/>
      <c r="BJ53" t="str">
        <f ca="1"/>
        <v>14/11/2023</v>
      </c>
      <c r="BK53" s="4">
        <f ca="1"/>
        <v>0</v>
      </c>
      <c r="BL53" s="4">
        <f ca="1"/>
        <v>0</v>
      </c>
      <c r="BM53" s="4">
        <f ca="1"/>
        <v>0</v>
      </c>
      <c r="BN53" s="4">
        <f ca="1"/>
        <v>0</v>
      </c>
      <c r="BO53" s="4">
        <f ca="1"/>
        <v>0</v>
      </c>
      <c r="BP53" s="4">
        <f ca="1"/>
        <v>0</v>
      </c>
      <c r="BQ53" s="4">
        <f ca="1"/>
        <v>0</v>
      </c>
    </row>
    <row r="54" spans="20:69" x14ac:dyDescent="0.2">
      <c r="T54" t="e">
        <f t="shared" si="0"/>
        <v>#DIV/0!</v>
      </c>
      <c r="U54">
        <f t="shared" si="1"/>
        <v>0</v>
      </c>
      <c r="W54" s="58"/>
      <c r="X54" t="str">
        <f ca="1"/>
        <v>13/11/2023</v>
      </c>
      <c r="Y54" s="4">
        <f ca="1"/>
        <v>0</v>
      </c>
      <c r="Z54" s="4">
        <f ca="1"/>
        <v>0</v>
      </c>
      <c r="AA54" s="4">
        <f ca="1"/>
        <v>0</v>
      </c>
      <c r="AB54" s="4">
        <f ca="1"/>
        <v>0</v>
      </c>
      <c r="AC54" s="4">
        <f ca="1"/>
        <v>0</v>
      </c>
      <c r="AD54" s="4">
        <f ca="1"/>
        <v>0</v>
      </c>
      <c r="AE54" s="4">
        <f ca="1"/>
        <v>0</v>
      </c>
      <c r="AF54" s="4">
        <f ca="1"/>
        <v>0</v>
      </c>
      <c r="AG54" s="4">
        <f ca="1"/>
        <v>0</v>
      </c>
      <c r="AI54" s="58"/>
      <c r="AJ54" t="str">
        <f ca="1"/>
        <v>13/11/2023</v>
      </c>
      <c r="AK54" s="4">
        <f ca="1"/>
        <v>0</v>
      </c>
      <c r="AL54" s="4">
        <f ca="1"/>
        <v>0</v>
      </c>
      <c r="AM54" s="4">
        <f ca="1"/>
        <v>0</v>
      </c>
      <c r="AN54" s="4">
        <f ca="1"/>
        <v>0</v>
      </c>
      <c r="AO54" s="4">
        <f ca="1"/>
        <v>0</v>
      </c>
      <c r="AP54" s="4">
        <f ca="1"/>
        <v>0</v>
      </c>
      <c r="AQ54" s="4">
        <f ca="1"/>
        <v>0</v>
      </c>
      <c r="AR54">
        <f ca="1"/>
        <v>0</v>
      </c>
      <c r="AS54" s="4">
        <f ca="1"/>
        <v>0</v>
      </c>
      <c r="AT54" s="4">
        <f ca="1"/>
        <v>0</v>
      </c>
      <c r="AU54" s="4">
        <f ca="1"/>
        <v>0</v>
      </c>
      <c r="AW54" s="58"/>
      <c r="AX54" t="str">
        <f ca="1"/>
        <v>13/11/2023</v>
      </c>
      <c r="AY54" s="4">
        <f ca="1"/>
        <v>0</v>
      </c>
      <c r="AZ54" s="4">
        <f ca="1"/>
        <v>0</v>
      </c>
      <c r="BA54" s="4">
        <f ca="1"/>
        <v>0</v>
      </c>
      <c r="BB54" s="4">
        <f ca="1"/>
        <v>0</v>
      </c>
      <c r="BC54" s="4">
        <f ca="1"/>
        <v>0</v>
      </c>
      <c r="BD54" s="4">
        <f ca="1"/>
        <v>0</v>
      </c>
      <c r="BE54" s="4">
        <f ca="1"/>
        <v>0</v>
      </c>
      <c r="BF54" s="4">
        <f ca="1"/>
        <v>0</v>
      </c>
      <c r="BG54" s="4">
        <f ca="1"/>
        <v>0</v>
      </c>
      <c r="BI54" s="58"/>
      <c r="BJ54" t="str">
        <f ca="1"/>
        <v>13/11/2023</v>
      </c>
      <c r="BK54" s="4">
        <f ca="1"/>
        <v>0</v>
      </c>
      <c r="BL54" s="4">
        <f ca="1"/>
        <v>0</v>
      </c>
      <c r="BM54" s="4">
        <f ca="1"/>
        <v>0</v>
      </c>
      <c r="BN54" s="4">
        <f ca="1"/>
        <v>0</v>
      </c>
      <c r="BO54" s="4">
        <f ca="1"/>
        <v>0</v>
      </c>
      <c r="BP54" s="4">
        <f ca="1"/>
        <v>0</v>
      </c>
      <c r="BQ54" s="4">
        <f ca="1"/>
        <v>0</v>
      </c>
    </row>
    <row r="55" spans="20:69" x14ac:dyDescent="0.2">
      <c r="T55" t="e">
        <f t="shared" si="0"/>
        <v>#DIV/0!</v>
      </c>
      <c r="U55">
        <f t="shared" si="1"/>
        <v>0</v>
      </c>
      <c r="W55" s="58"/>
      <c r="X55" t="str">
        <f ca="1"/>
        <v>10/11/2023</v>
      </c>
      <c r="Y55" s="4">
        <f ca="1"/>
        <v>0</v>
      </c>
      <c r="Z55" s="4">
        <f ca="1"/>
        <v>0</v>
      </c>
      <c r="AA55" s="4">
        <f ca="1"/>
        <v>0</v>
      </c>
      <c r="AB55" s="4">
        <f ca="1"/>
        <v>0</v>
      </c>
      <c r="AC55" s="4">
        <f ca="1"/>
        <v>0</v>
      </c>
      <c r="AD55" s="4">
        <f ca="1"/>
        <v>0</v>
      </c>
      <c r="AE55" s="4">
        <f ca="1"/>
        <v>0</v>
      </c>
      <c r="AF55" s="4">
        <f ca="1"/>
        <v>0</v>
      </c>
      <c r="AG55" s="4">
        <f ca="1"/>
        <v>0</v>
      </c>
      <c r="AI55" s="58"/>
      <c r="AJ55" t="str">
        <f ca="1"/>
        <v>10/11/2023</v>
      </c>
      <c r="AK55" s="4">
        <f ca="1"/>
        <v>0</v>
      </c>
      <c r="AL55" s="4">
        <f ca="1"/>
        <v>0</v>
      </c>
      <c r="AM55" s="4">
        <f ca="1"/>
        <v>0</v>
      </c>
      <c r="AN55" s="4">
        <f ca="1"/>
        <v>0</v>
      </c>
      <c r="AO55" s="4">
        <f ca="1"/>
        <v>0</v>
      </c>
      <c r="AP55" s="4">
        <f ca="1"/>
        <v>0</v>
      </c>
      <c r="AQ55" s="4">
        <f ca="1"/>
        <v>0</v>
      </c>
      <c r="AR55">
        <f ca="1"/>
        <v>0</v>
      </c>
      <c r="AS55" s="4">
        <f ca="1"/>
        <v>0</v>
      </c>
      <c r="AT55" s="4">
        <f ca="1"/>
        <v>0</v>
      </c>
      <c r="AU55" s="4">
        <f ca="1"/>
        <v>0</v>
      </c>
      <c r="AW55" s="58"/>
      <c r="AX55" t="str">
        <f ca="1"/>
        <v>10/11/2023</v>
      </c>
      <c r="AY55" s="4">
        <f ca="1"/>
        <v>0</v>
      </c>
      <c r="AZ55" s="4">
        <f ca="1"/>
        <v>0</v>
      </c>
      <c r="BA55" s="4">
        <f ca="1"/>
        <v>0</v>
      </c>
      <c r="BB55" s="4">
        <f ca="1"/>
        <v>0</v>
      </c>
      <c r="BC55" s="4">
        <f ca="1"/>
        <v>0</v>
      </c>
      <c r="BD55" s="4">
        <f ca="1"/>
        <v>0</v>
      </c>
      <c r="BE55" s="4">
        <f ca="1"/>
        <v>0</v>
      </c>
      <c r="BF55" s="4">
        <f ca="1"/>
        <v>0</v>
      </c>
      <c r="BG55" s="4">
        <f ca="1"/>
        <v>0</v>
      </c>
      <c r="BI55" s="58"/>
      <c r="BJ55" t="str">
        <f ca="1"/>
        <v>10/11/2023</v>
      </c>
      <c r="BK55" s="4">
        <f ca="1"/>
        <v>0</v>
      </c>
      <c r="BL55" s="4">
        <f ca="1"/>
        <v>0</v>
      </c>
      <c r="BM55" s="4">
        <f ca="1"/>
        <v>0</v>
      </c>
      <c r="BN55" s="4">
        <f ca="1"/>
        <v>0</v>
      </c>
      <c r="BO55" s="4">
        <f ca="1"/>
        <v>0</v>
      </c>
      <c r="BP55" s="4">
        <f ca="1"/>
        <v>0</v>
      </c>
      <c r="BQ55" s="4">
        <f ca="1"/>
        <v>0</v>
      </c>
    </row>
    <row r="56" spans="20:69" x14ac:dyDescent="0.2">
      <c r="T56" t="e">
        <f t="shared" si="0"/>
        <v>#DIV/0!</v>
      </c>
      <c r="U56">
        <f t="shared" si="1"/>
        <v>0</v>
      </c>
      <c r="W56" s="58"/>
      <c r="X56" t="str">
        <f ca="1"/>
        <v>09/11/2023</v>
      </c>
      <c r="Y56" s="4">
        <f ca="1"/>
        <v>0</v>
      </c>
      <c r="Z56" s="4">
        <f ca="1"/>
        <v>0</v>
      </c>
      <c r="AA56" s="4">
        <f ca="1"/>
        <v>0</v>
      </c>
      <c r="AB56" s="4">
        <f ca="1"/>
        <v>0</v>
      </c>
      <c r="AC56" s="4">
        <f ca="1"/>
        <v>0</v>
      </c>
      <c r="AD56" s="4">
        <f ca="1"/>
        <v>0</v>
      </c>
      <c r="AE56" s="4">
        <f ca="1"/>
        <v>0</v>
      </c>
      <c r="AF56" s="4">
        <f ca="1"/>
        <v>0</v>
      </c>
      <c r="AG56" s="4">
        <f ca="1"/>
        <v>0</v>
      </c>
      <c r="AI56" s="58"/>
      <c r="AJ56" t="str">
        <f ca="1"/>
        <v>09/11/2023</v>
      </c>
      <c r="AK56" s="4">
        <f ca="1"/>
        <v>0</v>
      </c>
      <c r="AL56" s="4">
        <f ca="1"/>
        <v>0</v>
      </c>
      <c r="AM56" s="4">
        <f ca="1"/>
        <v>0</v>
      </c>
      <c r="AN56" s="4">
        <f ca="1"/>
        <v>0</v>
      </c>
      <c r="AO56" s="4">
        <f ca="1"/>
        <v>0</v>
      </c>
      <c r="AP56" s="4">
        <f ca="1"/>
        <v>0</v>
      </c>
      <c r="AQ56" s="4">
        <f ca="1"/>
        <v>0</v>
      </c>
      <c r="AR56">
        <f ca="1"/>
        <v>0</v>
      </c>
      <c r="AS56" s="4">
        <f ca="1"/>
        <v>0</v>
      </c>
      <c r="AT56" s="4">
        <f ca="1"/>
        <v>0</v>
      </c>
      <c r="AU56" s="4">
        <f ca="1"/>
        <v>0</v>
      </c>
      <c r="AW56" s="58"/>
      <c r="AX56" t="str">
        <f ca="1"/>
        <v>09/11/2023</v>
      </c>
      <c r="AY56" s="4">
        <f ca="1"/>
        <v>0</v>
      </c>
      <c r="AZ56" s="4">
        <f ca="1"/>
        <v>0</v>
      </c>
      <c r="BA56" s="4">
        <f ca="1"/>
        <v>0</v>
      </c>
      <c r="BB56" s="4">
        <f ca="1"/>
        <v>0</v>
      </c>
      <c r="BC56" s="4">
        <f ca="1"/>
        <v>0</v>
      </c>
      <c r="BD56" s="4">
        <f ca="1"/>
        <v>0</v>
      </c>
      <c r="BE56" s="4">
        <f ca="1"/>
        <v>0</v>
      </c>
      <c r="BF56" s="4">
        <f ca="1"/>
        <v>0</v>
      </c>
      <c r="BG56" s="4">
        <f ca="1"/>
        <v>0</v>
      </c>
      <c r="BI56" s="58"/>
      <c r="BJ56" t="str">
        <f ca="1"/>
        <v>09/11/2023</v>
      </c>
      <c r="BK56" s="4">
        <f ca="1"/>
        <v>0</v>
      </c>
      <c r="BL56" s="4">
        <f ca="1"/>
        <v>0</v>
      </c>
      <c r="BM56" s="4">
        <f ca="1"/>
        <v>0</v>
      </c>
      <c r="BN56" s="4">
        <f ca="1"/>
        <v>0</v>
      </c>
      <c r="BO56" s="4">
        <f ca="1"/>
        <v>0</v>
      </c>
      <c r="BP56" s="4">
        <f ca="1"/>
        <v>0</v>
      </c>
      <c r="BQ56" s="4">
        <f ca="1"/>
        <v>0</v>
      </c>
    </row>
    <row r="57" spans="20:69" x14ac:dyDescent="0.2">
      <c r="T57" t="e">
        <f t="shared" si="0"/>
        <v>#DIV/0!</v>
      </c>
      <c r="U57">
        <f t="shared" si="1"/>
        <v>0</v>
      </c>
      <c r="W57" s="58"/>
      <c r="X57" t="str">
        <f ca="1"/>
        <v>08/11/2023</v>
      </c>
      <c r="Y57" s="4">
        <f ca="1"/>
        <v>0</v>
      </c>
      <c r="Z57" s="4">
        <f ca="1"/>
        <v>0</v>
      </c>
      <c r="AA57" s="4">
        <f ca="1"/>
        <v>0</v>
      </c>
      <c r="AB57" s="4">
        <f ca="1"/>
        <v>0</v>
      </c>
      <c r="AC57" s="4">
        <f ca="1"/>
        <v>0</v>
      </c>
      <c r="AD57" s="4">
        <f ca="1"/>
        <v>0</v>
      </c>
      <c r="AE57" s="4">
        <f ca="1"/>
        <v>0</v>
      </c>
      <c r="AF57" s="4">
        <f ca="1"/>
        <v>0</v>
      </c>
      <c r="AG57" s="4">
        <f ca="1"/>
        <v>0</v>
      </c>
      <c r="AI57" s="58"/>
      <c r="AJ57" t="str">
        <f ca="1"/>
        <v>08/11/2023</v>
      </c>
      <c r="AK57" s="4">
        <f ca="1"/>
        <v>0</v>
      </c>
      <c r="AL57" s="4">
        <f ca="1"/>
        <v>0</v>
      </c>
      <c r="AM57" s="4">
        <f ca="1"/>
        <v>0</v>
      </c>
      <c r="AN57" s="4">
        <f ca="1"/>
        <v>0</v>
      </c>
      <c r="AO57" s="4">
        <f ca="1"/>
        <v>0</v>
      </c>
      <c r="AP57" s="4">
        <f ca="1"/>
        <v>0</v>
      </c>
      <c r="AQ57" s="4">
        <f ca="1"/>
        <v>0</v>
      </c>
      <c r="AR57">
        <f ca="1"/>
        <v>0</v>
      </c>
      <c r="AS57" s="4">
        <f ca="1"/>
        <v>0</v>
      </c>
      <c r="AT57" s="4">
        <f ca="1"/>
        <v>0</v>
      </c>
      <c r="AU57" s="4">
        <f ca="1"/>
        <v>0</v>
      </c>
      <c r="AW57" s="58"/>
      <c r="AX57" t="str">
        <f ca="1"/>
        <v>08/11/2023</v>
      </c>
      <c r="AY57" s="4">
        <f ca="1"/>
        <v>0</v>
      </c>
      <c r="AZ57" s="4">
        <f ca="1"/>
        <v>0</v>
      </c>
      <c r="BA57" s="4">
        <f ca="1"/>
        <v>0</v>
      </c>
      <c r="BB57" s="4">
        <f ca="1"/>
        <v>0</v>
      </c>
      <c r="BC57" s="4">
        <f ca="1"/>
        <v>0</v>
      </c>
      <c r="BD57" s="4">
        <f ca="1"/>
        <v>0</v>
      </c>
      <c r="BE57" s="4">
        <f ca="1"/>
        <v>0</v>
      </c>
      <c r="BF57" s="4">
        <f ca="1"/>
        <v>0</v>
      </c>
      <c r="BG57" s="4">
        <f ca="1"/>
        <v>0</v>
      </c>
      <c r="BI57" s="58"/>
      <c r="BJ57" t="str">
        <f ca="1"/>
        <v>08/11/2023</v>
      </c>
      <c r="BK57" s="4">
        <f ca="1"/>
        <v>0</v>
      </c>
      <c r="BL57" s="4">
        <f ca="1"/>
        <v>0</v>
      </c>
      <c r="BM57" s="4">
        <f ca="1"/>
        <v>0</v>
      </c>
      <c r="BN57" s="4">
        <f ca="1"/>
        <v>0</v>
      </c>
      <c r="BO57" s="4">
        <f ca="1"/>
        <v>0</v>
      </c>
      <c r="BP57" s="4">
        <f ca="1"/>
        <v>0</v>
      </c>
      <c r="BQ57" s="4">
        <f ca="1"/>
        <v>0</v>
      </c>
    </row>
    <row r="58" spans="20:69" x14ac:dyDescent="0.2">
      <c r="T58" t="e">
        <f t="shared" si="0"/>
        <v>#DIV/0!</v>
      </c>
      <c r="U58">
        <f t="shared" si="1"/>
        <v>0</v>
      </c>
      <c r="W58" s="58"/>
      <c r="X58" t="str">
        <f ca="1"/>
        <v>07/11/2023</v>
      </c>
      <c r="Y58" s="4">
        <f ca="1"/>
        <v>0</v>
      </c>
      <c r="Z58" s="4">
        <f ca="1"/>
        <v>0</v>
      </c>
      <c r="AA58" s="4">
        <f ca="1"/>
        <v>0</v>
      </c>
      <c r="AB58" s="4">
        <f ca="1"/>
        <v>0</v>
      </c>
      <c r="AC58" s="4">
        <f ca="1"/>
        <v>0</v>
      </c>
      <c r="AD58" s="4">
        <f ca="1"/>
        <v>0</v>
      </c>
      <c r="AE58" s="4">
        <f ca="1"/>
        <v>0</v>
      </c>
      <c r="AF58" s="4">
        <f ca="1"/>
        <v>0</v>
      </c>
      <c r="AG58" s="4">
        <f ca="1"/>
        <v>0</v>
      </c>
      <c r="AI58" s="58"/>
      <c r="AJ58" t="str">
        <f ca="1"/>
        <v>07/11/2023</v>
      </c>
      <c r="AK58" s="4">
        <f ca="1"/>
        <v>0</v>
      </c>
      <c r="AL58" s="4">
        <f ca="1"/>
        <v>0</v>
      </c>
      <c r="AM58" s="4">
        <f ca="1"/>
        <v>0</v>
      </c>
      <c r="AN58" s="4">
        <f ca="1"/>
        <v>0</v>
      </c>
      <c r="AO58" s="4">
        <f ca="1"/>
        <v>0</v>
      </c>
      <c r="AP58" s="4">
        <f ca="1"/>
        <v>0</v>
      </c>
      <c r="AQ58" s="4">
        <f ca="1"/>
        <v>0</v>
      </c>
      <c r="AR58">
        <f ca="1"/>
        <v>0</v>
      </c>
      <c r="AS58" s="4">
        <f ca="1"/>
        <v>0</v>
      </c>
      <c r="AT58" s="4">
        <f ca="1"/>
        <v>0</v>
      </c>
      <c r="AU58" s="4">
        <f ca="1"/>
        <v>0</v>
      </c>
      <c r="AW58" s="58"/>
      <c r="AX58" t="str">
        <f ca="1"/>
        <v>07/11/2023</v>
      </c>
      <c r="AY58" s="4">
        <f ca="1"/>
        <v>0</v>
      </c>
      <c r="AZ58" s="4">
        <f ca="1"/>
        <v>0</v>
      </c>
      <c r="BA58" s="4">
        <f ca="1"/>
        <v>0</v>
      </c>
      <c r="BB58" s="4">
        <f ca="1"/>
        <v>0</v>
      </c>
      <c r="BC58" s="4">
        <f ca="1"/>
        <v>0</v>
      </c>
      <c r="BD58" s="4">
        <f ca="1"/>
        <v>0</v>
      </c>
      <c r="BE58" s="4">
        <f ca="1"/>
        <v>0</v>
      </c>
      <c r="BF58" s="4">
        <f ca="1"/>
        <v>0</v>
      </c>
      <c r="BG58" s="4">
        <f ca="1"/>
        <v>0</v>
      </c>
      <c r="BI58" s="58"/>
      <c r="BJ58" t="str">
        <f ca="1"/>
        <v>07/11/2023</v>
      </c>
      <c r="BK58" s="4">
        <f ca="1"/>
        <v>0</v>
      </c>
      <c r="BL58" s="4">
        <f ca="1"/>
        <v>0</v>
      </c>
      <c r="BM58" s="4">
        <f ca="1"/>
        <v>0</v>
      </c>
      <c r="BN58" s="4">
        <f ca="1"/>
        <v>0</v>
      </c>
      <c r="BO58" s="4">
        <f ca="1"/>
        <v>0</v>
      </c>
      <c r="BP58" s="4">
        <f ca="1"/>
        <v>0</v>
      </c>
      <c r="BQ58" s="4">
        <f ca="1"/>
        <v>0</v>
      </c>
    </row>
    <row r="59" spans="20:69" x14ac:dyDescent="0.2">
      <c r="T59" t="e">
        <f t="shared" si="0"/>
        <v>#DIV/0!</v>
      </c>
      <c r="U59">
        <f t="shared" si="1"/>
        <v>0</v>
      </c>
      <c r="W59" s="58"/>
      <c r="X59" t="str">
        <f ca="1"/>
        <v>06/11/2023</v>
      </c>
      <c r="Y59" s="4">
        <f ca="1"/>
        <v>0</v>
      </c>
      <c r="Z59" s="4">
        <f ca="1"/>
        <v>0</v>
      </c>
      <c r="AA59" s="4">
        <f ca="1"/>
        <v>0</v>
      </c>
      <c r="AB59" s="4">
        <f ca="1"/>
        <v>0</v>
      </c>
      <c r="AC59" s="4">
        <f ca="1"/>
        <v>0</v>
      </c>
      <c r="AD59" s="4">
        <f ca="1"/>
        <v>0</v>
      </c>
      <c r="AE59" s="4">
        <f ca="1"/>
        <v>0</v>
      </c>
      <c r="AF59" s="4">
        <f ca="1"/>
        <v>0</v>
      </c>
      <c r="AG59" s="4">
        <f ca="1"/>
        <v>0</v>
      </c>
      <c r="AI59" s="58"/>
      <c r="AJ59" t="str">
        <f ca="1"/>
        <v>06/11/2023</v>
      </c>
      <c r="AK59" s="4">
        <f ca="1"/>
        <v>0</v>
      </c>
      <c r="AL59" s="4">
        <f ca="1"/>
        <v>0</v>
      </c>
      <c r="AM59" s="4">
        <f ca="1"/>
        <v>0</v>
      </c>
      <c r="AN59" s="4">
        <f ca="1"/>
        <v>0</v>
      </c>
      <c r="AO59" s="4">
        <f ca="1"/>
        <v>0</v>
      </c>
      <c r="AP59" s="4">
        <f ca="1"/>
        <v>0</v>
      </c>
      <c r="AQ59" s="4">
        <f ca="1"/>
        <v>0</v>
      </c>
      <c r="AR59">
        <f ca="1"/>
        <v>0</v>
      </c>
      <c r="AS59" s="4">
        <f ca="1"/>
        <v>0</v>
      </c>
      <c r="AT59" s="4">
        <f ca="1"/>
        <v>0</v>
      </c>
      <c r="AU59" s="4">
        <f ca="1"/>
        <v>0</v>
      </c>
      <c r="AW59" s="58"/>
      <c r="AX59" t="str">
        <f ca="1"/>
        <v>06/11/2023</v>
      </c>
      <c r="AY59" s="4">
        <f ca="1"/>
        <v>0</v>
      </c>
      <c r="AZ59" s="4">
        <f ca="1"/>
        <v>0</v>
      </c>
      <c r="BA59" s="4">
        <f ca="1"/>
        <v>0</v>
      </c>
      <c r="BB59" s="4">
        <f ca="1"/>
        <v>0</v>
      </c>
      <c r="BC59" s="4">
        <f ca="1"/>
        <v>0</v>
      </c>
      <c r="BD59" s="4">
        <f ca="1"/>
        <v>0</v>
      </c>
      <c r="BE59" s="4">
        <f ca="1"/>
        <v>0</v>
      </c>
      <c r="BF59" s="4">
        <f ca="1"/>
        <v>0</v>
      </c>
      <c r="BG59" s="4">
        <f ca="1"/>
        <v>0</v>
      </c>
      <c r="BI59" s="58"/>
      <c r="BJ59" t="str">
        <f ca="1"/>
        <v>06/11/2023</v>
      </c>
      <c r="BK59" s="4">
        <f ca="1"/>
        <v>0</v>
      </c>
      <c r="BL59" s="4">
        <f ca="1"/>
        <v>0</v>
      </c>
      <c r="BM59" s="4">
        <f ca="1"/>
        <v>0</v>
      </c>
      <c r="BN59" s="4">
        <f ca="1"/>
        <v>0</v>
      </c>
      <c r="BO59" s="4">
        <f ca="1"/>
        <v>0</v>
      </c>
      <c r="BP59" s="4">
        <f ca="1"/>
        <v>0</v>
      </c>
      <c r="BQ59" s="4">
        <f ca="1"/>
        <v>0</v>
      </c>
    </row>
    <row r="60" spans="20:69" x14ac:dyDescent="0.2">
      <c r="T60" t="e">
        <f t="shared" si="0"/>
        <v>#DIV/0!</v>
      </c>
      <c r="U60">
        <f t="shared" si="1"/>
        <v>0</v>
      </c>
      <c r="W60" s="58"/>
      <c r="X60" t="str">
        <f ca="1"/>
        <v>03/11/2023</v>
      </c>
      <c r="Y60" s="4">
        <f ca="1"/>
        <v>0</v>
      </c>
      <c r="Z60" s="4">
        <f ca="1"/>
        <v>0</v>
      </c>
      <c r="AA60" s="4">
        <f ca="1"/>
        <v>0</v>
      </c>
      <c r="AB60" s="4">
        <f ca="1"/>
        <v>0</v>
      </c>
      <c r="AC60" s="4">
        <f ca="1"/>
        <v>0</v>
      </c>
      <c r="AD60" s="4">
        <f ca="1"/>
        <v>0</v>
      </c>
      <c r="AE60" s="4">
        <f ca="1"/>
        <v>0</v>
      </c>
      <c r="AF60" s="4">
        <f ca="1"/>
        <v>0</v>
      </c>
      <c r="AG60" s="4">
        <f ca="1"/>
        <v>0</v>
      </c>
      <c r="AI60" s="58"/>
      <c r="AJ60" t="str">
        <f ca="1"/>
        <v>03/11/2023</v>
      </c>
      <c r="AK60" s="4">
        <f ca="1"/>
        <v>0</v>
      </c>
      <c r="AL60" s="4">
        <f ca="1"/>
        <v>0</v>
      </c>
      <c r="AM60" s="4">
        <f ca="1"/>
        <v>0</v>
      </c>
      <c r="AN60" s="4">
        <f ca="1"/>
        <v>0</v>
      </c>
      <c r="AO60" s="4">
        <f ca="1"/>
        <v>0</v>
      </c>
      <c r="AP60" s="4">
        <f ca="1"/>
        <v>0</v>
      </c>
      <c r="AQ60" s="4">
        <f ca="1"/>
        <v>0</v>
      </c>
      <c r="AR60">
        <f ca="1"/>
        <v>0</v>
      </c>
      <c r="AS60" s="4">
        <f ca="1"/>
        <v>0</v>
      </c>
      <c r="AT60" s="4">
        <f ca="1"/>
        <v>0</v>
      </c>
      <c r="AU60" s="4">
        <f ca="1"/>
        <v>0</v>
      </c>
      <c r="AW60" s="58"/>
      <c r="AX60" t="str">
        <f ca="1"/>
        <v>03/11/2023</v>
      </c>
      <c r="AY60" s="4">
        <f ca="1"/>
        <v>0</v>
      </c>
      <c r="AZ60" s="4">
        <f ca="1"/>
        <v>0</v>
      </c>
      <c r="BA60" s="4">
        <f ca="1"/>
        <v>0</v>
      </c>
      <c r="BB60" s="4">
        <f ca="1"/>
        <v>0</v>
      </c>
      <c r="BC60" s="4">
        <f ca="1"/>
        <v>0</v>
      </c>
      <c r="BD60" s="4">
        <f ca="1"/>
        <v>0</v>
      </c>
      <c r="BE60" s="4">
        <f ca="1"/>
        <v>0</v>
      </c>
      <c r="BF60" s="4">
        <f ca="1"/>
        <v>0</v>
      </c>
      <c r="BG60" s="4">
        <f ca="1"/>
        <v>0</v>
      </c>
      <c r="BI60" s="58"/>
      <c r="BJ60" t="str">
        <f ca="1"/>
        <v>03/11/2023</v>
      </c>
      <c r="BK60" s="4">
        <f ca="1"/>
        <v>0</v>
      </c>
      <c r="BL60" s="4">
        <f ca="1"/>
        <v>0</v>
      </c>
      <c r="BM60" s="4">
        <f ca="1"/>
        <v>0</v>
      </c>
      <c r="BN60" s="4">
        <f ca="1"/>
        <v>0</v>
      </c>
      <c r="BO60" s="4">
        <f ca="1"/>
        <v>0</v>
      </c>
      <c r="BP60" s="4">
        <f ca="1"/>
        <v>0</v>
      </c>
      <c r="BQ60" s="4">
        <f ca="1"/>
        <v>0</v>
      </c>
    </row>
    <row r="61" spans="20:69" x14ac:dyDescent="0.2">
      <c r="T61" t="e">
        <f t="shared" si="0"/>
        <v>#DIV/0!</v>
      </c>
      <c r="U61">
        <f t="shared" si="1"/>
        <v>0</v>
      </c>
      <c r="W61" s="58"/>
      <c r="X61" t="str">
        <f ca="1"/>
        <v>02/11/2023</v>
      </c>
      <c r="Y61" s="4">
        <f ca="1"/>
        <v>0</v>
      </c>
      <c r="Z61" s="4">
        <f ca="1"/>
        <v>0</v>
      </c>
      <c r="AA61" s="4">
        <f ca="1"/>
        <v>0</v>
      </c>
      <c r="AB61" s="4">
        <f ca="1"/>
        <v>0</v>
      </c>
      <c r="AC61" s="4">
        <f ca="1"/>
        <v>0</v>
      </c>
      <c r="AD61" s="4">
        <f ca="1"/>
        <v>0</v>
      </c>
      <c r="AE61" s="4">
        <f ca="1"/>
        <v>0</v>
      </c>
      <c r="AF61" s="4">
        <f ca="1"/>
        <v>0</v>
      </c>
      <c r="AG61" s="4">
        <f ca="1"/>
        <v>0</v>
      </c>
      <c r="AI61" s="58"/>
      <c r="AJ61" t="str">
        <f ca="1"/>
        <v>02/11/2023</v>
      </c>
      <c r="AK61" s="4">
        <f ca="1"/>
        <v>0</v>
      </c>
      <c r="AL61" s="4">
        <f ca="1"/>
        <v>0</v>
      </c>
      <c r="AM61" s="4">
        <f ca="1"/>
        <v>0</v>
      </c>
      <c r="AN61" s="4">
        <f ca="1"/>
        <v>0</v>
      </c>
      <c r="AO61" s="4">
        <f ca="1"/>
        <v>0</v>
      </c>
      <c r="AP61" s="4">
        <f ca="1"/>
        <v>0</v>
      </c>
      <c r="AQ61" s="4">
        <f ca="1"/>
        <v>0</v>
      </c>
      <c r="AR61">
        <f ca="1"/>
        <v>0</v>
      </c>
      <c r="AS61" s="4">
        <f ca="1"/>
        <v>0</v>
      </c>
      <c r="AT61" s="4">
        <f ca="1"/>
        <v>0</v>
      </c>
      <c r="AU61" s="4">
        <f ca="1"/>
        <v>0</v>
      </c>
      <c r="AW61" s="58"/>
      <c r="AX61" t="str">
        <f ca="1"/>
        <v>02/11/2023</v>
      </c>
      <c r="AY61" s="4">
        <f ca="1"/>
        <v>0</v>
      </c>
      <c r="AZ61" s="4">
        <f ca="1"/>
        <v>0</v>
      </c>
      <c r="BA61" s="4">
        <f ca="1"/>
        <v>0</v>
      </c>
      <c r="BB61" s="4">
        <f ca="1"/>
        <v>0</v>
      </c>
      <c r="BC61" s="4">
        <f ca="1"/>
        <v>0</v>
      </c>
      <c r="BD61" s="4">
        <f ca="1"/>
        <v>0</v>
      </c>
      <c r="BE61" s="4">
        <f ca="1"/>
        <v>0</v>
      </c>
      <c r="BF61" s="4">
        <f ca="1"/>
        <v>0</v>
      </c>
      <c r="BG61" s="4">
        <f ca="1"/>
        <v>0</v>
      </c>
      <c r="BI61" s="58"/>
      <c r="BJ61" t="str">
        <f ca="1"/>
        <v>02/11/2023</v>
      </c>
      <c r="BK61" s="4">
        <f ca="1"/>
        <v>0</v>
      </c>
      <c r="BL61" s="4">
        <f ca="1"/>
        <v>0</v>
      </c>
      <c r="BM61" s="4">
        <f ca="1"/>
        <v>0</v>
      </c>
      <c r="BN61" s="4">
        <f ca="1"/>
        <v>0</v>
      </c>
      <c r="BO61" s="4">
        <f ca="1"/>
        <v>0</v>
      </c>
      <c r="BP61" s="4">
        <f ca="1"/>
        <v>0</v>
      </c>
      <c r="BQ61" s="4">
        <f ca="1"/>
        <v>0</v>
      </c>
    </row>
    <row r="62" spans="20:69" x14ac:dyDescent="0.2">
      <c r="T62" t="e">
        <f t="shared" si="0"/>
        <v>#DIV/0!</v>
      </c>
      <c r="U62">
        <f t="shared" si="1"/>
        <v>0</v>
      </c>
      <c r="W62" s="58"/>
      <c r="X62" t="str">
        <f ca="1"/>
        <v>01/11/2023</v>
      </c>
      <c r="Y62" s="4">
        <f ca="1"/>
        <v>0</v>
      </c>
      <c r="Z62" s="4">
        <f ca="1"/>
        <v>0</v>
      </c>
      <c r="AA62" s="4">
        <f ca="1"/>
        <v>0</v>
      </c>
      <c r="AB62" s="4">
        <f ca="1"/>
        <v>0</v>
      </c>
      <c r="AC62" s="4">
        <f ca="1"/>
        <v>0</v>
      </c>
      <c r="AD62" s="4">
        <f ca="1"/>
        <v>0</v>
      </c>
      <c r="AE62" s="4">
        <f ca="1"/>
        <v>0</v>
      </c>
      <c r="AF62" s="4">
        <f ca="1"/>
        <v>0</v>
      </c>
      <c r="AG62" s="4">
        <f ca="1"/>
        <v>0</v>
      </c>
      <c r="AI62" s="58"/>
      <c r="AJ62" t="str">
        <f ca="1"/>
        <v>01/11/2023</v>
      </c>
      <c r="AK62" s="4">
        <f ca="1"/>
        <v>0</v>
      </c>
      <c r="AL62" s="4">
        <f ca="1"/>
        <v>0</v>
      </c>
      <c r="AM62" s="4">
        <f ca="1"/>
        <v>0</v>
      </c>
      <c r="AN62" s="4">
        <f ca="1"/>
        <v>0</v>
      </c>
      <c r="AO62" s="4">
        <f ca="1"/>
        <v>0</v>
      </c>
      <c r="AP62" s="4">
        <f ca="1"/>
        <v>0</v>
      </c>
      <c r="AQ62" s="4">
        <f ca="1"/>
        <v>0</v>
      </c>
      <c r="AR62">
        <f ca="1"/>
        <v>0</v>
      </c>
      <c r="AS62" s="4">
        <f ca="1"/>
        <v>0</v>
      </c>
      <c r="AT62" s="4">
        <f ca="1"/>
        <v>0</v>
      </c>
      <c r="AU62" s="4">
        <f ca="1"/>
        <v>0</v>
      </c>
      <c r="AW62" s="58"/>
      <c r="AX62" t="str">
        <f ca="1"/>
        <v>01/11/2023</v>
      </c>
      <c r="AY62" s="4">
        <f ca="1"/>
        <v>0</v>
      </c>
      <c r="AZ62" s="4">
        <f ca="1"/>
        <v>0</v>
      </c>
      <c r="BA62" s="4">
        <f ca="1"/>
        <v>0</v>
      </c>
      <c r="BB62" s="4">
        <f ca="1"/>
        <v>0</v>
      </c>
      <c r="BC62" s="4">
        <f ca="1"/>
        <v>0</v>
      </c>
      <c r="BD62" s="4">
        <f ca="1"/>
        <v>0</v>
      </c>
      <c r="BE62" s="4">
        <f ca="1"/>
        <v>0</v>
      </c>
      <c r="BF62" s="4">
        <f ca="1"/>
        <v>0</v>
      </c>
      <c r="BG62" s="4">
        <f ca="1"/>
        <v>0</v>
      </c>
      <c r="BI62" s="58"/>
      <c r="BJ62" t="str">
        <f ca="1"/>
        <v>01/11/2023</v>
      </c>
      <c r="BK62" s="4">
        <f ca="1"/>
        <v>0</v>
      </c>
      <c r="BL62" s="4">
        <f ca="1"/>
        <v>0</v>
      </c>
      <c r="BM62" s="4">
        <f ca="1"/>
        <v>0</v>
      </c>
      <c r="BN62" s="4">
        <f ca="1"/>
        <v>0</v>
      </c>
      <c r="BO62" s="4">
        <f ca="1"/>
        <v>0</v>
      </c>
      <c r="BP62" s="4">
        <f ca="1"/>
        <v>0</v>
      </c>
      <c r="BQ62" s="4">
        <f ca="1"/>
        <v>0</v>
      </c>
    </row>
    <row r="63" spans="20:69" x14ac:dyDescent="0.2">
      <c r="T63" t="e">
        <f t="shared" si="0"/>
        <v>#DIV/0!</v>
      </c>
      <c r="U63">
        <f t="shared" si="1"/>
        <v>0</v>
      </c>
      <c r="W63" s="58"/>
      <c r="X63" t="str">
        <f ca="1"/>
        <v>31/10/2023</v>
      </c>
      <c r="Y63" s="4">
        <f ca="1"/>
        <v>0</v>
      </c>
      <c r="Z63" s="4">
        <f ca="1"/>
        <v>0</v>
      </c>
      <c r="AA63" s="4">
        <f ca="1"/>
        <v>0</v>
      </c>
      <c r="AB63" s="4">
        <f ca="1"/>
        <v>0</v>
      </c>
      <c r="AC63" s="4">
        <f ca="1"/>
        <v>0</v>
      </c>
      <c r="AD63" s="4">
        <f ca="1"/>
        <v>0</v>
      </c>
      <c r="AE63" s="4">
        <f ca="1"/>
        <v>0</v>
      </c>
      <c r="AF63" s="4">
        <f ca="1"/>
        <v>0</v>
      </c>
      <c r="AG63" s="4">
        <f ca="1"/>
        <v>0</v>
      </c>
      <c r="AI63" s="58"/>
      <c r="AJ63" t="str">
        <f ca="1"/>
        <v>31/10/2023</v>
      </c>
      <c r="AK63" s="4">
        <f ca="1"/>
        <v>0</v>
      </c>
      <c r="AL63" s="4">
        <f ca="1"/>
        <v>0</v>
      </c>
      <c r="AM63" s="4">
        <f ca="1"/>
        <v>0</v>
      </c>
      <c r="AN63" s="4">
        <f ca="1"/>
        <v>0</v>
      </c>
      <c r="AO63" s="4">
        <f ca="1"/>
        <v>0</v>
      </c>
      <c r="AP63" s="4">
        <f ca="1"/>
        <v>0</v>
      </c>
      <c r="AQ63" s="4">
        <f ca="1"/>
        <v>0</v>
      </c>
      <c r="AR63">
        <f ca="1"/>
        <v>0</v>
      </c>
      <c r="AS63" s="4">
        <f ca="1"/>
        <v>0</v>
      </c>
      <c r="AT63" s="4">
        <f ca="1"/>
        <v>0</v>
      </c>
      <c r="AU63" s="4">
        <f ca="1"/>
        <v>0</v>
      </c>
      <c r="AW63" s="58"/>
      <c r="AX63" t="str">
        <f ca="1"/>
        <v>31/10/2023</v>
      </c>
      <c r="AY63" s="4">
        <f ca="1"/>
        <v>0</v>
      </c>
      <c r="AZ63" s="4">
        <f ca="1"/>
        <v>0</v>
      </c>
      <c r="BA63" s="4">
        <f ca="1"/>
        <v>0</v>
      </c>
      <c r="BB63" s="4">
        <f ca="1"/>
        <v>0</v>
      </c>
      <c r="BC63" s="4">
        <f ca="1"/>
        <v>0</v>
      </c>
      <c r="BD63" s="4">
        <f ca="1"/>
        <v>0</v>
      </c>
      <c r="BE63" s="4">
        <f ca="1"/>
        <v>0</v>
      </c>
      <c r="BF63" s="4">
        <f ca="1"/>
        <v>0</v>
      </c>
      <c r="BG63" s="4">
        <f ca="1"/>
        <v>0</v>
      </c>
      <c r="BI63" s="58"/>
      <c r="BJ63" t="str">
        <f ca="1"/>
        <v>31/10/2023</v>
      </c>
      <c r="BK63" s="4">
        <f ca="1"/>
        <v>0</v>
      </c>
      <c r="BL63" s="4">
        <f ca="1"/>
        <v>0</v>
      </c>
      <c r="BM63" s="4">
        <f ca="1"/>
        <v>0</v>
      </c>
      <c r="BN63" s="4">
        <f ca="1"/>
        <v>0</v>
      </c>
      <c r="BO63" s="4">
        <f ca="1"/>
        <v>0</v>
      </c>
      <c r="BP63" s="4">
        <f ca="1"/>
        <v>0</v>
      </c>
      <c r="BQ63" s="4">
        <f ca="1"/>
        <v>0</v>
      </c>
    </row>
    <row r="64" spans="20:69" x14ac:dyDescent="0.2">
      <c r="T64" t="e">
        <f t="shared" si="0"/>
        <v>#DIV/0!</v>
      </c>
      <c r="U64">
        <f t="shared" si="1"/>
        <v>0</v>
      </c>
      <c r="W64" s="58"/>
      <c r="X64" t="str">
        <f ca="1"/>
        <v>30/10/2023</v>
      </c>
      <c r="Y64" s="4">
        <f ca="1"/>
        <v>0</v>
      </c>
      <c r="Z64" s="4">
        <f ca="1"/>
        <v>0</v>
      </c>
      <c r="AA64" s="4">
        <f ca="1"/>
        <v>0</v>
      </c>
      <c r="AB64" s="4">
        <f ca="1"/>
        <v>0</v>
      </c>
      <c r="AC64" s="4">
        <f ca="1"/>
        <v>0</v>
      </c>
      <c r="AD64" s="4">
        <f ca="1"/>
        <v>0</v>
      </c>
      <c r="AE64" s="4">
        <f ca="1"/>
        <v>0</v>
      </c>
      <c r="AF64" s="4">
        <f ca="1"/>
        <v>0</v>
      </c>
      <c r="AG64" s="4">
        <f ca="1"/>
        <v>0</v>
      </c>
      <c r="AI64" s="58"/>
      <c r="AJ64" t="str">
        <f ca="1"/>
        <v>30/10/2023</v>
      </c>
      <c r="AK64" s="4">
        <f ca="1"/>
        <v>0</v>
      </c>
      <c r="AL64" s="4">
        <f ca="1"/>
        <v>0</v>
      </c>
      <c r="AM64" s="4">
        <f ca="1"/>
        <v>0</v>
      </c>
      <c r="AN64" s="4">
        <f ca="1"/>
        <v>0</v>
      </c>
      <c r="AO64" s="4">
        <f ca="1"/>
        <v>0</v>
      </c>
      <c r="AP64" s="4">
        <f ca="1"/>
        <v>0</v>
      </c>
      <c r="AQ64" s="4">
        <f ca="1"/>
        <v>0</v>
      </c>
      <c r="AR64">
        <f ca="1"/>
        <v>0</v>
      </c>
      <c r="AS64" s="4">
        <f ca="1"/>
        <v>0</v>
      </c>
      <c r="AT64" s="4">
        <f ca="1"/>
        <v>0</v>
      </c>
      <c r="AU64" s="4">
        <f ca="1"/>
        <v>0</v>
      </c>
      <c r="AW64" s="58"/>
      <c r="AX64" t="str">
        <f ca="1"/>
        <v>30/10/2023</v>
      </c>
      <c r="AY64" s="4">
        <f ca="1"/>
        <v>0</v>
      </c>
      <c r="AZ64" s="4">
        <f ca="1"/>
        <v>0</v>
      </c>
      <c r="BA64" s="4">
        <f ca="1"/>
        <v>0</v>
      </c>
      <c r="BB64" s="4">
        <f ca="1"/>
        <v>0</v>
      </c>
      <c r="BC64" s="4">
        <f ca="1"/>
        <v>0</v>
      </c>
      <c r="BD64" s="4">
        <f ca="1"/>
        <v>0</v>
      </c>
      <c r="BE64" s="4">
        <f ca="1"/>
        <v>0</v>
      </c>
      <c r="BF64" s="4">
        <f ca="1"/>
        <v>0</v>
      </c>
      <c r="BG64" s="4">
        <f ca="1"/>
        <v>0</v>
      </c>
      <c r="BI64" s="58"/>
      <c r="BJ64" t="str">
        <f ca="1"/>
        <v>30/10/2023</v>
      </c>
      <c r="BK64" s="4">
        <f ca="1"/>
        <v>0</v>
      </c>
      <c r="BL64" s="4">
        <f ca="1"/>
        <v>0</v>
      </c>
      <c r="BM64" s="4">
        <f ca="1"/>
        <v>0</v>
      </c>
      <c r="BN64" s="4">
        <f ca="1"/>
        <v>0</v>
      </c>
      <c r="BO64" s="4">
        <f ca="1"/>
        <v>0</v>
      </c>
      <c r="BP64" s="4">
        <f ca="1"/>
        <v>0</v>
      </c>
      <c r="BQ64" s="4">
        <f ca="1"/>
        <v>0</v>
      </c>
    </row>
    <row r="65" spans="20:87" x14ac:dyDescent="0.2">
      <c r="T65" t="e">
        <f t="shared" si="0"/>
        <v>#DIV/0!</v>
      </c>
      <c r="U65">
        <f t="shared" si="1"/>
        <v>0</v>
      </c>
      <c r="W65" s="58"/>
      <c r="X65" t="str">
        <f ca="1"/>
        <v>27/10/2023</v>
      </c>
      <c r="Y65" s="4">
        <f ca="1"/>
        <v>0</v>
      </c>
      <c r="Z65" s="4">
        <f ca="1"/>
        <v>0</v>
      </c>
      <c r="AA65" s="4">
        <f ca="1"/>
        <v>0</v>
      </c>
      <c r="AB65" s="4">
        <f ca="1"/>
        <v>0</v>
      </c>
      <c r="AC65" s="4">
        <f ca="1"/>
        <v>0</v>
      </c>
      <c r="AD65" s="4">
        <f ca="1"/>
        <v>0</v>
      </c>
      <c r="AE65" s="4">
        <f ca="1"/>
        <v>0</v>
      </c>
      <c r="AF65" s="4">
        <f ca="1"/>
        <v>0</v>
      </c>
      <c r="AG65" s="4">
        <f ca="1"/>
        <v>0</v>
      </c>
      <c r="AI65" s="58"/>
      <c r="AJ65" t="str">
        <f ca="1"/>
        <v>27/10/2023</v>
      </c>
      <c r="AK65" s="4">
        <f ca="1"/>
        <v>0</v>
      </c>
      <c r="AL65" s="4">
        <f ca="1"/>
        <v>0</v>
      </c>
      <c r="AM65" s="4">
        <f ca="1"/>
        <v>0</v>
      </c>
      <c r="AN65" s="4">
        <f ca="1"/>
        <v>0</v>
      </c>
      <c r="AO65" s="4">
        <f ca="1"/>
        <v>0</v>
      </c>
      <c r="AP65" s="4">
        <f ca="1"/>
        <v>0</v>
      </c>
      <c r="AQ65" s="4">
        <f ca="1"/>
        <v>0</v>
      </c>
      <c r="AR65">
        <f ca="1"/>
        <v>0</v>
      </c>
      <c r="AS65" s="4">
        <f ca="1"/>
        <v>0</v>
      </c>
      <c r="AT65" s="4">
        <f ca="1"/>
        <v>0</v>
      </c>
      <c r="AU65" s="4">
        <f ca="1"/>
        <v>0</v>
      </c>
      <c r="AW65" s="58"/>
      <c r="AX65" t="str">
        <f ca="1"/>
        <v>27/10/2023</v>
      </c>
      <c r="AY65" s="4">
        <f ca="1"/>
        <v>0</v>
      </c>
      <c r="AZ65" s="4">
        <f ca="1"/>
        <v>0</v>
      </c>
      <c r="BA65" s="4">
        <f ca="1"/>
        <v>0</v>
      </c>
      <c r="BB65" s="4">
        <f ca="1"/>
        <v>0</v>
      </c>
      <c r="BC65" s="4">
        <f ca="1"/>
        <v>0</v>
      </c>
      <c r="BD65" s="4">
        <f ca="1"/>
        <v>0</v>
      </c>
      <c r="BE65" s="4">
        <f ca="1"/>
        <v>0</v>
      </c>
      <c r="BF65" s="4">
        <f ca="1"/>
        <v>0</v>
      </c>
      <c r="BG65" s="4">
        <f ca="1"/>
        <v>0</v>
      </c>
      <c r="BI65" s="58"/>
      <c r="BJ65" t="str">
        <f ca="1"/>
        <v>27/10/2023</v>
      </c>
      <c r="BK65" s="4">
        <f ca="1"/>
        <v>0</v>
      </c>
      <c r="BL65" s="4">
        <f ca="1"/>
        <v>0</v>
      </c>
      <c r="BM65" s="4">
        <f ca="1"/>
        <v>0</v>
      </c>
      <c r="BN65" s="4">
        <f ca="1"/>
        <v>0</v>
      </c>
      <c r="BO65" s="4">
        <f ca="1"/>
        <v>0</v>
      </c>
      <c r="BP65" s="4">
        <f ca="1"/>
        <v>0</v>
      </c>
      <c r="BQ65" s="4">
        <f ca="1"/>
        <v>0</v>
      </c>
    </row>
    <row r="66" spans="20:87" x14ac:dyDescent="0.2">
      <c r="T66" t="e">
        <f t="shared" si="0"/>
        <v>#DIV/0!</v>
      </c>
      <c r="U66">
        <f t="shared" si="1"/>
        <v>0</v>
      </c>
      <c r="W66" s="58"/>
      <c r="X66" t="str">
        <f ca="1"/>
        <v>26/10/2023</v>
      </c>
      <c r="Y66" s="4">
        <f ca="1"/>
        <v>0</v>
      </c>
      <c r="Z66" s="4">
        <f ca="1"/>
        <v>0</v>
      </c>
      <c r="AA66" s="4">
        <f ca="1"/>
        <v>0</v>
      </c>
      <c r="AB66" s="4">
        <f ca="1"/>
        <v>0</v>
      </c>
      <c r="AC66" s="4">
        <f ca="1"/>
        <v>0</v>
      </c>
      <c r="AD66" s="4">
        <f ca="1"/>
        <v>0</v>
      </c>
      <c r="AE66" s="4">
        <f ca="1"/>
        <v>0</v>
      </c>
      <c r="AF66" s="4">
        <f ca="1"/>
        <v>0</v>
      </c>
      <c r="AG66" s="4">
        <f ca="1"/>
        <v>0</v>
      </c>
      <c r="AI66" s="58"/>
      <c r="AJ66" t="str">
        <f ca="1"/>
        <v>26/10/2023</v>
      </c>
      <c r="AK66" s="4">
        <f ca="1"/>
        <v>0</v>
      </c>
      <c r="AL66" s="4">
        <f ca="1"/>
        <v>0</v>
      </c>
      <c r="AM66" s="4">
        <f ca="1"/>
        <v>0</v>
      </c>
      <c r="AN66" s="4">
        <f ca="1"/>
        <v>0</v>
      </c>
      <c r="AO66" s="4">
        <f ca="1"/>
        <v>0</v>
      </c>
      <c r="AP66" s="4">
        <f ca="1"/>
        <v>0</v>
      </c>
      <c r="AQ66" s="4">
        <f ca="1"/>
        <v>0</v>
      </c>
      <c r="AR66">
        <f ca="1"/>
        <v>0</v>
      </c>
      <c r="AS66" s="4">
        <f ca="1"/>
        <v>0</v>
      </c>
      <c r="AT66" s="4">
        <f ca="1"/>
        <v>0</v>
      </c>
      <c r="AU66" s="4">
        <f ca="1"/>
        <v>0</v>
      </c>
      <c r="AW66" s="58"/>
      <c r="AX66" t="str">
        <f ca="1"/>
        <v>26/10/2023</v>
      </c>
      <c r="AY66" s="4">
        <f ca="1"/>
        <v>0</v>
      </c>
      <c r="AZ66" s="4">
        <f ca="1"/>
        <v>0</v>
      </c>
      <c r="BA66" s="4">
        <f ca="1"/>
        <v>0</v>
      </c>
      <c r="BB66" s="4">
        <f ca="1"/>
        <v>0</v>
      </c>
      <c r="BC66" s="4">
        <f ca="1"/>
        <v>0</v>
      </c>
      <c r="BD66" s="4">
        <f ca="1"/>
        <v>0</v>
      </c>
      <c r="BE66" s="4">
        <f ca="1"/>
        <v>0</v>
      </c>
      <c r="BF66" s="4">
        <f ca="1"/>
        <v>0</v>
      </c>
      <c r="BG66" s="4">
        <f ca="1"/>
        <v>0</v>
      </c>
      <c r="BI66" s="58"/>
      <c r="BJ66" t="str">
        <f ca="1"/>
        <v>26/10/2023</v>
      </c>
      <c r="BK66" s="4">
        <f ca="1"/>
        <v>0</v>
      </c>
      <c r="BL66" s="4">
        <f ca="1"/>
        <v>0</v>
      </c>
      <c r="BM66" s="4">
        <f ca="1"/>
        <v>0</v>
      </c>
      <c r="BN66" s="4">
        <f ca="1"/>
        <v>0</v>
      </c>
      <c r="BO66" s="4">
        <f ca="1"/>
        <v>0</v>
      </c>
      <c r="BP66" s="4">
        <f ca="1"/>
        <v>0</v>
      </c>
      <c r="BQ66" s="4">
        <f ca="1"/>
        <v>0</v>
      </c>
    </row>
    <row r="67" spans="20:87" x14ac:dyDescent="0.2">
      <c r="T67" t="e">
        <f>AVERAGE(S68,S77)</f>
        <v>#DIV/0!</v>
      </c>
      <c r="U67">
        <f t="shared" si="1"/>
        <v>0</v>
      </c>
      <c r="W67" s="58"/>
      <c r="X67" t="str">
        <f ca="1"/>
        <v>25/10/2023</v>
      </c>
      <c r="Y67" s="4">
        <f ca="1"/>
        <v>0</v>
      </c>
      <c r="Z67" s="4">
        <f ca="1"/>
        <v>0</v>
      </c>
      <c r="AA67" s="4">
        <f ca="1"/>
        <v>0</v>
      </c>
      <c r="AB67" s="4">
        <f ca="1"/>
        <v>0</v>
      </c>
      <c r="AC67" s="4">
        <f ca="1"/>
        <v>0</v>
      </c>
      <c r="AD67" s="4">
        <f ca="1"/>
        <v>0</v>
      </c>
      <c r="AE67" s="4">
        <f ca="1"/>
        <v>0</v>
      </c>
      <c r="AF67" s="4">
        <f ca="1"/>
        <v>0</v>
      </c>
      <c r="AG67" s="4">
        <f ca="1"/>
        <v>0</v>
      </c>
      <c r="AI67" s="58"/>
      <c r="AJ67" t="str">
        <f ca="1"/>
        <v>25/10/2023</v>
      </c>
      <c r="AK67" s="4">
        <f ca="1"/>
        <v>0</v>
      </c>
      <c r="AL67" s="4">
        <f ca="1"/>
        <v>0</v>
      </c>
      <c r="AM67" s="4">
        <f ca="1"/>
        <v>0</v>
      </c>
      <c r="AN67" s="4">
        <f ca="1"/>
        <v>0</v>
      </c>
      <c r="AO67" s="4">
        <f ca="1"/>
        <v>0</v>
      </c>
      <c r="AP67" s="4">
        <f ca="1"/>
        <v>0</v>
      </c>
      <c r="AQ67" s="4">
        <f ca="1"/>
        <v>0</v>
      </c>
      <c r="AR67">
        <f ca="1"/>
        <v>0</v>
      </c>
      <c r="AS67" s="4">
        <f ca="1"/>
        <v>0</v>
      </c>
      <c r="AT67" s="4">
        <f ca="1"/>
        <v>0</v>
      </c>
      <c r="AU67" s="4">
        <f ca="1"/>
        <v>0</v>
      </c>
      <c r="AW67" s="58"/>
      <c r="AX67" t="str">
        <f ca="1"/>
        <v>25/10/2023</v>
      </c>
      <c r="AY67" s="4">
        <f ca="1"/>
        <v>0</v>
      </c>
      <c r="AZ67" s="4">
        <f ca="1"/>
        <v>0</v>
      </c>
      <c r="BA67" s="4">
        <f ca="1"/>
        <v>0</v>
      </c>
      <c r="BB67" s="4">
        <f ca="1"/>
        <v>0</v>
      </c>
      <c r="BC67" s="4">
        <f ca="1"/>
        <v>0</v>
      </c>
      <c r="BD67" s="4">
        <f ca="1"/>
        <v>0</v>
      </c>
      <c r="BE67" s="4">
        <f ca="1"/>
        <v>0</v>
      </c>
      <c r="BF67" s="4">
        <f ca="1"/>
        <v>0</v>
      </c>
      <c r="BG67" s="4">
        <f ca="1"/>
        <v>0</v>
      </c>
      <c r="BI67" s="58"/>
      <c r="BJ67" t="str">
        <f ca="1"/>
        <v>25/10/2023</v>
      </c>
      <c r="BK67" s="4">
        <f ca="1"/>
        <v>0</v>
      </c>
      <c r="BL67" s="4">
        <f ca="1"/>
        <v>0</v>
      </c>
      <c r="BM67" s="4">
        <f ca="1"/>
        <v>0</v>
      </c>
      <c r="BN67" s="4">
        <f ca="1"/>
        <v>0</v>
      </c>
      <c r="BO67" s="4">
        <f ca="1"/>
        <v>0</v>
      </c>
      <c r="BP67" s="4">
        <f ca="1"/>
        <v>0</v>
      </c>
      <c r="BQ67" s="4">
        <f ca="1"/>
        <v>0</v>
      </c>
    </row>
    <row r="68" spans="20:87" x14ac:dyDescent="0.2">
      <c r="U68">
        <f t="shared" si="1"/>
        <v>0</v>
      </c>
      <c r="W68" s="58"/>
      <c r="X68" t="str">
        <f ca="1"/>
        <v>24/10/2023</v>
      </c>
      <c r="Y68" s="4">
        <f ca="1"/>
        <v>0</v>
      </c>
      <c r="Z68" s="4">
        <f ca="1"/>
        <v>0</v>
      </c>
      <c r="AA68" s="4">
        <f ca="1"/>
        <v>0</v>
      </c>
      <c r="AB68" s="4">
        <f ca="1"/>
        <v>0</v>
      </c>
      <c r="AC68" s="4">
        <f ca="1"/>
        <v>0</v>
      </c>
      <c r="AD68" s="4">
        <f ca="1"/>
        <v>0</v>
      </c>
      <c r="AE68" s="4">
        <f ca="1"/>
        <v>0</v>
      </c>
      <c r="AF68" s="4">
        <f ca="1"/>
        <v>0</v>
      </c>
      <c r="AG68" s="4">
        <f ca="1"/>
        <v>0</v>
      </c>
      <c r="AI68" s="58"/>
      <c r="AJ68" t="str">
        <f ca="1"/>
        <v>24/10/2023</v>
      </c>
      <c r="AK68" s="4">
        <f ca="1"/>
        <v>0</v>
      </c>
      <c r="AL68" s="4">
        <f ca="1"/>
        <v>0</v>
      </c>
      <c r="AM68" s="4">
        <f ca="1"/>
        <v>0</v>
      </c>
      <c r="AN68" s="4">
        <f ca="1"/>
        <v>0</v>
      </c>
      <c r="AO68" s="4">
        <f ca="1"/>
        <v>0</v>
      </c>
      <c r="AP68" s="4">
        <f ca="1"/>
        <v>0</v>
      </c>
      <c r="AQ68" s="4">
        <f ca="1"/>
        <v>0</v>
      </c>
      <c r="AR68">
        <f ca="1"/>
        <v>0</v>
      </c>
      <c r="AS68" s="4">
        <f ca="1"/>
        <v>0</v>
      </c>
      <c r="AT68" s="4">
        <f ca="1"/>
        <v>0</v>
      </c>
      <c r="AU68" s="4">
        <f ca="1"/>
        <v>0</v>
      </c>
      <c r="AW68" s="58"/>
      <c r="AX68" t="str">
        <f ca="1"/>
        <v>24/10/2023</v>
      </c>
      <c r="AY68" s="4">
        <f ca="1"/>
        <v>0</v>
      </c>
      <c r="AZ68" s="4">
        <f ca="1"/>
        <v>0</v>
      </c>
      <c r="BA68" s="4">
        <f ca="1"/>
        <v>0</v>
      </c>
      <c r="BB68" s="4">
        <f ca="1"/>
        <v>0</v>
      </c>
      <c r="BC68" s="4">
        <f ca="1"/>
        <v>0</v>
      </c>
      <c r="BD68" s="4">
        <f ca="1"/>
        <v>0</v>
      </c>
      <c r="BE68" s="4">
        <f ca="1"/>
        <v>0</v>
      </c>
      <c r="BF68" s="4">
        <f ca="1"/>
        <v>0</v>
      </c>
      <c r="BG68" s="4">
        <f ca="1"/>
        <v>0</v>
      </c>
      <c r="BI68" s="58"/>
      <c r="BJ68" t="str">
        <f ca="1"/>
        <v>24/10/2023</v>
      </c>
      <c r="BK68" s="4">
        <f ca="1"/>
        <v>0</v>
      </c>
      <c r="BL68" s="4">
        <f ca="1"/>
        <v>0</v>
      </c>
      <c r="BM68" s="4">
        <f ca="1"/>
        <v>0</v>
      </c>
      <c r="BN68" s="4">
        <f ca="1"/>
        <v>0</v>
      </c>
      <c r="BO68" s="4">
        <f ca="1"/>
        <v>0</v>
      </c>
      <c r="BP68" s="4">
        <f ca="1"/>
        <v>0</v>
      </c>
      <c r="BQ68" s="4">
        <f ca="1"/>
        <v>0</v>
      </c>
    </row>
    <row r="69" spans="20:87" x14ac:dyDescent="0.2">
      <c r="U69">
        <f t="shared" ref="U69:U71" si="2">MIN(S70:S74)</f>
        <v>0</v>
      </c>
      <c r="W69" s="58"/>
      <c r="X69" t="str">
        <f ca="1"/>
        <v>23/10/2023</v>
      </c>
      <c r="Y69" s="4">
        <f ca="1"/>
        <v>0</v>
      </c>
      <c r="Z69" s="4">
        <f ca="1"/>
        <v>0</v>
      </c>
      <c r="AA69" s="4">
        <f ca="1"/>
        <v>0</v>
      </c>
      <c r="AB69" s="4">
        <f ca="1"/>
        <v>0</v>
      </c>
      <c r="AC69" s="4">
        <f ca="1"/>
        <v>0</v>
      </c>
      <c r="AD69" s="4">
        <f ca="1"/>
        <v>0</v>
      </c>
      <c r="AE69" s="4">
        <f ca="1"/>
        <v>0</v>
      </c>
      <c r="AF69" s="4">
        <f ca="1"/>
        <v>0</v>
      </c>
      <c r="AG69" s="4">
        <f ca="1"/>
        <v>0</v>
      </c>
      <c r="AI69" s="58"/>
      <c r="AJ69" t="str">
        <f ca="1"/>
        <v>23/10/2023</v>
      </c>
      <c r="AK69" s="4">
        <f ca="1"/>
        <v>0</v>
      </c>
      <c r="AL69" s="4">
        <f ca="1"/>
        <v>0</v>
      </c>
      <c r="AM69" s="4">
        <f ca="1"/>
        <v>0</v>
      </c>
      <c r="AN69" s="4">
        <f ca="1"/>
        <v>0</v>
      </c>
      <c r="AO69" s="4">
        <f ca="1"/>
        <v>0</v>
      </c>
      <c r="AP69" s="4">
        <f ca="1"/>
        <v>0</v>
      </c>
      <c r="AQ69" s="4">
        <f ca="1"/>
        <v>0</v>
      </c>
      <c r="AR69">
        <f ca="1"/>
        <v>0</v>
      </c>
      <c r="AS69" s="4">
        <f ca="1"/>
        <v>0</v>
      </c>
      <c r="AT69" s="4">
        <f ca="1"/>
        <v>0</v>
      </c>
      <c r="AU69" s="4">
        <f ca="1"/>
        <v>0</v>
      </c>
      <c r="AW69" s="58"/>
      <c r="AX69" t="str">
        <f ca="1"/>
        <v>23/10/2023</v>
      </c>
      <c r="AY69" s="4">
        <f ca="1"/>
        <v>0</v>
      </c>
      <c r="AZ69" s="4">
        <f ca="1"/>
        <v>0</v>
      </c>
      <c r="BA69" s="4">
        <f ca="1"/>
        <v>0</v>
      </c>
      <c r="BB69" s="4">
        <f ca="1"/>
        <v>0</v>
      </c>
      <c r="BC69" s="4">
        <f ca="1"/>
        <v>0</v>
      </c>
      <c r="BD69" s="4">
        <f ca="1"/>
        <v>0</v>
      </c>
      <c r="BE69" s="4">
        <f ca="1"/>
        <v>0</v>
      </c>
      <c r="BF69" s="4">
        <f ca="1"/>
        <v>0</v>
      </c>
      <c r="BG69" s="4">
        <f ca="1"/>
        <v>0</v>
      </c>
      <c r="BI69" s="58"/>
      <c r="BJ69" t="str">
        <f ca="1"/>
        <v>23/10/2023</v>
      </c>
      <c r="BK69" s="4">
        <f ca="1"/>
        <v>0</v>
      </c>
      <c r="BL69" s="4">
        <f ca="1"/>
        <v>0</v>
      </c>
      <c r="BM69" s="4">
        <f ca="1"/>
        <v>0</v>
      </c>
      <c r="BN69" s="4">
        <f ca="1"/>
        <v>0</v>
      </c>
      <c r="BO69" s="4">
        <f ca="1"/>
        <v>0</v>
      </c>
      <c r="BP69" s="4">
        <f ca="1"/>
        <v>0</v>
      </c>
      <c r="BQ69" s="4">
        <f ca="1"/>
        <v>0</v>
      </c>
    </row>
    <row r="70" spans="20:87" x14ac:dyDescent="0.2">
      <c r="U70">
        <f t="shared" si="2"/>
        <v>0</v>
      </c>
      <c r="W70" s="58"/>
      <c r="X70" t="str">
        <f ca="1"/>
        <v>20/10/2023</v>
      </c>
      <c r="Y70" s="4">
        <f ca="1"/>
        <v>0</v>
      </c>
      <c r="Z70" s="4">
        <f ca="1"/>
        <v>0</v>
      </c>
      <c r="AA70" s="4">
        <f ca="1"/>
        <v>0</v>
      </c>
      <c r="AB70" s="4">
        <f ca="1"/>
        <v>0</v>
      </c>
      <c r="AC70" s="4">
        <f ca="1"/>
        <v>0</v>
      </c>
      <c r="AD70" s="4">
        <f ca="1"/>
        <v>0</v>
      </c>
      <c r="AE70" s="4">
        <f ca="1"/>
        <v>0</v>
      </c>
      <c r="AF70" s="4">
        <f ca="1"/>
        <v>0</v>
      </c>
      <c r="AG70" s="4">
        <f ca="1"/>
        <v>0</v>
      </c>
      <c r="AI70" s="58"/>
      <c r="AJ70" t="str">
        <f ca="1"/>
        <v>20/10/2023</v>
      </c>
      <c r="AK70" s="4">
        <f ca="1"/>
        <v>0</v>
      </c>
      <c r="AL70" s="4">
        <f ca="1"/>
        <v>0</v>
      </c>
      <c r="AM70" s="4">
        <f ca="1"/>
        <v>0</v>
      </c>
      <c r="AN70" s="4">
        <f ca="1"/>
        <v>0</v>
      </c>
      <c r="AO70" s="4">
        <f ca="1"/>
        <v>0</v>
      </c>
      <c r="AP70" s="4">
        <f ca="1"/>
        <v>0</v>
      </c>
      <c r="AQ70" s="4">
        <f ca="1"/>
        <v>0</v>
      </c>
      <c r="AR70">
        <f ca="1"/>
        <v>0</v>
      </c>
      <c r="AS70" s="4">
        <f ca="1"/>
        <v>0</v>
      </c>
      <c r="AT70" s="4">
        <f ca="1"/>
        <v>0</v>
      </c>
      <c r="AU70" s="4">
        <f ca="1"/>
        <v>0</v>
      </c>
      <c r="AW70" s="58"/>
      <c r="AX70" t="str">
        <f ca="1"/>
        <v>20/10/2023</v>
      </c>
      <c r="AY70" s="4">
        <f ca="1"/>
        <v>0</v>
      </c>
      <c r="AZ70" s="4">
        <f ca="1"/>
        <v>0</v>
      </c>
      <c r="BA70" s="4">
        <f ca="1"/>
        <v>0</v>
      </c>
      <c r="BB70" s="4">
        <f ca="1"/>
        <v>0</v>
      </c>
      <c r="BC70" s="4">
        <f ca="1"/>
        <v>0</v>
      </c>
      <c r="BD70" s="4">
        <f ca="1"/>
        <v>0</v>
      </c>
      <c r="BE70" s="4">
        <f ca="1"/>
        <v>0</v>
      </c>
      <c r="BF70" s="4">
        <f ca="1"/>
        <v>0</v>
      </c>
      <c r="BG70" s="4">
        <f ca="1"/>
        <v>0</v>
      </c>
      <c r="BI70" s="58"/>
      <c r="BJ70" t="str">
        <f ca="1"/>
        <v>20/10/2023</v>
      </c>
      <c r="BK70" s="4">
        <f ca="1"/>
        <v>0</v>
      </c>
      <c r="BL70" s="4">
        <f ca="1"/>
        <v>0</v>
      </c>
      <c r="BM70" s="4">
        <f ca="1"/>
        <v>0</v>
      </c>
      <c r="BN70" s="4">
        <f ca="1"/>
        <v>0</v>
      </c>
      <c r="BO70" s="4">
        <f ca="1"/>
        <v>0</v>
      </c>
      <c r="BP70" s="4">
        <f ca="1"/>
        <v>0</v>
      </c>
      <c r="BQ70" s="4">
        <f ca="1"/>
        <v>0</v>
      </c>
    </row>
    <row r="71" spans="20:87" x14ac:dyDescent="0.2">
      <c r="U71">
        <f t="shared" si="2"/>
        <v>0</v>
      </c>
      <c r="W71" s="58"/>
      <c r="X71" t="str">
        <f ca="1"/>
        <v>19/10/2023</v>
      </c>
      <c r="Y71" s="4">
        <f ca="1"/>
        <v>0</v>
      </c>
      <c r="Z71" s="4">
        <f ca="1"/>
        <v>0</v>
      </c>
      <c r="AA71" s="4">
        <f ca="1"/>
        <v>0</v>
      </c>
      <c r="AB71" s="4">
        <f ca="1"/>
        <v>0</v>
      </c>
      <c r="AC71" s="4">
        <f ca="1"/>
        <v>0</v>
      </c>
      <c r="AD71" s="4">
        <f ca="1"/>
        <v>0</v>
      </c>
      <c r="AE71" s="4">
        <f ca="1"/>
        <v>0</v>
      </c>
      <c r="AF71" s="4">
        <f ca="1"/>
        <v>0</v>
      </c>
      <c r="AG71" s="4">
        <f ca="1"/>
        <v>0</v>
      </c>
      <c r="AI71" s="58"/>
      <c r="AJ71" t="str">
        <f ca="1"/>
        <v>19/10/2023</v>
      </c>
      <c r="AK71" s="4">
        <f ca="1"/>
        <v>0</v>
      </c>
      <c r="AL71" s="4">
        <f ca="1"/>
        <v>0</v>
      </c>
      <c r="AM71" s="4">
        <f ca="1"/>
        <v>0</v>
      </c>
      <c r="AN71" s="4">
        <f ca="1"/>
        <v>0</v>
      </c>
      <c r="AO71" s="4">
        <f ca="1"/>
        <v>0</v>
      </c>
      <c r="AP71" s="4">
        <f ca="1"/>
        <v>0</v>
      </c>
      <c r="AQ71" s="4">
        <f ca="1"/>
        <v>0</v>
      </c>
      <c r="AR71">
        <f ca="1"/>
        <v>0</v>
      </c>
      <c r="AS71" s="4">
        <f ca="1"/>
        <v>0</v>
      </c>
      <c r="AT71" s="4">
        <f ca="1"/>
        <v>0</v>
      </c>
      <c r="AU71" s="4">
        <f ca="1"/>
        <v>0</v>
      </c>
      <c r="AW71" s="58"/>
      <c r="AX71" t="str">
        <f ca="1"/>
        <v>19/10/2023</v>
      </c>
      <c r="AY71" s="4">
        <f ca="1"/>
        <v>0</v>
      </c>
      <c r="AZ71" s="4">
        <f ca="1"/>
        <v>0</v>
      </c>
      <c r="BA71" s="4">
        <f ca="1"/>
        <v>0</v>
      </c>
      <c r="BB71" s="4">
        <f ca="1"/>
        <v>0</v>
      </c>
      <c r="BC71" s="4">
        <f ca="1"/>
        <v>0</v>
      </c>
      <c r="BD71" s="4">
        <f ca="1"/>
        <v>0</v>
      </c>
      <c r="BE71" s="4">
        <f ca="1"/>
        <v>0</v>
      </c>
      <c r="BF71" s="4">
        <f ca="1"/>
        <v>0</v>
      </c>
      <c r="BG71" s="4">
        <f ca="1"/>
        <v>0</v>
      </c>
      <c r="BI71" s="58"/>
      <c r="BJ71" t="str">
        <f ca="1"/>
        <v>19/10/2023</v>
      </c>
      <c r="BK71" s="4">
        <f ca="1"/>
        <v>0</v>
      </c>
      <c r="BL71" s="4">
        <f ca="1"/>
        <v>0</v>
      </c>
      <c r="BM71" s="4">
        <f ca="1"/>
        <v>0</v>
      </c>
      <c r="BN71" s="4">
        <f ca="1"/>
        <v>0</v>
      </c>
      <c r="BO71" s="4">
        <f ca="1"/>
        <v>0</v>
      </c>
      <c r="BP71" s="4">
        <f ca="1"/>
        <v>0</v>
      </c>
      <c r="BQ71" s="4">
        <f ca="1"/>
        <v>0</v>
      </c>
    </row>
    <row r="72" spans="20:87" x14ac:dyDescent="0.2">
      <c r="U72">
        <f>MIN(S73:S77)</f>
        <v>0</v>
      </c>
      <c r="W72" s="58"/>
      <c r="X72" t="str">
        <f ca="1"/>
        <v>18/10/2023</v>
      </c>
      <c r="Y72" s="4">
        <f ca="1"/>
        <v>0</v>
      </c>
      <c r="Z72" s="4">
        <f ca="1"/>
        <v>0</v>
      </c>
      <c r="AA72" s="4">
        <f ca="1"/>
        <v>0</v>
      </c>
      <c r="AB72" s="4">
        <f ca="1"/>
        <v>0</v>
      </c>
      <c r="AC72" s="4">
        <f ca="1"/>
        <v>0</v>
      </c>
      <c r="AD72" s="4">
        <f ca="1"/>
        <v>0</v>
      </c>
      <c r="AE72" s="4">
        <f ca="1"/>
        <v>0</v>
      </c>
      <c r="AF72" s="4">
        <f ca="1"/>
        <v>0</v>
      </c>
      <c r="AG72" s="4">
        <f ca="1"/>
        <v>0</v>
      </c>
      <c r="AI72" s="58"/>
      <c r="AJ72" t="str">
        <f ca="1"/>
        <v>18/10/2023</v>
      </c>
      <c r="AK72" s="4">
        <f ca="1"/>
        <v>0</v>
      </c>
      <c r="AL72" s="4">
        <f ca="1"/>
        <v>0</v>
      </c>
      <c r="AM72" s="4">
        <f ca="1"/>
        <v>0</v>
      </c>
      <c r="AN72" s="4">
        <f ca="1"/>
        <v>0</v>
      </c>
      <c r="AO72" s="4">
        <f ca="1"/>
        <v>0</v>
      </c>
      <c r="AP72" s="4">
        <f ca="1"/>
        <v>0</v>
      </c>
      <c r="AQ72" s="4">
        <f ca="1"/>
        <v>0</v>
      </c>
      <c r="AR72">
        <f ca="1"/>
        <v>0</v>
      </c>
      <c r="AS72" s="4">
        <f ca="1"/>
        <v>0</v>
      </c>
      <c r="AT72" s="4">
        <f ca="1"/>
        <v>0</v>
      </c>
      <c r="AU72" s="4">
        <f ca="1"/>
        <v>0</v>
      </c>
      <c r="AW72" s="58"/>
      <c r="AX72" t="str">
        <f ca="1"/>
        <v>18/10/2023</v>
      </c>
      <c r="AY72" s="4">
        <f ca="1"/>
        <v>0</v>
      </c>
      <c r="AZ72" s="4">
        <f ca="1"/>
        <v>0</v>
      </c>
      <c r="BA72" s="4">
        <f ca="1"/>
        <v>0</v>
      </c>
      <c r="BB72" s="4">
        <f ca="1"/>
        <v>0</v>
      </c>
      <c r="BC72" s="4">
        <f ca="1"/>
        <v>0</v>
      </c>
      <c r="BD72" s="4">
        <f ca="1"/>
        <v>0</v>
      </c>
      <c r="BE72" s="4">
        <f ca="1"/>
        <v>0</v>
      </c>
      <c r="BF72" s="4">
        <f ca="1"/>
        <v>0</v>
      </c>
      <c r="BG72" s="4">
        <f ca="1"/>
        <v>0</v>
      </c>
      <c r="BI72" s="58"/>
      <c r="BJ72" t="str">
        <f ca="1"/>
        <v>18/10/2023</v>
      </c>
      <c r="BK72" s="4">
        <f ca="1"/>
        <v>0</v>
      </c>
      <c r="BL72" s="4">
        <f ca="1"/>
        <v>0</v>
      </c>
      <c r="BM72" s="4">
        <f ca="1"/>
        <v>0</v>
      </c>
      <c r="BN72" s="4">
        <f ca="1"/>
        <v>0</v>
      </c>
      <c r="BO72" s="4">
        <f ca="1"/>
        <v>0</v>
      </c>
      <c r="BP72" s="4">
        <f ca="1"/>
        <v>0</v>
      </c>
      <c r="BQ72" s="4">
        <f ca="1"/>
        <v>0</v>
      </c>
    </row>
    <row r="73" spans="20:87" x14ac:dyDescent="0.2">
      <c r="W73" s="25"/>
      <c r="X73" t="str">
        <f ca="1"/>
        <v>17/10/2023</v>
      </c>
      <c r="Y73" s="4">
        <f ca="1"/>
        <v>0</v>
      </c>
      <c r="Z73">
        <f ca="1"/>
        <v>0</v>
      </c>
      <c r="AA73">
        <f ca="1"/>
        <v>0</v>
      </c>
      <c r="AB73">
        <f ca="1"/>
        <v>0</v>
      </c>
      <c r="AC73">
        <f ca="1"/>
        <v>0</v>
      </c>
      <c r="AD73">
        <f ca="1"/>
        <v>0</v>
      </c>
      <c r="AE73">
        <f ca="1"/>
        <v>0</v>
      </c>
      <c r="AF73">
        <f ca="1"/>
        <v>0</v>
      </c>
      <c r="AG73">
        <f ca="1"/>
        <v>0</v>
      </c>
      <c r="AI73" s="25"/>
      <c r="AJ73" t="str">
        <f ca="1"/>
        <v>17/10/2023</v>
      </c>
      <c r="AK73">
        <f ca="1"/>
        <v>0</v>
      </c>
      <c r="AL73">
        <f ca="1"/>
        <v>0</v>
      </c>
      <c r="AM73">
        <f ca="1"/>
        <v>0</v>
      </c>
      <c r="AN73">
        <f ca="1"/>
        <v>0</v>
      </c>
      <c r="AO73">
        <f ca="1"/>
        <v>0</v>
      </c>
      <c r="AP73">
        <f ca="1"/>
        <v>0</v>
      </c>
      <c r="AQ73">
        <f ca="1"/>
        <v>0</v>
      </c>
      <c r="AR73">
        <f ca="1"/>
        <v>0</v>
      </c>
      <c r="AS73">
        <f ca="1"/>
        <v>0</v>
      </c>
      <c r="AT73">
        <f ca="1"/>
        <v>0</v>
      </c>
      <c r="AU73">
        <f ca="1"/>
        <v>0</v>
      </c>
      <c r="AX73" t="str">
        <f ca="1"/>
        <v>17/10/2023</v>
      </c>
      <c r="AY73">
        <f ca="1"/>
        <v>0</v>
      </c>
      <c r="AZ73">
        <f ca="1"/>
        <v>0</v>
      </c>
      <c r="BA73">
        <f ca="1"/>
        <v>0</v>
      </c>
      <c r="BB73">
        <f ca="1"/>
        <v>0</v>
      </c>
      <c r="BC73">
        <f ca="1"/>
        <v>0</v>
      </c>
      <c r="BD73">
        <f ca="1"/>
        <v>0</v>
      </c>
      <c r="BE73">
        <f ca="1"/>
        <v>0</v>
      </c>
      <c r="BF73">
        <f ca="1"/>
        <v>0</v>
      </c>
      <c r="BG73">
        <f ca="1"/>
        <v>0</v>
      </c>
      <c r="BJ73" t="str">
        <f ca="1"/>
        <v>17/10/2023</v>
      </c>
      <c r="BK73">
        <f ca="1"/>
        <v>0</v>
      </c>
      <c r="BL73">
        <f ca="1"/>
        <v>0</v>
      </c>
      <c r="BM73">
        <f ca="1"/>
        <v>0</v>
      </c>
      <c r="BN73">
        <f ca="1"/>
        <v>0</v>
      </c>
      <c r="BO73">
        <f ca="1"/>
        <v>0</v>
      </c>
      <c r="BP73">
        <f ca="1"/>
        <v>0</v>
      </c>
      <c r="BQ73">
        <f ca="1"/>
        <v>0</v>
      </c>
    </row>
    <row r="74" spans="20:87" x14ac:dyDescent="0.2">
      <c r="CE74" s="4"/>
      <c r="CF74" s="4"/>
      <c r="CG74" s="4"/>
      <c r="CH74" s="4"/>
      <c r="CI74" s="4"/>
    </row>
    <row r="77" spans="20:87" x14ac:dyDescent="0.2">
      <c r="X77" s="61" t="s">
        <v>274</v>
      </c>
      <c r="Y77" s="61"/>
      <c r="Z77" s="61"/>
      <c r="AA77" s="61"/>
      <c r="AB77" s="61"/>
      <c r="AC77" s="61"/>
      <c r="AD77" s="61"/>
      <c r="AG77" s="64" t="s">
        <v>32</v>
      </c>
      <c r="AH77" s="64"/>
      <c r="AI77" s="64"/>
      <c r="AJ77" s="64"/>
      <c r="AK77" s="64"/>
      <c r="AN77" s="65" t="s">
        <v>225</v>
      </c>
      <c r="AO77" s="65"/>
      <c r="AP77" s="65"/>
      <c r="AQ77" s="65"/>
      <c r="AR77" s="65"/>
      <c r="AS77" s="65"/>
      <c r="AT77" s="65"/>
      <c r="AU77" s="65"/>
      <c r="AV77" s="65"/>
      <c r="AY77" s="63" t="s">
        <v>54</v>
      </c>
      <c r="AZ77" s="63"/>
      <c r="BA77" s="63"/>
      <c r="BB77" s="63"/>
      <c r="BE77" s="62" t="s">
        <v>224</v>
      </c>
      <c r="BF77" s="62"/>
      <c r="BG77" s="62"/>
      <c r="BH77" s="62"/>
      <c r="BI77" s="62"/>
      <c r="BJ77" s="62"/>
      <c r="BM77" s="60" t="s">
        <v>31</v>
      </c>
      <c r="BN77" s="60"/>
      <c r="BO77" s="60"/>
      <c r="BP77" s="60"/>
      <c r="BQ77" s="60"/>
      <c r="BR77" s="60"/>
      <c r="BS77" s="60"/>
      <c r="BT77" s="60"/>
    </row>
    <row r="78" spans="20:87" x14ac:dyDescent="0.2">
      <c r="X78" t="str" cm="1">
        <f t="array" aca="1" ref="X78:X146" ca="1">INDIRECT("'" &amp; Y5 &amp; "'!$A$2:$A$70")</f>
        <v>Date</v>
      </c>
      <c r="Y78" t="s">
        <v>131</v>
      </c>
      <c r="Z78" t="s">
        <v>133</v>
      </c>
      <c r="AA78" t="s">
        <v>130</v>
      </c>
      <c r="AB78" t="s">
        <v>128</v>
      </c>
      <c r="AC78" t="s">
        <v>132</v>
      </c>
      <c r="AD78" t="s">
        <v>129</v>
      </c>
      <c r="AG78" t="str" cm="1">
        <f t="array" aca="1" ref="AG78:AG146" ca="1">INDIRECT("'" &amp; AH78 &amp; "'!$A$2:$A$70")</f>
        <v>Date</v>
      </c>
      <c r="AH78" s="17" t="s">
        <v>92</v>
      </c>
      <c r="AI78" s="17" t="s">
        <v>93</v>
      </c>
      <c r="AJ78" s="17" t="s">
        <v>96</v>
      </c>
      <c r="AK78" s="17" t="s">
        <v>97</v>
      </c>
      <c r="AN78" t="str" cm="1">
        <f t="array" aca="1" ref="AN78:AN146" ca="1">INDIRECT("'" &amp; AO78 &amp; "'!$A$2:$A$70")</f>
        <v>Date</v>
      </c>
      <c r="AO78" s="17" t="s">
        <v>84</v>
      </c>
      <c r="AP78" s="17" t="s">
        <v>46</v>
      </c>
      <c r="AQ78" s="17" t="s">
        <v>83</v>
      </c>
      <c r="AR78" s="17" t="s">
        <v>47</v>
      </c>
      <c r="AS78" s="17" t="s">
        <v>116</v>
      </c>
      <c r="AT78" s="17" t="s">
        <v>85</v>
      </c>
      <c r="AU78" s="17" t="s">
        <v>221</v>
      </c>
      <c r="AV78" s="17" t="s">
        <v>91</v>
      </c>
      <c r="AY78" t="str" cm="1">
        <f t="array" aca="1" ref="AY78:AY146" ca="1">INDIRECT("'" &amp; AZ78 &amp; "'!$A$2:$A$70")</f>
        <v>Date</v>
      </c>
      <c r="AZ78" s="17" t="s">
        <v>55</v>
      </c>
      <c r="BA78" s="17" t="s">
        <v>56</v>
      </c>
      <c r="BB78" s="17" t="s">
        <v>57</v>
      </c>
      <c r="BE78" t="str" cm="1">
        <f t="array" aca="1" ref="BE78:BE146" ca="1">INDIRECT("'" &amp; BF78 &amp; "'!$A$2:$A$70")</f>
        <v>Date</v>
      </c>
      <c r="BF78" s="17" t="s">
        <v>61</v>
      </c>
      <c r="BG78" s="17" t="s">
        <v>62</v>
      </c>
      <c r="BH78" s="17" t="s">
        <v>104</v>
      </c>
      <c r="BI78" s="17" t="s">
        <v>63</v>
      </c>
      <c r="BJ78" s="17" t="s">
        <v>64</v>
      </c>
      <c r="BM78" t="str" cm="1">
        <f t="array" aca="1" ref="BM78:BM146" ca="1">INDIRECT("'" &amp; BN78 &amp; "'!$A$2:$A$70")</f>
        <v>Date</v>
      </c>
      <c r="BN78" s="17" t="s">
        <v>156</v>
      </c>
      <c r="BO78" s="17" t="s">
        <v>68</v>
      </c>
      <c r="BP78" s="17" t="s">
        <v>66</v>
      </c>
      <c r="BQ78" s="17" t="s">
        <v>67</v>
      </c>
      <c r="BR78" s="17" t="s">
        <v>118</v>
      </c>
      <c r="BS78" s="17" t="s">
        <v>69</v>
      </c>
      <c r="BT78" s="17" t="s">
        <v>155</v>
      </c>
    </row>
    <row r="79" spans="20:87" x14ac:dyDescent="0.2">
      <c r="W79" s="58" t="s">
        <v>244</v>
      </c>
      <c r="X79" t="str">
        <f ca="1"/>
        <v>19/01/2024</v>
      </c>
      <c r="Y79" s="27" cm="1">
        <f t="array" aca="1" ref="Y79:Y146" ca="1">INDIRECT("'" &amp; Y78 &amp; "'!$K$3:$K$70")</f>
        <v>0</v>
      </c>
      <c r="Z79" s="27" cm="1">
        <f t="array" aca="1" ref="Z79:Z146" ca="1">INDIRECT("'" &amp; Z78 &amp; "'!$K$3:$K$70")</f>
        <v>0</v>
      </c>
      <c r="AA79" s="27" cm="1">
        <f t="array" aca="1" ref="AA79:AA146" ca="1">INDIRECT("'" &amp; AA78 &amp; "'!$K$3:$K$70")</f>
        <v>0</v>
      </c>
      <c r="AB79" s="27" cm="1">
        <f t="array" aca="1" ref="AB79:AB146" ca="1">INDIRECT("'" &amp; AB78 &amp; "'!$K$3:$K$70")</f>
        <v>0</v>
      </c>
      <c r="AC79" s="27" cm="1">
        <f t="array" aca="1" ref="AC79:AC146" ca="1">INDIRECT("'" &amp; AC78 &amp; "'!$K$3:$K$70")</f>
        <v>0</v>
      </c>
      <c r="AD79" s="27" cm="1">
        <f t="array" aca="1" ref="AD79:AD146" ca="1">INDIRECT("'" &amp; AD78 &amp; "'!$K$3:$K$70")</f>
        <v>0</v>
      </c>
      <c r="AF79" s="58"/>
      <c r="AG79" t="str">
        <f ca="1"/>
        <v>19/01/2024</v>
      </c>
      <c r="AH79" s="4" cm="1">
        <f t="array" aca="1" ref="AH79:AH146" ca="1">INDIRECT("'" &amp; AH78 &amp; "'!$K$3:$K$70")</f>
        <v>124974230000</v>
      </c>
      <c r="AI79" s="4" cm="1">
        <f t="array" aca="1" ref="AI79:AI146" ca="1">INDIRECT("'" &amp; AI78 &amp; "'!$K$3:$K$70")</f>
        <v>0</v>
      </c>
      <c r="AJ79" s="4" cm="1">
        <f t="array" aca="1" ref="AJ79:AJ146" ca="1">INDIRECT("'" &amp; AJ78 &amp; "'!$K$3:$K$70")</f>
        <v>-8900000</v>
      </c>
      <c r="AK79" s="4" cm="1">
        <f t="array" aca="1" ref="AK79:AK146" ca="1">INDIRECT("'" &amp; AK78 &amp; "'!$K$3:$K$70")</f>
        <v>0</v>
      </c>
      <c r="AM79" s="58"/>
      <c r="AN79" t="str">
        <f ca="1"/>
        <v>19/01/2024</v>
      </c>
      <c r="AO79" s="4" cm="1">
        <f t="array" aca="1" ref="AO79:AO146" ca="1">INDIRECT("'" &amp; AO78 &amp; "'!$K$3:$K$70")</f>
        <v>-121230000</v>
      </c>
      <c r="AP79" s="4" cm="1">
        <f t="array" aca="1" ref="AP79:AP146" ca="1">INDIRECT("'" &amp; AP78 &amp; "'!$K$3:$K$70")</f>
        <v>7514100000</v>
      </c>
      <c r="AQ79" s="4" cm="1">
        <f t="array" aca="1" ref="AQ79:AQ146" ca="1">INDIRECT("'" &amp; AQ78 &amp; "'!$K$3:$K$70")</f>
        <v>0</v>
      </c>
      <c r="AR79" s="4" cm="1">
        <f t="array" aca="1" ref="AR79:AR146" ca="1">INDIRECT("'" &amp; AR78 &amp; "'!$K$3:$K$70")</f>
        <v>66303300000</v>
      </c>
      <c r="AS79" s="4" cm="1">
        <f t="array" aca="1" ref="AS79:AS146" ca="1">INDIRECT("'" &amp; AS78 &amp; "'!$K$3:$K$70")</f>
        <v>0</v>
      </c>
      <c r="AT79" s="4" cm="1">
        <f t="array" aca="1" ref="AT79:AT146" ca="1">INDIRECT("'" &amp; AT78 &amp; "'!$K$3:$K$70")</f>
        <v>8287380000</v>
      </c>
      <c r="AU79" s="4" cm="1">
        <f t="array" aca="1" ref="AU79:AU146" ca="1">INDIRECT("'" &amp; AU78 &amp; "'!$K$3:$K$70")</f>
        <v>0</v>
      </c>
      <c r="AV79" s="4" cm="1">
        <f t="array" aca="1" ref="AV79:AV146" ca="1">INDIRECT("'" &amp; AV78 &amp; "'!$K$3:$K$70")</f>
        <v>0</v>
      </c>
      <c r="AX79" s="58"/>
      <c r="AY79" t="str">
        <f ca="1"/>
        <v>19/01/2024</v>
      </c>
      <c r="AZ79" s="4" cm="1">
        <f t="array" aca="1" ref="AZ79:AZ146" ca="1">INDIRECT("'" &amp; AZ78 &amp; "'!$K$3:$K$70")</f>
        <v>253238584000</v>
      </c>
      <c r="BA79" s="4" cm="1">
        <f t="array" aca="1" ref="BA79:BA146" ca="1">INDIRECT("'" &amp; BA78 &amp; "'!$K$3:$K$70")</f>
        <v>41253520000</v>
      </c>
      <c r="BB79" s="4" cm="1">
        <f t="array" aca="1" ref="BB79:BB146" ca="1">INDIRECT("'" &amp; BB78 &amp; "'!$K$3:$K$70")</f>
        <v>11214734000</v>
      </c>
      <c r="BD79" s="58"/>
      <c r="BE79" t="str">
        <f ca="1"/>
        <v>19/01/2024</v>
      </c>
      <c r="BF79" s="4" cm="1">
        <f t="array" aca="1" ref="BF79:BF146" ca="1">INDIRECT("'" &amp; BF78 &amp; "'!$K$3:$K$70")</f>
        <v>-27708560000</v>
      </c>
      <c r="BG79" s="4" cm="1">
        <f t="array" aca="1" ref="BG79:BG146" ca="1">INDIRECT("'" &amp; BG78 &amp; "'!$K$3:$K$70")</f>
        <v>99319835000</v>
      </c>
      <c r="BH79" s="4" cm="1">
        <f t="array" aca="1" ref="BH79:BH146" ca="1">INDIRECT("'" &amp; BH78 &amp; "'!$K$3:$K$70")</f>
        <v>34890570000</v>
      </c>
      <c r="BI79" s="4" cm="1">
        <f t="array" aca="1" ref="BI79:BI146" ca="1">INDIRECT("'" &amp; BI78 &amp; "'!$K$3:$K$70")</f>
        <v>20886940000</v>
      </c>
      <c r="BJ79" s="4" cm="1">
        <f t="array" aca="1" ref="BJ79:BJ146" ca="1">INDIRECT("'" &amp; BJ78 &amp; "'!$K$3:$K$70")</f>
        <v>-587000000</v>
      </c>
      <c r="BL79" s="58"/>
      <c r="BM79" t="str">
        <f ca="1"/>
        <v>19/01/2024</v>
      </c>
      <c r="BN79" s="4" cm="1">
        <f t="array" aca="1" ref="BN79:BN146" ca="1">INDIRECT("'" &amp; BN78 &amp; "'!$K$3:$K$70")</f>
        <v>139798690000</v>
      </c>
      <c r="BO79" s="4" cm="1">
        <f t="array" aca="1" ref="BO79:BO146" ca="1">INDIRECT("'" &amp; BO78 &amp; "'!$K$3:$K$70")</f>
        <v>-144220000</v>
      </c>
      <c r="BP79" s="4" cm="1">
        <f t="array" aca="1" ref="BP79:BP146" ca="1">INDIRECT("'" &amp; BP78 &amp; "'!$K$3:$K$70")</f>
        <v>-121580907000</v>
      </c>
      <c r="BQ79" s="4" cm="1">
        <f t="array" aca="1" ref="BQ79:BQ146" ca="1">INDIRECT("'" &amp; BQ78 &amp; "'!$K$3:$K$70")</f>
        <v>1733840000</v>
      </c>
      <c r="BR79" s="4" cm="1">
        <f t="array" aca="1" ref="BR79:BR146" ca="1">INDIRECT("'" &amp; BR78 &amp; "'!$K$3:$K$70")</f>
        <v>549406440000</v>
      </c>
      <c r="BS79" s="4" cm="1">
        <f t="array" aca="1" ref="BS79:BS146" ca="1">INDIRECT("'" &amp; BS78 &amp; "'!$K$3:$K$70")</f>
        <v>0</v>
      </c>
      <c r="BT79" s="4" cm="1">
        <f t="array" aca="1" ref="BT79:BT146" ca="1">INDIRECT("'" &amp; BT78 &amp; "'!$K$3:$K$70")</f>
        <v>11300070000</v>
      </c>
    </row>
    <row r="80" spans="20:87" x14ac:dyDescent="0.2">
      <c r="W80" s="58"/>
      <c r="X80" t="str">
        <f ca="1"/>
        <v>18/01/2024</v>
      </c>
      <c r="Y80" s="27">
        <f ca="1"/>
        <v>0</v>
      </c>
      <c r="Z80" s="27">
        <f ca="1"/>
        <v>0</v>
      </c>
      <c r="AA80" s="27">
        <f ca="1"/>
        <v>0</v>
      </c>
      <c r="AB80" s="27">
        <f ca="1"/>
        <v>0</v>
      </c>
      <c r="AC80" s="27">
        <f ca="1"/>
        <v>0</v>
      </c>
      <c r="AD80" s="27">
        <f ca="1"/>
        <v>0</v>
      </c>
      <c r="AF80" s="58"/>
      <c r="AG80" t="str">
        <f ca="1"/>
        <v>18/01/2024</v>
      </c>
      <c r="AH80" s="4">
        <f ca="1"/>
        <v>124974230000</v>
      </c>
      <c r="AI80" s="4">
        <f ca="1"/>
        <v>0</v>
      </c>
      <c r="AJ80" s="4">
        <f ca="1"/>
        <v>-8900000</v>
      </c>
      <c r="AK80" s="4">
        <f ca="1"/>
        <v>0</v>
      </c>
      <c r="AM80" s="58"/>
      <c r="AN80" t="str">
        <f ca="1"/>
        <v>18/01/2024</v>
      </c>
      <c r="AO80" s="4">
        <f ca="1"/>
        <v>-121230000</v>
      </c>
      <c r="AP80" s="4">
        <f ca="1"/>
        <v>7514100000</v>
      </c>
      <c r="AQ80" s="4">
        <f ca="1"/>
        <v>0</v>
      </c>
      <c r="AR80" s="4">
        <f ca="1"/>
        <v>27103115000</v>
      </c>
      <c r="AS80" s="4">
        <f ca="1"/>
        <v>0</v>
      </c>
      <c r="AT80" s="4">
        <f ca="1"/>
        <v>8287380000</v>
      </c>
      <c r="AU80" s="4">
        <f ca="1"/>
        <v>0</v>
      </c>
      <c r="AV80" s="4">
        <f ca="1"/>
        <v>0</v>
      </c>
      <c r="AX80" s="58"/>
      <c r="AY80" t="str">
        <f ca="1"/>
        <v>18/01/2024</v>
      </c>
      <c r="AZ80" s="4">
        <f ca="1"/>
        <v>212173329000</v>
      </c>
      <c r="BA80" s="4">
        <f ca="1"/>
        <v>41253520000</v>
      </c>
      <c r="BB80" s="4">
        <f ca="1"/>
        <v>11214734000</v>
      </c>
      <c r="BD80" s="58"/>
      <c r="BE80" t="str">
        <f ca="1"/>
        <v>18/01/2024</v>
      </c>
      <c r="BF80" s="4">
        <f ca="1"/>
        <v>-27708560000</v>
      </c>
      <c r="BG80" s="4">
        <f ca="1"/>
        <v>99319835000</v>
      </c>
      <c r="BH80" s="4">
        <f ca="1"/>
        <v>34890570000</v>
      </c>
      <c r="BI80" s="4">
        <f ca="1"/>
        <v>19946465000</v>
      </c>
      <c r="BJ80" s="4">
        <f ca="1"/>
        <v>-587000000</v>
      </c>
      <c r="BL80" s="58"/>
      <c r="BM80" t="str">
        <f ca="1"/>
        <v>18/01/2024</v>
      </c>
      <c r="BN80" s="4">
        <f ca="1"/>
        <v>128182340000</v>
      </c>
      <c r="BO80" s="4">
        <f ca="1"/>
        <v>-144220000</v>
      </c>
      <c r="BP80" s="4">
        <f ca="1"/>
        <v>-116275647000</v>
      </c>
      <c r="BQ80" s="4">
        <f ca="1"/>
        <v>1733840000</v>
      </c>
      <c r="BR80" s="4">
        <f ca="1"/>
        <v>535740030000</v>
      </c>
      <c r="BS80" s="4">
        <f ca="1"/>
        <v>0</v>
      </c>
      <c r="BT80" s="4">
        <f ca="1"/>
        <v>11300070000</v>
      </c>
    </row>
    <row r="81" spans="23:72" x14ac:dyDescent="0.2">
      <c r="W81" s="58"/>
      <c r="X81" t="str">
        <f ca="1"/>
        <v>17/01/2024</v>
      </c>
      <c r="Y81" s="27">
        <f ca="1"/>
        <v>0</v>
      </c>
      <c r="Z81" s="27">
        <f ca="1"/>
        <v>0</v>
      </c>
      <c r="AA81" s="27">
        <f ca="1"/>
        <v>0</v>
      </c>
      <c r="AB81" s="27">
        <f ca="1"/>
        <v>0</v>
      </c>
      <c r="AC81" s="27">
        <f ca="1"/>
        <v>0</v>
      </c>
      <c r="AD81" s="27">
        <f ca="1"/>
        <v>0</v>
      </c>
      <c r="AF81" s="58"/>
      <c r="AG81" t="str">
        <f ca="1"/>
        <v>17/01/2024</v>
      </c>
      <c r="AH81" s="4">
        <f ca="1"/>
        <v>125006270000</v>
      </c>
      <c r="AI81" s="4">
        <f ca="1"/>
        <v>0</v>
      </c>
      <c r="AJ81" s="4">
        <f ca="1"/>
        <v>-8900000</v>
      </c>
      <c r="AK81" s="4">
        <f ca="1"/>
        <v>0</v>
      </c>
      <c r="AM81" s="58"/>
      <c r="AN81" t="str">
        <f ca="1"/>
        <v>17/01/2024</v>
      </c>
      <c r="AO81" s="4">
        <f ca="1"/>
        <v>-112020000</v>
      </c>
      <c r="AP81" s="4">
        <f ca="1"/>
        <v>7514100000</v>
      </c>
      <c r="AQ81" s="4">
        <f ca="1"/>
        <v>0</v>
      </c>
      <c r="AR81" s="4">
        <f ca="1"/>
        <v>2380525000</v>
      </c>
      <c r="AS81" s="4">
        <f ca="1"/>
        <v>0</v>
      </c>
      <c r="AT81" s="4">
        <f ca="1"/>
        <v>8296280000</v>
      </c>
      <c r="AU81" s="4">
        <f ca="1"/>
        <v>0</v>
      </c>
      <c r="AV81" s="4">
        <f ca="1"/>
        <v>0</v>
      </c>
      <c r="AX81" s="58"/>
      <c r="AY81" t="str">
        <f ca="1"/>
        <v>17/01/2024</v>
      </c>
      <c r="AZ81" s="4">
        <f ca="1"/>
        <v>186631109000</v>
      </c>
      <c r="BA81" s="4">
        <f ca="1"/>
        <v>38783320000</v>
      </c>
      <c r="BB81" s="4">
        <f ca="1"/>
        <v>11046939000</v>
      </c>
      <c r="BD81" s="58"/>
      <c r="BE81" t="str">
        <f ca="1"/>
        <v>17/01/2024</v>
      </c>
      <c r="BF81" s="4">
        <f ca="1"/>
        <v>-26296720000</v>
      </c>
      <c r="BG81" s="4">
        <f ca="1"/>
        <v>91017835000</v>
      </c>
      <c r="BH81" s="4">
        <f ca="1"/>
        <v>36572395000</v>
      </c>
      <c r="BI81" s="4">
        <f ca="1"/>
        <v>4471055000</v>
      </c>
      <c r="BJ81" s="4">
        <f ca="1"/>
        <v>-587000000</v>
      </c>
      <c r="BL81" s="58"/>
      <c r="BM81" t="str">
        <f ca="1"/>
        <v>17/01/2024</v>
      </c>
      <c r="BN81" s="4">
        <f ca="1"/>
        <v>115605750000</v>
      </c>
      <c r="BO81" s="4">
        <f ca="1"/>
        <v>-133220000</v>
      </c>
      <c r="BP81" s="4">
        <f ca="1"/>
        <v>-118120132000</v>
      </c>
      <c r="BQ81" s="4">
        <f ca="1"/>
        <v>-238120000</v>
      </c>
      <c r="BR81" s="4">
        <f ca="1"/>
        <v>469503520000</v>
      </c>
      <c r="BS81" s="4">
        <f ca="1"/>
        <v>0</v>
      </c>
      <c r="BT81" s="4">
        <f ca="1"/>
        <v>5496865000</v>
      </c>
    </row>
    <row r="82" spans="23:72" x14ac:dyDescent="0.2">
      <c r="W82" s="58"/>
      <c r="X82" t="str">
        <f ca="1"/>
        <v>16/01/2024</v>
      </c>
      <c r="Y82" s="27">
        <f ca="1"/>
        <v>0</v>
      </c>
      <c r="Z82" s="27">
        <f ca="1"/>
        <v>0</v>
      </c>
      <c r="AA82" s="27">
        <f ca="1"/>
        <v>0</v>
      </c>
      <c r="AB82" s="27">
        <f ca="1"/>
        <v>0</v>
      </c>
      <c r="AC82" s="27">
        <f ca="1"/>
        <v>0</v>
      </c>
      <c r="AD82" s="27">
        <f ca="1"/>
        <v>0</v>
      </c>
      <c r="AF82" s="58"/>
      <c r="AG82" t="str">
        <f ca="1"/>
        <v>16/01/2024</v>
      </c>
      <c r="AH82" s="4">
        <f ca="1"/>
        <v>125148830000</v>
      </c>
      <c r="AI82" s="4">
        <f ca="1"/>
        <v>0</v>
      </c>
      <c r="AJ82" s="4">
        <f ca="1"/>
        <v>-8900000</v>
      </c>
      <c r="AK82" s="4">
        <f ca="1"/>
        <v>0</v>
      </c>
      <c r="AM82" s="58"/>
      <c r="AN82" t="str">
        <f ca="1"/>
        <v>16/01/2024</v>
      </c>
      <c r="AO82" s="4">
        <f ca="1"/>
        <v>-9390000</v>
      </c>
      <c r="AP82" s="4">
        <f ca="1"/>
        <v>7514100000</v>
      </c>
      <c r="AQ82" s="4">
        <f ca="1"/>
        <v>0</v>
      </c>
      <c r="AR82" s="4">
        <f ca="1"/>
        <v>2419725000</v>
      </c>
      <c r="AS82" s="4">
        <f ca="1"/>
        <v>0</v>
      </c>
      <c r="AT82" s="4">
        <f ca="1"/>
        <v>8395940000</v>
      </c>
      <c r="AU82" s="4">
        <f ca="1"/>
        <v>0</v>
      </c>
      <c r="AV82" s="4">
        <f ca="1"/>
        <v>0</v>
      </c>
      <c r="AX82" s="58"/>
      <c r="AY82" t="str">
        <f ca="1"/>
        <v>16/01/2024</v>
      </c>
      <c r="AZ82" s="4">
        <f ca="1"/>
        <v>210605779000</v>
      </c>
      <c r="BA82" s="4">
        <f ca="1"/>
        <v>38892340000</v>
      </c>
      <c r="BB82" s="4">
        <f ca="1"/>
        <v>11098229000</v>
      </c>
      <c r="BD82" s="58"/>
      <c r="BE82" t="str">
        <f ca="1"/>
        <v>16/01/2024</v>
      </c>
      <c r="BF82" s="4">
        <f ca="1"/>
        <v>-23727040000</v>
      </c>
      <c r="BG82" s="4">
        <f ca="1"/>
        <v>86487850000</v>
      </c>
      <c r="BH82" s="4">
        <f ca="1"/>
        <v>42517555000</v>
      </c>
      <c r="BI82" s="4">
        <f ca="1"/>
        <v>0</v>
      </c>
      <c r="BJ82" s="4">
        <f ca="1"/>
        <v>-587000000</v>
      </c>
      <c r="BL82" s="58"/>
      <c r="BM82" t="str">
        <f ca="1"/>
        <v>16/01/2024</v>
      </c>
      <c r="BN82" s="4">
        <f ca="1"/>
        <v>129239990000</v>
      </c>
      <c r="BO82" s="4">
        <f ca="1"/>
        <v>-10900000</v>
      </c>
      <c r="BP82" s="4">
        <f ca="1"/>
        <v>-89954307000</v>
      </c>
      <c r="BQ82" s="4">
        <f ca="1"/>
        <v>-19340000</v>
      </c>
      <c r="BR82" s="4">
        <f ca="1"/>
        <v>441734420000</v>
      </c>
      <c r="BS82" s="4">
        <f ca="1"/>
        <v>0</v>
      </c>
      <c r="BT82" s="4">
        <f ca="1"/>
        <v>7737165000</v>
      </c>
    </row>
    <row r="83" spans="23:72" x14ac:dyDescent="0.2">
      <c r="W83" s="58"/>
      <c r="X83" t="str">
        <f ca="1"/>
        <v>15/01/2024</v>
      </c>
      <c r="Y83" s="27">
        <f ca="1"/>
        <v>0</v>
      </c>
      <c r="Z83" s="27">
        <f ca="1"/>
        <v>0</v>
      </c>
      <c r="AA83" s="27">
        <f ca="1"/>
        <v>0</v>
      </c>
      <c r="AB83" s="27">
        <f ca="1"/>
        <v>0</v>
      </c>
      <c r="AC83" s="27">
        <f ca="1"/>
        <v>0</v>
      </c>
      <c r="AD83" s="27">
        <f ca="1"/>
        <v>0</v>
      </c>
      <c r="AF83" s="58"/>
      <c r="AG83" t="str">
        <f ca="1"/>
        <v>15/01/2024</v>
      </c>
      <c r="AH83" s="4">
        <f ca="1"/>
        <v>125148830000</v>
      </c>
      <c r="AI83" s="4">
        <f ca="1"/>
        <v>0</v>
      </c>
      <c r="AJ83" s="4">
        <f ca="1"/>
        <v>-8900000</v>
      </c>
      <c r="AK83" s="4">
        <f ca="1"/>
        <v>0</v>
      </c>
      <c r="AM83" s="58"/>
      <c r="AN83" t="str">
        <f ca="1"/>
        <v>15/01/2024</v>
      </c>
      <c r="AO83" s="4">
        <f ca="1"/>
        <v>-9390000</v>
      </c>
      <c r="AP83" s="4">
        <f ca="1"/>
        <v>7514100000</v>
      </c>
      <c r="AQ83" s="4">
        <f ca="1"/>
        <v>0</v>
      </c>
      <c r="AR83" s="4">
        <f ca="1"/>
        <v>2371325000</v>
      </c>
      <c r="AS83" s="4">
        <f ca="1"/>
        <v>0</v>
      </c>
      <c r="AT83" s="4">
        <f ca="1"/>
        <v>8395940000</v>
      </c>
      <c r="AU83" s="4">
        <f ca="1"/>
        <v>0</v>
      </c>
      <c r="AV83" s="4">
        <f ca="1"/>
        <v>0</v>
      </c>
      <c r="AX83" s="58"/>
      <c r="AY83" t="str">
        <f ca="1"/>
        <v>15/01/2024</v>
      </c>
      <c r="AZ83" s="4">
        <f ca="1"/>
        <v>193738269000</v>
      </c>
      <c r="BA83" s="4">
        <f ca="1"/>
        <v>28795895000</v>
      </c>
      <c r="BB83" s="4">
        <f ca="1"/>
        <v>7751729000</v>
      </c>
      <c r="BD83" s="58"/>
      <c r="BE83" t="str">
        <f ca="1"/>
        <v>15/01/2024</v>
      </c>
      <c r="BF83" s="4">
        <f ca="1"/>
        <v>-20556900000</v>
      </c>
      <c r="BG83" s="4">
        <f ca="1"/>
        <v>86487850000</v>
      </c>
      <c r="BH83" s="4">
        <f ca="1"/>
        <v>42517555000</v>
      </c>
      <c r="BI83" s="4">
        <f ca="1"/>
        <v>0</v>
      </c>
      <c r="BJ83" s="4">
        <f ca="1"/>
        <v>-587000000</v>
      </c>
      <c r="BL83" s="58"/>
      <c r="BM83" t="str">
        <f ca="1"/>
        <v>15/01/2024</v>
      </c>
      <c r="BN83" s="4">
        <f ca="1"/>
        <v>124117700000</v>
      </c>
      <c r="BO83" s="4">
        <f ca="1"/>
        <v>-10900000</v>
      </c>
      <c r="BP83" s="4">
        <f ca="1"/>
        <v>-76144437000</v>
      </c>
      <c r="BQ83" s="4">
        <f ca="1"/>
        <v>-19340000</v>
      </c>
      <c r="BR83" s="4">
        <f ca="1"/>
        <v>442944440000</v>
      </c>
      <c r="BS83" s="4">
        <f ca="1"/>
        <v>0</v>
      </c>
      <c r="BT83" s="4">
        <f ca="1"/>
        <v>8025010000</v>
      </c>
    </row>
    <row r="84" spans="23:72" x14ac:dyDescent="0.2">
      <c r="W84" s="58"/>
      <c r="X84" t="str">
        <f ca="1"/>
        <v>12/01/2024</v>
      </c>
      <c r="Y84" s="27">
        <f ca="1"/>
        <v>0</v>
      </c>
      <c r="Z84" s="27">
        <f ca="1"/>
        <v>0</v>
      </c>
      <c r="AA84" s="27">
        <f ca="1"/>
        <v>0</v>
      </c>
      <c r="AB84" s="27">
        <f ca="1"/>
        <v>0</v>
      </c>
      <c r="AC84" s="27">
        <f ca="1"/>
        <v>0</v>
      </c>
      <c r="AD84" s="27">
        <f ca="1"/>
        <v>0</v>
      </c>
      <c r="AF84" s="58"/>
      <c r="AG84" t="str">
        <f ca="1"/>
        <v>12/01/2024</v>
      </c>
      <c r="AH84" s="4">
        <f ca="1"/>
        <v>125148830000</v>
      </c>
      <c r="AI84" s="4">
        <f ca="1"/>
        <v>0</v>
      </c>
      <c r="AJ84" s="4">
        <f ca="1"/>
        <v>-8900000</v>
      </c>
      <c r="AK84" s="4">
        <f ca="1"/>
        <v>0</v>
      </c>
      <c r="AM84" s="58"/>
      <c r="AN84" t="str">
        <f ca="1"/>
        <v>12/01/2024</v>
      </c>
      <c r="AO84" s="4">
        <f ca="1"/>
        <v>-9390000</v>
      </c>
      <c r="AP84" s="4">
        <f ca="1"/>
        <v>7514100000</v>
      </c>
      <c r="AQ84" s="4">
        <f ca="1"/>
        <v>0</v>
      </c>
      <c r="AR84" s="4">
        <f ca="1"/>
        <v>2275275000</v>
      </c>
      <c r="AS84" s="4">
        <f ca="1"/>
        <v>0</v>
      </c>
      <c r="AT84" s="4">
        <f ca="1"/>
        <v>8395940000</v>
      </c>
      <c r="AU84" s="4">
        <f ca="1"/>
        <v>0</v>
      </c>
      <c r="AV84" s="4">
        <f ca="1"/>
        <v>0</v>
      </c>
      <c r="AX84" s="58"/>
      <c r="AY84" t="str">
        <f ca="1"/>
        <v>12/01/2024</v>
      </c>
      <c r="AZ84" s="4">
        <f ca="1"/>
        <v>165311429000</v>
      </c>
      <c r="BA84" s="4">
        <f ca="1"/>
        <v>28795895000</v>
      </c>
      <c r="BB84" s="4">
        <f ca="1"/>
        <v>6661729000</v>
      </c>
      <c r="BD84" s="58"/>
      <c r="BE84" t="str">
        <f ca="1"/>
        <v>12/01/2024</v>
      </c>
      <c r="BF84" s="4">
        <f ca="1"/>
        <v>-19730470000</v>
      </c>
      <c r="BG84" s="4">
        <f ca="1"/>
        <v>86487850000</v>
      </c>
      <c r="BH84" s="4">
        <f ca="1"/>
        <v>42517555000</v>
      </c>
      <c r="BI84" s="4">
        <f ca="1"/>
        <v>0</v>
      </c>
      <c r="BJ84" s="4">
        <f ca="1"/>
        <v>0</v>
      </c>
      <c r="BL84" s="58"/>
      <c r="BM84" t="str">
        <f ca="1"/>
        <v>12/01/2024</v>
      </c>
      <c r="BN84" s="4">
        <f ca="1"/>
        <v>114265400000</v>
      </c>
      <c r="BO84" s="4">
        <f ca="1"/>
        <v>-10900000</v>
      </c>
      <c r="BP84" s="4">
        <f ca="1"/>
        <v>-79418452000</v>
      </c>
      <c r="BQ84" s="4">
        <f ca="1"/>
        <v>-19340000</v>
      </c>
      <c r="BR84" s="4">
        <f ca="1"/>
        <v>444181570000</v>
      </c>
      <c r="BS84" s="4">
        <f ca="1"/>
        <v>0</v>
      </c>
      <c r="BT84" s="4">
        <f ca="1"/>
        <v>4714110000</v>
      </c>
    </row>
    <row r="85" spans="23:72" x14ac:dyDescent="0.2">
      <c r="W85" s="58"/>
      <c r="X85" t="str">
        <f ca="1"/>
        <v>11/01/2024</v>
      </c>
      <c r="Y85" s="27">
        <f ca="1"/>
        <v>0</v>
      </c>
      <c r="Z85" s="27">
        <f ca="1"/>
        <v>0</v>
      </c>
      <c r="AA85" s="27">
        <f ca="1"/>
        <v>0</v>
      </c>
      <c r="AB85" s="27">
        <f ca="1"/>
        <v>0</v>
      </c>
      <c r="AC85" s="27">
        <f ca="1"/>
        <v>0</v>
      </c>
      <c r="AD85" s="27">
        <f ca="1"/>
        <v>0</v>
      </c>
      <c r="AF85" s="58"/>
      <c r="AG85" t="str">
        <f ca="1"/>
        <v>11/01/2024</v>
      </c>
      <c r="AH85" s="4">
        <f ca="1"/>
        <v>124659160000</v>
      </c>
      <c r="AI85" s="4">
        <f ca="1"/>
        <v>0</v>
      </c>
      <c r="AJ85" s="4">
        <f ca="1"/>
        <v>-8900000</v>
      </c>
      <c r="AK85" s="4">
        <f ca="1"/>
        <v>0</v>
      </c>
      <c r="AM85" s="58"/>
      <c r="AN85" t="str">
        <f ca="1"/>
        <v>11/01/2024</v>
      </c>
      <c r="AO85" s="4">
        <f ca="1"/>
        <v>0</v>
      </c>
      <c r="AP85" s="4">
        <f ca="1"/>
        <v>7514100000</v>
      </c>
      <c r="AQ85" s="4">
        <f ca="1"/>
        <v>0</v>
      </c>
      <c r="AR85" s="4">
        <f ca="1"/>
        <v>2289795000</v>
      </c>
      <c r="AS85" s="4">
        <f ca="1"/>
        <v>0</v>
      </c>
      <c r="AT85" s="4">
        <f ca="1"/>
        <v>8405080000</v>
      </c>
      <c r="AU85" s="4">
        <f ca="1"/>
        <v>0</v>
      </c>
      <c r="AV85" s="4">
        <f ca="1"/>
        <v>0</v>
      </c>
      <c r="AX85" s="58"/>
      <c r="AY85" t="str">
        <f ca="1"/>
        <v>11/01/2024</v>
      </c>
      <c r="AZ85" s="4">
        <f ca="1"/>
        <v>173817839000</v>
      </c>
      <c r="BA85" s="4">
        <f ca="1"/>
        <v>21568615000</v>
      </c>
      <c r="BB85" s="4">
        <f ca="1"/>
        <v>4837634000</v>
      </c>
      <c r="BD85" s="58"/>
      <c r="BE85" t="str">
        <f ca="1"/>
        <v>11/01/2024</v>
      </c>
      <c r="BF85" s="4">
        <f ca="1"/>
        <v>-2000030000</v>
      </c>
      <c r="BG85" s="4">
        <f ca="1"/>
        <v>90404350000</v>
      </c>
      <c r="BH85" s="4">
        <f ca="1"/>
        <v>21210825000</v>
      </c>
      <c r="BI85" s="4">
        <f ca="1"/>
        <v>0</v>
      </c>
      <c r="BJ85" s="4">
        <f ca="1"/>
        <v>0</v>
      </c>
      <c r="BL85" s="58"/>
      <c r="BM85" t="str">
        <f ca="1"/>
        <v>11/01/2024</v>
      </c>
      <c r="BN85" s="4">
        <f ca="1"/>
        <v>134649950000</v>
      </c>
      <c r="BO85" s="4">
        <f ca="1"/>
        <v>0</v>
      </c>
      <c r="BP85" s="4">
        <f ca="1"/>
        <v>-34493502000</v>
      </c>
      <c r="BQ85" s="4">
        <f ca="1"/>
        <v>0</v>
      </c>
      <c r="BR85" s="4">
        <f ca="1"/>
        <v>460090250000</v>
      </c>
      <c r="BS85" s="4">
        <f ca="1"/>
        <v>0</v>
      </c>
      <c r="BT85" s="4">
        <f ca="1"/>
        <v>0</v>
      </c>
    </row>
    <row r="86" spans="23:72" x14ac:dyDescent="0.2">
      <c r="W86" s="58"/>
      <c r="X86" t="str">
        <f ca="1"/>
        <v>10/01/2024</v>
      </c>
      <c r="Y86" s="27">
        <f ca="1"/>
        <v>0</v>
      </c>
      <c r="Z86" s="27">
        <f ca="1"/>
        <v>0</v>
      </c>
      <c r="AA86" s="27">
        <f ca="1"/>
        <v>0</v>
      </c>
      <c r="AB86" s="27">
        <f ca="1"/>
        <v>0</v>
      </c>
      <c r="AC86" s="27">
        <f ca="1"/>
        <v>0</v>
      </c>
      <c r="AD86" s="27">
        <f ca="1"/>
        <v>0</v>
      </c>
      <c r="AF86" s="58"/>
      <c r="AG86" t="str">
        <f ca="1"/>
        <v>10/01/2024</v>
      </c>
      <c r="AH86" s="4">
        <f ca="1"/>
        <v>124169490000</v>
      </c>
      <c r="AI86" s="4">
        <f ca="1"/>
        <v>0</v>
      </c>
      <c r="AJ86" s="4">
        <f ca="1"/>
        <v>-8900000</v>
      </c>
      <c r="AK86" s="4">
        <f ca="1"/>
        <v>0</v>
      </c>
      <c r="AM86" s="58"/>
      <c r="AN86" t="str">
        <f ca="1"/>
        <v>10/01/2024</v>
      </c>
      <c r="AO86" s="4">
        <f ca="1"/>
        <v>0</v>
      </c>
      <c r="AP86" s="4">
        <f ca="1"/>
        <v>7514100000</v>
      </c>
      <c r="AQ86" s="4">
        <f ca="1"/>
        <v>0</v>
      </c>
      <c r="AR86" s="4">
        <f ca="1"/>
        <v>2289795000</v>
      </c>
      <c r="AS86" s="4">
        <f ca="1"/>
        <v>0</v>
      </c>
      <c r="AT86" s="4">
        <f ca="1"/>
        <v>8405080000</v>
      </c>
      <c r="AU86" s="4">
        <f ca="1"/>
        <v>0</v>
      </c>
      <c r="AV86" s="4">
        <f ca="1"/>
        <v>0</v>
      </c>
      <c r="AX86" s="58"/>
      <c r="AY86" t="str">
        <f ca="1"/>
        <v>10/01/2024</v>
      </c>
      <c r="AZ86" s="4">
        <f ca="1"/>
        <v>152471784000</v>
      </c>
      <c r="BA86" s="4">
        <f ca="1"/>
        <v>21568615000</v>
      </c>
      <c r="BB86" s="4">
        <f ca="1"/>
        <v>4837634000</v>
      </c>
      <c r="BD86" s="58"/>
      <c r="BE86" t="str">
        <f ca="1"/>
        <v>10/01/2024</v>
      </c>
      <c r="BF86" s="4">
        <f ca="1"/>
        <v>-2000030000</v>
      </c>
      <c r="BG86" s="4">
        <f ca="1"/>
        <v>90404350000</v>
      </c>
      <c r="BH86" s="4">
        <f ca="1"/>
        <v>21210825000</v>
      </c>
      <c r="BI86" s="4">
        <f ca="1"/>
        <v>0</v>
      </c>
      <c r="BJ86" s="4">
        <f ca="1"/>
        <v>0</v>
      </c>
      <c r="BL86" s="58"/>
      <c r="BM86" t="str">
        <f ca="1"/>
        <v>10/01/2024</v>
      </c>
      <c r="BN86" s="4">
        <f ca="1"/>
        <v>129196490000</v>
      </c>
      <c r="BO86" s="4">
        <f ca="1"/>
        <v>0</v>
      </c>
      <c r="BP86" s="4">
        <f ca="1"/>
        <v>-40376832000</v>
      </c>
      <c r="BQ86" s="4">
        <f ca="1"/>
        <v>0</v>
      </c>
      <c r="BR86" s="4">
        <f ca="1"/>
        <v>460090250000</v>
      </c>
      <c r="BS86" s="4">
        <f ca="1"/>
        <v>0</v>
      </c>
      <c r="BT86" s="4">
        <f ca="1"/>
        <v>0</v>
      </c>
    </row>
    <row r="87" spans="23:72" x14ac:dyDescent="0.2">
      <c r="W87" s="58"/>
      <c r="X87" t="str">
        <f ca="1"/>
        <v>09/01/2024</v>
      </c>
      <c r="Y87" s="27">
        <f ca="1"/>
        <v>0</v>
      </c>
      <c r="Z87" s="27">
        <f ca="1"/>
        <v>0</v>
      </c>
      <c r="AA87" s="27">
        <f ca="1"/>
        <v>0</v>
      </c>
      <c r="AB87" s="27">
        <f ca="1"/>
        <v>0</v>
      </c>
      <c r="AC87" s="27">
        <f ca="1"/>
        <v>0</v>
      </c>
      <c r="AD87" s="27">
        <f ca="1"/>
        <v>0</v>
      </c>
      <c r="AF87" s="58"/>
      <c r="AG87" t="str">
        <f ca="1"/>
        <v>09/01/2024</v>
      </c>
      <c r="AH87" s="4">
        <f ca="1"/>
        <v>124169490000</v>
      </c>
      <c r="AI87" s="4">
        <f ca="1"/>
        <v>0</v>
      </c>
      <c r="AJ87" s="4">
        <f ca="1"/>
        <v>-8900000</v>
      </c>
      <c r="AK87" s="4">
        <f ca="1"/>
        <v>0</v>
      </c>
      <c r="AM87" s="58"/>
      <c r="AN87" t="str">
        <f ca="1"/>
        <v>09/01/2024</v>
      </c>
      <c r="AO87" s="4">
        <f ca="1"/>
        <v>0</v>
      </c>
      <c r="AP87" s="4">
        <f ca="1"/>
        <v>7514100000</v>
      </c>
      <c r="AQ87" s="4">
        <f ca="1"/>
        <v>0</v>
      </c>
      <c r="AR87" s="4">
        <f ca="1"/>
        <v>2289795000</v>
      </c>
      <c r="AS87" s="4">
        <f ca="1"/>
        <v>0</v>
      </c>
      <c r="AT87" s="4">
        <f ca="1"/>
        <v>8405080000</v>
      </c>
      <c r="AU87" s="4">
        <f ca="1"/>
        <v>0</v>
      </c>
      <c r="AV87" s="4">
        <f ca="1"/>
        <v>0</v>
      </c>
      <c r="AX87" s="58"/>
      <c r="AY87" t="str">
        <f ca="1"/>
        <v>09/01/2024</v>
      </c>
      <c r="AZ87" s="4">
        <f ca="1"/>
        <v>151486519000</v>
      </c>
      <c r="BA87" s="4">
        <f ca="1"/>
        <v>21568615000</v>
      </c>
      <c r="BB87" s="4">
        <f ca="1"/>
        <v>3324729000</v>
      </c>
      <c r="BD87" s="58"/>
      <c r="BE87" t="str">
        <f ca="1"/>
        <v>09/01/2024</v>
      </c>
      <c r="BF87" s="4">
        <f ca="1"/>
        <v>-2000030000</v>
      </c>
      <c r="BG87" s="4">
        <f ca="1"/>
        <v>90404350000</v>
      </c>
      <c r="BH87" s="4">
        <f ca="1"/>
        <v>21210825000</v>
      </c>
      <c r="BI87" s="4">
        <f ca="1"/>
        <v>0</v>
      </c>
      <c r="BJ87" s="4">
        <f ca="1"/>
        <v>0</v>
      </c>
      <c r="BL87" s="58"/>
      <c r="BM87" t="str">
        <f ca="1"/>
        <v>09/01/2024</v>
      </c>
      <c r="BN87" s="4">
        <f ca="1"/>
        <v>140687560000</v>
      </c>
      <c r="BO87" s="4">
        <f ca="1"/>
        <v>0</v>
      </c>
      <c r="BP87" s="4">
        <f ca="1"/>
        <v>-13506567000</v>
      </c>
      <c r="BQ87" s="4">
        <f ca="1"/>
        <v>0</v>
      </c>
      <c r="BR87" s="4">
        <f ca="1"/>
        <v>460090250000</v>
      </c>
      <c r="BS87" s="4">
        <f ca="1"/>
        <v>0</v>
      </c>
      <c r="BT87" s="4">
        <f ca="1"/>
        <v>0</v>
      </c>
    </row>
    <row r="88" spans="23:72" x14ac:dyDescent="0.2">
      <c r="W88" s="58"/>
      <c r="X88" t="str">
        <f ca="1"/>
        <v>08/01/2024</v>
      </c>
      <c r="Y88" s="27">
        <f ca="1"/>
        <v>0</v>
      </c>
      <c r="Z88" s="27">
        <f ca="1"/>
        <v>0</v>
      </c>
      <c r="AA88" s="27">
        <f ca="1"/>
        <v>0</v>
      </c>
      <c r="AB88" s="27">
        <f ca="1"/>
        <v>0</v>
      </c>
      <c r="AC88" s="27">
        <f ca="1"/>
        <v>0</v>
      </c>
      <c r="AD88" s="27">
        <f ca="1"/>
        <v>0</v>
      </c>
      <c r="AF88" s="58"/>
      <c r="AG88" t="str">
        <f ca="1"/>
        <v>08/01/2024</v>
      </c>
      <c r="AH88" s="4">
        <f ca="1"/>
        <v>124169490000</v>
      </c>
      <c r="AI88" s="4">
        <f ca="1"/>
        <v>0</v>
      </c>
      <c r="AJ88" s="4">
        <f ca="1"/>
        <v>-8900000</v>
      </c>
      <c r="AK88" s="4">
        <f ca="1"/>
        <v>0</v>
      </c>
      <c r="AM88" s="58"/>
      <c r="AN88" t="str">
        <f ca="1"/>
        <v>08/01/2024</v>
      </c>
      <c r="AO88" s="4">
        <f ca="1"/>
        <v>0</v>
      </c>
      <c r="AP88" s="4">
        <f ca="1"/>
        <v>7514100000</v>
      </c>
      <c r="AQ88" s="4">
        <f ca="1"/>
        <v>0</v>
      </c>
      <c r="AR88" s="4">
        <f ca="1"/>
        <v>2289795000</v>
      </c>
      <c r="AS88" s="4">
        <f ca="1"/>
        <v>0</v>
      </c>
      <c r="AT88" s="4">
        <f ca="1"/>
        <v>8405080000</v>
      </c>
      <c r="AU88" s="4">
        <f ca="1"/>
        <v>0</v>
      </c>
      <c r="AV88" s="4">
        <f ca="1"/>
        <v>0</v>
      </c>
      <c r="AX88" s="58"/>
      <c r="AY88" t="str">
        <f ca="1"/>
        <v>08/01/2024</v>
      </c>
      <c r="AZ88" s="4">
        <f ca="1"/>
        <v>133236324000</v>
      </c>
      <c r="BA88" s="4">
        <f ca="1"/>
        <v>21568615000</v>
      </c>
      <c r="BB88" s="4">
        <f ca="1"/>
        <v>7579954000</v>
      </c>
      <c r="BD88" s="58"/>
      <c r="BE88" t="str">
        <f ca="1"/>
        <v>08/01/2024</v>
      </c>
      <c r="BF88" s="4">
        <f ca="1"/>
        <v>-2000030000</v>
      </c>
      <c r="BG88" s="4">
        <f ca="1"/>
        <v>96317700000</v>
      </c>
      <c r="BH88" s="4">
        <f ca="1"/>
        <v>21210825000</v>
      </c>
      <c r="BI88" s="4">
        <f ca="1"/>
        <v>0</v>
      </c>
      <c r="BJ88" s="4">
        <f ca="1"/>
        <v>0</v>
      </c>
      <c r="BL88" s="58"/>
      <c r="BM88" t="str">
        <f ca="1"/>
        <v>08/01/2024</v>
      </c>
      <c r="BN88" s="4">
        <f ca="1"/>
        <v>133106550000</v>
      </c>
      <c r="BO88" s="4">
        <f ca="1"/>
        <v>0</v>
      </c>
      <c r="BP88" s="4">
        <f ca="1"/>
        <v>-11610747000</v>
      </c>
      <c r="BQ88" s="4">
        <f ca="1"/>
        <v>0</v>
      </c>
      <c r="BR88" s="4">
        <f ca="1"/>
        <v>460090250000</v>
      </c>
      <c r="BS88" s="4">
        <f ca="1"/>
        <v>0</v>
      </c>
      <c r="BT88" s="4">
        <f ca="1"/>
        <v>0</v>
      </c>
    </row>
    <row r="89" spans="23:72" x14ac:dyDescent="0.2">
      <c r="W89" s="58"/>
      <c r="X89" t="str">
        <f ca="1"/>
        <v>05/01/2024</v>
      </c>
      <c r="Y89" s="27">
        <f ca="1"/>
        <v>0</v>
      </c>
      <c r="Z89" s="27">
        <f ca="1"/>
        <v>0</v>
      </c>
      <c r="AA89" s="27">
        <f ca="1"/>
        <v>0</v>
      </c>
      <c r="AB89" s="27">
        <f ca="1"/>
        <v>0</v>
      </c>
      <c r="AC89" s="27">
        <f ca="1"/>
        <v>0</v>
      </c>
      <c r="AD89" s="27">
        <f ca="1"/>
        <v>0</v>
      </c>
      <c r="AF89" s="58"/>
      <c r="AG89" t="str">
        <f ca="1"/>
        <v>05/01/2024</v>
      </c>
      <c r="AH89" s="4">
        <f ca="1"/>
        <v>124169490000</v>
      </c>
      <c r="AI89" s="4">
        <f ca="1"/>
        <v>0</v>
      </c>
      <c r="AJ89" s="4">
        <f ca="1"/>
        <v>-8900000</v>
      </c>
      <c r="AK89" s="4">
        <f ca="1"/>
        <v>0</v>
      </c>
      <c r="AM89" s="58"/>
      <c r="AN89" t="str">
        <f ca="1"/>
        <v>05/01/2024</v>
      </c>
      <c r="AO89" s="4">
        <f ca="1"/>
        <v>0</v>
      </c>
      <c r="AP89" s="4">
        <f ca="1"/>
        <v>7514100000</v>
      </c>
      <c r="AQ89" s="4">
        <f ca="1"/>
        <v>0</v>
      </c>
      <c r="AR89" s="4">
        <f ca="1"/>
        <v>2289795000</v>
      </c>
      <c r="AS89" s="4">
        <f ca="1"/>
        <v>0</v>
      </c>
      <c r="AT89" s="4">
        <f ca="1"/>
        <v>8405080000</v>
      </c>
      <c r="AU89" s="4">
        <f ca="1"/>
        <v>0</v>
      </c>
      <c r="AV89" s="4">
        <f ca="1"/>
        <v>0</v>
      </c>
      <c r="AX89" s="58"/>
      <c r="AY89" t="str">
        <f ca="1"/>
        <v>05/01/2024</v>
      </c>
      <c r="AZ89" s="4">
        <f ca="1"/>
        <v>129724134000</v>
      </c>
      <c r="BA89" s="4">
        <f ca="1"/>
        <v>21568615000</v>
      </c>
      <c r="BB89" s="4">
        <f ca="1"/>
        <v>7579954000</v>
      </c>
      <c r="BD89" s="58"/>
      <c r="BE89" t="str">
        <f ca="1"/>
        <v>05/01/2024</v>
      </c>
      <c r="BF89" s="4">
        <f ca="1"/>
        <v>-2000030000</v>
      </c>
      <c r="BG89" s="4">
        <f ca="1"/>
        <v>96317700000</v>
      </c>
      <c r="BH89" s="4">
        <f ca="1"/>
        <v>21210825000</v>
      </c>
      <c r="BI89" s="4">
        <f ca="1"/>
        <v>0</v>
      </c>
      <c r="BJ89" s="4">
        <f ca="1"/>
        <v>0</v>
      </c>
      <c r="BL89" s="58"/>
      <c r="BM89" t="str">
        <f ca="1"/>
        <v>05/01/2024</v>
      </c>
      <c r="BN89" s="4">
        <f ca="1"/>
        <v>126094870000</v>
      </c>
      <c r="BO89" s="4">
        <f ca="1"/>
        <v>0</v>
      </c>
      <c r="BP89" s="4">
        <f ca="1"/>
        <v>-14444192000</v>
      </c>
      <c r="BQ89" s="4">
        <f ca="1"/>
        <v>0</v>
      </c>
      <c r="BR89" s="4">
        <f ca="1"/>
        <v>470215630000</v>
      </c>
      <c r="BS89" s="4">
        <f ca="1"/>
        <v>0</v>
      </c>
      <c r="BT89" s="4">
        <f ca="1"/>
        <v>0</v>
      </c>
    </row>
    <row r="90" spans="23:72" x14ac:dyDescent="0.2">
      <c r="W90" s="58"/>
      <c r="X90" t="str">
        <f ca="1"/>
        <v>04/01/2024</v>
      </c>
      <c r="Y90" s="27">
        <f ca="1"/>
        <v>0</v>
      </c>
      <c r="Z90" s="27">
        <f ca="1"/>
        <v>0</v>
      </c>
      <c r="AA90" s="27">
        <f ca="1"/>
        <v>0</v>
      </c>
      <c r="AB90" s="27">
        <f ca="1"/>
        <v>0</v>
      </c>
      <c r="AC90" s="27">
        <f ca="1"/>
        <v>0</v>
      </c>
      <c r="AD90" s="27">
        <f ca="1"/>
        <v>0</v>
      </c>
      <c r="AF90" s="58"/>
      <c r="AG90" t="str">
        <f ca="1"/>
        <v>04/01/2024</v>
      </c>
      <c r="AH90" s="4">
        <f ca="1"/>
        <v>124169490000</v>
      </c>
      <c r="AI90" s="4">
        <f ca="1"/>
        <v>0</v>
      </c>
      <c r="AJ90" s="4">
        <f ca="1"/>
        <v>-8900000</v>
      </c>
      <c r="AK90" s="4">
        <f ca="1"/>
        <v>0</v>
      </c>
      <c r="AM90" s="58"/>
      <c r="AN90" t="str">
        <f ca="1"/>
        <v>04/01/2024</v>
      </c>
      <c r="AO90" s="4">
        <f ca="1"/>
        <v>0</v>
      </c>
      <c r="AP90" s="4">
        <f ca="1"/>
        <v>7514100000</v>
      </c>
      <c r="AQ90" s="4">
        <f ca="1"/>
        <v>0</v>
      </c>
      <c r="AR90" s="4">
        <f ca="1"/>
        <v>2289795000</v>
      </c>
      <c r="AS90" s="4">
        <f ca="1"/>
        <v>0</v>
      </c>
      <c r="AT90" s="4">
        <f ca="1"/>
        <v>8405080000</v>
      </c>
      <c r="AU90" s="4">
        <f ca="1"/>
        <v>0</v>
      </c>
      <c r="AV90" s="4">
        <f ca="1"/>
        <v>0</v>
      </c>
      <c r="AX90" s="58"/>
      <c r="AY90" t="str">
        <f ca="1"/>
        <v>04/01/2024</v>
      </c>
      <c r="AZ90" s="4">
        <f ca="1"/>
        <v>118602644000</v>
      </c>
      <c r="BA90" s="4">
        <f ca="1"/>
        <v>21568615000</v>
      </c>
      <c r="BB90" s="4">
        <f ca="1"/>
        <v>5793174000</v>
      </c>
      <c r="BD90" s="58"/>
      <c r="BE90" t="str">
        <f ca="1"/>
        <v>04/01/2024</v>
      </c>
      <c r="BF90" s="4">
        <f ca="1"/>
        <v>-2000030000</v>
      </c>
      <c r="BG90" s="4">
        <f ca="1"/>
        <v>90545000000</v>
      </c>
      <c r="BH90" s="4">
        <f ca="1"/>
        <v>16694135000</v>
      </c>
      <c r="BI90" s="4">
        <f ca="1"/>
        <v>0</v>
      </c>
      <c r="BJ90" s="4">
        <f ca="1"/>
        <v>0</v>
      </c>
      <c r="BL90" s="58"/>
      <c r="BM90" t="str">
        <f ca="1"/>
        <v>04/01/2024</v>
      </c>
      <c r="BN90" s="4">
        <f ca="1"/>
        <v>121182330000</v>
      </c>
      <c r="BO90" s="4">
        <f ca="1"/>
        <v>0</v>
      </c>
      <c r="BP90" s="4">
        <f ca="1"/>
        <v>-47687407000</v>
      </c>
      <c r="BQ90" s="4">
        <f ca="1"/>
        <v>0</v>
      </c>
      <c r="BR90" s="4">
        <f ca="1"/>
        <v>472637460000</v>
      </c>
      <c r="BS90" s="4">
        <f ca="1"/>
        <v>0</v>
      </c>
      <c r="BT90" s="4">
        <f ca="1"/>
        <v>0</v>
      </c>
    </row>
    <row r="91" spans="23:72" x14ac:dyDescent="0.2">
      <c r="W91" s="58"/>
      <c r="X91" t="str">
        <f ca="1"/>
        <v>03/01/2024</v>
      </c>
      <c r="Y91" s="27">
        <f ca="1"/>
        <v>0</v>
      </c>
      <c r="Z91" s="27">
        <f ca="1"/>
        <v>0</v>
      </c>
      <c r="AA91" s="27">
        <f ca="1"/>
        <v>0</v>
      </c>
      <c r="AB91" s="27">
        <f ca="1"/>
        <v>0</v>
      </c>
      <c r="AC91" s="27">
        <f ca="1"/>
        <v>0</v>
      </c>
      <c r="AD91" s="27">
        <f ca="1"/>
        <v>0</v>
      </c>
      <c r="AF91" s="58"/>
      <c r="AG91" t="str">
        <f ca="1"/>
        <v>03/01/2024</v>
      </c>
      <c r="AH91" s="4">
        <f ca="1"/>
        <v>124169490000</v>
      </c>
      <c r="AI91" s="4">
        <f ca="1"/>
        <v>0</v>
      </c>
      <c r="AJ91" s="4">
        <f ca="1"/>
        <v>-8900000</v>
      </c>
      <c r="AK91" s="4">
        <f ca="1"/>
        <v>0</v>
      </c>
      <c r="AM91" s="58"/>
      <c r="AN91" t="str">
        <f ca="1"/>
        <v>03/01/2024</v>
      </c>
      <c r="AO91" s="4">
        <f ca="1"/>
        <v>0</v>
      </c>
      <c r="AP91" s="4">
        <f ca="1"/>
        <v>7514100000</v>
      </c>
      <c r="AQ91" s="4">
        <f ca="1"/>
        <v>0</v>
      </c>
      <c r="AR91" s="4">
        <f ca="1"/>
        <v>2289795000</v>
      </c>
      <c r="AS91" s="4">
        <f ca="1"/>
        <v>0</v>
      </c>
      <c r="AT91" s="4">
        <f ca="1"/>
        <v>8405080000</v>
      </c>
      <c r="AU91" s="4">
        <f ca="1"/>
        <v>0</v>
      </c>
      <c r="AV91" s="4">
        <f ca="1"/>
        <v>0</v>
      </c>
      <c r="AX91" s="58"/>
      <c r="AY91" t="str">
        <f ca="1"/>
        <v>03/01/2024</v>
      </c>
      <c r="AZ91" s="4">
        <f ca="1"/>
        <v>17471604000</v>
      </c>
      <c r="BA91" s="4">
        <f ca="1"/>
        <v>21568615000</v>
      </c>
      <c r="BB91" s="4">
        <f ca="1"/>
        <v>5793174000</v>
      </c>
      <c r="BD91" s="58"/>
      <c r="BE91" t="str">
        <f ca="1"/>
        <v>03/01/2024</v>
      </c>
      <c r="BF91" s="4">
        <f ca="1"/>
        <v>-7468910000</v>
      </c>
      <c r="BG91" s="4">
        <f ca="1"/>
        <v>67007395000</v>
      </c>
      <c r="BH91" s="4">
        <f ca="1"/>
        <v>14149945000</v>
      </c>
      <c r="BI91" s="4">
        <f ca="1"/>
        <v>0</v>
      </c>
      <c r="BJ91" s="4">
        <f ca="1"/>
        <v>0</v>
      </c>
      <c r="BL91" s="58"/>
      <c r="BM91" t="str">
        <f ca="1"/>
        <v>03/01/2024</v>
      </c>
      <c r="BN91" s="4">
        <f ca="1"/>
        <v>92801000000</v>
      </c>
      <c r="BO91" s="4">
        <f ca="1"/>
        <v>0</v>
      </c>
      <c r="BP91" s="4">
        <f ca="1"/>
        <v>-149682857000</v>
      </c>
      <c r="BQ91" s="4">
        <f ca="1"/>
        <v>0</v>
      </c>
      <c r="BR91" s="4">
        <f ca="1"/>
        <v>467676720000</v>
      </c>
      <c r="BS91" s="4">
        <f ca="1"/>
        <v>0</v>
      </c>
      <c r="BT91" s="4">
        <f ca="1"/>
        <v>0</v>
      </c>
    </row>
    <row r="92" spans="23:72" x14ac:dyDescent="0.2">
      <c r="W92" s="58"/>
      <c r="X92" t="str">
        <f ca="1"/>
        <v>02/01/2024</v>
      </c>
      <c r="Y92" s="27">
        <f ca="1"/>
        <v>0</v>
      </c>
      <c r="Z92" s="27">
        <f ca="1"/>
        <v>0</v>
      </c>
      <c r="AA92" s="27">
        <f ca="1"/>
        <v>0</v>
      </c>
      <c r="AB92" s="27">
        <f ca="1"/>
        <v>0</v>
      </c>
      <c r="AC92" s="27">
        <f ca="1"/>
        <v>0</v>
      </c>
      <c r="AD92" s="27">
        <f ca="1"/>
        <v>0</v>
      </c>
      <c r="AF92" s="58"/>
      <c r="AG92" t="str">
        <f ca="1"/>
        <v>02/01/2024</v>
      </c>
      <c r="AH92" s="4">
        <f ca="1"/>
        <v>124169490000</v>
      </c>
      <c r="AI92" s="4">
        <f ca="1"/>
        <v>0</v>
      </c>
      <c r="AJ92" s="4">
        <f ca="1"/>
        <v>-8900000</v>
      </c>
      <c r="AK92" s="4">
        <f ca="1"/>
        <v>0</v>
      </c>
      <c r="AM92" s="58"/>
      <c r="AN92" t="str">
        <f ca="1"/>
        <v>02/01/2024</v>
      </c>
      <c r="AO92" s="4">
        <f ca="1"/>
        <v>0</v>
      </c>
      <c r="AP92" s="4">
        <f ca="1"/>
        <v>7514100000</v>
      </c>
      <c r="AQ92" s="4">
        <f ca="1"/>
        <v>0</v>
      </c>
      <c r="AR92" s="4">
        <f ca="1"/>
        <v>2289795000</v>
      </c>
      <c r="AS92" s="4">
        <f ca="1"/>
        <v>0</v>
      </c>
      <c r="AT92" s="4">
        <f ca="1"/>
        <v>8405080000</v>
      </c>
      <c r="AU92" s="4">
        <f ca="1"/>
        <v>0</v>
      </c>
      <c r="AV92" s="4">
        <f ca="1"/>
        <v>0</v>
      </c>
      <c r="AX92" s="58"/>
      <c r="AY92" t="str">
        <f ca="1"/>
        <v>02/01/2024</v>
      </c>
      <c r="AZ92" s="4">
        <f ca="1"/>
        <v>22156679000</v>
      </c>
      <c r="BA92" s="4">
        <f ca="1"/>
        <v>21568615000</v>
      </c>
      <c r="BB92" s="4">
        <f ca="1"/>
        <v>5793174000</v>
      </c>
      <c r="BD92" s="58"/>
      <c r="BE92" t="str">
        <f ca="1"/>
        <v>02/01/2024</v>
      </c>
      <c r="BF92" s="4">
        <f ca="1"/>
        <v>-7468910000</v>
      </c>
      <c r="BG92" s="4">
        <f ca="1"/>
        <v>48935860000</v>
      </c>
      <c r="BH92" s="4">
        <f ca="1"/>
        <v>12825440000</v>
      </c>
      <c r="BI92" s="4">
        <f ca="1"/>
        <v>0</v>
      </c>
      <c r="BJ92" s="4">
        <f ca="1"/>
        <v>0</v>
      </c>
      <c r="BL92" s="58"/>
      <c r="BM92" t="str">
        <f ca="1"/>
        <v>02/01/2024</v>
      </c>
      <c r="BN92" s="4">
        <f ca="1"/>
        <v>100979730000</v>
      </c>
      <c r="BO92" s="4">
        <f ca="1"/>
        <v>0</v>
      </c>
      <c r="BP92" s="4">
        <f ca="1"/>
        <v>-143399607000</v>
      </c>
      <c r="BQ92" s="4">
        <f ca="1"/>
        <v>0</v>
      </c>
      <c r="BR92" s="4">
        <f ca="1"/>
        <v>467676720000</v>
      </c>
      <c r="BS92" s="4">
        <f ca="1"/>
        <v>0</v>
      </c>
      <c r="BT92" s="4">
        <f ca="1"/>
        <v>0</v>
      </c>
    </row>
    <row r="93" spans="23:72" x14ac:dyDescent="0.2">
      <c r="W93" s="58"/>
      <c r="X93" t="str">
        <f ca="1"/>
        <v>29/12/2023</v>
      </c>
      <c r="Y93" s="27">
        <f ca="1"/>
        <v>0</v>
      </c>
      <c r="Z93" s="27">
        <f ca="1"/>
        <v>0</v>
      </c>
      <c r="AA93" s="27">
        <f ca="1"/>
        <v>0</v>
      </c>
      <c r="AB93" s="27">
        <f ca="1"/>
        <v>0</v>
      </c>
      <c r="AC93" s="27">
        <f ca="1"/>
        <v>0</v>
      </c>
      <c r="AD93" s="27">
        <f ca="1"/>
        <v>0</v>
      </c>
      <c r="AF93" s="58"/>
      <c r="AG93" t="str">
        <f ca="1"/>
        <v>29/12/2023</v>
      </c>
      <c r="AH93" s="4">
        <f ca="1"/>
        <v>124169490000</v>
      </c>
      <c r="AI93" s="4">
        <f ca="1"/>
        <v>0</v>
      </c>
      <c r="AJ93" s="4">
        <f ca="1"/>
        <v>-8900000</v>
      </c>
      <c r="AK93" s="4">
        <f ca="1"/>
        <v>0</v>
      </c>
      <c r="AM93" s="58"/>
      <c r="AN93" t="str">
        <f ca="1"/>
        <v>29/12/2023</v>
      </c>
      <c r="AO93" s="4">
        <f ca="1"/>
        <v>0</v>
      </c>
      <c r="AP93" s="4">
        <f ca="1"/>
        <v>0</v>
      </c>
      <c r="AQ93" s="4">
        <f ca="1"/>
        <v>0</v>
      </c>
      <c r="AR93" s="4">
        <f ca="1"/>
        <v>2289795000</v>
      </c>
      <c r="AS93" s="4">
        <f ca="1"/>
        <v>0</v>
      </c>
      <c r="AT93" s="4">
        <f ca="1"/>
        <v>8405080000</v>
      </c>
      <c r="AU93" s="4">
        <f ca="1"/>
        <v>0</v>
      </c>
      <c r="AV93" s="4">
        <f ca="1"/>
        <v>0</v>
      </c>
      <c r="AX93" s="58"/>
      <c r="AY93" t="str">
        <f ca="1"/>
        <v>29/12/2023</v>
      </c>
      <c r="AZ93" s="4">
        <f ca="1"/>
        <v>35693134000</v>
      </c>
      <c r="BA93" s="4">
        <f ca="1"/>
        <v>19812895000</v>
      </c>
      <c r="BB93" s="4">
        <f ca="1"/>
        <v>5793174000</v>
      </c>
      <c r="BD93" s="58"/>
      <c r="BE93" t="str">
        <f ca="1"/>
        <v>29/12/2023</v>
      </c>
      <c r="BF93" s="4">
        <f ca="1"/>
        <v>-7468910000</v>
      </c>
      <c r="BG93" s="4">
        <f ca="1"/>
        <v>45796480000</v>
      </c>
      <c r="BH93" s="4">
        <f ca="1"/>
        <v>8272420000</v>
      </c>
      <c r="BI93" s="4">
        <f ca="1"/>
        <v>0</v>
      </c>
      <c r="BJ93" s="4">
        <f ca="1"/>
        <v>0</v>
      </c>
      <c r="BL93" s="58"/>
      <c r="BM93" t="str">
        <f ca="1"/>
        <v>29/12/2023</v>
      </c>
      <c r="BN93" s="4">
        <f ca="1"/>
        <v>101014870000</v>
      </c>
      <c r="BO93" s="4">
        <f ca="1"/>
        <v>0</v>
      </c>
      <c r="BP93" s="4">
        <f ca="1"/>
        <v>-130405587000</v>
      </c>
      <c r="BQ93" s="4">
        <f ca="1"/>
        <v>0</v>
      </c>
      <c r="BR93" s="4">
        <f ca="1"/>
        <v>470360280000</v>
      </c>
      <c r="BS93" s="4">
        <f ca="1"/>
        <v>0</v>
      </c>
      <c r="BT93" s="4">
        <f ca="1"/>
        <v>0</v>
      </c>
    </row>
    <row r="94" spans="23:72" x14ac:dyDescent="0.2">
      <c r="W94" s="58"/>
      <c r="X94" t="str">
        <f ca="1"/>
        <v>28/12/2023</v>
      </c>
      <c r="Y94" s="27">
        <f ca="1"/>
        <v>0</v>
      </c>
      <c r="Z94" s="27">
        <f ca="1"/>
        <v>0</v>
      </c>
      <c r="AA94" s="27">
        <f ca="1"/>
        <v>0</v>
      </c>
      <c r="AB94" s="27">
        <f ca="1"/>
        <v>0</v>
      </c>
      <c r="AC94" s="27">
        <f ca="1"/>
        <v>0</v>
      </c>
      <c r="AD94" s="27">
        <f ca="1"/>
        <v>0</v>
      </c>
      <c r="AF94" s="58"/>
      <c r="AG94" t="str">
        <f ca="1"/>
        <v>28/12/2023</v>
      </c>
      <c r="AH94" s="4">
        <f ca="1"/>
        <v>118804500000</v>
      </c>
      <c r="AI94" s="4">
        <f ca="1"/>
        <v>0</v>
      </c>
      <c r="AJ94" s="4">
        <f ca="1"/>
        <v>-8900000</v>
      </c>
      <c r="AK94" s="4">
        <f ca="1"/>
        <v>0</v>
      </c>
      <c r="AM94" s="58"/>
      <c r="AN94" t="str">
        <f ca="1"/>
        <v>28/12/2023</v>
      </c>
      <c r="AO94" s="4">
        <f ca="1"/>
        <v>0</v>
      </c>
      <c r="AP94" s="4">
        <f ca="1"/>
        <v>0</v>
      </c>
      <c r="AQ94" s="4">
        <f ca="1"/>
        <v>0</v>
      </c>
      <c r="AR94" s="4">
        <f ca="1"/>
        <v>2289795000</v>
      </c>
      <c r="AS94" s="4">
        <f ca="1"/>
        <v>0</v>
      </c>
      <c r="AT94" s="4">
        <f ca="1"/>
        <v>8371240000</v>
      </c>
      <c r="AU94" s="4">
        <f ca="1"/>
        <v>0</v>
      </c>
      <c r="AV94" s="4">
        <f ca="1"/>
        <v>0</v>
      </c>
      <c r="AX94" s="58"/>
      <c r="AY94" t="str">
        <f ca="1"/>
        <v>28/12/2023</v>
      </c>
      <c r="AZ94" s="4">
        <f ca="1"/>
        <v>44015146000</v>
      </c>
      <c r="BA94" s="4">
        <f ca="1"/>
        <v>19812895000</v>
      </c>
      <c r="BB94" s="4">
        <f ca="1"/>
        <v>5793174000</v>
      </c>
      <c r="BD94" s="58"/>
      <c r="BE94" t="str">
        <f ca="1"/>
        <v>28/12/2023</v>
      </c>
      <c r="BF94" s="4">
        <f ca="1"/>
        <v>-8048520000</v>
      </c>
      <c r="BG94" s="4">
        <f ca="1"/>
        <v>45796480000</v>
      </c>
      <c r="BH94" s="4">
        <f ca="1"/>
        <v>8272420000</v>
      </c>
      <c r="BI94" s="4">
        <f ca="1"/>
        <v>0</v>
      </c>
      <c r="BJ94" s="4">
        <f ca="1"/>
        <v>0</v>
      </c>
      <c r="BL94" s="58"/>
      <c r="BM94" t="str">
        <f ca="1"/>
        <v>28/12/2023</v>
      </c>
      <c r="BN94" s="4">
        <f ca="1"/>
        <v>88990380000</v>
      </c>
      <c r="BO94" s="4">
        <f ca="1"/>
        <v>0</v>
      </c>
      <c r="BP94" s="4">
        <f ca="1"/>
        <v>-131234507000</v>
      </c>
      <c r="BQ94" s="4">
        <f ca="1"/>
        <v>0</v>
      </c>
      <c r="BR94" s="4">
        <f ca="1"/>
        <v>469913520000</v>
      </c>
      <c r="BS94" s="4">
        <f ca="1"/>
        <v>0</v>
      </c>
      <c r="BT94" s="4">
        <f ca="1"/>
        <v>0</v>
      </c>
    </row>
    <row r="95" spans="23:72" x14ac:dyDescent="0.2">
      <c r="W95" s="58"/>
      <c r="X95" t="str">
        <f ca="1"/>
        <v>27/12/2023</v>
      </c>
      <c r="Y95" s="27">
        <f ca="1"/>
        <v>0</v>
      </c>
      <c r="Z95" s="27">
        <f ca="1"/>
        <v>0</v>
      </c>
      <c r="AA95" s="27">
        <f ca="1"/>
        <v>0</v>
      </c>
      <c r="AB95" s="27">
        <f ca="1"/>
        <v>0</v>
      </c>
      <c r="AC95" s="27">
        <f ca="1"/>
        <v>0</v>
      </c>
      <c r="AD95" s="27">
        <f ca="1"/>
        <v>0</v>
      </c>
      <c r="AF95" s="58"/>
      <c r="AG95" t="str">
        <f ca="1"/>
        <v>27/12/2023</v>
      </c>
      <c r="AH95" s="4">
        <f ca="1"/>
        <v>118804500000</v>
      </c>
      <c r="AI95" s="4">
        <f ca="1"/>
        <v>0</v>
      </c>
      <c r="AJ95" s="4">
        <f ca="1"/>
        <v>-8900000</v>
      </c>
      <c r="AK95" s="4">
        <f ca="1"/>
        <v>0</v>
      </c>
      <c r="AM95" s="58"/>
      <c r="AN95" t="str">
        <f ca="1"/>
        <v>27/12/2023</v>
      </c>
      <c r="AO95" s="4">
        <f ca="1"/>
        <v>0</v>
      </c>
      <c r="AP95" s="4">
        <f ca="1"/>
        <v>0</v>
      </c>
      <c r="AQ95" s="4">
        <f ca="1"/>
        <v>0</v>
      </c>
      <c r="AR95" s="4">
        <f ca="1"/>
        <v>2289795000</v>
      </c>
      <c r="AS95" s="4">
        <f ca="1"/>
        <v>0</v>
      </c>
      <c r="AT95" s="4">
        <f ca="1"/>
        <v>8051460000</v>
      </c>
      <c r="AU95" s="4">
        <f ca="1"/>
        <v>0</v>
      </c>
      <c r="AV95" s="4">
        <f ca="1"/>
        <v>0</v>
      </c>
      <c r="AX95" s="58"/>
      <c r="AY95" t="str">
        <f ca="1"/>
        <v>27/12/2023</v>
      </c>
      <c r="AZ95" s="4">
        <f ca="1"/>
        <v>44247205000</v>
      </c>
      <c r="BA95" s="4">
        <f ca="1"/>
        <v>19812895000</v>
      </c>
      <c r="BB95" s="4">
        <f ca="1"/>
        <v>2303090000</v>
      </c>
      <c r="BD95" s="58"/>
      <c r="BE95" t="str">
        <f ca="1"/>
        <v>27/12/2023</v>
      </c>
      <c r="BF95" s="4">
        <f ca="1"/>
        <v>-12188340000</v>
      </c>
      <c r="BG95" s="4">
        <f ca="1"/>
        <v>45796480000</v>
      </c>
      <c r="BH95" s="4">
        <f ca="1"/>
        <v>8272420000</v>
      </c>
      <c r="BI95" s="4">
        <f ca="1"/>
        <v>0</v>
      </c>
      <c r="BJ95" s="4">
        <f ca="1"/>
        <v>0</v>
      </c>
      <c r="BL95" s="58"/>
      <c r="BM95" t="str">
        <f ca="1"/>
        <v>27/12/2023</v>
      </c>
      <c r="BN95" s="4">
        <f ca="1"/>
        <v>78912890000</v>
      </c>
      <c r="BO95" s="4">
        <f ca="1"/>
        <v>0</v>
      </c>
      <c r="BP95" s="4">
        <f ca="1"/>
        <v>-135671402000</v>
      </c>
      <c r="BQ95" s="4">
        <f ca="1"/>
        <v>0</v>
      </c>
      <c r="BR95" s="4">
        <f ca="1"/>
        <v>467450260000</v>
      </c>
      <c r="BS95" s="4">
        <f ca="1"/>
        <v>0</v>
      </c>
      <c r="BT95" s="4">
        <f ca="1"/>
        <v>0</v>
      </c>
    </row>
    <row r="96" spans="23:72" x14ac:dyDescent="0.2">
      <c r="W96" s="58"/>
      <c r="X96" t="str">
        <f ca="1"/>
        <v>26/12/2023</v>
      </c>
      <c r="Y96" s="27">
        <f ca="1"/>
        <v>0</v>
      </c>
      <c r="Z96" s="27">
        <f ca="1"/>
        <v>0</v>
      </c>
      <c r="AA96" s="27">
        <f ca="1"/>
        <v>0</v>
      </c>
      <c r="AB96" s="27">
        <f ca="1"/>
        <v>0</v>
      </c>
      <c r="AC96" s="27">
        <f ca="1"/>
        <v>0</v>
      </c>
      <c r="AD96" s="27">
        <f ca="1"/>
        <v>0</v>
      </c>
      <c r="AF96" s="58"/>
      <c r="AG96" t="str">
        <f ca="1"/>
        <v>26/12/2023</v>
      </c>
      <c r="AH96" s="4">
        <f ca="1"/>
        <v>118804500000</v>
      </c>
      <c r="AI96" s="4">
        <f ca="1"/>
        <v>0</v>
      </c>
      <c r="AJ96" s="4">
        <f ca="1"/>
        <v>-8900000</v>
      </c>
      <c r="AK96" s="4">
        <f ca="1"/>
        <v>0</v>
      </c>
      <c r="AM96" s="58"/>
      <c r="AN96" t="str">
        <f ca="1"/>
        <v>26/12/2023</v>
      </c>
      <c r="AO96" s="4">
        <f ca="1"/>
        <v>0</v>
      </c>
      <c r="AP96" s="4">
        <f ca="1"/>
        <v>0</v>
      </c>
      <c r="AQ96" s="4">
        <f ca="1"/>
        <v>0</v>
      </c>
      <c r="AR96" s="4">
        <f ca="1"/>
        <v>2289795000</v>
      </c>
      <c r="AS96" s="4">
        <f ca="1"/>
        <v>0</v>
      </c>
      <c r="AT96" s="4">
        <f ca="1"/>
        <v>7337220000</v>
      </c>
      <c r="AU96" s="4">
        <f ca="1"/>
        <v>0</v>
      </c>
      <c r="AV96" s="4">
        <f ca="1"/>
        <v>0</v>
      </c>
      <c r="AX96" s="58"/>
      <c r="AY96" t="str">
        <f ca="1"/>
        <v>26/12/2023</v>
      </c>
      <c r="AZ96" s="4">
        <f ca="1"/>
        <v>20955770000</v>
      </c>
      <c r="BA96" s="4">
        <f ca="1"/>
        <v>19812895000</v>
      </c>
      <c r="BB96" s="4">
        <f ca="1"/>
        <v>2303090000</v>
      </c>
      <c r="BD96" s="58"/>
      <c r="BE96" t="str">
        <f ca="1"/>
        <v>26/12/2023</v>
      </c>
      <c r="BF96" s="4">
        <f ca="1"/>
        <v>-12188340000</v>
      </c>
      <c r="BG96" s="4">
        <f ca="1"/>
        <v>45796480000</v>
      </c>
      <c r="BH96" s="4">
        <f ca="1"/>
        <v>8272420000</v>
      </c>
      <c r="BI96" s="4">
        <f ca="1"/>
        <v>0</v>
      </c>
      <c r="BJ96" s="4">
        <f ca="1"/>
        <v>0</v>
      </c>
      <c r="BL96" s="58"/>
      <c r="BM96" t="str">
        <f ca="1"/>
        <v>26/12/2023</v>
      </c>
      <c r="BN96" s="4">
        <f ca="1"/>
        <v>62440880000</v>
      </c>
      <c r="BO96" s="4">
        <f ca="1"/>
        <v>0</v>
      </c>
      <c r="BP96" s="4">
        <f ca="1"/>
        <v>-136197882000</v>
      </c>
      <c r="BQ96" s="4">
        <f ca="1"/>
        <v>0</v>
      </c>
      <c r="BR96" s="4">
        <f ca="1"/>
        <v>468107030000</v>
      </c>
      <c r="BS96" s="4">
        <f ca="1"/>
        <v>0</v>
      </c>
      <c r="BT96" s="4">
        <f ca="1"/>
        <v>0</v>
      </c>
    </row>
    <row r="97" spans="23:72" x14ac:dyDescent="0.2">
      <c r="W97" s="58"/>
      <c r="X97" t="str">
        <f ca="1"/>
        <v>25/12/2023</v>
      </c>
      <c r="Y97" s="27">
        <f ca="1"/>
        <v>0</v>
      </c>
      <c r="Z97" s="27">
        <f ca="1"/>
        <v>0</v>
      </c>
      <c r="AA97" s="27">
        <f ca="1"/>
        <v>0</v>
      </c>
      <c r="AB97" s="27">
        <f ca="1"/>
        <v>0</v>
      </c>
      <c r="AC97" s="27">
        <f ca="1"/>
        <v>0</v>
      </c>
      <c r="AD97" s="27">
        <f ca="1"/>
        <v>0</v>
      </c>
      <c r="AF97" s="58"/>
      <c r="AG97" t="str">
        <f ca="1"/>
        <v>25/12/2023</v>
      </c>
      <c r="AH97" s="4">
        <f ca="1"/>
        <v>46069440000</v>
      </c>
      <c r="AI97" s="4">
        <f ca="1"/>
        <v>0</v>
      </c>
      <c r="AJ97" s="4">
        <f ca="1"/>
        <v>-8900000</v>
      </c>
      <c r="AK97" s="4">
        <f ca="1"/>
        <v>0</v>
      </c>
      <c r="AM97" s="58"/>
      <c r="AN97" t="str">
        <f ca="1"/>
        <v>25/12/2023</v>
      </c>
      <c r="AO97" s="4">
        <f ca="1"/>
        <v>0</v>
      </c>
      <c r="AP97" s="4">
        <f ca="1"/>
        <v>0</v>
      </c>
      <c r="AQ97" s="4">
        <f ca="1"/>
        <v>0</v>
      </c>
      <c r="AR97" s="4">
        <f ca="1"/>
        <v>2289795000</v>
      </c>
      <c r="AS97" s="4">
        <f ca="1"/>
        <v>0</v>
      </c>
      <c r="AT97" s="4">
        <f ca="1"/>
        <v>7131910000</v>
      </c>
      <c r="AU97" s="4">
        <f ca="1"/>
        <v>0</v>
      </c>
      <c r="AV97" s="4">
        <f ca="1"/>
        <v>0</v>
      </c>
      <c r="AX97" s="58"/>
      <c r="AY97" t="str">
        <f ca="1"/>
        <v>25/12/2023</v>
      </c>
      <c r="AZ97" s="4">
        <f ca="1"/>
        <v>48359645000</v>
      </c>
      <c r="BA97" s="4">
        <f ca="1"/>
        <v>19812895000</v>
      </c>
      <c r="BB97" s="4">
        <f ca="1"/>
        <v>2303090000</v>
      </c>
      <c r="BD97" s="58"/>
      <c r="BE97" t="str">
        <f ca="1"/>
        <v>25/12/2023</v>
      </c>
      <c r="BF97" s="4">
        <f ca="1"/>
        <v>-12188340000</v>
      </c>
      <c r="BG97" s="4">
        <f ca="1"/>
        <v>45796480000</v>
      </c>
      <c r="BH97" s="4">
        <f ca="1"/>
        <v>8121530000</v>
      </c>
      <c r="BI97" s="4">
        <f ca="1"/>
        <v>0</v>
      </c>
      <c r="BJ97" s="4">
        <f ca="1"/>
        <v>0</v>
      </c>
      <c r="BL97" s="58"/>
      <c r="BM97" t="str">
        <f ca="1"/>
        <v>25/12/2023</v>
      </c>
      <c r="BN97" s="4">
        <f ca="1"/>
        <v>47299980000</v>
      </c>
      <c r="BO97" s="4">
        <f ca="1"/>
        <v>0</v>
      </c>
      <c r="BP97" s="4">
        <f ca="1"/>
        <v>-117983417000</v>
      </c>
      <c r="BQ97" s="4">
        <f ca="1"/>
        <v>0</v>
      </c>
      <c r="BR97" s="4">
        <f ca="1"/>
        <v>472788950000</v>
      </c>
      <c r="BS97" s="4">
        <f ca="1"/>
        <v>0</v>
      </c>
      <c r="BT97" s="4">
        <f ca="1"/>
        <v>0</v>
      </c>
    </row>
    <row r="98" spans="23:72" x14ac:dyDescent="0.2">
      <c r="W98" s="58"/>
      <c r="X98" t="str">
        <f ca="1"/>
        <v>22/12/2023</v>
      </c>
      <c r="Y98" s="27">
        <f ca="1"/>
        <v>0</v>
      </c>
      <c r="Z98" s="27">
        <f ca="1"/>
        <v>0</v>
      </c>
      <c r="AA98" s="27">
        <f ca="1"/>
        <v>0</v>
      </c>
      <c r="AB98" s="27">
        <f ca="1"/>
        <v>0</v>
      </c>
      <c r="AC98" s="27">
        <f ca="1"/>
        <v>0</v>
      </c>
      <c r="AD98" s="27">
        <f ca="1"/>
        <v>0</v>
      </c>
      <c r="AF98" s="58"/>
      <c r="AG98" t="str">
        <f ca="1"/>
        <v>22/12/2023</v>
      </c>
      <c r="AH98" s="4">
        <f ca="1"/>
        <v>1205820000</v>
      </c>
      <c r="AI98" s="4">
        <f ca="1"/>
        <v>0</v>
      </c>
      <c r="AJ98" s="4">
        <f ca="1"/>
        <v>-8900000</v>
      </c>
      <c r="AK98" s="4">
        <f ca="1"/>
        <v>0</v>
      </c>
      <c r="AM98" s="58"/>
      <c r="AN98" t="str">
        <f ca="1"/>
        <v>22/12/2023</v>
      </c>
      <c r="AO98" s="4">
        <f ca="1"/>
        <v>0</v>
      </c>
      <c r="AP98" s="4">
        <f ca="1"/>
        <v>0</v>
      </c>
      <c r="AQ98" s="4">
        <f ca="1"/>
        <v>0</v>
      </c>
      <c r="AR98" s="4">
        <f ca="1"/>
        <v>2289795000</v>
      </c>
      <c r="AS98" s="4">
        <f ca="1"/>
        <v>0</v>
      </c>
      <c r="AT98" s="4">
        <f ca="1"/>
        <v>6969050000</v>
      </c>
      <c r="AU98" s="4">
        <f ca="1"/>
        <v>0</v>
      </c>
      <c r="AV98" s="4">
        <f ca="1"/>
        <v>0</v>
      </c>
      <c r="AX98" s="58"/>
      <c r="AY98" t="str">
        <f ca="1"/>
        <v>22/12/2023</v>
      </c>
      <c r="AZ98" s="4">
        <f ca="1"/>
        <v>26626800000</v>
      </c>
      <c r="BA98" s="4">
        <f ca="1"/>
        <v>19812895000</v>
      </c>
      <c r="BB98" s="4">
        <f ca="1"/>
        <v>2303090000</v>
      </c>
      <c r="BD98" s="58"/>
      <c r="BE98" t="str">
        <f ca="1"/>
        <v>22/12/2023</v>
      </c>
      <c r="BF98" s="4">
        <f ca="1"/>
        <v>-12188340000</v>
      </c>
      <c r="BG98" s="4">
        <f ca="1"/>
        <v>44651980000</v>
      </c>
      <c r="BH98" s="4">
        <f ca="1"/>
        <v>5304000000</v>
      </c>
      <c r="BI98" s="4">
        <f ca="1"/>
        <v>0</v>
      </c>
      <c r="BJ98" s="4">
        <f ca="1"/>
        <v>0</v>
      </c>
      <c r="BL98" s="58"/>
      <c r="BM98" t="str">
        <f ca="1"/>
        <v>22/12/2023</v>
      </c>
      <c r="BN98" s="4">
        <f ca="1"/>
        <v>26095260000</v>
      </c>
      <c r="BO98" s="4">
        <f ca="1"/>
        <v>0</v>
      </c>
      <c r="BP98" s="4">
        <f ca="1"/>
        <v>-106077852000</v>
      </c>
      <c r="BQ98" s="4">
        <f ca="1"/>
        <v>0</v>
      </c>
      <c r="BR98" s="4">
        <f ca="1"/>
        <v>477509290000</v>
      </c>
      <c r="BS98" s="4">
        <f ca="1"/>
        <v>0</v>
      </c>
      <c r="BT98" s="4">
        <f ca="1"/>
        <v>0</v>
      </c>
    </row>
    <row r="99" spans="23:72" x14ac:dyDescent="0.2">
      <c r="W99" s="58"/>
      <c r="X99" t="str">
        <f ca="1"/>
        <v>21/12/2023</v>
      </c>
      <c r="Y99" s="27">
        <f ca="1"/>
        <v>0</v>
      </c>
      <c r="Z99" s="27">
        <f ca="1"/>
        <v>0</v>
      </c>
      <c r="AA99" s="27">
        <f ca="1"/>
        <v>0</v>
      </c>
      <c r="AB99" s="27">
        <f ca="1"/>
        <v>0</v>
      </c>
      <c r="AC99" s="27">
        <f ca="1"/>
        <v>0</v>
      </c>
      <c r="AD99" s="27">
        <f ca="1"/>
        <v>0</v>
      </c>
      <c r="AF99" s="58"/>
      <c r="AG99" t="str">
        <f ca="1"/>
        <v>21/12/2023</v>
      </c>
      <c r="AH99" s="4">
        <f ca="1"/>
        <v>1021380000</v>
      </c>
      <c r="AI99" s="4">
        <f ca="1"/>
        <v>0</v>
      </c>
      <c r="AJ99" s="4">
        <f ca="1"/>
        <v>-8900000</v>
      </c>
      <c r="AK99" s="4">
        <f ca="1"/>
        <v>0</v>
      </c>
      <c r="AM99" s="58"/>
      <c r="AN99" t="str">
        <f ca="1"/>
        <v>21/12/2023</v>
      </c>
      <c r="AO99" s="4">
        <f ca="1"/>
        <v>0</v>
      </c>
      <c r="AP99" s="4">
        <f ca="1"/>
        <v>0</v>
      </c>
      <c r="AQ99" s="4">
        <f ca="1"/>
        <v>0</v>
      </c>
      <c r="AR99" s="4">
        <f ca="1"/>
        <v>2289795000</v>
      </c>
      <c r="AS99" s="4">
        <f ca="1"/>
        <v>0</v>
      </c>
      <c r="AT99" s="4">
        <f ca="1"/>
        <v>7285030000</v>
      </c>
      <c r="AU99" s="4">
        <f ca="1"/>
        <v>0</v>
      </c>
      <c r="AV99" s="4">
        <f ca="1"/>
        <v>0</v>
      </c>
      <c r="AX99" s="58"/>
      <c r="AY99" t="str">
        <f ca="1"/>
        <v>21/12/2023</v>
      </c>
      <c r="AZ99" s="4">
        <f ca="1"/>
        <v>43094740000</v>
      </c>
      <c r="BA99" s="4">
        <f ca="1"/>
        <v>13734480000</v>
      </c>
      <c r="BB99" s="4">
        <f ca="1"/>
        <v>2322390000</v>
      </c>
      <c r="BD99" s="58"/>
      <c r="BE99" t="str">
        <f ca="1"/>
        <v>21/12/2023</v>
      </c>
      <c r="BF99" s="4">
        <f ca="1"/>
        <v>-12188340000</v>
      </c>
      <c r="BG99" s="4">
        <f ca="1"/>
        <v>43908980000</v>
      </c>
      <c r="BH99" s="4">
        <f ca="1"/>
        <v>5304000000</v>
      </c>
      <c r="BI99" s="4">
        <f ca="1"/>
        <v>0</v>
      </c>
      <c r="BJ99" s="4">
        <f ca="1"/>
        <v>0</v>
      </c>
      <c r="BL99" s="58"/>
      <c r="BM99" t="str">
        <f ca="1"/>
        <v>21/12/2023</v>
      </c>
      <c r="BN99" s="4">
        <f ca="1"/>
        <v>28288650000</v>
      </c>
      <c r="BO99" s="4">
        <f ca="1"/>
        <v>0</v>
      </c>
      <c r="BP99" s="4">
        <f ca="1"/>
        <v>-76286467000</v>
      </c>
      <c r="BQ99" s="4">
        <f ca="1"/>
        <v>0</v>
      </c>
      <c r="BR99" s="4">
        <f ca="1"/>
        <v>482726920000</v>
      </c>
      <c r="BS99" s="4">
        <f ca="1"/>
        <v>0</v>
      </c>
      <c r="BT99" s="4">
        <f ca="1"/>
        <v>0</v>
      </c>
    </row>
    <row r="100" spans="23:72" x14ac:dyDescent="0.2">
      <c r="W100" s="58"/>
      <c r="X100" t="str">
        <f ca="1"/>
        <v>20/12/2023</v>
      </c>
      <c r="Y100" s="27">
        <f ca="1"/>
        <v>0</v>
      </c>
      <c r="Z100" s="27">
        <f ca="1"/>
        <v>0</v>
      </c>
      <c r="AA100" s="27">
        <f ca="1"/>
        <v>0</v>
      </c>
      <c r="AB100" s="27">
        <f ca="1"/>
        <v>0</v>
      </c>
      <c r="AC100" s="27">
        <f ca="1"/>
        <v>0</v>
      </c>
      <c r="AD100" s="27">
        <f ca="1"/>
        <v>0</v>
      </c>
      <c r="AF100" s="58"/>
      <c r="AG100" t="str">
        <f ca="1"/>
        <v>20/12/2023</v>
      </c>
      <c r="AH100" s="4">
        <f ca="1"/>
        <v>1021380000</v>
      </c>
      <c r="AI100" s="4">
        <f ca="1"/>
        <v>0</v>
      </c>
      <c r="AJ100" s="4">
        <f ca="1"/>
        <v>-8900000</v>
      </c>
      <c r="AK100" s="4">
        <f ca="1"/>
        <v>0</v>
      </c>
      <c r="AM100" s="58"/>
      <c r="AN100" t="str">
        <f ca="1"/>
        <v>20/12/2023</v>
      </c>
      <c r="AO100" s="4">
        <f ca="1"/>
        <v>0</v>
      </c>
      <c r="AP100" s="4">
        <f ca="1"/>
        <v>0</v>
      </c>
      <c r="AQ100" s="4">
        <f ca="1"/>
        <v>0</v>
      </c>
      <c r="AR100" s="4">
        <f ca="1"/>
        <v>2289795000</v>
      </c>
      <c r="AS100" s="4">
        <f ca="1"/>
        <v>0</v>
      </c>
      <c r="AT100" s="4">
        <f ca="1"/>
        <v>7285030000</v>
      </c>
      <c r="AU100" s="4">
        <f ca="1"/>
        <v>0</v>
      </c>
      <c r="AV100" s="4">
        <f ca="1"/>
        <v>0</v>
      </c>
      <c r="AX100" s="58"/>
      <c r="AY100" t="str">
        <f ca="1"/>
        <v>20/12/2023</v>
      </c>
      <c r="AZ100" s="4">
        <f ca="1"/>
        <v>57409325000</v>
      </c>
      <c r="BA100" s="4">
        <f ca="1"/>
        <v>11289480000</v>
      </c>
      <c r="BB100" s="4">
        <f ca="1"/>
        <v>4294420000</v>
      </c>
      <c r="BD100" s="58"/>
      <c r="BE100" t="str">
        <f ca="1"/>
        <v>20/12/2023</v>
      </c>
      <c r="BF100" s="4">
        <f ca="1"/>
        <v>-12188340000</v>
      </c>
      <c r="BG100" s="4">
        <f ca="1"/>
        <v>36419830000</v>
      </c>
      <c r="BH100" s="4">
        <f ca="1"/>
        <v>0</v>
      </c>
      <c r="BI100" s="4">
        <f ca="1"/>
        <v>0</v>
      </c>
      <c r="BJ100" s="4">
        <f ca="1"/>
        <v>0</v>
      </c>
      <c r="BL100" s="58"/>
      <c r="BM100" t="str">
        <f ca="1"/>
        <v>20/12/2023</v>
      </c>
      <c r="BN100" s="4">
        <f ca="1"/>
        <v>20512520000</v>
      </c>
      <c r="BO100" s="4">
        <f ca="1"/>
        <v>0</v>
      </c>
      <c r="BP100" s="4">
        <f ca="1"/>
        <v>-57586300000</v>
      </c>
      <c r="BQ100" s="4">
        <f ca="1"/>
        <v>0</v>
      </c>
      <c r="BR100" s="4">
        <f ca="1"/>
        <v>482726920000</v>
      </c>
      <c r="BS100" s="4">
        <f ca="1"/>
        <v>0</v>
      </c>
      <c r="BT100" s="4">
        <f ca="1"/>
        <v>0</v>
      </c>
    </row>
    <row r="101" spans="23:72" x14ac:dyDescent="0.2">
      <c r="W101" s="58"/>
      <c r="X101" t="str">
        <f ca="1"/>
        <v>19/12/2023</v>
      </c>
      <c r="Y101" s="27">
        <f ca="1"/>
        <v>0</v>
      </c>
      <c r="Z101" s="27">
        <f ca="1"/>
        <v>0</v>
      </c>
      <c r="AA101" s="27">
        <f ca="1"/>
        <v>0</v>
      </c>
      <c r="AB101" s="27">
        <f ca="1"/>
        <v>0</v>
      </c>
      <c r="AC101" s="27">
        <f ca="1"/>
        <v>0</v>
      </c>
      <c r="AD101" s="27">
        <f ca="1"/>
        <v>0</v>
      </c>
      <c r="AF101" s="58" t="s">
        <v>246</v>
      </c>
      <c r="AG101" t="str">
        <f ca="1"/>
        <v>19/12/2023</v>
      </c>
      <c r="AH101" s="4">
        <f ca="1"/>
        <v>1021380000</v>
      </c>
      <c r="AI101" s="4">
        <f ca="1"/>
        <v>0</v>
      </c>
      <c r="AJ101" s="4">
        <f ca="1"/>
        <v>-8900000</v>
      </c>
      <c r="AK101" s="4">
        <f ca="1"/>
        <v>0</v>
      </c>
      <c r="AM101" s="58" t="s">
        <v>246</v>
      </c>
      <c r="AN101" t="str">
        <f ca="1"/>
        <v>19/12/2023</v>
      </c>
      <c r="AO101" s="4">
        <f ca="1"/>
        <v>0</v>
      </c>
      <c r="AP101" s="4">
        <f ca="1"/>
        <v>0</v>
      </c>
      <c r="AQ101" s="4">
        <f ca="1"/>
        <v>0</v>
      </c>
      <c r="AR101" s="4">
        <f ca="1"/>
        <v>2289795000</v>
      </c>
      <c r="AS101" s="4">
        <f ca="1"/>
        <v>0</v>
      </c>
      <c r="AT101" s="4">
        <f ca="1"/>
        <v>7285030000</v>
      </c>
      <c r="AU101" s="4">
        <f ca="1"/>
        <v>0</v>
      </c>
      <c r="AV101" s="4">
        <f ca="1"/>
        <v>0</v>
      </c>
      <c r="AX101" s="58" t="s">
        <v>246</v>
      </c>
      <c r="AY101" t="str">
        <f ca="1"/>
        <v>19/12/2023</v>
      </c>
      <c r="AZ101" s="4">
        <f ca="1"/>
        <v>61636875000</v>
      </c>
      <c r="BA101" s="4">
        <f ca="1"/>
        <v>7718600000</v>
      </c>
      <c r="BB101" s="4">
        <f ca="1"/>
        <v>1977500000</v>
      </c>
      <c r="BD101" s="58" t="s">
        <v>246</v>
      </c>
      <c r="BE101" t="str">
        <f ca="1"/>
        <v>19/12/2023</v>
      </c>
      <c r="BF101" s="4">
        <f ca="1"/>
        <v>-12188340000</v>
      </c>
      <c r="BG101" s="4">
        <f ca="1"/>
        <v>36419830000</v>
      </c>
      <c r="BH101" s="4">
        <f ca="1"/>
        <v>0</v>
      </c>
      <c r="BI101" s="4">
        <f ca="1"/>
        <v>0</v>
      </c>
      <c r="BJ101" s="4">
        <f ca="1"/>
        <v>0</v>
      </c>
      <c r="BL101" s="58" t="s">
        <v>246</v>
      </c>
      <c r="BM101" t="str">
        <f ca="1"/>
        <v>19/12/2023</v>
      </c>
      <c r="BN101" s="4">
        <f ca="1"/>
        <v>31991930000</v>
      </c>
      <c r="BO101" s="4">
        <f ca="1"/>
        <v>0</v>
      </c>
      <c r="BP101" s="4">
        <f ca="1"/>
        <v>-34258105000</v>
      </c>
      <c r="BQ101" s="4">
        <f ca="1"/>
        <v>0</v>
      </c>
      <c r="BR101" s="4">
        <f ca="1"/>
        <v>482726920000</v>
      </c>
      <c r="BS101" s="4">
        <f ca="1"/>
        <v>0</v>
      </c>
      <c r="BT101" s="4">
        <f ca="1"/>
        <v>0</v>
      </c>
    </row>
    <row r="102" spans="23:72" x14ac:dyDescent="0.2">
      <c r="W102" s="58" t="s">
        <v>246</v>
      </c>
      <c r="X102" t="str">
        <f ca="1"/>
        <v>18/12/2023</v>
      </c>
      <c r="Y102" s="27">
        <f ca="1"/>
        <v>0</v>
      </c>
      <c r="Z102" s="27">
        <f ca="1"/>
        <v>0</v>
      </c>
      <c r="AA102" s="27">
        <f ca="1"/>
        <v>0</v>
      </c>
      <c r="AB102" s="27">
        <f ca="1"/>
        <v>0</v>
      </c>
      <c r="AC102" s="27">
        <f ca="1"/>
        <v>0</v>
      </c>
      <c r="AD102" s="27">
        <f ca="1"/>
        <v>0</v>
      </c>
      <c r="AF102" s="58"/>
      <c r="AG102" t="str">
        <f ca="1"/>
        <v>18/12/2023</v>
      </c>
      <c r="AH102" s="4">
        <f ca="1"/>
        <v>1021380000</v>
      </c>
      <c r="AI102" s="4">
        <f ca="1"/>
        <v>0</v>
      </c>
      <c r="AJ102" s="4">
        <f ca="1"/>
        <v>-8900000</v>
      </c>
      <c r="AK102" s="4">
        <f ca="1"/>
        <v>0</v>
      </c>
      <c r="AM102" s="58"/>
      <c r="AN102" t="str">
        <f ca="1"/>
        <v>18/12/2023</v>
      </c>
      <c r="AO102" s="4">
        <f ca="1"/>
        <v>0</v>
      </c>
      <c r="AP102" s="4">
        <f ca="1"/>
        <v>0</v>
      </c>
      <c r="AQ102" s="4">
        <f ca="1"/>
        <v>0</v>
      </c>
      <c r="AR102" s="4">
        <f ca="1"/>
        <v>2289795000</v>
      </c>
      <c r="AS102" s="4">
        <f ca="1"/>
        <v>0</v>
      </c>
      <c r="AT102" s="4">
        <f ca="1"/>
        <v>7285030000</v>
      </c>
      <c r="AU102" s="4">
        <f ca="1"/>
        <v>0</v>
      </c>
      <c r="AV102" s="4">
        <f ca="1"/>
        <v>0</v>
      </c>
      <c r="AX102" s="58"/>
      <c r="AY102" t="str">
        <f ca="1"/>
        <v>18/12/2023</v>
      </c>
      <c r="AZ102" s="4">
        <f ca="1"/>
        <v>66475190000</v>
      </c>
      <c r="BA102" s="4">
        <f ca="1"/>
        <v>0</v>
      </c>
      <c r="BB102" s="4">
        <f ca="1"/>
        <v>0</v>
      </c>
      <c r="BD102" s="58"/>
      <c r="BE102" t="str">
        <f ca="1"/>
        <v>18/12/2023</v>
      </c>
      <c r="BF102" s="4">
        <f ca="1"/>
        <v>-12331700000</v>
      </c>
      <c r="BG102" s="4">
        <f ca="1"/>
        <v>21929565000</v>
      </c>
      <c r="BH102" s="4">
        <f ca="1"/>
        <v>0</v>
      </c>
      <c r="BI102" s="4">
        <f ca="1"/>
        <v>0</v>
      </c>
      <c r="BJ102" s="4">
        <f ca="1"/>
        <v>0</v>
      </c>
      <c r="BL102" s="58"/>
      <c r="BM102" t="str">
        <f ca="1"/>
        <v>18/12/2023</v>
      </c>
      <c r="BN102" s="4">
        <f ca="1"/>
        <v>20150640000</v>
      </c>
      <c r="BO102" s="4">
        <f ca="1"/>
        <v>0</v>
      </c>
      <c r="BP102" s="4">
        <f ca="1"/>
        <v>-33041510000</v>
      </c>
      <c r="BQ102" s="4">
        <f ca="1"/>
        <v>0</v>
      </c>
      <c r="BR102" s="4">
        <f ca="1"/>
        <v>236007565000</v>
      </c>
      <c r="BS102" s="4">
        <f ca="1"/>
        <v>0</v>
      </c>
      <c r="BT102" s="4">
        <f ca="1"/>
        <v>0</v>
      </c>
    </row>
    <row r="103" spans="23:72" x14ac:dyDescent="0.2">
      <c r="W103" s="58"/>
      <c r="X103" t="str">
        <f ca="1"/>
        <v>15/12/2023</v>
      </c>
      <c r="Y103" s="27">
        <f ca="1"/>
        <v>0</v>
      </c>
      <c r="Z103" s="27">
        <f ca="1"/>
        <v>0</v>
      </c>
      <c r="AA103" s="27">
        <f ca="1"/>
        <v>0</v>
      </c>
      <c r="AB103" s="27">
        <f ca="1"/>
        <v>0</v>
      </c>
      <c r="AC103" s="27">
        <f ca="1"/>
        <v>0</v>
      </c>
      <c r="AD103" s="27">
        <f ca="1"/>
        <v>0</v>
      </c>
      <c r="AF103" s="58"/>
      <c r="AG103" t="str">
        <f ca="1"/>
        <v>15/12/2023</v>
      </c>
      <c r="AH103" s="4">
        <f ca="1"/>
        <v>852120000</v>
      </c>
      <c r="AI103" s="4">
        <f ca="1"/>
        <v>0</v>
      </c>
      <c r="AJ103" s="4">
        <f ca="1"/>
        <v>-8900000</v>
      </c>
      <c r="AK103" s="4">
        <f ca="1"/>
        <v>0</v>
      </c>
      <c r="AM103" s="58"/>
      <c r="AN103" t="str">
        <f ca="1"/>
        <v>15/12/2023</v>
      </c>
      <c r="AO103" s="4">
        <f ca="1"/>
        <v>0</v>
      </c>
      <c r="AP103" s="4">
        <f ca="1"/>
        <v>0</v>
      </c>
      <c r="AQ103" s="4">
        <f ca="1"/>
        <v>0</v>
      </c>
      <c r="AR103" s="4">
        <f ca="1"/>
        <v>2289795000</v>
      </c>
      <c r="AS103" s="4">
        <f ca="1"/>
        <v>0</v>
      </c>
      <c r="AT103" s="4">
        <f ca="1"/>
        <v>7285030000</v>
      </c>
      <c r="AU103" s="4">
        <f ca="1"/>
        <v>0</v>
      </c>
      <c r="AV103" s="4">
        <f ca="1"/>
        <v>0</v>
      </c>
      <c r="AX103" s="58"/>
      <c r="AY103" t="str">
        <f ca="1"/>
        <v>15/12/2023</v>
      </c>
      <c r="AZ103" s="4">
        <f ca="1"/>
        <v>78266695000</v>
      </c>
      <c r="BA103" s="4">
        <f ca="1"/>
        <v>0</v>
      </c>
      <c r="BB103" s="4">
        <f ca="1"/>
        <v>0</v>
      </c>
      <c r="BD103" s="58"/>
      <c r="BE103" t="str">
        <f ca="1"/>
        <v>15/12/2023</v>
      </c>
      <c r="BF103" s="4">
        <f ca="1"/>
        <v>-12564020000</v>
      </c>
      <c r="BG103" s="4">
        <f ca="1"/>
        <v>21929565000</v>
      </c>
      <c r="BH103" s="4">
        <f ca="1"/>
        <v>0</v>
      </c>
      <c r="BI103" s="4">
        <f ca="1"/>
        <v>0</v>
      </c>
      <c r="BJ103" s="4">
        <f ca="1"/>
        <v>0</v>
      </c>
      <c r="BL103" s="58"/>
      <c r="BM103" t="str">
        <f ca="1"/>
        <v>15/12/2023</v>
      </c>
      <c r="BN103" s="4">
        <f ca="1"/>
        <v>16786650000</v>
      </c>
      <c r="BO103" s="4">
        <f ca="1"/>
        <v>0</v>
      </c>
      <c r="BP103" s="4">
        <f ca="1"/>
        <v>-32113105000</v>
      </c>
      <c r="BQ103" s="4">
        <f ca="1"/>
        <v>0</v>
      </c>
      <c r="BR103" s="4">
        <f ca="1"/>
        <v>-10616630000</v>
      </c>
      <c r="BS103" s="4">
        <f ca="1"/>
        <v>0</v>
      </c>
      <c r="BT103" s="4">
        <f ca="1"/>
        <v>0</v>
      </c>
    </row>
    <row r="104" spans="23:72" x14ac:dyDescent="0.2">
      <c r="W104" s="58"/>
      <c r="X104" t="str">
        <f ca="1"/>
        <v>14/12/2023</v>
      </c>
      <c r="Y104" s="27">
        <f ca="1"/>
        <v>0</v>
      </c>
      <c r="Z104" s="27">
        <f ca="1"/>
        <v>0</v>
      </c>
      <c r="AA104" s="27">
        <f ca="1"/>
        <v>0</v>
      </c>
      <c r="AB104" s="27">
        <f ca="1"/>
        <v>0</v>
      </c>
      <c r="AC104" s="27">
        <f ca="1"/>
        <v>0</v>
      </c>
      <c r="AD104" s="27">
        <f ca="1"/>
        <v>0</v>
      </c>
      <c r="AF104" s="58"/>
      <c r="AG104" t="str">
        <f ca="1"/>
        <v>14/12/2023</v>
      </c>
      <c r="AH104" s="4">
        <f ca="1"/>
        <v>0</v>
      </c>
      <c r="AI104" s="4">
        <f ca="1"/>
        <v>0</v>
      </c>
      <c r="AJ104" s="4">
        <f ca="1"/>
        <v>0</v>
      </c>
      <c r="AK104" s="4">
        <f ca="1"/>
        <v>0</v>
      </c>
      <c r="AM104" s="58"/>
      <c r="AN104" t="str">
        <f ca="1"/>
        <v>14/12/2023</v>
      </c>
      <c r="AO104" s="4">
        <f ca="1"/>
        <v>0</v>
      </c>
      <c r="AP104" s="4">
        <f ca="1"/>
        <v>0</v>
      </c>
      <c r="AQ104" s="4">
        <f ca="1"/>
        <v>0</v>
      </c>
      <c r="AR104" s="4">
        <f ca="1"/>
        <v>0</v>
      </c>
      <c r="AS104" s="4">
        <f ca="1"/>
        <v>0</v>
      </c>
      <c r="AT104" s="4">
        <f ca="1"/>
        <v>0</v>
      </c>
      <c r="AU104" s="4">
        <f ca="1"/>
        <v>0</v>
      </c>
      <c r="AV104" s="4">
        <f ca="1"/>
        <v>0</v>
      </c>
      <c r="AX104" s="58"/>
      <c r="AY104" t="str">
        <f ca="1"/>
        <v>14/12/2023</v>
      </c>
      <c r="AZ104" s="4">
        <f ca="1"/>
        <v>0</v>
      </c>
      <c r="BA104" s="4">
        <f ca="1"/>
        <v>0</v>
      </c>
      <c r="BB104" s="4">
        <f ca="1"/>
        <v>0</v>
      </c>
      <c r="BD104" s="58"/>
      <c r="BE104" t="str">
        <f ca="1"/>
        <v>14/12/2023</v>
      </c>
      <c r="BF104" s="4">
        <f ca="1"/>
        <v>0</v>
      </c>
      <c r="BG104" s="4">
        <f ca="1"/>
        <v>0</v>
      </c>
      <c r="BH104" s="4">
        <f ca="1"/>
        <v>0</v>
      </c>
      <c r="BI104" s="4">
        <f ca="1"/>
        <v>0</v>
      </c>
      <c r="BJ104" s="4">
        <f ca="1"/>
        <v>0</v>
      </c>
      <c r="BL104" s="58"/>
      <c r="BM104" t="str">
        <f ca="1"/>
        <v>14/12/2023</v>
      </c>
      <c r="BN104" s="4">
        <f ca="1"/>
        <v>0</v>
      </c>
      <c r="BO104" s="4">
        <f ca="1"/>
        <v>0</v>
      </c>
      <c r="BP104" s="4">
        <f ca="1"/>
        <v>0</v>
      </c>
      <c r="BQ104" s="4">
        <f ca="1"/>
        <v>0</v>
      </c>
      <c r="BR104" s="4">
        <f ca="1"/>
        <v>0</v>
      </c>
      <c r="BS104" s="4">
        <f ca="1"/>
        <v>0</v>
      </c>
      <c r="BT104" s="4">
        <f ca="1"/>
        <v>0</v>
      </c>
    </row>
    <row r="105" spans="23:72" x14ac:dyDescent="0.2">
      <c r="W105" s="58"/>
      <c r="X105" t="str">
        <f ca="1"/>
        <v>13/12/2023</v>
      </c>
      <c r="Y105" s="27">
        <f ca="1"/>
        <v>0</v>
      </c>
      <c r="Z105" s="27">
        <f ca="1"/>
        <v>0</v>
      </c>
      <c r="AA105" s="27">
        <f ca="1"/>
        <v>0</v>
      </c>
      <c r="AB105" s="27">
        <f ca="1"/>
        <v>0</v>
      </c>
      <c r="AC105" s="27">
        <f ca="1"/>
        <v>0</v>
      </c>
      <c r="AD105" s="27">
        <f ca="1"/>
        <v>0</v>
      </c>
      <c r="AF105" s="58"/>
      <c r="AG105" t="str">
        <f ca="1"/>
        <v>13/12/2023</v>
      </c>
      <c r="AH105" s="4">
        <f ca="1"/>
        <v>131120000</v>
      </c>
      <c r="AI105" s="4">
        <f ca="1"/>
        <v>0</v>
      </c>
      <c r="AJ105" s="4">
        <f ca="1"/>
        <v>0</v>
      </c>
      <c r="AK105" s="4">
        <f ca="1"/>
        <v>0</v>
      </c>
      <c r="AM105" s="58"/>
      <c r="AN105" t="str">
        <f ca="1"/>
        <v>13/12/2023</v>
      </c>
      <c r="AO105" s="4">
        <f ca="1"/>
        <v>0</v>
      </c>
      <c r="AP105" s="4">
        <f ca="1"/>
        <v>0</v>
      </c>
      <c r="AQ105" s="4">
        <f ca="1"/>
        <v>0</v>
      </c>
      <c r="AR105" s="4">
        <f ca="1"/>
        <v>5172575000</v>
      </c>
      <c r="AS105" s="4">
        <f ca="1"/>
        <v>0</v>
      </c>
      <c r="AT105" s="4">
        <f ca="1"/>
        <v>7285030000</v>
      </c>
      <c r="AU105" s="4">
        <f ca="1"/>
        <v>0</v>
      </c>
      <c r="AV105" s="4">
        <f ca="1"/>
        <v>0</v>
      </c>
      <c r="AX105" s="58"/>
      <c r="AY105" t="str">
        <f ca="1"/>
        <v>13/12/2023</v>
      </c>
      <c r="AZ105" s="4">
        <f ca="1"/>
        <v>55453195000</v>
      </c>
      <c r="BA105" s="4">
        <f ca="1"/>
        <v>0</v>
      </c>
      <c r="BB105" s="4">
        <f ca="1"/>
        <v>0</v>
      </c>
      <c r="BD105" s="58"/>
      <c r="BE105" t="str">
        <f ca="1"/>
        <v>13/12/2023</v>
      </c>
      <c r="BF105" s="4">
        <f ca="1"/>
        <v>0</v>
      </c>
      <c r="BG105" s="4">
        <f ca="1"/>
        <v>21929565000</v>
      </c>
      <c r="BH105" s="4">
        <f ca="1"/>
        <v>0</v>
      </c>
      <c r="BI105" s="4">
        <f ca="1"/>
        <v>0</v>
      </c>
      <c r="BJ105" s="4">
        <f ca="1"/>
        <v>0</v>
      </c>
      <c r="BL105" s="58"/>
      <c r="BM105" t="str">
        <f ca="1"/>
        <v>13/12/2023</v>
      </c>
      <c r="BN105" s="4">
        <f ca="1"/>
        <v>1620170000</v>
      </c>
      <c r="BO105" s="4">
        <f ca="1"/>
        <v>0</v>
      </c>
      <c r="BP105" s="4">
        <f ca="1"/>
        <v>-19985220000</v>
      </c>
      <c r="BQ105" s="4">
        <f ca="1"/>
        <v>0</v>
      </c>
      <c r="BR105" s="4">
        <f ca="1"/>
        <v>0</v>
      </c>
      <c r="BS105" s="4">
        <f ca="1"/>
        <v>0</v>
      </c>
      <c r="BT105" s="4">
        <f ca="1"/>
        <v>0</v>
      </c>
    </row>
    <row r="106" spans="23:72" x14ac:dyDescent="0.2">
      <c r="W106" s="58"/>
      <c r="X106" t="str">
        <f ca="1"/>
        <v>12/12/2023</v>
      </c>
      <c r="Y106" s="27">
        <f ca="1"/>
        <v>0</v>
      </c>
      <c r="Z106" s="27">
        <f ca="1"/>
        <v>0</v>
      </c>
      <c r="AA106" s="27">
        <f ca="1"/>
        <v>0</v>
      </c>
      <c r="AB106" s="27">
        <f ca="1"/>
        <v>0</v>
      </c>
      <c r="AC106" s="27">
        <f ca="1"/>
        <v>0</v>
      </c>
      <c r="AD106" s="27">
        <f ca="1"/>
        <v>0</v>
      </c>
      <c r="AF106" s="58"/>
      <c r="AG106" t="str">
        <f ca="1"/>
        <v>12/12/2023</v>
      </c>
      <c r="AH106" s="4">
        <f ca="1"/>
        <v>0</v>
      </c>
      <c r="AI106" s="4">
        <f ca="1"/>
        <v>0</v>
      </c>
      <c r="AJ106" s="4">
        <f ca="1"/>
        <v>0</v>
      </c>
      <c r="AK106" s="4">
        <f ca="1"/>
        <v>0</v>
      </c>
      <c r="AM106" s="58"/>
      <c r="AN106" t="str">
        <f ca="1"/>
        <v>12/12/2023</v>
      </c>
      <c r="AO106" s="4">
        <f ca="1"/>
        <v>0</v>
      </c>
      <c r="AP106" s="4">
        <f ca="1"/>
        <v>0</v>
      </c>
      <c r="AQ106" s="4">
        <f ca="1"/>
        <v>0</v>
      </c>
      <c r="AR106" s="4">
        <f ca="1"/>
        <v>0</v>
      </c>
      <c r="AS106" s="4">
        <f ca="1"/>
        <v>0</v>
      </c>
      <c r="AT106" s="4">
        <f ca="1"/>
        <v>0</v>
      </c>
      <c r="AU106" s="4">
        <f ca="1"/>
        <v>0</v>
      </c>
      <c r="AV106" s="4">
        <f ca="1"/>
        <v>0</v>
      </c>
      <c r="AX106" s="58"/>
      <c r="AY106" t="str">
        <f ca="1"/>
        <v>12/12/2023</v>
      </c>
      <c r="AZ106" s="4">
        <f ca="1"/>
        <v>0</v>
      </c>
      <c r="BA106" s="4">
        <f ca="1"/>
        <v>0</v>
      </c>
      <c r="BB106" s="4">
        <f ca="1"/>
        <v>0</v>
      </c>
      <c r="BD106" s="58"/>
      <c r="BE106" t="str">
        <f ca="1"/>
        <v>12/12/2023</v>
      </c>
      <c r="BF106" s="4">
        <f ca="1"/>
        <v>0</v>
      </c>
      <c r="BG106" s="4">
        <f ca="1"/>
        <v>0</v>
      </c>
      <c r="BH106" s="4">
        <f ca="1"/>
        <v>0</v>
      </c>
      <c r="BI106" s="4">
        <f ca="1"/>
        <v>0</v>
      </c>
      <c r="BJ106" s="4">
        <f ca="1"/>
        <v>0</v>
      </c>
      <c r="BL106" s="58"/>
      <c r="BM106" t="str">
        <f ca="1"/>
        <v>12/12/2023</v>
      </c>
      <c r="BN106" s="4">
        <f ca="1"/>
        <v>0</v>
      </c>
      <c r="BO106" s="4">
        <f ca="1"/>
        <v>0</v>
      </c>
      <c r="BP106" s="4">
        <f ca="1"/>
        <v>0</v>
      </c>
      <c r="BQ106" s="4">
        <f ca="1"/>
        <v>0</v>
      </c>
      <c r="BR106" s="4">
        <f ca="1"/>
        <v>0</v>
      </c>
      <c r="BS106" s="4">
        <f ca="1"/>
        <v>0</v>
      </c>
      <c r="BT106" s="4">
        <f ca="1"/>
        <v>0</v>
      </c>
    </row>
    <row r="107" spans="23:72" x14ac:dyDescent="0.2">
      <c r="W107" s="58"/>
      <c r="X107" t="str">
        <f ca="1"/>
        <v>11/12/2023</v>
      </c>
      <c r="Y107" s="27">
        <f ca="1"/>
        <v>0</v>
      </c>
      <c r="Z107" s="27">
        <f ca="1"/>
        <v>0</v>
      </c>
      <c r="AA107" s="27">
        <f ca="1"/>
        <v>0</v>
      </c>
      <c r="AB107" s="27">
        <f ca="1"/>
        <v>0</v>
      </c>
      <c r="AC107" s="27">
        <f ca="1"/>
        <v>0</v>
      </c>
      <c r="AD107" s="27">
        <f ca="1"/>
        <v>0</v>
      </c>
      <c r="AF107" s="58"/>
      <c r="AG107" t="str">
        <f ca="1"/>
        <v>11/12/2023</v>
      </c>
      <c r="AH107" s="4">
        <f ca="1"/>
        <v>0</v>
      </c>
      <c r="AI107" s="4">
        <f ca="1"/>
        <v>0</v>
      </c>
      <c r="AJ107" s="4">
        <f ca="1"/>
        <v>0</v>
      </c>
      <c r="AK107" s="4">
        <f ca="1"/>
        <v>0</v>
      </c>
      <c r="AM107" s="58"/>
      <c r="AN107" t="str">
        <f ca="1"/>
        <v>11/12/2023</v>
      </c>
      <c r="AO107" s="4">
        <f ca="1"/>
        <v>0</v>
      </c>
      <c r="AP107" s="4">
        <f ca="1"/>
        <v>0</v>
      </c>
      <c r="AQ107" s="4">
        <f ca="1"/>
        <v>0</v>
      </c>
      <c r="AR107" s="4">
        <f ca="1"/>
        <v>0</v>
      </c>
      <c r="AS107" s="4">
        <f ca="1"/>
        <v>0</v>
      </c>
      <c r="AT107" s="4">
        <f ca="1"/>
        <v>0</v>
      </c>
      <c r="AU107" s="4">
        <f ca="1"/>
        <v>0</v>
      </c>
      <c r="AV107" s="4">
        <f ca="1"/>
        <v>0</v>
      </c>
      <c r="AX107" s="58"/>
      <c r="AY107" t="str">
        <f ca="1"/>
        <v>11/12/2023</v>
      </c>
      <c r="AZ107" s="4">
        <f ca="1"/>
        <v>0</v>
      </c>
      <c r="BA107" s="4">
        <f ca="1"/>
        <v>0</v>
      </c>
      <c r="BB107" s="4">
        <f ca="1"/>
        <v>0</v>
      </c>
      <c r="BD107" s="58"/>
      <c r="BE107" t="str">
        <f ca="1"/>
        <v>11/12/2023</v>
      </c>
      <c r="BF107" s="4">
        <f ca="1"/>
        <v>0</v>
      </c>
      <c r="BG107" s="4">
        <f ca="1"/>
        <v>0</v>
      </c>
      <c r="BH107" s="4">
        <f ca="1"/>
        <v>0</v>
      </c>
      <c r="BI107" s="4">
        <f ca="1"/>
        <v>0</v>
      </c>
      <c r="BJ107" s="4">
        <f ca="1"/>
        <v>0</v>
      </c>
      <c r="BL107" s="58"/>
      <c r="BM107" t="str">
        <f ca="1"/>
        <v>11/12/2023</v>
      </c>
      <c r="BN107" s="4">
        <f ca="1"/>
        <v>0</v>
      </c>
      <c r="BO107" s="4">
        <f ca="1"/>
        <v>0</v>
      </c>
      <c r="BP107" s="4">
        <f ca="1"/>
        <v>0</v>
      </c>
      <c r="BQ107" s="4">
        <f ca="1"/>
        <v>0</v>
      </c>
      <c r="BR107" s="4">
        <f ca="1"/>
        <v>0</v>
      </c>
      <c r="BS107" s="4">
        <f ca="1"/>
        <v>0</v>
      </c>
      <c r="BT107" s="4">
        <f ca="1"/>
        <v>0</v>
      </c>
    </row>
    <row r="108" spans="23:72" x14ac:dyDescent="0.2">
      <c r="W108" s="58"/>
      <c r="X108" t="str">
        <f ca="1"/>
        <v>08/12/2023</v>
      </c>
      <c r="Y108" s="27">
        <f ca="1"/>
        <v>0</v>
      </c>
      <c r="Z108" s="27">
        <f ca="1"/>
        <v>0</v>
      </c>
      <c r="AA108" s="27">
        <f ca="1"/>
        <v>0</v>
      </c>
      <c r="AB108" s="27">
        <f ca="1"/>
        <v>0</v>
      </c>
      <c r="AC108" s="27">
        <f ca="1"/>
        <v>0</v>
      </c>
      <c r="AD108" s="27">
        <f ca="1"/>
        <v>0</v>
      </c>
      <c r="AF108" s="58"/>
      <c r="AG108" t="str">
        <f ca="1"/>
        <v>08/12/2023</v>
      </c>
      <c r="AH108" s="4">
        <f ca="1"/>
        <v>0</v>
      </c>
      <c r="AI108" s="4">
        <f ca="1"/>
        <v>0</v>
      </c>
      <c r="AJ108" s="4">
        <f ca="1"/>
        <v>0</v>
      </c>
      <c r="AK108" s="4">
        <f ca="1"/>
        <v>0</v>
      </c>
      <c r="AM108" s="58"/>
      <c r="AN108" t="str">
        <f ca="1"/>
        <v>08/12/2023</v>
      </c>
      <c r="AO108" s="4">
        <f ca="1"/>
        <v>0</v>
      </c>
      <c r="AP108" s="4">
        <f ca="1"/>
        <v>0</v>
      </c>
      <c r="AQ108" s="4">
        <f ca="1"/>
        <v>0</v>
      </c>
      <c r="AR108" s="4">
        <f ca="1"/>
        <v>0</v>
      </c>
      <c r="AS108" s="4">
        <f ca="1"/>
        <v>0</v>
      </c>
      <c r="AT108" s="4">
        <f ca="1"/>
        <v>0</v>
      </c>
      <c r="AU108" s="4">
        <f ca="1"/>
        <v>0</v>
      </c>
      <c r="AV108" s="4">
        <f ca="1"/>
        <v>0</v>
      </c>
      <c r="AX108" s="58"/>
      <c r="AY108" t="str">
        <f ca="1"/>
        <v>08/12/2023</v>
      </c>
      <c r="AZ108" s="4">
        <f ca="1"/>
        <v>0</v>
      </c>
      <c r="BA108" s="4">
        <f ca="1"/>
        <v>0</v>
      </c>
      <c r="BB108" s="4">
        <f ca="1"/>
        <v>0</v>
      </c>
      <c r="BD108" s="58"/>
      <c r="BE108" t="str">
        <f ca="1"/>
        <v>08/12/2023</v>
      </c>
      <c r="BF108" s="4">
        <f ca="1"/>
        <v>0</v>
      </c>
      <c r="BG108" s="4">
        <f ca="1"/>
        <v>0</v>
      </c>
      <c r="BH108" s="4">
        <f ca="1"/>
        <v>0</v>
      </c>
      <c r="BI108" s="4">
        <f ca="1"/>
        <v>0</v>
      </c>
      <c r="BJ108" s="4">
        <f ca="1"/>
        <v>0</v>
      </c>
      <c r="BL108" s="58"/>
      <c r="BM108" t="str">
        <f ca="1"/>
        <v>08/12/2023</v>
      </c>
      <c r="BN108" s="4">
        <f ca="1"/>
        <v>0</v>
      </c>
      <c r="BO108" s="4">
        <f ca="1"/>
        <v>0</v>
      </c>
      <c r="BP108" s="4">
        <f ca="1"/>
        <v>0</v>
      </c>
      <c r="BQ108" s="4">
        <f ca="1"/>
        <v>0</v>
      </c>
      <c r="BR108" s="4">
        <f ca="1"/>
        <v>0</v>
      </c>
      <c r="BS108" s="4">
        <f ca="1"/>
        <v>0</v>
      </c>
      <c r="BT108" s="4">
        <f ca="1"/>
        <v>0</v>
      </c>
    </row>
    <row r="109" spans="23:72" x14ac:dyDescent="0.2">
      <c r="W109" s="58"/>
      <c r="X109" t="str">
        <f ca="1"/>
        <v>07/12/2023</v>
      </c>
      <c r="Y109" s="27">
        <f ca="1"/>
        <v>0</v>
      </c>
      <c r="Z109" s="27">
        <f ca="1"/>
        <v>0</v>
      </c>
      <c r="AA109" s="27">
        <f ca="1"/>
        <v>0</v>
      </c>
      <c r="AB109" s="27">
        <f ca="1"/>
        <v>0</v>
      </c>
      <c r="AC109" s="27">
        <f ca="1"/>
        <v>0</v>
      </c>
      <c r="AD109" s="27">
        <f ca="1"/>
        <v>0</v>
      </c>
      <c r="AF109" s="58"/>
      <c r="AG109" t="str">
        <f ca="1"/>
        <v>07/12/2023</v>
      </c>
      <c r="AH109" s="4">
        <f ca="1"/>
        <v>0</v>
      </c>
      <c r="AI109" s="4">
        <f ca="1"/>
        <v>0</v>
      </c>
      <c r="AJ109" s="4">
        <f ca="1"/>
        <v>0</v>
      </c>
      <c r="AK109" s="4">
        <f ca="1"/>
        <v>0</v>
      </c>
      <c r="AM109" s="58"/>
      <c r="AN109" t="str">
        <f ca="1"/>
        <v>07/12/2023</v>
      </c>
      <c r="AO109" s="4">
        <f ca="1"/>
        <v>0</v>
      </c>
      <c r="AP109" s="4">
        <f ca="1"/>
        <v>0</v>
      </c>
      <c r="AQ109" s="4">
        <f ca="1"/>
        <v>0</v>
      </c>
      <c r="AR109" s="4">
        <f ca="1"/>
        <v>0</v>
      </c>
      <c r="AS109" s="4">
        <f ca="1"/>
        <v>0</v>
      </c>
      <c r="AT109" s="4">
        <f ca="1"/>
        <v>0</v>
      </c>
      <c r="AU109" s="4">
        <f ca="1"/>
        <v>0</v>
      </c>
      <c r="AV109" s="4">
        <f ca="1"/>
        <v>0</v>
      </c>
      <c r="AX109" s="58"/>
      <c r="AY109" t="str">
        <f ca="1"/>
        <v>07/12/2023</v>
      </c>
      <c r="AZ109" s="4">
        <f ca="1"/>
        <v>0</v>
      </c>
      <c r="BA109" s="4">
        <f ca="1"/>
        <v>0</v>
      </c>
      <c r="BB109" s="4">
        <f ca="1"/>
        <v>0</v>
      </c>
      <c r="BD109" s="58"/>
      <c r="BE109" t="str">
        <f ca="1"/>
        <v>07/12/2023</v>
      </c>
      <c r="BF109" s="4">
        <f ca="1"/>
        <v>0</v>
      </c>
      <c r="BG109" s="4">
        <f ca="1"/>
        <v>0</v>
      </c>
      <c r="BH109" s="4">
        <f ca="1"/>
        <v>0</v>
      </c>
      <c r="BI109" s="4">
        <f ca="1"/>
        <v>0</v>
      </c>
      <c r="BJ109" s="4">
        <f ca="1"/>
        <v>0</v>
      </c>
      <c r="BL109" s="58"/>
      <c r="BM109" t="str">
        <f ca="1"/>
        <v>07/12/2023</v>
      </c>
      <c r="BN109" s="4">
        <f ca="1"/>
        <v>0</v>
      </c>
      <c r="BO109" s="4">
        <f ca="1"/>
        <v>0</v>
      </c>
      <c r="BP109" s="4">
        <f ca="1"/>
        <v>0</v>
      </c>
      <c r="BQ109" s="4">
        <f ca="1"/>
        <v>0</v>
      </c>
      <c r="BR109" s="4">
        <f ca="1"/>
        <v>0</v>
      </c>
      <c r="BS109" s="4">
        <f ca="1"/>
        <v>0</v>
      </c>
      <c r="BT109" s="4">
        <f ca="1"/>
        <v>0</v>
      </c>
    </row>
    <row r="110" spans="23:72" x14ac:dyDescent="0.2">
      <c r="W110" s="58"/>
      <c r="X110" t="str">
        <f ca="1"/>
        <v>06/12/2023</v>
      </c>
      <c r="Y110" s="27">
        <f ca="1"/>
        <v>0</v>
      </c>
      <c r="Z110" s="27">
        <f ca="1"/>
        <v>0</v>
      </c>
      <c r="AA110" s="27">
        <f ca="1"/>
        <v>0</v>
      </c>
      <c r="AB110" s="27">
        <f ca="1"/>
        <v>0</v>
      </c>
      <c r="AC110" s="27">
        <f ca="1"/>
        <v>0</v>
      </c>
      <c r="AD110" s="27">
        <f ca="1"/>
        <v>0</v>
      </c>
      <c r="AF110" s="58"/>
      <c r="AG110" t="str">
        <f ca="1"/>
        <v>06/12/2023</v>
      </c>
      <c r="AH110" s="4">
        <f ca="1"/>
        <v>0</v>
      </c>
      <c r="AI110" s="4">
        <f ca="1"/>
        <v>0</v>
      </c>
      <c r="AJ110" s="4">
        <f ca="1"/>
        <v>0</v>
      </c>
      <c r="AK110" s="4">
        <f ca="1"/>
        <v>0</v>
      </c>
      <c r="AM110" s="58"/>
      <c r="AN110" t="str">
        <f ca="1"/>
        <v>06/12/2023</v>
      </c>
      <c r="AO110" s="4">
        <f ca="1"/>
        <v>0</v>
      </c>
      <c r="AP110" s="4">
        <f ca="1"/>
        <v>0</v>
      </c>
      <c r="AQ110" s="4">
        <f ca="1"/>
        <v>0</v>
      </c>
      <c r="AR110" s="4">
        <f ca="1"/>
        <v>0</v>
      </c>
      <c r="AS110" s="4">
        <f ca="1"/>
        <v>0</v>
      </c>
      <c r="AT110" s="4">
        <f ca="1"/>
        <v>0</v>
      </c>
      <c r="AU110" s="4">
        <f ca="1"/>
        <v>0</v>
      </c>
      <c r="AV110" s="4">
        <f ca="1"/>
        <v>0</v>
      </c>
      <c r="AX110" s="58"/>
      <c r="AY110" t="str">
        <f ca="1"/>
        <v>06/12/2023</v>
      </c>
      <c r="AZ110" s="4">
        <f ca="1"/>
        <v>0</v>
      </c>
      <c r="BA110" s="4">
        <f ca="1"/>
        <v>0</v>
      </c>
      <c r="BB110" s="4">
        <f ca="1"/>
        <v>0</v>
      </c>
      <c r="BD110" s="58"/>
      <c r="BE110" t="str">
        <f ca="1"/>
        <v>06/12/2023</v>
      </c>
      <c r="BF110" s="4">
        <f ca="1"/>
        <v>0</v>
      </c>
      <c r="BG110" s="4">
        <f ca="1"/>
        <v>0</v>
      </c>
      <c r="BH110" s="4">
        <f ca="1"/>
        <v>0</v>
      </c>
      <c r="BI110" s="4">
        <f ca="1"/>
        <v>0</v>
      </c>
      <c r="BJ110" s="4">
        <f ca="1"/>
        <v>0</v>
      </c>
      <c r="BL110" s="58"/>
      <c r="BM110" t="str">
        <f ca="1"/>
        <v>06/12/2023</v>
      </c>
      <c r="BN110" s="4">
        <f ca="1"/>
        <v>0</v>
      </c>
      <c r="BO110" s="4">
        <f ca="1"/>
        <v>0</v>
      </c>
      <c r="BP110" s="4">
        <f ca="1"/>
        <v>0</v>
      </c>
      <c r="BQ110" s="4">
        <f ca="1"/>
        <v>0</v>
      </c>
      <c r="BR110" s="4">
        <f ca="1"/>
        <v>0</v>
      </c>
      <c r="BS110" s="4">
        <f ca="1"/>
        <v>0</v>
      </c>
      <c r="BT110" s="4">
        <f ca="1"/>
        <v>0</v>
      </c>
    </row>
    <row r="111" spans="23:72" x14ac:dyDescent="0.2">
      <c r="W111" s="58"/>
      <c r="X111" t="str">
        <f ca="1"/>
        <v>05/12/2023</v>
      </c>
      <c r="Y111" s="27">
        <f ca="1"/>
        <v>0</v>
      </c>
      <c r="Z111" s="27">
        <f ca="1"/>
        <v>0</v>
      </c>
      <c r="AA111" s="27">
        <f ca="1"/>
        <v>0</v>
      </c>
      <c r="AB111" s="27">
        <f ca="1"/>
        <v>0</v>
      </c>
      <c r="AC111" s="27">
        <f ca="1"/>
        <v>0</v>
      </c>
      <c r="AD111" s="27">
        <f ca="1"/>
        <v>0</v>
      </c>
      <c r="AF111" s="58"/>
      <c r="AG111" t="str">
        <f ca="1"/>
        <v>05/12/2023</v>
      </c>
      <c r="AH111" s="4">
        <f ca="1"/>
        <v>0</v>
      </c>
      <c r="AI111" s="4">
        <f ca="1"/>
        <v>0</v>
      </c>
      <c r="AJ111" s="4">
        <f ca="1"/>
        <v>0</v>
      </c>
      <c r="AK111" s="4">
        <f ca="1"/>
        <v>0</v>
      </c>
      <c r="AM111" s="58"/>
      <c r="AN111" t="str">
        <f ca="1"/>
        <v>05/12/2023</v>
      </c>
      <c r="AO111" s="4">
        <f ca="1"/>
        <v>0</v>
      </c>
      <c r="AP111" s="4">
        <f ca="1"/>
        <v>0</v>
      </c>
      <c r="AQ111" s="4">
        <f ca="1"/>
        <v>0</v>
      </c>
      <c r="AR111" s="4">
        <f ca="1"/>
        <v>0</v>
      </c>
      <c r="AS111" s="4">
        <f ca="1"/>
        <v>0</v>
      </c>
      <c r="AT111" s="4">
        <f ca="1"/>
        <v>0</v>
      </c>
      <c r="AU111" s="4">
        <f ca="1"/>
        <v>0</v>
      </c>
      <c r="AV111" s="4">
        <f ca="1"/>
        <v>0</v>
      </c>
      <c r="AX111" s="58"/>
      <c r="AY111" t="str">
        <f ca="1"/>
        <v>05/12/2023</v>
      </c>
      <c r="AZ111" s="4">
        <f ca="1"/>
        <v>0</v>
      </c>
      <c r="BA111" s="4">
        <f ca="1"/>
        <v>0</v>
      </c>
      <c r="BB111" s="4">
        <f ca="1"/>
        <v>0</v>
      </c>
      <c r="BD111" s="58"/>
      <c r="BE111" t="str">
        <f ca="1"/>
        <v>05/12/2023</v>
      </c>
      <c r="BF111" s="4">
        <f ca="1"/>
        <v>0</v>
      </c>
      <c r="BG111" s="4">
        <f ca="1"/>
        <v>0</v>
      </c>
      <c r="BH111" s="4">
        <f ca="1"/>
        <v>0</v>
      </c>
      <c r="BI111" s="4">
        <f ca="1"/>
        <v>0</v>
      </c>
      <c r="BJ111" s="4">
        <f ca="1"/>
        <v>0</v>
      </c>
      <c r="BL111" s="58"/>
      <c r="BM111" t="str">
        <f ca="1"/>
        <v>05/12/2023</v>
      </c>
      <c r="BN111" s="4">
        <f ca="1"/>
        <v>0</v>
      </c>
      <c r="BO111" s="4">
        <f ca="1"/>
        <v>0</v>
      </c>
      <c r="BP111" s="4">
        <f ca="1"/>
        <v>0</v>
      </c>
      <c r="BQ111" s="4">
        <f ca="1"/>
        <v>0</v>
      </c>
      <c r="BR111" s="4">
        <f ca="1"/>
        <v>0</v>
      </c>
      <c r="BS111" s="4">
        <f ca="1"/>
        <v>0</v>
      </c>
      <c r="BT111" s="4">
        <f ca="1"/>
        <v>0</v>
      </c>
    </row>
    <row r="112" spans="23:72" x14ac:dyDescent="0.2">
      <c r="W112" s="58"/>
      <c r="X112" t="str">
        <f ca="1"/>
        <v>04/12/2023</v>
      </c>
      <c r="Y112" s="27">
        <f ca="1"/>
        <v>0</v>
      </c>
      <c r="Z112" s="27">
        <f ca="1"/>
        <v>0</v>
      </c>
      <c r="AA112" s="27">
        <f ca="1"/>
        <v>0</v>
      </c>
      <c r="AB112" s="27">
        <f ca="1"/>
        <v>0</v>
      </c>
      <c r="AC112" s="27">
        <f ca="1"/>
        <v>0</v>
      </c>
      <c r="AD112" s="27">
        <f ca="1"/>
        <v>0</v>
      </c>
      <c r="AF112" s="58"/>
      <c r="AG112" t="str">
        <f ca="1"/>
        <v>04/12/2023</v>
      </c>
      <c r="AH112" s="4">
        <f ca="1"/>
        <v>0</v>
      </c>
      <c r="AI112" s="4">
        <f ca="1"/>
        <v>0</v>
      </c>
      <c r="AJ112" s="4">
        <f ca="1"/>
        <v>0</v>
      </c>
      <c r="AK112" s="4">
        <f ca="1"/>
        <v>0</v>
      </c>
      <c r="AM112" s="58"/>
      <c r="AN112" t="str">
        <f ca="1"/>
        <v>04/12/2023</v>
      </c>
      <c r="AO112" s="4">
        <f ca="1"/>
        <v>0</v>
      </c>
      <c r="AP112" s="4">
        <f ca="1"/>
        <v>0</v>
      </c>
      <c r="AQ112" s="4">
        <f ca="1"/>
        <v>0</v>
      </c>
      <c r="AR112" s="4">
        <f ca="1"/>
        <v>0</v>
      </c>
      <c r="AS112" s="4">
        <f ca="1"/>
        <v>0</v>
      </c>
      <c r="AT112" s="4">
        <f ca="1"/>
        <v>0</v>
      </c>
      <c r="AU112" s="4">
        <f ca="1"/>
        <v>0</v>
      </c>
      <c r="AV112" s="4">
        <f ca="1"/>
        <v>0</v>
      </c>
      <c r="AX112" s="58"/>
      <c r="AY112" t="str">
        <f ca="1"/>
        <v>04/12/2023</v>
      </c>
      <c r="AZ112" s="4">
        <f ca="1"/>
        <v>0</v>
      </c>
      <c r="BA112" s="4">
        <f ca="1"/>
        <v>0</v>
      </c>
      <c r="BB112" s="4">
        <f ca="1"/>
        <v>0</v>
      </c>
      <c r="BD112" s="58"/>
      <c r="BE112" t="str">
        <f ca="1"/>
        <v>04/12/2023</v>
      </c>
      <c r="BF112" s="4">
        <f ca="1"/>
        <v>0</v>
      </c>
      <c r="BG112" s="4">
        <f ca="1"/>
        <v>0</v>
      </c>
      <c r="BH112" s="4">
        <f ca="1"/>
        <v>0</v>
      </c>
      <c r="BI112" s="4">
        <f ca="1"/>
        <v>0</v>
      </c>
      <c r="BJ112" s="4">
        <f ca="1"/>
        <v>0</v>
      </c>
      <c r="BL112" s="58"/>
      <c r="BM112" t="str">
        <f ca="1"/>
        <v>04/12/2023</v>
      </c>
      <c r="BN112" s="4">
        <f ca="1"/>
        <v>0</v>
      </c>
      <c r="BO112" s="4">
        <f ca="1"/>
        <v>0</v>
      </c>
      <c r="BP112" s="4">
        <f ca="1"/>
        <v>0</v>
      </c>
      <c r="BQ112" s="4">
        <f ca="1"/>
        <v>0</v>
      </c>
      <c r="BR112" s="4">
        <f ca="1"/>
        <v>0</v>
      </c>
      <c r="BS112" s="4">
        <f ca="1"/>
        <v>0</v>
      </c>
      <c r="BT112" s="4">
        <f ca="1"/>
        <v>0</v>
      </c>
    </row>
    <row r="113" spans="23:72" x14ac:dyDescent="0.2">
      <c r="W113" s="58"/>
      <c r="X113" t="str">
        <f ca="1"/>
        <v>01/12/2023</v>
      </c>
      <c r="Y113" s="27">
        <f ca="1"/>
        <v>0</v>
      </c>
      <c r="Z113" s="27">
        <f ca="1"/>
        <v>0</v>
      </c>
      <c r="AA113" s="27">
        <f ca="1"/>
        <v>0</v>
      </c>
      <c r="AB113" s="27">
        <f ca="1"/>
        <v>0</v>
      </c>
      <c r="AC113" s="27">
        <f ca="1"/>
        <v>0</v>
      </c>
      <c r="AD113" s="27">
        <f ca="1"/>
        <v>0</v>
      </c>
      <c r="AF113" s="58"/>
      <c r="AG113" t="str">
        <f ca="1"/>
        <v>01/12/2023</v>
      </c>
      <c r="AH113" s="4">
        <f ca="1"/>
        <v>0</v>
      </c>
      <c r="AI113" s="4">
        <f ca="1"/>
        <v>0</v>
      </c>
      <c r="AJ113" s="4">
        <f ca="1"/>
        <v>0</v>
      </c>
      <c r="AK113" s="4">
        <f ca="1"/>
        <v>0</v>
      </c>
      <c r="AM113" s="58"/>
      <c r="AN113" t="str">
        <f ca="1"/>
        <v>01/12/2023</v>
      </c>
      <c r="AO113" s="4">
        <f ca="1"/>
        <v>0</v>
      </c>
      <c r="AP113" s="4">
        <f ca="1"/>
        <v>0</v>
      </c>
      <c r="AQ113" s="4">
        <f ca="1"/>
        <v>0</v>
      </c>
      <c r="AR113" s="4">
        <f ca="1"/>
        <v>0</v>
      </c>
      <c r="AS113" s="4">
        <f ca="1"/>
        <v>0</v>
      </c>
      <c r="AT113" s="4">
        <f ca="1"/>
        <v>0</v>
      </c>
      <c r="AU113" s="4">
        <f ca="1"/>
        <v>0</v>
      </c>
      <c r="AV113" s="4">
        <f ca="1"/>
        <v>0</v>
      </c>
      <c r="AX113" s="58"/>
      <c r="AY113" t="str">
        <f ca="1"/>
        <v>01/12/2023</v>
      </c>
      <c r="AZ113" s="4">
        <f ca="1"/>
        <v>0</v>
      </c>
      <c r="BA113" s="4">
        <f ca="1"/>
        <v>0</v>
      </c>
      <c r="BB113" s="4">
        <f ca="1"/>
        <v>0</v>
      </c>
      <c r="BD113" s="58"/>
      <c r="BE113" t="str">
        <f ca="1"/>
        <v>01/12/2023</v>
      </c>
      <c r="BF113" s="4">
        <f ca="1"/>
        <v>0</v>
      </c>
      <c r="BG113" s="4">
        <f ca="1"/>
        <v>0</v>
      </c>
      <c r="BH113" s="4">
        <f ca="1"/>
        <v>0</v>
      </c>
      <c r="BI113" s="4">
        <f ca="1"/>
        <v>0</v>
      </c>
      <c r="BJ113" s="4">
        <f ca="1"/>
        <v>0</v>
      </c>
      <c r="BL113" s="58"/>
      <c r="BM113" t="str">
        <f ca="1"/>
        <v>01/12/2023</v>
      </c>
      <c r="BN113" s="4">
        <f ca="1"/>
        <v>0</v>
      </c>
      <c r="BO113" s="4">
        <f ca="1"/>
        <v>0</v>
      </c>
      <c r="BP113" s="4">
        <f ca="1"/>
        <v>0</v>
      </c>
      <c r="BQ113" s="4">
        <f ca="1"/>
        <v>0</v>
      </c>
      <c r="BR113" s="4">
        <f ca="1"/>
        <v>0</v>
      </c>
      <c r="BS113" s="4">
        <f ca="1"/>
        <v>0</v>
      </c>
      <c r="BT113" s="4">
        <f ca="1"/>
        <v>0</v>
      </c>
    </row>
    <row r="114" spans="23:72" x14ac:dyDescent="0.2">
      <c r="W114" s="58"/>
      <c r="X114" t="str">
        <f ca="1"/>
        <v>30/11/2023</v>
      </c>
      <c r="Y114" s="27">
        <f ca="1"/>
        <v>0</v>
      </c>
      <c r="Z114" s="27">
        <f ca="1"/>
        <v>0</v>
      </c>
      <c r="AA114" s="27">
        <f ca="1"/>
        <v>0</v>
      </c>
      <c r="AB114" s="27">
        <f ca="1"/>
        <v>0</v>
      </c>
      <c r="AC114" s="27">
        <f ca="1"/>
        <v>0</v>
      </c>
      <c r="AD114" s="27">
        <f ca="1"/>
        <v>0</v>
      </c>
      <c r="AF114" s="58"/>
      <c r="AG114" t="str">
        <f ca="1"/>
        <v>30/11/2023</v>
      </c>
      <c r="AH114" s="4">
        <f ca="1"/>
        <v>0</v>
      </c>
      <c r="AI114" s="4">
        <f ca="1"/>
        <v>0</v>
      </c>
      <c r="AJ114" s="4">
        <f ca="1"/>
        <v>0</v>
      </c>
      <c r="AK114" s="4">
        <f ca="1"/>
        <v>0</v>
      </c>
      <c r="AM114" s="58"/>
      <c r="AN114" t="str">
        <f ca="1"/>
        <v>30/11/2023</v>
      </c>
      <c r="AO114" s="4">
        <f ca="1"/>
        <v>0</v>
      </c>
      <c r="AP114" s="4">
        <f ca="1"/>
        <v>0</v>
      </c>
      <c r="AQ114" s="4">
        <f ca="1"/>
        <v>0</v>
      </c>
      <c r="AR114" s="4">
        <f ca="1"/>
        <v>0</v>
      </c>
      <c r="AS114" s="4">
        <f ca="1"/>
        <v>0</v>
      </c>
      <c r="AT114" s="4">
        <f ca="1"/>
        <v>0</v>
      </c>
      <c r="AU114" s="4">
        <f ca="1"/>
        <v>0</v>
      </c>
      <c r="AV114" s="4">
        <f ca="1"/>
        <v>0</v>
      </c>
      <c r="AX114" s="58"/>
      <c r="AY114" t="str">
        <f ca="1"/>
        <v>30/11/2023</v>
      </c>
      <c r="AZ114" s="4">
        <f ca="1"/>
        <v>0</v>
      </c>
      <c r="BA114" s="4">
        <f ca="1"/>
        <v>0</v>
      </c>
      <c r="BB114" s="4">
        <f ca="1"/>
        <v>0</v>
      </c>
      <c r="BD114" s="58"/>
      <c r="BE114" t="str">
        <f ca="1"/>
        <v>30/11/2023</v>
      </c>
      <c r="BF114" s="4">
        <f ca="1"/>
        <v>0</v>
      </c>
      <c r="BG114" s="4">
        <f ca="1"/>
        <v>0</v>
      </c>
      <c r="BH114" s="4">
        <f ca="1"/>
        <v>0</v>
      </c>
      <c r="BI114" s="4">
        <f ca="1"/>
        <v>0</v>
      </c>
      <c r="BJ114" s="4">
        <f ca="1"/>
        <v>0</v>
      </c>
      <c r="BL114" s="58"/>
      <c r="BM114" t="str">
        <f ca="1"/>
        <v>30/11/2023</v>
      </c>
      <c r="BN114" s="4">
        <f ca="1"/>
        <v>0</v>
      </c>
      <c r="BO114" s="4">
        <f ca="1"/>
        <v>0</v>
      </c>
      <c r="BP114" s="4">
        <f ca="1"/>
        <v>0</v>
      </c>
      <c r="BQ114" s="4">
        <f ca="1"/>
        <v>0</v>
      </c>
      <c r="BR114" s="4">
        <f ca="1"/>
        <v>0</v>
      </c>
      <c r="BS114" s="4">
        <f ca="1"/>
        <v>0</v>
      </c>
      <c r="BT114" s="4">
        <f ca="1"/>
        <v>0</v>
      </c>
    </row>
    <row r="115" spans="23:72" x14ac:dyDescent="0.2">
      <c r="W115" s="58"/>
      <c r="X115" t="str">
        <f ca="1"/>
        <v>29/11/2023</v>
      </c>
      <c r="Y115" s="27">
        <f ca="1"/>
        <v>0</v>
      </c>
      <c r="Z115" s="27">
        <f ca="1"/>
        <v>0</v>
      </c>
      <c r="AA115" s="27">
        <f ca="1"/>
        <v>0</v>
      </c>
      <c r="AB115" s="27">
        <f ca="1"/>
        <v>0</v>
      </c>
      <c r="AC115" s="27">
        <f ca="1"/>
        <v>0</v>
      </c>
      <c r="AD115" s="27">
        <f ca="1"/>
        <v>0</v>
      </c>
      <c r="AF115" s="58"/>
      <c r="AG115" t="str">
        <f ca="1"/>
        <v>29/11/2023</v>
      </c>
      <c r="AH115" s="4">
        <f ca="1"/>
        <v>0</v>
      </c>
      <c r="AI115" s="4">
        <f ca="1"/>
        <v>0</v>
      </c>
      <c r="AJ115" s="4">
        <f ca="1"/>
        <v>0</v>
      </c>
      <c r="AK115" s="4">
        <f ca="1"/>
        <v>0</v>
      </c>
      <c r="AM115" s="58"/>
      <c r="AN115" t="str">
        <f ca="1"/>
        <v>29/11/2023</v>
      </c>
      <c r="AO115" s="4">
        <f ca="1"/>
        <v>0</v>
      </c>
      <c r="AP115" s="4">
        <f ca="1"/>
        <v>0</v>
      </c>
      <c r="AQ115" s="4">
        <f ca="1"/>
        <v>0</v>
      </c>
      <c r="AR115" s="4">
        <f ca="1"/>
        <v>0</v>
      </c>
      <c r="AS115" s="4">
        <f ca="1"/>
        <v>0</v>
      </c>
      <c r="AT115" s="4">
        <f ca="1"/>
        <v>0</v>
      </c>
      <c r="AU115" s="4">
        <f ca="1"/>
        <v>0</v>
      </c>
      <c r="AV115" s="4">
        <f ca="1"/>
        <v>0</v>
      </c>
      <c r="AX115" s="58"/>
      <c r="AY115" t="str">
        <f ca="1"/>
        <v>29/11/2023</v>
      </c>
      <c r="AZ115" s="4">
        <f ca="1"/>
        <v>0</v>
      </c>
      <c r="BA115" s="4">
        <f ca="1"/>
        <v>0</v>
      </c>
      <c r="BB115" s="4">
        <f ca="1"/>
        <v>0</v>
      </c>
      <c r="BD115" s="58"/>
      <c r="BE115" t="str">
        <f ca="1"/>
        <v>29/11/2023</v>
      </c>
      <c r="BF115" s="4">
        <f ca="1"/>
        <v>0</v>
      </c>
      <c r="BG115" s="4">
        <f ca="1"/>
        <v>0</v>
      </c>
      <c r="BH115" s="4">
        <f ca="1"/>
        <v>0</v>
      </c>
      <c r="BI115" s="4">
        <f ca="1"/>
        <v>0</v>
      </c>
      <c r="BJ115" s="4">
        <f ca="1"/>
        <v>0</v>
      </c>
      <c r="BL115" s="58"/>
      <c r="BM115" t="str">
        <f ca="1"/>
        <v>29/11/2023</v>
      </c>
      <c r="BN115" s="4">
        <f ca="1"/>
        <v>0</v>
      </c>
      <c r="BO115" s="4">
        <f ca="1"/>
        <v>0</v>
      </c>
      <c r="BP115" s="4">
        <f ca="1"/>
        <v>0</v>
      </c>
      <c r="BQ115" s="4">
        <f ca="1"/>
        <v>0</v>
      </c>
      <c r="BR115" s="4">
        <f ca="1"/>
        <v>0</v>
      </c>
      <c r="BS115" s="4">
        <f ca="1"/>
        <v>0</v>
      </c>
      <c r="BT115" s="4">
        <f ca="1"/>
        <v>0</v>
      </c>
    </row>
    <row r="116" spans="23:72" x14ac:dyDescent="0.2">
      <c r="W116" s="58"/>
      <c r="X116" t="str">
        <f ca="1"/>
        <v>28/11/2023</v>
      </c>
      <c r="Y116" s="27">
        <f ca="1"/>
        <v>0</v>
      </c>
      <c r="Z116" s="27">
        <f ca="1"/>
        <v>0</v>
      </c>
      <c r="AA116" s="27">
        <f ca="1"/>
        <v>0</v>
      </c>
      <c r="AB116" s="27">
        <f ca="1"/>
        <v>0</v>
      </c>
      <c r="AC116" s="27">
        <f ca="1"/>
        <v>0</v>
      </c>
      <c r="AD116" s="27">
        <f ca="1"/>
        <v>0</v>
      </c>
      <c r="AF116" s="58"/>
      <c r="AG116" t="str">
        <f ca="1"/>
        <v>28/11/2023</v>
      </c>
      <c r="AH116" s="4">
        <f ca="1"/>
        <v>0</v>
      </c>
      <c r="AI116" s="4">
        <f ca="1"/>
        <v>0</v>
      </c>
      <c r="AJ116" s="4">
        <f ca="1"/>
        <v>0</v>
      </c>
      <c r="AK116" s="4">
        <f ca="1"/>
        <v>0</v>
      </c>
      <c r="AM116" s="58"/>
      <c r="AN116" t="str">
        <f ca="1"/>
        <v>28/11/2023</v>
      </c>
      <c r="AO116" s="4">
        <f ca="1"/>
        <v>0</v>
      </c>
      <c r="AP116" s="4">
        <f ca="1"/>
        <v>0</v>
      </c>
      <c r="AQ116" s="4">
        <f ca="1"/>
        <v>0</v>
      </c>
      <c r="AR116" s="4">
        <f ca="1"/>
        <v>0</v>
      </c>
      <c r="AS116" s="4">
        <f ca="1"/>
        <v>0</v>
      </c>
      <c r="AT116" s="4">
        <f ca="1"/>
        <v>0</v>
      </c>
      <c r="AU116" s="4">
        <f ca="1"/>
        <v>0</v>
      </c>
      <c r="AV116" s="4">
        <f ca="1"/>
        <v>0</v>
      </c>
      <c r="AX116" s="58"/>
      <c r="AY116" t="str">
        <f ca="1"/>
        <v>28/11/2023</v>
      </c>
      <c r="AZ116" s="4">
        <f ca="1"/>
        <v>0</v>
      </c>
      <c r="BA116" s="4">
        <f ca="1"/>
        <v>0</v>
      </c>
      <c r="BB116" s="4">
        <f ca="1"/>
        <v>0</v>
      </c>
      <c r="BD116" s="58"/>
      <c r="BE116" t="str">
        <f ca="1"/>
        <v>28/11/2023</v>
      </c>
      <c r="BF116" s="4">
        <f ca="1"/>
        <v>0</v>
      </c>
      <c r="BG116" s="4">
        <f ca="1"/>
        <v>0</v>
      </c>
      <c r="BH116" s="4">
        <f ca="1"/>
        <v>0</v>
      </c>
      <c r="BI116" s="4">
        <f ca="1"/>
        <v>0</v>
      </c>
      <c r="BJ116" s="4">
        <f ca="1"/>
        <v>0</v>
      </c>
      <c r="BL116" s="58"/>
      <c r="BM116" t="str">
        <f ca="1"/>
        <v>28/11/2023</v>
      </c>
      <c r="BN116" s="4">
        <f ca="1"/>
        <v>0</v>
      </c>
      <c r="BO116" s="4">
        <f ca="1"/>
        <v>0</v>
      </c>
      <c r="BP116" s="4">
        <f ca="1"/>
        <v>0</v>
      </c>
      <c r="BQ116" s="4">
        <f ca="1"/>
        <v>0</v>
      </c>
      <c r="BR116" s="4">
        <f ca="1"/>
        <v>0</v>
      </c>
      <c r="BS116" s="4">
        <f ca="1"/>
        <v>0</v>
      </c>
      <c r="BT116" s="4">
        <f ca="1"/>
        <v>0</v>
      </c>
    </row>
    <row r="117" spans="23:72" x14ac:dyDescent="0.2">
      <c r="W117" s="58"/>
      <c r="X117" t="str">
        <f ca="1"/>
        <v>27/11/2023</v>
      </c>
      <c r="Y117" s="27">
        <f ca="1"/>
        <v>0</v>
      </c>
      <c r="Z117" s="27">
        <f ca="1"/>
        <v>0</v>
      </c>
      <c r="AA117" s="27">
        <f ca="1"/>
        <v>0</v>
      </c>
      <c r="AB117" s="27">
        <f ca="1"/>
        <v>0</v>
      </c>
      <c r="AC117" s="27">
        <f ca="1"/>
        <v>0</v>
      </c>
      <c r="AD117" s="27">
        <f ca="1"/>
        <v>0</v>
      </c>
      <c r="AF117" s="58"/>
      <c r="AG117" t="str">
        <f ca="1"/>
        <v>27/11/2023</v>
      </c>
      <c r="AH117" s="4">
        <f ca="1"/>
        <v>0</v>
      </c>
      <c r="AI117" s="4">
        <f ca="1"/>
        <v>0</v>
      </c>
      <c r="AJ117" s="4">
        <f ca="1"/>
        <v>0</v>
      </c>
      <c r="AK117" s="4">
        <f ca="1"/>
        <v>0</v>
      </c>
      <c r="AM117" s="58"/>
      <c r="AN117" t="str">
        <f ca="1"/>
        <v>27/11/2023</v>
      </c>
      <c r="AO117" s="4">
        <f ca="1"/>
        <v>0</v>
      </c>
      <c r="AP117" s="4">
        <f ca="1"/>
        <v>0</v>
      </c>
      <c r="AQ117" s="4">
        <f ca="1"/>
        <v>0</v>
      </c>
      <c r="AR117" s="4">
        <f ca="1"/>
        <v>0</v>
      </c>
      <c r="AS117" s="4">
        <f ca="1"/>
        <v>0</v>
      </c>
      <c r="AT117" s="4">
        <f ca="1"/>
        <v>0</v>
      </c>
      <c r="AU117" s="4">
        <f ca="1"/>
        <v>0</v>
      </c>
      <c r="AV117" s="4">
        <f ca="1"/>
        <v>0</v>
      </c>
      <c r="AX117" s="58"/>
      <c r="AY117" t="str">
        <f ca="1"/>
        <v>27/11/2023</v>
      </c>
      <c r="AZ117" s="4">
        <f ca="1"/>
        <v>0</v>
      </c>
      <c r="BA117" s="4">
        <f ca="1"/>
        <v>0</v>
      </c>
      <c r="BB117" s="4">
        <f ca="1"/>
        <v>0</v>
      </c>
      <c r="BD117" s="58"/>
      <c r="BE117" t="str">
        <f ca="1"/>
        <v>27/11/2023</v>
      </c>
      <c r="BF117" s="4">
        <f ca="1"/>
        <v>0</v>
      </c>
      <c r="BG117" s="4">
        <f ca="1"/>
        <v>0</v>
      </c>
      <c r="BH117" s="4">
        <f ca="1"/>
        <v>0</v>
      </c>
      <c r="BI117" s="4">
        <f ca="1"/>
        <v>0</v>
      </c>
      <c r="BJ117" s="4">
        <f ca="1"/>
        <v>0</v>
      </c>
      <c r="BL117" s="58"/>
      <c r="BM117" t="str">
        <f ca="1"/>
        <v>27/11/2023</v>
      </c>
      <c r="BN117" s="4">
        <f ca="1"/>
        <v>0</v>
      </c>
      <c r="BO117" s="4">
        <f ca="1"/>
        <v>0</v>
      </c>
      <c r="BP117" s="4">
        <f ca="1"/>
        <v>0</v>
      </c>
      <c r="BQ117" s="4">
        <f ca="1"/>
        <v>0</v>
      </c>
      <c r="BR117" s="4">
        <f ca="1"/>
        <v>0</v>
      </c>
      <c r="BS117" s="4">
        <f ca="1"/>
        <v>0</v>
      </c>
      <c r="BT117" s="4">
        <f ca="1"/>
        <v>0</v>
      </c>
    </row>
    <row r="118" spans="23:72" x14ac:dyDescent="0.2">
      <c r="W118" s="58"/>
      <c r="X118" t="str">
        <f ca="1"/>
        <v>24/11/2023</v>
      </c>
      <c r="Y118" s="27">
        <f ca="1"/>
        <v>0</v>
      </c>
      <c r="Z118" s="27">
        <f ca="1"/>
        <v>0</v>
      </c>
      <c r="AA118" s="27">
        <f ca="1"/>
        <v>0</v>
      </c>
      <c r="AB118" s="27">
        <f ca="1"/>
        <v>0</v>
      </c>
      <c r="AC118" s="27">
        <f ca="1"/>
        <v>0</v>
      </c>
      <c r="AD118" s="27">
        <f ca="1"/>
        <v>0</v>
      </c>
      <c r="AF118" s="58"/>
      <c r="AG118" t="str">
        <f ca="1"/>
        <v>24/11/2023</v>
      </c>
      <c r="AH118" s="4">
        <f ca="1"/>
        <v>0</v>
      </c>
      <c r="AI118" s="4">
        <f ca="1"/>
        <v>0</v>
      </c>
      <c r="AJ118" s="4">
        <f ca="1"/>
        <v>0</v>
      </c>
      <c r="AK118" s="4">
        <f ca="1"/>
        <v>0</v>
      </c>
      <c r="AM118" s="58"/>
      <c r="AN118" t="str">
        <f ca="1"/>
        <v>24/11/2023</v>
      </c>
      <c r="AO118" s="4">
        <f ca="1"/>
        <v>0</v>
      </c>
      <c r="AP118" s="4">
        <f ca="1"/>
        <v>0</v>
      </c>
      <c r="AQ118" s="4">
        <f ca="1"/>
        <v>0</v>
      </c>
      <c r="AR118" s="4">
        <f ca="1"/>
        <v>0</v>
      </c>
      <c r="AS118" s="4">
        <f ca="1"/>
        <v>0</v>
      </c>
      <c r="AT118" s="4">
        <f ca="1"/>
        <v>0</v>
      </c>
      <c r="AU118" s="4">
        <f ca="1"/>
        <v>0</v>
      </c>
      <c r="AV118" s="4">
        <f ca="1"/>
        <v>0</v>
      </c>
      <c r="AX118" s="58"/>
      <c r="AY118" t="str">
        <f ca="1"/>
        <v>24/11/2023</v>
      </c>
      <c r="AZ118" s="4">
        <f ca="1"/>
        <v>0</v>
      </c>
      <c r="BA118" s="4">
        <f ca="1"/>
        <v>0</v>
      </c>
      <c r="BB118" s="4">
        <f ca="1"/>
        <v>0</v>
      </c>
      <c r="BD118" s="58"/>
      <c r="BE118" t="str">
        <f ca="1"/>
        <v>24/11/2023</v>
      </c>
      <c r="BF118" s="4">
        <f ca="1"/>
        <v>0</v>
      </c>
      <c r="BG118" s="4">
        <f ca="1"/>
        <v>0</v>
      </c>
      <c r="BH118" s="4">
        <f ca="1"/>
        <v>0</v>
      </c>
      <c r="BI118" s="4">
        <f ca="1"/>
        <v>0</v>
      </c>
      <c r="BJ118" s="4">
        <f ca="1"/>
        <v>0</v>
      </c>
      <c r="BL118" s="58"/>
      <c r="BM118" t="str">
        <f ca="1"/>
        <v>24/11/2023</v>
      </c>
      <c r="BN118" s="4">
        <f ca="1"/>
        <v>0</v>
      </c>
      <c r="BO118" s="4">
        <f ca="1"/>
        <v>0</v>
      </c>
      <c r="BP118" s="4">
        <f ca="1"/>
        <v>0</v>
      </c>
      <c r="BQ118" s="4">
        <f ca="1"/>
        <v>0</v>
      </c>
      <c r="BR118" s="4">
        <f ca="1"/>
        <v>0</v>
      </c>
      <c r="BS118" s="4">
        <f ca="1"/>
        <v>0</v>
      </c>
      <c r="BT118" s="4">
        <f ca="1"/>
        <v>0</v>
      </c>
    </row>
    <row r="119" spans="23:72" x14ac:dyDescent="0.2">
      <c r="W119" s="58"/>
      <c r="X119" t="str">
        <f ca="1"/>
        <v>23/11/2023</v>
      </c>
      <c r="Y119" s="27">
        <f ca="1"/>
        <v>0</v>
      </c>
      <c r="Z119" s="27">
        <f ca="1"/>
        <v>0</v>
      </c>
      <c r="AA119" s="27">
        <f ca="1"/>
        <v>0</v>
      </c>
      <c r="AB119" s="27">
        <f ca="1"/>
        <v>0</v>
      </c>
      <c r="AC119" s="27">
        <f ca="1"/>
        <v>0</v>
      </c>
      <c r="AD119" s="27">
        <f ca="1"/>
        <v>0</v>
      </c>
      <c r="AF119" s="58"/>
      <c r="AG119" t="str">
        <f ca="1"/>
        <v>23/11/2023</v>
      </c>
      <c r="AH119" s="4">
        <f ca="1"/>
        <v>0</v>
      </c>
      <c r="AI119" s="4">
        <f ca="1"/>
        <v>0</v>
      </c>
      <c r="AJ119" s="4">
        <f ca="1"/>
        <v>0</v>
      </c>
      <c r="AK119" s="4">
        <f ca="1"/>
        <v>0</v>
      </c>
      <c r="AM119" s="58"/>
      <c r="AN119" t="str">
        <f ca="1"/>
        <v>23/11/2023</v>
      </c>
      <c r="AO119" s="4">
        <f ca="1"/>
        <v>0</v>
      </c>
      <c r="AP119" s="4">
        <f ca="1"/>
        <v>0</v>
      </c>
      <c r="AQ119" s="4">
        <f ca="1"/>
        <v>0</v>
      </c>
      <c r="AR119" s="4">
        <f ca="1"/>
        <v>0</v>
      </c>
      <c r="AS119" s="4">
        <f ca="1"/>
        <v>0</v>
      </c>
      <c r="AT119" s="4">
        <f ca="1"/>
        <v>0</v>
      </c>
      <c r="AU119" s="4">
        <f ca="1"/>
        <v>0</v>
      </c>
      <c r="AV119" s="4">
        <f ca="1"/>
        <v>0</v>
      </c>
      <c r="AX119" s="58"/>
      <c r="AY119" t="str">
        <f ca="1"/>
        <v>23/11/2023</v>
      </c>
      <c r="AZ119" s="4">
        <f ca="1"/>
        <v>0</v>
      </c>
      <c r="BA119" s="4">
        <f ca="1"/>
        <v>0</v>
      </c>
      <c r="BB119" s="4">
        <f ca="1"/>
        <v>0</v>
      </c>
      <c r="BD119" s="58"/>
      <c r="BE119" t="str">
        <f ca="1"/>
        <v>23/11/2023</v>
      </c>
      <c r="BF119" s="4">
        <f ca="1"/>
        <v>0</v>
      </c>
      <c r="BG119" s="4">
        <f ca="1"/>
        <v>0</v>
      </c>
      <c r="BH119" s="4">
        <f ca="1"/>
        <v>0</v>
      </c>
      <c r="BI119" s="4">
        <f ca="1"/>
        <v>0</v>
      </c>
      <c r="BJ119" s="4">
        <f ca="1"/>
        <v>0</v>
      </c>
      <c r="BL119" s="58"/>
      <c r="BM119" t="str">
        <f ca="1"/>
        <v>23/11/2023</v>
      </c>
      <c r="BN119" s="4">
        <f ca="1"/>
        <v>0</v>
      </c>
      <c r="BO119" s="4">
        <f ca="1"/>
        <v>0</v>
      </c>
      <c r="BP119" s="4">
        <f ca="1"/>
        <v>0</v>
      </c>
      <c r="BQ119" s="4">
        <f ca="1"/>
        <v>0</v>
      </c>
      <c r="BR119" s="4">
        <f ca="1"/>
        <v>0</v>
      </c>
      <c r="BS119" s="4">
        <f ca="1"/>
        <v>0</v>
      </c>
      <c r="BT119" s="4">
        <f ca="1"/>
        <v>0</v>
      </c>
    </row>
    <row r="120" spans="23:72" x14ac:dyDescent="0.2">
      <c r="W120" s="58"/>
      <c r="X120" t="str">
        <f ca="1"/>
        <v>22/11/2023</v>
      </c>
      <c r="Y120" s="27">
        <f ca="1"/>
        <v>0</v>
      </c>
      <c r="Z120" s="27">
        <f ca="1"/>
        <v>0</v>
      </c>
      <c r="AA120" s="27">
        <f ca="1"/>
        <v>0</v>
      </c>
      <c r="AB120" s="27">
        <f ca="1"/>
        <v>0</v>
      </c>
      <c r="AC120" s="27">
        <f ca="1"/>
        <v>0</v>
      </c>
      <c r="AD120" s="27">
        <f ca="1"/>
        <v>0</v>
      </c>
      <c r="AF120" s="58"/>
      <c r="AG120" t="str">
        <f ca="1"/>
        <v>22/11/2023</v>
      </c>
      <c r="AH120" s="4">
        <f ca="1"/>
        <v>0</v>
      </c>
      <c r="AI120" s="4">
        <f ca="1"/>
        <v>0</v>
      </c>
      <c r="AJ120" s="4">
        <f ca="1"/>
        <v>0</v>
      </c>
      <c r="AK120" s="4">
        <f ca="1"/>
        <v>0</v>
      </c>
      <c r="AM120" s="58"/>
      <c r="AN120" t="str">
        <f ca="1"/>
        <v>22/11/2023</v>
      </c>
      <c r="AO120" s="4">
        <f ca="1"/>
        <v>0</v>
      </c>
      <c r="AP120" s="4">
        <f ca="1"/>
        <v>0</v>
      </c>
      <c r="AQ120" s="4">
        <f ca="1"/>
        <v>0</v>
      </c>
      <c r="AR120" s="4">
        <f ca="1"/>
        <v>0</v>
      </c>
      <c r="AS120" s="4">
        <f ca="1"/>
        <v>0</v>
      </c>
      <c r="AT120" s="4">
        <f ca="1"/>
        <v>0</v>
      </c>
      <c r="AU120" s="4">
        <f ca="1"/>
        <v>0</v>
      </c>
      <c r="AV120" s="4">
        <f ca="1"/>
        <v>0</v>
      </c>
      <c r="AX120" s="58"/>
      <c r="AY120" t="str">
        <f ca="1"/>
        <v>22/11/2023</v>
      </c>
      <c r="AZ120" s="4">
        <f ca="1"/>
        <v>0</v>
      </c>
      <c r="BA120" s="4">
        <f ca="1"/>
        <v>0</v>
      </c>
      <c r="BB120" s="4">
        <f ca="1"/>
        <v>0</v>
      </c>
      <c r="BD120" s="58"/>
      <c r="BE120" t="str">
        <f ca="1"/>
        <v>22/11/2023</v>
      </c>
      <c r="BF120" s="4">
        <f ca="1"/>
        <v>0</v>
      </c>
      <c r="BG120" s="4">
        <f ca="1"/>
        <v>0</v>
      </c>
      <c r="BH120" s="4">
        <f ca="1"/>
        <v>0</v>
      </c>
      <c r="BI120" s="4">
        <f ca="1"/>
        <v>0</v>
      </c>
      <c r="BJ120" s="4">
        <f ca="1"/>
        <v>0</v>
      </c>
      <c r="BL120" s="58"/>
      <c r="BM120" t="str">
        <f ca="1"/>
        <v>22/11/2023</v>
      </c>
      <c r="BN120" s="4">
        <f ca="1"/>
        <v>0</v>
      </c>
      <c r="BO120" s="4">
        <f ca="1"/>
        <v>0</v>
      </c>
      <c r="BP120" s="4">
        <f ca="1"/>
        <v>0</v>
      </c>
      <c r="BQ120" s="4">
        <f ca="1"/>
        <v>0</v>
      </c>
      <c r="BR120" s="4">
        <f ca="1"/>
        <v>0</v>
      </c>
      <c r="BS120" s="4">
        <f ca="1"/>
        <v>0</v>
      </c>
      <c r="BT120" s="4">
        <f ca="1"/>
        <v>0</v>
      </c>
    </row>
    <row r="121" spans="23:72" x14ac:dyDescent="0.2">
      <c r="W121" s="58"/>
      <c r="X121" t="str">
        <f ca="1"/>
        <v>21/11/2023</v>
      </c>
      <c r="Y121" s="27">
        <f ca="1"/>
        <v>0</v>
      </c>
      <c r="Z121" s="27">
        <f ca="1"/>
        <v>0</v>
      </c>
      <c r="AA121" s="27">
        <f ca="1"/>
        <v>0</v>
      </c>
      <c r="AB121" s="27">
        <f ca="1"/>
        <v>0</v>
      </c>
      <c r="AC121" s="27">
        <f ca="1"/>
        <v>0</v>
      </c>
      <c r="AD121" s="27">
        <f ca="1"/>
        <v>0</v>
      </c>
      <c r="AF121" s="58"/>
      <c r="AG121" t="str">
        <f ca="1"/>
        <v>21/11/2023</v>
      </c>
      <c r="AH121" s="4">
        <f ca="1"/>
        <v>0</v>
      </c>
      <c r="AI121" s="4">
        <f ca="1"/>
        <v>0</v>
      </c>
      <c r="AJ121" s="4">
        <f ca="1"/>
        <v>0</v>
      </c>
      <c r="AK121" s="4">
        <f ca="1"/>
        <v>0</v>
      </c>
      <c r="AM121" s="58"/>
      <c r="AN121" t="str">
        <f ca="1"/>
        <v>21/11/2023</v>
      </c>
      <c r="AO121" s="4">
        <f ca="1"/>
        <v>0</v>
      </c>
      <c r="AP121" s="4">
        <f ca="1"/>
        <v>0</v>
      </c>
      <c r="AQ121" s="4">
        <f ca="1"/>
        <v>0</v>
      </c>
      <c r="AR121" s="4">
        <f ca="1"/>
        <v>0</v>
      </c>
      <c r="AS121" s="4">
        <f ca="1"/>
        <v>0</v>
      </c>
      <c r="AT121" s="4">
        <f ca="1"/>
        <v>0</v>
      </c>
      <c r="AU121" s="4">
        <f ca="1"/>
        <v>0</v>
      </c>
      <c r="AV121" s="4">
        <f ca="1"/>
        <v>0</v>
      </c>
      <c r="AX121" s="58"/>
      <c r="AY121" t="str">
        <f ca="1"/>
        <v>21/11/2023</v>
      </c>
      <c r="AZ121" s="4">
        <f ca="1"/>
        <v>0</v>
      </c>
      <c r="BA121" s="4">
        <f ca="1"/>
        <v>0</v>
      </c>
      <c r="BB121" s="4">
        <f ca="1"/>
        <v>0</v>
      </c>
      <c r="BD121" s="58"/>
      <c r="BE121" t="str">
        <f ca="1"/>
        <v>21/11/2023</v>
      </c>
      <c r="BF121" s="4">
        <f ca="1"/>
        <v>0</v>
      </c>
      <c r="BG121" s="4">
        <f ca="1"/>
        <v>0</v>
      </c>
      <c r="BH121" s="4">
        <f ca="1"/>
        <v>0</v>
      </c>
      <c r="BI121" s="4">
        <f ca="1"/>
        <v>0</v>
      </c>
      <c r="BJ121" s="4">
        <f ca="1"/>
        <v>0</v>
      </c>
      <c r="BL121" s="58"/>
      <c r="BM121" t="str">
        <f ca="1"/>
        <v>21/11/2023</v>
      </c>
      <c r="BN121" s="4">
        <f ca="1"/>
        <v>0</v>
      </c>
      <c r="BO121" s="4">
        <f ca="1"/>
        <v>0</v>
      </c>
      <c r="BP121" s="4">
        <f ca="1"/>
        <v>0</v>
      </c>
      <c r="BQ121" s="4">
        <f ca="1"/>
        <v>0</v>
      </c>
      <c r="BR121" s="4">
        <f ca="1"/>
        <v>0</v>
      </c>
      <c r="BS121" s="4">
        <f ca="1"/>
        <v>0</v>
      </c>
      <c r="BT121" s="4">
        <f ca="1"/>
        <v>0</v>
      </c>
    </row>
    <row r="122" spans="23:72" x14ac:dyDescent="0.2">
      <c r="W122" s="58"/>
      <c r="X122" t="str">
        <f ca="1"/>
        <v>20/11/2023</v>
      </c>
      <c r="Y122" s="27">
        <f ca="1"/>
        <v>0</v>
      </c>
      <c r="Z122" s="27">
        <f ca="1"/>
        <v>0</v>
      </c>
      <c r="AA122" s="27">
        <f ca="1"/>
        <v>0</v>
      </c>
      <c r="AB122" s="27">
        <f ca="1"/>
        <v>0</v>
      </c>
      <c r="AC122" s="27">
        <f ca="1"/>
        <v>0</v>
      </c>
      <c r="AD122" s="27">
        <f ca="1"/>
        <v>0</v>
      </c>
      <c r="AF122" s="58"/>
      <c r="AG122" t="str">
        <f ca="1"/>
        <v>20/11/2023</v>
      </c>
      <c r="AH122" s="4">
        <f ca="1"/>
        <v>0</v>
      </c>
      <c r="AI122" s="4">
        <f ca="1"/>
        <v>0</v>
      </c>
      <c r="AJ122" s="4">
        <f ca="1"/>
        <v>0</v>
      </c>
      <c r="AK122" s="4">
        <f ca="1"/>
        <v>0</v>
      </c>
      <c r="AM122" s="58"/>
      <c r="AN122" t="str">
        <f ca="1"/>
        <v>20/11/2023</v>
      </c>
      <c r="AO122" s="4">
        <f ca="1"/>
        <v>0</v>
      </c>
      <c r="AP122" s="4">
        <f ca="1"/>
        <v>0</v>
      </c>
      <c r="AQ122" s="4">
        <f ca="1"/>
        <v>0</v>
      </c>
      <c r="AR122" s="4">
        <f ca="1"/>
        <v>0</v>
      </c>
      <c r="AS122" s="4">
        <f ca="1"/>
        <v>0</v>
      </c>
      <c r="AT122" s="4">
        <f ca="1"/>
        <v>0</v>
      </c>
      <c r="AU122" s="4">
        <f ca="1"/>
        <v>0</v>
      </c>
      <c r="AV122" s="4">
        <f ca="1"/>
        <v>0</v>
      </c>
      <c r="AX122" s="58"/>
      <c r="AY122" t="str">
        <f ca="1"/>
        <v>20/11/2023</v>
      </c>
      <c r="AZ122" s="4">
        <f ca="1"/>
        <v>0</v>
      </c>
      <c r="BA122" s="4">
        <f ca="1"/>
        <v>0</v>
      </c>
      <c r="BB122" s="4">
        <f ca="1"/>
        <v>0</v>
      </c>
      <c r="BD122" s="58"/>
      <c r="BE122" t="str">
        <f ca="1"/>
        <v>20/11/2023</v>
      </c>
      <c r="BF122" s="4">
        <f ca="1"/>
        <v>0</v>
      </c>
      <c r="BG122" s="4">
        <f ca="1"/>
        <v>0</v>
      </c>
      <c r="BH122" s="4">
        <f ca="1"/>
        <v>0</v>
      </c>
      <c r="BI122" s="4">
        <f ca="1"/>
        <v>0</v>
      </c>
      <c r="BJ122" s="4">
        <f ca="1"/>
        <v>0</v>
      </c>
      <c r="BL122" s="58"/>
      <c r="BM122" t="str">
        <f ca="1"/>
        <v>20/11/2023</v>
      </c>
      <c r="BN122" s="4">
        <f ca="1"/>
        <v>0</v>
      </c>
      <c r="BO122" s="4">
        <f ca="1"/>
        <v>0</v>
      </c>
      <c r="BP122" s="4">
        <f ca="1"/>
        <v>0</v>
      </c>
      <c r="BQ122" s="4">
        <f ca="1"/>
        <v>0</v>
      </c>
      <c r="BR122" s="4">
        <f ca="1"/>
        <v>0</v>
      </c>
      <c r="BS122" s="4">
        <f ca="1"/>
        <v>0</v>
      </c>
      <c r="BT122" s="4">
        <f ca="1"/>
        <v>0</v>
      </c>
    </row>
    <row r="123" spans="23:72" x14ac:dyDescent="0.2">
      <c r="W123" s="58"/>
      <c r="X123" t="str">
        <f ca="1"/>
        <v>17/11/2023</v>
      </c>
      <c r="Y123" s="27">
        <f ca="1"/>
        <v>0</v>
      </c>
      <c r="Z123" s="27">
        <f ca="1"/>
        <v>0</v>
      </c>
      <c r="AA123" s="27">
        <f ca="1"/>
        <v>0</v>
      </c>
      <c r="AB123" s="27">
        <f ca="1"/>
        <v>0</v>
      </c>
      <c r="AC123" s="27">
        <f ca="1"/>
        <v>0</v>
      </c>
      <c r="AD123" s="27">
        <f ca="1"/>
        <v>0</v>
      </c>
      <c r="AF123" s="58"/>
      <c r="AG123" t="str">
        <f ca="1"/>
        <v>17/11/2023</v>
      </c>
      <c r="AH123" s="4">
        <f ca="1"/>
        <v>0</v>
      </c>
      <c r="AI123" s="4">
        <f ca="1"/>
        <v>0</v>
      </c>
      <c r="AJ123" s="4">
        <f ca="1"/>
        <v>0</v>
      </c>
      <c r="AK123" s="4">
        <f ca="1"/>
        <v>0</v>
      </c>
      <c r="AM123" s="58"/>
      <c r="AN123" t="str">
        <f ca="1"/>
        <v>17/11/2023</v>
      </c>
      <c r="AO123" s="4">
        <f ca="1"/>
        <v>0</v>
      </c>
      <c r="AP123" s="4">
        <f ca="1"/>
        <v>0</v>
      </c>
      <c r="AQ123" s="4">
        <f ca="1"/>
        <v>0</v>
      </c>
      <c r="AR123" s="4">
        <f ca="1"/>
        <v>0</v>
      </c>
      <c r="AS123" s="4">
        <f ca="1"/>
        <v>0</v>
      </c>
      <c r="AT123" s="4">
        <f ca="1"/>
        <v>0</v>
      </c>
      <c r="AU123" s="4">
        <f ca="1"/>
        <v>0</v>
      </c>
      <c r="AV123" s="4">
        <f ca="1"/>
        <v>0</v>
      </c>
      <c r="AX123" s="58"/>
      <c r="AY123" t="str">
        <f ca="1"/>
        <v>17/11/2023</v>
      </c>
      <c r="AZ123" s="4">
        <f ca="1"/>
        <v>0</v>
      </c>
      <c r="BA123" s="4">
        <f ca="1"/>
        <v>0</v>
      </c>
      <c r="BB123" s="4">
        <f ca="1"/>
        <v>0</v>
      </c>
      <c r="BD123" s="58"/>
      <c r="BE123" t="str">
        <f ca="1"/>
        <v>17/11/2023</v>
      </c>
      <c r="BF123" s="4">
        <f ca="1"/>
        <v>0</v>
      </c>
      <c r="BG123" s="4">
        <f ca="1"/>
        <v>0</v>
      </c>
      <c r="BH123" s="4">
        <f ca="1"/>
        <v>0</v>
      </c>
      <c r="BI123" s="4">
        <f ca="1"/>
        <v>0</v>
      </c>
      <c r="BJ123" s="4">
        <f ca="1"/>
        <v>0</v>
      </c>
      <c r="BL123" s="58"/>
      <c r="BM123" t="str">
        <f ca="1"/>
        <v>17/11/2023</v>
      </c>
      <c r="BN123" s="4">
        <f ca="1"/>
        <v>0</v>
      </c>
      <c r="BO123" s="4">
        <f ca="1"/>
        <v>0</v>
      </c>
      <c r="BP123" s="4">
        <f ca="1"/>
        <v>0</v>
      </c>
      <c r="BQ123" s="4">
        <f ca="1"/>
        <v>0</v>
      </c>
      <c r="BR123" s="4">
        <f ca="1"/>
        <v>0</v>
      </c>
      <c r="BS123" s="4">
        <f ca="1"/>
        <v>0</v>
      </c>
      <c r="BT123" s="4">
        <f ca="1"/>
        <v>0</v>
      </c>
    </row>
    <row r="124" spans="23:72" x14ac:dyDescent="0.2">
      <c r="W124" s="58"/>
      <c r="X124" t="str">
        <f ca="1"/>
        <v>16/11/2023</v>
      </c>
      <c r="Y124" s="27">
        <f ca="1"/>
        <v>0</v>
      </c>
      <c r="Z124" s="27">
        <f ca="1"/>
        <v>0</v>
      </c>
      <c r="AA124" s="27">
        <f ca="1"/>
        <v>0</v>
      </c>
      <c r="AB124" s="27">
        <f ca="1"/>
        <v>0</v>
      </c>
      <c r="AC124" s="27">
        <f ca="1"/>
        <v>0</v>
      </c>
      <c r="AD124" s="27">
        <f ca="1"/>
        <v>0</v>
      </c>
      <c r="AF124" s="58" t="s">
        <v>245</v>
      </c>
      <c r="AG124" t="str">
        <f ca="1"/>
        <v>16/11/2023</v>
      </c>
      <c r="AH124" s="4">
        <f ca="1"/>
        <v>0</v>
      </c>
      <c r="AI124" s="4">
        <f ca="1"/>
        <v>0</v>
      </c>
      <c r="AJ124" s="4">
        <f ca="1"/>
        <v>0</v>
      </c>
      <c r="AK124" s="4">
        <f ca="1"/>
        <v>0</v>
      </c>
      <c r="AM124" s="58" t="s">
        <v>245</v>
      </c>
      <c r="AN124" t="str">
        <f ca="1"/>
        <v>16/11/2023</v>
      </c>
      <c r="AO124" s="4">
        <f ca="1"/>
        <v>0</v>
      </c>
      <c r="AP124" s="4">
        <f ca="1"/>
        <v>0</v>
      </c>
      <c r="AQ124" s="4">
        <f ca="1"/>
        <v>0</v>
      </c>
      <c r="AR124" s="4">
        <f ca="1"/>
        <v>0</v>
      </c>
      <c r="AS124" s="4">
        <f ca="1"/>
        <v>0</v>
      </c>
      <c r="AT124" s="4">
        <f ca="1"/>
        <v>0</v>
      </c>
      <c r="AU124" s="4">
        <f ca="1"/>
        <v>0</v>
      </c>
      <c r="AV124" s="4">
        <f ca="1"/>
        <v>0</v>
      </c>
      <c r="AX124" s="58" t="s">
        <v>245</v>
      </c>
      <c r="AY124" t="str">
        <f ca="1"/>
        <v>16/11/2023</v>
      </c>
      <c r="AZ124" s="4">
        <f ca="1"/>
        <v>0</v>
      </c>
      <c r="BA124" s="4">
        <f ca="1"/>
        <v>0</v>
      </c>
      <c r="BB124" s="4">
        <f ca="1"/>
        <v>0</v>
      </c>
      <c r="BD124" s="58" t="s">
        <v>245</v>
      </c>
      <c r="BE124" t="str">
        <f ca="1"/>
        <v>16/11/2023</v>
      </c>
      <c r="BF124" s="4">
        <f ca="1"/>
        <v>0</v>
      </c>
      <c r="BG124" s="4">
        <f ca="1"/>
        <v>0</v>
      </c>
      <c r="BH124" s="4">
        <f ca="1"/>
        <v>0</v>
      </c>
      <c r="BI124" s="4">
        <f ca="1"/>
        <v>0</v>
      </c>
      <c r="BJ124" s="4">
        <f ca="1"/>
        <v>0</v>
      </c>
      <c r="BL124" s="58" t="s">
        <v>245</v>
      </c>
      <c r="BM124" t="str">
        <f ca="1"/>
        <v>16/11/2023</v>
      </c>
      <c r="BN124" s="4">
        <f ca="1"/>
        <v>0</v>
      </c>
      <c r="BO124" s="4">
        <f ca="1"/>
        <v>0</v>
      </c>
      <c r="BP124" s="4">
        <f ca="1"/>
        <v>0</v>
      </c>
      <c r="BQ124" s="4">
        <f ca="1"/>
        <v>0</v>
      </c>
      <c r="BR124" s="4">
        <f ca="1"/>
        <v>0</v>
      </c>
      <c r="BS124" s="4">
        <f ca="1"/>
        <v>0</v>
      </c>
      <c r="BT124" s="4">
        <f ca="1"/>
        <v>0</v>
      </c>
    </row>
    <row r="125" spans="23:72" x14ac:dyDescent="0.2">
      <c r="W125" s="58" t="s">
        <v>245</v>
      </c>
      <c r="X125" t="str">
        <f ca="1"/>
        <v>15/11/2023</v>
      </c>
      <c r="Y125" s="27">
        <f ca="1"/>
        <v>0</v>
      </c>
      <c r="Z125" s="27">
        <f ca="1"/>
        <v>0</v>
      </c>
      <c r="AA125" s="27">
        <f ca="1"/>
        <v>0</v>
      </c>
      <c r="AB125" s="27">
        <f ca="1"/>
        <v>0</v>
      </c>
      <c r="AC125" s="27">
        <f ca="1"/>
        <v>0</v>
      </c>
      <c r="AD125" s="27">
        <f ca="1"/>
        <v>0</v>
      </c>
      <c r="AF125" s="58"/>
      <c r="AG125" t="str">
        <f ca="1"/>
        <v>15/11/2023</v>
      </c>
      <c r="AH125" s="4">
        <f ca="1"/>
        <v>0</v>
      </c>
      <c r="AI125" s="4">
        <f ca="1"/>
        <v>0</v>
      </c>
      <c r="AJ125" s="4">
        <f ca="1"/>
        <v>0</v>
      </c>
      <c r="AK125" s="4">
        <f ca="1"/>
        <v>0</v>
      </c>
      <c r="AM125" s="58"/>
      <c r="AN125" t="str">
        <f ca="1"/>
        <v>15/11/2023</v>
      </c>
      <c r="AO125" s="4">
        <f ca="1"/>
        <v>0</v>
      </c>
      <c r="AP125" s="4">
        <f ca="1"/>
        <v>0</v>
      </c>
      <c r="AQ125" s="4">
        <f ca="1"/>
        <v>0</v>
      </c>
      <c r="AR125" s="4">
        <f ca="1"/>
        <v>0</v>
      </c>
      <c r="AS125" s="4">
        <f ca="1"/>
        <v>0</v>
      </c>
      <c r="AT125" s="4">
        <f ca="1"/>
        <v>0</v>
      </c>
      <c r="AU125" s="4">
        <f ca="1"/>
        <v>0</v>
      </c>
      <c r="AV125" s="4">
        <f ca="1"/>
        <v>0</v>
      </c>
      <c r="AX125" s="58"/>
      <c r="AY125" t="str">
        <f ca="1"/>
        <v>15/11/2023</v>
      </c>
      <c r="AZ125" s="4">
        <f ca="1"/>
        <v>0</v>
      </c>
      <c r="BA125" s="4">
        <f ca="1"/>
        <v>0</v>
      </c>
      <c r="BB125" s="4">
        <f ca="1"/>
        <v>0</v>
      </c>
      <c r="BD125" s="58"/>
      <c r="BE125" t="str">
        <f ca="1"/>
        <v>15/11/2023</v>
      </c>
      <c r="BF125" s="4">
        <f ca="1"/>
        <v>0</v>
      </c>
      <c r="BG125" s="4">
        <f ca="1"/>
        <v>0</v>
      </c>
      <c r="BH125" s="4">
        <f ca="1"/>
        <v>0</v>
      </c>
      <c r="BI125" s="4">
        <f ca="1"/>
        <v>0</v>
      </c>
      <c r="BJ125" s="4">
        <f ca="1"/>
        <v>0</v>
      </c>
      <c r="BL125" s="58"/>
      <c r="BM125" t="str">
        <f ca="1"/>
        <v>15/11/2023</v>
      </c>
      <c r="BN125" s="4">
        <f ca="1"/>
        <v>0</v>
      </c>
      <c r="BO125" s="4">
        <f ca="1"/>
        <v>0</v>
      </c>
      <c r="BP125" s="4">
        <f ca="1"/>
        <v>0</v>
      </c>
      <c r="BQ125" s="4">
        <f ca="1"/>
        <v>0</v>
      </c>
      <c r="BR125" s="4">
        <f ca="1"/>
        <v>0</v>
      </c>
      <c r="BS125" s="4">
        <f ca="1"/>
        <v>0</v>
      </c>
      <c r="BT125" s="4">
        <f ca="1"/>
        <v>0</v>
      </c>
    </row>
    <row r="126" spans="23:72" x14ac:dyDescent="0.2">
      <c r="W126" s="58"/>
      <c r="X126" t="str">
        <f ca="1"/>
        <v>14/11/2023</v>
      </c>
      <c r="Y126" s="27">
        <f ca="1"/>
        <v>0</v>
      </c>
      <c r="Z126" s="27">
        <f ca="1"/>
        <v>0</v>
      </c>
      <c r="AA126" s="27">
        <f ca="1"/>
        <v>0</v>
      </c>
      <c r="AB126" s="27">
        <f ca="1"/>
        <v>0</v>
      </c>
      <c r="AC126" s="27">
        <f ca="1"/>
        <v>0</v>
      </c>
      <c r="AD126" s="27">
        <f ca="1"/>
        <v>0</v>
      </c>
      <c r="AF126" s="58"/>
      <c r="AG126" t="str">
        <f ca="1"/>
        <v>14/11/2023</v>
      </c>
      <c r="AH126" s="4">
        <f ca="1"/>
        <v>0</v>
      </c>
      <c r="AI126" s="4">
        <f ca="1"/>
        <v>0</v>
      </c>
      <c r="AJ126" s="4">
        <f ca="1"/>
        <v>0</v>
      </c>
      <c r="AK126" s="4">
        <f ca="1"/>
        <v>0</v>
      </c>
      <c r="AM126" s="58"/>
      <c r="AN126" t="str">
        <f ca="1"/>
        <v>14/11/2023</v>
      </c>
      <c r="AO126" s="4">
        <f ca="1"/>
        <v>0</v>
      </c>
      <c r="AP126" s="4">
        <f ca="1"/>
        <v>0</v>
      </c>
      <c r="AQ126" s="4">
        <f ca="1"/>
        <v>0</v>
      </c>
      <c r="AR126" s="4">
        <f ca="1"/>
        <v>0</v>
      </c>
      <c r="AS126" s="4">
        <f ca="1"/>
        <v>0</v>
      </c>
      <c r="AT126" s="4">
        <f ca="1"/>
        <v>0</v>
      </c>
      <c r="AU126" s="4">
        <f ca="1"/>
        <v>0</v>
      </c>
      <c r="AV126" s="4">
        <f ca="1"/>
        <v>0</v>
      </c>
      <c r="AX126" s="58"/>
      <c r="AY126" t="str">
        <f ca="1"/>
        <v>14/11/2023</v>
      </c>
      <c r="AZ126" s="4">
        <f ca="1"/>
        <v>0</v>
      </c>
      <c r="BA126" s="4">
        <f ca="1"/>
        <v>0</v>
      </c>
      <c r="BB126" s="4">
        <f ca="1"/>
        <v>0</v>
      </c>
      <c r="BD126" s="58"/>
      <c r="BE126" t="str">
        <f ca="1"/>
        <v>14/11/2023</v>
      </c>
      <c r="BF126" s="4">
        <f ca="1"/>
        <v>0</v>
      </c>
      <c r="BG126" s="4">
        <f ca="1"/>
        <v>0</v>
      </c>
      <c r="BH126" s="4">
        <f ca="1"/>
        <v>0</v>
      </c>
      <c r="BI126" s="4">
        <f ca="1"/>
        <v>0</v>
      </c>
      <c r="BJ126" s="4">
        <f ca="1"/>
        <v>0</v>
      </c>
      <c r="BL126" s="58"/>
      <c r="BM126" t="str">
        <f ca="1"/>
        <v>14/11/2023</v>
      </c>
      <c r="BN126" s="4">
        <f ca="1"/>
        <v>0</v>
      </c>
      <c r="BO126" s="4">
        <f ca="1"/>
        <v>0</v>
      </c>
      <c r="BP126" s="4">
        <f ca="1"/>
        <v>0</v>
      </c>
      <c r="BQ126" s="4">
        <f ca="1"/>
        <v>0</v>
      </c>
      <c r="BR126" s="4">
        <f ca="1"/>
        <v>0</v>
      </c>
      <c r="BS126" s="4">
        <f ca="1"/>
        <v>0</v>
      </c>
      <c r="BT126" s="4">
        <f ca="1"/>
        <v>0</v>
      </c>
    </row>
    <row r="127" spans="23:72" x14ac:dyDescent="0.2">
      <c r="W127" s="58"/>
      <c r="X127" t="str">
        <f ca="1"/>
        <v>13/11/2023</v>
      </c>
      <c r="Y127" s="27">
        <f ca="1"/>
        <v>0</v>
      </c>
      <c r="Z127" s="27">
        <f ca="1"/>
        <v>0</v>
      </c>
      <c r="AA127" s="27">
        <f ca="1"/>
        <v>0</v>
      </c>
      <c r="AB127" s="27">
        <f ca="1"/>
        <v>0</v>
      </c>
      <c r="AC127" s="27">
        <f ca="1"/>
        <v>0</v>
      </c>
      <c r="AD127" s="27">
        <f ca="1"/>
        <v>0</v>
      </c>
      <c r="AF127" s="58"/>
      <c r="AG127" t="str">
        <f ca="1"/>
        <v>13/11/2023</v>
      </c>
      <c r="AH127" s="4">
        <f ca="1"/>
        <v>0</v>
      </c>
      <c r="AI127" s="4">
        <f ca="1"/>
        <v>0</v>
      </c>
      <c r="AJ127" s="4">
        <f ca="1"/>
        <v>0</v>
      </c>
      <c r="AK127" s="4">
        <f ca="1"/>
        <v>0</v>
      </c>
      <c r="AM127" s="58"/>
      <c r="AN127" t="str">
        <f ca="1"/>
        <v>13/11/2023</v>
      </c>
      <c r="AO127" s="4">
        <f ca="1"/>
        <v>0</v>
      </c>
      <c r="AP127" s="4">
        <f ca="1"/>
        <v>0</v>
      </c>
      <c r="AQ127" s="4">
        <f ca="1"/>
        <v>0</v>
      </c>
      <c r="AR127" s="4">
        <f ca="1"/>
        <v>0</v>
      </c>
      <c r="AS127" s="4">
        <f ca="1"/>
        <v>0</v>
      </c>
      <c r="AT127" s="4">
        <f ca="1"/>
        <v>0</v>
      </c>
      <c r="AU127" s="4">
        <f ca="1"/>
        <v>0</v>
      </c>
      <c r="AV127" s="4">
        <f ca="1"/>
        <v>0</v>
      </c>
      <c r="AX127" s="58"/>
      <c r="AY127" t="str">
        <f ca="1"/>
        <v>13/11/2023</v>
      </c>
      <c r="AZ127" s="4">
        <f ca="1"/>
        <v>0</v>
      </c>
      <c r="BA127" s="4">
        <f ca="1"/>
        <v>0</v>
      </c>
      <c r="BB127" s="4">
        <f ca="1"/>
        <v>0</v>
      </c>
      <c r="BD127" s="58"/>
      <c r="BE127" t="str">
        <f ca="1"/>
        <v>13/11/2023</v>
      </c>
      <c r="BF127" s="4">
        <f ca="1"/>
        <v>0</v>
      </c>
      <c r="BG127" s="4">
        <f ca="1"/>
        <v>0</v>
      </c>
      <c r="BH127" s="4">
        <f ca="1"/>
        <v>0</v>
      </c>
      <c r="BI127" s="4">
        <f ca="1"/>
        <v>0</v>
      </c>
      <c r="BJ127" s="4">
        <f ca="1"/>
        <v>0</v>
      </c>
      <c r="BL127" s="58"/>
      <c r="BM127" t="str">
        <f ca="1"/>
        <v>13/11/2023</v>
      </c>
      <c r="BN127" s="4">
        <f ca="1"/>
        <v>0</v>
      </c>
      <c r="BO127" s="4">
        <f ca="1"/>
        <v>0</v>
      </c>
      <c r="BP127" s="4">
        <f ca="1"/>
        <v>0</v>
      </c>
      <c r="BQ127" s="4">
        <f ca="1"/>
        <v>0</v>
      </c>
      <c r="BR127" s="4">
        <f ca="1"/>
        <v>0</v>
      </c>
      <c r="BS127" s="4">
        <f ca="1"/>
        <v>0</v>
      </c>
      <c r="BT127" s="4">
        <f ca="1"/>
        <v>0</v>
      </c>
    </row>
    <row r="128" spans="23:72" x14ac:dyDescent="0.2">
      <c r="W128" s="58"/>
      <c r="X128" t="str">
        <f ca="1"/>
        <v>10/11/2023</v>
      </c>
      <c r="Y128" s="27">
        <f ca="1"/>
        <v>0</v>
      </c>
      <c r="Z128" s="27">
        <f ca="1"/>
        <v>0</v>
      </c>
      <c r="AA128" s="27">
        <f ca="1"/>
        <v>0</v>
      </c>
      <c r="AB128" s="27">
        <f ca="1"/>
        <v>0</v>
      </c>
      <c r="AC128" s="27">
        <f ca="1"/>
        <v>0</v>
      </c>
      <c r="AD128" s="27">
        <f ca="1"/>
        <v>0</v>
      </c>
      <c r="AF128" s="58"/>
      <c r="AG128" t="str">
        <f ca="1"/>
        <v>10/11/2023</v>
      </c>
      <c r="AH128" s="4">
        <f ca="1"/>
        <v>0</v>
      </c>
      <c r="AI128" s="4">
        <f ca="1"/>
        <v>0</v>
      </c>
      <c r="AJ128" s="4">
        <f ca="1"/>
        <v>0</v>
      </c>
      <c r="AK128" s="4">
        <f ca="1"/>
        <v>0</v>
      </c>
      <c r="AM128" s="58"/>
      <c r="AN128" t="str">
        <f ca="1"/>
        <v>10/11/2023</v>
      </c>
      <c r="AO128" s="4">
        <f ca="1"/>
        <v>0</v>
      </c>
      <c r="AP128" s="4">
        <f ca="1"/>
        <v>0</v>
      </c>
      <c r="AQ128" s="4">
        <f ca="1"/>
        <v>0</v>
      </c>
      <c r="AR128" s="4">
        <f ca="1"/>
        <v>0</v>
      </c>
      <c r="AS128" s="4">
        <f ca="1"/>
        <v>0</v>
      </c>
      <c r="AT128" s="4">
        <f ca="1"/>
        <v>0</v>
      </c>
      <c r="AU128" s="4">
        <f ca="1"/>
        <v>0</v>
      </c>
      <c r="AV128" s="4">
        <f ca="1"/>
        <v>0</v>
      </c>
      <c r="AX128" s="58"/>
      <c r="AY128" t="str">
        <f ca="1"/>
        <v>10/11/2023</v>
      </c>
      <c r="AZ128" s="4">
        <f ca="1"/>
        <v>0</v>
      </c>
      <c r="BA128" s="4">
        <f ca="1"/>
        <v>0</v>
      </c>
      <c r="BB128" s="4">
        <f ca="1"/>
        <v>0</v>
      </c>
      <c r="BD128" s="58"/>
      <c r="BE128" t="str">
        <f ca="1"/>
        <v>10/11/2023</v>
      </c>
      <c r="BF128" s="4">
        <f ca="1"/>
        <v>0</v>
      </c>
      <c r="BG128" s="4">
        <f ca="1"/>
        <v>0</v>
      </c>
      <c r="BH128" s="4">
        <f ca="1"/>
        <v>0</v>
      </c>
      <c r="BI128" s="4">
        <f ca="1"/>
        <v>0</v>
      </c>
      <c r="BJ128" s="4">
        <f ca="1"/>
        <v>0</v>
      </c>
      <c r="BL128" s="58"/>
      <c r="BM128" t="str">
        <f ca="1"/>
        <v>10/11/2023</v>
      </c>
      <c r="BN128" s="4">
        <f ca="1"/>
        <v>0</v>
      </c>
      <c r="BO128" s="4">
        <f ca="1"/>
        <v>0</v>
      </c>
      <c r="BP128" s="4">
        <f ca="1"/>
        <v>0</v>
      </c>
      <c r="BQ128" s="4">
        <f ca="1"/>
        <v>0</v>
      </c>
      <c r="BR128" s="4">
        <f ca="1"/>
        <v>0</v>
      </c>
      <c r="BS128" s="4">
        <f ca="1"/>
        <v>0</v>
      </c>
      <c r="BT128" s="4">
        <f ca="1"/>
        <v>0</v>
      </c>
    </row>
    <row r="129" spans="23:72" x14ac:dyDescent="0.2">
      <c r="W129" s="58"/>
      <c r="X129" t="str">
        <f ca="1"/>
        <v>09/11/2023</v>
      </c>
      <c r="Y129" s="27">
        <f ca="1"/>
        <v>0</v>
      </c>
      <c r="Z129" s="27">
        <f ca="1"/>
        <v>0</v>
      </c>
      <c r="AA129" s="27">
        <f ca="1"/>
        <v>0</v>
      </c>
      <c r="AB129" s="27">
        <f ca="1"/>
        <v>0</v>
      </c>
      <c r="AC129" s="27">
        <f ca="1"/>
        <v>0</v>
      </c>
      <c r="AD129" s="27">
        <f ca="1"/>
        <v>0</v>
      </c>
      <c r="AF129" s="58"/>
      <c r="AG129" t="str">
        <f ca="1"/>
        <v>09/11/2023</v>
      </c>
      <c r="AH129" s="4">
        <f ca="1"/>
        <v>0</v>
      </c>
      <c r="AI129" s="4">
        <f ca="1"/>
        <v>0</v>
      </c>
      <c r="AJ129" s="4">
        <f ca="1"/>
        <v>0</v>
      </c>
      <c r="AK129" s="4">
        <f ca="1"/>
        <v>0</v>
      </c>
      <c r="AM129" s="58"/>
      <c r="AN129" t="str">
        <f ca="1"/>
        <v>09/11/2023</v>
      </c>
      <c r="AO129" s="4">
        <f ca="1"/>
        <v>0</v>
      </c>
      <c r="AP129" s="4">
        <f ca="1"/>
        <v>0</v>
      </c>
      <c r="AQ129" s="4">
        <f ca="1"/>
        <v>0</v>
      </c>
      <c r="AR129" s="4">
        <f ca="1"/>
        <v>0</v>
      </c>
      <c r="AS129" s="4">
        <f ca="1"/>
        <v>0</v>
      </c>
      <c r="AT129" s="4">
        <f ca="1"/>
        <v>0</v>
      </c>
      <c r="AU129" s="4">
        <f ca="1"/>
        <v>0</v>
      </c>
      <c r="AV129" s="4">
        <f ca="1"/>
        <v>0</v>
      </c>
      <c r="AX129" s="58"/>
      <c r="AY129" t="str">
        <f ca="1"/>
        <v>09/11/2023</v>
      </c>
      <c r="AZ129" s="4">
        <f ca="1"/>
        <v>0</v>
      </c>
      <c r="BA129" s="4">
        <f ca="1"/>
        <v>0</v>
      </c>
      <c r="BB129" s="4">
        <f ca="1"/>
        <v>0</v>
      </c>
      <c r="BD129" s="58"/>
      <c r="BE129" t="str">
        <f ca="1"/>
        <v>09/11/2023</v>
      </c>
      <c r="BF129" s="4">
        <f ca="1"/>
        <v>0</v>
      </c>
      <c r="BG129" s="4">
        <f ca="1"/>
        <v>0</v>
      </c>
      <c r="BH129" s="4">
        <f ca="1"/>
        <v>0</v>
      </c>
      <c r="BI129" s="4">
        <f ca="1"/>
        <v>0</v>
      </c>
      <c r="BJ129" s="4">
        <f ca="1"/>
        <v>0</v>
      </c>
      <c r="BL129" s="58"/>
      <c r="BM129" t="str">
        <f ca="1"/>
        <v>09/11/2023</v>
      </c>
      <c r="BN129" s="4">
        <f ca="1"/>
        <v>0</v>
      </c>
      <c r="BO129" s="4">
        <f ca="1"/>
        <v>0</v>
      </c>
      <c r="BP129" s="4">
        <f ca="1"/>
        <v>0</v>
      </c>
      <c r="BQ129" s="4">
        <f ca="1"/>
        <v>0</v>
      </c>
      <c r="BR129" s="4">
        <f ca="1"/>
        <v>0</v>
      </c>
      <c r="BS129" s="4">
        <f ca="1"/>
        <v>0</v>
      </c>
      <c r="BT129" s="4">
        <f ca="1"/>
        <v>0</v>
      </c>
    </row>
    <row r="130" spans="23:72" x14ac:dyDescent="0.2">
      <c r="W130" s="58"/>
      <c r="X130" t="str">
        <f ca="1"/>
        <v>08/11/2023</v>
      </c>
      <c r="Y130" s="27">
        <f ca="1"/>
        <v>0</v>
      </c>
      <c r="Z130" s="27">
        <f ca="1"/>
        <v>0</v>
      </c>
      <c r="AA130" s="27">
        <f ca="1"/>
        <v>0</v>
      </c>
      <c r="AB130" s="27">
        <f ca="1"/>
        <v>0</v>
      </c>
      <c r="AC130" s="27">
        <f ca="1"/>
        <v>0</v>
      </c>
      <c r="AD130" s="27">
        <f ca="1"/>
        <v>0</v>
      </c>
      <c r="AF130" s="58"/>
      <c r="AG130" t="str">
        <f ca="1"/>
        <v>08/11/2023</v>
      </c>
      <c r="AH130" s="4">
        <f ca="1"/>
        <v>0</v>
      </c>
      <c r="AI130" s="4">
        <f ca="1"/>
        <v>0</v>
      </c>
      <c r="AJ130" s="4">
        <f ca="1"/>
        <v>0</v>
      </c>
      <c r="AK130" s="4">
        <f ca="1"/>
        <v>0</v>
      </c>
      <c r="AM130" s="58"/>
      <c r="AN130" t="str">
        <f ca="1"/>
        <v>08/11/2023</v>
      </c>
      <c r="AO130" s="4">
        <f ca="1"/>
        <v>0</v>
      </c>
      <c r="AP130" s="4">
        <f ca="1"/>
        <v>0</v>
      </c>
      <c r="AQ130" s="4">
        <f ca="1"/>
        <v>0</v>
      </c>
      <c r="AR130" s="4">
        <f ca="1"/>
        <v>0</v>
      </c>
      <c r="AS130" s="4">
        <f ca="1"/>
        <v>0</v>
      </c>
      <c r="AT130" s="4">
        <f ca="1"/>
        <v>0</v>
      </c>
      <c r="AU130" s="4">
        <f ca="1"/>
        <v>0</v>
      </c>
      <c r="AV130" s="4">
        <f ca="1"/>
        <v>0</v>
      </c>
      <c r="AX130" s="58"/>
      <c r="AY130" t="str">
        <f ca="1"/>
        <v>08/11/2023</v>
      </c>
      <c r="AZ130" s="4">
        <f ca="1"/>
        <v>0</v>
      </c>
      <c r="BA130" s="4">
        <f ca="1"/>
        <v>0</v>
      </c>
      <c r="BB130" s="4">
        <f ca="1"/>
        <v>0</v>
      </c>
      <c r="BD130" s="58"/>
      <c r="BE130" t="str">
        <f ca="1"/>
        <v>08/11/2023</v>
      </c>
      <c r="BF130" s="4">
        <f ca="1"/>
        <v>0</v>
      </c>
      <c r="BG130" s="4">
        <f ca="1"/>
        <v>0</v>
      </c>
      <c r="BH130" s="4">
        <f ca="1"/>
        <v>0</v>
      </c>
      <c r="BI130" s="4">
        <f ca="1"/>
        <v>0</v>
      </c>
      <c r="BJ130" s="4">
        <f ca="1"/>
        <v>0</v>
      </c>
      <c r="BL130" s="58"/>
      <c r="BM130" t="str">
        <f ca="1"/>
        <v>08/11/2023</v>
      </c>
      <c r="BN130" s="4">
        <f ca="1"/>
        <v>0</v>
      </c>
      <c r="BO130" s="4">
        <f ca="1"/>
        <v>0</v>
      </c>
      <c r="BP130" s="4">
        <f ca="1"/>
        <v>0</v>
      </c>
      <c r="BQ130" s="4">
        <f ca="1"/>
        <v>0</v>
      </c>
      <c r="BR130" s="4">
        <f ca="1"/>
        <v>0</v>
      </c>
      <c r="BS130" s="4">
        <f ca="1"/>
        <v>0</v>
      </c>
      <c r="BT130" s="4">
        <f ca="1"/>
        <v>0</v>
      </c>
    </row>
    <row r="131" spans="23:72" x14ac:dyDescent="0.2">
      <c r="W131" s="58"/>
      <c r="X131" t="str">
        <f ca="1"/>
        <v>07/11/2023</v>
      </c>
      <c r="Y131" s="27">
        <f ca="1"/>
        <v>0</v>
      </c>
      <c r="Z131" s="27">
        <f ca="1"/>
        <v>0</v>
      </c>
      <c r="AA131" s="27">
        <f ca="1"/>
        <v>0</v>
      </c>
      <c r="AB131" s="27">
        <f ca="1"/>
        <v>0</v>
      </c>
      <c r="AC131" s="27">
        <f ca="1"/>
        <v>0</v>
      </c>
      <c r="AD131" s="27">
        <f ca="1"/>
        <v>0</v>
      </c>
      <c r="AF131" s="58"/>
      <c r="AG131" t="str">
        <f ca="1"/>
        <v>07/11/2023</v>
      </c>
      <c r="AH131" s="4">
        <f ca="1"/>
        <v>0</v>
      </c>
      <c r="AI131" s="4">
        <f ca="1"/>
        <v>0</v>
      </c>
      <c r="AJ131" s="4">
        <f ca="1"/>
        <v>0</v>
      </c>
      <c r="AK131" s="4">
        <f ca="1"/>
        <v>0</v>
      </c>
      <c r="AM131" s="58"/>
      <c r="AN131" t="str">
        <f ca="1"/>
        <v>07/11/2023</v>
      </c>
      <c r="AO131" s="4">
        <f ca="1"/>
        <v>0</v>
      </c>
      <c r="AP131" s="4">
        <f ca="1"/>
        <v>0</v>
      </c>
      <c r="AQ131" s="4">
        <f ca="1"/>
        <v>0</v>
      </c>
      <c r="AR131" s="4">
        <f ca="1"/>
        <v>0</v>
      </c>
      <c r="AS131" s="4">
        <f ca="1"/>
        <v>0</v>
      </c>
      <c r="AT131" s="4">
        <f ca="1"/>
        <v>0</v>
      </c>
      <c r="AU131" s="4">
        <f ca="1"/>
        <v>0</v>
      </c>
      <c r="AV131" s="4">
        <f ca="1"/>
        <v>0</v>
      </c>
      <c r="AX131" s="58"/>
      <c r="AY131" t="str">
        <f ca="1"/>
        <v>07/11/2023</v>
      </c>
      <c r="AZ131" s="4">
        <f ca="1"/>
        <v>0</v>
      </c>
      <c r="BA131" s="4">
        <f ca="1"/>
        <v>0</v>
      </c>
      <c r="BB131" s="4">
        <f ca="1"/>
        <v>0</v>
      </c>
      <c r="BD131" s="58"/>
      <c r="BE131" t="str">
        <f ca="1"/>
        <v>07/11/2023</v>
      </c>
      <c r="BF131" s="4">
        <f ca="1"/>
        <v>0</v>
      </c>
      <c r="BG131" s="4">
        <f ca="1"/>
        <v>0</v>
      </c>
      <c r="BH131" s="4">
        <f ca="1"/>
        <v>0</v>
      </c>
      <c r="BI131" s="4">
        <f ca="1"/>
        <v>0</v>
      </c>
      <c r="BJ131" s="4">
        <f ca="1"/>
        <v>0</v>
      </c>
      <c r="BL131" s="58"/>
      <c r="BM131" t="str">
        <f ca="1"/>
        <v>07/11/2023</v>
      </c>
      <c r="BN131" s="4">
        <f ca="1"/>
        <v>0</v>
      </c>
      <c r="BO131" s="4">
        <f ca="1"/>
        <v>0</v>
      </c>
      <c r="BP131" s="4">
        <f ca="1"/>
        <v>0</v>
      </c>
      <c r="BQ131" s="4">
        <f ca="1"/>
        <v>0</v>
      </c>
      <c r="BR131" s="4">
        <f ca="1"/>
        <v>0</v>
      </c>
      <c r="BS131" s="4">
        <f ca="1"/>
        <v>0</v>
      </c>
      <c r="BT131" s="4">
        <f ca="1"/>
        <v>0</v>
      </c>
    </row>
    <row r="132" spans="23:72" x14ac:dyDescent="0.2">
      <c r="W132" s="58"/>
      <c r="X132" t="str">
        <f ca="1"/>
        <v>06/11/2023</v>
      </c>
      <c r="Y132" s="27">
        <f ca="1"/>
        <v>0</v>
      </c>
      <c r="Z132" s="27">
        <f ca="1"/>
        <v>0</v>
      </c>
      <c r="AA132" s="27">
        <f ca="1"/>
        <v>0</v>
      </c>
      <c r="AB132" s="27">
        <f ca="1"/>
        <v>0</v>
      </c>
      <c r="AC132" s="27">
        <f ca="1"/>
        <v>0</v>
      </c>
      <c r="AD132" s="27">
        <f ca="1"/>
        <v>0</v>
      </c>
      <c r="AF132" s="58"/>
      <c r="AG132" t="str">
        <f ca="1"/>
        <v>06/11/2023</v>
      </c>
      <c r="AH132" s="4">
        <f ca="1"/>
        <v>0</v>
      </c>
      <c r="AI132" s="4">
        <f ca="1"/>
        <v>0</v>
      </c>
      <c r="AJ132" s="4">
        <f ca="1"/>
        <v>0</v>
      </c>
      <c r="AK132" s="4">
        <f ca="1"/>
        <v>0</v>
      </c>
      <c r="AM132" s="58"/>
      <c r="AN132" t="str">
        <f ca="1"/>
        <v>06/11/2023</v>
      </c>
      <c r="AO132" s="4">
        <f ca="1"/>
        <v>0</v>
      </c>
      <c r="AP132" s="4">
        <f ca="1"/>
        <v>0</v>
      </c>
      <c r="AQ132" s="4">
        <f ca="1"/>
        <v>0</v>
      </c>
      <c r="AR132" s="4">
        <f ca="1"/>
        <v>0</v>
      </c>
      <c r="AS132" s="4">
        <f ca="1"/>
        <v>0</v>
      </c>
      <c r="AT132" s="4">
        <f ca="1"/>
        <v>0</v>
      </c>
      <c r="AU132" s="4">
        <f ca="1"/>
        <v>0</v>
      </c>
      <c r="AV132" s="4">
        <f ca="1"/>
        <v>0</v>
      </c>
      <c r="AX132" s="58"/>
      <c r="AY132" t="str">
        <f ca="1"/>
        <v>06/11/2023</v>
      </c>
      <c r="AZ132" s="4">
        <f ca="1"/>
        <v>0</v>
      </c>
      <c r="BA132" s="4">
        <f ca="1"/>
        <v>0</v>
      </c>
      <c r="BB132" s="4">
        <f ca="1"/>
        <v>0</v>
      </c>
      <c r="BD132" s="58"/>
      <c r="BE132" t="str">
        <f ca="1"/>
        <v>06/11/2023</v>
      </c>
      <c r="BF132" s="4">
        <f ca="1"/>
        <v>0</v>
      </c>
      <c r="BG132" s="4">
        <f ca="1"/>
        <v>0</v>
      </c>
      <c r="BH132" s="4">
        <f ca="1"/>
        <v>0</v>
      </c>
      <c r="BI132" s="4">
        <f ca="1"/>
        <v>0</v>
      </c>
      <c r="BJ132" s="4">
        <f ca="1"/>
        <v>0</v>
      </c>
      <c r="BL132" s="58"/>
      <c r="BM132" t="str">
        <f ca="1"/>
        <v>06/11/2023</v>
      </c>
      <c r="BN132" s="4">
        <f ca="1"/>
        <v>0</v>
      </c>
      <c r="BO132" s="4">
        <f ca="1"/>
        <v>0</v>
      </c>
      <c r="BP132" s="4">
        <f ca="1"/>
        <v>0</v>
      </c>
      <c r="BQ132" s="4">
        <f ca="1"/>
        <v>0</v>
      </c>
      <c r="BR132" s="4">
        <f ca="1"/>
        <v>0</v>
      </c>
      <c r="BS132" s="4">
        <f ca="1"/>
        <v>0</v>
      </c>
      <c r="BT132" s="4">
        <f ca="1"/>
        <v>0</v>
      </c>
    </row>
    <row r="133" spans="23:72" x14ac:dyDescent="0.2">
      <c r="W133" s="58"/>
      <c r="X133" t="str">
        <f ca="1"/>
        <v>03/11/2023</v>
      </c>
      <c r="Y133" s="27">
        <f ca="1"/>
        <v>0</v>
      </c>
      <c r="Z133" s="27">
        <f ca="1"/>
        <v>0</v>
      </c>
      <c r="AA133" s="27">
        <f ca="1"/>
        <v>0</v>
      </c>
      <c r="AB133" s="27">
        <f ca="1"/>
        <v>0</v>
      </c>
      <c r="AC133" s="27">
        <f ca="1"/>
        <v>0</v>
      </c>
      <c r="AD133" s="27">
        <f ca="1"/>
        <v>0</v>
      </c>
      <c r="AF133" s="58"/>
      <c r="AG133" t="str">
        <f ca="1"/>
        <v>03/11/2023</v>
      </c>
      <c r="AH133" s="4">
        <f ca="1"/>
        <v>0</v>
      </c>
      <c r="AI133" s="4">
        <f ca="1"/>
        <v>0</v>
      </c>
      <c r="AJ133" s="4">
        <f ca="1"/>
        <v>0</v>
      </c>
      <c r="AK133" s="4">
        <f ca="1"/>
        <v>0</v>
      </c>
      <c r="AM133" s="58"/>
      <c r="AN133" t="str">
        <f ca="1"/>
        <v>03/11/2023</v>
      </c>
      <c r="AO133" s="4">
        <f ca="1"/>
        <v>0</v>
      </c>
      <c r="AP133" s="4">
        <f ca="1"/>
        <v>0</v>
      </c>
      <c r="AQ133" s="4">
        <f ca="1"/>
        <v>0</v>
      </c>
      <c r="AR133" s="4">
        <f ca="1"/>
        <v>0</v>
      </c>
      <c r="AS133" s="4">
        <f ca="1"/>
        <v>0</v>
      </c>
      <c r="AT133" s="4">
        <f ca="1"/>
        <v>0</v>
      </c>
      <c r="AU133" s="4">
        <f ca="1"/>
        <v>0</v>
      </c>
      <c r="AV133" s="4">
        <f ca="1"/>
        <v>0</v>
      </c>
      <c r="AX133" s="58"/>
      <c r="AY133" t="str">
        <f ca="1"/>
        <v>03/11/2023</v>
      </c>
      <c r="AZ133" s="4">
        <f ca="1"/>
        <v>0</v>
      </c>
      <c r="BA133" s="4">
        <f ca="1"/>
        <v>0</v>
      </c>
      <c r="BB133" s="4">
        <f ca="1"/>
        <v>0</v>
      </c>
      <c r="BD133" s="58"/>
      <c r="BE133" t="str">
        <f ca="1"/>
        <v>03/11/2023</v>
      </c>
      <c r="BF133" s="4">
        <f ca="1"/>
        <v>0</v>
      </c>
      <c r="BG133" s="4">
        <f ca="1"/>
        <v>0</v>
      </c>
      <c r="BH133" s="4">
        <f ca="1"/>
        <v>0</v>
      </c>
      <c r="BI133" s="4">
        <f ca="1"/>
        <v>0</v>
      </c>
      <c r="BJ133" s="4">
        <f ca="1"/>
        <v>0</v>
      </c>
      <c r="BL133" s="58"/>
      <c r="BM133" t="str">
        <f ca="1"/>
        <v>03/11/2023</v>
      </c>
      <c r="BN133" s="4">
        <f ca="1"/>
        <v>0</v>
      </c>
      <c r="BO133" s="4">
        <f ca="1"/>
        <v>0</v>
      </c>
      <c r="BP133" s="4">
        <f ca="1"/>
        <v>0</v>
      </c>
      <c r="BQ133" s="4">
        <f ca="1"/>
        <v>0</v>
      </c>
      <c r="BR133" s="4">
        <f ca="1"/>
        <v>0</v>
      </c>
      <c r="BS133" s="4">
        <f ca="1"/>
        <v>0</v>
      </c>
      <c r="BT133" s="4">
        <f ca="1"/>
        <v>0</v>
      </c>
    </row>
    <row r="134" spans="23:72" x14ac:dyDescent="0.2">
      <c r="W134" s="58"/>
      <c r="X134" t="str">
        <f ca="1"/>
        <v>02/11/2023</v>
      </c>
      <c r="Y134" s="27">
        <f ca="1"/>
        <v>0</v>
      </c>
      <c r="Z134" s="27">
        <f ca="1"/>
        <v>0</v>
      </c>
      <c r="AA134" s="27">
        <f ca="1"/>
        <v>0</v>
      </c>
      <c r="AB134" s="27">
        <f ca="1"/>
        <v>0</v>
      </c>
      <c r="AC134" s="27">
        <f ca="1"/>
        <v>0</v>
      </c>
      <c r="AD134" s="27">
        <f ca="1"/>
        <v>0</v>
      </c>
      <c r="AF134" s="58"/>
      <c r="AG134" t="str">
        <f ca="1"/>
        <v>02/11/2023</v>
      </c>
      <c r="AH134" s="4">
        <f ca="1"/>
        <v>0</v>
      </c>
      <c r="AI134" s="4">
        <f ca="1"/>
        <v>0</v>
      </c>
      <c r="AJ134" s="4">
        <f ca="1"/>
        <v>0</v>
      </c>
      <c r="AK134" s="4">
        <f ca="1"/>
        <v>0</v>
      </c>
      <c r="AM134" s="58"/>
      <c r="AN134" t="str">
        <f ca="1"/>
        <v>02/11/2023</v>
      </c>
      <c r="AO134" s="4">
        <f ca="1"/>
        <v>0</v>
      </c>
      <c r="AP134" s="4">
        <f ca="1"/>
        <v>0</v>
      </c>
      <c r="AQ134" s="4">
        <f ca="1"/>
        <v>0</v>
      </c>
      <c r="AR134" s="4">
        <f ca="1"/>
        <v>0</v>
      </c>
      <c r="AS134" s="4">
        <f ca="1"/>
        <v>0</v>
      </c>
      <c r="AT134" s="4">
        <f ca="1"/>
        <v>0</v>
      </c>
      <c r="AU134" s="4">
        <f ca="1"/>
        <v>0</v>
      </c>
      <c r="AV134" s="4">
        <f ca="1"/>
        <v>0</v>
      </c>
      <c r="AX134" s="58"/>
      <c r="AY134" t="str">
        <f ca="1"/>
        <v>02/11/2023</v>
      </c>
      <c r="AZ134" s="4">
        <f ca="1"/>
        <v>0</v>
      </c>
      <c r="BA134" s="4">
        <f ca="1"/>
        <v>0</v>
      </c>
      <c r="BB134" s="4">
        <f ca="1"/>
        <v>0</v>
      </c>
      <c r="BD134" s="58"/>
      <c r="BE134" t="str">
        <f ca="1"/>
        <v>02/11/2023</v>
      </c>
      <c r="BF134" s="4">
        <f ca="1"/>
        <v>0</v>
      </c>
      <c r="BG134" s="4">
        <f ca="1"/>
        <v>0</v>
      </c>
      <c r="BH134" s="4">
        <f ca="1"/>
        <v>0</v>
      </c>
      <c r="BI134" s="4">
        <f ca="1"/>
        <v>0</v>
      </c>
      <c r="BJ134" s="4">
        <f ca="1"/>
        <v>0</v>
      </c>
      <c r="BL134" s="58"/>
      <c r="BM134" t="str">
        <f ca="1"/>
        <v>02/11/2023</v>
      </c>
      <c r="BN134" s="4">
        <f ca="1"/>
        <v>0</v>
      </c>
      <c r="BO134" s="4">
        <f ca="1"/>
        <v>0</v>
      </c>
      <c r="BP134" s="4">
        <f ca="1"/>
        <v>0</v>
      </c>
      <c r="BQ134" s="4">
        <f ca="1"/>
        <v>0</v>
      </c>
      <c r="BR134" s="4">
        <f ca="1"/>
        <v>0</v>
      </c>
      <c r="BS134" s="4">
        <f ca="1"/>
        <v>0</v>
      </c>
      <c r="BT134" s="4">
        <f ca="1"/>
        <v>0</v>
      </c>
    </row>
    <row r="135" spans="23:72" x14ac:dyDescent="0.2">
      <c r="W135" s="58"/>
      <c r="X135" t="str">
        <f ca="1"/>
        <v>01/11/2023</v>
      </c>
      <c r="Y135" s="27">
        <f ca="1"/>
        <v>0</v>
      </c>
      <c r="Z135" s="27">
        <f ca="1"/>
        <v>0</v>
      </c>
      <c r="AA135" s="27">
        <f ca="1"/>
        <v>0</v>
      </c>
      <c r="AB135" s="27">
        <f ca="1"/>
        <v>0</v>
      </c>
      <c r="AC135" s="27">
        <f ca="1"/>
        <v>0</v>
      </c>
      <c r="AD135" s="27">
        <f ca="1"/>
        <v>0</v>
      </c>
      <c r="AF135" s="58"/>
      <c r="AG135" t="str">
        <f ca="1"/>
        <v>01/11/2023</v>
      </c>
      <c r="AH135" s="4">
        <f ca="1"/>
        <v>0</v>
      </c>
      <c r="AI135" s="4">
        <f ca="1"/>
        <v>0</v>
      </c>
      <c r="AJ135" s="4">
        <f ca="1"/>
        <v>0</v>
      </c>
      <c r="AK135" s="4">
        <f ca="1"/>
        <v>0</v>
      </c>
      <c r="AM135" s="58"/>
      <c r="AN135" t="str">
        <f ca="1"/>
        <v>01/11/2023</v>
      </c>
      <c r="AO135" s="4">
        <f ca="1"/>
        <v>0</v>
      </c>
      <c r="AP135" s="4">
        <f ca="1"/>
        <v>0</v>
      </c>
      <c r="AQ135" s="4">
        <f ca="1"/>
        <v>0</v>
      </c>
      <c r="AR135" s="4">
        <f ca="1"/>
        <v>0</v>
      </c>
      <c r="AS135" s="4">
        <f ca="1"/>
        <v>0</v>
      </c>
      <c r="AT135" s="4">
        <f ca="1"/>
        <v>0</v>
      </c>
      <c r="AU135" s="4">
        <f ca="1"/>
        <v>0</v>
      </c>
      <c r="AV135" s="4">
        <f ca="1"/>
        <v>0</v>
      </c>
      <c r="AX135" s="58"/>
      <c r="AY135" t="str">
        <f ca="1"/>
        <v>01/11/2023</v>
      </c>
      <c r="AZ135" s="4">
        <f ca="1"/>
        <v>0</v>
      </c>
      <c r="BA135" s="4">
        <f ca="1"/>
        <v>0</v>
      </c>
      <c r="BB135" s="4">
        <f ca="1"/>
        <v>0</v>
      </c>
      <c r="BD135" s="58"/>
      <c r="BE135" t="str">
        <f ca="1"/>
        <v>01/11/2023</v>
      </c>
      <c r="BF135" s="4">
        <f ca="1"/>
        <v>0</v>
      </c>
      <c r="BG135" s="4">
        <f ca="1"/>
        <v>0</v>
      </c>
      <c r="BH135" s="4">
        <f ca="1"/>
        <v>0</v>
      </c>
      <c r="BI135" s="4">
        <f ca="1"/>
        <v>0</v>
      </c>
      <c r="BJ135" s="4">
        <f ca="1"/>
        <v>0</v>
      </c>
      <c r="BL135" s="58"/>
      <c r="BM135" t="str">
        <f ca="1"/>
        <v>01/11/2023</v>
      </c>
      <c r="BN135" s="4">
        <f ca="1"/>
        <v>0</v>
      </c>
      <c r="BO135" s="4">
        <f ca="1"/>
        <v>0</v>
      </c>
      <c r="BP135" s="4">
        <f ca="1"/>
        <v>0</v>
      </c>
      <c r="BQ135" s="4">
        <f ca="1"/>
        <v>0</v>
      </c>
      <c r="BR135" s="4">
        <f ca="1"/>
        <v>0</v>
      </c>
      <c r="BS135" s="4">
        <f ca="1"/>
        <v>0</v>
      </c>
      <c r="BT135" s="4">
        <f ca="1"/>
        <v>0</v>
      </c>
    </row>
    <row r="136" spans="23:72" x14ac:dyDescent="0.2">
      <c r="W136" s="58"/>
      <c r="X136" t="str">
        <f ca="1"/>
        <v>31/10/2023</v>
      </c>
      <c r="Y136" s="27">
        <f ca="1"/>
        <v>0</v>
      </c>
      <c r="Z136" s="27">
        <f ca="1"/>
        <v>0</v>
      </c>
      <c r="AA136" s="27">
        <f ca="1"/>
        <v>0</v>
      </c>
      <c r="AB136" s="27">
        <f ca="1"/>
        <v>0</v>
      </c>
      <c r="AC136" s="27">
        <f ca="1"/>
        <v>0</v>
      </c>
      <c r="AD136" s="27">
        <f ca="1"/>
        <v>0</v>
      </c>
      <c r="AF136" s="58"/>
      <c r="AG136" t="str">
        <f ca="1"/>
        <v>31/10/2023</v>
      </c>
      <c r="AH136" s="4">
        <f ca="1"/>
        <v>0</v>
      </c>
      <c r="AI136" s="4">
        <f ca="1"/>
        <v>0</v>
      </c>
      <c r="AJ136" s="4">
        <f ca="1"/>
        <v>0</v>
      </c>
      <c r="AK136" s="4">
        <f ca="1"/>
        <v>0</v>
      </c>
      <c r="AM136" s="58"/>
      <c r="AN136" t="str">
        <f ca="1"/>
        <v>31/10/2023</v>
      </c>
      <c r="AO136" s="4">
        <f ca="1"/>
        <v>0</v>
      </c>
      <c r="AP136" s="4">
        <f ca="1"/>
        <v>0</v>
      </c>
      <c r="AQ136" s="4">
        <f ca="1"/>
        <v>0</v>
      </c>
      <c r="AR136" s="4">
        <f ca="1"/>
        <v>0</v>
      </c>
      <c r="AS136" s="4">
        <f ca="1"/>
        <v>0</v>
      </c>
      <c r="AT136" s="4">
        <f ca="1"/>
        <v>0</v>
      </c>
      <c r="AU136" s="4">
        <f ca="1"/>
        <v>0</v>
      </c>
      <c r="AV136" s="4">
        <f ca="1"/>
        <v>0</v>
      </c>
      <c r="AX136" s="58"/>
      <c r="AY136" t="str">
        <f ca="1"/>
        <v>31/10/2023</v>
      </c>
      <c r="AZ136" s="4">
        <f ca="1"/>
        <v>0</v>
      </c>
      <c r="BA136" s="4">
        <f ca="1"/>
        <v>0</v>
      </c>
      <c r="BB136" s="4">
        <f ca="1"/>
        <v>0</v>
      </c>
      <c r="BD136" s="58"/>
      <c r="BE136" t="str">
        <f ca="1"/>
        <v>31/10/2023</v>
      </c>
      <c r="BF136" s="4">
        <f ca="1"/>
        <v>0</v>
      </c>
      <c r="BG136" s="4">
        <f ca="1"/>
        <v>0</v>
      </c>
      <c r="BH136" s="4">
        <f ca="1"/>
        <v>0</v>
      </c>
      <c r="BI136" s="4">
        <f ca="1"/>
        <v>0</v>
      </c>
      <c r="BJ136" s="4">
        <f ca="1"/>
        <v>0</v>
      </c>
      <c r="BL136" s="58"/>
      <c r="BM136" t="str">
        <f ca="1"/>
        <v>31/10/2023</v>
      </c>
      <c r="BN136" s="4">
        <f ca="1"/>
        <v>0</v>
      </c>
      <c r="BO136" s="4">
        <f ca="1"/>
        <v>0</v>
      </c>
      <c r="BP136" s="4">
        <f ca="1"/>
        <v>0</v>
      </c>
      <c r="BQ136" s="4">
        <f ca="1"/>
        <v>0</v>
      </c>
      <c r="BR136" s="4">
        <f ca="1"/>
        <v>0</v>
      </c>
      <c r="BS136" s="4">
        <f ca="1"/>
        <v>0</v>
      </c>
      <c r="BT136" s="4">
        <f ca="1"/>
        <v>0</v>
      </c>
    </row>
    <row r="137" spans="23:72" x14ac:dyDescent="0.2">
      <c r="W137" s="58"/>
      <c r="X137" t="str">
        <f ca="1"/>
        <v>30/10/2023</v>
      </c>
      <c r="Y137" s="27">
        <f ca="1"/>
        <v>0</v>
      </c>
      <c r="Z137" s="27">
        <f ca="1"/>
        <v>0</v>
      </c>
      <c r="AA137" s="27">
        <f ca="1"/>
        <v>0</v>
      </c>
      <c r="AB137" s="27">
        <f ca="1"/>
        <v>0</v>
      </c>
      <c r="AC137" s="27">
        <f ca="1"/>
        <v>0</v>
      </c>
      <c r="AD137" s="27">
        <f ca="1"/>
        <v>0</v>
      </c>
      <c r="AF137" s="58"/>
      <c r="AG137" t="str">
        <f ca="1"/>
        <v>30/10/2023</v>
      </c>
      <c r="AH137" s="4">
        <f ca="1"/>
        <v>0</v>
      </c>
      <c r="AI137" s="4">
        <f ca="1"/>
        <v>0</v>
      </c>
      <c r="AJ137" s="4">
        <f ca="1"/>
        <v>0</v>
      </c>
      <c r="AK137" s="4">
        <f ca="1"/>
        <v>0</v>
      </c>
      <c r="AM137" s="58"/>
      <c r="AN137" t="str">
        <f ca="1"/>
        <v>30/10/2023</v>
      </c>
      <c r="AO137" s="4">
        <f ca="1"/>
        <v>0</v>
      </c>
      <c r="AP137" s="4">
        <f ca="1"/>
        <v>0</v>
      </c>
      <c r="AQ137" s="4">
        <f ca="1"/>
        <v>0</v>
      </c>
      <c r="AR137" s="4">
        <f ca="1"/>
        <v>0</v>
      </c>
      <c r="AS137" s="4">
        <f ca="1"/>
        <v>0</v>
      </c>
      <c r="AT137" s="4">
        <f ca="1"/>
        <v>0</v>
      </c>
      <c r="AU137" s="4">
        <f ca="1"/>
        <v>0</v>
      </c>
      <c r="AV137" s="4">
        <f ca="1"/>
        <v>0</v>
      </c>
      <c r="AX137" s="58"/>
      <c r="AY137" t="str">
        <f ca="1"/>
        <v>30/10/2023</v>
      </c>
      <c r="AZ137" s="4">
        <f ca="1"/>
        <v>0</v>
      </c>
      <c r="BA137" s="4">
        <f ca="1"/>
        <v>0</v>
      </c>
      <c r="BB137" s="4">
        <f ca="1"/>
        <v>0</v>
      </c>
      <c r="BD137" s="58"/>
      <c r="BE137" t="str">
        <f ca="1"/>
        <v>30/10/2023</v>
      </c>
      <c r="BF137" s="4">
        <f ca="1"/>
        <v>0</v>
      </c>
      <c r="BG137" s="4">
        <f ca="1"/>
        <v>0</v>
      </c>
      <c r="BH137" s="4">
        <f ca="1"/>
        <v>0</v>
      </c>
      <c r="BI137" s="4">
        <f ca="1"/>
        <v>0</v>
      </c>
      <c r="BJ137" s="4">
        <f ca="1"/>
        <v>0</v>
      </c>
      <c r="BL137" s="58"/>
      <c r="BM137" t="str">
        <f ca="1"/>
        <v>30/10/2023</v>
      </c>
      <c r="BN137" s="4">
        <f ca="1"/>
        <v>0</v>
      </c>
      <c r="BO137" s="4">
        <f ca="1"/>
        <v>0</v>
      </c>
      <c r="BP137" s="4">
        <f ca="1"/>
        <v>0</v>
      </c>
      <c r="BQ137" s="4">
        <f ca="1"/>
        <v>0</v>
      </c>
      <c r="BR137" s="4">
        <f ca="1"/>
        <v>0</v>
      </c>
      <c r="BS137" s="4">
        <f ca="1"/>
        <v>0</v>
      </c>
      <c r="BT137" s="4">
        <f ca="1"/>
        <v>0</v>
      </c>
    </row>
    <row r="138" spans="23:72" x14ac:dyDescent="0.2">
      <c r="W138" s="58"/>
      <c r="X138" t="str">
        <f ca="1"/>
        <v>27/10/2023</v>
      </c>
      <c r="Y138" s="27">
        <f ca="1"/>
        <v>0</v>
      </c>
      <c r="Z138" s="27">
        <f ca="1"/>
        <v>0</v>
      </c>
      <c r="AA138" s="27">
        <f ca="1"/>
        <v>0</v>
      </c>
      <c r="AB138" s="27">
        <f ca="1"/>
        <v>0</v>
      </c>
      <c r="AC138" s="27">
        <f ca="1"/>
        <v>0</v>
      </c>
      <c r="AD138" s="27">
        <f ca="1"/>
        <v>0</v>
      </c>
      <c r="AF138" s="58"/>
      <c r="AG138" t="str">
        <f ca="1"/>
        <v>27/10/2023</v>
      </c>
      <c r="AH138" s="4">
        <f ca="1"/>
        <v>0</v>
      </c>
      <c r="AI138" s="4">
        <f ca="1"/>
        <v>0</v>
      </c>
      <c r="AJ138" s="4">
        <f ca="1"/>
        <v>0</v>
      </c>
      <c r="AK138" s="4">
        <f ca="1"/>
        <v>0</v>
      </c>
      <c r="AM138" s="58"/>
      <c r="AN138" t="str">
        <f ca="1"/>
        <v>27/10/2023</v>
      </c>
      <c r="AO138" s="4">
        <f ca="1"/>
        <v>0</v>
      </c>
      <c r="AP138" s="4">
        <f ca="1"/>
        <v>0</v>
      </c>
      <c r="AQ138" s="4">
        <f ca="1"/>
        <v>0</v>
      </c>
      <c r="AR138" s="4">
        <f ca="1"/>
        <v>0</v>
      </c>
      <c r="AS138" s="4">
        <f ca="1"/>
        <v>0</v>
      </c>
      <c r="AT138" s="4">
        <f ca="1"/>
        <v>0</v>
      </c>
      <c r="AU138" s="4">
        <f ca="1"/>
        <v>0</v>
      </c>
      <c r="AV138" s="4">
        <f ca="1"/>
        <v>0</v>
      </c>
      <c r="AX138" s="58"/>
      <c r="AY138" t="str">
        <f ca="1"/>
        <v>27/10/2023</v>
      </c>
      <c r="AZ138" s="4">
        <f ca="1"/>
        <v>0</v>
      </c>
      <c r="BA138" s="4">
        <f ca="1"/>
        <v>0</v>
      </c>
      <c r="BB138" s="4">
        <f ca="1"/>
        <v>0</v>
      </c>
      <c r="BD138" s="58"/>
      <c r="BE138" t="str">
        <f ca="1"/>
        <v>27/10/2023</v>
      </c>
      <c r="BF138" s="4">
        <f ca="1"/>
        <v>0</v>
      </c>
      <c r="BG138" s="4">
        <f ca="1"/>
        <v>0</v>
      </c>
      <c r="BH138" s="4">
        <f ca="1"/>
        <v>0</v>
      </c>
      <c r="BI138" s="4">
        <f ca="1"/>
        <v>0</v>
      </c>
      <c r="BJ138" s="4">
        <f ca="1"/>
        <v>0</v>
      </c>
      <c r="BL138" s="58"/>
      <c r="BM138" t="str">
        <f ca="1"/>
        <v>27/10/2023</v>
      </c>
      <c r="BN138" s="4">
        <f ca="1"/>
        <v>0</v>
      </c>
      <c r="BO138" s="4">
        <f ca="1"/>
        <v>0</v>
      </c>
      <c r="BP138" s="4">
        <f ca="1"/>
        <v>0</v>
      </c>
      <c r="BQ138" s="4">
        <f ca="1"/>
        <v>0</v>
      </c>
      <c r="BR138" s="4">
        <f ca="1"/>
        <v>0</v>
      </c>
      <c r="BS138" s="4">
        <f ca="1"/>
        <v>0</v>
      </c>
      <c r="BT138" s="4">
        <f ca="1"/>
        <v>0</v>
      </c>
    </row>
    <row r="139" spans="23:72" x14ac:dyDescent="0.2">
      <c r="W139" s="58"/>
      <c r="X139" t="str">
        <f ca="1"/>
        <v>26/10/2023</v>
      </c>
      <c r="Y139" s="27">
        <f ca="1"/>
        <v>0</v>
      </c>
      <c r="Z139" s="27">
        <f ca="1"/>
        <v>0</v>
      </c>
      <c r="AA139" s="27">
        <f ca="1"/>
        <v>0</v>
      </c>
      <c r="AB139" s="27">
        <f ca="1"/>
        <v>0</v>
      </c>
      <c r="AC139" s="27">
        <f ca="1"/>
        <v>0</v>
      </c>
      <c r="AD139" s="27">
        <f ca="1"/>
        <v>0</v>
      </c>
      <c r="AF139" s="58"/>
      <c r="AG139" t="str">
        <f ca="1"/>
        <v>26/10/2023</v>
      </c>
      <c r="AH139" s="4">
        <f ca="1"/>
        <v>0</v>
      </c>
      <c r="AI139" s="4">
        <f ca="1"/>
        <v>0</v>
      </c>
      <c r="AJ139" s="4">
        <f ca="1"/>
        <v>0</v>
      </c>
      <c r="AK139" s="4">
        <f ca="1"/>
        <v>0</v>
      </c>
      <c r="AM139" s="58"/>
      <c r="AN139" t="str">
        <f ca="1"/>
        <v>26/10/2023</v>
      </c>
      <c r="AO139" s="4">
        <f ca="1"/>
        <v>0</v>
      </c>
      <c r="AP139" s="4">
        <f ca="1"/>
        <v>0</v>
      </c>
      <c r="AQ139" s="4">
        <f ca="1"/>
        <v>0</v>
      </c>
      <c r="AR139" s="4">
        <f ca="1"/>
        <v>0</v>
      </c>
      <c r="AS139" s="4">
        <f ca="1"/>
        <v>0</v>
      </c>
      <c r="AT139" s="4">
        <f ca="1"/>
        <v>0</v>
      </c>
      <c r="AU139" s="4">
        <f ca="1"/>
        <v>0</v>
      </c>
      <c r="AV139" s="4">
        <f ca="1"/>
        <v>0</v>
      </c>
      <c r="AX139" s="58"/>
      <c r="AY139" t="str">
        <f ca="1"/>
        <v>26/10/2023</v>
      </c>
      <c r="AZ139" s="4">
        <f ca="1"/>
        <v>0</v>
      </c>
      <c r="BA139" s="4">
        <f ca="1"/>
        <v>0</v>
      </c>
      <c r="BB139" s="4">
        <f ca="1"/>
        <v>0</v>
      </c>
      <c r="BD139" s="58"/>
      <c r="BE139" t="str">
        <f ca="1"/>
        <v>26/10/2023</v>
      </c>
      <c r="BF139" s="4">
        <f ca="1"/>
        <v>0</v>
      </c>
      <c r="BG139" s="4">
        <f ca="1"/>
        <v>0</v>
      </c>
      <c r="BH139" s="4">
        <f ca="1"/>
        <v>0</v>
      </c>
      <c r="BI139" s="4">
        <f ca="1"/>
        <v>0</v>
      </c>
      <c r="BJ139" s="4">
        <f ca="1"/>
        <v>0</v>
      </c>
      <c r="BL139" s="58"/>
      <c r="BM139" t="str">
        <f ca="1"/>
        <v>26/10/2023</v>
      </c>
      <c r="BN139" s="4">
        <f ca="1"/>
        <v>0</v>
      </c>
      <c r="BO139" s="4">
        <f ca="1"/>
        <v>0</v>
      </c>
      <c r="BP139" s="4">
        <f ca="1"/>
        <v>0</v>
      </c>
      <c r="BQ139" s="4">
        <f ca="1"/>
        <v>0</v>
      </c>
      <c r="BR139" s="4">
        <f ca="1"/>
        <v>0</v>
      </c>
      <c r="BS139" s="4">
        <f ca="1"/>
        <v>0</v>
      </c>
      <c r="BT139" s="4">
        <f ca="1"/>
        <v>0</v>
      </c>
    </row>
    <row r="140" spans="23:72" x14ac:dyDescent="0.2">
      <c r="W140" s="58"/>
      <c r="X140" t="str">
        <f ca="1"/>
        <v>25/10/2023</v>
      </c>
      <c r="Y140" s="27">
        <f ca="1"/>
        <v>0</v>
      </c>
      <c r="Z140" s="27">
        <f ca="1"/>
        <v>0</v>
      </c>
      <c r="AA140" s="27">
        <f ca="1"/>
        <v>0</v>
      </c>
      <c r="AB140" s="27">
        <f ca="1"/>
        <v>0</v>
      </c>
      <c r="AC140" s="27">
        <f ca="1"/>
        <v>0</v>
      </c>
      <c r="AD140" s="27">
        <f ca="1"/>
        <v>0</v>
      </c>
      <c r="AF140" s="58"/>
      <c r="AG140" t="str">
        <f ca="1"/>
        <v>25/10/2023</v>
      </c>
      <c r="AH140" s="4">
        <f ca="1"/>
        <v>0</v>
      </c>
      <c r="AI140" s="4">
        <f ca="1"/>
        <v>0</v>
      </c>
      <c r="AJ140" s="4">
        <f ca="1"/>
        <v>0</v>
      </c>
      <c r="AK140" s="4">
        <f ca="1"/>
        <v>0</v>
      </c>
      <c r="AM140" s="58"/>
      <c r="AN140" t="str">
        <f ca="1"/>
        <v>25/10/2023</v>
      </c>
      <c r="AO140" s="4">
        <f ca="1"/>
        <v>0</v>
      </c>
      <c r="AP140" s="4">
        <f ca="1"/>
        <v>0</v>
      </c>
      <c r="AQ140" s="4">
        <f ca="1"/>
        <v>0</v>
      </c>
      <c r="AR140" s="4">
        <f ca="1"/>
        <v>0</v>
      </c>
      <c r="AS140" s="4">
        <f ca="1"/>
        <v>0</v>
      </c>
      <c r="AT140" s="4">
        <f ca="1"/>
        <v>0</v>
      </c>
      <c r="AU140" s="4">
        <f ca="1"/>
        <v>0</v>
      </c>
      <c r="AV140" s="4">
        <f ca="1"/>
        <v>0</v>
      </c>
      <c r="AX140" s="58"/>
      <c r="AY140" t="str">
        <f ca="1"/>
        <v>25/10/2023</v>
      </c>
      <c r="AZ140" s="4">
        <f ca="1"/>
        <v>0</v>
      </c>
      <c r="BA140" s="4">
        <f ca="1"/>
        <v>0</v>
      </c>
      <c r="BB140" s="4">
        <f ca="1"/>
        <v>0</v>
      </c>
      <c r="BD140" s="58"/>
      <c r="BE140" t="str">
        <f ca="1"/>
        <v>25/10/2023</v>
      </c>
      <c r="BF140" s="4">
        <f ca="1"/>
        <v>0</v>
      </c>
      <c r="BG140" s="4">
        <f ca="1"/>
        <v>0</v>
      </c>
      <c r="BH140" s="4">
        <f ca="1"/>
        <v>0</v>
      </c>
      <c r="BI140" s="4">
        <f ca="1"/>
        <v>0</v>
      </c>
      <c r="BJ140" s="4">
        <f ca="1"/>
        <v>0</v>
      </c>
      <c r="BL140" s="58"/>
      <c r="BM140" t="str">
        <f ca="1"/>
        <v>25/10/2023</v>
      </c>
      <c r="BN140" s="4">
        <f ca="1"/>
        <v>0</v>
      </c>
      <c r="BO140" s="4">
        <f ca="1"/>
        <v>0</v>
      </c>
      <c r="BP140" s="4">
        <f ca="1"/>
        <v>0</v>
      </c>
      <c r="BQ140" s="4">
        <f ca="1"/>
        <v>0</v>
      </c>
      <c r="BR140" s="4">
        <f ca="1"/>
        <v>0</v>
      </c>
      <c r="BS140" s="4">
        <f ca="1"/>
        <v>0</v>
      </c>
      <c r="BT140" s="4">
        <f ca="1"/>
        <v>0</v>
      </c>
    </row>
    <row r="141" spans="23:72" x14ac:dyDescent="0.2">
      <c r="W141" s="58"/>
      <c r="X141" t="str">
        <f ca="1"/>
        <v>24/10/2023</v>
      </c>
      <c r="Y141" s="27">
        <f ca="1"/>
        <v>0</v>
      </c>
      <c r="Z141" s="27">
        <f ca="1"/>
        <v>0</v>
      </c>
      <c r="AA141" s="27">
        <f ca="1"/>
        <v>0</v>
      </c>
      <c r="AB141" s="27">
        <f ca="1"/>
        <v>0</v>
      </c>
      <c r="AC141" s="27">
        <f ca="1"/>
        <v>0</v>
      </c>
      <c r="AD141" s="27">
        <f ca="1"/>
        <v>0</v>
      </c>
      <c r="AF141" s="58"/>
      <c r="AG141" t="str">
        <f ca="1"/>
        <v>24/10/2023</v>
      </c>
      <c r="AH141" s="4">
        <f ca="1"/>
        <v>0</v>
      </c>
      <c r="AI141" s="4">
        <f ca="1"/>
        <v>0</v>
      </c>
      <c r="AJ141" s="4">
        <f ca="1"/>
        <v>0</v>
      </c>
      <c r="AK141" s="4">
        <f ca="1"/>
        <v>0</v>
      </c>
      <c r="AM141" s="58"/>
      <c r="AN141" t="str">
        <f ca="1"/>
        <v>24/10/2023</v>
      </c>
      <c r="AO141" s="4">
        <f ca="1"/>
        <v>0</v>
      </c>
      <c r="AP141" s="4">
        <f ca="1"/>
        <v>0</v>
      </c>
      <c r="AQ141" s="4">
        <f ca="1"/>
        <v>0</v>
      </c>
      <c r="AR141" s="4">
        <f ca="1"/>
        <v>0</v>
      </c>
      <c r="AS141" s="4">
        <f ca="1"/>
        <v>0</v>
      </c>
      <c r="AT141" s="4">
        <f ca="1"/>
        <v>0</v>
      </c>
      <c r="AU141" s="4">
        <f ca="1"/>
        <v>0</v>
      </c>
      <c r="AV141" s="4">
        <f ca="1"/>
        <v>0</v>
      </c>
      <c r="AX141" s="58"/>
      <c r="AY141" t="str">
        <f ca="1"/>
        <v>24/10/2023</v>
      </c>
      <c r="AZ141" s="4">
        <f ca="1"/>
        <v>0</v>
      </c>
      <c r="BA141" s="4">
        <f ca="1"/>
        <v>0</v>
      </c>
      <c r="BB141" s="4">
        <f ca="1"/>
        <v>0</v>
      </c>
      <c r="BD141" s="58"/>
      <c r="BE141" t="str">
        <f ca="1"/>
        <v>24/10/2023</v>
      </c>
      <c r="BF141" s="4">
        <f ca="1"/>
        <v>0</v>
      </c>
      <c r="BG141" s="4">
        <f ca="1"/>
        <v>0</v>
      </c>
      <c r="BH141" s="4">
        <f ca="1"/>
        <v>0</v>
      </c>
      <c r="BI141" s="4">
        <f ca="1"/>
        <v>0</v>
      </c>
      <c r="BJ141" s="4">
        <f ca="1"/>
        <v>0</v>
      </c>
      <c r="BL141" s="58"/>
      <c r="BM141" t="str">
        <f ca="1"/>
        <v>24/10/2023</v>
      </c>
      <c r="BN141" s="4">
        <f ca="1"/>
        <v>0</v>
      </c>
      <c r="BO141" s="4">
        <f ca="1"/>
        <v>0</v>
      </c>
      <c r="BP141" s="4">
        <f ca="1"/>
        <v>0</v>
      </c>
      <c r="BQ141" s="4">
        <f ca="1"/>
        <v>0</v>
      </c>
      <c r="BR141" s="4">
        <f ca="1"/>
        <v>0</v>
      </c>
      <c r="BS141" s="4">
        <f ca="1"/>
        <v>0</v>
      </c>
      <c r="BT141" s="4">
        <f ca="1"/>
        <v>0</v>
      </c>
    </row>
    <row r="142" spans="23:72" x14ac:dyDescent="0.2">
      <c r="W142" s="58"/>
      <c r="X142" t="str">
        <f ca="1"/>
        <v>23/10/2023</v>
      </c>
      <c r="Y142" s="27">
        <f ca="1"/>
        <v>0</v>
      </c>
      <c r="Z142" s="27">
        <f ca="1"/>
        <v>0</v>
      </c>
      <c r="AA142" s="27">
        <f ca="1"/>
        <v>0</v>
      </c>
      <c r="AB142" s="27">
        <f ca="1"/>
        <v>0</v>
      </c>
      <c r="AC142" s="27">
        <f ca="1"/>
        <v>0</v>
      </c>
      <c r="AD142" s="27">
        <f ca="1"/>
        <v>0</v>
      </c>
      <c r="AF142" s="58"/>
      <c r="AG142" t="str">
        <f ca="1"/>
        <v>23/10/2023</v>
      </c>
      <c r="AH142" s="4">
        <f ca="1"/>
        <v>0</v>
      </c>
      <c r="AI142" s="4">
        <f ca="1"/>
        <v>0</v>
      </c>
      <c r="AJ142" s="4">
        <f ca="1"/>
        <v>0</v>
      </c>
      <c r="AK142" s="4">
        <f ca="1"/>
        <v>0</v>
      </c>
      <c r="AM142" s="58"/>
      <c r="AN142" t="str">
        <f ca="1"/>
        <v>23/10/2023</v>
      </c>
      <c r="AO142" s="4">
        <f ca="1"/>
        <v>0</v>
      </c>
      <c r="AP142" s="4">
        <f ca="1"/>
        <v>0</v>
      </c>
      <c r="AQ142" s="4">
        <f ca="1"/>
        <v>0</v>
      </c>
      <c r="AR142" s="4">
        <f ca="1"/>
        <v>0</v>
      </c>
      <c r="AS142" s="4">
        <f ca="1"/>
        <v>0</v>
      </c>
      <c r="AT142" s="4">
        <f ca="1"/>
        <v>0</v>
      </c>
      <c r="AU142" s="4">
        <f ca="1"/>
        <v>0</v>
      </c>
      <c r="AV142" s="4">
        <f ca="1"/>
        <v>0</v>
      </c>
      <c r="AX142" s="58"/>
      <c r="AY142" t="str">
        <f ca="1"/>
        <v>23/10/2023</v>
      </c>
      <c r="AZ142" s="4">
        <f ca="1"/>
        <v>0</v>
      </c>
      <c r="BA142" s="4">
        <f ca="1"/>
        <v>0</v>
      </c>
      <c r="BB142" s="4">
        <f ca="1"/>
        <v>0</v>
      </c>
      <c r="BD142" s="58"/>
      <c r="BE142" t="str">
        <f ca="1"/>
        <v>23/10/2023</v>
      </c>
      <c r="BF142" s="4">
        <f ca="1"/>
        <v>0</v>
      </c>
      <c r="BG142" s="4">
        <f ca="1"/>
        <v>0</v>
      </c>
      <c r="BH142" s="4">
        <f ca="1"/>
        <v>0</v>
      </c>
      <c r="BI142" s="4">
        <f ca="1"/>
        <v>0</v>
      </c>
      <c r="BJ142" s="4">
        <f ca="1"/>
        <v>0</v>
      </c>
      <c r="BL142" s="58"/>
      <c r="BM142" t="str">
        <f ca="1"/>
        <v>23/10/2023</v>
      </c>
      <c r="BN142" s="4">
        <f ca="1"/>
        <v>0</v>
      </c>
      <c r="BO142" s="4">
        <f ca="1"/>
        <v>0</v>
      </c>
      <c r="BP142" s="4">
        <f ca="1"/>
        <v>0</v>
      </c>
      <c r="BQ142" s="4">
        <f ca="1"/>
        <v>0</v>
      </c>
      <c r="BR142" s="4">
        <f ca="1"/>
        <v>0</v>
      </c>
      <c r="BS142" s="4">
        <f ca="1"/>
        <v>0</v>
      </c>
      <c r="BT142" s="4">
        <f ca="1"/>
        <v>0</v>
      </c>
    </row>
    <row r="143" spans="23:72" x14ac:dyDescent="0.2">
      <c r="W143" s="58"/>
      <c r="X143" t="str">
        <f ca="1"/>
        <v>20/10/2023</v>
      </c>
      <c r="Y143" s="27">
        <f ca="1"/>
        <v>0</v>
      </c>
      <c r="Z143" s="27">
        <f ca="1"/>
        <v>0</v>
      </c>
      <c r="AA143" s="27">
        <f ca="1"/>
        <v>0</v>
      </c>
      <c r="AB143" s="27">
        <f ca="1"/>
        <v>0</v>
      </c>
      <c r="AC143" s="27">
        <f ca="1"/>
        <v>0</v>
      </c>
      <c r="AD143" s="27">
        <f ca="1"/>
        <v>0</v>
      </c>
      <c r="AF143" s="58"/>
      <c r="AG143" t="str">
        <f ca="1"/>
        <v>20/10/2023</v>
      </c>
      <c r="AH143" s="4">
        <f ca="1"/>
        <v>0</v>
      </c>
      <c r="AI143" s="4">
        <f ca="1"/>
        <v>0</v>
      </c>
      <c r="AJ143" s="4">
        <f ca="1"/>
        <v>0</v>
      </c>
      <c r="AK143" s="4">
        <f ca="1"/>
        <v>0</v>
      </c>
      <c r="AM143" s="58"/>
      <c r="AN143" t="str">
        <f ca="1"/>
        <v>20/10/2023</v>
      </c>
      <c r="AO143" s="4">
        <f ca="1"/>
        <v>0</v>
      </c>
      <c r="AP143" s="4">
        <f ca="1"/>
        <v>0</v>
      </c>
      <c r="AQ143" s="4">
        <f ca="1"/>
        <v>0</v>
      </c>
      <c r="AR143" s="4">
        <f ca="1"/>
        <v>0</v>
      </c>
      <c r="AS143" s="4">
        <f ca="1"/>
        <v>0</v>
      </c>
      <c r="AT143" s="4">
        <f ca="1"/>
        <v>0</v>
      </c>
      <c r="AU143" s="4">
        <f ca="1"/>
        <v>0</v>
      </c>
      <c r="AV143" s="4">
        <f ca="1"/>
        <v>0</v>
      </c>
      <c r="AX143" s="58"/>
      <c r="AY143" t="str">
        <f ca="1"/>
        <v>20/10/2023</v>
      </c>
      <c r="AZ143" s="4">
        <f ca="1"/>
        <v>0</v>
      </c>
      <c r="BA143" s="4">
        <f ca="1"/>
        <v>0</v>
      </c>
      <c r="BB143" s="4">
        <f ca="1"/>
        <v>0</v>
      </c>
      <c r="BD143" s="58"/>
      <c r="BE143" t="str">
        <f ca="1"/>
        <v>20/10/2023</v>
      </c>
      <c r="BF143" s="4">
        <f ca="1"/>
        <v>0</v>
      </c>
      <c r="BG143" s="4">
        <f ca="1"/>
        <v>0</v>
      </c>
      <c r="BH143" s="4">
        <f ca="1"/>
        <v>0</v>
      </c>
      <c r="BI143" s="4">
        <f ca="1"/>
        <v>0</v>
      </c>
      <c r="BJ143" s="4">
        <f ca="1"/>
        <v>0</v>
      </c>
      <c r="BL143" s="58"/>
      <c r="BM143" t="str">
        <f ca="1"/>
        <v>20/10/2023</v>
      </c>
      <c r="BN143" s="4">
        <f ca="1"/>
        <v>0</v>
      </c>
      <c r="BO143" s="4">
        <f ca="1"/>
        <v>0</v>
      </c>
      <c r="BP143" s="4">
        <f ca="1"/>
        <v>0</v>
      </c>
      <c r="BQ143" s="4">
        <f ca="1"/>
        <v>0</v>
      </c>
      <c r="BR143" s="4">
        <f ca="1"/>
        <v>0</v>
      </c>
      <c r="BS143" s="4">
        <f ca="1"/>
        <v>0</v>
      </c>
      <c r="BT143" s="4">
        <f ca="1"/>
        <v>0</v>
      </c>
    </row>
    <row r="144" spans="23:72" x14ac:dyDescent="0.2">
      <c r="W144" s="58"/>
      <c r="X144" t="str">
        <f ca="1"/>
        <v>19/10/2023</v>
      </c>
      <c r="Y144" s="27">
        <f ca="1"/>
        <v>0</v>
      </c>
      <c r="Z144" s="27">
        <f ca="1"/>
        <v>0</v>
      </c>
      <c r="AA144" s="27">
        <f ca="1"/>
        <v>0</v>
      </c>
      <c r="AB144" s="27">
        <f ca="1"/>
        <v>0</v>
      </c>
      <c r="AC144" s="27">
        <f ca="1"/>
        <v>0</v>
      </c>
      <c r="AD144" s="27">
        <f ca="1"/>
        <v>0</v>
      </c>
      <c r="AF144" s="58"/>
      <c r="AG144" t="str">
        <f ca="1"/>
        <v>19/10/2023</v>
      </c>
      <c r="AH144" s="4">
        <f ca="1"/>
        <v>0</v>
      </c>
      <c r="AI144" s="4">
        <f ca="1"/>
        <v>0</v>
      </c>
      <c r="AJ144" s="4">
        <f ca="1"/>
        <v>0</v>
      </c>
      <c r="AK144" s="4">
        <f ca="1"/>
        <v>0</v>
      </c>
      <c r="AM144" s="58"/>
      <c r="AN144" t="str">
        <f ca="1"/>
        <v>19/10/2023</v>
      </c>
      <c r="AO144" s="4">
        <f ca="1"/>
        <v>0</v>
      </c>
      <c r="AP144" s="4">
        <f ca="1"/>
        <v>0</v>
      </c>
      <c r="AQ144" s="4">
        <f ca="1"/>
        <v>0</v>
      </c>
      <c r="AR144" s="4">
        <f ca="1"/>
        <v>0</v>
      </c>
      <c r="AS144" s="4">
        <f ca="1"/>
        <v>0</v>
      </c>
      <c r="AT144" s="4">
        <f ca="1"/>
        <v>0</v>
      </c>
      <c r="AU144" s="4">
        <f ca="1"/>
        <v>0</v>
      </c>
      <c r="AV144" s="4">
        <f ca="1"/>
        <v>0</v>
      </c>
      <c r="AX144" s="58"/>
      <c r="AY144" t="str">
        <f ca="1"/>
        <v>19/10/2023</v>
      </c>
      <c r="AZ144" s="4">
        <f ca="1"/>
        <v>0</v>
      </c>
      <c r="BA144" s="4">
        <f ca="1"/>
        <v>0</v>
      </c>
      <c r="BB144" s="4">
        <f ca="1"/>
        <v>0</v>
      </c>
      <c r="BD144" s="58"/>
      <c r="BE144" t="str">
        <f ca="1"/>
        <v>19/10/2023</v>
      </c>
      <c r="BF144" s="4">
        <f ca="1"/>
        <v>0</v>
      </c>
      <c r="BG144" s="4">
        <f ca="1"/>
        <v>0</v>
      </c>
      <c r="BH144" s="4">
        <f ca="1"/>
        <v>0</v>
      </c>
      <c r="BI144" s="4">
        <f ca="1"/>
        <v>0</v>
      </c>
      <c r="BJ144" s="4">
        <f ca="1"/>
        <v>0</v>
      </c>
      <c r="BL144" s="58"/>
      <c r="BM144" t="str">
        <f ca="1"/>
        <v>19/10/2023</v>
      </c>
      <c r="BN144" s="4">
        <f ca="1"/>
        <v>0</v>
      </c>
      <c r="BO144" s="4">
        <f ca="1"/>
        <v>0</v>
      </c>
      <c r="BP144" s="4">
        <f ca="1"/>
        <v>0</v>
      </c>
      <c r="BQ144" s="4">
        <f ca="1"/>
        <v>0</v>
      </c>
      <c r="BR144" s="4">
        <f ca="1"/>
        <v>0</v>
      </c>
      <c r="BS144" s="4">
        <f ca="1"/>
        <v>0</v>
      </c>
      <c r="BT144" s="4">
        <f ca="1"/>
        <v>0</v>
      </c>
    </row>
    <row r="145" spans="23:72" x14ac:dyDescent="0.2">
      <c r="W145" s="58"/>
      <c r="X145" t="str">
        <f ca="1"/>
        <v>18/10/2023</v>
      </c>
      <c r="Y145" s="27">
        <f ca="1"/>
        <v>0</v>
      </c>
      <c r="Z145" s="27">
        <f ca="1"/>
        <v>0</v>
      </c>
      <c r="AA145" s="27">
        <f ca="1"/>
        <v>0</v>
      </c>
      <c r="AB145" s="27">
        <f ca="1"/>
        <v>0</v>
      </c>
      <c r="AC145" s="27">
        <f ca="1"/>
        <v>0</v>
      </c>
      <c r="AD145" s="27">
        <f ca="1"/>
        <v>0</v>
      </c>
      <c r="AF145" s="58"/>
      <c r="AG145" t="str">
        <f ca="1"/>
        <v>18/10/2023</v>
      </c>
      <c r="AH145" s="4">
        <f ca="1"/>
        <v>0</v>
      </c>
      <c r="AI145" s="4">
        <f ca="1"/>
        <v>0</v>
      </c>
      <c r="AJ145" s="4">
        <f ca="1"/>
        <v>0</v>
      </c>
      <c r="AK145" s="4">
        <f ca="1"/>
        <v>0</v>
      </c>
      <c r="AM145" s="58"/>
      <c r="AN145" t="str">
        <f ca="1"/>
        <v>18/10/2023</v>
      </c>
      <c r="AO145" s="4">
        <f ca="1"/>
        <v>0</v>
      </c>
      <c r="AP145" s="4">
        <f ca="1"/>
        <v>0</v>
      </c>
      <c r="AQ145" s="4">
        <f ca="1"/>
        <v>0</v>
      </c>
      <c r="AR145" s="4">
        <f ca="1"/>
        <v>0</v>
      </c>
      <c r="AS145" s="4">
        <f ca="1"/>
        <v>0</v>
      </c>
      <c r="AT145" s="4">
        <f ca="1"/>
        <v>0</v>
      </c>
      <c r="AU145" s="4">
        <f ca="1"/>
        <v>0</v>
      </c>
      <c r="AV145" s="4">
        <f ca="1"/>
        <v>0</v>
      </c>
      <c r="AX145" s="58"/>
      <c r="AY145" t="str">
        <f ca="1"/>
        <v>18/10/2023</v>
      </c>
      <c r="AZ145" s="4">
        <f ca="1"/>
        <v>0</v>
      </c>
      <c r="BA145" s="4">
        <f ca="1"/>
        <v>0</v>
      </c>
      <c r="BB145" s="4">
        <f ca="1"/>
        <v>0</v>
      </c>
      <c r="BD145" s="58"/>
      <c r="BE145" t="str">
        <f ca="1"/>
        <v>18/10/2023</v>
      </c>
      <c r="BF145" s="4">
        <f ca="1"/>
        <v>0</v>
      </c>
      <c r="BG145" s="4">
        <f ca="1"/>
        <v>0</v>
      </c>
      <c r="BH145" s="4">
        <f ca="1"/>
        <v>0</v>
      </c>
      <c r="BI145" s="4">
        <f ca="1"/>
        <v>0</v>
      </c>
      <c r="BJ145" s="4">
        <f ca="1"/>
        <v>0</v>
      </c>
      <c r="BL145" s="58"/>
      <c r="BM145" t="str">
        <f ca="1"/>
        <v>18/10/2023</v>
      </c>
      <c r="BN145" s="4">
        <f ca="1"/>
        <v>0</v>
      </c>
      <c r="BO145" s="4">
        <f ca="1"/>
        <v>0</v>
      </c>
      <c r="BP145" s="4">
        <f ca="1"/>
        <v>0</v>
      </c>
      <c r="BQ145" s="4">
        <f ca="1"/>
        <v>0</v>
      </c>
      <c r="BR145" s="4">
        <f ca="1"/>
        <v>0</v>
      </c>
      <c r="BS145" s="4">
        <f ca="1"/>
        <v>0</v>
      </c>
      <c r="BT145" s="4">
        <f ca="1"/>
        <v>0</v>
      </c>
    </row>
    <row r="146" spans="23:72" x14ac:dyDescent="0.2">
      <c r="W146" s="58"/>
      <c r="X146" t="str">
        <f ca="1"/>
        <v>17/10/2023</v>
      </c>
      <c r="Y146" s="27">
        <f ca="1"/>
        <v>0</v>
      </c>
      <c r="Z146" s="27">
        <f ca="1"/>
        <v>0</v>
      </c>
      <c r="AA146" s="27">
        <f ca="1"/>
        <v>0</v>
      </c>
      <c r="AB146" s="27">
        <f ca="1"/>
        <v>0</v>
      </c>
      <c r="AC146" s="27">
        <f ca="1"/>
        <v>0</v>
      </c>
      <c r="AD146" s="27">
        <f ca="1"/>
        <v>0</v>
      </c>
      <c r="AG146" t="str">
        <f ca="1"/>
        <v>17/10/2023</v>
      </c>
      <c r="AH146" s="4">
        <f ca="1"/>
        <v>0</v>
      </c>
      <c r="AI146" s="4">
        <f ca="1"/>
        <v>0</v>
      </c>
      <c r="AJ146" s="4">
        <f ca="1"/>
        <v>0</v>
      </c>
      <c r="AK146" s="4">
        <f ca="1"/>
        <v>0</v>
      </c>
      <c r="AN146" t="str">
        <f ca="1"/>
        <v>17/10/2023</v>
      </c>
      <c r="AO146" s="4">
        <f ca="1"/>
        <v>0</v>
      </c>
      <c r="AP146" s="4">
        <f ca="1"/>
        <v>0</v>
      </c>
      <c r="AQ146" s="4">
        <f ca="1"/>
        <v>0</v>
      </c>
      <c r="AR146" s="4">
        <f ca="1"/>
        <v>0</v>
      </c>
      <c r="AS146" s="4">
        <f ca="1"/>
        <v>0</v>
      </c>
      <c r="AT146" s="4">
        <f ca="1"/>
        <v>0</v>
      </c>
      <c r="AU146" s="4">
        <f ca="1"/>
        <v>0</v>
      </c>
      <c r="AV146" s="4">
        <f ca="1"/>
        <v>0</v>
      </c>
      <c r="AY146" t="str">
        <f ca="1"/>
        <v>17/10/2023</v>
      </c>
      <c r="AZ146" s="4">
        <f ca="1"/>
        <v>0</v>
      </c>
      <c r="BA146" s="4">
        <f ca="1"/>
        <v>0</v>
      </c>
      <c r="BB146" s="4">
        <f ca="1"/>
        <v>0</v>
      </c>
      <c r="BE146" t="str">
        <f ca="1"/>
        <v>17/10/2023</v>
      </c>
      <c r="BF146" s="4">
        <f ca="1"/>
        <v>0</v>
      </c>
      <c r="BG146" s="4">
        <f ca="1"/>
        <v>0</v>
      </c>
      <c r="BH146" s="4">
        <f ca="1"/>
        <v>0</v>
      </c>
      <c r="BI146" s="4">
        <f ca="1"/>
        <v>0</v>
      </c>
      <c r="BJ146" s="4">
        <f ca="1"/>
        <v>0</v>
      </c>
      <c r="BM146" t="str">
        <f ca="1"/>
        <v>17/10/2023</v>
      </c>
      <c r="BN146" s="4">
        <f ca="1"/>
        <v>0</v>
      </c>
      <c r="BO146" s="4">
        <f ca="1"/>
        <v>0</v>
      </c>
      <c r="BP146" s="4">
        <f ca="1"/>
        <v>0</v>
      </c>
      <c r="BQ146" s="4">
        <f ca="1"/>
        <v>0</v>
      </c>
      <c r="BR146" s="4">
        <f ca="1"/>
        <v>0</v>
      </c>
      <c r="BS146" s="4">
        <f ca="1"/>
        <v>0</v>
      </c>
      <c r="BT146" s="4">
        <f ca="1"/>
        <v>0</v>
      </c>
    </row>
    <row r="149" spans="23:72" x14ac:dyDescent="0.2">
      <c r="X149" s="63" t="s">
        <v>284</v>
      </c>
      <c r="Y149" s="63"/>
      <c r="Z149" s="63"/>
      <c r="AA149" s="63"/>
      <c r="AB149" s="63"/>
      <c r="AC149" s="63"/>
      <c r="AD149" s="63"/>
      <c r="AE149" s="63"/>
      <c r="AF149" s="63"/>
      <c r="AG149" s="63"/>
      <c r="AH149" s="63"/>
      <c r="AK149" s="66" t="s">
        <v>101</v>
      </c>
      <c r="AL149" s="66"/>
      <c r="AM149" s="66"/>
      <c r="AN149" s="66"/>
      <c r="AO149" s="66"/>
      <c r="AP149" s="66"/>
      <c r="AR149" s="67" t="s">
        <v>285</v>
      </c>
      <c r="AS149" s="67"/>
      <c r="AT149" s="67"/>
      <c r="AU149" s="67"/>
      <c r="AV149" s="67"/>
    </row>
    <row r="150" spans="23:72" x14ac:dyDescent="0.2">
      <c r="X150" t="str" cm="1">
        <f t="array" aca="1" ref="X150:X218" ca="1">INDIRECT("'" &amp; Y150 &amp; "'!$A$2:$A$70")</f>
        <v>Date</v>
      </c>
      <c r="Y150" t="s">
        <v>80</v>
      </c>
      <c r="Z150" t="s">
        <v>139</v>
      </c>
      <c r="AA150" t="s">
        <v>99</v>
      </c>
      <c r="AB150" t="s">
        <v>148</v>
      </c>
      <c r="AC150" t="s">
        <v>259</v>
      </c>
      <c r="AD150" t="s">
        <v>119</v>
      </c>
      <c r="AE150" t="s">
        <v>88</v>
      </c>
      <c r="AF150" t="s">
        <v>113</v>
      </c>
      <c r="AG150" t="s">
        <v>86</v>
      </c>
      <c r="AH150" t="s">
        <v>87</v>
      </c>
      <c r="AK150" t="str" cm="1">
        <f t="array" aca="1" ref="AK150:AK218" ca="1">INDIRECT("'" &amp; AL150 &amp; "'!$A$2:$A$70")</f>
        <v>Date</v>
      </c>
      <c r="AL150" t="s">
        <v>102</v>
      </c>
      <c r="AM150" t="s">
        <v>106</v>
      </c>
      <c r="AN150" t="s">
        <v>103</v>
      </c>
      <c r="AO150" t="s">
        <v>105</v>
      </c>
      <c r="AP150" t="s">
        <v>283</v>
      </c>
      <c r="AS150" t="str" cm="1">
        <f t="array" aca="1" ref="AS150:AS218" ca="1">INDIRECT("'" &amp; AT150 &amp; "'!$A$2:$A$70")</f>
        <v>Date</v>
      </c>
      <c r="AT150" t="s">
        <v>282</v>
      </c>
      <c r="AU150" t="s">
        <v>58</v>
      </c>
    </row>
    <row r="151" spans="23:72" x14ac:dyDescent="0.2">
      <c r="W151" s="58" t="s">
        <v>244</v>
      </c>
      <c r="X151" t="str">
        <f ca="1"/>
        <v>19/01/2024</v>
      </c>
      <c r="Y151" s="4" cm="1">
        <f t="array" aca="1" ref="Y151:Y218" ca="1">INDIRECT("'" &amp; Y150 &amp; "'!$K$3:$K$70")</f>
        <v>760400000</v>
      </c>
      <c r="Z151" s="4" cm="1">
        <f t="array" aca="1" ref="Z151:Z218" ca="1">INDIRECT("'" &amp; Z150 &amp; "'!$K$3:$K$70")</f>
        <v>0</v>
      </c>
      <c r="AA151" s="4" cm="1">
        <f t="array" aca="1" ref="AA151:AA218" ca="1">INDIRECT("'" &amp; AA150 &amp; "'!$K$3:$K$70")</f>
        <v>-295460000</v>
      </c>
      <c r="AB151" s="4" cm="1">
        <f t="array" aca="1" ref="AB151:AB218" ca="1">INDIRECT("'" &amp; AB150 &amp; "'!$K$3:$K$70")</f>
        <v>336342878000</v>
      </c>
      <c r="AC151" s="4" cm="1">
        <f t="array" aca="1" ref="AC151:AC218" ca="1">INDIRECT("'" &amp; AC150 &amp; "'!$K$3:$K$70")</f>
        <v>-53590000</v>
      </c>
      <c r="AD151" s="4" cm="1">
        <f t="array" aca="1" ref="AD151:AD218" ca="1">INDIRECT("'" &amp; AD150 &amp; "'!$K$3:$K$70")</f>
        <v>23205678000</v>
      </c>
      <c r="AE151" s="4" cm="1">
        <f t="array" aca="1" ref="AE151:AE218" ca="1">INDIRECT("'" &amp; AE150 &amp; "'!$K$3:$K$70")</f>
        <v>-404565000</v>
      </c>
      <c r="AF151" s="4" cm="1">
        <f t="array" aca="1" ref="AF151:AF218" ca="1">INDIRECT("'" &amp; AF150 &amp; "'!$K$3:$K$70")</f>
        <v>1425558000</v>
      </c>
      <c r="AG151" s="4" cm="1">
        <f t="array" aca="1" ref="AG151:AG218" ca="1">INDIRECT("'" &amp; AG150 &amp; "'!$K$3:$K$70")</f>
        <v>12273075000</v>
      </c>
      <c r="AH151" s="4" cm="1">
        <f t="array" aca="1" ref="AH151:AH218" ca="1">INDIRECT("'" &amp; AH150 &amp; "'!$K$3:$K$70")</f>
        <v>0</v>
      </c>
      <c r="AJ151" s="58" t="s">
        <v>244</v>
      </c>
      <c r="AK151" t="str">
        <f ca="1"/>
        <v>19/01/2024</v>
      </c>
      <c r="AL151" s="4" cm="1">
        <f t="array" aca="1" ref="AL151:AL218" ca="1">INDIRECT("'" &amp; AL150 &amp; "'!$K$3:$K$70")</f>
        <v>-1834100000</v>
      </c>
      <c r="AM151" s="4" cm="1">
        <f t="array" aca="1" ref="AM151:AM218" ca="1">INDIRECT("'" &amp; AM150 &amp; "'!$K$3:$K$70")</f>
        <v>-22743412000</v>
      </c>
      <c r="AN151" s="4" cm="1">
        <f t="array" aca="1" ref="AN151:AN218" ca="1">INDIRECT("'" &amp; AN150 &amp; "'!$K$3:$K$70")</f>
        <v>33023580000</v>
      </c>
      <c r="AO151" s="4" cm="1">
        <f t="array" aca="1" ref="AO151:AO218" ca="1">INDIRECT("'" &amp; AO150 &amp; "'!$K$3:$K$70")</f>
        <v>26412980000</v>
      </c>
      <c r="AP151" t="e" cm="1">
        <f t="array" aca="1" ref="AP151" ca="1">INDIRECT("'" &amp;#REF! &amp; "'!$K$3:$K$70")</f>
        <v>#REF!</v>
      </c>
      <c r="AR151" s="58" t="s">
        <v>244</v>
      </c>
      <c r="AS151" t="str">
        <f ca="1"/>
        <v>19/01/2024</v>
      </c>
      <c r="AT151" s="4" cm="1">
        <f t="array" aca="1" ref="AT151:AT218" ca="1">INDIRECT("'" &amp; AT150 &amp; "'!$K$3:$K$70")</f>
        <v>30213692000</v>
      </c>
      <c r="AU151" s="4" cm="1">
        <f t="array" aca="1" ref="AU151:AU218" ca="1">INDIRECT("'" &amp; AU150 &amp; "'!$K$3:$K$70")</f>
        <v>30729720000</v>
      </c>
      <c r="AV151" s="4"/>
    </row>
    <row r="152" spans="23:72" x14ac:dyDescent="0.2">
      <c r="W152" s="58"/>
      <c r="X152" t="str">
        <f ca="1"/>
        <v>18/01/2024</v>
      </c>
      <c r="Y152" s="4">
        <f ca="1"/>
        <v>760400000</v>
      </c>
      <c r="Z152" s="4">
        <f ca="1"/>
        <v>0</v>
      </c>
      <c r="AA152" s="4">
        <f ca="1"/>
        <v>-295460000</v>
      </c>
      <c r="AB152" s="4">
        <f ca="1"/>
        <v>323904398000</v>
      </c>
      <c r="AC152" s="4">
        <f ca="1"/>
        <v>-53590000</v>
      </c>
      <c r="AD152" s="4">
        <f ca="1"/>
        <v>8662048000</v>
      </c>
      <c r="AE152" s="4">
        <f ca="1"/>
        <v>-404565000</v>
      </c>
      <c r="AF152" s="4">
        <f ca="1"/>
        <v>406358000</v>
      </c>
      <c r="AG152" s="4">
        <f ca="1"/>
        <v>12273075000</v>
      </c>
      <c r="AH152" s="4">
        <f ca="1"/>
        <v>0</v>
      </c>
      <c r="AJ152" s="58"/>
      <c r="AK152" t="str">
        <f ca="1"/>
        <v>18/01/2024</v>
      </c>
      <c r="AL152" s="4">
        <f ca="1"/>
        <v>-1834100000</v>
      </c>
      <c r="AM152" s="4">
        <f ca="1"/>
        <v>-22743412000</v>
      </c>
      <c r="AN152" s="4">
        <f ca="1"/>
        <v>33023580000</v>
      </c>
      <c r="AO152" s="4">
        <f ca="1"/>
        <v>26243090000</v>
      </c>
      <c r="AR152" s="58"/>
      <c r="AS152" t="str">
        <f ca="1"/>
        <v>18/01/2024</v>
      </c>
      <c r="AT152" s="4">
        <f ca="1"/>
        <v>22730862000</v>
      </c>
      <c r="AU152" s="4">
        <f ca="1"/>
        <v>27254780000</v>
      </c>
      <c r="AV152" s="4"/>
    </row>
    <row r="153" spans="23:72" x14ac:dyDescent="0.2">
      <c r="W153" s="58"/>
      <c r="X153" t="str">
        <f ca="1"/>
        <v>17/01/2024</v>
      </c>
      <c r="Y153" s="4">
        <f ca="1"/>
        <v>766060000</v>
      </c>
      <c r="Z153" s="4">
        <f ca="1"/>
        <v>0</v>
      </c>
      <c r="AA153" s="4">
        <f ca="1"/>
        <v>-230530000</v>
      </c>
      <c r="AB153" s="4">
        <f ca="1"/>
        <v>309065418000</v>
      </c>
      <c r="AC153" s="4">
        <f ca="1"/>
        <v>-49455000</v>
      </c>
      <c r="AD153" s="4">
        <f ca="1"/>
        <v>-1074612000</v>
      </c>
      <c r="AE153" s="4">
        <f ca="1"/>
        <v>-338065000</v>
      </c>
      <c r="AF153" s="4">
        <f ca="1"/>
        <v>-70292000</v>
      </c>
      <c r="AG153" s="4">
        <f ca="1"/>
        <v>6884690000</v>
      </c>
      <c r="AH153" s="4">
        <f ca="1"/>
        <v>0</v>
      </c>
      <c r="AJ153" s="58"/>
      <c r="AK153" t="str">
        <f ca="1"/>
        <v>17/01/2024</v>
      </c>
      <c r="AL153" s="4">
        <f ca="1"/>
        <v>5900000</v>
      </c>
      <c r="AM153" s="4">
        <f ca="1"/>
        <v>-22671302000</v>
      </c>
      <c r="AN153" s="4">
        <f ca="1"/>
        <v>31693610000</v>
      </c>
      <c r="AO153" s="4">
        <f ca="1"/>
        <v>26265350000</v>
      </c>
      <c r="AR153" s="58"/>
      <c r="AS153" t="str">
        <f ca="1"/>
        <v>17/01/2024</v>
      </c>
      <c r="AT153" s="4">
        <f ca="1"/>
        <v>11618732000</v>
      </c>
      <c r="AU153" s="4">
        <f ca="1"/>
        <v>24603964000</v>
      </c>
      <c r="AV153" s="4"/>
    </row>
    <row r="154" spans="23:72" x14ac:dyDescent="0.2">
      <c r="W154" s="58"/>
      <c r="X154" t="str">
        <f ca="1"/>
        <v>16/01/2024</v>
      </c>
      <c r="Y154" s="4">
        <f ca="1"/>
        <v>828640000</v>
      </c>
      <c r="Z154" s="4">
        <f ca="1"/>
        <v>0</v>
      </c>
      <c r="AA154" s="4">
        <f ca="1"/>
        <v>-112140000</v>
      </c>
      <c r="AB154" s="4">
        <f ca="1"/>
        <v>346558508000</v>
      </c>
      <c r="AC154" s="4">
        <f ca="1"/>
        <v>-4080000</v>
      </c>
      <c r="AD154" s="4">
        <f ca="1"/>
        <v>9279318000</v>
      </c>
      <c r="AE154" s="4">
        <f ca="1"/>
        <v>-28470000</v>
      </c>
      <c r="AF154" s="4">
        <f ca="1"/>
        <v>-2540452000</v>
      </c>
      <c r="AG154" s="4">
        <f ca="1"/>
        <v>6976500000</v>
      </c>
      <c r="AH154" s="4">
        <f ca="1"/>
        <v>0</v>
      </c>
      <c r="AJ154" s="58"/>
      <c r="AK154" t="str">
        <f ca="1"/>
        <v>16/01/2024</v>
      </c>
      <c r="AL154" s="4">
        <f ca="1"/>
        <v>-904100000</v>
      </c>
      <c r="AM154" s="4">
        <f ca="1"/>
        <v>-21912732000</v>
      </c>
      <c r="AN154" s="4">
        <f ca="1"/>
        <v>7635075000</v>
      </c>
      <c r="AO154" s="4">
        <f ca="1"/>
        <v>26083850000</v>
      </c>
      <c r="AR154" s="58"/>
      <c r="AS154" t="str">
        <f ca="1"/>
        <v>16/01/2024</v>
      </c>
      <c r="AT154" s="4">
        <f ca="1"/>
        <v>24402907000</v>
      </c>
      <c r="AU154" s="4">
        <f ca="1"/>
        <v>20517714000</v>
      </c>
      <c r="AV154" s="4"/>
    </row>
    <row r="155" spans="23:72" x14ac:dyDescent="0.2">
      <c r="W155" s="58"/>
      <c r="X155" t="str">
        <f ca="1"/>
        <v>15/01/2024</v>
      </c>
      <c r="Y155" s="4">
        <f ca="1"/>
        <v>828640000</v>
      </c>
      <c r="Z155" s="4">
        <f ca="1"/>
        <v>0</v>
      </c>
      <c r="AA155" s="4">
        <f ca="1"/>
        <v>-112140000</v>
      </c>
      <c r="AB155" s="4">
        <f ca="1"/>
        <v>345519348000</v>
      </c>
      <c r="AC155" s="4">
        <f ca="1"/>
        <v>-4080000</v>
      </c>
      <c r="AD155" s="4">
        <f ca="1"/>
        <v>9253258000</v>
      </c>
      <c r="AE155" s="4">
        <f ca="1"/>
        <v>-28470000</v>
      </c>
      <c r="AF155" s="4">
        <f ca="1"/>
        <v>-5005452000</v>
      </c>
      <c r="AG155" s="4">
        <f ca="1"/>
        <v>5276950000</v>
      </c>
      <c r="AH155" s="4">
        <f ca="1"/>
        <v>0</v>
      </c>
      <c r="AJ155" s="58"/>
      <c r="AK155" t="str">
        <f ca="1"/>
        <v>15/01/2024</v>
      </c>
      <c r="AL155" s="4">
        <f ca="1"/>
        <v>-1819100000</v>
      </c>
      <c r="AM155" s="4">
        <f ca="1"/>
        <v>-21857312000</v>
      </c>
      <c r="AN155" s="4">
        <f ca="1"/>
        <v>4954965000</v>
      </c>
      <c r="AO155" s="4">
        <f ca="1"/>
        <v>24976850000</v>
      </c>
      <c r="AR155" s="58"/>
      <c r="AS155" t="str">
        <f ca="1"/>
        <v>15/01/2024</v>
      </c>
      <c r="AT155" s="4">
        <f ca="1"/>
        <v>19775837000</v>
      </c>
      <c r="AU155" s="4">
        <f ca="1"/>
        <v>18687714000</v>
      </c>
      <c r="AV155" s="4"/>
    </row>
    <row r="156" spans="23:72" x14ac:dyDescent="0.2">
      <c r="W156" s="58"/>
      <c r="X156" t="str">
        <f ca="1"/>
        <v>12/01/2024</v>
      </c>
      <c r="Y156" s="4">
        <f ca="1"/>
        <v>828640000</v>
      </c>
      <c r="Z156" s="4">
        <f ca="1"/>
        <v>0</v>
      </c>
      <c r="AA156" s="4">
        <f ca="1"/>
        <v>-57500000</v>
      </c>
      <c r="AB156" s="4">
        <f ca="1"/>
        <v>325948498000</v>
      </c>
      <c r="AC156" s="4">
        <f ca="1"/>
        <v>-4080000</v>
      </c>
      <c r="AD156" s="4">
        <f ca="1"/>
        <v>1850608000</v>
      </c>
      <c r="AE156" s="4">
        <f ca="1"/>
        <v>-28470000</v>
      </c>
      <c r="AF156" s="4">
        <f ca="1"/>
        <v>-7312732000</v>
      </c>
      <c r="AG156" s="4">
        <f ca="1"/>
        <v>-8250000</v>
      </c>
      <c r="AH156" s="4">
        <f ca="1"/>
        <v>0</v>
      </c>
      <c r="AJ156" s="58"/>
      <c r="AK156" t="str">
        <f ca="1"/>
        <v>12/01/2024</v>
      </c>
      <c r="AL156" s="4">
        <f ca="1"/>
        <v>-1819100000</v>
      </c>
      <c r="AM156" s="4">
        <f ca="1"/>
        <v>-21857312000</v>
      </c>
      <c r="AN156" s="4">
        <f ca="1"/>
        <v>5037165000</v>
      </c>
      <c r="AO156" s="4">
        <f ca="1"/>
        <v>25395950000</v>
      </c>
      <c r="AR156" s="58"/>
      <c r="AS156" t="str">
        <f ca="1"/>
        <v>12/01/2024</v>
      </c>
      <c r="AT156" s="4">
        <f ca="1"/>
        <v>8469732000</v>
      </c>
      <c r="AU156" s="4">
        <f ca="1"/>
        <v>16662564000</v>
      </c>
      <c r="AV156" s="4"/>
    </row>
    <row r="157" spans="23:72" x14ac:dyDescent="0.2">
      <c r="W157" s="58"/>
      <c r="X157" t="str">
        <f ca="1"/>
        <v>11/01/2024</v>
      </c>
      <c r="Y157" s="4">
        <f ca="1"/>
        <v>1404320000</v>
      </c>
      <c r="Z157" s="4">
        <f ca="1"/>
        <v>0</v>
      </c>
      <c r="AA157" s="4">
        <f ca="1"/>
        <v>2878390000</v>
      </c>
      <c r="AB157" s="4">
        <f ca="1"/>
        <v>376354968000</v>
      </c>
      <c r="AC157" s="4">
        <f ca="1"/>
        <v>0</v>
      </c>
      <c r="AD157" s="4">
        <f ca="1"/>
        <v>20384078000</v>
      </c>
      <c r="AE157" s="4">
        <f ca="1"/>
        <v>0</v>
      </c>
      <c r="AF157" s="4">
        <f ca="1"/>
        <v>1885368000</v>
      </c>
      <c r="AG157" s="4">
        <f ca="1"/>
        <v>0</v>
      </c>
      <c r="AH157" s="4">
        <f ca="1"/>
        <v>0</v>
      </c>
      <c r="AJ157" s="58"/>
      <c r="AK157" t="str">
        <f ca="1"/>
        <v>11/01/2024</v>
      </c>
      <c r="AL157" s="4">
        <f ca="1"/>
        <v>0</v>
      </c>
      <c r="AM157" s="4">
        <f ca="1"/>
        <v>0</v>
      </c>
      <c r="AN157" s="4">
        <f ca="1"/>
        <v>5050415000</v>
      </c>
      <c r="AO157" s="4">
        <f ca="1"/>
        <v>24241110000</v>
      </c>
      <c r="AR157" s="58"/>
      <c r="AS157" t="str">
        <f ca="1"/>
        <v>11/01/2024</v>
      </c>
      <c r="AT157" s="4">
        <f ca="1"/>
        <v>26145037000</v>
      </c>
      <c r="AU157" s="4">
        <f ca="1"/>
        <v>12886584000</v>
      </c>
      <c r="AV157" s="4"/>
    </row>
    <row r="158" spans="23:72" x14ac:dyDescent="0.2">
      <c r="W158" s="58"/>
      <c r="X158" t="str">
        <f ca="1"/>
        <v>10/01/2024</v>
      </c>
      <c r="Y158" s="4">
        <f ca="1"/>
        <v>1404320000</v>
      </c>
      <c r="Z158" s="4">
        <f ca="1"/>
        <v>0</v>
      </c>
      <c r="AA158" s="4">
        <f ca="1"/>
        <v>2878390000</v>
      </c>
      <c r="AB158" s="4">
        <f ca="1"/>
        <v>358078708000</v>
      </c>
      <c r="AC158" s="4">
        <f ca="1"/>
        <v>0</v>
      </c>
      <c r="AD158" s="4">
        <f ca="1"/>
        <v>16947828000</v>
      </c>
      <c r="AE158" s="4">
        <f ca="1"/>
        <v>0</v>
      </c>
      <c r="AF158" s="4">
        <f ca="1"/>
        <v>766868000</v>
      </c>
      <c r="AG158" s="4">
        <f ca="1"/>
        <v>0</v>
      </c>
      <c r="AH158" s="4">
        <f ca="1"/>
        <v>0</v>
      </c>
      <c r="AJ158" s="58"/>
      <c r="AK158" t="str">
        <f ca="1"/>
        <v>10/01/2024</v>
      </c>
      <c r="AL158" s="4">
        <f ca="1"/>
        <v>0</v>
      </c>
      <c r="AM158" s="4">
        <f ca="1"/>
        <v>0</v>
      </c>
      <c r="AN158" s="4">
        <f ca="1"/>
        <v>5050415000</v>
      </c>
      <c r="AO158" s="4">
        <f ca="1"/>
        <v>26101110000</v>
      </c>
      <c r="AR158" s="58"/>
      <c r="AS158" t="str">
        <f ca="1"/>
        <v>10/01/2024</v>
      </c>
      <c r="AT158" s="4">
        <f ca="1"/>
        <v>22208697000</v>
      </c>
      <c r="AU158" s="4">
        <f ca="1"/>
        <v>12886584000</v>
      </c>
      <c r="AV158" s="4"/>
    </row>
    <row r="159" spans="23:72" x14ac:dyDescent="0.2">
      <c r="W159" s="58"/>
      <c r="X159" t="str">
        <f ca="1"/>
        <v>09/01/2024</v>
      </c>
      <c r="Y159" s="4">
        <f ca="1"/>
        <v>1404320000</v>
      </c>
      <c r="Z159" s="4">
        <f ca="1"/>
        <v>0</v>
      </c>
      <c r="AA159" s="4">
        <f ca="1"/>
        <v>2878390000</v>
      </c>
      <c r="AB159" s="4">
        <f ca="1"/>
        <v>365403848000</v>
      </c>
      <c r="AC159" s="4">
        <f ca="1"/>
        <v>0</v>
      </c>
      <c r="AD159" s="4">
        <f ca="1"/>
        <v>22027478000</v>
      </c>
      <c r="AE159" s="4">
        <f ca="1"/>
        <v>0</v>
      </c>
      <c r="AF159" s="4">
        <f ca="1"/>
        <v>7589868000</v>
      </c>
      <c r="AG159" s="4">
        <f ca="1"/>
        <v>0</v>
      </c>
      <c r="AH159" s="4">
        <f ca="1"/>
        <v>0</v>
      </c>
      <c r="AJ159" s="58"/>
      <c r="AK159" t="str">
        <f ca="1"/>
        <v>09/01/2024</v>
      </c>
      <c r="AL159" s="4">
        <f ca="1"/>
        <v>0</v>
      </c>
      <c r="AM159" s="4">
        <f ca="1"/>
        <v>0</v>
      </c>
      <c r="AN159" s="4">
        <f ca="1"/>
        <v>5050415000</v>
      </c>
      <c r="AO159" s="4">
        <f ca="1"/>
        <v>25365110000</v>
      </c>
      <c r="AR159" s="58"/>
      <c r="AS159" t="str">
        <f ca="1"/>
        <v>09/01/2024</v>
      </c>
      <c r="AT159" s="4">
        <f ca="1"/>
        <v>31889552000</v>
      </c>
      <c r="AU159" s="4">
        <f ca="1"/>
        <v>10621634000</v>
      </c>
      <c r="AV159" s="4"/>
    </row>
    <row r="160" spans="23:72" x14ac:dyDescent="0.2">
      <c r="W160" s="58"/>
      <c r="X160" t="str">
        <f ca="1"/>
        <v>08/01/2024</v>
      </c>
      <c r="Y160" s="4">
        <f ca="1"/>
        <v>1404320000</v>
      </c>
      <c r="Z160" s="4">
        <f ca="1"/>
        <v>0</v>
      </c>
      <c r="AA160" s="4">
        <f ca="1"/>
        <v>2878390000</v>
      </c>
      <c r="AB160" s="4">
        <f ca="1"/>
        <v>345017548000</v>
      </c>
      <c r="AC160" s="4">
        <f ca="1"/>
        <v>0</v>
      </c>
      <c r="AD160" s="4">
        <f ca="1"/>
        <v>16764548000</v>
      </c>
      <c r="AE160" s="4">
        <f ca="1"/>
        <v>0</v>
      </c>
      <c r="AF160" s="4">
        <f ca="1"/>
        <v>2791158000</v>
      </c>
      <c r="AG160" s="4">
        <f ca="1"/>
        <v>0</v>
      </c>
      <c r="AH160" s="4">
        <f ca="1"/>
        <v>0</v>
      </c>
      <c r="AJ160" s="58"/>
      <c r="AK160" t="str">
        <f ca="1"/>
        <v>08/01/2024</v>
      </c>
      <c r="AL160" s="4">
        <f ca="1"/>
        <v>0</v>
      </c>
      <c r="AM160" s="4">
        <f ca="1"/>
        <v>0</v>
      </c>
      <c r="AN160" s="4">
        <f ca="1"/>
        <v>3839740000</v>
      </c>
      <c r="AO160" s="4">
        <f ca="1"/>
        <v>24996110000</v>
      </c>
      <c r="AR160" s="58"/>
      <c r="AS160" t="str">
        <f ca="1"/>
        <v>08/01/2024</v>
      </c>
      <c r="AT160" s="4">
        <f ca="1"/>
        <v>26050092000</v>
      </c>
      <c r="AU160" s="4">
        <f ca="1"/>
        <v>16054104000</v>
      </c>
      <c r="AV160" s="4"/>
    </row>
    <row r="161" spans="23:48" x14ac:dyDescent="0.2">
      <c r="W161" s="58"/>
      <c r="X161" t="str">
        <f ca="1"/>
        <v>05/01/2024</v>
      </c>
      <c r="Y161" s="4">
        <f ca="1"/>
        <v>1404320000</v>
      </c>
      <c r="Z161" s="4">
        <f ca="1"/>
        <v>0</v>
      </c>
      <c r="AA161" s="4">
        <f ca="1"/>
        <v>2878390000</v>
      </c>
      <c r="AB161" s="4">
        <f ca="1"/>
        <v>347583768000</v>
      </c>
      <c r="AC161" s="4">
        <f ca="1"/>
        <v>0</v>
      </c>
      <c r="AD161" s="4">
        <f ca="1"/>
        <v>11923788000</v>
      </c>
      <c r="AE161" s="4">
        <f ca="1"/>
        <v>0</v>
      </c>
      <c r="AF161" s="4">
        <f ca="1"/>
        <v>5788148000</v>
      </c>
      <c r="AG161" s="4">
        <f ca="1"/>
        <v>0</v>
      </c>
      <c r="AH161" s="4">
        <f ca="1"/>
        <v>0</v>
      </c>
      <c r="AJ161" s="58"/>
      <c r="AK161" t="str">
        <f ca="1"/>
        <v>05/01/2024</v>
      </c>
      <c r="AL161" s="4">
        <f ca="1"/>
        <v>0</v>
      </c>
      <c r="AM161" s="4">
        <f ca="1"/>
        <v>0</v>
      </c>
      <c r="AN161" s="4">
        <f ca="1"/>
        <v>1434165000</v>
      </c>
      <c r="AO161" s="4">
        <f ca="1"/>
        <v>23120000000</v>
      </c>
      <c r="AR161" s="58"/>
      <c r="AS161" t="str">
        <f ca="1"/>
        <v>05/01/2024</v>
      </c>
      <c r="AT161" s="4">
        <f ca="1"/>
        <v>20231467000</v>
      </c>
      <c r="AU161" s="4">
        <f ca="1"/>
        <v>16054104000</v>
      </c>
      <c r="AV161" s="4"/>
    </row>
    <row r="162" spans="23:48" x14ac:dyDescent="0.2">
      <c r="W162" s="58"/>
      <c r="X162" t="str">
        <f ca="1"/>
        <v>04/01/2024</v>
      </c>
      <c r="Y162" s="4">
        <f ca="1"/>
        <v>1404320000</v>
      </c>
      <c r="Z162" s="4">
        <f ca="1"/>
        <v>0</v>
      </c>
      <c r="AA162" s="4">
        <f ca="1"/>
        <v>2878390000</v>
      </c>
      <c r="AB162" s="4">
        <f ca="1"/>
        <v>353523158000</v>
      </c>
      <c r="AC162" s="4">
        <f ca="1"/>
        <v>0</v>
      </c>
      <c r="AD162" s="4">
        <f ca="1"/>
        <v>10761378000</v>
      </c>
      <c r="AE162" s="4">
        <f ca="1"/>
        <v>0</v>
      </c>
      <c r="AF162" s="4">
        <f ca="1"/>
        <v>5860508000</v>
      </c>
      <c r="AG162" s="4">
        <f ca="1"/>
        <v>0</v>
      </c>
      <c r="AH162" s="4">
        <f ca="1"/>
        <v>0</v>
      </c>
      <c r="AJ162" s="58"/>
      <c r="AK162" t="str">
        <f ca="1"/>
        <v>04/01/2024</v>
      </c>
      <c r="AL162" s="4">
        <f ca="1"/>
        <v>0</v>
      </c>
      <c r="AM162" s="4">
        <f ca="1"/>
        <v>0</v>
      </c>
      <c r="AN162" s="4">
        <f ca="1"/>
        <v>1434165000</v>
      </c>
      <c r="AO162" s="4">
        <f ca="1"/>
        <v>21947260000</v>
      </c>
      <c r="AR162" s="58"/>
      <c r="AS162" t="str">
        <f ca="1"/>
        <v>04/01/2024</v>
      </c>
      <c r="AT162" s="4">
        <f ca="1"/>
        <v>18803922000</v>
      </c>
      <c r="AU162" s="4">
        <f ca="1"/>
        <v>16054104000</v>
      </c>
      <c r="AV162" s="4"/>
    </row>
    <row r="163" spans="23:48" x14ac:dyDescent="0.2">
      <c r="W163" s="58"/>
      <c r="X163" t="str">
        <f ca="1"/>
        <v>03/01/2024</v>
      </c>
      <c r="Y163" s="4">
        <f ca="1"/>
        <v>1404320000</v>
      </c>
      <c r="Z163" s="4">
        <f ca="1"/>
        <v>0</v>
      </c>
      <c r="AA163" s="4">
        <f ca="1"/>
        <v>2878390000</v>
      </c>
      <c r="AB163" s="4">
        <f ca="1"/>
        <v>290399518000</v>
      </c>
      <c r="AC163" s="4">
        <f ca="1"/>
        <v>0</v>
      </c>
      <c r="AD163" s="4">
        <f ca="1"/>
        <v>-6991372000</v>
      </c>
      <c r="AE163" s="4">
        <f ca="1"/>
        <v>0</v>
      </c>
      <c r="AF163" s="4">
        <f ca="1"/>
        <v>3184658000</v>
      </c>
      <c r="AG163" s="4">
        <f ca="1"/>
        <v>0</v>
      </c>
      <c r="AH163" s="4">
        <f ca="1"/>
        <v>0</v>
      </c>
      <c r="AJ163" s="58"/>
      <c r="AK163" t="str">
        <f ca="1"/>
        <v>03/01/2024</v>
      </c>
      <c r="AL163" s="4">
        <f ca="1"/>
        <v>0</v>
      </c>
      <c r="AM163" s="4">
        <f ca="1"/>
        <v>0</v>
      </c>
      <c r="AN163" s="4">
        <f ca="1"/>
        <v>1434165000</v>
      </c>
      <c r="AO163" s="4">
        <f ca="1"/>
        <v>16279960000</v>
      </c>
      <c r="AR163" s="58"/>
      <c r="AS163" t="str">
        <f ca="1"/>
        <v>03/01/2024</v>
      </c>
      <c r="AT163" s="4">
        <f ca="1"/>
        <v>2506582000</v>
      </c>
      <c r="AU163" s="4">
        <f ca="1"/>
        <v>4390454000</v>
      </c>
      <c r="AV163" s="4"/>
    </row>
    <row r="164" spans="23:48" x14ac:dyDescent="0.2">
      <c r="W164" s="58"/>
      <c r="X164" t="str">
        <f ca="1"/>
        <v>02/01/2024</v>
      </c>
      <c r="Y164" s="4">
        <f ca="1"/>
        <v>1404320000</v>
      </c>
      <c r="Z164" s="4">
        <f ca="1"/>
        <v>0</v>
      </c>
      <c r="AA164" s="4">
        <f ca="1"/>
        <v>2878390000</v>
      </c>
      <c r="AB164" s="4">
        <f ca="1"/>
        <v>331095418000</v>
      </c>
      <c r="AC164" s="4">
        <f ca="1"/>
        <v>0</v>
      </c>
      <c r="AD164" s="4">
        <f ca="1"/>
        <v>4209978000</v>
      </c>
      <c r="AE164" s="4">
        <f ca="1"/>
        <v>0</v>
      </c>
      <c r="AF164" s="4">
        <f ca="1"/>
        <v>3184658000</v>
      </c>
      <c r="AG164" s="4">
        <f ca="1"/>
        <v>0</v>
      </c>
      <c r="AH164" s="4">
        <f ca="1"/>
        <v>0</v>
      </c>
      <c r="AJ164" s="58"/>
      <c r="AK164" t="str">
        <f ca="1"/>
        <v>02/01/2024</v>
      </c>
      <c r="AL164" s="4">
        <f ca="1"/>
        <v>0</v>
      </c>
      <c r="AM164" s="4">
        <f ca="1"/>
        <v>0</v>
      </c>
      <c r="AN164" s="4">
        <f ca="1"/>
        <v>1434165000</v>
      </c>
      <c r="AO164" s="4">
        <f ca="1"/>
        <v>15437920000</v>
      </c>
      <c r="AR164" s="58"/>
      <c r="AS164" t="str">
        <f ca="1"/>
        <v>02/01/2024</v>
      </c>
      <c r="AT164" s="4">
        <f ca="1"/>
        <v>12455837000</v>
      </c>
      <c r="AU164" s="4">
        <f ca="1"/>
        <v>4390454000</v>
      </c>
      <c r="AV164" s="4"/>
    </row>
    <row r="165" spans="23:48" x14ac:dyDescent="0.2">
      <c r="W165" s="58"/>
      <c r="X165" t="str">
        <f ca="1"/>
        <v>29/12/2023</v>
      </c>
      <c r="Y165" s="4">
        <f ca="1"/>
        <v>1404320000</v>
      </c>
      <c r="Z165" s="4">
        <f ca="1"/>
        <v>0</v>
      </c>
      <c r="AA165" s="4">
        <f ca="1"/>
        <v>0</v>
      </c>
      <c r="AB165" s="4">
        <f ca="1"/>
        <v>333814237000</v>
      </c>
      <c r="AC165" s="4">
        <f ca="1"/>
        <v>0</v>
      </c>
      <c r="AD165" s="4">
        <f ca="1"/>
        <v>8366678000</v>
      </c>
      <c r="AE165" s="4">
        <f ca="1"/>
        <v>0</v>
      </c>
      <c r="AF165" s="4">
        <f ca="1"/>
        <v>3184658000</v>
      </c>
      <c r="AG165" s="4">
        <f ca="1"/>
        <v>0</v>
      </c>
      <c r="AH165" s="4">
        <f ca="1"/>
        <v>0</v>
      </c>
      <c r="AJ165" s="58"/>
      <c r="AK165" t="str">
        <f ca="1"/>
        <v>29/12/2023</v>
      </c>
      <c r="AL165" s="4">
        <f ca="1"/>
        <v>0</v>
      </c>
      <c r="AM165" s="4">
        <f ca="1"/>
        <v>0</v>
      </c>
      <c r="AN165" s="4">
        <f ca="1"/>
        <v>1434165000</v>
      </c>
      <c r="AO165" s="4">
        <f ca="1"/>
        <v>1274920000</v>
      </c>
      <c r="AR165" s="58"/>
      <c r="AS165" t="str">
        <f ca="1"/>
        <v>29/12/2023</v>
      </c>
      <c r="AT165" s="4">
        <f ca="1"/>
        <v>14221207000</v>
      </c>
      <c r="AU165" s="4">
        <f ca="1"/>
        <v>4390454000</v>
      </c>
      <c r="AV165" s="4"/>
    </row>
    <row r="166" spans="23:48" x14ac:dyDescent="0.2">
      <c r="W166" s="58"/>
      <c r="X166" t="str">
        <f ca="1"/>
        <v>28/12/2023</v>
      </c>
      <c r="Y166" s="4">
        <f ca="1"/>
        <v>1404320000</v>
      </c>
      <c r="Z166" s="4">
        <f ca="1"/>
        <v>0</v>
      </c>
      <c r="AA166" s="4">
        <f ca="1"/>
        <v>0</v>
      </c>
      <c r="AB166" s="4">
        <f ca="1"/>
        <v>291875640000</v>
      </c>
      <c r="AC166" s="4">
        <f ca="1"/>
        <v>0</v>
      </c>
      <c r="AD166" s="4">
        <f ca="1"/>
        <v>6119578000</v>
      </c>
      <c r="AE166" s="4">
        <f ca="1"/>
        <v>0</v>
      </c>
      <c r="AF166" s="4">
        <f ca="1"/>
        <v>2909578000</v>
      </c>
      <c r="AG166" s="4">
        <f ca="1"/>
        <v>0</v>
      </c>
      <c r="AH166" s="4">
        <f ca="1"/>
        <v>0</v>
      </c>
      <c r="AJ166" s="58"/>
      <c r="AK166" t="str">
        <f ca="1"/>
        <v>28/12/2023</v>
      </c>
      <c r="AL166" s="4">
        <f ca="1"/>
        <v>0</v>
      </c>
      <c r="AM166" s="4">
        <f ca="1"/>
        <v>0</v>
      </c>
      <c r="AN166" s="4">
        <f ca="1"/>
        <v>1434165000</v>
      </c>
      <c r="AO166" s="4">
        <f ca="1"/>
        <v>1274920000</v>
      </c>
      <c r="AR166" s="58"/>
      <c r="AS166" t="str">
        <f ca="1"/>
        <v>28/12/2023</v>
      </c>
      <c r="AT166" s="4">
        <f ca="1"/>
        <v>12967417000</v>
      </c>
      <c r="AU166" s="4">
        <f ca="1"/>
        <v>4390454000</v>
      </c>
      <c r="AV166" s="4"/>
    </row>
    <row r="167" spans="23:48" x14ac:dyDescent="0.2">
      <c r="W167" s="58"/>
      <c r="X167" t="str">
        <f ca="1"/>
        <v>27/12/2023</v>
      </c>
      <c r="Y167" s="4">
        <f ca="1"/>
        <v>1404320000</v>
      </c>
      <c r="Z167" s="4">
        <f ca="1"/>
        <v>0</v>
      </c>
      <c r="AA167" s="4">
        <f ca="1"/>
        <v>0</v>
      </c>
      <c r="AB167" s="4">
        <f ca="1"/>
        <v>283757884000</v>
      </c>
      <c r="AC167" s="4">
        <f ca="1"/>
        <v>0</v>
      </c>
      <c r="AD167" s="4">
        <f ca="1"/>
        <v>3170198000</v>
      </c>
      <c r="AE167" s="4">
        <f ca="1"/>
        <v>0</v>
      </c>
      <c r="AF167" s="4">
        <f ca="1"/>
        <v>1610360000</v>
      </c>
      <c r="AG167" s="4">
        <f ca="1"/>
        <v>0</v>
      </c>
      <c r="AH167" s="4">
        <f ca="1"/>
        <v>0</v>
      </c>
      <c r="AJ167" s="58"/>
      <c r="AK167" t="str">
        <f ca="1"/>
        <v>27/12/2023</v>
      </c>
      <c r="AL167" s="4">
        <f ca="1"/>
        <v>0</v>
      </c>
      <c r="AM167" s="4">
        <f ca="1"/>
        <v>0</v>
      </c>
      <c r="AN167" s="4">
        <f ca="1"/>
        <v>1434165000</v>
      </c>
      <c r="AO167" s="4">
        <f ca="1"/>
        <v>2822920000</v>
      </c>
      <c r="AR167" s="58"/>
      <c r="AS167" t="str">
        <f ca="1"/>
        <v>27/12/2023</v>
      </c>
      <c r="AT167" s="4">
        <f ca="1"/>
        <v>9145630000</v>
      </c>
      <c r="AU167" s="4">
        <f ca="1"/>
        <v>2875550000</v>
      </c>
      <c r="AV167" s="4"/>
    </row>
    <row r="168" spans="23:48" x14ac:dyDescent="0.2">
      <c r="W168" s="58"/>
      <c r="X168" t="str">
        <f ca="1"/>
        <v>26/12/2023</v>
      </c>
      <c r="Y168" s="4">
        <f ca="1"/>
        <v>1404320000</v>
      </c>
      <c r="Z168" s="4">
        <f ca="1"/>
        <v>0</v>
      </c>
      <c r="AA168" s="4">
        <f ca="1"/>
        <v>0</v>
      </c>
      <c r="AB168" s="4">
        <f ca="1"/>
        <v>279354594000</v>
      </c>
      <c r="AC168" s="4">
        <f ca="1"/>
        <v>0</v>
      </c>
      <c r="AD168" s="4">
        <f ca="1"/>
        <v>-4238492000</v>
      </c>
      <c r="AE168" s="4">
        <f ca="1"/>
        <v>0</v>
      </c>
      <c r="AF168" s="4">
        <f ca="1"/>
        <v>1610360000</v>
      </c>
      <c r="AG168" s="4">
        <f ca="1"/>
        <v>0</v>
      </c>
      <c r="AH168" s="4">
        <f ca="1"/>
        <v>0</v>
      </c>
      <c r="AJ168" s="58"/>
      <c r="AK168" t="str">
        <f ca="1"/>
        <v>26/12/2023</v>
      </c>
      <c r="AL168" s="4">
        <f ca="1"/>
        <v>0</v>
      </c>
      <c r="AM168" s="4">
        <f ca="1"/>
        <v>0</v>
      </c>
      <c r="AN168" s="4">
        <f ca="1"/>
        <v>1434165000</v>
      </c>
      <c r="AO168" s="4">
        <f ca="1"/>
        <v>5918700000</v>
      </c>
      <c r="AR168" s="58"/>
      <c r="AS168" t="str">
        <f ca="1"/>
        <v>26/12/2023</v>
      </c>
      <c r="AT168" s="4">
        <f ca="1"/>
        <v>3746695000</v>
      </c>
      <c r="AU168" s="4">
        <f ca="1"/>
        <v>2875550000</v>
      </c>
      <c r="AV168" s="4"/>
    </row>
    <row r="169" spans="23:48" x14ac:dyDescent="0.2">
      <c r="W169" s="58"/>
      <c r="X169" t="str">
        <f ca="1"/>
        <v>25/12/2023</v>
      </c>
      <c r="Y169" s="4">
        <f ca="1"/>
        <v>1404320000</v>
      </c>
      <c r="Z169" s="4">
        <f ca="1"/>
        <v>0</v>
      </c>
      <c r="AA169" s="4">
        <f ca="1"/>
        <v>0</v>
      </c>
      <c r="AB169" s="4">
        <f ca="1"/>
        <v>310874873000</v>
      </c>
      <c r="AC169" s="4">
        <f ca="1"/>
        <v>0</v>
      </c>
      <c r="AD169" s="4">
        <f ca="1"/>
        <v>-11051922000</v>
      </c>
      <c r="AE169" s="4">
        <f ca="1"/>
        <v>0</v>
      </c>
      <c r="AF169" s="4">
        <f ca="1"/>
        <v>1610360000</v>
      </c>
      <c r="AG169" s="4">
        <f ca="1"/>
        <v>0</v>
      </c>
      <c r="AH169" s="4">
        <f ca="1"/>
        <v>0</v>
      </c>
      <c r="AJ169" s="58"/>
      <c r="AK169" t="str">
        <f ca="1"/>
        <v>25/12/2023</v>
      </c>
      <c r="AL169" s="4">
        <f ca="1"/>
        <v>0</v>
      </c>
      <c r="AM169" s="4">
        <f ca="1"/>
        <v>0</v>
      </c>
      <c r="AN169" s="4">
        <f ca="1"/>
        <v>1434165000</v>
      </c>
      <c r="AO169" s="4">
        <f ca="1"/>
        <v>8646700000</v>
      </c>
      <c r="AR169" s="58"/>
      <c r="AS169" t="str">
        <f ca="1"/>
        <v>25/12/2023</v>
      </c>
      <c r="AT169" s="4">
        <f ca="1"/>
        <v>-5535415000</v>
      </c>
      <c r="AU169" s="4">
        <f ca="1"/>
        <v>2875550000</v>
      </c>
      <c r="AV169" s="4"/>
    </row>
    <row r="170" spans="23:48" x14ac:dyDescent="0.2">
      <c r="W170" s="58"/>
      <c r="X170" t="str">
        <f ca="1"/>
        <v>22/12/2023</v>
      </c>
      <c r="Y170" s="4">
        <f ca="1"/>
        <v>1404320000</v>
      </c>
      <c r="Z170" s="4">
        <f ca="1"/>
        <v>0</v>
      </c>
      <c r="AA170" s="4">
        <f ca="1"/>
        <v>0</v>
      </c>
      <c r="AB170" s="4">
        <f ca="1"/>
        <v>303979543000</v>
      </c>
      <c r="AC170" s="4">
        <f ca="1"/>
        <v>0</v>
      </c>
      <c r="AD170" s="4">
        <f ca="1"/>
        <v>-28029132000</v>
      </c>
      <c r="AE170" s="4">
        <f ca="1"/>
        <v>0</v>
      </c>
      <c r="AF170" s="4">
        <f ca="1"/>
        <v>1610360000</v>
      </c>
      <c r="AG170" s="4">
        <f ca="1"/>
        <v>0</v>
      </c>
      <c r="AH170" s="4">
        <f ca="1"/>
        <v>0</v>
      </c>
      <c r="AJ170" s="58"/>
      <c r="AK170" t="str">
        <f ca="1"/>
        <v>22/12/2023</v>
      </c>
      <c r="AL170" s="4">
        <f ca="1"/>
        <v>0</v>
      </c>
      <c r="AM170" s="4">
        <f ca="1"/>
        <v>0</v>
      </c>
      <c r="AN170" s="4">
        <f ca="1"/>
        <v>1434165000</v>
      </c>
      <c r="AO170" s="4">
        <f ca="1"/>
        <v>6711700000</v>
      </c>
      <c r="AR170" s="58"/>
      <c r="AS170" t="str">
        <f ca="1"/>
        <v>22/12/2023</v>
      </c>
      <c r="AT170" s="4">
        <f ca="1"/>
        <v>-24803695000</v>
      </c>
      <c r="AU170" s="4">
        <f ca="1"/>
        <v>2875550000</v>
      </c>
      <c r="AV170" s="4"/>
    </row>
    <row r="171" spans="23:48" x14ac:dyDescent="0.2">
      <c r="W171" s="58"/>
      <c r="X171" t="str">
        <f ca="1"/>
        <v>21/12/2023</v>
      </c>
      <c r="Y171" s="4">
        <f ca="1"/>
        <v>1404320000</v>
      </c>
      <c r="Z171" s="4">
        <f ca="1"/>
        <v>0</v>
      </c>
      <c r="AA171" s="4">
        <f ca="1"/>
        <v>0</v>
      </c>
      <c r="AB171" s="4">
        <f ca="1"/>
        <v>312914373000</v>
      </c>
      <c r="AC171" s="4">
        <f ca="1"/>
        <v>0</v>
      </c>
      <c r="AD171" s="4">
        <f ca="1"/>
        <v>-18755172000</v>
      </c>
      <c r="AE171" s="4">
        <f ca="1"/>
        <v>0</v>
      </c>
      <c r="AF171" s="4">
        <f ca="1"/>
        <v>1610360000</v>
      </c>
      <c r="AG171" s="4">
        <f ca="1"/>
        <v>0</v>
      </c>
      <c r="AH171" s="4">
        <f ca="1"/>
        <v>0</v>
      </c>
      <c r="AJ171" s="58"/>
      <c r="AK171" t="str">
        <f ca="1"/>
        <v>21/12/2023</v>
      </c>
      <c r="AL171" s="4">
        <f ca="1"/>
        <v>0</v>
      </c>
      <c r="AM171" s="4">
        <f ca="1"/>
        <v>0</v>
      </c>
      <c r="AN171" s="4">
        <f ca="1"/>
        <v>1434165000</v>
      </c>
      <c r="AO171" s="4">
        <f ca="1"/>
        <v>6711700000</v>
      </c>
      <c r="AR171" s="58"/>
      <c r="AS171" t="str">
        <f ca="1"/>
        <v>21/12/2023</v>
      </c>
      <c r="AT171" s="4">
        <f ca="1"/>
        <v>-14139350000</v>
      </c>
      <c r="AU171" s="4">
        <f ca="1"/>
        <v>2875550000</v>
      </c>
      <c r="AV171" s="4"/>
    </row>
    <row r="172" spans="23:48" x14ac:dyDescent="0.2">
      <c r="W172" s="58"/>
      <c r="X172" t="str">
        <f ca="1"/>
        <v>20/12/2023</v>
      </c>
      <c r="Y172" s="4">
        <f ca="1"/>
        <v>1404320000</v>
      </c>
      <c r="Z172" s="4">
        <f ca="1"/>
        <v>0</v>
      </c>
      <c r="AA172" s="4">
        <f ca="1"/>
        <v>0</v>
      </c>
      <c r="AB172" s="4">
        <f ca="1"/>
        <v>326591453000</v>
      </c>
      <c r="AC172" s="4">
        <f ca="1"/>
        <v>0</v>
      </c>
      <c r="AD172" s="4">
        <f ca="1"/>
        <v>-10919160000</v>
      </c>
      <c r="AE172" s="4">
        <f ca="1"/>
        <v>0</v>
      </c>
      <c r="AF172" s="4">
        <f ca="1"/>
        <v>1610360000</v>
      </c>
      <c r="AG172" s="4">
        <f ca="1"/>
        <v>0</v>
      </c>
      <c r="AH172" s="4">
        <f ca="1"/>
        <v>0</v>
      </c>
      <c r="AJ172" s="58"/>
      <c r="AK172" t="str">
        <f ca="1"/>
        <v>20/12/2023</v>
      </c>
      <c r="AL172" s="4">
        <f ca="1"/>
        <v>0</v>
      </c>
      <c r="AM172" s="4">
        <f ca="1"/>
        <v>0</v>
      </c>
      <c r="AN172" s="4">
        <f ca="1"/>
        <v>1434165000</v>
      </c>
      <c r="AO172" s="4">
        <f ca="1"/>
        <v>2886700000</v>
      </c>
      <c r="AR172" s="58"/>
      <c r="AS172" t="str">
        <f ca="1"/>
        <v>20/12/2023</v>
      </c>
      <c r="AT172" s="4">
        <f ca="1"/>
        <v>-7948645000</v>
      </c>
      <c r="AU172" s="4">
        <f ca="1"/>
        <v>2858680000</v>
      </c>
      <c r="AV172" s="4"/>
    </row>
    <row r="173" spans="23:48" x14ac:dyDescent="0.2">
      <c r="W173" s="58" t="s">
        <v>246</v>
      </c>
      <c r="X173" t="str">
        <f ca="1"/>
        <v>19/12/2023</v>
      </c>
      <c r="Y173" s="4">
        <f ca="1"/>
        <v>1404320000</v>
      </c>
      <c r="Z173" s="4">
        <f ca="1"/>
        <v>0</v>
      </c>
      <c r="AA173" s="4">
        <f ca="1"/>
        <v>0</v>
      </c>
      <c r="AB173" s="4">
        <f ca="1"/>
        <v>679297183000</v>
      </c>
      <c r="AC173" s="4">
        <f ca="1"/>
        <v>0</v>
      </c>
      <c r="AD173" s="4">
        <f ca="1"/>
        <v>0</v>
      </c>
      <c r="AE173" s="4">
        <f ca="1"/>
        <v>0</v>
      </c>
      <c r="AF173" s="4">
        <f ca="1"/>
        <v>1610360000</v>
      </c>
      <c r="AG173" s="4">
        <f ca="1"/>
        <v>0</v>
      </c>
      <c r="AH173" s="4">
        <f ca="1"/>
        <v>0</v>
      </c>
      <c r="AJ173" s="58" t="s">
        <v>246</v>
      </c>
      <c r="AK173" t="str">
        <f ca="1"/>
        <v>19/12/2023</v>
      </c>
      <c r="AL173" s="4">
        <f ca="1"/>
        <v>0</v>
      </c>
      <c r="AM173" s="4">
        <f ca="1"/>
        <v>0</v>
      </c>
      <c r="AN173" s="4">
        <f ca="1"/>
        <v>777200000</v>
      </c>
      <c r="AO173" s="4">
        <f ca="1"/>
        <v>-948300000</v>
      </c>
      <c r="AR173" s="58" t="s">
        <v>246</v>
      </c>
      <c r="AS173" t="str">
        <f ca="1"/>
        <v>19/12/2023</v>
      </c>
      <c r="AT173" s="4">
        <f ca="1"/>
        <v>4828905000</v>
      </c>
      <c r="AU173" s="4">
        <f ca="1"/>
        <v>2929780000</v>
      </c>
      <c r="AV173" s="4"/>
    </row>
    <row r="174" spans="23:48" x14ac:dyDescent="0.2">
      <c r="W174" s="58"/>
      <c r="X174" t="str">
        <f ca="1"/>
        <v>18/12/2023</v>
      </c>
      <c r="Y174" s="4">
        <f ca="1"/>
        <v>1404320000</v>
      </c>
      <c r="Z174" s="4">
        <f ca="1"/>
        <v>0</v>
      </c>
      <c r="AA174" s="4">
        <f ca="1"/>
        <v>0</v>
      </c>
      <c r="AB174" s="4">
        <f ca="1"/>
        <v>342773419000</v>
      </c>
      <c r="AC174" s="4">
        <f ca="1"/>
        <v>0</v>
      </c>
      <c r="AD174" s="4">
        <f ca="1"/>
        <v>0</v>
      </c>
      <c r="AE174" s="4">
        <f ca="1"/>
        <v>0</v>
      </c>
      <c r="AF174" s="4">
        <f ca="1"/>
        <v>777080000</v>
      </c>
      <c r="AG174" s="4">
        <f ca="1"/>
        <v>0</v>
      </c>
      <c r="AH174" s="4">
        <f ca="1"/>
        <v>0</v>
      </c>
      <c r="AJ174" s="58"/>
      <c r="AK174" t="str">
        <f ca="1"/>
        <v>18/12/2023</v>
      </c>
      <c r="AL174" s="4">
        <f ca="1"/>
        <v>0</v>
      </c>
      <c r="AM174" s="4">
        <f ca="1"/>
        <v>0</v>
      </c>
      <c r="AN174" s="4">
        <f ca="1"/>
        <v>0</v>
      </c>
      <c r="AO174" s="4">
        <f ca="1"/>
        <v>-948300000</v>
      </c>
      <c r="AR174" s="58"/>
      <c r="AS174" t="str">
        <f ca="1"/>
        <v>18/12/2023</v>
      </c>
      <c r="AT174" s="4">
        <f ca="1"/>
        <v>11187395000</v>
      </c>
      <c r="AU174" s="4">
        <f ca="1"/>
        <v>1175050000</v>
      </c>
      <c r="AV174" s="4"/>
    </row>
    <row r="175" spans="23:48" x14ac:dyDescent="0.2">
      <c r="W175" s="58"/>
      <c r="X175" t="str">
        <f ca="1"/>
        <v>15/12/2023</v>
      </c>
      <c r="Y175" s="4">
        <f ca="1"/>
        <v>1404320000</v>
      </c>
      <c r="Z175" s="4">
        <f ca="1"/>
        <v>0</v>
      </c>
      <c r="AA175" s="4">
        <f ca="1"/>
        <v>0</v>
      </c>
      <c r="AB175" s="4">
        <f ca="1"/>
        <v>4936017000</v>
      </c>
      <c r="AC175" s="4">
        <f ca="1"/>
        <v>0</v>
      </c>
      <c r="AD175" s="4">
        <f ca="1"/>
        <v>0</v>
      </c>
      <c r="AE175" s="4">
        <f ca="1"/>
        <v>0</v>
      </c>
      <c r="AF175" s="4">
        <f ca="1"/>
        <v>0</v>
      </c>
      <c r="AG175" s="4">
        <f ca="1"/>
        <v>0</v>
      </c>
      <c r="AH175" s="4">
        <f ca="1"/>
        <v>0</v>
      </c>
      <c r="AJ175" s="58"/>
      <c r="AK175" t="str">
        <f ca="1"/>
        <v>15/12/2023</v>
      </c>
      <c r="AL175" s="4">
        <f ca="1"/>
        <v>0</v>
      </c>
      <c r="AM175" s="4">
        <f ca="1"/>
        <v>0</v>
      </c>
      <c r="AN175" s="4">
        <f ca="1"/>
        <v>0</v>
      </c>
      <c r="AO175" s="4">
        <f ca="1"/>
        <v>-948300000</v>
      </c>
      <c r="AR175" s="58"/>
      <c r="AS175" t="str">
        <f ca="1"/>
        <v>15/12/2023</v>
      </c>
      <c r="AT175" s="4">
        <f ca="1"/>
        <v>11946510000</v>
      </c>
      <c r="AU175" s="4">
        <f ca="1"/>
        <v>1175050000</v>
      </c>
      <c r="AV175" s="4"/>
    </row>
    <row r="176" spans="23:48" x14ac:dyDescent="0.2">
      <c r="W176" s="58"/>
      <c r="X176" t="str">
        <f ca="1"/>
        <v>14/12/2023</v>
      </c>
      <c r="Y176" s="4">
        <f ca="1"/>
        <v>0</v>
      </c>
      <c r="Z176" s="4">
        <f ca="1"/>
        <v>0</v>
      </c>
      <c r="AA176" s="4">
        <f ca="1"/>
        <v>0</v>
      </c>
      <c r="AB176" s="4">
        <f ca="1"/>
        <v>0</v>
      </c>
      <c r="AC176" s="4">
        <f ca="1"/>
        <v>0</v>
      </c>
      <c r="AD176" s="4">
        <f ca="1"/>
        <v>0</v>
      </c>
      <c r="AE176" s="4">
        <f ca="1"/>
        <v>0</v>
      </c>
      <c r="AF176" s="4">
        <f ca="1"/>
        <v>0</v>
      </c>
      <c r="AG176" s="4">
        <f ca="1"/>
        <v>0</v>
      </c>
      <c r="AH176" s="4">
        <f ca="1"/>
        <v>0</v>
      </c>
      <c r="AJ176" s="58"/>
      <c r="AK176" t="str">
        <f ca="1"/>
        <v>14/12/2023</v>
      </c>
      <c r="AL176" s="4">
        <f ca="1"/>
        <v>0</v>
      </c>
      <c r="AM176" s="4">
        <f ca="1"/>
        <v>0</v>
      </c>
      <c r="AN176" s="4">
        <f ca="1"/>
        <v>0</v>
      </c>
      <c r="AO176" s="4">
        <f ca="1"/>
        <v>0</v>
      </c>
      <c r="AR176" s="58"/>
      <c r="AS176" t="str">
        <f ca="1"/>
        <v>14/12/2023</v>
      </c>
      <c r="AT176" s="4">
        <f ca="1"/>
        <v>0</v>
      </c>
      <c r="AU176" s="4">
        <f ca="1"/>
        <v>0</v>
      </c>
      <c r="AV176" s="4"/>
    </row>
    <row r="177" spans="23:48" x14ac:dyDescent="0.2">
      <c r="W177" s="58"/>
      <c r="X177" t="str">
        <f ca="1"/>
        <v>13/12/2023</v>
      </c>
      <c r="Y177" s="4">
        <f ca="1"/>
        <v>825820000</v>
      </c>
      <c r="Z177" s="4">
        <f ca="1"/>
        <v>0</v>
      </c>
      <c r="AA177" s="4">
        <f ca="1"/>
        <v>0</v>
      </c>
      <c r="AB177" s="4">
        <f ca="1"/>
        <v>5835137000</v>
      </c>
      <c r="AC177" s="4">
        <f ca="1"/>
        <v>0</v>
      </c>
      <c r="AD177" s="4">
        <f ca="1"/>
        <v>0</v>
      </c>
      <c r="AE177" s="4">
        <f ca="1"/>
        <v>0</v>
      </c>
      <c r="AF177" s="4">
        <f ca="1"/>
        <v>0</v>
      </c>
      <c r="AG177" s="4">
        <f ca="1"/>
        <v>0</v>
      </c>
      <c r="AH177" s="4">
        <f ca="1"/>
        <v>0</v>
      </c>
      <c r="AJ177" s="58"/>
      <c r="AK177" t="str">
        <f ca="1"/>
        <v>13/12/2023</v>
      </c>
      <c r="AL177" s="4">
        <f ca="1"/>
        <v>0</v>
      </c>
      <c r="AM177" s="4">
        <f ca="1"/>
        <v>0</v>
      </c>
      <c r="AN177" s="4">
        <f ca="1"/>
        <v>0</v>
      </c>
      <c r="AO177" s="4">
        <f ca="1"/>
        <v>2837200000</v>
      </c>
      <c r="AR177" s="58"/>
      <c r="AS177" t="str">
        <f ca="1"/>
        <v>13/12/2023</v>
      </c>
      <c r="AT177" s="4">
        <f ca="1"/>
        <v>1699400000</v>
      </c>
      <c r="AU177" s="4">
        <f ca="1"/>
        <v>475300000</v>
      </c>
      <c r="AV177" s="4"/>
    </row>
    <row r="178" spans="23:48" x14ac:dyDescent="0.2">
      <c r="W178" s="58"/>
      <c r="X178" t="str">
        <f ca="1"/>
        <v>12/12/2023</v>
      </c>
      <c r="Y178" s="4">
        <f ca="1"/>
        <v>0</v>
      </c>
      <c r="Z178" s="4">
        <f ca="1"/>
        <v>0</v>
      </c>
      <c r="AA178" s="4">
        <f ca="1"/>
        <v>0</v>
      </c>
      <c r="AB178" s="4">
        <f ca="1"/>
        <v>0</v>
      </c>
      <c r="AC178" s="4">
        <f ca="1"/>
        <v>0</v>
      </c>
      <c r="AD178" s="4">
        <f ca="1"/>
        <v>0</v>
      </c>
      <c r="AE178" s="4">
        <f ca="1"/>
        <v>0</v>
      </c>
      <c r="AF178" s="4">
        <f ca="1"/>
        <v>0</v>
      </c>
      <c r="AG178" s="4">
        <f ca="1"/>
        <v>0</v>
      </c>
      <c r="AH178" s="4">
        <f ca="1"/>
        <v>0</v>
      </c>
      <c r="AJ178" s="58"/>
      <c r="AK178" t="str">
        <f ca="1"/>
        <v>12/12/2023</v>
      </c>
      <c r="AL178" s="4">
        <f ca="1"/>
        <v>0</v>
      </c>
      <c r="AM178" s="4">
        <f ca="1"/>
        <v>0</v>
      </c>
      <c r="AN178" s="4">
        <f ca="1"/>
        <v>0</v>
      </c>
      <c r="AO178" s="4">
        <f ca="1"/>
        <v>0</v>
      </c>
      <c r="AR178" s="58"/>
      <c r="AS178" t="str">
        <f ca="1"/>
        <v>12/12/2023</v>
      </c>
      <c r="AT178" s="4">
        <f ca="1"/>
        <v>0</v>
      </c>
      <c r="AU178" s="4">
        <f ca="1"/>
        <v>0</v>
      </c>
      <c r="AV178" s="4"/>
    </row>
    <row r="179" spans="23:48" x14ac:dyDescent="0.2">
      <c r="W179" s="58"/>
      <c r="X179" t="str">
        <f ca="1"/>
        <v>11/12/2023</v>
      </c>
      <c r="Y179" s="4">
        <f ca="1"/>
        <v>0</v>
      </c>
      <c r="Z179" s="4">
        <f ca="1"/>
        <v>0</v>
      </c>
      <c r="AA179" s="4">
        <f ca="1"/>
        <v>0</v>
      </c>
      <c r="AB179" s="4">
        <f ca="1"/>
        <v>0</v>
      </c>
      <c r="AC179" s="4">
        <f ca="1"/>
        <v>0</v>
      </c>
      <c r="AD179" s="4">
        <f ca="1"/>
        <v>0</v>
      </c>
      <c r="AE179" s="4">
        <f ca="1"/>
        <v>0</v>
      </c>
      <c r="AF179" s="4">
        <f ca="1"/>
        <v>0</v>
      </c>
      <c r="AG179" s="4">
        <f ca="1"/>
        <v>0</v>
      </c>
      <c r="AH179" s="4">
        <f ca="1"/>
        <v>0</v>
      </c>
      <c r="AJ179" s="58"/>
      <c r="AK179" t="str">
        <f ca="1"/>
        <v>11/12/2023</v>
      </c>
      <c r="AL179" s="4">
        <f ca="1"/>
        <v>0</v>
      </c>
      <c r="AM179" s="4">
        <f ca="1"/>
        <v>0</v>
      </c>
      <c r="AN179" s="4">
        <f ca="1"/>
        <v>0</v>
      </c>
      <c r="AO179" s="4">
        <f ca="1"/>
        <v>0</v>
      </c>
      <c r="AR179" s="58"/>
      <c r="AS179" t="str">
        <f ca="1"/>
        <v>11/12/2023</v>
      </c>
      <c r="AT179" s="4">
        <f ca="1"/>
        <v>0</v>
      </c>
      <c r="AU179" s="4">
        <f ca="1"/>
        <v>0</v>
      </c>
      <c r="AV179" s="4"/>
    </row>
    <row r="180" spans="23:48" x14ac:dyDescent="0.2">
      <c r="W180" s="58"/>
      <c r="X180" t="str">
        <f ca="1"/>
        <v>08/12/2023</v>
      </c>
      <c r="Y180" s="4">
        <f ca="1"/>
        <v>0</v>
      </c>
      <c r="Z180" s="4">
        <f ca="1"/>
        <v>0</v>
      </c>
      <c r="AA180" s="4">
        <f ca="1"/>
        <v>0</v>
      </c>
      <c r="AB180" s="4">
        <f ca="1"/>
        <v>0</v>
      </c>
      <c r="AC180" s="4">
        <f ca="1"/>
        <v>0</v>
      </c>
      <c r="AD180" s="4">
        <f ca="1"/>
        <v>0</v>
      </c>
      <c r="AE180" s="4">
        <f ca="1"/>
        <v>0</v>
      </c>
      <c r="AF180" s="4">
        <f ca="1"/>
        <v>0</v>
      </c>
      <c r="AG180" s="4">
        <f ca="1"/>
        <v>0</v>
      </c>
      <c r="AH180" s="4">
        <f ca="1"/>
        <v>0</v>
      </c>
      <c r="AJ180" s="58"/>
      <c r="AK180" t="str">
        <f ca="1"/>
        <v>08/12/2023</v>
      </c>
      <c r="AL180" s="4">
        <f ca="1"/>
        <v>0</v>
      </c>
      <c r="AM180" s="4">
        <f ca="1"/>
        <v>0</v>
      </c>
      <c r="AN180" s="4">
        <f ca="1"/>
        <v>0</v>
      </c>
      <c r="AO180" s="4">
        <f ca="1"/>
        <v>0</v>
      </c>
      <c r="AR180" s="58"/>
      <c r="AS180" t="str">
        <f ca="1"/>
        <v>08/12/2023</v>
      </c>
      <c r="AT180" s="4">
        <f ca="1"/>
        <v>0</v>
      </c>
      <c r="AU180" s="4">
        <f ca="1"/>
        <v>0</v>
      </c>
      <c r="AV180" s="4"/>
    </row>
    <row r="181" spans="23:48" x14ac:dyDescent="0.2">
      <c r="W181" s="58"/>
      <c r="X181" t="str">
        <f ca="1"/>
        <v>07/12/2023</v>
      </c>
      <c r="Y181" s="4">
        <f ca="1"/>
        <v>0</v>
      </c>
      <c r="Z181" s="4">
        <f ca="1"/>
        <v>0</v>
      </c>
      <c r="AA181" s="4">
        <f ca="1"/>
        <v>0</v>
      </c>
      <c r="AB181" s="4">
        <f ca="1"/>
        <v>0</v>
      </c>
      <c r="AC181" s="4">
        <f ca="1"/>
        <v>0</v>
      </c>
      <c r="AD181" s="4">
        <f ca="1"/>
        <v>0</v>
      </c>
      <c r="AE181" s="4">
        <f ca="1"/>
        <v>0</v>
      </c>
      <c r="AF181" s="4">
        <f ca="1"/>
        <v>0</v>
      </c>
      <c r="AG181" s="4">
        <f ca="1"/>
        <v>0</v>
      </c>
      <c r="AH181" s="4">
        <f ca="1"/>
        <v>0</v>
      </c>
      <c r="AJ181" s="58"/>
      <c r="AK181" t="str">
        <f ca="1"/>
        <v>07/12/2023</v>
      </c>
      <c r="AL181" s="4">
        <f ca="1"/>
        <v>0</v>
      </c>
      <c r="AM181" s="4">
        <f ca="1"/>
        <v>0</v>
      </c>
      <c r="AN181" s="4">
        <f ca="1"/>
        <v>0</v>
      </c>
      <c r="AO181" s="4">
        <f ca="1"/>
        <v>0</v>
      </c>
      <c r="AR181" s="58"/>
      <c r="AS181" t="str">
        <f ca="1"/>
        <v>07/12/2023</v>
      </c>
      <c r="AT181" s="4">
        <f ca="1"/>
        <v>0</v>
      </c>
      <c r="AU181" s="4">
        <f ca="1"/>
        <v>0</v>
      </c>
      <c r="AV181" s="4"/>
    </row>
    <row r="182" spans="23:48" x14ac:dyDescent="0.2">
      <c r="W182" s="58"/>
      <c r="X182" t="str">
        <f ca="1"/>
        <v>06/12/2023</v>
      </c>
      <c r="Y182" s="4">
        <f ca="1"/>
        <v>0</v>
      </c>
      <c r="Z182" s="4">
        <f ca="1"/>
        <v>0</v>
      </c>
      <c r="AA182" s="4">
        <f ca="1"/>
        <v>0</v>
      </c>
      <c r="AB182" s="4">
        <f ca="1"/>
        <v>0</v>
      </c>
      <c r="AC182" s="4">
        <f ca="1"/>
        <v>0</v>
      </c>
      <c r="AD182" s="4">
        <f ca="1"/>
        <v>0</v>
      </c>
      <c r="AE182" s="4">
        <f ca="1"/>
        <v>0</v>
      </c>
      <c r="AF182" s="4">
        <f ca="1"/>
        <v>0</v>
      </c>
      <c r="AG182" s="4">
        <f ca="1"/>
        <v>0</v>
      </c>
      <c r="AH182" s="4">
        <f ca="1"/>
        <v>0</v>
      </c>
      <c r="AJ182" s="58"/>
      <c r="AK182" t="str">
        <f ca="1"/>
        <v>06/12/2023</v>
      </c>
      <c r="AL182" s="4">
        <f ca="1"/>
        <v>0</v>
      </c>
      <c r="AM182" s="4">
        <f ca="1"/>
        <v>0</v>
      </c>
      <c r="AN182" s="4">
        <f ca="1"/>
        <v>0</v>
      </c>
      <c r="AO182" s="4">
        <f ca="1"/>
        <v>0</v>
      </c>
      <c r="AR182" s="58"/>
      <c r="AS182" t="str">
        <f ca="1"/>
        <v>06/12/2023</v>
      </c>
      <c r="AT182" s="4">
        <f ca="1"/>
        <v>0</v>
      </c>
      <c r="AU182" s="4">
        <f ca="1"/>
        <v>0</v>
      </c>
      <c r="AV182" s="4"/>
    </row>
    <row r="183" spans="23:48" x14ac:dyDescent="0.2">
      <c r="W183" s="58"/>
      <c r="X183" t="str">
        <f ca="1"/>
        <v>05/12/2023</v>
      </c>
      <c r="Y183" s="4">
        <f ca="1"/>
        <v>0</v>
      </c>
      <c r="Z183" s="4">
        <f ca="1"/>
        <v>0</v>
      </c>
      <c r="AA183" s="4">
        <f ca="1"/>
        <v>0</v>
      </c>
      <c r="AB183" s="4">
        <f ca="1"/>
        <v>0</v>
      </c>
      <c r="AC183" s="4">
        <f ca="1"/>
        <v>0</v>
      </c>
      <c r="AD183" s="4">
        <f ca="1"/>
        <v>0</v>
      </c>
      <c r="AE183" s="4">
        <f ca="1"/>
        <v>0</v>
      </c>
      <c r="AF183" s="4">
        <f ca="1"/>
        <v>0</v>
      </c>
      <c r="AG183" s="4">
        <f ca="1"/>
        <v>0</v>
      </c>
      <c r="AH183" s="4">
        <f ca="1"/>
        <v>0</v>
      </c>
      <c r="AJ183" s="58"/>
      <c r="AK183" t="str">
        <f ca="1"/>
        <v>05/12/2023</v>
      </c>
      <c r="AL183" s="4">
        <f ca="1"/>
        <v>0</v>
      </c>
      <c r="AM183" s="4">
        <f ca="1"/>
        <v>0</v>
      </c>
      <c r="AN183" s="4">
        <f ca="1"/>
        <v>0</v>
      </c>
      <c r="AO183" s="4">
        <f ca="1"/>
        <v>0</v>
      </c>
      <c r="AR183" s="58"/>
      <c r="AS183" t="str">
        <f ca="1"/>
        <v>05/12/2023</v>
      </c>
      <c r="AT183" s="4">
        <f ca="1"/>
        <v>0</v>
      </c>
      <c r="AU183" s="4">
        <f ca="1"/>
        <v>0</v>
      </c>
      <c r="AV183" s="4"/>
    </row>
    <row r="184" spans="23:48" x14ac:dyDescent="0.2">
      <c r="W184" s="58"/>
      <c r="X184" t="str">
        <f ca="1"/>
        <v>04/12/2023</v>
      </c>
      <c r="Y184" s="4">
        <f ca="1"/>
        <v>0</v>
      </c>
      <c r="Z184" s="4">
        <f ca="1"/>
        <v>0</v>
      </c>
      <c r="AA184" s="4">
        <f ca="1"/>
        <v>0</v>
      </c>
      <c r="AB184" s="4">
        <f ca="1"/>
        <v>0</v>
      </c>
      <c r="AC184" s="4">
        <f ca="1"/>
        <v>0</v>
      </c>
      <c r="AD184" s="4">
        <f ca="1"/>
        <v>0</v>
      </c>
      <c r="AE184" s="4">
        <f ca="1"/>
        <v>0</v>
      </c>
      <c r="AF184" s="4">
        <f ca="1"/>
        <v>0</v>
      </c>
      <c r="AG184" s="4">
        <f ca="1"/>
        <v>0</v>
      </c>
      <c r="AH184" s="4">
        <f ca="1"/>
        <v>0</v>
      </c>
      <c r="AJ184" s="58"/>
      <c r="AK184" t="str">
        <f ca="1"/>
        <v>04/12/2023</v>
      </c>
      <c r="AL184" s="4">
        <f ca="1"/>
        <v>0</v>
      </c>
      <c r="AM184" s="4">
        <f ca="1"/>
        <v>0</v>
      </c>
      <c r="AN184" s="4">
        <f ca="1"/>
        <v>0</v>
      </c>
      <c r="AO184" s="4">
        <f ca="1"/>
        <v>0</v>
      </c>
      <c r="AR184" s="58"/>
      <c r="AS184" t="str">
        <f ca="1"/>
        <v>04/12/2023</v>
      </c>
      <c r="AT184" s="4">
        <f ca="1"/>
        <v>0</v>
      </c>
      <c r="AU184" s="4">
        <f ca="1"/>
        <v>0</v>
      </c>
      <c r="AV184" s="4"/>
    </row>
    <row r="185" spans="23:48" x14ac:dyDescent="0.2">
      <c r="W185" s="58"/>
      <c r="X185" t="str">
        <f ca="1"/>
        <v>01/12/2023</v>
      </c>
      <c r="Y185" s="4">
        <f ca="1"/>
        <v>0</v>
      </c>
      <c r="Z185" s="4">
        <f ca="1"/>
        <v>0</v>
      </c>
      <c r="AA185" s="4">
        <f ca="1"/>
        <v>0</v>
      </c>
      <c r="AB185" s="4">
        <f ca="1"/>
        <v>0</v>
      </c>
      <c r="AC185" s="4">
        <f ca="1"/>
        <v>0</v>
      </c>
      <c r="AD185" s="4">
        <f ca="1"/>
        <v>0</v>
      </c>
      <c r="AE185" s="4">
        <f ca="1"/>
        <v>0</v>
      </c>
      <c r="AF185" s="4">
        <f ca="1"/>
        <v>0</v>
      </c>
      <c r="AG185" s="4">
        <f ca="1"/>
        <v>0</v>
      </c>
      <c r="AH185" s="4">
        <f ca="1"/>
        <v>0</v>
      </c>
      <c r="AJ185" s="58"/>
      <c r="AK185" t="str">
        <f ca="1"/>
        <v>01/12/2023</v>
      </c>
      <c r="AL185" s="4">
        <f ca="1"/>
        <v>0</v>
      </c>
      <c r="AM185" s="4">
        <f ca="1"/>
        <v>0</v>
      </c>
      <c r="AN185" s="4">
        <f ca="1"/>
        <v>0</v>
      </c>
      <c r="AO185" s="4">
        <f ca="1"/>
        <v>0</v>
      </c>
      <c r="AR185" s="58"/>
      <c r="AS185" t="str">
        <f ca="1"/>
        <v>01/12/2023</v>
      </c>
      <c r="AT185" s="4">
        <f ca="1"/>
        <v>0</v>
      </c>
      <c r="AU185" s="4">
        <f ca="1"/>
        <v>0</v>
      </c>
      <c r="AV185" s="4"/>
    </row>
    <row r="186" spans="23:48" x14ac:dyDescent="0.2">
      <c r="W186" s="58"/>
      <c r="X186" t="str">
        <f ca="1"/>
        <v>30/11/2023</v>
      </c>
      <c r="Y186" s="4">
        <f ca="1"/>
        <v>0</v>
      </c>
      <c r="Z186" s="4">
        <f ca="1"/>
        <v>0</v>
      </c>
      <c r="AA186" s="4">
        <f ca="1"/>
        <v>0</v>
      </c>
      <c r="AB186" s="4">
        <f ca="1"/>
        <v>0</v>
      </c>
      <c r="AC186" s="4">
        <f ca="1"/>
        <v>0</v>
      </c>
      <c r="AD186" s="4">
        <f ca="1"/>
        <v>0</v>
      </c>
      <c r="AE186" s="4">
        <f ca="1"/>
        <v>0</v>
      </c>
      <c r="AF186" s="4">
        <f ca="1"/>
        <v>0</v>
      </c>
      <c r="AG186" s="4">
        <f ca="1"/>
        <v>0</v>
      </c>
      <c r="AH186" s="4">
        <f ca="1"/>
        <v>0</v>
      </c>
      <c r="AJ186" s="58"/>
      <c r="AK186" t="str">
        <f ca="1"/>
        <v>30/11/2023</v>
      </c>
      <c r="AL186" s="4">
        <f ca="1"/>
        <v>0</v>
      </c>
      <c r="AM186" s="4">
        <f ca="1"/>
        <v>0</v>
      </c>
      <c r="AN186" s="4">
        <f ca="1"/>
        <v>0</v>
      </c>
      <c r="AO186" s="4">
        <f ca="1"/>
        <v>0</v>
      </c>
      <c r="AR186" s="58"/>
      <c r="AS186" t="str">
        <f ca="1"/>
        <v>30/11/2023</v>
      </c>
      <c r="AT186" s="4">
        <f ca="1"/>
        <v>0</v>
      </c>
      <c r="AU186" s="4">
        <f ca="1"/>
        <v>0</v>
      </c>
      <c r="AV186" s="4"/>
    </row>
    <row r="187" spans="23:48" x14ac:dyDescent="0.2">
      <c r="W187" s="58"/>
      <c r="X187" t="str">
        <f ca="1"/>
        <v>29/11/2023</v>
      </c>
      <c r="Y187" s="4">
        <f ca="1"/>
        <v>0</v>
      </c>
      <c r="Z187" s="4">
        <f ca="1"/>
        <v>0</v>
      </c>
      <c r="AA187" s="4">
        <f ca="1"/>
        <v>0</v>
      </c>
      <c r="AB187" s="4">
        <f ca="1"/>
        <v>0</v>
      </c>
      <c r="AC187" s="4">
        <f ca="1"/>
        <v>0</v>
      </c>
      <c r="AD187" s="4">
        <f ca="1"/>
        <v>0</v>
      </c>
      <c r="AE187" s="4">
        <f ca="1"/>
        <v>0</v>
      </c>
      <c r="AF187" s="4">
        <f ca="1"/>
        <v>0</v>
      </c>
      <c r="AG187" s="4">
        <f ca="1"/>
        <v>0</v>
      </c>
      <c r="AH187" s="4">
        <f ca="1"/>
        <v>0</v>
      </c>
      <c r="AJ187" s="58"/>
      <c r="AK187" t="str">
        <f ca="1"/>
        <v>29/11/2023</v>
      </c>
      <c r="AL187" s="4">
        <f ca="1"/>
        <v>0</v>
      </c>
      <c r="AM187" s="4">
        <f ca="1"/>
        <v>0</v>
      </c>
      <c r="AN187" s="4">
        <f ca="1"/>
        <v>0</v>
      </c>
      <c r="AO187" s="4">
        <f ca="1"/>
        <v>0</v>
      </c>
      <c r="AR187" s="58"/>
      <c r="AS187" t="str">
        <f ca="1"/>
        <v>29/11/2023</v>
      </c>
      <c r="AT187" s="4">
        <f ca="1"/>
        <v>0</v>
      </c>
      <c r="AU187" s="4">
        <f ca="1"/>
        <v>0</v>
      </c>
      <c r="AV187" s="4"/>
    </row>
    <row r="188" spans="23:48" x14ac:dyDescent="0.2">
      <c r="W188" s="58"/>
      <c r="X188" t="str">
        <f ca="1"/>
        <v>28/11/2023</v>
      </c>
      <c r="Y188" s="4">
        <f ca="1"/>
        <v>0</v>
      </c>
      <c r="Z188" s="4">
        <f ca="1"/>
        <v>0</v>
      </c>
      <c r="AA188" s="4">
        <f ca="1"/>
        <v>0</v>
      </c>
      <c r="AB188" s="4">
        <f ca="1"/>
        <v>0</v>
      </c>
      <c r="AC188" s="4">
        <f ca="1"/>
        <v>0</v>
      </c>
      <c r="AD188" s="4">
        <f ca="1"/>
        <v>0</v>
      </c>
      <c r="AE188" s="4">
        <f ca="1"/>
        <v>0</v>
      </c>
      <c r="AF188" s="4">
        <f ca="1"/>
        <v>0</v>
      </c>
      <c r="AG188" s="4">
        <f ca="1"/>
        <v>0</v>
      </c>
      <c r="AH188" s="4">
        <f ca="1"/>
        <v>0</v>
      </c>
      <c r="AJ188" s="58"/>
      <c r="AK188" t="str">
        <f ca="1"/>
        <v>28/11/2023</v>
      </c>
      <c r="AL188" s="4">
        <f ca="1"/>
        <v>0</v>
      </c>
      <c r="AM188" s="4">
        <f ca="1"/>
        <v>0</v>
      </c>
      <c r="AN188" s="4">
        <f ca="1"/>
        <v>0</v>
      </c>
      <c r="AO188" s="4">
        <f ca="1"/>
        <v>0</v>
      </c>
      <c r="AR188" s="58"/>
      <c r="AS188" t="str">
        <f ca="1"/>
        <v>28/11/2023</v>
      </c>
      <c r="AT188" s="4">
        <f ca="1"/>
        <v>0</v>
      </c>
      <c r="AU188" s="4">
        <f ca="1"/>
        <v>0</v>
      </c>
      <c r="AV188" s="4"/>
    </row>
    <row r="189" spans="23:48" x14ac:dyDescent="0.2">
      <c r="W189" s="58"/>
      <c r="X189" t="str">
        <f ca="1"/>
        <v>27/11/2023</v>
      </c>
      <c r="Y189" s="4">
        <f ca="1"/>
        <v>0</v>
      </c>
      <c r="Z189" s="4">
        <f ca="1"/>
        <v>0</v>
      </c>
      <c r="AA189" s="4">
        <f ca="1"/>
        <v>0</v>
      </c>
      <c r="AB189" s="4">
        <f ca="1"/>
        <v>0</v>
      </c>
      <c r="AC189" s="4">
        <f ca="1"/>
        <v>0</v>
      </c>
      <c r="AD189" s="4">
        <f ca="1"/>
        <v>0</v>
      </c>
      <c r="AE189" s="4">
        <f ca="1"/>
        <v>0</v>
      </c>
      <c r="AF189" s="4">
        <f ca="1"/>
        <v>0</v>
      </c>
      <c r="AG189" s="4">
        <f ca="1"/>
        <v>0</v>
      </c>
      <c r="AH189" s="4">
        <f ca="1"/>
        <v>0</v>
      </c>
      <c r="AJ189" s="58"/>
      <c r="AK189" t="str">
        <f ca="1"/>
        <v>27/11/2023</v>
      </c>
      <c r="AL189" s="4">
        <f ca="1"/>
        <v>0</v>
      </c>
      <c r="AM189" s="4">
        <f ca="1"/>
        <v>0</v>
      </c>
      <c r="AN189" s="4">
        <f ca="1"/>
        <v>0</v>
      </c>
      <c r="AO189" s="4">
        <f ca="1"/>
        <v>0</v>
      </c>
      <c r="AR189" s="58"/>
      <c r="AS189" t="str">
        <f ca="1"/>
        <v>27/11/2023</v>
      </c>
      <c r="AT189" s="4">
        <f ca="1"/>
        <v>0</v>
      </c>
      <c r="AU189" s="4">
        <f ca="1"/>
        <v>0</v>
      </c>
      <c r="AV189" s="4"/>
    </row>
    <row r="190" spans="23:48" x14ac:dyDescent="0.2">
      <c r="W190" s="58"/>
      <c r="X190" t="str">
        <f ca="1"/>
        <v>24/11/2023</v>
      </c>
      <c r="Y190" s="4">
        <f ca="1"/>
        <v>0</v>
      </c>
      <c r="Z190" s="4">
        <f ca="1"/>
        <v>0</v>
      </c>
      <c r="AA190" s="4">
        <f ca="1"/>
        <v>0</v>
      </c>
      <c r="AB190" s="4">
        <f ca="1"/>
        <v>0</v>
      </c>
      <c r="AC190" s="4">
        <f ca="1"/>
        <v>0</v>
      </c>
      <c r="AD190" s="4">
        <f ca="1"/>
        <v>0</v>
      </c>
      <c r="AE190" s="4">
        <f ca="1"/>
        <v>0</v>
      </c>
      <c r="AF190" s="4">
        <f ca="1"/>
        <v>0</v>
      </c>
      <c r="AG190" s="4">
        <f ca="1"/>
        <v>0</v>
      </c>
      <c r="AH190" s="4">
        <f ca="1"/>
        <v>0</v>
      </c>
      <c r="AJ190" s="58"/>
      <c r="AK190" t="str">
        <f ca="1"/>
        <v>24/11/2023</v>
      </c>
      <c r="AL190" s="4">
        <f ca="1"/>
        <v>0</v>
      </c>
      <c r="AM190" s="4">
        <f ca="1"/>
        <v>0</v>
      </c>
      <c r="AN190" s="4">
        <f ca="1"/>
        <v>0</v>
      </c>
      <c r="AO190" s="4">
        <f ca="1"/>
        <v>0</v>
      </c>
      <c r="AR190" s="58"/>
      <c r="AS190" t="str">
        <f ca="1"/>
        <v>24/11/2023</v>
      </c>
      <c r="AT190" s="4">
        <f ca="1"/>
        <v>0</v>
      </c>
      <c r="AU190" s="4">
        <f ca="1"/>
        <v>0</v>
      </c>
      <c r="AV190" s="4"/>
    </row>
    <row r="191" spans="23:48" x14ac:dyDescent="0.2">
      <c r="W191" s="58"/>
      <c r="X191" t="str">
        <f ca="1"/>
        <v>23/11/2023</v>
      </c>
      <c r="Y191" s="4">
        <f ca="1"/>
        <v>0</v>
      </c>
      <c r="Z191" s="4">
        <f ca="1"/>
        <v>0</v>
      </c>
      <c r="AA191" s="4">
        <f ca="1"/>
        <v>0</v>
      </c>
      <c r="AB191" s="4">
        <f ca="1"/>
        <v>0</v>
      </c>
      <c r="AC191" s="4">
        <f ca="1"/>
        <v>0</v>
      </c>
      <c r="AD191" s="4">
        <f ca="1"/>
        <v>0</v>
      </c>
      <c r="AE191" s="4">
        <f ca="1"/>
        <v>0</v>
      </c>
      <c r="AF191" s="4">
        <f ca="1"/>
        <v>0</v>
      </c>
      <c r="AG191" s="4">
        <f ca="1"/>
        <v>0</v>
      </c>
      <c r="AH191" s="4">
        <f ca="1"/>
        <v>0</v>
      </c>
      <c r="AJ191" s="58"/>
      <c r="AK191" t="str">
        <f ca="1"/>
        <v>23/11/2023</v>
      </c>
      <c r="AL191" s="4">
        <f ca="1"/>
        <v>0</v>
      </c>
      <c r="AM191" s="4">
        <f ca="1"/>
        <v>0</v>
      </c>
      <c r="AN191" s="4">
        <f ca="1"/>
        <v>0</v>
      </c>
      <c r="AO191" s="4">
        <f ca="1"/>
        <v>0</v>
      </c>
      <c r="AR191" s="58"/>
      <c r="AS191" t="str">
        <f ca="1"/>
        <v>23/11/2023</v>
      </c>
      <c r="AT191" s="4">
        <f ca="1"/>
        <v>0</v>
      </c>
      <c r="AU191" s="4">
        <f ca="1"/>
        <v>0</v>
      </c>
      <c r="AV191" s="4"/>
    </row>
    <row r="192" spans="23:48" x14ac:dyDescent="0.2">
      <c r="W192" s="58"/>
      <c r="X192" t="str">
        <f ca="1"/>
        <v>22/11/2023</v>
      </c>
      <c r="Y192" s="4">
        <f ca="1"/>
        <v>0</v>
      </c>
      <c r="Z192" s="4">
        <f ca="1"/>
        <v>0</v>
      </c>
      <c r="AA192" s="4">
        <f ca="1"/>
        <v>0</v>
      </c>
      <c r="AB192" s="4">
        <f ca="1"/>
        <v>0</v>
      </c>
      <c r="AC192" s="4">
        <f ca="1"/>
        <v>0</v>
      </c>
      <c r="AD192" s="4">
        <f ca="1"/>
        <v>0</v>
      </c>
      <c r="AE192" s="4">
        <f ca="1"/>
        <v>0</v>
      </c>
      <c r="AF192" s="4">
        <f ca="1"/>
        <v>0</v>
      </c>
      <c r="AG192" s="4">
        <f ca="1"/>
        <v>0</v>
      </c>
      <c r="AH192" s="4">
        <f ca="1"/>
        <v>0</v>
      </c>
      <c r="AJ192" s="58"/>
      <c r="AK192" t="str">
        <f ca="1"/>
        <v>22/11/2023</v>
      </c>
      <c r="AL192" s="4">
        <f ca="1"/>
        <v>0</v>
      </c>
      <c r="AM192" s="4">
        <f ca="1"/>
        <v>0</v>
      </c>
      <c r="AN192" s="4">
        <f ca="1"/>
        <v>0</v>
      </c>
      <c r="AO192" s="4">
        <f ca="1"/>
        <v>0</v>
      </c>
      <c r="AR192" s="58"/>
      <c r="AS192" t="str">
        <f ca="1"/>
        <v>22/11/2023</v>
      </c>
      <c r="AT192" s="4">
        <f ca="1"/>
        <v>0</v>
      </c>
      <c r="AU192" s="4">
        <f ca="1"/>
        <v>0</v>
      </c>
      <c r="AV192" s="4"/>
    </row>
    <row r="193" spans="23:48" x14ac:dyDescent="0.2">
      <c r="W193" s="58"/>
      <c r="X193" t="str">
        <f ca="1"/>
        <v>21/11/2023</v>
      </c>
      <c r="Y193" s="4">
        <f ca="1"/>
        <v>0</v>
      </c>
      <c r="Z193" s="4">
        <f ca="1"/>
        <v>0</v>
      </c>
      <c r="AA193" s="4">
        <f ca="1"/>
        <v>0</v>
      </c>
      <c r="AB193" s="4">
        <f ca="1"/>
        <v>0</v>
      </c>
      <c r="AC193" s="4">
        <f ca="1"/>
        <v>0</v>
      </c>
      <c r="AD193" s="4">
        <f ca="1"/>
        <v>0</v>
      </c>
      <c r="AE193" s="4">
        <f ca="1"/>
        <v>0</v>
      </c>
      <c r="AF193" s="4">
        <f ca="1"/>
        <v>0</v>
      </c>
      <c r="AG193" s="4">
        <f ca="1"/>
        <v>0</v>
      </c>
      <c r="AH193" s="4">
        <f ca="1"/>
        <v>0</v>
      </c>
      <c r="AJ193" s="58"/>
      <c r="AK193" t="str">
        <f ca="1"/>
        <v>21/11/2023</v>
      </c>
      <c r="AL193" s="4">
        <f ca="1"/>
        <v>0</v>
      </c>
      <c r="AM193" s="4">
        <f ca="1"/>
        <v>0</v>
      </c>
      <c r="AN193" s="4">
        <f ca="1"/>
        <v>0</v>
      </c>
      <c r="AO193" s="4">
        <f ca="1"/>
        <v>0</v>
      </c>
      <c r="AR193" s="58"/>
      <c r="AS193" t="str">
        <f ca="1"/>
        <v>21/11/2023</v>
      </c>
      <c r="AT193" s="4">
        <f ca="1"/>
        <v>0</v>
      </c>
      <c r="AU193" s="4">
        <f ca="1"/>
        <v>0</v>
      </c>
      <c r="AV193" s="4"/>
    </row>
    <row r="194" spans="23:48" x14ac:dyDescent="0.2">
      <c r="W194" s="58"/>
      <c r="X194" t="str">
        <f ca="1"/>
        <v>20/11/2023</v>
      </c>
      <c r="Y194" s="4">
        <f ca="1"/>
        <v>0</v>
      </c>
      <c r="Z194" s="4">
        <f ca="1"/>
        <v>0</v>
      </c>
      <c r="AA194" s="4">
        <f ca="1"/>
        <v>0</v>
      </c>
      <c r="AB194" s="4">
        <f ca="1"/>
        <v>0</v>
      </c>
      <c r="AC194" s="4">
        <f ca="1"/>
        <v>0</v>
      </c>
      <c r="AD194" s="4">
        <f ca="1"/>
        <v>0</v>
      </c>
      <c r="AE194" s="4">
        <f ca="1"/>
        <v>0</v>
      </c>
      <c r="AF194" s="4">
        <f ca="1"/>
        <v>0</v>
      </c>
      <c r="AG194" s="4">
        <f ca="1"/>
        <v>0</v>
      </c>
      <c r="AH194" s="4">
        <f ca="1"/>
        <v>0</v>
      </c>
      <c r="AJ194" s="58"/>
      <c r="AK194" t="str">
        <f ca="1"/>
        <v>20/11/2023</v>
      </c>
      <c r="AL194" s="4">
        <f ca="1"/>
        <v>0</v>
      </c>
      <c r="AM194" s="4">
        <f ca="1"/>
        <v>0</v>
      </c>
      <c r="AN194" s="4">
        <f ca="1"/>
        <v>0</v>
      </c>
      <c r="AO194" s="4">
        <f ca="1"/>
        <v>0</v>
      </c>
      <c r="AR194" s="58"/>
      <c r="AS194" t="str">
        <f ca="1"/>
        <v>20/11/2023</v>
      </c>
      <c r="AT194" s="4">
        <f ca="1"/>
        <v>0</v>
      </c>
      <c r="AU194" s="4">
        <f ca="1"/>
        <v>0</v>
      </c>
      <c r="AV194" s="4"/>
    </row>
    <row r="195" spans="23:48" x14ac:dyDescent="0.2">
      <c r="W195" s="58"/>
      <c r="X195" t="str">
        <f ca="1"/>
        <v>17/11/2023</v>
      </c>
      <c r="Y195" s="4">
        <f ca="1"/>
        <v>0</v>
      </c>
      <c r="Z195" s="4">
        <f ca="1"/>
        <v>0</v>
      </c>
      <c r="AA195" s="4">
        <f ca="1"/>
        <v>0</v>
      </c>
      <c r="AB195" s="4">
        <f ca="1"/>
        <v>0</v>
      </c>
      <c r="AC195" s="4">
        <f ca="1"/>
        <v>0</v>
      </c>
      <c r="AD195" s="4">
        <f ca="1"/>
        <v>0</v>
      </c>
      <c r="AE195" s="4">
        <f ca="1"/>
        <v>0</v>
      </c>
      <c r="AF195" s="4">
        <f ca="1"/>
        <v>0</v>
      </c>
      <c r="AG195" s="4">
        <f ca="1"/>
        <v>0</v>
      </c>
      <c r="AH195" s="4">
        <f ca="1"/>
        <v>0</v>
      </c>
      <c r="AJ195" s="58"/>
      <c r="AK195" t="str">
        <f ca="1"/>
        <v>17/11/2023</v>
      </c>
      <c r="AL195" s="4">
        <f ca="1"/>
        <v>0</v>
      </c>
      <c r="AM195" s="4">
        <f ca="1"/>
        <v>0</v>
      </c>
      <c r="AN195" s="4">
        <f ca="1"/>
        <v>0</v>
      </c>
      <c r="AO195" s="4">
        <f ca="1"/>
        <v>0</v>
      </c>
      <c r="AR195" s="58"/>
      <c r="AS195" t="str">
        <f ca="1"/>
        <v>17/11/2023</v>
      </c>
      <c r="AT195" s="4">
        <f ca="1"/>
        <v>0</v>
      </c>
      <c r="AU195" s="4">
        <f ca="1"/>
        <v>0</v>
      </c>
      <c r="AV195" s="4"/>
    </row>
    <row r="196" spans="23:48" x14ac:dyDescent="0.2">
      <c r="W196" s="58" t="s">
        <v>245</v>
      </c>
      <c r="X196" t="str">
        <f ca="1"/>
        <v>16/11/2023</v>
      </c>
      <c r="Y196" s="4">
        <f ca="1"/>
        <v>0</v>
      </c>
      <c r="Z196" s="4">
        <f ca="1"/>
        <v>0</v>
      </c>
      <c r="AA196" s="4">
        <f ca="1"/>
        <v>0</v>
      </c>
      <c r="AB196" s="4">
        <f ca="1"/>
        <v>0</v>
      </c>
      <c r="AC196" s="4">
        <f ca="1"/>
        <v>0</v>
      </c>
      <c r="AD196" s="4">
        <f ca="1"/>
        <v>0</v>
      </c>
      <c r="AE196" s="4">
        <f ca="1"/>
        <v>0</v>
      </c>
      <c r="AF196" s="4">
        <f ca="1"/>
        <v>0</v>
      </c>
      <c r="AG196" s="4">
        <f ca="1"/>
        <v>0</v>
      </c>
      <c r="AH196" s="4">
        <f ca="1"/>
        <v>0</v>
      </c>
      <c r="AJ196" s="58" t="s">
        <v>245</v>
      </c>
      <c r="AK196" t="str">
        <f ca="1"/>
        <v>16/11/2023</v>
      </c>
      <c r="AL196" s="4">
        <f ca="1"/>
        <v>0</v>
      </c>
      <c r="AM196" s="4">
        <f ca="1"/>
        <v>0</v>
      </c>
      <c r="AN196" s="4">
        <f ca="1"/>
        <v>0</v>
      </c>
      <c r="AO196" s="4">
        <f ca="1"/>
        <v>0</v>
      </c>
      <c r="AR196" s="58" t="s">
        <v>245</v>
      </c>
      <c r="AS196" t="str">
        <f ca="1"/>
        <v>16/11/2023</v>
      </c>
      <c r="AT196" s="4">
        <f ca="1"/>
        <v>0</v>
      </c>
      <c r="AU196" s="4">
        <f ca="1"/>
        <v>0</v>
      </c>
      <c r="AV196" s="4"/>
    </row>
    <row r="197" spans="23:48" x14ac:dyDescent="0.2">
      <c r="W197" s="58"/>
      <c r="X197" t="str">
        <f ca="1"/>
        <v>15/11/2023</v>
      </c>
      <c r="Y197" s="4">
        <f ca="1"/>
        <v>0</v>
      </c>
      <c r="Z197" s="4">
        <f ca="1"/>
        <v>0</v>
      </c>
      <c r="AA197" s="4">
        <f ca="1"/>
        <v>0</v>
      </c>
      <c r="AB197" s="4">
        <f ca="1"/>
        <v>0</v>
      </c>
      <c r="AC197" s="4">
        <f ca="1"/>
        <v>0</v>
      </c>
      <c r="AD197" s="4">
        <f ca="1"/>
        <v>0</v>
      </c>
      <c r="AE197" s="4">
        <f ca="1"/>
        <v>0</v>
      </c>
      <c r="AF197" s="4">
        <f ca="1"/>
        <v>0</v>
      </c>
      <c r="AG197" s="4">
        <f ca="1"/>
        <v>0</v>
      </c>
      <c r="AH197" s="4">
        <f ca="1"/>
        <v>0</v>
      </c>
      <c r="AJ197" s="58"/>
      <c r="AK197" t="str">
        <f ca="1"/>
        <v>15/11/2023</v>
      </c>
      <c r="AL197" s="4">
        <f ca="1"/>
        <v>0</v>
      </c>
      <c r="AM197" s="4">
        <f ca="1"/>
        <v>0</v>
      </c>
      <c r="AN197" s="4">
        <f ca="1"/>
        <v>0</v>
      </c>
      <c r="AO197" s="4">
        <f ca="1"/>
        <v>0</v>
      </c>
      <c r="AR197" s="58"/>
      <c r="AS197" t="str">
        <f ca="1"/>
        <v>15/11/2023</v>
      </c>
      <c r="AT197" s="4">
        <f ca="1"/>
        <v>0</v>
      </c>
      <c r="AU197" s="4">
        <f ca="1"/>
        <v>0</v>
      </c>
      <c r="AV197" s="4"/>
    </row>
    <row r="198" spans="23:48" x14ac:dyDescent="0.2">
      <c r="W198" s="58"/>
      <c r="X198" t="str">
        <f ca="1"/>
        <v>14/11/2023</v>
      </c>
      <c r="Y198" s="4">
        <f ca="1"/>
        <v>0</v>
      </c>
      <c r="Z198" s="4">
        <f ca="1"/>
        <v>0</v>
      </c>
      <c r="AA198" s="4">
        <f ca="1"/>
        <v>0</v>
      </c>
      <c r="AB198" s="4">
        <f ca="1"/>
        <v>0</v>
      </c>
      <c r="AC198" s="4">
        <f ca="1"/>
        <v>0</v>
      </c>
      <c r="AD198" s="4">
        <f ca="1"/>
        <v>0</v>
      </c>
      <c r="AE198" s="4">
        <f ca="1"/>
        <v>0</v>
      </c>
      <c r="AF198" s="4">
        <f ca="1"/>
        <v>0</v>
      </c>
      <c r="AG198" s="4">
        <f ca="1"/>
        <v>0</v>
      </c>
      <c r="AH198" s="4">
        <f ca="1"/>
        <v>0</v>
      </c>
      <c r="AJ198" s="58"/>
      <c r="AK198" t="str">
        <f ca="1"/>
        <v>14/11/2023</v>
      </c>
      <c r="AL198" s="4">
        <f ca="1"/>
        <v>0</v>
      </c>
      <c r="AM198" s="4">
        <f ca="1"/>
        <v>0</v>
      </c>
      <c r="AN198" s="4">
        <f ca="1"/>
        <v>0</v>
      </c>
      <c r="AO198" s="4">
        <f ca="1"/>
        <v>0</v>
      </c>
      <c r="AR198" s="58"/>
      <c r="AS198" t="str">
        <f ca="1"/>
        <v>14/11/2023</v>
      </c>
      <c r="AT198" s="4">
        <f ca="1"/>
        <v>0</v>
      </c>
      <c r="AU198" s="4">
        <f ca="1"/>
        <v>0</v>
      </c>
      <c r="AV198" s="4"/>
    </row>
    <row r="199" spans="23:48" x14ac:dyDescent="0.2">
      <c r="W199" s="58"/>
      <c r="X199" t="str">
        <f ca="1"/>
        <v>13/11/2023</v>
      </c>
      <c r="Y199" s="4">
        <f ca="1"/>
        <v>0</v>
      </c>
      <c r="Z199" s="4">
        <f ca="1"/>
        <v>0</v>
      </c>
      <c r="AA199" s="4">
        <f ca="1"/>
        <v>0</v>
      </c>
      <c r="AB199" s="4">
        <f ca="1"/>
        <v>0</v>
      </c>
      <c r="AC199" s="4">
        <f ca="1"/>
        <v>0</v>
      </c>
      <c r="AD199" s="4">
        <f ca="1"/>
        <v>0</v>
      </c>
      <c r="AE199" s="4">
        <f ca="1"/>
        <v>0</v>
      </c>
      <c r="AF199" s="4">
        <f ca="1"/>
        <v>0</v>
      </c>
      <c r="AG199" s="4">
        <f ca="1"/>
        <v>0</v>
      </c>
      <c r="AH199" s="4">
        <f ca="1"/>
        <v>0</v>
      </c>
      <c r="AJ199" s="58"/>
      <c r="AK199" t="str">
        <f ca="1"/>
        <v>13/11/2023</v>
      </c>
      <c r="AL199" s="4">
        <f ca="1"/>
        <v>0</v>
      </c>
      <c r="AM199" s="4">
        <f ca="1"/>
        <v>0</v>
      </c>
      <c r="AN199" s="4">
        <f ca="1"/>
        <v>0</v>
      </c>
      <c r="AO199" s="4">
        <f ca="1"/>
        <v>0</v>
      </c>
      <c r="AR199" s="58"/>
      <c r="AS199" t="str">
        <f ca="1"/>
        <v>13/11/2023</v>
      </c>
      <c r="AT199" s="4">
        <f ca="1"/>
        <v>0</v>
      </c>
      <c r="AU199" s="4">
        <f ca="1"/>
        <v>0</v>
      </c>
      <c r="AV199" s="4"/>
    </row>
    <row r="200" spans="23:48" x14ac:dyDescent="0.2">
      <c r="W200" s="58"/>
      <c r="X200" t="str">
        <f ca="1"/>
        <v>10/11/2023</v>
      </c>
      <c r="Y200" s="4">
        <f ca="1"/>
        <v>0</v>
      </c>
      <c r="Z200" s="4">
        <f ca="1"/>
        <v>0</v>
      </c>
      <c r="AA200" s="4">
        <f ca="1"/>
        <v>0</v>
      </c>
      <c r="AB200" s="4">
        <f ca="1"/>
        <v>0</v>
      </c>
      <c r="AC200" s="4">
        <f ca="1"/>
        <v>0</v>
      </c>
      <c r="AD200" s="4">
        <f ca="1"/>
        <v>0</v>
      </c>
      <c r="AE200" s="4">
        <f ca="1"/>
        <v>0</v>
      </c>
      <c r="AF200" s="4">
        <f ca="1"/>
        <v>0</v>
      </c>
      <c r="AG200" s="4">
        <f ca="1"/>
        <v>0</v>
      </c>
      <c r="AH200" s="4">
        <f ca="1"/>
        <v>0</v>
      </c>
      <c r="AJ200" s="58"/>
      <c r="AK200" t="str">
        <f ca="1"/>
        <v>10/11/2023</v>
      </c>
      <c r="AL200" s="4">
        <f ca="1"/>
        <v>0</v>
      </c>
      <c r="AM200" s="4">
        <f ca="1"/>
        <v>0</v>
      </c>
      <c r="AN200" s="4">
        <f ca="1"/>
        <v>0</v>
      </c>
      <c r="AO200" s="4">
        <f ca="1"/>
        <v>0</v>
      </c>
      <c r="AR200" s="58"/>
      <c r="AS200" t="str">
        <f ca="1"/>
        <v>10/11/2023</v>
      </c>
      <c r="AT200" s="4">
        <f ca="1"/>
        <v>0</v>
      </c>
      <c r="AU200" s="4">
        <f ca="1"/>
        <v>0</v>
      </c>
      <c r="AV200" s="4"/>
    </row>
    <row r="201" spans="23:48" x14ac:dyDescent="0.2">
      <c r="W201" s="58"/>
      <c r="X201" t="str">
        <f ca="1"/>
        <v>09/11/2023</v>
      </c>
      <c r="Y201" s="4">
        <f ca="1"/>
        <v>0</v>
      </c>
      <c r="Z201" s="4">
        <f ca="1"/>
        <v>0</v>
      </c>
      <c r="AA201" s="4">
        <f ca="1"/>
        <v>0</v>
      </c>
      <c r="AB201" s="4">
        <f ca="1"/>
        <v>0</v>
      </c>
      <c r="AC201" s="4">
        <f ca="1"/>
        <v>0</v>
      </c>
      <c r="AD201" s="4">
        <f ca="1"/>
        <v>0</v>
      </c>
      <c r="AE201" s="4">
        <f ca="1"/>
        <v>0</v>
      </c>
      <c r="AF201" s="4">
        <f ca="1"/>
        <v>0</v>
      </c>
      <c r="AG201" s="4">
        <f ca="1"/>
        <v>0</v>
      </c>
      <c r="AH201" s="4">
        <f ca="1"/>
        <v>0</v>
      </c>
      <c r="AJ201" s="58"/>
      <c r="AK201" t="str">
        <f ca="1"/>
        <v>09/11/2023</v>
      </c>
      <c r="AL201" s="4">
        <f ca="1"/>
        <v>0</v>
      </c>
      <c r="AM201" s="4">
        <f ca="1"/>
        <v>0</v>
      </c>
      <c r="AN201" s="4">
        <f ca="1"/>
        <v>0</v>
      </c>
      <c r="AO201" s="4">
        <f ca="1"/>
        <v>0</v>
      </c>
      <c r="AR201" s="58"/>
      <c r="AS201" t="str">
        <f ca="1"/>
        <v>09/11/2023</v>
      </c>
      <c r="AT201" s="4">
        <f ca="1"/>
        <v>0</v>
      </c>
      <c r="AU201" s="4">
        <f ca="1"/>
        <v>0</v>
      </c>
      <c r="AV201" s="4"/>
    </row>
    <row r="202" spans="23:48" x14ac:dyDescent="0.2">
      <c r="W202" s="58"/>
      <c r="X202" t="str">
        <f ca="1"/>
        <v>08/11/2023</v>
      </c>
      <c r="Y202" s="4">
        <f ca="1"/>
        <v>0</v>
      </c>
      <c r="Z202" s="4">
        <f ca="1"/>
        <v>0</v>
      </c>
      <c r="AA202" s="4">
        <f ca="1"/>
        <v>0</v>
      </c>
      <c r="AB202" s="4">
        <f ca="1"/>
        <v>0</v>
      </c>
      <c r="AC202" s="4">
        <f ca="1"/>
        <v>0</v>
      </c>
      <c r="AD202" s="4">
        <f ca="1"/>
        <v>0</v>
      </c>
      <c r="AE202" s="4">
        <f ca="1"/>
        <v>0</v>
      </c>
      <c r="AF202" s="4">
        <f ca="1"/>
        <v>0</v>
      </c>
      <c r="AG202" s="4">
        <f ca="1"/>
        <v>0</v>
      </c>
      <c r="AH202" s="4">
        <f ca="1"/>
        <v>0</v>
      </c>
      <c r="AJ202" s="58"/>
      <c r="AK202" t="str">
        <f ca="1"/>
        <v>08/11/2023</v>
      </c>
      <c r="AL202" s="4">
        <f ca="1"/>
        <v>0</v>
      </c>
      <c r="AM202" s="4">
        <f ca="1"/>
        <v>0</v>
      </c>
      <c r="AN202" s="4">
        <f ca="1"/>
        <v>0</v>
      </c>
      <c r="AO202" s="4">
        <f ca="1"/>
        <v>0</v>
      </c>
      <c r="AR202" s="58"/>
      <c r="AS202" t="str">
        <f ca="1"/>
        <v>08/11/2023</v>
      </c>
      <c r="AT202" s="4">
        <f ca="1"/>
        <v>0</v>
      </c>
      <c r="AU202" s="4">
        <f ca="1"/>
        <v>0</v>
      </c>
      <c r="AV202" s="4"/>
    </row>
    <row r="203" spans="23:48" x14ac:dyDescent="0.2">
      <c r="W203" s="58"/>
      <c r="X203" t="str">
        <f ca="1"/>
        <v>07/11/2023</v>
      </c>
      <c r="Y203" s="4">
        <f ca="1"/>
        <v>0</v>
      </c>
      <c r="Z203" s="4">
        <f ca="1"/>
        <v>0</v>
      </c>
      <c r="AA203" s="4">
        <f ca="1"/>
        <v>0</v>
      </c>
      <c r="AB203" s="4">
        <f ca="1"/>
        <v>0</v>
      </c>
      <c r="AC203" s="4">
        <f ca="1"/>
        <v>0</v>
      </c>
      <c r="AD203" s="4">
        <f ca="1"/>
        <v>0</v>
      </c>
      <c r="AE203" s="4">
        <f ca="1"/>
        <v>0</v>
      </c>
      <c r="AF203" s="4">
        <f ca="1"/>
        <v>0</v>
      </c>
      <c r="AG203" s="4">
        <f ca="1"/>
        <v>0</v>
      </c>
      <c r="AH203" s="4">
        <f ca="1"/>
        <v>0</v>
      </c>
      <c r="AJ203" s="58"/>
      <c r="AK203" t="str">
        <f ca="1"/>
        <v>07/11/2023</v>
      </c>
      <c r="AL203" s="4">
        <f ca="1"/>
        <v>0</v>
      </c>
      <c r="AM203" s="4">
        <f ca="1"/>
        <v>0</v>
      </c>
      <c r="AN203" s="4">
        <f ca="1"/>
        <v>0</v>
      </c>
      <c r="AO203" s="4">
        <f ca="1"/>
        <v>0</v>
      </c>
      <c r="AR203" s="58"/>
      <c r="AS203" t="str">
        <f ca="1"/>
        <v>07/11/2023</v>
      </c>
      <c r="AT203" s="4">
        <f ca="1"/>
        <v>0</v>
      </c>
      <c r="AU203" s="4">
        <f ca="1"/>
        <v>0</v>
      </c>
      <c r="AV203" s="4"/>
    </row>
    <row r="204" spans="23:48" x14ac:dyDescent="0.2">
      <c r="W204" s="58"/>
      <c r="X204" t="str">
        <f ca="1"/>
        <v>06/11/2023</v>
      </c>
      <c r="Y204" s="4">
        <f ca="1"/>
        <v>0</v>
      </c>
      <c r="Z204" s="4">
        <f ca="1"/>
        <v>0</v>
      </c>
      <c r="AA204" s="4">
        <f ca="1"/>
        <v>0</v>
      </c>
      <c r="AB204" s="4">
        <f ca="1"/>
        <v>0</v>
      </c>
      <c r="AC204" s="4">
        <f ca="1"/>
        <v>0</v>
      </c>
      <c r="AD204" s="4">
        <f ca="1"/>
        <v>0</v>
      </c>
      <c r="AE204" s="4">
        <f ca="1"/>
        <v>0</v>
      </c>
      <c r="AF204" s="4">
        <f ca="1"/>
        <v>0</v>
      </c>
      <c r="AG204" s="4">
        <f ca="1"/>
        <v>0</v>
      </c>
      <c r="AH204" s="4">
        <f ca="1"/>
        <v>0</v>
      </c>
      <c r="AJ204" s="58"/>
      <c r="AK204" t="str">
        <f ca="1"/>
        <v>06/11/2023</v>
      </c>
      <c r="AL204" s="4">
        <f ca="1"/>
        <v>0</v>
      </c>
      <c r="AM204" s="4">
        <f ca="1"/>
        <v>0</v>
      </c>
      <c r="AN204" s="4">
        <f ca="1"/>
        <v>0</v>
      </c>
      <c r="AO204" s="4">
        <f ca="1"/>
        <v>0</v>
      </c>
      <c r="AR204" s="58"/>
      <c r="AS204" t="str">
        <f ca="1"/>
        <v>06/11/2023</v>
      </c>
      <c r="AT204" s="4">
        <f ca="1"/>
        <v>0</v>
      </c>
      <c r="AU204" s="4">
        <f ca="1"/>
        <v>0</v>
      </c>
      <c r="AV204" s="4"/>
    </row>
    <row r="205" spans="23:48" x14ac:dyDescent="0.2">
      <c r="W205" s="58"/>
      <c r="X205" t="str">
        <f ca="1"/>
        <v>03/11/2023</v>
      </c>
      <c r="Y205" s="4">
        <f ca="1"/>
        <v>0</v>
      </c>
      <c r="Z205" s="4">
        <f ca="1"/>
        <v>0</v>
      </c>
      <c r="AA205" s="4">
        <f ca="1"/>
        <v>0</v>
      </c>
      <c r="AB205" s="4">
        <f ca="1"/>
        <v>0</v>
      </c>
      <c r="AC205" s="4">
        <f ca="1"/>
        <v>0</v>
      </c>
      <c r="AD205" s="4">
        <f ca="1"/>
        <v>0</v>
      </c>
      <c r="AE205" s="4">
        <f ca="1"/>
        <v>0</v>
      </c>
      <c r="AF205" s="4">
        <f ca="1"/>
        <v>0</v>
      </c>
      <c r="AG205" s="4">
        <f ca="1"/>
        <v>0</v>
      </c>
      <c r="AH205" s="4">
        <f ca="1"/>
        <v>0</v>
      </c>
      <c r="AJ205" s="58"/>
      <c r="AK205" t="str">
        <f ca="1"/>
        <v>03/11/2023</v>
      </c>
      <c r="AL205" s="4">
        <f ca="1"/>
        <v>0</v>
      </c>
      <c r="AM205" s="4">
        <f ca="1"/>
        <v>0</v>
      </c>
      <c r="AN205" s="4">
        <f ca="1"/>
        <v>0</v>
      </c>
      <c r="AO205" s="4">
        <f ca="1"/>
        <v>0</v>
      </c>
      <c r="AR205" s="58"/>
      <c r="AS205" t="str">
        <f ca="1"/>
        <v>03/11/2023</v>
      </c>
      <c r="AT205" s="4">
        <f ca="1"/>
        <v>0</v>
      </c>
      <c r="AU205" s="4">
        <f ca="1"/>
        <v>0</v>
      </c>
      <c r="AV205" s="4"/>
    </row>
    <row r="206" spans="23:48" x14ac:dyDescent="0.2">
      <c r="W206" s="58"/>
      <c r="X206" t="str">
        <f ca="1"/>
        <v>02/11/2023</v>
      </c>
      <c r="Y206" s="4">
        <f ca="1"/>
        <v>0</v>
      </c>
      <c r="Z206" s="4">
        <f ca="1"/>
        <v>0</v>
      </c>
      <c r="AA206" s="4">
        <f ca="1"/>
        <v>0</v>
      </c>
      <c r="AB206" s="4">
        <f ca="1"/>
        <v>0</v>
      </c>
      <c r="AC206" s="4">
        <f ca="1"/>
        <v>0</v>
      </c>
      <c r="AD206" s="4">
        <f ca="1"/>
        <v>0</v>
      </c>
      <c r="AE206" s="4">
        <f ca="1"/>
        <v>0</v>
      </c>
      <c r="AF206" s="4">
        <f ca="1"/>
        <v>0</v>
      </c>
      <c r="AG206" s="4">
        <f ca="1"/>
        <v>0</v>
      </c>
      <c r="AH206" s="4">
        <f ca="1"/>
        <v>0</v>
      </c>
      <c r="AJ206" s="58"/>
      <c r="AK206" t="str">
        <f ca="1"/>
        <v>02/11/2023</v>
      </c>
      <c r="AL206" s="4">
        <f ca="1"/>
        <v>0</v>
      </c>
      <c r="AM206" s="4">
        <f ca="1"/>
        <v>0</v>
      </c>
      <c r="AN206" s="4">
        <f ca="1"/>
        <v>0</v>
      </c>
      <c r="AO206" s="4">
        <f ca="1"/>
        <v>0</v>
      </c>
      <c r="AR206" s="58"/>
      <c r="AS206" t="str">
        <f ca="1"/>
        <v>02/11/2023</v>
      </c>
      <c r="AT206" s="4">
        <f ca="1"/>
        <v>0</v>
      </c>
      <c r="AU206" s="4">
        <f ca="1"/>
        <v>0</v>
      </c>
      <c r="AV206" s="4"/>
    </row>
    <row r="207" spans="23:48" x14ac:dyDescent="0.2">
      <c r="W207" s="58"/>
      <c r="X207" t="str">
        <f ca="1"/>
        <v>01/11/2023</v>
      </c>
      <c r="Y207" s="4">
        <f ca="1"/>
        <v>0</v>
      </c>
      <c r="Z207" s="4">
        <f ca="1"/>
        <v>0</v>
      </c>
      <c r="AA207" s="4">
        <f ca="1"/>
        <v>0</v>
      </c>
      <c r="AB207" s="4">
        <f ca="1"/>
        <v>0</v>
      </c>
      <c r="AC207" s="4">
        <f ca="1"/>
        <v>0</v>
      </c>
      <c r="AD207" s="4">
        <f ca="1"/>
        <v>0</v>
      </c>
      <c r="AE207" s="4">
        <f ca="1"/>
        <v>0</v>
      </c>
      <c r="AF207" s="4">
        <f ca="1"/>
        <v>0</v>
      </c>
      <c r="AG207" s="4">
        <f ca="1"/>
        <v>0</v>
      </c>
      <c r="AH207" s="4">
        <f ca="1"/>
        <v>0</v>
      </c>
      <c r="AJ207" s="58"/>
      <c r="AK207" t="str">
        <f ca="1"/>
        <v>01/11/2023</v>
      </c>
      <c r="AL207" s="4">
        <f ca="1"/>
        <v>0</v>
      </c>
      <c r="AM207" s="4">
        <f ca="1"/>
        <v>0</v>
      </c>
      <c r="AN207" s="4">
        <f ca="1"/>
        <v>0</v>
      </c>
      <c r="AO207" s="4">
        <f ca="1"/>
        <v>0</v>
      </c>
      <c r="AR207" s="58"/>
      <c r="AS207" t="str">
        <f ca="1"/>
        <v>01/11/2023</v>
      </c>
      <c r="AT207" s="4">
        <f ca="1"/>
        <v>0</v>
      </c>
      <c r="AU207" s="4">
        <f ca="1"/>
        <v>0</v>
      </c>
      <c r="AV207" s="4"/>
    </row>
    <row r="208" spans="23:48" x14ac:dyDescent="0.2">
      <c r="W208" s="58"/>
      <c r="X208" t="str">
        <f ca="1"/>
        <v>31/10/2023</v>
      </c>
      <c r="Y208" s="4">
        <f ca="1"/>
        <v>0</v>
      </c>
      <c r="Z208" s="4">
        <f ca="1"/>
        <v>0</v>
      </c>
      <c r="AA208" s="4">
        <f ca="1"/>
        <v>0</v>
      </c>
      <c r="AB208" s="4">
        <f ca="1"/>
        <v>0</v>
      </c>
      <c r="AC208" s="4">
        <f ca="1"/>
        <v>0</v>
      </c>
      <c r="AD208" s="4">
        <f ca="1"/>
        <v>0</v>
      </c>
      <c r="AE208" s="4">
        <f ca="1"/>
        <v>0</v>
      </c>
      <c r="AF208" s="4">
        <f ca="1"/>
        <v>0</v>
      </c>
      <c r="AG208" s="4">
        <f ca="1"/>
        <v>0</v>
      </c>
      <c r="AH208" s="4">
        <f ca="1"/>
        <v>0</v>
      </c>
      <c r="AJ208" s="58"/>
      <c r="AK208" t="str">
        <f ca="1"/>
        <v>31/10/2023</v>
      </c>
      <c r="AL208" s="4">
        <f ca="1"/>
        <v>0</v>
      </c>
      <c r="AM208" s="4">
        <f ca="1"/>
        <v>0</v>
      </c>
      <c r="AN208" s="4">
        <f ca="1"/>
        <v>0</v>
      </c>
      <c r="AO208" s="4">
        <f ca="1"/>
        <v>0</v>
      </c>
      <c r="AR208" s="58"/>
      <c r="AS208" t="str">
        <f ca="1"/>
        <v>31/10/2023</v>
      </c>
      <c r="AT208" s="4">
        <f ca="1"/>
        <v>0</v>
      </c>
      <c r="AU208" s="4">
        <f ca="1"/>
        <v>0</v>
      </c>
      <c r="AV208" s="4"/>
    </row>
    <row r="209" spans="23:48" x14ac:dyDescent="0.2">
      <c r="W209" s="58"/>
      <c r="X209" t="str">
        <f ca="1"/>
        <v>30/10/2023</v>
      </c>
      <c r="Y209" s="4">
        <f ca="1"/>
        <v>0</v>
      </c>
      <c r="Z209" s="4">
        <f ca="1"/>
        <v>0</v>
      </c>
      <c r="AA209" s="4">
        <f ca="1"/>
        <v>0</v>
      </c>
      <c r="AB209" s="4">
        <f ca="1"/>
        <v>0</v>
      </c>
      <c r="AC209" s="4">
        <f ca="1"/>
        <v>0</v>
      </c>
      <c r="AD209" s="4">
        <f ca="1"/>
        <v>0</v>
      </c>
      <c r="AE209" s="4">
        <f ca="1"/>
        <v>0</v>
      </c>
      <c r="AF209" s="4">
        <f ca="1"/>
        <v>0</v>
      </c>
      <c r="AG209" s="4">
        <f ca="1"/>
        <v>0</v>
      </c>
      <c r="AH209" s="4">
        <f ca="1"/>
        <v>0</v>
      </c>
      <c r="AJ209" s="58"/>
      <c r="AK209" t="str">
        <f ca="1"/>
        <v>30/10/2023</v>
      </c>
      <c r="AL209" s="4">
        <f ca="1"/>
        <v>0</v>
      </c>
      <c r="AM209" s="4">
        <f ca="1"/>
        <v>0</v>
      </c>
      <c r="AN209" s="4">
        <f ca="1"/>
        <v>0</v>
      </c>
      <c r="AO209" s="4">
        <f ca="1"/>
        <v>0</v>
      </c>
      <c r="AR209" s="58"/>
      <c r="AS209" t="str">
        <f ca="1"/>
        <v>30/10/2023</v>
      </c>
      <c r="AT209" s="4">
        <f ca="1"/>
        <v>0</v>
      </c>
      <c r="AU209" s="4">
        <f ca="1"/>
        <v>0</v>
      </c>
      <c r="AV209" s="4"/>
    </row>
    <row r="210" spans="23:48" x14ac:dyDescent="0.2">
      <c r="W210" s="58"/>
      <c r="X210" t="str">
        <f ca="1"/>
        <v>27/10/2023</v>
      </c>
      <c r="Y210" s="4">
        <f ca="1"/>
        <v>0</v>
      </c>
      <c r="Z210" s="4">
        <f ca="1"/>
        <v>0</v>
      </c>
      <c r="AA210" s="4">
        <f ca="1"/>
        <v>0</v>
      </c>
      <c r="AB210" s="4">
        <f ca="1"/>
        <v>0</v>
      </c>
      <c r="AC210" s="4">
        <f ca="1"/>
        <v>0</v>
      </c>
      <c r="AD210" s="4">
        <f ca="1"/>
        <v>0</v>
      </c>
      <c r="AE210" s="4">
        <f ca="1"/>
        <v>0</v>
      </c>
      <c r="AF210" s="4">
        <f ca="1"/>
        <v>0</v>
      </c>
      <c r="AG210" s="4">
        <f ca="1"/>
        <v>0</v>
      </c>
      <c r="AH210" s="4">
        <f ca="1"/>
        <v>0</v>
      </c>
      <c r="AJ210" s="58"/>
      <c r="AK210" t="str">
        <f ca="1"/>
        <v>27/10/2023</v>
      </c>
      <c r="AL210" s="4">
        <f ca="1"/>
        <v>0</v>
      </c>
      <c r="AM210" s="4">
        <f ca="1"/>
        <v>0</v>
      </c>
      <c r="AN210" s="4">
        <f ca="1"/>
        <v>0</v>
      </c>
      <c r="AO210" s="4">
        <f ca="1"/>
        <v>0</v>
      </c>
      <c r="AR210" s="58"/>
      <c r="AS210" t="str">
        <f ca="1"/>
        <v>27/10/2023</v>
      </c>
      <c r="AT210" s="4">
        <f ca="1"/>
        <v>0</v>
      </c>
      <c r="AU210" s="4">
        <f ca="1"/>
        <v>0</v>
      </c>
      <c r="AV210" s="4"/>
    </row>
    <row r="211" spans="23:48" x14ac:dyDescent="0.2">
      <c r="W211" s="58"/>
      <c r="X211" t="str">
        <f ca="1"/>
        <v>26/10/2023</v>
      </c>
      <c r="Y211" s="4">
        <f ca="1"/>
        <v>0</v>
      </c>
      <c r="Z211" s="4">
        <f ca="1"/>
        <v>0</v>
      </c>
      <c r="AA211" s="4">
        <f ca="1"/>
        <v>0</v>
      </c>
      <c r="AB211" s="4">
        <f ca="1"/>
        <v>0</v>
      </c>
      <c r="AC211" s="4">
        <f ca="1"/>
        <v>0</v>
      </c>
      <c r="AD211" s="4">
        <f ca="1"/>
        <v>0</v>
      </c>
      <c r="AE211" s="4">
        <f ca="1"/>
        <v>0</v>
      </c>
      <c r="AF211" s="4">
        <f ca="1"/>
        <v>0</v>
      </c>
      <c r="AG211" s="4">
        <f ca="1"/>
        <v>0</v>
      </c>
      <c r="AH211" s="4">
        <f ca="1"/>
        <v>0</v>
      </c>
      <c r="AJ211" s="58"/>
      <c r="AK211" t="str">
        <f ca="1"/>
        <v>26/10/2023</v>
      </c>
      <c r="AL211" s="4">
        <f ca="1"/>
        <v>0</v>
      </c>
      <c r="AM211" s="4">
        <f ca="1"/>
        <v>0</v>
      </c>
      <c r="AN211" s="4">
        <f ca="1"/>
        <v>0</v>
      </c>
      <c r="AO211" s="4">
        <f ca="1"/>
        <v>0</v>
      </c>
      <c r="AR211" s="58"/>
      <c r="AS211" t="str">
        <f ca="1"/>
        <v>26/10/2023</v>
      </c>
      <c r="AT211" s="4">
        <f ca="1"/>
        <v>0</v>
      </c>
      <c r="AU211" s="4">
        <f ca="1"/>
        <v>0</v>
      </c>
      <c r="AV211" s="4"/>
    </row>
    <row r="212" spans="23:48" x14ac:dyDescent="0.2">
      <c r="W212" s="58"/>
      <c r="X212" t="str">
        <f ca="1"/>
        <v>25/10/2023</v>
      </c>
      <c r="Y212" s="4">
        <f ca="1"/>
        <v>0</v>
      </c>
      <c r="Z212" s="4">
        <f ca="1"/>
        <v>0</v>
      </c>
      <c r="AA212" s="4">
        <f ca="1"/>
        <v>0</v>
      </c>
      <c r="AB212" s="4">
        <f ca="1"/>
        <v>0</v>
      </c>
      <c r="AC212" s="4">
        <f ca="1"/>
        <v>0</v>
      </c>
      <c r="AD212" s="4">
        <f ca="1"/>
        <v>0</v>
      </c>
      <c r="AE212" s="4">
        <f ca="1"/>
        <v>0</v>
      </c>
      <c r="AF212" s="4">
        <f ca="1"/>
        <v>0</v>
      </c>
      <c r="AG212" s="4">
        <f ca="1"/>
        <v>0</v>
      </c>
      <c r="AH212" s="4">
        <f ca="1"/>
        <v>0</v>
      </c>
      <c r="AJ212" s="58"/>
      <c r="AK212" t="str">
        <f ca="1"/>
        <v>25/10/2023</v>
      </c>
      <c r="AL212" s="4">
        <f ca="1"/>
        <v>0</v>
      </c>
      <c r="AM212" s="4">
        <f ca="1"/>
        <v>0</v>
      </c>
      <c r="AN212" s="4">
        <f ca="1"/>
        <v>0</v>
      </c>
      <c r="AO212" s="4">
        <f ca="1"/>
        <v>0</v>
      </c>
      <c r="AR212" s="58"/>
      <c r="AS212" t="str">
        <f ca="1"/>
        <v>25/10/2023</v>
      </c>
      <c r="AT212" s="4">
        <f ca="1"/>
        <v>0</v>
      </c>
      <c r="AU212" s="4">
        <f ca="1"/>
        <v>0</v>
      </c>
      <c r="AV212" s="4"/>
    </row>
    <row r="213" spans="23:48" x14ac:dyDescent="0.2">
      <c r="W213" s="58"/>
      <c r="X213" t="str">
        <f ca="1"/>
        <v>24/10/2023</v>
      </c>
      <c r="Y213" s="4">
        <f ca="1"/>
        <v>0</v>
      </c>
      <c r="Z213" s="4">
        <f ca="1"/>
        <v>0</v>
      </c>
      <c r="AA213" s="4">
        <f ca="1"/>
        <v>0</v>
      </c>
      <c r="AB213" s="4">
        <f ca="1"/>
        <v>0</v>
      </c>
      <c r="AC213" s="4">
        <f ca="1"/>
        <v>0</v>
      </c>
      <c r="AD213" s="4">
        <f ca="1"/>
        <v>0</v>
      </c>
      <c r="AE213" s="4">
        <f ca="1"/>
        <v>0</v>
      </c>
      <c r="AF213" s="4">
        <f ca="1"/>
        <v>0</v>
      </c>
      <c r="AG213" s="4">
        <f ca="1"/>
        <v>0</v>
      </c>
      <c r="AH213" s="4">
        <f ca="1"/>
        <v>0</v>
      </c>
      <c r="AJ213" s="58"/>
      <c r="AK213" t="str">
        <f ca="1"/>
        <v>24/10/2023</v>
      </c>
      <c r="AL213" s="4">
        <f ca="1"/>
        <v>0</v>
      </c>
      <c r="AM213" s="4">
        <f ca="1"/>
        <v>0</v>
      </c>
      <c r="AN213" s="4">
        <f ca="1"/>
        <v>0</v>
      </c>
      <c r="AO213" s="4">
        <f ca="1"/>
        <v>0</v>
      </c>
      <c r="AR213" s="58"/>
      <c r="AS213" t="str">
        <f ca="1"/>
        <v>24/10/2023</v>
      </c>
      <c r="AT213" s="4">
        <f ca="1"/>
        <v>0</v>
      </c>
      <c r="AU213" s="4">
        <f ca="1"/>
        <v>0</v>
      </c>
      <c r="AV213" s="4"/>
    </row>
    <row r="214" spans="23:48" x14ac:dyDescent="0.2">
      <c r="W214" s="58"/>
      <c r="X214" t="str">
        <f ca="1"/>
        <v>23/10/2023</v>
      </c>
      <c r="Y214" s="4">
        <f ca="1"/>
        <v>0</v>
      </c>
      <c r="Z214" s="4">
        <f ca="1"/>
        <v>0</v>
      </c>
      <c r="AA214" s="4">
        <f ca="1"/>
        <v>0</v>
      </c>
      <c r="AB214" s="4">
        <f ca="1"/>
        <v>0</v>
      </c>
      <c r="AC214" s="4">
        <f ca="1"/>
        <v>0</v>
      </c>
      <c r="AD214" s="4">
        <f ca="1"/>
        <v>0</v>
      </c>
      <c r="AE214" s="4">
        <f ca="1"/>
        <v>0</v>
      </c>
      <c r="AF214" s="4">
        <f ca="1"/>
        <v>0</v>
      </c>
      <c r="AG214" s="4">
        <f ca="1"/>
        <v>0</v>
      </c>
      <c r="AH214" s="4">
        <f ca="1"/>
        <v>0</v>
      </c>
      <c r="AJ214" s="58"/>
      <c r="AK214" t="str">
        <f ca="1"/>
        <v>23/10/2023</v>
      </c>
      <c r="AL214" s="4">
        <f ca="1"/>
        <v>0</v>
      </c>
      <c r="AM214" s="4">
        <f ca="1"/>
        <v>0</v>
      </c>
      <c r="AN214" s="4">
        <f ca="1"/>
        <v>0</v>
      </c>
      <c r="AO214" s="4">
        <f ca="1"/>
        <v>0</v>
      </c>
      <c r="AR214" s="58"/>
      <c r="AS214" t="str">
        <f ca="1"/>
        <v>23/10/2023</v>
      </c>
      <c r="AT214" s="4">
        <f ca="1"/>
        <v>0</v>
      </c>
      <c r="AU214" s="4">
        <f ca="1"/>
        <v>0</v>
      </c>
      <c r="AV214" s="4"/>
    </row>
    <row r="215" spans="23:48" x14ac:dyDescent="0.2">
      <c r="W215" s="58"/>
      <c r="X215" t="str">
        <f ca="1"/>
        <v>20/10/2023</v>
      </c>
      <c r="Y215" s="4">
        <f ca="1"/>
        <v>0</v>
      </c>
      <c r="Z215" s="4">
        <f ca="1"/>
        <v>0</v>
      </c>
      <c r="AA215" s="4">
        <f ca="1"/>
        <v>0</v>
      </c>
      <c r="AB215" s="4">
        <f ca="1"/>
        <v>0</v>
      </c>
      <c r="AC215" s="4">
        <f ca="1"/>
        <v>0</v>
      </c>
      <c r="AD215" s="4">
        <f ca="1"/>
        <v>0</v>
      </c>
      <c r="AE215" s="4">
        <f ca="1"/>
        <v>0</v>
      </c>
      <c r="AF215" s="4">
        <f ca="1"/>
        <v>0</v>
      </c>
      <c r="AG215" s="4">
        <f ca="1"/>
        <v>0</v>
      </c>
      <c r="AH215" s="4">
        <f ca="1"/>
        <v>0</v>
      </c>
      <c r="AJ215" s="58"/>
      <c r="AK215" t="str">
        <f ca="1"/>
        <v>20/10/2023</v>
      </c>
      <c r="AL215" s="4">
        <f ca="1"/>
        <v>0</v>
      </c>
      <c r="AM215" s="4">
        <f ca="1"/>
        <v>0</v>
      </c>
      <c r="AN215" s="4">
        <f ca="1"/>
        <v>0</v>
      </c>
      <c r="AO215" s="4">
        <f ca="1"/>
        <v>0</v>
      </c>
      <c r="AR215" s="58"/>
      <c r="AS215" t="str">
        <f ca="1"/>
        <v>20/10/2023</v>
      </c>
      <c r="AT215" s="4">
        <f ca="1"/>
        <v>0</v>
      </c>
      <c r="AU215" s="4">
        <f ca="1"/>
        <v>0</v>
      </c>
      <c r="AV215" s="4"/>
    </row>
    <row r="216" spans="23:48" x14ac:dyDescent="0.2">
      <c r="W216" s="58"/>
      <c r="X216" t="str">
        <f ca="1"/>
        <v>19/10/2023</v>
      </c>
      <c r="Y216" s="4">
        <f ca="1"/>
        <v>0</v>
      </c>
      <c r="Z216" s="4">
        <f ca="1"/>
        <v>0</v>
      </c>
      <c r="AA216" s="4">
        <f ca="1"/>
        <v>0</v>
      </c>
      <c r="AB216" s="4">
        <f ca="1"/>
        <v>0</v>
      </c>
      <c r="AC216" s="4">
        <f ca="1"/>
        <v>0</v>
      </c>
      <c r="AD216" s="4">
        <f ca="1"/>
        <v>0</v>
      </c>
      <c r="AE216" s="4">
        <f ca="1"/>
        <v>0</v>
      </c>
      <c r="AF216" s="4">
        <f ca="1"/>
        <v>0</v>
      </c>
      <c r="AG216" s="4">
        <f ca="1"/>
        <v>0</v>
      </c>
      <c r="AH216" s="4">
        <f ca="1"/>
        <v>0</v>
      </c>
      <c r="AJ216" s="58"/>
      <c r="AK216" t="str">
        <f ca="1"/>
        <v>19/10/2023</v>
      </c>
      <c r="AL216" s="4">
        <f ca="1"/>
        <v>0</v>
      </c>
      <c r="AM216" s="4">
        <f ca="1"/>
        <v>0</v>
      </c>
      <c r="AN216" s="4">
        <f ca="1"/>
        <v>0</v>
      </c>
      <c r="AO216" s="4">
        <f ca="1"/>
        <v>0</v>
      </c>
      <c r="AR216" s="58"/>
      <c r="AS216" t="str">
        <f ca="1"/>
        <v>19/10/2023</v>
      </c>
      <c r="AT216" s="4">
        <f ca="1"/>
        <v>0</v>
      </c>
      <c r="AU216" s="4">
        <f ca="1"/>
        <v>0</v>
      </c>
      <c r="AV216" s="4"/>
    </row>
    <row r="217" spans="23:48" x14ac:dyDescent="0.2">
      <c r="W217" s="58"/>
      <c r="X217" t="str">
        <f ca="1"/>
        <v>18/10/2023</v>
      </c>
      <c r="Y217" s="4">
        <f ca="1"/>
        <v>0</v>
      </c>
      <c r="Z217" s="4">
        <f ca="1"/>
        <v>0</v>
      </c>
      <c r="AA217" s="4">
        <f ca="1"/>
        <v>0</v>
      </c>
      <c r="AB217" s="4">
        <f ca="1"/>
        <v>0</v>
      </c>
      <c r="AC217" s="4">
        <f ca="1"/>
        <v>0</v>
      </c>
      <c r="AD217" s="4">
        <f ca="1"/>
        <v>0</v>
      </c>
      <c r="AE217" s="4">
        <f ca="1"/>
        <v>0</v>
      </c>
      <c r="AF217" s="4">
        <f ca="1"/>
        <v>0</v>
      </c>
      <c r="AG217" s="4">
        <f ca="1"/>
        <v>0</v>
      </c>
      <c r="AH217" s="4">
        <f ca="1"/>
        <v>0</v>
      </c>
      <c r="AJ217" s="58"/>
      <c r="AK217" t="str">
        <f ca="1"/>
        <v>18/10/2023</v>
      </c>
      <c r="AL217" s="4">
        <f ca="1"/>
        <v>0</v>
      </c>
      <c r="AM217" s="4">
        <f ca="1"/>
        <v>0</v>
      </c>
      <c r="AN217" s="4">
        <f ca="1"/>
        <v>0</v>
      </c>
      <c r="AO217" s="4">
        <f ca="1"/>
        <v>0</v>
      </c>
      <c r="AR217" s="58"/>
      <c r="AS217" t="str">
        <f ca="1"/>
        <v>18/10/2023</v>
      </c>
      <c r="AT217" s="4">
        <f ca="1"/>
        <v>0</v>
      </c>
      <c r="AU217" s="4">
        <f ca="1"/>
        <v>0</v>
      </c>
      <c r="AV217" s="4"/>
    </row>
    <row r="218" spans="23:48" x14ac:dyDescent="0.2">
      <c r="W218" s="58"/>
      <c r="X218" t="str">
        <f ca="1"/>
        <v>17/10/2023</v>
      </c>
      <c r="Y218" s="4">
        <f ca="1"/>
        <v>0</v>
      </c>
      <c r="Z218" s="4">
        <f ca="1"/>
        <v>0</v>
      </c>
      <c r="AA218" s="4">
        <f ca="1"/>
        <v>0</v>
      </c>
      <c r="AB218" s="4">
        <f ca="1"/>
        <v>0</v>
      </c>
      <c r="AC218" s="4">
        <f ca="1"/>
        <v>0</v>
      </c>
      <c r="AD218" s="4">
        <f ca="1"/>
        <v>0</v>
      </c>
      <c r="AE218" s="4">
        <f ca="1"/>
        <v>0</v>
      </c>
      <c r="AF218" s="4">
        <f ca="1"/>
        <v>0</v>
      </c>
      <c r="AG218" s="4">
        <f ca="1"/>
        <v>0</v>
      </c>
      <c r="AH218" s="4">
        <f ca="1"/>
        <v>0</v>
      </c>
      <c r="AJ218" s="58"/>
      <c r="AK218" t="str">
        <f ca="1"/>
        <v>17/10/2023</v>
      </c>
      <c r="AL218" s="4">
        <f ca="1"/>
        <v>0</v>
      </c>
      <c r="AM218" s="4">
        <f ca="1"/>
        <v>0</v>
      </c>
      <c r="AN218" s="4">
        <f ca="1"/>
        <v>0</v>
      </c>
      <c r="AO218" s="4">
        <f ca="1"/>
        <v>0</v>
      </c>
      <c r="AS218" t="str">
        <f ca="1"/>
        <v>17/10/2023</v>
      </c>
      <c r="AT218" s="4">
        <f ca="1"/>
        <v>0</v>
      </c>
      <c r="AU218" s="4">
        <f ca="1"/>
        <v>0</v>
      </c>
      <c r="AV218" s="4"/>
    </row>
  </sheetData>
  <mergeCells count="48">
    <mergeCell ref="AK149:AP149"/>
    <mergeCell ref="AJ151:AJ172"/>
    <mergeCell ref="AJ173:AJ195"/>
    <mergeCell ref="AJ196:AJ218"/>
    <mergeCell ref="AR149:AV149"/>
    <mergeCell ref="AR151:AR172"/>
    <mergeCell ref="AR173:AR195"/>
    <mergeCell ref="AR196:AR217"/>
    <mergeCell ref="X149:AH149"/>
    <mergeCell ref="W151:W172"/>
    <mergeCell ref="W173:W195"/>
    <mergeCell ref="W196:W218"/>
    <mergeCell ref="BL101:BL123"/>
    <mergeCell ref="W102:W124"/>
    <mergeCell ref="AF124:AF145"/>
    <mergeCell ref="AM124:AM145"/>
    <mergeCell ref="AX124:AX145"/>
    <mergeCell ref="BD124:BD145"/>
    <mergeCell ref="BL124:BL145"/>
    <mergeCell ref="W125:W146"/>
    <mergeCell ref="W79:W101"/>
    <mergeCell ref="AF79:AF100"/>
    <mergeCell ref="AM79:AM100"/>
    <mergeCell ref="AX79:AX100"/>
    <mergeCell ref="AY77:BB77"/>
    <mergeCell ref="BE77:BJ77"/>
    <mergeCell ref="BD79:BD100"/>
    <mergeCell ref="BL79:BL100"/>
    <mergeCell ref="AF101:AF123"/>
    <mergeCell ref="AM101:AM123"/>
    <mergeCell ref="AX101:AX123"/>
    <mergeCell ref="BD101:BD123"/>
    <mergeCell ref="W6:W27"/>
    <mergeCell ref="AI6:AI27"/>
    <mergeCell ref="AW6:AW27"/>
    <mergeCell ref="BI6:BI27"/>
    <mergeCell ref="BM77:BT77"/>
    <mergeCell ref="W28:W50"/>
    <mergeCell ref="AI28:AI50"/>
    <mergeCell ref="AW28:AW50"/>
    <mergeCell ref="BI28:BI50"/>
    <mergeCell ref="W51:W72"/>
    <mergeCell ref="AI51:AI72"/>
    <mergeCell ref="AW51:AW72"/>
    <mergeCell ref="BI51:BI72"/>
    <mergeCell ref="X77:AD77"/>
    <mergeCell ref="AG77:AK77"/>
    <mergeCell ref="AN77:AV77"/>
  </mergeCells>
  <hyperlinks>
    <hyperlink ref="BN78" location="VNM!A1" display="VNM" xr:uid="{4A150B13-5942-134C-ABF8-4CA6977E3A48}"/>
    <hyperlink ref="BO78" location="DGW!A1" display="DGW" xr:uid="{0F2951B9-1C85-C946-AD49-3FF2422513DC}"/>
    <hyperlink ref="BP78" location="MWG!A1" display="MWG" xr:uid="{69E361D1-C196-3644-B32F-6990095DDDF3}"/>
    <hyperlink ref="BQ78" location="FRT!A1" display="FRT" xr:uid="{A7935450-A06B-164F-B6B9-BC6895A75633}"/>
    <hyperlink ref="BR78" location="PNJ!A1" display="PNJ" xr:uid="{CE555B7A-0A6A-BA49-8C53-014637B6FEB2}"/>
    <hyperlink ref="BS78" location="PET!A1" display="PET" xr:uid="{8AF34DC8-B4C1-A94C-9240-B4BD3338C3B2}"/>
    <hyperlink ref="BT78" location="VRE!A1" display="VRE" xr:uid="{354A8EAC-08E2-2D4E-8F95-535A86C5C66A}"/>
    <hyperlink ref="BF78" location="GMD!A1" display="GMD" xr:uid="{81394583-0266-8640-ACA5-02B123B51E74}"/>
    <hyperlink ref="BG78" location="HAH!A1" display="HAH" xr:uid="{08314C85-AA5A-F94F-A63D-859EA278ECE1}"/>
    <hyperlink ref="BH78" location="PVT!A1" display="PVT" xr:uid="{CC8331EF-6F31-8E4E-A56A-7479CE5A0752}"/>
    <hyperlink ref="BI78" location="VOS!A1" display="VOS" xr:uid="{EA012CA7-A741-DC4F-BB18-F688B360C948}"/>
    <hyperlink ref="BJ78" location="VSC!A1" display="VSC" xr:uid="{8D984F5C-522F-2F46-BFAC-F67B9C07C874}"/>
    <hyperlink ref="AZ78" location="HPG!A1" display="HPG" xr:uid="{8F3BFC54-E683-F54B-8C3A-ABCFEDC65051}"/>
    <hyperlink ref="BA78" location="NKG!A1" display="NKG" xr:uid="{DBAB8002-6F15-9040-A5C0-7F8F067DDA63}"/>
    <hyperlink ref="BB78" location="HSG!A1" display="HSG" xr:uid="{ED975EDF-FD31-464C-847B-195E806F9FF7}"/>
    <hyperlink ref="AH78" location="VHC!A1" display="VHC" xr:uid="{8E115D20-717B-074F-8B75-F1A6ABF2BCF0}"/>
    <hyperlink ref="AI78" location="ANV!A1" display="ANV" xr:uid="{B885ACC5-F9B6-D048-B319-8282F3030681}"/>
    <hyperlink ref="AJ78" location="FMC!A1" display="FMC" xr:uid="{A3B97CE6-E9CF-6543-9528-736D0C49CEED}"/>
    <hyperlink ref="AK78" location="IDI!A1" display="IDI" xr:uid="{E61FE4A6-953D-C14D-9502-F98A5E04D634}"/>
    <hyperlink ref="AO78" location="VNM!A1" display="VNM" xr:uid="{A53EBFA9-F760-A742-A83E-AC85CA7E66CD}"/>
    <hyperlink ref="AP78" location="DGW!A1" display="DGW" xr:uid="{A386DE57-C811-0A49-85E3-3EBE7ECCDB71}"/>
    <hyperlink ref="AQ78" location="MWG!A1" display="MWG" xr:uid="{58F8F196-C1FA-394D-B3A6-5D618094666D}"/>
    <hyperlink ref="AR78" location="FRT!A1" display="FRT" xr:uid="{1355D25A-4565-704E-9652-9545C992C33A}"/>
    <hyperlink ref="AS78" location="PNJ!A1" display="PNJ" xr:uid="{34FB70C9-FFF9-0647-83C0-AAA2107E6570}"/>
    <hyperlink ref="AT78" location="PET!A1" display="PET" xr:uid="{72E5B903-8790-804B-94EB-2D5686E9686D}"/>
    <hyperlink ref="AU78" location="THG!A1" display="THG" xr:uid="{084A0221-AA72-0B41-88DE-F3FBE1D8BA7C}"/>
    <hyperlink ref="AV78" location="'C4G'!A1" display="C4G" xr:uid="{6BABE73D-7850-1845-89D8-87AAD0EEA556}"/>
    <hyperlink ref="Y5" location="SSI!A1" display="SSI" xr:uid="{0C03FE6C-D923-1A4F-AAD7-FFC340383102}"/>
    <hyperlink ref="Z5" location="VND!A1" display="VND" xr:uid="{0534A3FB-BA51-F74A-980B-F9374B1FBFCC}"/>
    <hyperlink ref="AA5" location="VCI!A1" display="VCI" xr:uid="{33770299-4A9B-B542-B8BA-6C8B6590BB04}"/>
    <hyperlink ref="AB5" location="HCM!A1" display="HCM" xr:uid="{61C8F3E8-07B8-D04F-B846-3C7522B760CE}"/>
    <hyperlink ref="AC5" location="FTS!A1" display="FTS" xr:uid="{D3C51EB4-0FA2-DD47-801C-E8CD5FF6EA08}"/>
    <hyperlink ref="AD5" location="MBS!A1" display="MBS" xr:uid="{F56B5C23-3A24-2F47-8C57-7EA9D293ED27}"/>
    <hyperlink ref="AE5" location="BSI!A1" display="BSI" xr:uid="{14573D2F-33D9-DF40-89B5-9429A276EAEE}"/>
    <hyperlink ref="AF5" location="VIX!A1" display="VIX" xr:uid="{20D869ED-DAFE-5A46-9805-2BB649E8EB14}"/>
    <hyperlink ref="AG5" location="SHS!A1" display="SHS" xr:uid="{404CE487-3DD4-C140-8325-B94C3711E26F}"/>
    <hyperlink ref="AR5" location="ACB!A1" display="ACB" xr:uid="{7093C17D-EF65-D740-AE09-09748F9218D6}"/>
    <hyperlink ref="AQ5" location="MBB!A1" display="MBB" xr:uid="{09C4CBD0-FE96-E94E-B361-5A5BA8B5D8ED}"/>
    <hyperlink ref="AP5" location="TPB!A1" display="TPB" xr:uid="{5241A57A-D068-104C-A128-F05627EE91F8}"/>
    <hyperlink ref="AS5" location="VIB!A1" display="VIB" xr:uid="{96B954E0-3810-3948-9330-1589CE986091}"/>
    <hyperlink ref="AT5" location="MSB!A1" display="MSB" xr:uid="{A6C92D62-FC02-5B46-A45C-C8B7FE36C134}"/>
    <hyperlink ref="AU5" location="VPB!A1" display="LPB" xr:uid="{477B33F8-2EBD-104B-88FE-3F7AEFE23E06}"/>
    <hyperlink ref="AO5" location="VPB!A1" display="VPB" xr:uid="{00F30D87-EB17-9545-A05E-F751E2B2372C}"/>
    <hyperlink ref="AN5" location="TCB!A1" display="TCB" xr:uid="{2F3F7C29-F482-F24D-89FD-E8A1372286B6}"/>
    <hyperlink ref="AM5" location="CTG!A1" display="CTG" xr:uid="{F8105DD9-0AFF-E744-BD2B-F508ACB2AE84}"/>
    <hyperlink ref="AL5" location="STB!A1" display="STB" xr:uid="{67F32D01-1A62-554C-9A5B-5FAAEF106E31}"/>
    <hyperlink ref="AK5" location="VCB!A1" display="VCB" xr:uid="{4DC59D79-CCDB-8E4B-9854-C146C8179EC2}"/>
    <hyperlink ref="AY5" location="SSI!A1" display="SSI" xr:uid="{58A3A161-962C-6444-B472-8EA55F90532B}"/>
    <hyperlink ref="AZ5" location="VND!A1" display="VND" xr:uid="{4AD9A8CE-184C-694D-AF55-BCFFA8873C89}"/>
    <hyperlink ref="BA5" location="VCI!A1" display="VCI" xr:uid="{C9C02157-FE18-9C46-8492-DC22F2E77746}"/>
    <hyperlink ref="BB5" location="HCM!A1" display="HCM" xr:uid="{C4A372BD-6A0B-1A44-9D19-66A97B225DDD}"/>
    <hyperlink ref="BC5" location="FTS!A1" display="FTS" xr:uid="{05DD9C39-4C14-2746-B6AE-A39C9F38C7BF}"/>
    <hyperlink ref="BD5" location="MBS!A1" display="MBS" xr:uid="{5DDC443F-131F-5142-8F3E-9A1021BF4A89}"/>
    <hyperlink ref="BE5" location="BSI!A1" display="BSI" xr:uid="{73103C7B-03A1-EE48-B452-ED657314E8EE}"/>
    <hyperlink ref="BF5" location="VIX!A1" display="VIX" xr:uid="{CFAAD0C2-00EF-5947-B13E-45078C3D7503}"/>
    <hyperlink ref="BG5" location="SHS!A1" display="SHS" xr:uid="{796FFDC2-CD7B-8A49-BCCD-EA90F55EB983}"/>
    <hyperlink ref="BK5" location="KBC!A1" display="KBC" xr:uid="{587E94EB-F64B-404B-89CB-42216C854F61}"/>
    <hyperlink ref="BL5" location="IDC!A1" display="IDC" xr:uid="{D3E3E49A-8646-7248-836D-2F1C8891A393}"/>
    <hyperlink ref="BM5" location="SZC!A1" display="SZC" xr:uid="{701ED027-5B84-5740-9900-46CD0A7A383D}"/>
    <hyperlink ref="BN5" location="VGC!A1" display="VGC" xr:uid="{32AFA654-01AC-E245-AD15-83FAC6816B8D}"/>
    <hyperlink ref="BO5" location="PHR!A1" display="PHR" xr:uid="{9EAA3610-B15F-2D49-99F6-298B9410F0E5}"/>
    <hyperlink ref="BP5" location="LHG!A1" display="LHG" xr:uid="{555A657E-4E8F-7946-91E5-42750C13D65B}"/>
    <hyperlink ref="BQ5" location="DPR!A1" display="DPR" xr:uid="{3DAD7B16-F1BC-A743-B08D-77726396708A}"/>
  </hyperlink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B810AC-D057-D84C-A5F0-097DDFE52A13}">
  <sheetPr codeName="Sheet97"/>
  <dimension ref="A7:U163"/>
  <sheetViews>
    <sheetView topLeftCell="A69" zoomScale="91" workbookViewId="0">
      <selection activeCell="U94" sqref="U94"/>
    </sheetView>
  </sheetViews>
  <sheetFormatPr baseColWidth="10" defaultRowHeight="16" x14ac:dyDescent="0.2"/>
  <cols>
    <col min="1" max="1" width="18.1640625" customWidth="1"/>
    <col min="2" max="2" width="13.5" customWidth="1"/>
    <col min="3" max="3" width="14" customWidth="1"/>
    <col min="4" max="4" width="14.5" customWidth="1"/>
    <col min="5" max="5" width="13.1640625" customWidth="1"/>
    <col min="7" max="7" width="12.5" customWidth="1"/>
    <col min="8" max="8" width="9.6640625" customWidth="1"/>
    <col min="9" max="9" width="9.33203125" customWidth="1"/>
    <col min="10" max="10" width="9.83203125" customWidth="1"/>
    <col min="11" max="11" width="13" customWidth="1"/>
    <col min="14" max="14" width="13.5" customWidth="1"/>
    <col min="15" max="15" width="13" customWidth="1"/>
    <col min="18" max="18" width="16.1640625" customWidth="1"/>
  </cols>
  <sheetData>
    <row r="7" spans="1:20" x14ac:dyDescent="0.2">
      <c r="A7" s="16"/>
      <c r="B7" s="5"/>
      <c r="C7" s="5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5"/>
      <c r="T7" s="5"/>
    </row>
    <row r="8" spans="1:20" x14ac:dyDescent="0.2">
      <c r="A8" s="16"/>
      <c r="B8" s="5"/>
      <c r="C8" s="5"/>
      <c r="D8" s="5"/>
      <c r="E8" s="5"/>
      <c r="F8" s="5"/>
      <c r="G8" s="5"/>
      <c r="H8" s="5"/>
      <c r="I8" s="5"/>
      <c r="J8" s="5"/>
      <c r="K8" s="5"/>
      <c r="L8" s="5"/>
      <c r="M8" s="5"/>
      <c r="N8" s="5"/>
      <c r="O8" s="5"/>
      <c r="P8" s="5"/>
      <c r="Q8" s="5"/>
      <c r="R8" s="5"/>
      <c r="S8" s="5"/>
      <c r="T8" s="5"/>
    </row>
    <row r="9" spans="1:20" x14ac:dyDescent="0.2">
      <c r="A9" s="16"/>
      <c r="B9" s="5"/>
      <c r="C9" s="5"/>
      <c r="D9" s="5"/>
      <c r="E9" s="5"/>
      <c r="F9" s="5"/>
      <c r="G9" s="5"/>
      <c r="H9" s="5"/>
      <c r="I9" s="5"/>
      <c r="J9" s="5"/>
      <c r="K9" s="5"/>
      <c r="L9" s="5"/>
      <c r="M9" s="5"/>
      <c r="N9" s="5"/>
      <c r="O9" s="5"/>
      <c r="P9" s="5"/>
      <c r="Q9" s="5"/>
      <c r="R9" s="5"/>
      <c r="S9" s="5"/>
      <c r="T9" s="5"/>
    </row>
    <row r="83" spans="1:21" x14ac:dyDescent="0.2">
      <c r="A83" s="59" t="s">
        <v>226</v>
      </c>
      <c r="B83" s="59"/>
      <c r="C83" s="59"/>
      <c r="D83" s="59"/>
      <c r="E83" s="59"/>
      <c r="F83" s="59"/>
      <c r="G83" s="59"/>
      <c r="H83" s="59"/>
      <c r="I83" s="59"/>
      <c r="J83" s="59"/>
      <c r="K83" s="59"/>
      <c r="L83" s="59"/>
      <c r="M83" s="59"/>
      <c r="N83" s="59"/>
      <c r="O83" s="59"/>
      <c r="P83" s="59"/>
      <c r="Q83" s="59"/>
      <c r="R83" s="59"/>
      <c r="S83" s="59"/>
      <c r="T83" s="59"/>
      <c r="U83" s="5"/>
    </row>
    <row r="84" spans="1:21" x14ac:dyDescent="0.2">
      <c r="A84" s="13" t="s">
        <v>4</v>
      </c>
      <c r="B84" s="13" t="s">
        <v>252</v>
      </c>
      <c r="C84" s="13" t="s">
        <v>253</v>
      </c>
      <c r="D84" s="13" t="s">
        <v>254</v>
      </c>
      <c r="E84" s="13" t="s">
        <v>255</v>
      </c>
      <c r="F84" s="13" t="s">
        <v>26</v>
      </c>
      <c r="G84" s="13" t="s">
        <v>29</v>
      </c>
      <c r="H84" s="13" t="s">
        <v>27</v>
      </c>
      <c r="I84" s="13" t="s">
        <v>48</v>
      </c>
      <c r="J84" s="13" t="s">
        <v>54</v>
      </c>
      <c r="K84" s="13" t="s">
        <v>31</v>
      </c>
      <c r="L84" s="13" t="s">
        <v>101</v>
      </c>
      <c r="M84" s="13" t="s">
        <v>275</v>
      </c>
      <c r="N84" s="13" t="s">
        <v>276</v>
      </c>
      <c r="O84" s="13" t="s">
        <v>277</v>
      </c>
      <c r="P84" s="13" t="s">
        <v>32</v>
      </c>
      <c r="Q84" s="13" t="s">
        <v>278</v>
      </c>
      <c r="R84" s="13" t="s">
        <v>279</v>
      </c>
      <c r="S84" s="13" t="s">
        <v>108</v>
      </c>
      <c r="T84" s="13" t="s">
        <v>280</v>
      </c>
      <c r="U84" s="49"/>
    </row>
    <row r="85" spans="1:21" x14ac:dyDescent="0.2">
      <c r="A85" s="16" t="s">
        <v>294</v>
      </c>
      <c r="B85" s="5">
        <v>0.35840000000000005</v>
      </c>
      <c r="C85" s="5">
        <v>0.33950000000000002</v>
      </c>
      <c r="D85" s="5">
        <v>0.375</v>
      </c>
      <c r="E85" s="5">
        <v>5.5999999999999994E-2</v>
      </c>
      <c r="F85" s="5">
        <v>0.23329999999999998</v>
      </c>
      <c r="G85" s="5">
        <v>0.13150000000000001</v>
      </c>
      <c r="H85" s="5">
        <v>9.6500000000000002E-2</v>
      </c>
      <c r="I85" s="5">
        <v>2.23E-2</v>
      </c>
      <c r="J85" s="5">
        <v>4.9699999999999994E-2</v>
      </c>
      <c r="K85" s="5">
        <v>3.61E-2</v>
      </c>
      <c r="L85" s="5">
        <v>2.2200000000000001E-2</v>
      </c>
      <c r="M85" s="5">
        <v>3.4200000000000001E-2</v>
      </c>
      <c r="N85" s="5">
        <v>1.6899999999999998E-2</v>
      </c>
      <c r="O85" s="5">
        <v>3.3E-3</v>
      </c>
      <c r="P85" s="5">
        <v>4.3E-3</v>
      </c>
      <c r="Q85" s="5">
        <v>3.0000000000000001E-3</v>
      </c>
      <c r="R85" s="5">
        <v>3.7000000000000002E-3</v>
      </c>
      <c r="S85" s="5">
        <v>2.2099999999999998E-2</v>
      </c>
      <c r="T85" s="5">
        <v>1.44E-2</v>
      </c>
    </row>
    <row r="86" spans="1:21" x14ac:dyDescent="0.2">
      <c r="A86" s="16" t="s">
        <v>293</v>
      </c>
      <c r="B86" s="5">
        <v>0.32030000000000003</v>
      </c>
      <c r="C86" s="5">
        <v>0.2747</v>
      </c>
      <c r="D86" s="5">
        <v>0.41229999999999994</v>
      </c>
      <c r="E86" s="5">
        <v>5.6600000000000004E-2</v>
      </c>
      <c r="F86" s="5">
        <v>0.19760000000000003</v>
      </c>
      <c r="G86" s="5">
        <v>0.1091</v>
      </c>
      <c r="H86" s="5">
        <v>0.1489</v>
      </c>
      <c r="I86" s="5">
        <v>1.6399999999999998E-2</v>
      </c>
      <c r="J86" s="5">
        <v>6.4100000000000004E-2</v>
      </c>
      <c r="K86" s="5">
        <v>3.0099999999999998E-2</v>
      </c>
      <c r="L86" s="5">
        <v>2.23E-2</v>
      </c>
      <c r="M86" s="5">
        <v>4.58E-2</v>
      </c>
      <c r="N86" s="5">
        <v>1.7899999999999999E-2</v>
      </c>
      <c r="O86" s="5">
        <v>4.0999999999999995E-3</v>
      </c>
      <c r="P86" s="5">
        <v>4.4000000000000003E-3</v>
      </c>
      <c r="Q86" s="5">
        <v>2.5999999999999999E-3</v>
      </c>
      <c r="R86" s="5">
        <v>3.5999999999999999E-3</v>
      </c>
      <c r="S86" s="5">
        <v>1.38E-2</v>
      </c>
      <c r="T86" s="5">
        <v>8.8999999999999999E-3</v>
      </c>
    </row>
    <row r="87" spans="1:21" x14ac:dyDescent="0.2">
      <c r="A87" s="16" t="s">
        <v>292</v>
      </c>
      <c r="B87" s="5">
        <v>0.33529999999999999</v>
      </c>
      <c r="C87" s="5">
        <v>0.23960000000000001</v>
      </c>
      <c r="D87" s="5">
        <v>0.43979999999999997</v>
      </c>
      <c r="E87" s="5">
        <v>5.4699999999999999E-2</v>
      </c>
      <c r="F87" s="5">
        <v>0.16260000000000002</v>
      </c>
      <c r="G87" s="5">
        <v>0.19519999999999998</v>
      </c>
      <c r="H87" s="5">
        <v>0.10529999999999999</v>
      </c>
      <c r="I87" s="5">
        <v>1.38E-2</v>
      </c>
      <c r="J87" s="5">
        <v>6.7599999999999993E-2</v>
      </c>
      <c r="K87" s="5">
        <v>2.69E-2</v>
      </c>
      <c r="L87" s="5">
        <v>1.9099999999999999E-2</v>
      </c>
      <c r="M87" s="5">
        <v>4.1799999999999997E-2</v>
      </c>
      <c r="N87" s="5">
        <v>1.7399999999999999E-2</v>
      </c>
      <c r="O87" s="5">
        <v>4.4000000000000003E-3</v>
      </c>
      <c r="P87" s="5">
        <v>3.4999999999999996E-3</v>
      </c>
      <c r="Q87" s="5">
        <v>1.8E-3</v>
      </c>
      <c r="R87" s="5">
        <v>2.3999999999999998E-3</v>
      </c>
      <c r="S87" s="5">
        <v>1.3899999999999999E-2</v>
      </c>
      <c r="T87" s="5">
        <v>7.8000000000000005E-3</v>
      </c>
    </row>
    <row r="88" spans="1:21" x14ac:dyDescent="0.2">
      <c r="A88" s="16" t="s">
        <v>291</v>
      </c>
      <c r="B88" s="5">
        <v>0.36820000000000003</v>
      </c>
      <c r="C88" s="5">
        <v>0.28039999999999998</v>
      </c>
      <c r="D88" s="5">
        <v>0.4022</v>
      </c>
      <c r="E88" s="5">
        <v>6.7299999999999999E-2</v>
      </c>
      <c r="F88" s="5">
        <v>0.18600000000000003</v>
      </c>
      <c r="G88" s="5">
        <v>0.1176</v>
      </c>
      <c r="H88" s="5">
        <v>9.3100000000000002E-2</v>
      </c>
      <c r="I88" s="5">
        <v>1.4999999999999999E-2</v>
      </c>
      <c r="J88" s="5">
        <v>0.10589999999999999</v>
      </c>
      <c r="K88" s="5">
        <v>4.1200000000000001E-2</v>
      </c>
      <c r="L88" s="5">
        <v>1.5900000000000001E-2</v>
      </c>
      <c r="M88" s="5">
        <v>5.0599999999999999E-2</v>
      </c>
      <c r="N88" s="5">
        <v>1.47E-2</v>
      </c>
      <c r="O88" s="5">
        <v>3.7000000000000002E-3</v>
      </c>
      <c r="P88" s="5">
        <v>4.8999999999999998E-3</v>
      </c>
      <c r="Q88" s="5">
        <v>2.7000000000000001E-3</v>
      </c>
      <c r="R88" s="5">
        <v>3.5999999999999999E-3</v>
      </c>
      <c r="S88" s="5">
        <v>1.5900000000000001E-2</v>
      </c>
      <c r="T88" s="5">
        <v>8.8999999999999999E-3</v>
      </c>
    </row>
    <row r="89" spans="1:21" x14ac:dyDescent="0.2">
      <c r="A89" s="16" t="s">
        <v>288</v>
      </c>
      <c r="B89" s="5">
        <v>0.36749999999999999</v>
      </c>
      <c r="C89" s="5">
        <v>0.26750000000000002</v>
      </c>
      <c r="D89" s="5">
        <v>0.37180000000000002</v>
      </c>
      <c r="E89" s="5">
        <v>7.0400000000000004E-2</v>
      </c>
      <c r="F89" s="5">
        <v>0.20149999999999998</v>
      </c>
      <c r="G89" s="5">
        <v>0.125</v>
      </c>
      <c r="H89" s="5">
        <v>9.5000000000000001E-2</v>
      </c>
      <c r="I89" s="5">
        <v>1.6799999999999999E-2</v>
      </c>
      <c r="J89" s="5">
        <v>4.2699999999999995E-2</v>
      </c>
      <c r="K89" s="5">
        <v>2.52E-2</v>
      </c>
      <c r="L89" s="5">
        <v>2.3399999999999997E-2</v>
      </c>
      <c r="M89" s="5">
        <v>4.9200000000000001E-2</v>
      </c>
      <c r="N89" s="5">
        <v>1.6200000000000003E-2</v>
      </c>
      <c r="O89" s="5">
        <v>3.4999999999999996E-3</v>
      </c>
      <c r="P89" s="5">
        <v>4.1999999999999997E-3</v>
      </c>
      <c r="Q89" s="5">
        <v>2.3999999999999998E-3</v>
      </c>
      <c r="R89" s="5">
        <v>2.3E-3</v>
      </c>
      <c r="S89" s="5">
        <v>1.84E-2</v>
      </c>
      <c r="T89" s="5">
        <v>7.4000000000000003E-3</v>
      </c>
      <c r="U89" s="5"/>
    </row>
    <row r="90" spans="1:21" x14ac:dyDescent="0.2">
      <c r="A90" s="16" t="s">
        <v>287</v>
      </c>
      <c r="B90" s="5">
        <v>0.35460000000000003</v>
      </c>
      <c r="C90" s="5">
        <v>0.2964</v>
      </c>
      <c r="D90" s="5">
        <v>0.40139999999999998</v>
      </c>
      <c r="E90" s="5">
        <v>8.6199999999999999E-2</v>
      </c>
      <c r="F90" s="5">
        <v>0.2311</v>
      </c>
      <c r="G90" s="5">
        <v>0.11109999999999999</v>
      </c>
      <c r="H90" s="5">
        <v>0.1162</v>
      </c>
      <c r="I90" s="5">
        <v>1.9699999999999999E-2</v>
      </c>
      <c r="J90" s="5">
        <v>4.82E-2</v>
      </c>
      <c r="K90" s="5">
        <v>1.55E-2</v>
      </c>
      <c r="L90" s="5">
        <v>2.2000000000000002E-2</v>
      </c>
      <c r="M90" s="5">
        <v>2.8300000000000002E-2</v>
      </c>
      <c r="N90" s="5">
        <v>1.6200000000000003E-2</v>
      </c>
      <c r="O90" s="5">
        <v>4.0999999999999995E-3</v>
      </c>
      <c r="P90" s="5">
        <v>5.1000000000000004E-3</v>
      </c>
      <c r="Q90" s="5">
        <v>3.5999999999999999E-3</v>
      </c>
      <c r="R90" s="5">
        <v>3.0999999999999999E-3</v>
      </c>
      <c r="S90" s="5">
        <v>2.7900000000000001E-2</v>
      </c>
      <c r="T90" s="5">
        <v>1.1399999999999999E-2</v>
      </c>
      <c r="U90" s="5"/>
    </row>
    <row r="91" spans="1:21" x14ac:dyDescent="0.2">
      <c r="A91" s="16" t="s">
        <v>286</v>
      </c>
      <c r="B91" s="5">
        <v>0.33390000000000003</v>
      </c>
      <c r="C91" s="5">
        <v>0.2676</v>
      </c>
      <c r="D91" s="5">
        <v>0.37060000000000004</v>
      </c>
      <c r="E91" s="5">
        <v>5.6399999999999999E-2</v>
      </c>
      <c r="F91" s="5">
        <v>0.21489999999999998</v>
      </c>
      <c r="G91" s="5">
        <v>0.13689999999999999</v>
      </c>
      <c r="H91" s="5">
        <v>7.3599999999999999E-2</v>
      </c>
      <c r="I91" s="5">
        <v>1.67E-2</v>
      </c>
      <c r="J91" s="5">
        <v>3.9599999999999996E-2</v>
      </c>
      <c r="K91" s="5">
        <v>1.44E-2</v>
      </c>
      <c r="L91" s="5">
        <v>1.84E-2</v>
      </c>
      <c r="M91" s="5">
        <v>2.0400000000000001E-2</v>
      </c>
      <c r="N91" s="5">
        <v>1.15E-2</v>
      </c>
      <c r="O91" s="5">
        <v>3.4999999999999996E-3</v>
      </c>
      <c r="P91" s="5">
        <v>3.2000000000000002E-3</v>
      </c>
      <c r="Q91" s="5">
        <v>2.5000000000000001E-3</v>
      </c>
      <c r="R91" s="5">
        <v>2.5000000000000001E-3</v>
      </c>
      <c r="S91" s="5">
        <v>2.0799999999999999E-2</v>
      </c>
      <c r="T91" s="5">
        <v>7.9000000000000008E-3</v>
      </c>
      <c r="U91" s="5"/>
    </row>
    <row r="92" spans="1:21" x14ac:dyDescent="0.2">
      <c r="A92" s="16" t="s">
        <v>281</v>
      </c>
      <c r="B92" s="5">
        <v>0.37070000000000003</v>
      </c>
      <c r="C92" s="5">
        <v>0.27140000000000003</v>
      </c>
      <c r="D92" s="5">
        <v>0.37530000000000002</v>
      </c>
      <c r="E92" s="5">
        <v>7.5899999999999995E-2</v>
      </c>
      <c r="F92" s="5">
        <v>0.19899999999999998</v>
      </c>
      <c r="G92" s="5">
        <v>0.1079</v>
      </c>
      <c r="H92" s="5">
        <v>9.9299999999999999E-2</v>
      </c>
      <c r="I92" s="5">
        <v>1.89E-2</v>
      </c>
      <c r="J92" s="5">
        <v>6.7199999999999996E-2</v>
      </c>
      <c r="K92" s="5">
        <v>1.7899999999999999E-2</v>
      </c>
      <c r="L92" s="5">
        <v>2.2400000000000003E-2</v>
      </c>
      <c r="M92" s="5">
        <v>2.69E-2</v>
      </c>
      <c r="N92" s="5">
        <v>2.1600000000000001E-2</v>
      </c>
      <c r="O92" s="5">
        <v>2.5000000000000001E-3</v>
      </c>
      <c r="P92" s="5">
        <v>3.5999999999999999E-3</v>
      </c>
      <c r="Q92" s="5">
        <v>3.4000000000000002E-3</v>
      </c>
      <c r="R92" s="5">
        <v>3.4000000000000002E-3</v>
      </c>
      <c r="S92" s="5">
        <v>1.9099999999999999E-2</v>
      </c>
      <c r="T92" s="5">
        <v>1.18E-2</v>
      </c>
      <c r="U92" s="5"/>
    </row>
    <row r="93" spans="1:21" x14ac:dyDescent="0.2">
      <c r="A93" s="16" t="s">
        <v>273</v>
      </c>
      <c r="B93" s="5">
        <v>0.27960000000000002</v>
      </c>
      <c r="C93" s="5">
        <v>0.22690000000000002</v>
      </c>
      <c r="D93" s="5">
        <v>0.44119999999999998</v>
      </c>
      <c r="E93" s="5">
        <v>7.9899999999999999E-2</v>
      </c>
      <c r="F93" s="5">
        <v>0.14419999999999999</v>
      </c>
      <c r="G93" s="5">
        <v>0.1074</v>
      </c>
      <c r="H93" s="5">
        <v>0.11349999999999999</v>
      </c>
      <c r="I93" s="5">
        <v>2.2599999999999999E-2</v>
      </c>
      <c r="J93" s="5">
        <v>7.0999999999999994E-2</v>
      </c>
      <c r="K93" s="5">
        <v>2.06E-2</v>
      </c>
      <c r="L93" s="5">
        <v>3.4599999999999999E-2</v>
      </c>
      <c r="M93" s="5">
        <v>2.5699999999999997E-2</v>
      </c>
      <c r="N93" s="5">
        <v>2.0099999999999996E-2</v>
      </c>
      <c r="O93" s="5">
        <v>7.3000000000000001E-3</v>
      </c>
      <c r="P93" s="5">
        <v>4.5000000000000005E-3</v>
      </c>
      <c r="Q93" s="5">
        <v>3.2000000000000002E-3</v>
      </c>
      <c r="R93" s="5">
        <v>2.3E-3</v>
      </c>
      <c r="S93" s="5">
        <v>2.46E-2</v>
      </c>
      <c r="T93" s="5">
        <v>1.54E-2</v>
      </c>
      <c r="U93" s="5"/>
    </row>
    <row r="94" spans="1:21" x14ac:dyDescent="0.2">
      <c r="A94" s="16" t="s">
        <v>272</v>
      </c>
      <c r="B94" s="5">
        <v>0.30609999999999998</v>
      </c>
      <c r="C94" s="5">
        <v>0.21870000000000001</v>
      </c>
      <c r="D94" s="5">
        <v>0.41249999999999998</v>
      </c>
      <c r="E94" s="5">
        <v>7.8200000000000006E-2</v>
      </c>
      <c r="F94" s="5">
        <v>0.1343</v>
      </c>
      <c r="G94" s="5">
        <v>0.10220000000000001</v>
      </c>
      <c r="H94" s="5">
        <v>0.1288</v>
      </c>
      <c r="I94" s="5">
        <v>1.4800000000000001E-2</v>
      </c>
      <c r="J94" s="5">
        <v>6.0599999999999994E-2</v>
      </c>
      <c r="K94" s="5">
        <v>1.8200000000000001E-2</v>
      </c>
      <c r="L94" s="5">
        <v>1.95E-2</v>
      </c>
      <c r="M94" s="5">
        <v>2.7999999999999997E-2</v>
      </c>
      <c r="N94" s="5">
        <v>1.3500000000000002E-2</v>
      </c>
      <c r="O94" s="5">
        <v>4.1999999999999997E-3</v>
      </c>
      <c r="P94" s="5">
        <v>3.8E-3</v>
      </c>
      <c r="Q94" s="5">
        <v>3.8E-3</v>
      </c>
      <c r="R94" s="5">
        <v>4.8999999999999998E-3</v>
      </c>
      <c r="S94" s="5">
        <v>1.6E-2</v>
      </c>
      <c r="T94" s="5">
        <v>1.1000000000000001E-2</v>
      </c>
      <c r="U94" s="5"/>
    </row>
    <row r="95" spans="1:21" x14ac:dyDescent="0.2">
      <c r="A95" s="16" t="s">
        <v>248</v>
      </c>
      <c r="B95" s="5">
        <v>0.29699999999999999</v>
      </c>
      <c r="C95" s="5">
        <v>0.23769999999999999</v>
      </c>
      <c r="D95" s="5">
        <v>0.39840000000000003</v>
      </c>
      <c r="E95" s="5">
        <v>9.1400000000000009E-2</v>
      </c>
      <c r="F95" s="5">
        <v>0.1578</v>
      </c>
      <c r="G95" s="5">
        <v>0.1106</v>
      </c>
      <c r="H95" s="5">
        <v>0.1079</v>
      </c>
      <c r="I95" s="5">
        <v>1.9099999999999999E-2</v>
      </c>
      <c r="J95" s="5">
        <v>4.7599999999999996E-2</v>
      </c>
      <c r="K95" s="5">
        <v>2.2799999999999997E-2</v>
      </c>
      <c r="L95" s="5">
        <v>1.5600000000000001E-2</v>
      </c>
      <c r="M95" s="5">
        <v>2.7300000000000001E-2</v>
      </c>
      <c r="N95" s="5">
        <v>1.3899999999999999E-2</v>
      </c>
      <c r="O95" s="5">
        <v>4.0000000000000001E-3</v>
      </c>
      <c r="P95" s="5">
        <v>7.4999999999999997E-3</v>
      </c>
      <c r="Q95" s="5">
        <v>4.5000000000000005E-3</v>
      </c>
      <c r="R95" s="5">
        <v>4.5000000000000005E-3</v>
      </c>
      <c r="S95" s="5">
        <v>2.7400000000000001E-2</v>
      </c>
      <c r="T95" s="5">
        <v>9.3999999999999986E-3</v>
      </c>
      <c r="U95" s="5"/>
    </row>
    <row r="96" spans="1:21" x14ac:dyDescent="0.2">
      <c r="A96" s="16" t="s">
        <v>240</v>
      </c>
      <c r="B96" s="5">
        <v>0.36979999999999996</v>
      </c>
      <c r="C96" s="5">
        <v>0.31759999999999999</v>
      </c>
      <c r="D96" s="5">
        <v>0.38469999999999999</v>
      </c>
      <c r="E96" s="5">
        <v>1.54E-2</v>
      </c>
      <c r="F96" s="5">
        <v>0.21710000000000002</v>
      </c>
      <c r="G96" s="5">
        <v>0.1588</v>
      </c>
      <c r="H96" s="5">
        <v>8.3400000000000002E-2</v>
      </c>
      <c r="I96" s="5">
        <v>2.1000000000000001E-2</v>
      </c>
      <c r="J96" s="5">
        <v>5.1799999999999999E-2</v>
      </c>
      <c r="K96" s="5">
        <v>1.6E-2</v>
      </c>
      <c r="L96" s="5">
        <v>1.9099999999999999E-2</v>
      </c>
      <c r="M96" s="5">
        <v>2.2499999999999999E-2</v>
      </c>
      <c r="N96" s="5">
        <v>1.4499999999999999E-2</v>
      </c>
      <c r="O96" s="5">
        <v>3.0000000000000001E-3</v>
      </c>
      <c r="P96" s="5">
        <v>4.3E-3</v>
      </c>
      <c r="Q96" s="5">
        <v>4.0000000000000002E-4</v>
      </c>
      <c r="R96" s="5">
        <v>2.2000000000000001E-3</v>
      </c>
      <c r="S96" s="5">
        <v>2.5000000000000001E-2</v>
      </c>
      <c r="T96" s="5">
        <v>1.41E-2</v>
      </c>
      <c r="U96" s="5"/>
    </row>
    <row r="97" spans="1:21" x14ac:dyDescent="0.2">
      <c r="A97" s="16" t="s">
        <v>239</v>
      </c>
      <c r="B97" s="5">
        <v>0.27639999999999998</v>
      </c>
      <c r="C97" s="5">
        <v>0.20449999999999999</v>
      </c>
      <c r="D97" s="5">
        <v>0.36969999999999997</v>
      </c>
      <c r="E97" s="5">
        <v>1.83E-2</v>
      </c>
      <c r="F97" s="5">
        <v>0.13819999999999999</v>
      </c>
      <c r="G97" s="5">
        <v>8.8699999999999987E-2</v>
      </c>
      <c r="H97" s="5">
        <v>6.480000000000001E-2</v>
      </c>
      <c r="I97" s="5">
        <v>2.1600000000000001E-2</v>
      </c>
      <c r="J97" s="5">
        <v>4.5599999999999995E-2</v>
      </c>
      <c r="K97" s="5">
        <v>2.46E-2</v>
      </c>
      <c r="L97" s="5">
        <v>1.5600000000000001E-2</v>
      </c>
      <c r="M97" s="5">
        <v>5.6600000000000004E-2</v>
      </c>
      <c r="N97" s="5">
        <v>1.2800000000000001E-2</v>
      </c>
      <c r="O97" s="5">
        <v>5.5000000000000005E-3</v>
      </c>
      <c r="P97" s="5">
        <v>6.8999999999999999E-3</v>
      </c>
      <c r="Q97" s="5">
        <v>2.9999999999999997E-4</v>
      </c>
      <c r="R97" s="5">
        <v>9.1999999999999998E-3</v>
      </c>
      <c r="S97" s="5">
        <v>2.41E-2</v>
      </c>
      <c r="T97" s="5">
        <v>8.6999999999999994E-3</v>
      </c>
      <c r="U97" s="5"/>
    </row>
    <row r="98" spans="1:21" x14ac:dyDescent="0.2">
      <c r="A98" s="16" t="s">
        <v>238</v>
      </c>
      <c r="B98" s="5">
        <v>0.25540000000000002</v>
      </c>
      <c r="C98" s="5">
        <v>0.18940000000000001</v>
      </c>
      <c r="D98" s="5">
        <v>0.47979999999999995</v>
      </c>
      <c r="E98" s="5">
        <v>9.6600000000000005E-2</v>
      </c>
      <c r="F98" s="5">
        <v>0.1137</v>
      </c>
      <c r="G98" s="5">
        <v>0.17010000000000003</v>
      </c>
      <c r="H98" s="5">
        <v>9.1499999999999998E-2</v>
      </c>
      <c r="I98" s="5">
        <v>1.9E-2</v>
      </c>
      <c r="J98" s="5">
        <v>5.8200000000000002E-2</v>
      </c>
      <c r="K98" s="5">
        <v>1.84E-2</v>
      </c>
      <c r="L98" s="5">
        <v>1.4999999999999999E-2</v>
      </c>
      <c r="M98" s="5">
        <v>2.41E-2</v>
      </c>
      <c r="N98" s="5">
        <v>1.1000000000000001E-2</v>
      </c>
      <c r="O98" s="5">
        <v>3.5999999999999999E-3</v>
      </c>
      <c r="P98" s="5">
        <v>4.0000000000000001E-3</v>
      </c>
      <c r="Q98" s="5">
        <v>9.5999999999999992E-3</v>
      </c>
      <c r="R98" s="5">
        <v>1.8E-3</v>
      </c>
      <c r="S98" s="5">
        <v>6.0400000000000002E-2</v>
      </c>
      <c r="T98" s="5">
        <v>1.38E-2</v>
      </c>
      <c r="U98" s="5"/>
    </row>
    <row r="99" spans="1:21" x14ac:dyDescent="0.2">
      <c r="A99" s="16" t="s">
        <v>234</v>
      </c>
      <c r="B99" s="5">
        <v>0.32520000000000004</v>
      </c>
      <c r="C99" s="5">
        <v>0.22469999999999998</v>
      </c>
      <c r="D99" s="5">
        <v>0.40679999999999999</v>
      </c>
      <c r="E99" s="5">
        <v>7.8399999999999997E-2</v>
      </c>
      <c r="F99" s="5">
        <v>0.15079999999999999</v>
      </c>
      <c r="G99" s="5">
        <v>0.1103</v>
      </c>
      <c r="H99" s="5">
        <v>8.8100000000000012E-2</v>
      </c>
      <c r="I99" s="5">
        <v>2.6099999999999998E-2</v>
      </c>
      <c r="J99" s="5">
        <v>5.9000000000000004E-2</v>
      </c>
      <c r="K99" s="5">
        <v>1.67E-2</v>
      </c>
      <c r="L99" s="5">
        <v>1.54E-2</v>
      </c>
      <c r="M99" s="5">
        <v>2.3799999999999998E-2</v>
      </c>
      <c r="N99" s="5">
        <v>1.18E-2</v>
      </c>
      <c r="O99" s="5">
        <v>3.2000000000000002E-3</v>
      </c>
      <c r="P99" s="5">
        <v>3.4999999999999996E-3</v>
      </c>
      <c r="Q99" s="5">
        <v>3.3E-3</v>
      </c>
      <c r="R99" s="5">
        <v>3.5999999999999999E-3</v>
      </c>
      <c r="S99" s="5">
        <v>2.2799999999999997E-2</v>
      </c>
      <c r="T99" s="5">
        <v>7.8000000000000005E-3</v>
      </c>
      <c r="U99" s="5"/>
    </row>
    <row r="100" spans="1:21" x14ac:dyDescent="0.2">
      <c r="A100" s="16" t="s">
        <v>233</v>
      </c>
      <c r="B100" s="5">
        <v>0.28389999999999999</v>
      </c>
      <c r="C100" s="5">
        <v>0.2094</v>
      </c>
      <c r="D100" s="5">
        <v>0.4118</v>
      </c>
      <c r="E100" s="5">
        <v>8.1900000000000001E-2</v>
      </c>
      <c r="F100" s="5">
        <v>0.10920000000000001</v>
      </c>
      <c r="G100" s="5">
        <v>0.1033</v>
      </c>
      <c r="H100" s="5">
        <v>0.10779999999999999</v>
      </c>
      <c r="I100" s="5">
        <v>1.6899999999999998E-2</v>
      </c>
      <c r="J100" s="5">
        <v>7.8799999999999995E-2</v>
      </c>
      <c r="K100" s="5">
        <v>1.9699999999999999E-2</v>
      </c>
      <c r="L100" s="5">
        <v>1.5100000000000001E-2</v>
      </c>
      <c r="M100" s="5">
        <v>2.0899999999999998E-2</v>
      </c>
      <c r="N100" s="5">
        <v>1.6299999999999999E-2</v>
      </c>
      <c r="O100" s="5">
        <v>3.8E-3</v>
      </c>
      <c r="P100" s="5">
        <v>3.7000000000000002E-3</v>
      </c>
      <c r="Q100" s="5">
        <v>1.9E-3</v>
      </c>
      <c r="R100" s="5">
        <v>1.6000000000000001E-3</v>
      </c>
      <c r="S100" s="5">
        <v>1.9900000000000001E-2</v>
      </c>
      <c r="T100" s="5">
        <v>1.03E-2</v>
      </c>
      <c r="U100" s="5"/>
    </row>
    <row r="101" spans="1:21" x14ac:dyDescent="0.2">
      <c r="A101" s="16" t="s">
        <v>232</v>
      </c>
      <c r="B101" s="5">
        <v>0.34</v>
      </c>
      <c r="C101" s="5">
        <v>0.15190000000000001</v>
      </c>
      <c r="D101" s="5">
        <v>0.38619999999999999</v>
      </c>
      <c r="E101" s="5">
        <v>7.9899999999999999E-2</v>
      </c>
      <c r="F101" s="5">
        <v>8.3100000000000007E-2</v>
      </c>
      <c r="G101" s="5">
        <v>0.12269999999999999</v>
      </c>
      <c r="H101" s="5">
        <v>8.5800000000000001E-2</v>
      </c>
      <c r="I101" s="5">
        <v>1.34E-2</v>
      </c>
      <c r="J101" s="5">
        <v>5.9900000000000002E-2</v>
      </c>
      <c r="K101" s="5">
        <v>1.77E-2</v>
      </c>
      <c r="L101" s="5">
        <v>1.18E-2</v>
      </c>
      <c r="M101" s="5">
        <v>2.41E-2</v>
      </c>
      <c r="N101" s="5">
        <v>1.4800000000000001E-2</v>
      </c>
      <c r="O101" s="5">
        <v>4.0999999999999995E-3</v>
      </c>
      <c r="P101" s="5">
        <v>4.1999999999999997E-3</v>
      </c>
      <c r="Q101" s="5">
        <v>3.8E-3</v>
      </c>
      <c r="R101" s="5">
        <v>1.7000000000000001E-3</v>
      </c>
      <c r="S101" s="5">
        <v>2.75E-2</v>
      </c>
      <c r="T101" s="5">
        <v>8.8999999999999999E-3</v>
      </c>
      <c r="U101" s="5"/>
    </row>
    <row r="102" spans="1:21" x14ac:dyDescent="0.2">
      <c r="A102" s="16" t="s">
        <v>231</v>
      </c>
      <c r="B102" s="5">
        <v>0.27800000000000002</v>
      </c>
      <c r="C102" s="5">
        <v>0.2072</v>
      </c>
      <c r="D102" s="5">
        <v>0.44789999999999996</v>
      </c>
      <c r="E102" s="5">
        <v>9.1300000000000006E-2</v>
      </c>
      <c r="F102" s="5">
        <v>9.3399999999999997E-2</v>
      </c>
      <c r="G102" s="5">
        <v>0.1211</v>
      </c>
      <c r="H102" s="5">
        <v>0.10710000000000001</v>
      </c>
      <c r="I102" s="5">
        <v>2.4E-2</v>
      </c>
      <c r="J102" s="5">
        <v>8.4499999999999992E-2</v>
      </c>
      <c r="K102" s="5">
        <v>2.29E-2</v>
      </c>
      <c r="L102" s="5">
        <v>1.44E-2</v>
      </c>
      <c r="M102" s="5">
        <v>4.8000000000000001E-2</v>
      </c>
      <c r="N102" s="5">
        <v>1.6899999999999998E-2</v>
      </c>
      <c r="O102" s="5">
        <v>6.1999999999999998E-3</v>
      </c>
      <c r="P102" s="5">
        <v>4.5999999999999999E-3</v>
      </c>
      <c r="Q102" s="5">
        <v>1.8E-3</v>
      </c>
      <c r="R102" s="5">
        <v>2.0999999999999999E-3</v>
      </c>
      <c r="S102" s="5">
        <v>3.7699999999999997E-2</v>
      </c>
      <c r="T102" s="5">
        <v>1.3600000000000001E-2</v>
      </c>
      <c r="U102" s="5"/>
    </row>
    <row r="103" spans="1:21" x14ac:dyDescent="0.2">
      <c r="A103" s="16" t="s">
        <v>230</v>
      </c>
      <c r="B103" s="5">
        <v>0.29559999999999997</v>
      </c>
      <c r="C103" s="5">
        <v>0.19</v>
      </c>
      <c r="D103" s="5">
        <v>0.4279</v>
      </c>
      <c r="E103" s="5">
        <v>9.8000000000000004E-2</v>
      </c>
      <c r="F103" s="5">
        <v>0.10150000000000001</v>
      </c>
      <c r="G103" s="5">
        <v>0.1075</v>
      </c>
      <c r="H103" s="5">
        <v>0.11560000000000001</v>
      </c>
      <c r="I103" s="5">
        <v>1.5600000000000001E-2</v>
      </c>
      <c r="J103" s="5">
        <v>7.4800000000000005E-2</v>
      </c>
      <c r="K103" s="5">
        <v>2.8199999999999999E-2</v>
      </c>
      <c r="L103" s="5">
        <v>1.61E-2</v>
      </c>
      <c r="M103" s="5">
        <v>2.4799999999999999E-2</v>
      </c>
      <c r="N103" s="5">
        <v>2.8300000000000002E-2</v>
      </c>
      <c r="O103" s="5">
        <v>3.5999999999999999E-3</v>
      </c>
      <c r="P103" s="5">
        <v>4.5999999999999999E-3</v>
      </c>
      <c r="Q103" s="5">
        <v>3.0000000000000001E-3</v>
      </c>
      <c r="R103" s="5">
        <v>1.6000000000000001E-3</v>
      </c>
      <c r="S103" s="5">
        <v>2.6800000000000001E-2</v>
      </c>
      <c r="T103" s="5">
        <v>7.6E-3</v>
      </c>
      <c r="U103" s="5"/>
    </row>
    <row r="104" spans="1:21" x14ac:dyDescent="0.2">
      <c r="A104" s="16" t="s">
        <v>229</v>
      </c>
      <c r="B104" s="5">
        <v>0.28999999999999998</v>
      </c>
      <c r="C104" s="5">
        <v>0.22649999999999998</v>
      </c>
      <c r="D104" s="5">
        <v>0.48080000000000001</v>
      </c>
      <c r="E104" s="5">
        <v>8.1600000000000006E-2</v>
      </c>
      <c r="F104" s="5">
        <v>0.13869999999999999</v>
      </c>
      <c r="G104" s="5">
        <v>0.18440000000000001</v>
      </c>
      <c r="H104" s="5">
        <v>0.106</v>
      </c>
      <c r="I104" s="5">
        <v>2.18E-2</v>
      </c>
      <c r="J104" s="5">
        <v>5.8799999999999998E-2</v>
      </c>
      <c r="K104" s="5">
        <v>2.4E-2</v>
      </c>
      <c r="L104" s="5">
        <v>1.5100000000000001E-2</v>
      </c>
      <c r="M104" s="5">
        <v>2.7799999999999998E-2</v>
      </c>
      <c r="N104" s="5">
        <v>1.4199999999999999E-2</v>
      </c>
      <c r="O104" s="5">
        <v>4.1999999999999997E-3</v>
      </c>
      <c r="P104" s="5">
        <v>4.5000000000000005E-3</v>
      </c>
      <c r="Q104" s="5">
        <v>1.6000000000000001E-3</v>
      </c>
      <c r="R104" s="5">
        <v>1.9E-3</v>
      </c>
      <c r="S104" s="5">
        <v>3.0899999999999997E-2</v>
      </c>
      <c r="T104" s="5">
        <v>9.0000000000000011E-3</v>
      </c>
      <c r="U104" s="5"/>
    </row>
    <row r="105" spans="1:21" x14ac:dyDescent="0.2">
      <c r="A105" s="16" t="s">
        <v>228</v>
      </c>
      <c r="B105" s="5">
        <v>0.25840000000000002</v>
      </c>
      <c r="C105" s="5">
        <v>0.17910000000000001</v>
      </c>
      <c r="D105" s="5">
        <v>0.4375</v>
      </c>
      <c r="E105" s="5">
        <v>8.4199999999999997E-2</v>
      </c>
      <c r="F105" s="5">
        <v>0.1075</v>
      </c>
      <c r="G105" s="5">
        <v>9.9299999999999999E-2</v>
      </c>
      <c r="H105" s="5">
        <v>9.6600000000000005E-2</v>
      </c>
      <c r="I105" s="5">
        <v>1.6500000000000001E-2</v>
      </c>
      <c r="J105" s="5">
        <v>7.5199999999999989E-2</v>
      </c>
      <c r="K105" s="5">
        <v>3.1699999999999999E-2</v>
      </c>
      <c r="L105" s="5">
        <v>1.2800000000000001E-2</v>
      </c>
      <c r="M105" s="5">
        <v>2.1899999999999999E-2</v>
      </c>
      <c r="N105" s="5">
        <v>1.78E-2</v>
      </c>
      <c r="O105" s="5">
        <v>3.7000000000000002E-3</v>
      </c>
      <c r="P105" s="5">
        <v>5.3E-3</v>
      </c>
      <c r="Q105" s="5">
        <v>2.2000000000000001E-3</v>
      </c>
      <c r="R105" s="5">
        <v>1.1000000000000001E-3</v>
      </c>
      <c r="S105" s="5">
        <v>1.95E-2</v>
      </c>
      <c r="T105" s="5">
        <v>8.8999999999999999E-3</v>
      </c>
      <c r="U105" s="5"/>
    </row>
    <row r="106" spans="1:21" x14ac:dyDescent="0.2">
      <c r="A106" s="16" t="s">
        <v>222</v>
      </c>
      <c r="B106" s="5">
        <v>0.34490000000000004</v>
      </c>
      <c r="C106" s="5">
        <v>0.1812</v>
      </c>
      <c r="D106" s="5">
        <v>0.36549999999999999</v>
      </c>
      <c r="E106" s="5">
        <v>0.11310000000000001</v>
      </c>
      <c r="F106" s="5">
        <v>9.6199999999999994E-2</v>
      </c>
      <c r="G106" s="5">
        <v>0.12839999999999999</v>
      </c>
      <c r="H106" s="5">
        <v>8.9499999999999996E-2</v>
      </c>
      <c r="I106" s="5">
        <v>1.3899999999999999E-2</v>
      </c>
      <c r="J106" s="5">
        <v>5.3200000000000004E-2</v>
      </c>
      <c r="K106" s="5">
        <v>3.3799999999999997E-2</v>
      </c>
      <c r="L106" s="5">
        <v>1.54E-2</v>
      </c>
      <c r="M106" s="5">
        <v>1.78E-2</v>
      </c>
      <c r="N106" s="5">
        <v>1.7899999999999999E-2</v>
      </c>
      <c r="O106" s="5">
        <v>3.9000000000000003E-3</v>
      </c>
      <c r="P106" s="5">
        <v>2.8999999999999998E-3</v>
      </c>
      <c r="Q106" s="5">
        <v>1.7000000000000001E-3</v>
      </c>
      <c r="R106" s="5">
        <v>1.4000000000000002E-3</v>
      </c>
      <c r="S106" s="5">
        <v>1.84E-2</v>
      </c>
      <c r="T106" s="5">
        <v>6.0000000000000001E-3</v>
      </c>
      <c r="U106" s="5"/>
    </row>
    <row r="107" spans="1:21" x14ac:dyDescent="0.2">
      <c r="A107" s="16" t="s">
        <v>213</v>
      </c>
      <c r="B107" s="5">
        <v>0.26619999999999999</v>
      </c>
      <c r="C107" s="5">
        <v>0.20989999999999998</v>
      </c>
      <c r="D107" s="5">
        <v>0.39100000000000001</v>
      </c>
      <c r="E107" s="5">
        <v>0.11990000000000001</v>
      </c>
      <c r="F107" s="5">
        <v>0.1278</v>
      </c>
      <c r="G107" s="5">
        <v>0.12839999999999999</v>
      </c>
      <c r="H107" s="5">
        <v>0.10800000000000001</v>
      </c>
      <c r="I107" s="5">
        <v>1.7299999999999999E-2</v>
      </c>
      <c r="J107" s="5">
        <v>6.7599999999999993E-2</v>
      </c>
      <c r="K107" s="5">
        <v>1.95E-2</v>
      </c>
      <c r="L107" s="5">
        <v>1.5300000000000001E-2</v>
      </c>
      <c r="M107" s="5">
        <v>1.9E-2</v>
      </c>
      <c r="N107" s="5">
        <v>9.1999999999999998E-3</v>
      </c>
      <c r="O107" s="5">
        <v>5.1000000000000004E-3</v>
      </c>
      <c r="P107" s="5">
        <v>6.0000000000000001E-3</v>
      </c>
      <c r="Q107" s="5">
        <v>2E-3</v>
      </c>
      <c r="R107" s="5">
        <v>1.1999999999999999E-3</v>
      </c>
      <c r="S107" s="5">
        <v>2.0099999999999996E-2</v>
      </c>
      <c r="T107" s="5">
        <v>1.06E-2</v>
      </c>
      <c r="U107" s="5"/>
    </row>
    <row r="108" spans="1:21" x14ac:dyDescent="0.2">
      <c r="A108" s="16" t="s">
        <v>212</v>
      </c>
      <c r="B108" s="5">
        <v>0.36109999999999998</v>
      </c>
      <c r="C108" s="5">
        <v>0.20100000000000001</v>
      </c>
      <c r="D108" s="5">
        <v>0.30079999999999996</v>
      </c>
      <c r="E108" s="5">
        <v>0.1157</v>
      </c>
      <c r="F108" s="5">
        <v>0.13900000000000001</v>
      </c>
      <c r="G108" s="5">
        <v>8.1500000000000003E-2</v>
      </c>
      <c r="H108" s="5">
        <v>8.7499999999999994E-2</v>
      </c>
      <c r="I108" s="5">
        <v>1.77E-2</v>
      </c>
      <c r="J108" s="5">
        <v>4.0800000000000003E-2</v>
      </c>
      <c r="K108" s="5">
        <v>2.1600000000000001E-2</v>
      </c>
      <c r="L108" s="5">
        <v>1.1299999999999999E-2</v>
      </c>
      <c r="M108" s="5">
        <v>1.9900000000000001E-2</v>
      </c>
      <c r="N108" s="5">
        <v>7.4000000000000003E-3</v>
      </c>
      <c r="O108" s="5">
        <v>3.8E-3</v>
      </c>
      <c r="P108" s="5">
        <v>4.5000000000000005E-3</v>
      </c>
      <c r="Q108" s="5">
        <v>2.3999999999999998E-3</v>
      </c>
      <c r="R108" s="5">
        <v>1.8E-3</v>
      </c>
      <c r="S108" s="5">
        <v>1.9299999999999998E-2</v>
      </c>
      <c r="T108" s="5">
        <v>8.8000000000000005E-3</v>
      </c>
      <c r="U108" s="5"/>
    </row>
    <row r="109" spans="1:21" x14ac:dyDescent="0.2">
      <c r="A109" s="16" t="s">
        <v>211</v>
      </c>
      <c r="B109" s="5">
        <v>0.2747</v>
      </c>
      <c r="C109" s="5">
        <v>0.21420000000000003</v>
      </c>
      <c r="D109" s="5">
        <v>0.47889999999999999</v>
      </c>
      <c r="E109" s="5">
        <v>0.1103</v>
      </c>
      <c r="F109" s="5">
        <v>0.10060000000000001</v>
      </c>
      <c r="G109" s="5">
        <v>0.15039999999999998</v>
      </c>
      <c r="H109" s="5">
        <v>0.14380000000000001</v>
      </c>
      <c r="I109" s="5">
        <v>1.67E-2</v>
      </c>
      <c r="J109" s="5">
        <v>7.51E-2</v>
      </c>
      <c r="K109" s="5">
        <v>2.6000000000000002E-2</v>
      </c>
      <c r="L109" s="5">
        <v>1.78E-2</v>
      </c>
      <c r="M109" s="5">
        <v>2.7300000000000001E-2</v>
      </c>
      <c r="N109" s="5">
        <v>7.8000000000000005E-3</v>
      </c>
      <c r="O109" s="5">
        <v>2.8999999999999998E-3</v>
      </c>
      <c r="P109" s="5">
        <v>4.8999999999999998E-3</v>
      </c>
      <c r="Q109" s="5">
        <v>2.7000000000000001E-3</v>
      </c>
      <c r="R109" s="5">
        <v>2E-3</v>
      </c>
      <c r="S109" s="5">
        <v>2.2499999999999999E-2</v>
      </c>
      <c r="T109" s="5">
        <v>1.1000000000000001E-2</v>
      </c>
      <c r="U109" s="5"/>
    </row>
    <row r="110" spans="1:21" x14ac:dyDescent="0.2">
      <c r="A110" s="16" t="s">
        <v>210</v>
      </c>
      <c r="B110" s="5">
        <v>0.29600000000000004</v>
      </c>
      <c r="C110" s="5">
        <v>0.2112</v>
      </c>
      <c r="D110" s="5">
        <v>0.4657</v>
      </c>
      <c r="E110" s="5">
        <v>0.1115</v>
      </c>
      <c r="F110" s="5">
        <v>0.11630000000000001</v>
      </c>
      <c r="G110" s="5">
        <v>0.13269999999999998</v>
      </c>
      <c r="H110" s="5">
        <v>0.13089999999999999</v>
      </c>
      <c r="I110" s="5">
        <v>0.02</v>
      </c>
      <c r="J110" s="5">
        <v>8.2799999999999999E-2</v>
      </c>
      <c r="K110" s="5">
        <v>1.9E-2</v>
      </c>
      <c r="L110" s="5">
        <v>1.7299999999999999E-2</v>
      </c>
      <c r="M110" s="5">
        <v>2.8799999999999999E-2</v>
      </c>
      <c r="N110" s="5">
        <v>1.04E-2</v>
      </c>
      <c r="O110" s="5">
        <v>6.0999999999999995E-3</v>
      </c>
      <c r="P110" s="5">
        <v>6.1999999999999998E-3</v>
      </c>
      <c r="Q110" s="5">
        <v>4.0999999999999995E-3</v>
      </c>
      <c r="R110" s="5">
        <v>1.9E-3</v>
      </c>
      <c r="S110" s="5">
        <v>2.7300000000000001E-2</v>
      </c>
      <c r="T110" s="5">
        <v>1.04E-2</v>
      </c>
      <c r="U110" s="5"/>
    </row>
    <row r="111" spans="1:21" x14ac:dyDescent="0.2">
      <c r="A111" s="16" t="s">
        <v>209</v>
      </c>
      <c r="B111" s="5">
        <v>0.2651</v>
      </c>
      <c r="C111" s="5">
        <v>0.21920000000000001</v>
      </c>
      <c r="D111" s="5">
        <v>0.48119999999999996</v>
      </c>
      <c r="E111" s="5">
        <v>0.10880000000000001</v>
      </c>
      <c r="F111" s="5">
        <v>0.11289999999999999</v>
      </c>
      <c r="G111" s="5">
        <v>0.129</v>
      </c>
      <c r="H111" s="5">
        <v>0.12740000000000001</v>
      </c>
      <c r="I111" s="5">
        <v>2.2700000000000001E-2</v>
      </c>
      <c r="J111" s="5">
        <v>7.5399999999999995E-2</v>
      </c>
      <c r="K111" s="5">
        <v>2.5699999999999997E-2</v>
      </c>
      <c r="L111" s="5">
        <v>3.0899999999999997E-2</v>
      </c>
      <c r="M111" s="5">
        <v>4.1200000000000001E-2</v>
      </c>
      <c r="N111" s="5">
        <v>1.5900000000000001E-2</v>
      </c>
      <c r="O111" s="5">
        <v>5.1000000000000004E-3</v>
      </c>
      <c r="P111" s="5">
        <v>1.06E-2</v>
      </c>
      <c r="Q111" s="5">
        <v>3.8E-3</v>
      </c>
      <c r="R111" s="5">
        <v>2.0999999999999999E-3</v>
      </c>
      <c r="S111" s="5">
        <v>2.46E-2</v>
      </c>
      <c r="T111" s="5">
        <v>1.0200000000000001E-2</v>
      </c>
      <c r="U111" s="5"/>
    </row>
    <row r="112" spans="1:21" x14ac:dyDescent="0.2">
      <c r="A112" s="16" t="s">
        <v>208</v>
      </c>
      <c r="B112" s="5">
        <v>0.3211</v>
      </c>
      <c r="C112" s="5">
        <v>0.1923</v>
      </c>
      <c r="D112" s="5">
        <v>0.39159999999999995</v>
      </c>
      <c r="E112" s="5">
        <v>0.11220000000000001</v>
      </c>
      <c r="F112" s="5">
        <v>9.1600000000000001E-2</v>
      </c>
      <c r="G112" s="5">
        <v>9.2600000000000002E-2</v>
      </c>
      <c r="H112" s="5">
        <v>0.11560000000000001</v>
      </c>
      <c r="I112" s="5">
        <v>2.07E-2</v>
      </c>
      <c r="J112" s="5">
        <v>8.1600000000000006E-2</v>
      </c>
      <c r="K112" s="5">
        <v>2.2099999999999998E-2</v>
      </c>
      <c r="L112" s="5">
        <v>1.5100000000000001E-2</v>
      </c>
      <c r="M112" s="5">
        <v>2.0099999999999996E-2</v>
      </c>
      <c r="N112" s="5">
        <v>1.03E-2</v>
      </c>
      <c r="O112" s="5">
        <v>9.1999999999999998E-3</v>
      </c>
      <c r="P112" s="5">
        <v>8.199999999999999E-3</v>
      </c>
      <c r="Q112" s="5">
        <v>7.9000000000000008E-3</v>
      </c>
      <c r="R112" s="5">
        <v>1.2999999999999999E-3</v>
      </c>
      <c r="S112" s="5">
        <v>1.78E-2</v>
      </c>
      <c r="T112" s="5">
        <v>1.44E-2</v>
      </c>
      <c r="U112" s="5"/>
    </row>
    <row r="113" spans="1:21" x14ac:dyDescent="0.2">
      <c r="A113" s="16" t="s">
        <v>207</v>
      </c>
      <c r="B113" s="5">
        <v>0.2838</v>
      </c>
      <c r="C113" s="5">
        <v>0.1784</v>
      </c>
      <c r="D113" s="5">
        <v>0.46179999999999999</v>
      </c>
      <c r="E113" s="5">
        <v>0.11710000000000001</v>
      </c>
      <c r="F113" s="5">
        <v>9.1700000000000004E-2</v>
      </c>
      <c r="G113" s="5">
        <v>0.17859999999999998</v>
      </c>
      <c r="H113" s="5">
        <v>0.13189999999999999</v>
      </c>
      <c r="I113" s="5">
        <v>1.41E-2</v>
      </c>
      <c r="J113" s="5">
        <v>5.7200000000000001E-2</v>
      </c>
      <c r="K113" s="5">
        <v>2.3799999999999998E-2</v>
      </c>
      <c r="L113" s="5">
        <v>1.3999999999999999E-2</v>
      </c>
      <c r="M113" s="5">
        <v>2.1700000000000001E-2</v>
      </c>
      <c r="N113" s="5">
        <v>9.5999999999999992E-3</v>
      </c>
      <c r="O113" s="5">
        <v>3.2000000000000002E-3</v>
      </c>
      <c r="P113" s="5">
        <v>1.0800000000000001E-2</v>
      </c>
      <c r="Q113" s="5">
        <v>2.3E-3</v>
      </c>
      <c r="R113" s="5">
        <v>1.4000000000000002E-3</v>
      </c>
      <c r="S113" s="5">
        <v>2.1299999999999999E-2</v>
      </c>
      <c r="T113" s="5">
        <v>7.0999999999999995E-3</v>
      </c>
      <c r="U113" s="5"/>
    </row>
    <row r="114" spans="1:21" x14ac:dyDescent="0.2">
      <c r="A114" s="16" t="s">
        <v>206</v>
      </c>
      <c r="B114" s="5">
        <v>0.31900000000000001</v>
      </c>
      <c r="C114" s="5">
        <v>0.22760000000000002</v>
      </c>
      <c r="D114" s="5">
        <v>0.42320000000000002</v>
      </c>
      <c r="E114" s="5">
        <v>0.12689999999999999</v>
      </c>
      <c r="F114" s="5">
        <v>0.1016</v>
      </c>
      <c r="G114" s="5">
        <v>0.11749999999999999</v>
      </c>
      <c r="H114" s="5">
        <v>0.1527</v>
      </c>
      <c r="I114" s="5">
        <v>1.46E-2</v>
      </c>
      <c r="J114" s="5">
        <v>0.1118</v>
      </c>
      <c r="K114" s="5">
        <v>3.61E-2</v>
      </c>
      <c r="L114" s="5">
        <v>1.66E-2</v>
      </c>
      <c r="M114" s="5">
        <v>2.3099999999999999E-2</v>
      </c>
      <c r="N114" s="5">
        <v>9.5999999999999992E-3</v>
      </c>
      <c r="O114" s="5">
        <v>4.6999999999999993E-3</v>
      </c>
      <c r="P114" s="5">
        <v>6.5000000000000006E-3</v>
      </c>
      <c r="Q114" s="5">
        <v>3.4000000000000002E-3</v>
      </c>
      <c r="R114" s="5">
        <v>2E-3</v>
      </c>
      <c r="S114" s="5">
        <v>2.75E-2</v>
      </c>
      <c r="T114" s="5">
        <v>8.6999999999999994E-3</v>
      </c>
      <c r="U114" s="5"/>
    </row>
    <row r="115" spans="1:21" x14ac:dyDescent="0.2">
      <c r="A115" s="16" t="s">
        <v>205</v>
      </c>
      <c r="B115" s="5">
        <v>0.2397</v>
      </c>
      <c r="C115" s="5">
        <v>0.2072</v>
      </c>
      <c r="D115" s="5">
        <v>0.54770000000000008</v>
      </c>
      <c r="E115" s="5">
        <v>0.1358</v>
      </c>
      <c r="F115" s="5">
        <v>0.11460000000000001</v>
      </c>
      <c r="G115" s="5">
        <v>0.2147</v>
      </c>
      <c r="H115" s="5">
        <v>0.14610000000000001</v>
      </c>
      <c r="I115" s="5">
        <v>2.0299999999999999E-2</v>
      </c>
      <c r="J115" s="5">
        <v>6.9699999999999998E-2</v>
      </c>
      <c r="K115" s="5">
        <v>1.7000000000000001E-2</v>
      </c>
      <c r="L115" s="5">
        <v>2.3900000000000001E-2</v>
      </c>
      <c r="M115" s="5">
        <v>3.0800000000000001E-2</v>
      </c>
      <c r="N115" s="5">
        <v>1.1899999999999999E-2</v>
      </c>
      <c r="O115" s="5">
        <v>4.1999999999999997E-3</v>
      </c>
      <c r="P115" s="5">
        <v>7.8000000000000005E-3</v>
      </c>
      <c r="Q115" s="5">
        <v>5.0000000000000001E-3</v>
      </c>
      <c r="R115" s="5">
        <v>2.0999999999999999E-3</v>
      </c>
      <c r="S115" s="5">
        <v>3.4000000000000002E-2</v>
      </c>
      <c r="T115" s="5">
        <v>1.09E-2</v>
      </c>
      <c r="U115" s="5"/>
    </row>
    <row r="116" spans="1:21" x14ac:dyDescent="0.2">
      <c r="A116" s="16" t="s">
        <v>204</v>
      </c>
      <c r="B116" s="5">
        <v>0.24539999999999998</v>
      </c>
      <c r="C116" s="5">
        <v>0.17100000000000001</v>
      </c>
      <c r="D116" s="5">
        <v>0.50149999999999995</v>
      </c>
      <c r="E116" s="5">
        <v>0.13669999999999999</v>
      </c>
      <c r="F116" s="5">
        <v>0.1096</v>
      </c>
      <c r="G116" s="5">
        <v>0.13089999999999999</v>
      </c>
      <c r="H116" s="5">
        <v>0.1434</v>
      </c>
      <c r="I116" s="5">
        <v>2.18E-2</v>
      </c>
      <c r="J116" s="5">
        <v>5.1200000000000002E-2</v>
      </c>
      <c r="K116" s="5">
        <v>1.9199999999999998E-2</v>
      </c>
      <c r="L116" s="5">
        <v>2.07E-2</v>
      </c>
      <c r="M116" s="5">
        <v>3.1400000000000004E-2</v>
      </c>
      <c r="N116" s="5">
        <v>1.5800000000000002E-2</v>
      </c>
      <c r="O116" s="5">
        <v>5.7999999999999996E-3</v>
      </c>
      <c r="P116" s="5">
        <v>1.5800000000000002E-2</v>
      </c>
      <c r="Q116" s="5">
        <v>7.4999999999999997E-3</v>
      </c>
      <c r="R116" s="5">
        <v>2.5999999999999999E-3</v>
      </c>
      <c r="S116" s="5">
        <v>2.3700000000000002E-2</v>
      </c>
      <c r="T116" s="5">
        <v>1.2E-2</v>
      </c>
      <c r="U116" s="5"/>
    </row>
    <row r="117" spans="1:21" x14ac:dyDescent="0.2">
      <c r="A117" s="16" t="s">
        <v>203</v>
      </c>
      <c r="B117" s="5">
        <v>0.22989999999999999</v>
      </c>
      <c r="C117" s="5">
        <v>0.16760000000000003</v>
      </c>
      <c r="D117" s="5">
        <v>0.51929999999999998</v>
      </c>
      <c r="E117" s="5">
        <v>0.15640000000000001</v>
      </c>
      <c r="F117" s="5">
        <v>8.3199999999999996E-2</v>
      </c>
      <c r="G117" s="5">
        <v>0.14460000000000001</v>
      </c>
      <c r="H117" s="5">
        <v>0.13419999999999999</v>
      </c>
      <c r="I117" s="5">
        <v>1.9900000000000001E-2</v>
      </c>
      <c r="J117" s="5">
        <v>5.8099999999999999E-2</v>
      </c>
      <c r="K117" s="5">
        <v>1.6500000000000001E-2</v>
      </c>
      <c r="L117" s="5">
        <v>3.8199999999999998E-2</v>
      </c>
      <c r="M117" s="5">
        <v>3.3099999999999997E-2</v>
      </c>
      <c r="N117" s="5">
        <v>1.66E-2</v>
      </c>
      <c r="O117" s="5">
        <v>3.8E-3</v>
      </c>
      <c r="P117" s="5">
        <v>6.9999999999999993E-3</v>
      </c>
      <c r="Q117" s="5">
        <v>2E-3</v>
      </c>
      <c r="R117" s="5">
        <v>2.8000000000000004E-3</v>
      </c>
      <c r="S117" s="5">
        <v>3.7900000000000003E-2</v>
      </c>
      <c r="T117" s="5">
        <v>1.32E-2</v>
      </c>
      <c r="U117" s="5"/>
    </row>
    <row r="118" spans="1:21" x14ac:dyDescent="0.2">
      <c r="A118" s="16" t="s">
        <v>202</v>
      </c>
      <c r="B118" s="5">
        <v>0.26550000000000001</v>
      </c>
      <c r="C118" s="5">
        <v>0.21</v>
      </c>
      <c r="D118" s="5">
        <v>0.54920000000000002</v>
      </c>
      <c r="E118" s="5">
        <v>0.1003</v>
      </c>
      <c r="F118" s="5">
        <v>0.1043</v>
      </c>
      <c r="G118" s="5">
        <v>0.21530000000000002</v>
      </c>
      <c r="H118" s="5">
        <v>0.1148</v>
      </c>
      <c r="I118" s="5">
        <v>2.3E-2</v>
      </c>
      <c r="J118" s="5">
        <v>7.2999999999999995E-2</v>
      </c>
      <c r="K118" s="5">
        <v>1.78E-2</v>
      </c>
      <c r="L118" s="5">
        <v>2.63E-2</v>
      </c>
      <c r="M118" s="5">
        <v>3.5699999999999996E-2</v>
      </c>
      <c r="N118" s="5">
        <v>1.18E-2</v>
      </c>
      <c r="O118" s="5">
        <v>3.8E-3</v>
      </c>
      <c r="P118" s="5">
        <v>6.4000000000000003E-3</v>
      </c>
      <c r="Q118" s="5">
        <v>2E-3</v>
      </c>
      <c r="R118" s="5">
        <v>2.8999999999999998E-3</v>
      </c>
      <c r="S118" s="5">
        <v>3.8199999999999998E-2</v>
      </c>
      <c r="T118" s="5">
        <v>1.26E-2</v>
      </c>
      <c r="U118" s="5"/>
    </row>
    <row r="119" spans="1:21" x14ac:dyDescent="0.2">
      <c r="A119" s="16" t="s">
        <v>201</v>
      </c>
      <c r="B119" s="5">
        <v>0.2349</v>
      </c>
      <c r="C119" s="5">
        <v>0.18359999999999999</v>
      </c>
      <c r="D119" s="5">
        <v>0.56610000000000005</v>
      </c>
      <c r="E119" s="5">
        <v>9.3200000000000005E-2</v>
      </c>
      <c r="F119" s="5">
        <v>9.9700000000000011E-2</v>
      </c>
      <c r="G119" s="5">
        <v>0.1769</v>
      </c>
      <c r="H119" s="5">
        <v>0.14730000000000001</v>
      </c>
      <c r="I119" s="5">
        <v>1.7500000000000002E-2</v>
      </c>
      <c r="J119" s="5">
        <v>7.1099999999999997E-2</v>
      </c>
      <c r="K119" s="5">
        <v>1.9299999999999998E-2</v>
      </c>
      <c r="L119" s="5">
        <v>2.3900000000000001E-2</v>
      </c>
      <c r="M119" s="5">
        <v>2.69E-2</v>
      </c>
      <c r="N119" s="5">
        <v>2.0799999999999999E-2</v>
      </c>
      <c r="O119" s="5">
        <v>2.3E-3</v>
      </c>
      <c r="P119" s="5">
        <v>4.0999999999999995E-3</v>
      </c>
      <c r="Q119" s="5">
        <v>1.5E-3</v>
      </c>
      <c r="R119" s="5">
        <v>1.9E-3</v>
      </c>
      <c r="S119" s="5">
        <v>1.84E-2</v>
      </c>
      <c r="T119" s="5">
        <v>1.21E-2</v>
      </c>
      <c r="U119" s="5"/>
    </row>
    <row r="120" spans="1:21" x14ac:dyDescent="0.2">
      <c r="A120" s="16" t="s">
        <v>200</v>
      </c>
      <c r="B120" s="5">
        <v>0.2341</v>
      </c>
      <c r="C120" s="5">
        <v>0.17730000000000001</v>
      </c>
      <c r="D120" s="5">
        <v>0.54039999999999999</v>
      </c>
      <c r="E120" s="5">
        <v>0.11470000000000001</v>
      </c>
      <c r="F120" s="5">
        <v>9.5199999999999993E-2</v>
      </c>
      <c r="G120" s="5">
        <v>0.19120000000000001</v>
      </c>
      <c r="H120" s="5">
        <v>0.14019999999999999</v>
      </c>
      <c r="I120" s="5">
        <v>2.92E-2</v>
      </c>
      <c r="J120" s="5">
        <v>6.6500000000000004E-2</v>
      </c>
      <c r="K120" s="5">
        <v>1.6E-2</v>
      </c>
      <c r="L120" s="5">
        <v>2.7099999999999999E-2</v>
      </c>
      <c r="M120" s="5">
        <v>2.2200000000000001E-2</v>
      </c>
      <c r="N120" s="5">
        <v>1.4499999999999999E-2</v>
      </c>
      <c r="O120" s="5">
        <v>2.8000000000000004E-3</v>
      </c>
      <c r="P120" s="5">
        <v>5.1999999999999998E-3</v>
      </c>
      <c r="Q120" s="5">
        <v>2.3999999999999998E-3</v>
      </c>
      <c r="R120" s="5">
        <v>2.5000000000000001E-3</v>
      </c>
      <c r="S120" s="5">
        <v>2.2099999999999998E-2</v>
      </c>
      <c r="T120" s="5">
        <v>1.03E-2</v>
      </c>
      <c r="U120" s="5"/>
    </row>
    <row r="121" spans="1:21" x14ac:dyDescent="0.2">
      <c r="A121" s="16" t="s">
        <v>199</v>
      </c>
      <c r="B121" s="5">
        <v>0.22359999999999999</v>
      </c>
      <c r="C121" s="5">
        <v>0.18059999999999998</v>
      </c>
      <c r="D121" s="5">
        <v>0.56979999999999997</v>
      </c>
      <c r="E121" s="5">
        <v>6.9800000000000001E-2</v>
      </c>
      <c r="F121" s="5">
        <v>9.7200000000000009E-2</v>
      </c>
      <c r="G121" s="5">
        <v>0.14910000000000001</v>
      </c>
      <c r="H121" s="5">
        <v>0.1016</v>
      </c>
      <c r="I121" s="5">
        <v>1.84E-2</v>
      </c>
      <c r="J121" s="5">
        <v>8.8599999999999998E-2</v>
      </c>
      <c r="K121" s="5">
        <v>2.2599999999999999E-2</v>
      </c>
      <c r="L121" s="5">
        <v>5.45E-2</v>
      </c>
      <c r="M121" s="5">
        <v>2.23E-2</v>
      </c>
      <c r="N121" s="5">
        <v>1.9299999999999998E-2</v>
      </c>
      <c r="O121" s="5">
        <v>2.8999999999999998E-3</v>
      </c>
      <c r="P121" s="5">
        <v>4.1999999999999997E-3</v>
      </c>
      <c r="Q121" s="5">
        <v>1.1999999999999999E-3</v>
      </c>
      <c r="R121" s="5">
        <v>1.7000000000000001E-3</v>
      </c>
      <c r="S121" s="5">
        <v>2.3300000000000001E-2</v>
      </c>
      <c r="T121" s="5">
        <v>1.0500000000000001E-2</v>
      </c>
      <c r="U121" s="5"/>
    </row>
    <row r="122" spans="1:21" x14ac:dyDescent="0.2">
      <c r="A122" s="16" t="s">
        <v>198</v>
      </c>
      <c r="B122" s="5">
        <v>0.25819999999999999</v>
      </c>
      <c r="C122" s="5">
        <v>0.1789</v>
      </c>
      <c r="D122" s="5">
        <v>0.52990000000000004</v>
      </c>
      <c r="E122" s="5">
        <v>7.5300000000000006E-2</v>
      </c>
      <c r="F122" s="5">
        <v>9.2899999999999996E-2</v>
      </c>
      <c r="G122" s="5">
        <v>0.1741</v>
      </c>
      <c r="H122" s="5">
        <v>0.12960000000000002</v>
      </c>
      <c r="I122" s="5">
        <v>1.9599999999999999E-2</v>
      </c>
      <c r="J122" s="5">
        <v>7.5800000000000006E-2</v>
      </c>
      <c r="K122" s="5">
        <v>1.95E-2</v>
      </c>
      <c r="L122" s="5">
        <v>1.7500000000000002E-2</v>
      </c>
      <c r="M122" s="5">
        <v>2.7000000000000003E-2</v>
      </c>
      <c r="N122" s="5">
        <v>1.95E-2</v>
      </c>
      <c r="O122" s="5">
        <v>3.0999999999999999E-3</v>
      </c>
      <c r="P122" s="5">
        <v>6.8000000000000005E-3</v>
      </c>
      <c r="Q122" s="5">
        <v>2.8000000000000004E-3</v>
      </c>
      <c r="R122" s="5">
        <v>2.3E-3</v>
      </c>
      <c r="S122" s="5">
        <v>2.4700000000000003E-2</v>
      </c>
      <c r="T122" s="5">
        <v>9.3999999999999986E-3</v>
      </c>
      <c r="U122" s="5"/>
    </row>
    <row r="123" spans="1:21" x14ac:dyDescent="0.2">
      <c r="A123" s="16" t="s">
        <v>197</v>
      </c>
      <c r="B123" s="5">
        <v>0.25879999999999997</v>
      </c>
      <c r="C123" s="5">
        <v>0.19120000000000001</v>
      </c>
      <c r="D123" s="5">
        <v>0.46909999999999996</v>
      </c>
      <c r="E123" s="5">
        <v>7.1099999999999997E-2</v>
      </c>
      <c r="F123" s="5">
        <v>0.11119999999999999</v>
      </c>
      <c r="G123" s="5">
        <v>0.13140000000000002</v>
      </c>
      <c r="H123" s="5">
        <v>0.11019999999999999</v>
      </c>
      <c r="I123" s="5">
        <v>1.5100000000000001E-2</v>
      </c>
      <c r="J123" s="5">
        <v>5.9200000000000003E-2</v>
      </c>
      <c r="K123" s="5">
        <v>1.55E-2</v>
      </c>
      <c r="L123" s="5">
        <v>2.1700000000000001E-2</v>
      </c>
      <c r="M123" s="5">
        <v>2.98E-2</v>
      </c>
      <c r="N123" s="5">
        <v>1.6E-2</v>
      </c>
      <c r="O123" s="5">
        <v>3.0000000000000001E-3</v>
      </c>
      <c r="P123" s="5">
        <v>4.3E-3</v>
      </c>
      <c r="Q123" s="5">
        <v>2.5000000000000001E-3</v>
      </c>
      <c r="R123" s="5">
        <v>1.4000000000000002E-3</v>
      </c>
      <c r="S123" s="5">
        <v>1.8100000000000002E-2</v>
      </c>
      <c r="T123" s="5">
        <v>7.1999999999999998E-3</v>
      </c>
      <c r="U123" s="5"/>
    </row>
    <row r="124" spans="1:21" x14ac:dyDescent="0.2">
      <c r="A124" s="16" t="s">
        <v>196</v>
      </c>
      <c r="B124" s="5">
        <v>0.23530000000000001</v>
      </c>
      <c r="C124" s="5">
        <v>0.17910000000000001</v>
      </c>
      <c r="D124" s="5">
        <v>0.56889999999999996</v>
      </c>
      <c r="E124" s="5">
        <v>9.1899999999999996E-2</v>
      </c>
      <c r="F124" s="5">
        <v>9.35E-2</v>
      </c>
      <c r="G124" s="5">
        <v>0.18079999999999999</v>
      </c>
      <c r="H124" s="5">
        <v>0.14499999999999999</v>
      </c>
      <c r="I124" s="5">
        <v>2.2700000000000001E-2</v>
      </c>
      <c r="J124" s="5">
        <v>6.7500000000000004E-2</v>
      </c>
      <c r="K124" s="5">
        <v>2.0499999999999997E-2</v>
      </c>
      <c r="L124" s="5">
        <v>1.9699999999999999E-2</v>
      </c>
      <c r="M124" s="5">
        <v>3.27E-2</v>
      </c>
      <c r="N124" s="5">
        <v>1.37E-2</v>
      </c>
      <c r="O124" s="5">
        <v>4.0999999999999995E-3</v>
      </c>
      <c r="P124" s="5">
        <v>5.6999999999999993E-3</v>
      </c>
      <c r="Q124" s="5">
        <v>3.0000000000000001E-3</v>
      </c>
      <c r="R124" s="5">
        <v>2.5999999999999999E-3</v>
      </c>
      <c r="S124" s="5">
        <v>2.7799999999999998E-2</v>
      </c>
      <c r="T124" s="5">
        <v>1.23E-2</v>
      </c>
      <c r="U124" s="5"/>
    </row>
    <row r="125" spans="1:21" x14ac:dyDescent="0.2">
      <c r="A125" s="16" t="s">
        <v>195</v>
      </c>
      <c r="B125" s="5">
        <v>0.18760000000000002</v>
      </c>
      <c r="C125" s="5">
        <v>0.1535</v>
      </c>
      <c r="D125" s="5">
        <v>0.60229999999999995</v>
      </c>
      <c r="E125" s="5">
        <v>0.1076</v>
      </c>
      <c r="F125" s="5">
        <v>8.14E-2</v>
      </c>
      <c r="G125" s="5">
        <v>0.16329999999999997</v>
      </c>
      <c r="H125" s="5">
        <v>0.15179999999999999</v>
      </c>
      <c r="I125" s="5">
        <v>1.9900000000000001E-2</v>
      </c>
      <c r="J125" s="5">
        <v>6.13E-2</v>
      </c>
      <c r="K125" s="5">
        <v>1.4499999999999999E-2</v>
      </c>
      <c r="L125" s="5">
        <v>3.0699999999999998E-2</v>
      </c>
      <c r="M125" s="5">
        <v>3.5799999999999998E-2</v>
      </c>
      <c r="N125" s="5">
        <v>1.4199999999999999E-2</v>
      </c>
      <c r="O125" s="5">
        <v>4.1999999999999997E-3</v>
      </c>
      <c r="P125" s="5">
        <v>7.8000000000000005E-3</v>
      </c>
      <c r="Q125" s="5">
        <v>3.4000000000000002E-3</v>
      </c>
      <c r="R125" s="5">
        <v>2.3999999999999998E-3</v>
      </c>
      <c r="S125" s="5">
        <v>2.8199999999999999E-2</v>
      </c>
      <c r="T125" s="5">
        <v>1.23E-2</v>
      </c>
      <c r="U125" s="5"/>
    </row>
    <row r="126" spans="1:21" x14ac:dyDescent="0.2">
      <c r="A126" s="16" t="s">
        <v>194</v>
      </c>
      <c r="B126" s="5">
        <v>0.25079999999999997</v>
      </c>
      <c r="C126" s="5">
        <v>0.1479</v>
      </c>
      <c r="D126" s="5">
        <v>0.5494</v>
      </c>
      <c r="E126" s="5">
        <v>7.6200000000000004E-2</v>
      </c>
      <c r="F126" s="5">
        <v>7.400000000000001E-2</v>
      </c>
      <c r="G126" s="5">
        <v>0.1598</v>
      </c>
      <c r="H126" s="5">
        <v>0.1431</v>
      </c>
      <c r="I126" s="5">
        <v>1.8700000000000001E-2</v>
      </c>
      <c r="J126" s="5">
        <v>4.6199999999999998E-2</v>
      </c>
      <c r="K126" s="5">
        <v>2.1099999999999997E-2</v>
      </c>
      <c r="L126" s="5">
        <v>1.7000000000000001E-2</v>
      </c>
      <c r="M126" s="5">
        <v>3.2099999999999997E-2</v>
      </c>
      <c r="N126" s="5">
        <v>1.3600000000000001E-2</v>
      </c>
      <c r="O126" s="5">
        <v>3.3E-3</v>
      </c>
      <c r="P126" s="5">
        <v>4.7999999999999996E-3</v>
      </c>
      <c r="Q126" s="5">
        <v>2.0999999999999999E-3</v>
      </c>
      <c r="R126" s="5">
        <v>2.5999999999999999E-3</v>
      </c>
      <c r="S126" s="5">
        <v>4.6500000000000007E-2</v>
      </c>
      <c r="T126" s="5">
        <v>1.3999999999999999E-2</v>
      </c>
      <c r="U126" s="5"/>
    </row>
    <row r="127" spans="1:21" x14ac:dyDescent="0.2">
      <c r="A127" s="16" t="s">
        <v>193</v>
      </c>
      <c r="B127" s="5">
        <v>0.27339999999999998</v>
      </c>
      <c r="C127" s="5">
        <v>0.1691</v>
      </c>
      <c r="D127" s="5">
        <v>0.50090000000000001</v>
      </c>
      <c r="E127" s="5">
        <v>9.3699999999999992E-2</v>
      </c>
      <c r="F127" s="5">
        <v>8.14E-2</v>
      </c>
      <c r="G127" s="5">
        <v>0.1648</v>
      </c>
      <c r="H127" s="5">
        <v>0.1164</v>
      </c>
      <c r="I127" s="5">
        <v>1.7299999999999999E-2</v>
      </c>
      <c r="J127" s="5">
        <v>8.9200000000000002E-2</v>
      </c>
      <c r="K127" s="5">
        <v>1.9599999999999999E-2</v>
      </c>
      <c r="L127" s="5">
        <v>4.1299999999999996E-2</v>
      </c>
      <c r="M127" s="5">
        <v>2.9300000000000003E-2</v>
      </c>
      <c r="N127" s="5">
        <v>1.49E-2</v>
      </c>
      <c r="O127" s="5">
        <v>3.0999999999999999E-3</v>
      </c>
      <c r="P127" s="5">
        <v>4.3E-3</v>
      </c>
      <c r="Q127" s="5">
        <v>3.7000000000000002E-3</v>
      </c>
      <c r="R127" s="5">
        <v>1.7000000000000001E-3</v>
      </c>
      <c r="S127" s="5">
        <v>1.8200000000000001E-2</v>
      </c>
      <c r="T127" s="5">
        <v>1.29E-2</v>
      </c>
      <c r="U127" s="5"/>
    </row>
    <row r="128" spans="1:21" x14ac:dyDescent="0.2">
      <c r="A128" s="16" t="s">
        <v>192</v>
      </c>
      <c r="B128" s="5">
        <v>0.26940000000000003</v>
      </c>
      <c r="C128" s="5">
        <v>0.18510000000000001</v>
      </c>
      <c r="D128" s="5">
        <v>0.52149999999999996</v>
      </c>
      <c r="E128" s="5">
        <v>7.3300000000000004E-2</v>
      </c>
      <c r="F128" s="5">
        <v>0.106</v>
      </c>
      <c r="G128" s="5">
        <v>0.1981</v>
      </c>
      <c r="H128" s="5">
        <v>0.11210000000000001</v>
      </c>
      <c r="I128" s="5">
        <v>3.1699999999999999E-2</v>
      </c>
      <c r="J128" s="5">
        <v>5.3200000000000004E-2</v>
      </c>
      <c r="K128" s="5">
        <v>1.54E-2</v>
      </c>
      <c r="L128" s="5">
        <v>1.61E-2</v>
      </c>
      <c r="M128" s="5">
        <v>2.6499999999999999E-2</v>
      </c>
      <c r="N128" s="5">
        <v>1.66E-2</v>
      </c>
      <c r="O128" s="5">
        <v>3.0000000000000001E-3</v>
      </c>
      <c r="P128" s="5">
        <v>5.1999999999999998E-3</v>
      </c>
      <c r="Q128" s="5">
        <v>2.0999999999999999E-3</v>
      </c>
      <c r="R128" s="5">
        <v>2E-3</v>
      </c>
      <c r="S128" s="5">
        <v>2.7000000000000003E-2</v>
      </c>
      <c r="T128" s="5">
        <v>1.0700000000000001E-2</v>
      </c>
      <c r="U128" s="5"/>
    </row>
    <row r="129" spans="1:21" x14ac:dyDescent="0.2">
      <c r="A129" s="16" t="s">
        <v>191</v>
      </c>
      <c r="B129" s="5">
        <v>0.22949999999999998</v>
      </c>
      <c r="C129" s="5">
        <v>0.1918</v>
      </c>
      <c r="D129" s="5">
        <v>0.49430000000000002</v>
      </c>
      <c r="E129" s="5">
        <v>0.1177</v>
      </c>
      <c r="F129" s="5">
        <v>9.6300000000000011E-2</v>
      </c>
      <c r="G129" s="5">
        <v>0.14529999999999998</v>
      </c>
      <c r="H129" s="5">
        <v>0.14369999999999999</v>
      </c>
      <c r="I129" s="5">
        <v>2.6600000000000002E-2</v>
      </c>
      <c r="J129" s="5">
        <v>6.7000000000000004E-2</v>
      </c>
      <c r="K129" s="5">
        <v>1.6500000000000001E-2</v>
      </c>
      <c r="L129" s="5">
        <v>2.5899999999999999E-2</v>
      </c>
      <c r="M129" s="5">
        <v>2.9900000000000003E-2</v>
      </c>
      <c r="N129" s="5">
        <v>1.3300000000000001E-2</v>
      </c>
      <c r="O129" s="5">
        <v>4.1999999999999997E-3</v>
      </c>
      <c r="P129" s="5">
        <v>6.0000000000000001E-3</v>
      </c>
      <c r="Q129" s="5">
        <v>5.1000000000000004E-3</v>
      </c>
      <c r="R129" s="5">
        <v>3.4999999999999996E-3</v>
      </c>
      <c r="S129" s="5">
        <v>2.1299999999999999E-2</v>
      </c>
      <c r="T129" s="5">
        <v>1.06E-2</v>
      </c>
      <c r="U129" s="5"/>
    </row>
    <row r="130" spans="1:21" x14ac:dyDescent="0.2">
      <c r="A130" s="16" t="s">
        <v>190</v>
      </c>
      <c r="B130" s="5">
        <v>0.23519999999999999</v>
      </c>
      <c r="C130" s="5">
        <v>0.18840000000000001</v>
      </c>
      <c r="D130" s="5">
        <v>0.54820000000000002</v>
      </c>
      <c r="E130" s="5">
        <v>8.3299999999999999E-2</v>
      </c>
      <c r="F130" s="5">
        <v>0.10369999999999999</v>
      </c>
      <c r="G130" s="5">
        <v>0.1462</v>
      </c>
      <c r="H130" s="5">
        <v>0.20149999999999998</v>
      </c>
      <c r="I130" s="5">
        <v>1.54E-2</v>
      </c>
      <c r="J130" s="5">
        <v>5.33E-2</v>
      </c>
      <c r="K130" s="5">
        <v>2.35E-2</v>
      </c>
      <c r="L130" s="5">
        <v>2.2499999999999999E-2</v>
      </c>
      <c r="M130" s="5">
        <v>2.4199999999999999E-2</v>
      </c>
      <c r="N130" s="5">
        <v>1.1599999999999999E-2</v>
      </c>
      <c r="O130" s="5">
        <v>4.3E-3</v>
      </c>
      <c r="P130" s="5">
        <v>8.199999999999999E-3</v>
      </c>
      <c r="Q130" s="5">
        <v>3.2000000000000002E-3</v>
      </c>
      <c r="R130" s="5">
        <v>1.6000000000000001E-3</v>
      </c>
      <c r="S130" s="5">
        <v>1.9599999999999999E-2</v>
      </c>
      <c r="T130" s="5">
        <v>2.1600000000000001E-2</v>
      </c>
      <c r="U130" s="5"/>
    </row>
    <row r="131" spans="1:21" x14ac:dyDescent="0.2">
      <c r="A131" s="16" t="s">
        <v>189</v>
      </c>
      <c r="B131" s="5">
        <v>0.31030000000000002</v>
      </c>
      <c r="C131" s="5">
        <v>0.2492</v>
      </c>
      <c r="D131" s="5">
        <v>0.47299999999999998</v>
      </c>
      <c r="E131" s="5">
        <v>7.8200000000000006E-2</v>
      </c>
      <c r="F131" s="5">
        <v>0.1484</v>
      </c>
      <c r="G131" s="5">
        <v>0.1532</v>
      </c>
      <c r="H131" s="5">
        <v>0.124</v>
      </c>
      <c r="I131" s="5">
        <v>1.7100000000000001E-2</v>
      </c>
      <c r="J131" s="5">
        <v>7.7399999999999997E-2</v>
      </c>
      <c r="K131" s="5">
        <v>2.2099999999999998E-2</v>
      </c>
      <c r="L131" s="5">
        <v>2.2799999999999997E-2</v>
      </c>
      <c r="M131" s="5">
        <v>2.92E-2</v>
      </c>
      <c r="N131" s="5">
        <v>1.03E-2</v>
      </c>
      <c r="O131" s="5">
        <v>4.5000000000000005E-3</v>
      </c>
      <c r="P131" s="5">
        <v>8.0000000000000002E-3</v>
      </c>
      <c r="Q131" s="5">
        <v>2.8999999999999998E-3</v>
      </c>
      <c r="R131" s="5">
        <v>1.9E-3</v>
      </c>
      <c r="S131" s="5">
        <v>2.1899999999999999E-2</v>
      </c>
      <c r="T131" s="5">
        <v>9.5999999999999992E-3</v>
      </c>
      <c r="U131" s="5"/>
    </row>
    <row r="132" spans="1:21" x14ac:dyDescent="0.2">
      <c r="A132" s="16" t="s">
        <v>188</v>
      </c>
      <c r="B132" s="5">
        <v>0.30099999999999999</v>
      </c>
      <c r="C132" s="5">
        <v>0.25340000000000001</v>
      </c>
      <c r="D132" s="5">
        <v>0.45630000000000004</v>
      </c>
      <c r="E132" s="5">
        <v>6.9400000000000003E-2</v>
      </c>
      <c r="F132" s="5">
        <v>0.16500000000000001</v>
      </c>
      <c r="G132" s="5">
        <v>0.15090000000000001</v>
      </c>
      <c r="H132" s="5">
        <v>0.11630000000000001</v>
      </c>
      <c r="I132" s="5">
        <v>1.3600000000000001E-2</v>
      </c>
      <c r="J132" s="5">
        <v>6.480000000000001E-2</v>
      </c>
      <c r="K132" s="5">
        <v>2.7000000000000003E-2</v>
      </c>
      <c r="L132" s="5">
        <v>1.95E-2</v>
      </c>
      <c r="M132" s="5">
        <v>2.3599999999999999E-2</v>
      </c>
      <c r="N132" s="5">
        <v>1.3300000000000001E-2</v>
      </c>
      <c r="O132" s="5">
        <v>5.6999999999999993E-3</v>
      </c>
      <c r="P132" s="5">
        <v>4.3E-3</v>
      </c>
      <c r="Q132" s="5">
        <v>3.7000000000000002E-3</v>
      </c>
      <c r="R132" s="5">
        <v>2.3E-3</v>
      </c>
      <c r="S132" s="5">
        <v>2.8399999999999998E-2</v>
      </c>
      <c r="T132" s="5">
        <v>9.7000000000000003E-3</v>
      </c>
      <c r="U132" s="5"/>
    </row>
    <row r="133" spans="1:21" x14ac:dyDescent="0.2">
      <c r="A133" s="16" t="s">
        <v>187</v>
      </c>
      <c r="B133" s="5">
        <v>0.27460000000000001</v>
      </c>
      <c r="C133" s="5">
        <v>0.19769999999999999</v>
      </c>
      <c r="D133" s="5">
        <v>0.52749999999999997</v>
      </c>
      <c r="E133" s="5">
        <v>7.8200000000000006E-2</v>
      </c>
      <c r="F133" s="5">
        <v>8.9700000000000002E-2</v>
      </c>
      <c r="G133" s="5">
        <v>0.17100000000000001</v>
      </c>
      <c r="H133" s="5">
        <v>0.12640000000000001</v>
      </c>
      <c r="I133" s="5">
        <v>1.52E-2</v>
      </c>
      <c r="J133" s="5">
        <v>0.1119</v>
      </c>
      <c r="K133" s="5">
        <v>1.78E-2</v>
      </c>
      <c r="L133" s="5">
        <v>2.2700000000000001E-2</v>
      </c>
      <c r="M133" s="5">
        <v>2.53E-2</v>
      </c>
      <c r="N133" s="5">
        <v>1.1299999999999999E-2</v>
      </c>
      <c r="O133" s="5">
        <v>3.7000000000000002E-3</v>
      </c>
      <c r="P133" s="5">
        <v>5.4000000000000003E-3</v>
      </c>
      <c r="Q133" s="5">
        <v>1.7000000000000001E-3</v>
      </c>
      <c r="R133" s="5">
        <v>2E-3</v>
      </c>
      <c r="S133" s="5">
        <v>2.7900000000000001E-2</v>
      </c>
      <c r="T133" s="5">
        <v>1.01E-2</v>
      </c>
      <c r="U133" s="5"/>
    </row>
    <row r="134" spans="1:21" x14ac:dyDescent="0.2">
      <c r="A134" s="16" t="s">
        <v>186</v>
      </c>
      <c r="B134" s="5">
        <v>0.24960000000000002</v>
      </c>
      <c r="C134" s="5">
        <v>0.16899999999999998</v>
      </c>
      <c r="D134" s="5">
        <v>0.55509999999999993</v>
      </c>
      <c r="E134" s="5">
        <v>8.5999999999999993E-2</v>
      </c>
      <c r="F134" s="5">
        <v>8.6099999999999996E-2</v>
      </c>
      <c r="G134" s="5">
        <v>0.17100000000000001</v>
      </c>
      <c r="H134" s="5">
        <v>0.14610000000000001</v>
      </c>
      <c r="I134" s="5">
        <v>1.7899999999999999E-2</v>
      </c>
      <c r="J134" s="5">
        <v>6.0700000000000004E-2</v>
      </c>
      <c r="K134" s="5">
        <v>1.77E-2</v>
      </c>
      <c r="L134" s="5">
        <v>0.02</v>
      </c>
      <c r="M134" s="5">
        <v>3.1699999999999999E-2</v>
      </c>
      <c r="N134" s="5">
        <v>1.4499999999999999E-2</v>
      </c>
      <c r="O134" s="5">
        <v>3.4000000000000002E-3</v>
      </c>
      <c r="P134" s="5">
        <v>6.4000000000000003E-3</v>
      </c>
      <c r="Q134" s="5">
        <v>2.5000000000000001E-3</v>
      </c>
      <c r="R134" s="5">
        <v>2.3999999999999998E-3</v>
      </c>
      <c r="S134" s="5">
        <v>3.7599999999999995E-2</v>
      </c>
      <c r="T134" s="5">
        <v>1.0700000000000001E-2</v>
      </c>
      <c r="U134" s="5"/>
    </row>
    <row r="135" spans="1:21" x14ac:dyDescent="0.2">
      <c r="A135" s="16" t="s">
        <v>185</v>
      </c>
      <c r="B135" s="5">
        <v>0.24</v>
      </c>
      <c r="C135" s="5">
        <v>0.19390000000000002</v>
      </c>
      <c r="D135" s="5">
        <v>0.53180000000000005</v>
      </c>
      <c r="E135" s="5">
        <v>9.7699999999999995E-2</v>
      </c>
      <c r="F135" s="5">
        <v>9.2799999999999994E-2</v>
      </c>
      <c r="G135" s="5">
        <v>0.18049999999999999</v>
      </c>
      <c r="H135" s="5">
        <v>0.1507</v>
      </c>
      <c r="I135" s="5">
        <v>2.23E-2</v>
      </c>
      <c r="J135" s="5">
        <v>6.08E-2</v>
      </c>
      <c r="K135" s="5">
        <v>1.9599999999999999E-2</v>
      </c>
      <c r="L135" s="5">
        <v>2.29E-2</v>
      </c>
      <c r="M135" s="5">
        <v>2.9900000000000003E-2</v>
      </c>
      <c r="N135" s="5">
        <v>1.4199999999999999E-2</v>
      </c>
      <c r="O135" s="5">
        <v>4.7999999999999996E-3</v>
      </c>
      <c r="P135" s="5">
        <v>6.5000000000000006E-3</v>
      </c>
      <c r="Q135" s="5">
        <v>3.2000000000000002E-3</v>
      </c>
      <c r="R135" s="5">
        <v>2.5999999999999999E-3</v>
      </c>
      <c r="S135" s="5">
        <v>3.0899999999999997E-2</v>
      </c>
      <c r="T135" s="5">
        <v>1.1599999999999999E-2</v>
      </c>
      <c r="U135" s="5"/>
    </row>
    <row r="136" spans="1:21" x14ac:dyDescent="0.2">
      <c r="A136" s="16" t="s">
        <v>184</v>
      </c>
      <c r="B136" s="5">
        <v>0.27399999999999997</v>
      </c>
      <c r="C136" s="5">
        <v>0.2132</v>
      </c>
      <c r="D136" s="5">
        <v>0.51890000000000003</v>
      </c>
      <c r="E136" s="5">
        <v>8.9200000000000002E-2</v>
      </c>
      <c r="F136" s="5">
        <v>0.10349999999999999</v>
      </c>
      <c r="G136" s="5">
        <v>0.1822</v>
      </c>
      <c r="H136" s="5">
        <v>0.12130000000000001</v>
      </c>
      <c r="I136" s="5">
        <v>2.2099999999999998E-2</v>
      </c>
      <c r="J136" s="5">
        <v>7.4900000000000008E-2</v>
      </c>
      <c r="K136" s="5">
        <v>2.86E-2</v>
      </c>
      <c r="L136" s="5">
        <v>2.7799999999999998E-2</v>
      </c>
      <c r="M136" s="5">
        <v>3.0600000000000002E-2</v>
      </c>
      <c r="N136" s="5">
        <v>1.21E-2</v>
      </c>
      <c r="O136" s="5">
        <v>3.9000000000000003E-3</v>
      </c>
      <c r="P136" s="5">
        <v>6.4000000000000003E-3</v>
      </c>
      <c r="Q136" s="5">
        <v>3.0999999999999999E-3</v>
      </c>
      <c r="R136" s="5">
        <v>2.8000000000000004E-3</v>
      </c>
      <c r="S136" s="5">
        <v>3.0800000000000001E-2</v>
      </c>
      <c r="T136" s="5">
        <v>1.23E-2</v>
      </c>
      <c r="U136" s="5"/>
    </row>
    <row r="137" spans="1:21" x14ac:dyDescent="0.2">
      <c r="A137" s="16" t="s">
        <v>183</v>
      </c>
      <c r="B137" s="5">
        <v>0.28370000000000001</v>
      </c>
      <c r="C137" s="5">
        <v>0.17780000000000001</v>
      </c>
      <c r="D137" s="5">
        <v>0.50549999999999995</v>
      </c>
      <c r="E137" s="5">
        <v>6.7000000000000004E-2</v>
      </c>
      <c r="F137" s="5">
        <v>8.4399999999999989E-2</v>
      </c>
      <c r="G137" s="5">
        <v>0.18600000000000003</v>
      </c>
      <c r="H137" s="5">
        <v>0.10050000000000001</v>
      </c>
      <c r="I137" s="5">
        <v>1.89E-2</v>
      </c>
      <c r="J137" s="5">
        <v>6.5799999999999997E-2</v>
      </c>
      <c r="K137" s="5">
        <v>2.4900000000000002E-2</v>
      </c>
      <c r="L137" s="5">
        <v>3.3500000000000002E-2</v>
      </c>
      <c r="M137" s="5">
        <v>3.6499999999999998E-2</v>
      </c>
      <c r="N137" s="5">
        <v>1.78E-2</v>
      </c>
      <c r="O137" s="5">
        <v>4.1999999999999997E-3</v>
      </c>
      <c r="P137" s="5">
        <v>6.0000000000000001E-3</v>
      </c>
      <c r="Q137" s="5">
        <v>2.0999999999999999E-3</v>
      </c>
      <c r="R137" s="5">
        <v>3.0999999999999999E-3</v>
      </c>
      <c r="S137" s="5">
        <v>1.8100000000000002E-2</v>
      </c>
      <c r="T137" s="5">
        <v>1.8500000000000003E-2</v>
      </c>
      <c r="U137" s="5"/>
    </row>
    <row r="138" spans="1:21" x14ac:dyDescent="0.2">
      <c r="A138" s="16" t="s">
        <v>182</v>
      </c>
      <c r="B138" s="5">
        <v>0.34700000000000003</v>
      </c>
      <c r="C138" s="5">
        <v>0.21249999999999999</v>
      </c>
      <c r="D138" s="5">
        <v>0.42749999999999999</v>
      </c>
      <c r="E138" s="5">
        <v>6.0100000000000001E-2</v>
      </c>
      <c r="F138" s="5">
        <v>0.12670000000000001</v>
      </c>
      <c r="G138" s="5">
        <v>0.15310000000000001</v>
      </c>
      <c r="H138" s="5">
        <v>9.3900000000000011E-2</v>
      </c>
      <c r="I138" s="5">
        <v>1.6200000000000003E-2</v>
      </c>
      <c r="J138" s="5">
        <v>6.3500000000000001E-2</v>
      </c>
      <c r="K138" s="5">
        <v>2.4900000000000002E-2</v>
      </c>
      <c r="L138" s="5">
        <v>1.77E-2</v>
      </c>
      <c r="M138" s="5">
        <v>2.4399999999999998E-2</v>
      </c>
      <c r="N138" s="5">
        <v>1.0500000000000001E-2</v>
      </c>
      <c r="O138" s="5">
        <v>2.8000000000000004E-3</v>
      </c>
      <c r="P138" s="5">
        <v>4.5000000000000005E-3</v>
      </c>
      <c r="Q138" s="5">
        <v>1.9E-3</v>
      </c>
      <c r="R138" s="5">
        <v>2.3E-3</v>
      </c>
      <c r="S138" s="5">
        <v>2.4300000000000002E-2</v>
      </c>
      <c r="T138" s="5">
        <v>1.03E-2</v>
      </c>
      <c r="U138" s="5"/>
    </row>
    <row r="139" spans="1:21" x14ac:dyDescent="0.2">
      <c r="A139" s="16" t="s">
        <v>181</v>
      </c>
      <c r="B139" s="5">
        <v>0.29849999999999999</v>
      </c>
      <c r="C139" s="5">
        <v>0.2419</v>
      </c>
      <c r="D139" s="5">
        <v>0.50539999999999996</v>
      </c>
      <c r="E139" s="5">
        <v>6.9900000000000004E-2</v>
      </c>
      <c r="F139" s="5">
        <v>0.1416</v>
      </c>
      <c r="G139" s="5">
        <v>0.17949999999999999</v>
      </c>
      <c r="H139" s="5">
        <v>0.124</v>
      </c>
      <c r="I139" s="5">
        <v>1.8600000000000002E-2</v>
      </c>
      <c r="J139" s="5">
        <v>6.3299999999999995E-2</v>
      </c>
      <c r="K139" s="5">
        <v>2.6499999999999999E-2</v>
      </c>
      <c r="L139" s="5">
        <v>2.2099999999999998E-2</v>
      </c>
      <c r="M139" s="5">
        <v>3.6799999999999999E-2</v>
      </c>
      <c r="N139" s="5">
        <v>1.8600000000000002E-2</v>
      </c>
      <c r="O139" s="5">
        <v>3.0000000000000001E-3</v>
      </c>
      <c r="P139" s="5">
        <v>5.7999999999999996E-3</v>
      </c>
      <c r="Q139" s="5">
        <v>2.7000000000000001E-3</v>
      </c>
      <c r="R139" s="5">
        <v>2.5999999999999999E-3</v>
      </c>
      <c r="S139" s="5">
        <v>2.1499999999999998E-2</v>
      </c>
      <c r="T139" s="5">
        <v>1.52E-2</v>
      </c>
      <c r="U139" s="5"/>
    </row>
    <row r="140" spans="1:21" x14ac:dyDescent="0.2">
      <c r="A140" s="16" t="s">
        <v>180</v>
      </c>
      <c r="B140" s="5">
        <v>0.27500000000000002</v>
      </c>
      <c r="C140" s="5">
        <v>0.21899999999999997</v>
      </c>
      <c r="D140" s="5">
        <v>0.54579999999999995</v>
      </c>
      <c r="E140" s="5">
        <v>8.3599999999999994E-2</v>
      </c>
      <c r="F140" s="5">
        <v>9.4600000000000004E-2</v>
      </c>
      <c r="G140" s="5">
        <v>0.18760000000000002</v>
      </c>
      <c r="H140" s="5">
        <v>0.1343</v>
      </c>
      <c r="I140" s="5">
        <v>2.2099999999999998E-2</v>
      </c>
      <c r="J140" s="5">
        <v>6.9800000000000001E-2</v>
      </c>
      <c r="K140" s="5">
        <v>3.6400000000000002E-2</v>
      </c>
      <c r="L140" s="5">
        <v>3.0800000000000001E-2</v>
      </c>
      <c r="M140" s="5">
        <v>2.92E-2</v>
      </c>
      <c r="N140" s="5">
        <v>1.6799999999999999E-2</v>
      </c>
      <c r="O140" s="5">
        <v>5.7999999999999996E-3</v>
      </c>
      <c r="P140" s="5">
        <v>8.0000000000000002E-3</v>
      </c>
      <c r="Q140" s="5">
        <v>1.9E-3</v>
      </c>
      <c r="R140" s="5">
        <v>2.8999999999999998E-3</v>
      </c>
      <c r="S140" s="5">
        <v>2.0199999999999999E-2</v>
      </c>
      <c r="T140" s="5">
        <v>1.7600000000000001E-2</v>
      </c>
      <c r="U140" s="5"/>
    </row>
    <row r="141" spans="1:21" x14ac:dyDescent="0.2">
      <c r="A141" s="16" t="s">
        <v>179</v>
      </c>
      <c r="B141" s="5">
        <v>0.31120000000000003</v>
      </c>
      <c r="C141" s="5">
        <v>0.21920000000000001</v>
      </c>
      <c r="D141" s="5">
        <v>0.4975</v>
      </c>
      <c r="E141" s="5">
        <v>7.2700000000000001E-2</v>
      </c>
      <c r="F141" s="5">
        <v>8.3100000000000007E-2</v>
      </c>
      <c r="G141" s="5">
        <v>0.23719999999999999</v>
      </c>
      <c r="H141" s="5">
        <v>0.1283</v>
      </c>
      <c r="I141" s="5">
        <v>1.7600000000000001E-2</v>
      </c>
      <c r="J141" s="5">
        <v>4.7500000000000001E-2</v>
      </c>
      <c r="K141" s="5">
        <v>4.2199999999999994E-2</v>
      </c>
      <c r="L141" s="5">
        <v>2.5000000000000001E-2</v>
      </c>
      <c r="M141" s="5">
        <v>2.7300000000000001E-2</v>
      </c>
      <c r="N141" s="5">
        <v>1.6500000000000001E-2</v>
      </c>
      <c r="O141" s="5">
        <v>5.0000000000000001E-3</v>
      </c>
      <c r="P141" s="5">
        <v>8.1000000000000013E-3</v>
      </c>
      <c r="Q141" s="5">
        <v>2E-3</v>
      </c>
      <c r="R141" s="5">
        <v>2.3999999999999998E-3</v>
      </c>
      <c r="S141" s="5">
        <v>1.77E-2</v>
      </c>
      <c r="T141" s="5">
        <v>1.29E-2</v>
      </c>
      <c r="U141" s="5"/>
    </row>
    <row r="142" spans="1:21" x14ac:dyDescent="0.2">
      <c r="A142" s="16" t="s">
        <v>178</v>
      </c>
      <c r="B142" s="5">
        <v>0.28420000000000001</v>
      </c>
      <c r="C142" s="5">
        <v>0.22969999999999999</v>
      </c>
      <c r="D142" s="5">
        <v>0.53610000000000002</v>
      </c>
      <c r="E142" s="5">
        <v>1.5100000000000001E-2</v>
      </c>
      <c r="F142" s="5">
        <v>0.11019999999999999</v>
      </c>
      <c r="G142" s="5">
        <v>0.2036</v>
      </c>
      <c r="H142" s="5">
        <v>0.12039999999999999</v>
      </c>
      <c r="I142" s="5">
        <v>2.86E-2</v>
      </c>
      <c r="J142" s="5">
        <v>4.7699999999999992E-2</v>
      </c>
      <c r="K142" s="5">
        <v>3.0299999999999997E-2</v>
      </c>
      <c r="L142" s="5">
        <v>4.4199999999999996E-2</v>
      </c>
      <c r="M142" s="5">
        <v>2.92E-2</v>
      </c>
      <c r="N142" s="5">
        <v>2.2499999999999999E-2</v>
      </c>
      <c r="O142" s="5">
        <v>5.5000000000000005E-3</v>
      </c>
      <c r="P142" s="5">
        <v>1.0500000000000001E-2</v>
      </c>
      <c r="Q142" s="5">
        <v>5.0000000000000001E-4</v>
      </c>
      <c r="R142" s="5">
        <v>2.8000000000000004E-3</v>
      </c>
      <c r="S142" s="5">
        <v>2.9399999999999999E-2</v>
      </c>
      <c r="T142" s="5">
        <v>1.95E-2</v>
      </c>
      <c r="U142" s="5"/>
    </row>
    <row r="143" spans="1:21" x14ac:dyDescent="0.2">
      <c r="A143" s="16" t="s">
        <v>177</v>
      </c>
      <c r="B143" s="5">
        <v>0.31219999999999998</v>
      </c>
      <c r="C143" s="5">
        <v>0.22339999999999999</v>
      </c>
      <c r="D143" s="5">
        <v>0.45250000000000001</v>
      </c>
      <c r="E143" s="5">
        <v>1.52E-2</v>
      </c>
      <c r="F143" s="5">
        <v>0.1222</v>
      </c>
      <c r="G143" s="5">
        <v>0.15090000000000001</v>
      </c>
      <c r="H143" s="5">
        <v>0.11630000000000001</v>
      </c>
      <c r="I143" s="5">
        <v>2.75E-2</v>
      </c>
      <c r="J143" s="5">
        <v>5.74E-2</v>
      </c>
      <c r="K143" s="5">
        <v>1.8000000000000002E-2</v>
      </c>
      <c r="L143" s="5">
        <v>2.6200000000000001E-2</v>
      </c>
      <c r="M143" s="5">
        <v>2.2599999999999999E-2</v>
      </c>
      <c r="N143" s="5">
        <v>1.3899999999999999E-2</v>
      </c>
      <c r="O143" s="5">
        <v>4.5000000000000005E-3</v>
      </c>
      <c r="P143" s="5">
        <v>9.0000000000000011E-3</v>
      </c>
      <c r="Q143" s="5">
        <v>5.0000000000000001E-4</v>
      </c>
      <c r="R143" s="5">
        <v>2.8000000000000004E-3</v>
      </c>
      <c r="S143" s="5">
        <v>1.95E-2</v>
      </c>
      <c r="T143" s="5">
        <v>1.3899999999999999E-2</v>
      </c>
      <c r="U143" s="5"/>
    </row>
    <row r="144" spans="1:21" x14ac:dyDescent="0.2">
      <c r="A144" s="16" t="s">
        <v>176</v>
      </c>
      <c r="B144" s="5">
        <v>0.30469999999999997</v>
      </c>
      <c r="C144" s="5">
        <v>0.22500000000000001</v>
      </c>
      <c r="D144" s="5">
        <v>0.47600000000000003</v>
      </c>
      <c r="E144" s="5">
        <v>1.66E-2</v>
      </c>
      <c r="F144" s="5">
        <v>0.1066</v>
      </c>
      <c r="G144" s="5">
        <v>0.16750000000000001</v>
      </c>
      <c r="H144" s="5">
        <v>0.13570000000000002</v>
      </c>
      <c r="I144" s="5">
        <v>2.0199999999999999E-2</v>
      </c>
      <c r="J144" s="5">
        <v>4.2999999999999997E-2</v>
      </c>
      <c r="K144" s="5">
        <v>2.0199999999999999E-2</v>
      </c>
      <c r="L144" s="5">
        <v>2.9399999999999999E-2</v>
      </c>
      <c r="M144" s="5">
        <v>2.6499999999999999E-2</v>
      </c>
      <c r="N144" s="5">
        <v>1.6E-2</v>
      </c>
      <c r="O144" s="5">
        <v>4.6999999999999993E-3</v>
      </c>
      <c r="P144" s="5">
        <v>1.0700000000000001E-2</v>
      </c>
      <c r="Q144" s="5">
        <v>5.0000000000000001E-4</v>
      </c>
      <c r="R144" s="5">
        <v>2.5000000000000001E-3</v>
      </c>
      <c r="S144" s="5">
        <v>1.5900000000000001E-2</v>
      </c>
      <c r="T144" s="5">
        <v>1.37E-2</v>
      </c>
      <c r="U144" s="5"/>
    </row>
    <row r="145" spans="1:21" x14ac:dyDescent="0.2">
      <c r="A145" s="16" t="s">
        <v>175</v>
      </c>
      <c r="B145" s="5">
        <v>0.28050000000000003</v>
      </c>
      <c r="C145" s="5">
        <v>0.24760000000000001</v>
      </c>
      <c r="D145" s="5">
        <v>0.52800000000000002</v>
      </c>
      <c r="E145" s="5">
        <v>1.55E-2</v>
      </c>
      <c r="F145" s="5">
        <v>0.12869999999999998</v>
      </c>
      <c r="G145" s="5">
        <v>0.20800000000000002</v>
      </c>
      <c r="H145" s="5">
        <v>0.1096</v>
      </c>
      <c r="I145" s="5">
        <v>2.76E-2</v>
      </c>
      <c r="J145" s="5">
        <v>4.8600000000000004E-2</v>
      </c>
      <c r="K145" s="5">
        <v>2.4799999999999999E-2</v>
      </c>
      <c r="L145" s="5">
        <v>3.9399999999999998E-2</v>
      </c>
      <c r="M145" s="5">
        <v>3.2599999999999997E-2</v>
      </c>
      <c r="N145" s="5">
        <v>1.61E-2</v>
      </c>
      <c r="O145" s="5">
        <v>5.3E-3</v>
      </c>
      <c r="P145" s="5">
        <v>7.7000000000000002E-3</v>
      </c>
      <c r="Q145" s="5">
        <v>1.2999999999999999E-3</v>
      </c>
      <c r="R145" s="5">
        <v>2.2000000000000001E-3</v>
      </c>
      <c r="S145" s="5">
        <v>2.9399999999999999E-2</v>
      </c>
      <c r="T145" s="5">
        <v>2.07E-2</v>
      </c>
      <c r="U145" s="5"/>
    </row>
    <row r="146" spans="1:21" x14ac:dyDescent="0.2">
      <c r="A146" s="16" t="s">
        <v>174</v>
      </c>
      <c r="B146" s="5">
        <v>0.24260000000000001</v>
      </c>
      <c r="C146" s="5">
        <v>0.17469999999999999</v>
      </c>
      <c r="D146" s="5">
        <v>0.51829999999999998</v>
      </c>
      <c r="E146" s="5">
        <v>1.3999999999999999E-2</v>
      </c>
      <c r="F146" s="5">
        <v>9.5000000000000001E-2</v>
      </c>
      <c r="G146" s="5">
        <v>0.1643</v>
      </c>
      <c r="H146" s="5">
        <v>0.1206</v>
      </c>
      <c r="I146" s="5">
        <v>3.0099999999999998E-2</v>
      </c>
      <c r="J146" s="5">
        <v>4.41E-2</v>
      </c>
      <c r="K146" s="5">
        <v>2.0199999999999999E-2</v>
      </c>
      <c r="L146" s="5">
        <v>3.7200000000000004E-2</v>
      </c>
      <c r="M146" s="5">
        <v>2.4300000000000002E-2</v>
      </c>
      <c r="N146" s="5">
        <v>1.41E-2</v>
      </c>
      <c r="O146" s="5">
        <v>4.4000000000000003E-3</v>
      </c>
      <c r="P146" s="5">
        <v>8.3000000000000001E-3</v>
      </c>
      <c r="Q146" s="5">
        <v>2.0000000000000001E-4</v>
      </c>
      <c r="R146" s="5">
        <v>2.3999999999999998E-3</v>
      </c>
      <c r="S146" s="5">
        <v>2.3399999999999997E-2</v>
      </c>
      <c r="T146" s="5">
        <v>2.8399999999999998E-2</v>
      </c>
      <c r="U146" s="5"/>
    </row>
    <row r="147" spans="1:21" x14ac:dyDescent="0.2">
      <c r="A147" s="16" t="s">
        <v>173</v>
      </c>
      <c r="B147" s="5">
        <v>0.25480000000000003</v>
      </c>
      <c r="C147" s="5">
        <v>0.18359999999999999</v>
      </c>
      <c r="D147" s="5">
        <v>0.46939999999999998</v>
      </c>
      <c r="E147" s="5">
        <v>1.49E-2</v>
      </c>
      <c r="F147" s="5">
        <v>0.1114</v>
      </c>
      <c r="G147" s="5">
        <v>0.1474</v>
      </c>
      <c r="H147" s="5">
        <v>0.1074</v>
      </c>
      <c r="I147" s="5">
        <v>2.9399999999999999E-2</v>
      </c>
      <c r="J147" s="5">
        <v>3.7499999999999999E-2</v>
      </c>
      <c r="K147" s="5">
        <v>2.52E-2</v>
      </c>
      <c r="L147" s="5">
        <v>2.9700000000000001E-2</v>
      </c>
      <c r="M147" s="5">
        <v>3.3099999999999997E-2</v>
      </c>
      <c r="N147" s="5">
        <v>1.5100000000000001E-2</v>
      </c>
      <c r="O147" s="5">
        <v>5.0000000000000001E-3</v>
      </c>
      <c r="P147" s="5">
        <v>6.7000000000000002E-3</v>
      </c>
      <c r="Q147" s="5">
        <v>2.0000000000000001E-4</v>
      </c>
      <c r="R147" s="5">
        <v>1.8E-3</v>
      </c>
      <c r="S147" s="5">
        <v>3.0200000000000001E-2</v>
      </c>
      <c r="T147" s="5">
        <v>3.4700000000000002E-2</v>
      </c>
      <c r="U147" s="5"/>
    </row>
    <row r="148" spans="1:21" x14ac:dyDescent="0.2">
      <c r="A148" s="16" t="s">
        <v>172</v>
      </c>
      <c r="B148" s="5">
        <v>0.30059999999999998</v>
      </c>
      <c r="C148" s="5">
        <v>0.19920000000000002</v>
      </c>
      <c r="D148" s="5">
        <v>0.4889</v>
      </c>
      <c r="E148" s="5">
        <v>1.23E-2</v>
      </c>
      <c r="F148" s="5">
        <v>0.1143</v>
      </c>
      <c r="G148" s="5">
        <v>0.14510000000000001</v>
      </c>
      <c r="H148" s="5">
        <v>0.1157</v>
      </c>
      <c r="I148" s="5">
        <v>2.5699999999999997E-2</v>
      </c>
      <c r="J148" s="5">
        <v>4.5499999999999999E-2</v>
      </c>
      <c r="K148" s="5">
        <v>2.7799999999999998E-2</v>
      </c>
      <c r="L148" s="5">
        <v>3.0200000000000001E-2</v>
      </c>
      <c r="M148" s="5">
        <v>2.4799999999999999E-2</v>
      </c>
      <c r="N148" s="5">
        <v>1.3300000000000001E-2</v>
      </c>
      <c r="O148" s="5">
        <v>3.8E-3</v>
      </c>
      <c r="P148" s="5">
        <v>7.6E-3</v>
      </c>
      <c r="Q148" s="5">
        <v>8.0000000000000004E-4</v>
      </c>
      <c r="R148" s="5">
        <v>2.2000000000000001E-3</v>
      </c>
      <c r="S148" s="5">
        <v>2.5499999999999998E-2</v>
      </c>
      <c r="T148" s="5">
        <v>1.89E-2</v>
      </c>
      <c r="U148" s="5"/>
    </row>
    <row r="149" spans="1:21" x14ac:dyDescent="0.2">
      <c r="A149" s="16" t="s">
        <v>171</v>
      </c>
      <c r="B149" s="5">
        <v>0.27660000000000001</v>
      </c>
      <c r="C149" s="5">
        <v>0.2082</v>
      </c>
      <c r="D149" s="5">
        <v>0.49070000000000003</v>
      </c>
      <c r="E149" s="5">
        <v>1.95E-2</v>
      </c>
      <c r="F149" s="5">
        <v>0.1153</v>
      </c>
      <c r="G149" s="5">
        <v>0.20010000000000003</v>
      </c>
      <c r="H149" s="5">
        <v>9.5100000000000004E-2</v>
      </c>
      <c r="I149" s="5">
        <v>2.7799999999999998E-2</v>
      </c>
      <c r="J149" s="5">
        <v>4.7E-2</v>
      </c>
      <c r="K149" s="5">
        <v>2.3199999999999998E-2</v>
      </c>
      <c r="L149" s="5">
        <v>3.6499999999999998E-2</v>
      </c>
      <c r="M149" s="5">
        <v>3.3099999999999997E-2</v>
      </c>
      <c r="N149" s="5">
        <v>2.2200000000000001E-2</v>
      </c>
      <c r="O149" s="5">
        <v>6.6E-3</v>
      </c>
      <c r="P149" s="5">
        <v>1.0500000000000001E-2</v>
      </c>
      <c r="Q149" s="5">
        <v>8.9999999999999998E-4</v>
      </c>
      <c r="R149" s="5">
        <v>2.5999999999999999E-3</v>
      </c>
      <c r="S149" s="5">
        <v>2.0400000000000001E-2</v>
      </c>
      <c r="T149" s="5">
        <f>AVERAGE(S150,S159)</f>
        <v>2.3800000000000002E-2</v>
      </c>
      <c r="U149" s="5"/>
    </row>
    <row r="150" spans="1:21" x14ac:dyDescent="0.2">
      <c r="A150" s="16" t="s">
        <v>170</v>
      </c>
      <c r="B150" s="5">
        <v>0.27460000000000001</v>
      </c>
      <c r="C150" s="5">
        <v>0.23199999999999998</v>
      </c>
      <c r="D150" s="5">
        <v>0.48869999999999997</v>
      </c>
      <c r="E150" s="5">
        <v>2.1099999999999997E-2</v>
      </c>
      <c r="F150" s="5">
        <v>0.11990000000000001</v>
      </c>
      <c r="G150" s="5">
        <v>0.17069999999999999</v>
      </c>
      <c r="H150" s="5">
        <v>0.111</v>
      </c>
      <c r="I150" s="5">
        <v>2.9600000000000001E-2</v>
      </c>
      <c r="J150" s="5">
        <v>5.7099999999999998E-2</v>
      </c>
      <c r="K150" s="5">
        <v>2.7099999999999999E-2</v>
      </c>
      <c r="L150" s="5">
        <v>3.4599999999999999E-2</v>
      </c>
      <c r="M150" s="5">
        <v>3.7100000000000001E-2</v>
      </c>
      <c r="N150" s="5">
        <v>1.9400000000000001E-2</v>
      </c>
      <c r="O150" s="5">
        <v>5.6999999999999993E-3</v>
      </c>
      <c r="P150" s="5">
        <v>1.11E-2</v>
      </c>
      <c r="Q150" s="5">
        <v>5.0000000000000001E-4</v>
      </c>
      <c r="R150" s="5">
        <v>3.4000000000000002E-3</v>
      </c>
      <c r="S150" s="5">
        <v>2.7699999999999999E-2</v>
      </c>
      <c r="T150" s="5">
        <v>1.9599999999999999E-2</v>
      </c>
      <c r="U150" s="5"/>
    </row>
    <row r="151" spans="1:21" x14ac:dyDescent="0.2">
      <c r="A151" s="16" t="s">
        <v>169</v>
      </c>
      <c r="B151" s="5">
        <v>0.28300000000000003</v>
      </c>
      <c r="C151" s="5">
        <v>0.2011</v>
      </c>
      <c r="D151" s="5">
        <v>0.498</v>
      </c>
      <c r="E151" s="5">
        <v>2.1099999999999997E-2</v>
      </c>
      <c r="F151" s="5">
        <v>0.11380000000000001</v>
      </c>
      <c r="G151" s="5">
        <v>0.16329999999999997</v>
      </c>
      <c r="H151" s="5">
        <v>8.48E-2</v>
      </c>
      <c r="I151" s="5">
        <v>2.8300000000000002E-2</v>
      </c>
      <c r="J151" s="5">
        <v>6.2300000000000001E-2</v>
      </c>
      <c r="K151" s="5">
        <v>2.0899999999999998E-2</v>
      </c>
      <c r="L151" s="5">
        <v>3.8699999999999998E-2</v>
      </c>
      <c r="M151" s="5">
        <v>3.8199999999999998E-2</v>
      </c>
      <c r="N151" s="5">
        <v>2.1700000000000001E-2</v>
      </c>
      <c r="O151" s="5">
        <v>6.8999999999999999E-3</v>
      </c>
      <c r="P151" s="5">
        <v>1.23E-2</v>
      </c>
      <c r="Q151" s="5">
        <v>1E-3</v>
      </c>
      <c r="R151" s="5">
        <v>3.5999999999999999E-3</v>
      </c>
      <c r="S151" s="5">
        <v>2.6499999999999999E-2</v>
      </c>
      <c r="T151" s="5">
        <v>2.5699999999999997E-2</v>
      </c>
      <c r="U151" s="5"/>
    </row>
    <row r="152" spans="1:21" x14ac:dyDescent="0.2">
      <c r="A152" s="16" t="s">
        <v>168</v>
      </c>
      <c r="B152" s="5">
        <v>0.26479999999999998</v>
      </c>
      <c r="C152" s="5">
        <v>0.21210000000000001</v>
      </c>
      <c r="D152" s="5">
        <v>0.52479999999999993</v>
      </c>
      <c r="E152" s="5">
        <v>2.7000000000000003E-2</v>
      </c>
      <c r="F152" s="5">
        <v>0.12859999999999999</v>
      </c>
      <c r="G152" s="5">
        <v>0.16039999999999999</v>
      </c>
      <c r="H152" s="5">
        <v>8.2500000000000004E-2</v>
      </c>
      <c r="I152" s="5">
        <v>4.4999999999999998E-2</v>
      </c>
      <c r="J152" s="5">
        <v>4.8099999999999997E-2</v>
      </c>
      <c r="K152" s="5">
        <v>2.3099999999999999E-2</v>
      </c>
      <c r="L152" s="5">
        <v>4.8099999999999997E-2</v>
      </c>
      <c r="M152" s="5">
        <v>4.2999999999999997E-2</v>
      </c>
      <c r="N152" s="5">
        <v>2.75E-2</v>
      </c>
      <c r="O152" s="5">
        <v>1.0700000000000001E-2</v>
      </c>
      <c r="P152" s="5">
        <v>2.1299999999999999E-2</v>
      </c>
      <c r="Q152" s="5">
        <v>5.9999999999999995E-4</v>
      </c>
      <c r="R152" s="5">
        <v>2.5999999999999999E-3</v>
      </c>
      <c r="S152" s="5">
        <v>2.92E-2</v>
      </c>
      <c r="T152" s="5">
        <v>2.29E-2</v>
      </c>
      <c r="U152" s="5"/>
    </row>
    <row r="153" spans="1:21" x14ac:dyDescent="0.2">
      <c r="A153" s="16" t="s">
        <v>167</v>
      </c>
      <c r="B153" s="5">
        <v>0.30320000000000003</v>
      </c>
      <c r="C153" s="5">
        <v>0.23480000000000001</v>
      </c>
      <c r="D153" s="5">
        <v>0.48149999999999998</v>
      </c>
      <c r="E153" s="5">
        <v>2.18E-2</v>
      </c>
      <c r="F153" s="5">
        <v>0.1381</v>
      </c>
      <c r="G153" s="5">
        <v>0.16210000000000002</v>
      </c>
      <c r="H153" s="5">
        <v>8.0199999999999994E-2</v>
      </c>
      <c r="I153" s="5">
        <v>3.61E-2</v>
      </c>
      <c r="J153" s="5">
        <v>4.7699999999999992E-2</v>
      </c>
      <c r="K153" s="5">
        <v>2.1000000000000001E-2</v>
      </c>
      <c r="L153" s="5">
        <v>5.3699999999999998E-2</v>
      </c>
      <c r="M153" s="5">
        <v>3.2199999999999999E-2</v>
      </c>
      <c r="N153" s="5">
        <v>1.95E-2</v>
      </c>
      <c r="O153" s="5">
        <v>7.3000000000000001E-3</v>
      </c>
      <c r="P153" s="5">
        <v>9.4999999999999998E-3</v>
      </c>
      <c r="Q153" s="5">
        <v>5.0000000000000001E-4</v>
      </c>
      <c r="R153" s="5">
        <v>3.0999999999999999E-3</v>
      </c>
      <c r="S153" s="5">
        <v>3.4000000000000002E-2</v>
      </c>
      <c r="T153" s="5">
        <v>2.9500000000000002E-2</v>
      </c>
      <c r="U153" s="5"/>
    </row>
    <row r="154" spans="1:21" x14ac:dyDescent="0.2">
      <c r="A154" s="16" t="s">
        <v>166</v>
      </c>
      <c r="B154" s="5">
        <v>0.25819999999999999</v>
      </c>
      <c r="C154" s="5">
        <v>0.20480000000000001</v>
      </c>
      <c r="D154" s="5">
        <v>0.52800000000000002</v>
      </c>
      <c r="E154" s="5">
        <v>2.2200000000000001E-2</v>
      </c>
      <c r="F154" s="5">
        <v>0.10550000000000001</v>
      </c>
      <c r="G154" s="5">
        <v>0.17430000000000001</v>
      </c>
      <c r="H154" s="5">
        <v>0.1066</v>
      </c>
      <c r="I154" s="5">
        <v>4.5400000000000003E-2</v>
      </c>
      <c r="J154" s="5">
        <v>5.4299999999999994E-2</v>
      </c>
      <c r="K154" s="5">
        <v>2.5099999999999997E-2</v>
      </c>
      <c r="L154" s="5">
        <v>4.3799999999999999E-2</v>
      </c>
      <c r="M154" s="5">
        <v>3.5799999999999998E-2</v>
      </c>
      <c r="N154" s="5">
        <v>1.8100000000000002E-2</v>
      </c>
      <c r="O154" s="5">
        <v>1.1000000000000001E-2</v>
      </c>
      <c r="P154" s="5">
        <v>1.26E-2</v>
      </c>
      <c r="Q154" s="5">
        <v>5.9999999999999995E-4</v>
      </c>
      <c r="R154" s="5">
        <v>3.3E-3</v>
      </c>
      <c r="S154" s="5">
        <v>2.6499999999999999E-2</v>
      </c>
      <c r="T154" s="5">
        <v>2.18E-2</v>
      </c>
      <c r="U154" s="5"/>
    </row>
    <row r="155" spans="1:21" x14ac:dyDescent="0.2">
      <c r="A155" s="16" t="s">
        <v>165</v>
      </c>
      <c r="B155" s="5">
        <v>0.23019999999999999</v>
      </c>
      <c r="C155" s="5">
        <v>0.20100000000000001</v>
      </c>
      <c r="D155" s="5">
        <v>0.52939999999999998</v>
      </c>
      <c r="E155" s="5">
        <v>2.0899999999999998E-2</v>
      </c>
      <c r="F155" s="5">
        <v>9.849999999999999E-2</v>
      </c>
      <c r="G155" s="5">
        <v>0.16089999999999999</v>
      </c>
      <c r="H155" s="5">
        <v>0.10390000000000001</v>
      </c>
      <c r="I155" s="5">
        <v>3.6699999999999997E-2</v>
      </c>
      <c r="J155" s="5">
        <v>5.7000000000000002E-2</v>
      </c>
      <c r="K155" s="5">
        <v>3.3300000000000003E-2</v>
      </c>
      <c r="L155" s="5">
        <v>3.7699999999999997E-2</v>
      </c>
      <c r="M155" s="5">
        <v>3.8599999999999995E-2</v>
      </c>
      <c r="N155" s="5">
        <v>2.2700000000000001E-2</v>
      </c>
      <c r="O155" s="5">
        <v>7.7000000000000002E-3</v>
      </c>
      <c r="P155" s="5">
        <v>1.0800000000000001E-2</v>
      </c>
      <c r="Q155" s="5">
        <v>5.9999999999999995E-4</v>
      </c>
      <c r="R155" s="5">
        <v>2.8000000000000004E-3</v>
      </c>
      <c r="S155" s="5">
        <v>2.5699999999999997E-2</v>
      </c>
      <c r="T155" s="5">
        <v>2.4500000000000001E-2</v>
      </c>
    </row>
    <row r="156" spans="1:21" x14ac:dyDescent="0.2">
      <c r="A156" s="16" t="s">
        <v>164</v>
      </c>
      <c r="B156" s="5">
        <v>0.23370000000000002</v>
      </c>
      <c r="C156" s="5">
        <v>0.18429999999999999</v>
      </c>
      <c r="D156" s="5">
        <v>0.56220000000000003</v>
      </c>
      <c r="E156" s="5">
        <v>1.8100000000000002E-2</v>
      </c>
      <c r="F156" s="5">
        <v>9.9700000000000011E-2</v>
      </c>
      <c r="G156" s="5">
        <v>0.20679999999999998</v>
      </c>
      <c r="H156" s="5">
        <v>8.5299999999999987E-2</v>
      </c>
      <c r="I156" s="5">
        <v>2.98E-2</v>
      </c>
      <c r="J156" s="5">
        <v>5.1699999999999996E-2</v>
      </c>
      <c r="K156" s="5">
        <v>1.46E-2</v>
      </c>
      <c r="L156" s="5">
        <v>6.9199999999999998E-2</v>
      </c>
      <c r="M156" s="5">
        <v>4.4699999999999997E-2</v>
      </c>
      <c r="N156" s="5">
        <v>2.41E-2</v>
      </c>
      <c r="O156" s="5">
        <v>7.1999999999999998E-3</v>
      </c>
      <c r="P156" s="5">
        <v>1.04E-2</v>
      </c>
      <c r="Q156" s="5">
        <v>5.9999999999999995E-4</v>
      </c>
      <c r="R156" s="5">
        <v>3.4999999999999996E-3</v>
      </c>
      <c r="S156" s="5">
        <v>3.5400000000000001E-2</v>
      </c>
      <c r="T156" s="5">
        <v>2.2200000000000001E-2</v>
      </c>
    </row>
    <row r="157" spans="1:21" x14ac:dyDescent="0.2">
      <c r="A157" s="16" t="s">
        <v>163</v>
      </c>
      <c r="B157" s="5">
        <v>0.26550000000000001</v>
      </c>
      <c r="C157" s="5">
        <v>0.20569999999999999</v>
      </c>
      <c r="D157" s="5">
        <v>0.52049999999999996</v>
      </c>
      <c r="E157" s="5">
        <v>2.6499999999999999E-2</v>
      </c>
      <c r="F157" s="5">
        <v>0.10859999999999999</v>
      </c>
      <c r="G157" s="5">
        <v>0.18460000000000001</v>
      </c>
      <c r="H157" s="5">
        <v>7.7199999999999991E-2</v>
      </c>
      <c r="I157" s="5">
        <v>2.9600000000000001E-2</v>
      </c>
      <c r="J157" s="5">
        <v>5.3200000000000004E-2</v>
      </c>
      <c r="K157" s="5">
        <v>1.61E-2</v>
      </c>
      <c r="L157" s="5">
        <v>3.5400000000000001E-2</v>
      </c>
      <c r="M157" s="5">
        <v>4.1200000000000001E-2</v>
      </c>
      <c r="N157" s="5">
        <v>2.2799999999999997E-2</v>
      </c>
      <c r="O157" s="5">
        <v>1.04E-2</v>
      </c>
      <c r="P157" s="5">
        <v>2.0499999999999997E-2</v>
      </c>
      <c r="Q157" s="5">
        <v>3.0000000000000001E-3</v>
      </c>
      <c r="R157" s="5">
        <v>3.9000000000000003E-3</v>
      </c>
      <c r="S157" s="5">
        <v>3.1800000000000002E-2</v>
      </c>
      <c r="T157" s="5">
        <v>2.4500000000000001E-2</v>
      </c>
    </row>
    <row r="158" spans="1:21" x14ac:dyDescent="0.2">
      <c r="A158" s="16" t="s">
        <v>162</v>
      </c>
      <c r="B158" s="5">
        <v>0.2979</v>
      </c>
      <c r="C158" s="5">
        <v>0.2064</v>
      </c>
      <c r="D158" s="5">
        <v>0.49909999999999999</v>
      </c>
      <c r="E158" s="5">
        <v>2.41E-2</v>
      </c>
      <c r="F158" s="5">
        <v>0.1249</v>
      </c>
      <c r="G158" s="5">
        <v>0.1729</v>
      </c>
      <c r="H158" s="5">
        <v>8.1000000000000003E-2</v>
      </c>
      <c r="I158" s="5">
        <v>2.4E-2</v>
      </c>
      <c r="J158" s="5">
        <v>5.0499999999999996E-2</v>
      </c>
      <c r="K158" s="5">
        <v>1.8700000000000001E-2</v>
      </c>
      <c r="L158" s="5">
        <v>4.0500000000000001E-2</v>
      </c>
      <c r="M158" s="5">
        <v>3.8699999999999998E-2</v>
      </c>
      <c r="N158" s="5">
        <v>2.5699999999999997E-2</v>
      </c>
      <c r="O158" s="5">
        <v>6.5000000000000006E-3</v>
      </c>
      <c r="P158" s="5">
        <v>1.0800000000000001E-2</v>
      </c>
      <c r="Q158" s="5">
        <v>1.2999999999999999E-3</v>
      </c>
      <c r="R158" s="5">
        <v>2.8000000000000004E-3</v>
      </c>
      <c r="S158" s="5">
        <v>2.35E-2</v>
      </c>
      <c r="T158" s="5">
        <v>3.5000000000000003E-2</v>
      </c>
    </row>
    <row r="159" spans="1:21" x14ac:dyDescent="0.2">
      <c r="A159" s="16" t="s">
        <v>161</v>
      </c>
      <c r="B159" s="5">
        <v>0.2465</v>
      </c>
      <c r="C159" s="5">
        <v>0.19370000000000001</v>
      </c>
      <c r="D159" s="5">
        <v>0.52770000000000006</v>
      </c>
      <c r="E159" s="5">
        <v>1.8200000000000001E-2</v>
      </c>
      <c r="F159" s="5">
        <v>0.105</v>
      </c>
      <c r="G159" s="5">
        <v>0.22140000000000001</v>
      </c>
      <c r="H159" s="5">
        <v>0.11199999999999999</v>
      </c>
      <c r="I159" s="5">
        <v>2.06E-2</v>
      </c>
      <c r="J159" s="5">
        <v>4.6799999999999994E-2</v>
      </c>
      <c r="K159" s="5">
        <v>1.8799999999999997E-2</v>
      </c>
      <c r="L159" s="5">
        <v>0.03</v>
      </c>
      <c r="M159" s="5">
        <v>4.5599999999999995E-2</v>
      </c>
      <c r="N159" s="5">
        <v>1.54E-2</v>
      </c>
      <c r="O159" s="5">
        <v>5.1999999999999998E-3</v>
      </c>
      <c r="P159" s="5">
        <v>1.3500000000000002E-2</v>
      </c>
      <c r="Q159" s="5">
        <v>1.1000000000000001E-3</v>
      </c>
      <c r="R159" s="5">
        <v>2.7000000000000001E-3</v>
      </c>
      <c r="S159" s="5">
        <v>1.9900000000000001E-2</v>
      </c>
      <c r="T159" s="5">
        <v>2.0400000000000001E-2</v>
      </c>
    </row>
    <row r="160" spans="1:21" x14ac:dyDescent="0.2">
      <c r="A160" s="16" t="s">
        <v>160</v>
      </c>
      <c r="B160" s="5">
        <v>0.25269999999999998</v>
      </c>
      <c r="C160" s="5">
        <v>0.17649999999999999</v>
      </c>
      <c r="D160" s="5">
        <v>0.51960000000000006</v>
      </c>
      <c r="E160" s="5">
        <v>1.9799999999999998E-2</v>
      </c>
      <c r="F160" s="5">
        <v>9.64E-2</v>
      </c>
      <c r="G160" s="5">
        <v>0.1555</v>
      </c>
      <c r="H160" s="5">
        <v>0.10220000000000001</v>
      </c>
      <c r="I160" s="5">
        <v>3.2599999999999997E-2</v>
      </c>
      <c r="J160" s="5">
        <v>4.0099999999999997E-2</v>
      </c>
      <c r="K160" s="5">
        <v>2.0499999999999997E-2</v>
      </c>
      <c r="L160" s="5">
        <v>4.53E-2</v>
      </c>
      <c r="M160" s="5">
        <v>4.24E-2</v>
      </c>
      <c r="N160" s="5">
        <v>2.1299999999999999E-2</v>
      </c>
      <c r="O160" s="5">
        <v>0.01</v>
      </c>
      <c r="P160" s="5">
        <v>1.3500000000000002E-2</v>
      </c>
      <c r="Q160" s="5">
        <v>1.9E-3</v>
      </c>
      <c r="R160" s="5">
        <v>3.7000000000000002E-3</v>
      </c>
      <c r="S160" s="5">
        <v>2.7200000000000002E-2</v>
      </c>
      <c r="T160" s="5">
        <v>2.3399999999999997E-2</v>
      </c>
    </row>
    <row r="161" spans="1:20" x14ac:dyDescent="0.2">
      <c r="A161" s="16" t="s">
        <v>159</v>
      </c>
      <c r="B161" s="5">
        <v>0.2712</v>
      </c>
      <c r="C161" s="5">
        <v>0.2024</v>
      </c>
      <c r="D161" s="5">
        <v>0.55770000000000008</v>
      </c>
      <c r="E161" s="5">
        <v>1.8000000000000002E-2</v>
      </c>
      <c r="F161" s="5">
        <v>0.10210000000000001</v>
      </c>
      <c r="G161" s="5">
        <v>0.23719999999999999</v>
      </c>
      <c r="H161" s="5">
        <v>9.7299999999999998E-2</v>
      </c>
      <c r="I161" s="5">
        <v>2.06E-2</v>
      </c>
      <c r="J161" s="5">
        <v>6.3299999999999995E-2</v>
      </c>
      <c r="K161" s="5">
        <v>1.6200000000000003E-2</v>
      </c>
      <c r="L161" s="5">
        <v>3.2899999999999999E-2</v>
      </c>
      <c r="M161" s="5">
        <v>3.5499999999999997E-2</v>
      </c>
      <c r="N161" s="5">
        <v>1.72E-2</v>
      </c>
      <c r="O161" s="5">
        <v>6.6E-3</v>
      </c>
      <c r="P161" s="5">
        <v>1.0200000000000001E-2</v>
      </c>
      <c r="Q161" s="5">
        <v>1.1000000000000001E-3</v>
      </c>
      <c r="R161" s="5">
        <v>2.3E-3</v>
      </c>
      <c r="S161" s="5">
        <v>3.2500000000000001E-2</v>
      </c>
      <c r="T161" s="5">
        <v>3.8300000000000001E-2</v>
      </c>
    </row>
    <row r="162" spans="1:20" x14ac:dyDescent="0.2">
      <c r="A162" s="16" t="s">
        <v>158</v>
      </c>
      <c r="B162" s="5">
        <v>0.28289999999999998</v>
      </c>
      <c r="C162" s="5">
        <v>0.23050000000000001</v>
      </c>
      <c r="D162" s="5">
        <v>0.51329999999999998</v>
      </c>
      <c r="E162" s="5">
        <v>2.1499999999999998E-2</v>
      </c>
      <c r="F162" s="5">
        <v>0.11810000000000001</v>
      </c>
      <c r="G162" s="5">
        <v>0.18840000000000001</v>
      </c>
      <c r="H162" s="5">
        <v>9.4399999999999998E-2</v>
      </c>
      <c r="I162" s="5">
        <v>2.3300000000000001E-2</v>
      </c>
      <c r="J162" s="5">
        <v>7.4200000000000002E-2</v>
      </c>
      <c r="K162" s="5">
        <v>1.9799999999999998E-2</v>
      </c>
      <c r="L162" s="5">
        <v>3.8199999999999998E-2</v>
      </c>
      <c r="M162" s="5">
        <v>3.8900000000000004E-2</v>
      </c>
      <c r="N162" s="5">
        <v>2.3399999999999997E-2</v>
      </c>
      <c r="O162" s="5">
        <v>9.8999999999999991E-3</v>
      </c>
      <c r="P162" s="5">
        <v>1.41E-2</v>
      </c>
      <c r="Q162" s="5">
        <v>8.9999999999999998E-4</v>
      </c>
      <c r="R162" s="5">
        <v>3.4000000000000002E-3</v>
      </c>
      <c r="S162" s="5">
        <v>2.7699999999999999E-2</v>
      </c>
      <c r="T162" s="5">
        <v>1.77E-2</v>
      </c>
    </row>
    <row r="163" spans="1:20" x14ac:dyDescent="0.2">
      <c r="A163" s="16" t="s">
        <v>157</v>
      </c>
      <c r="B163" s="5">
        <v>0.2732</v>
      </c>
      <c r="C163" s="5">
        <v>0.20350000000000001</v>
      </c>
      <c r="D163" s="5">
        <v>0.47110000000000002</v>
      </c>
      <c r="E163" s="5">
        <v>3.1699999999999999E-2</v>
      </c>
      <c r="F163" s="5">
        <v>0.11990000000000001</v>
      </c>
      <c r="G163" s="5">
        <v>0.16589999999999999</v>
      </c>
      <c r="H163" s="5">
        <v>6.7799999999999999E-2</v>
      </c>
      <c r="I163" s="5">
        <v>2.06E-2</v>
      </c>
      <c r="J163" s="5">
        <v>4.5999999999999999E-2</v>
      </c>
      <c r="K163" s="5">
        <v>1.95E-2</v>
      </c>
      <c r="L163" s="5">
        <v>3.5000000000000003E-2</v>
      </c>
      <c r="M163" s="5">
        <v>3.9300000000000002E-2</v>
      </c>
      <c r="N163" s="5">
        <v>0.03</v>
      </c>
      <c r="O163" s="5">
        <v>0.01</v>
      </c>
      <c r="P163" s="5">
        <v>2.1400000000000002E-2</v>
      </c>
      <c r="Q163" s="5">
        <v>4.0000000000000002E-4</v>
      </c>
      <c r="R163" s="5">
        <v>3.8E-3</v>
      </c>
      <c r="S163" s="5">
        <v>2.6699999999999998E-2</v>
      </c>
      <c r="T163" s="5">
        <v>1.8600000000000002E-2</v>
      </c>
    </row>
  </sheetData>
  <mergeCells count="1">
    <mergeCell ref="A83:T83"/>
  </mergeCells>
  <conditionalFormatting sqref="B93:B163">
    <cfRule type="cellIs" dxfId="32" priority="32" operator="lessThan">
      <formula>0.25</formula>
    </cfRule>
    <cfRule type="cellIs" dxfId="31" priority="33" operator="greaterThan">
      <formula>0.3</formula>
    </cfRule>
  </conditionalFormatting>
  <conditionalFormatting sqref="E85:E163">
    <cfRule type="cellIs" dxfId="30" priority="30" operator="greaterThan">
      <formula>0.09</formula>
    </cfRule>
  </conditionalFormatting>
  <conditionalFormatting sqref="D93:D163">
    <cfRule type="cellIs" dxfId="29" priority="20" stopIfTrue="1" operator="greaterThan">
      <formula>0.48</formula>
    </cfRule>
    <cfRule type="cellIs" dxfId="28" priority="21" stopIfTrue="1" operator="lessThan">
      <formula>0.38</formula>
    </cfRule>
  </conditionalFormatting>
  <conditionalFormatting sqref="K85:K163">
    <cfRule type="cellIs" dxfId="27" priority="19" operator="greaterThan">
      <formula>AVERAGE($K85:K96)+AVERAGE($K85:K96)*0.2</formula>
    </cfRule>
  </conditionalFormatting>
  <conditionalFormatting sqref="J85:J163">
    <cfRule type="cellIs" dxfId="26" priority="18" operator="greaterThan">
      <formula>AVERAGE($J85:J96)+AVERAGE($J85:J96)*0.2</formula>
    </cfRule>
  </conditionalFormatting>
  <conditionalFormatting sqref="I85:I163">
    <cfRule type="cellIs" dxfId="25" priority="17" operator="greaterThan">
      <formula>AVERAGE($I85:I96)+AVERAGE($I85:I96)*0.2</formula>
    </cfRule>
  </conditionalFormatting>
  <conditionalFormatting sqref="H85:H163">
    <cfRule type="cellIs" dxfId="24" priority="16" operator="greaterThan">
      <formula>AVERAGE($H85:H96)+AVERAGE($H85:H96)*0.2</formula>
    </cfRule>
  </conditionalFormatting>
  <conditionalFormatting sqref="G85:G163">
    <cfRule type="cellIs" dxfId="23" priority="15" operator="greaterThan">
      <formula>AVERAGE($G85:G96)+AVERAGE($G85:G96)*0.2</formula>
    </cfRule>
  </conditionalFormatting>
  <conditionalFormatting sqref="F85:F163">
    <cfRule type="cellIs" dxfId="22" priority="14" operator="greaterThan">
      <formula>AVERAGE($F85:F96)+AVERAGE($F85:F96)*0.2</formula>
    </cfRule>
  </conditionalFormatting>
  <conditionalFormatting sqref="L85:L163">
    <cfRule type="cellIs" dxfId="21" priority="13" operator="greaterThan">
      <formula>AVERAGE($L85:L96)+AVERAGE($L85:L96)*0.2</formula>
    </cfRule>
  </conditionalFormatting>
  <conditionalFormatting sqref="M85:M163">
    <cfRule type="cellIs" dxfId="20" priority="12" operator="greaterThan">
      <formula>AVERAGE($M85:M96)+AVERAGE($M85:M96)*0.2</formula>
    </cfRule>
  </conditionalFormatting>
  <conditionalFormatting sqref="N85:N163">
    <cfRule type="cellIs" dxfId="19" priority="11" operator="greaterThan">
      <formula>AVERAGE($N85:N96)+AVERAGE($N85:N96)*0.2</formula>
    </cfRule>
  </conditionalFormatting>
  <conditionalFormatting sqref="O85:O163">
    <cfRule type="cellIs" dxfId="18" priority="10" operator="greaterThan">
      <formula>AVERAGE($O85:O96)+AVERAGE($O85:O96)*0.2</formula>
    </cfRule>
  </conditionalFormatting>
  <conditionalFormatting sqref="P85:P163">
    <cfRule type="cellIs" dxfId="17" priority="9" operator="greaterThan">
      <formula>AVERAGE($P85:P96)+AVERAGE($P85:P96)*0.2</formula>
    </cfRule>
  </conditionalFormatting>
  <conditionalFormatting sqref="Q85:Q163">
    <cfRule type="cellIs" dxfId="16" priority="8" operator="greaterThan">
      <formula>AVERAGE($Q85:Q96)+AVERAGE($Q85:Q96)*0.2</formula>
    </cfRule>
  </conditionalFormatting>
  <conditionalFormatting sqref="R85:R163">
    <cfRule type="cellIs" dxfId="15" priority="7" operator="greaterThan">
      <formula>AVERAGE($R85:R96)+AVERAGE($R85:R96)*0.2</formula>
    </cfRule>
  </conditionalFormatting>
  <conditionalFormatting sqref="S85:S163">
    <cfRule type="cellIs" dxfId="14" priority="6" operator="greaterThan">
      <formula>AVERAGE($S85:S96)+AVERAGE($S85:S96)*0.2</formula>
    </cfRule>
  </conditionalFormatting>
  <conditionalFormatting sqref="T85:T163">
    <cfRule type="cellIs" dxfId="13" priority="5" operator="greaterThan">
      <formula>AVERAGE($T85:T96)+AVERAGE($T85:T96)*0.2</formula>
    </cfRule>
  </conditionalFormatting>
  <conditionalFormatting sqref="B85:B96">
    <cfRule type="cellIs" dxfId="12" priority="3" operator="lessThan">
      <formula>0.25</formula>
    </cfRule>
    <cfRule type="cellIs" dxfId="11" priority="4" operator="greaterThan">
      <formula>0.3</formula>
    </cfRule>
  </conditionalFormatting>
  <conditionalFormatting sqref="D85:D96">
    <cfRule type="cellIs" dxfId="10" priority="1" stopIfTrue="1" operator="greaterThan">
      <formula>0.48</formula>
    </cfRule>
    <cfRule type="cellIs" dxfId="9" priority="2" stopIfTrue="1" operator="lessThan">
      <formula>0.38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EDC1B2-5017-D444-848C-9BBF881BD7DE}">
  <sheetPr codeName="Sheet3"/>
  <dimension ref="A63:V152"/>
  <sheetViews>
    <sheetView topLeftCell="A68" zoomScale="115" workbookViewId="0">
      <selection activeCell="U76" sqref="U76"/>
    </sheetView>
  </sheetViews>
  <sheetFormatPr baseColWidth="10" defaultRowHeight="16" x14ac:dyDescent="0.2"/>
  <cols>
    <col min="1" max="1" width="22" customWidth="1"/>
    <col min="2" max="2" width="19.5" customWidth="1"/>
    <col min="3" max="3" width="18.83203125" customWidth="1"/>
    <col min="4" max="4" width="16.1640625" customWidth="1"/>
    <col min="5" max="5" width="16" customWidth="1"/>
    <col min="7" max="7" width="16.1640625" customWidth="1"/>
    <col min="8" max="8" width="16.5" customWidth="1"/>
    <col min="9" max="9" width="15" customWidth="1"/>
    <col min="10" max="10" width="16.83203125" customWidth="1"/>
    <col min="11" max="11" width="15.83203125" customWidth="1"/>
    <col min="18" max="18" width="14.1640625" customWidth="1"/>
    <col min="19" max="20" width="12.5" bestFit="1" customWidth="1"/>
  </cols>
  <sheetData>
    <row r="63" spans="21:21" x14ac:dyDescent="0.2">
      <c r="U63" s="47"/>
    </row>
    <row r="64" spans="21:21" x14ac:dyDescent="0.2">
      <c r="U64" s="47"/>
    </row>
    <row r="65" spans="1:22" x14ac:dyDescent="0.2">
      <c r="U65" s="47"/>
    </row>
    <row r="66" spans="1:22" x14ac:dyDescent="0.2">
      <c r="U66" s="47"/>
    </row>
    <row r="67" spans="1:22" x14ac:dyDescent="0.2">
      <c r="U67" s="47"/>
    </row>
    <row r="68" spans="1:22" x14ac:dyDescent="0.2">
      <c r="U68" s="47"/>
    </row>
    <row r="69" spans="1:22" x14ac:dyDescent="0.2">
      <c r="U69" s="47"/>
    </row>
    <row r="70" spans="1:22" x14ac:dyDescent="0.2">
      <c r="U70" s="47"/>
    </row>
    <row r="71" spans="1:22" x14ac:dyDescent="0.2">
      <c r="U71" s="47"/>
    </row>
    <row r="72" spans="1:22" x14ac:dyDescent="0.2">
      <c r="U72" s="47"/>
    </row>
    <row r="73" spans="1:22" x14ac:dyDescent="0.2">
      <c r="U73" s="47"/>
    </row>
    <row r="74" spans="1:22" x14ac:dyDescent="0.2">
      <c r="U74" s="47"/>
    </row>
    <row r="75" spans="1:22" ht="19" x14ac:dyDescent="0.25">
      <c r="A75" s="71" t="s">
        <v>249</v>
      </c>
      <c r="B75" s="71"/>
      <c r="C75" s="71"/>
      <c r="D75" s="71"/>
      <c r="E75" s="71"/>
      <c r="F75" s="71"/>
      <c r="G75" s="71"/>
      <c r="H75" s="71"/>
      <c r="I75" s="71"/>
      <c r="J75" s="71"/>
      <c r="L75" s="13" t="str" cm="1">
        <f t="array" aca="1" ref="L75:L151" ca="1">INDIRECT("'MoneyFlow'!$A$84:A$160")</f>
        <v>Date</v>
      </c>
      <c r="M75" s="13" t="str" cm="1">
        <f t="array" aca="1" ref="M75:M151" ca="1">INDIRECT("'MoneyFlow'!$B$84:B160")</f>
        <v>VN30</v>
      </c>
      <c r="N75" s="13" t="str" cm="1">
        <f t="array" aca="1" ref="N75:N151" ca="1">INDIRECT("'MoneyFlow'!$C$84:C$160")</f>
        <v>BLUECHIP</v>
      </c>
      <c r="O75" s="13" t="str" cm="1">
        <f t="array" aca="1" ref="O75:O151" ca="1">INDIRECT("'MoneyFlow'!$D$84:D$160")</f>
        <v>MIDCAP</v>
      </c>
      <c r="P75" s="13" t="str" cm="1">
        <f t="array" aca="1" ref="P75:P151" ca="1">INDIRECT("'MoneyFlow'!$E$84:E$160")</f>
        <v>SMALLCAP</v>
      </c>
      <c r="Q75" s="13" t="s">
        <v>256</v>
      </c>
      <c r="R75" s="13" t="str" cm="1">
        <f t="array" aca="1" ref="R75:R151" ca="1">INDIRECT("'VNINDEX'!$S$2:$S$78")</f>
        <v>Tổng KL</v>
      </c>
      <c r="S75" s="13" t="s">
        <v>257</v>
      </c>
      <c r="T75" s="13" t="s">
        <v>258</v>
      </c>
      <c r="U75" s="48" t="str" cm="1">
        <f t="array" aca="1" ref="U75:U145" ca="1">INDIRECT("'VNINDEX'!$R$2:$R$72")</f>
        <v>Biến động(%)</v>
      </c>
      <c r="V75" s="13" t="str" cm="1">
        <f t="array" aca="1" ref="V75:V145" ca="1">INDIRECT("'VNINDEX'!$V$2:$V$72")</f>
        <v>Biên độ(%)</v>
      </c>
    </row>
    <row r="76" spans="1:22" x14ac:dyDescent="0.2">
      <c r="A76" s="68" t="s">
        <v>261</v>
      </c>
      <c r="B76" s="68"/>
      <c r="C76" s="68"/>
      <c r="D76" s="68"/>
      <c r="E76" s="68"/>
      <c r="F76" s="68"/>
      <c r="G76" s="68"/>
      <c r="H76" s="68"/>
      <c r="I76" s="68"/>
      <c r="J76" s="68"/>
      <c r="L76" t="str">
        <f ca="1"/>
        <v>19/01/2024</v>
      </c>
      <c r="M76" s="11">
        <f ca="1"/>
        <v>0.35840000000000005</v>
      </c>
      <c r="N76" s="11">
        <f ca="1"/>
        <v>0.33950000000000002</v>
      </c>
      <c r="O76" s="11">
        <f ca="1"/>
        <v>0.375</v>
      </c>
      <c r="P76" s="11">
        <f ca="1"/>
        <v>5.5999999999999994E-2</v>
      </c>
      <c r="Q76" s="5">
        <f t="shared" ref="Q76:Q107" ca="1" si="0">M76+O76+P76</f>
        <v>0.7894000000000001</v>
      </c>
      <c r="R76" s="24">
        <f ca="1"/>
        <v>662887992</v>
      </c>
      <c r="S76" s="26">
        <f t="shared" ref="S76:S139" ca="1" si="1">AVERAGE(R77:R86)</f>
        <v>811368251.60000002</v>
      </c>
      <c r="T76" s="26">
        <f t="shared" ref="T76:T139" ca="1" si="2">MIN(R77:R81)</f>
        <v>596224450</v>
      </c>
      <c r="U76" s="11">
        <f ca="1"/>
        <v>1.06E-2</v>
      </c>
      <c r="V76" s="11">
        <f ca="1"/>
        <v>8.8999999999999999E-3</v>
      </c>
    </row>
    <row r="77" spans="1:22" x14ac:dyDescent="0.2">
      <c r="A77" s="41" t="str" cm="1">
        <f t="array" ref="A77:J77">GetTopForeignBuySheets()</f>
        <v>HPG</v>
      </c>
      <c r="B77" s="51" t="str">
        <v>STB</v>
      </c>
      <c r="C77" s="32" t="str">
        <v>MWG</v>
      </c>
      <c r="D77" s="28" t="str">
        <v>VPB</v>
      </c>
      <c r="E77" s="33" t="str">
        <v>VHM</v>
      </c>
      <c r="F77" s="34" t="str">
        <v>KDH</v>
      </c>
      <c r="G77" s="34" t="str">
        <v>GEX</v>
      </c>
      <c r="H77" s="34" t="str">
        <v>BSR</v>
      </c>
      <c r="I77" s="34" t="str">
        <v>QNS</v>
      </c>
      <c r="J77" s="34" t="str">
        <v>DHC</v>
      </c>
      <c r="L77" t="str">
        <f ca="1"/>
        <v>18/01/2024</v>
      </c>
      <c r="M77" s="11">
        <f ca="1"/>
        <v>0.32030000000000003</v>
      </c>
      <c r="N77" s="11">
        <f ca="1"/>
        <v>0.2747</v>
      </c>
      <c r="O77" s="11">
        <f ca="1"/>
        <v>0.41229999999999994</v>
      </c>
      <c r="P77" s="11">
        <f ca="1"/>
        <v>5.6600000000000004E-2</v>
      </c>
      <c r="Q77" s="5">
        <f t="shared" ca="1" si="0"/>
        <v>0.7891999999999999</v>
      </c>
      <c r="R77" s="24">
        <f ca="1"/>
        <v>596224450</v>
      </c>
      <c r="S77" s="26">
        <f t="shared" ca="1" si="1"/>
        <v>869881262.5</v>
      </c>
      <c r="T77" s="26">
        <f t="shared" ca="1" si="2"/>
        <v>611399775</v>
      </c>
      <c r="U77" s="11">
        <f ca="1"/>
        <v>5.6000000000000008E-3</v>
      </c>
      <c r="V77" s="11">
        <f ca="1"/>
        <v>6.0999999999999995E-3</v>
      </c>
    </row>
    <row r="78" spans="1:22" x14ac:dyDescent="0.2">
      <c r="A78" s="24" cm="1">
        <f t="array" aca="1" ref="A78" ca="1">INDIRECT("'" &amp; A77 &amp; "'!$E$3")/1000000</f>
        <v>98505.7</v>
      </c>
      <c r="B78" s="24" cm="1">
        <f t="array" aca="1" ref="B78" ca="1">INDIRECT("'" &amp; B77 &amp; "'!$E$3")/1000000</f>
        <v>70992.800000000003</v>
      </c>
      <c r="C78" s="24" cm="1">
        <f t="array" aca="1" ref="C78" ca="1">INDIRECT("'" &amp; C77 &amp; "'!$E$3")/1000000</f>
        <v>64316.47</v>
      </c>
      <c r="D78" s="24" cm="1">
        <f t="array" aca="1" ref="D78" ca="1">INDIRECT("'" &amp; D77 &amp; "'!$E$3")/1000000</f>
        <v>47993.72</v>
      </c>
      <c r="E78" s="24" cm="1">
        <f t="array" aca="1" ref="E78" ca="1">INDIRECT("'" &amp; E77 &amp; "'!$E$3")/1000000</f>
        <v>43043.85</v>
      </c>
      <c r="F78" s="24" cm="1">
        <f t="array" aca="1" ref="F78" ca="1">INDIRECT("'" &amp; F77 &amp; "'!$E$3")/1000000</f>
        <v>31171.57</v>
      </c>
      <c r="G78" s="24" cm="1">
        <f t="array" aca="1" ref="G78" ca="1">INDIRECT("'" &amp; G77 &amp; "'!$E$3")/1000000</f>
        <v>24719.81</v>
      </c>
      <c r="H78" s="24" cm="1">
        <f t="array" aca="1" ref="H78" ca="1">INDIRECT("'" &amp; H77 &amp; "'!$E$3")/1000000</f>
        <v>14959.704893</v>
      </c>
      <c r="I78" s="24" cm="1">
        <f t="array" aca="1" ref="I78" ca="1">INDIRECT("'" &amp; I77 &amp; "'!$E$3")/1000000</f>
        <v>10821.009536</v>
      </c>
      <c r="J78" s="24" cm="1">
        <f t="array" aca="1" ref="J78" ca="1">INDIRECT("'" &amp; J77 &amp; "'!$E$3")/1000000</f>
        <v>2061.4299999999998</v>
      </c>
      <c r="L78" t="str">
        <f ca="1"/>
        <v>17/01/2024</v>
      </c>
      <c r="M78" s="11">
        <f ca="1"/>
        <v>0.33529999999999999</v>
      </c>
      <c r="N78" s="11">
        <f ca="1"/>
        <v>0.23960000000000001</v>
      </c>
      <c r="O78" s="11">
        <f ca="1"/>
        <v>0.43979999999999997</v>
      </c>
      <c r="P78" s="11">
        <f ca="1"/>
        <v>5.4699999999999999E-2</v>
      </c>
      <c r="Q78" s="5">
        <f t="shared" ca="1" si="0"/>
        <v>0.82979999999999987</v>
      </c>
      <c r="R78" s="24">
        <f ca="1"/>
        <v>769803132</v>
      </c>
      <c r="S78" s="26">
        <f t="shared" ca="1" si="1"/>
        <v>864894215.10000002</v>
      </c>
      <c r="T78" s="26">
        <f t="shared" ca="1" si="2"/>
        <v>611399775</v>
      </c>
      <c r="U78" s="11">
        <f ca="1"/>
        <v>-5.0000000000000001E-4</v>
      </c>
      <c r="V78" s="11">
        <f ca="1"/>
        <v>6.8999999999999999E-3</v>
      </c>
    </row>
    <row r="79" spans="1:22" x14ac:dyDescent="0.2">
      <c r="A79" s="24"/>
      <c r="B79" s="24"/>
      <c r="C79" s="24"/>
      <c r="D79" s="24"/>
      <c r="E79" s="24"/>
      <c r="G79" s="27"/>
      <c r="H79" s="27"/>
      <c r="I79" s="27"/>
      <c r="J79" s="27"/>
      <c r="K79" s="27"/>
      <c r="L79" t="str">
        <f ca="1"/>
        <v>16/01/2024</v>
      </c>
      <c r="M79" s="11">
        <f ca="1"/>
        <v>0.36820000000000003</v>
      </c>
      <c r="N79" s="11">
        <f ca="1"/>
        <v>0.28039999999999998</v>
      </c>
      <c r="O79" s="11">
        <f ca="1"/>
        <v>0.4022</v>
      </c>
      <c r="P79" s="11">
        <f ca="1"/>
        <v>6.7299999999999999E-2</v>
      </c>
      <c r="Q79" s="5">
        <f t="shared" ca="1" si="0"/>
        <v>0.8377</v>
      </c>
      <c r="R79" s="24">
        <f ca="1"/>
        <v>611399775</v>
      </c>
      <c r="S79" s="26">
        <f t="shared" ca="1" si="1"/>
        <v>887979784.29999995</v>
      </c>
      <c r="T79" s="26">
        <f t="shared" ca="1" si="2"/>
        <v>617145386</v>
      </c>
      <c r="U79" s="11">
        <f ca="1"/>
        <v>7.8000000000000005E-3</v>
      </c>
      <c r="V79" s="11">
        <f ca="1"/>
        <v>1.3300000000000001E-2</v>
      </c>
    </row>
    <row r="80" spans="1:22" x14ac:dyDescent="0.2">
      <c r="A80" s="68" t="s">
        <v>262</v>
      </c>
      <c r="B80" s="68"/>
      <c r="C80" s="68"/>
      <c r="D80" s="68"/>
      <c r="E80" s="68"/>
      <c r="F80" s="68"/>
      <c r="G80" s="68"/>
      <c r="H80" s="68"/>
      <c r="I80" s="68"/>
      <c r="J80" s="68"/>
      <c r="K80" s="27"/>
      <c r="L80" t="str">
        <f ca="1"/>
        <v>15/01/2024</v>
      </c>
      <c r="M80" s="11">
        <f ca="1"/>
        <v>0.36749999999999999</v>
      </c>
      <c r="N80" s="11">
        <f ca="1"/>
        <v>0.26750000000000002</v>
      </c>
      <c r="O80" s="11">
        <f ca="1"/>
        <v>0.37180000000000002</v>
      </c>
      <c r="P80" s="11">
        <f ca="1"/>
        <v>7.0400000000000004E-2</v>
      </c>
      <c r="Q80" s="5">
        <f t="shared" ca="1" si="0"/>
        <v>0.80970000000000009</v>
      </c>
      <c r="R80" s="24">
        <f ca="1"/>
        <v>617145386</v>
      </c>
      <c r="S80" s="26">
        <f t="shared" ca="1" si="1"/>
        <v>897350001.89999998</v>
      </c>
      <c r="T80" s="26">
        <f t="shared" ca="1" si="2"/>
        <v>860493292</v>
      </c>
      <c r="U80" s="11">
        <f ca="1"/>
        <v>-5.0000000000000001E-4</v>
      </c>
      <c r="V80" s="11">
        <f ca="1"/>
        <v>8.3000000000000001E-3</v>
      </c>
    </row>
    <row r="81" spans="1:22" x14ac:dyDescent="0.2">
      <c r="A81" s="42" t="str" cm="1">
        <f t="array" ref="A81:J81">GetTopForeignSellSheets()</f>
        <v>SSI</v>
      </c>
      <c r="B81" s="52" t="str">
        <v>VRE</v>
      </c>
      <c r="C81" s="35" t="str">
        <v>PVS</v>
      </c>
      <c r="D81" s="29" t="str">
        <v>FRT</v>
      </c>
      <c r="E81" s="36" t="str">
        <v>VND</v>
      </c>
      <c r="F81" s="37" t="str">
        <v>HDG</v>
      </c>
      <c r="G81" s="37" t="str">
        <v>VTP</v>
      </c>
      <c r="H81" s="37" t="str">
        <v>VIC</v>
      </c>
      <c r="I81" s="37" t="str">
        <v>STK</v>
      </c>
      <c r="J81" s="37" t="str">
        <v>HHV</v>
      </c>
      <c r="K81" s="27"/>
      <c r="L81" t="str">
        <f ca="1"/>
        <v>12/01/2024</v>
      </c>
      <c r="M81" s="11">
        <f ca="1"/>
        <v>0.35460000000000003</v>
      </c>
      <c r="N81" s="11">
        <f ca="1"/>
        <v>0.2964</v>
      </c>
      <c r="O81" s="11">
        <f ca="1"/>
        <v>0.40139999999999998</v>
      </c>
      <c r="P81" s="11">
        <f ca="1"/>
        <v>8.6199999999999999E-2</v>
      </c>
      <c r="Q81" s="5">
        <f t="shared" ca="1" si="0"/>
        <v>0.84220000000000006</v>
      </c>
      <c r="R81" s="24">
        <f ca="1"/>
        <v>1086669255</v>
      </c>
      <c r="S81" s="26">
        <f t="shared" ca="1" si="1"/>
        <v>860375871.29999995</v>
      </c>
      <c r="T81" s="26">
        <f t="shared" ca="1" si="2"/>
        <v>803268328</v>
      </c>
      <c r="U81" s="11">
        <f ca="1"/>
        <v>-6.5000000000000006E-3</v>
      </c>
      <c r="V81" s="11">
        <f ca="1"/>
        <v>1.3100000000000001E-2</v>
      </c>
    </row>
    <row r="82" spans="1:22" x14ac:dyDescent="0.2">
      <c r="A82" s="27" cm="1">
        <f t="array" aca="1" ref="A82" ca="1">INDIRECT("'" &amp; A81 &amp; "'!$E$3")/1000000</f>
        <v>-85908.05</v>
      </c>
      <c r="B82" s="27" cm="1">
        <f t="array" aca="1" ref="B82" ca="1">INDIRECT("'" &amp; B81 &amp; "'!$E$3")/1000000</f>
        <v>-74323.240000000005</v>
      </c>
      <c r="C82" s="27" cm="1">
        <f t="array" aca="1" ref="C82" ca="1">INDIRECT("'" &amp; C81 &amp; "'!$E$3")/1000000</f>
        <v>-33667.365016000003</v>
      </c>
      <c r="D82" s="27" cm="1">
        <f t="array" aca="1" ref="D82" ca="1">INDIRECT("'" &amp; D81 &amp; "'!$E$3")/1000000</f>
        <v>-30197.83</v>
      </c>
      <c r="E82" s="27" cm="1">
        <f t="array" aca="1" ref="E82" ca="1">INDIRECT("'" &amp; E81 &amp; "'!$E$3")/1000000</f>
        <v>-28530.63</v>
      </c>
      <c r="F82" s="27" cm="1">
        <f t="array" aca="1" ref="F82" ca="1">INDIRECT("'" &amp; F81 &amp; "'!$E$3")/1000000</f>
        <v>-18844.419999999998</v>
      </c>
      <c r="G82" s="27" cm="1">
        <f t="array" aca="1" ref="G82" ca="1">INDIRECT("'" &amp; G81 &amp; "'!$E$3")/1000000</f>
        <v>-10766.777484</v>
      </c>
      <c r="H82" s="27" cm="1">
        <f t="array" aca="1" ref="H82" ca="1">INDIRECT("'" &amp; H81 &amp; "'!$E$3")/1000000</f>
        <v>-7054.17</v>
      </c>
      <c r="I82" s="27" cm="1">
        <f t="array" aca="1" ref="I82" ca="1">INDIRECT("'" &amp; I81 &amp; "'!$E$3")/1000000</f>
        <v>-2462.0700000000002</v>
      </c>
      <c r="J82" s="27" cm="1">
        <f t="array" aca="1" ref="J82" ca="1">INDIRECT("'" &amp; J81 &amp; "'!$E$3")/1000000</f>
        <v>-852</v>
      </c>
      <c r="L82" t="str">
        <f ca="1"/>
        <v>11/01/2024</v>
      </c>
      <c r="M82" s="11">
        <f ca="1"/>
        <v>0.33390000000000003</v>
      </c>
      <c r="N82" s="11">
        <f ca="1"/>
        <v>0.2676</v>
      </c>
      <c r="O82" s="11">
        <f ca="1"/>
        <v>0.37060000000000004</v>
      </c>
      <c r="P82" s="11">
        <f ca="1"/>
        <v>5.6399999999999999E-2</v>
      </c>
      <c r="Q82" s="5">
        <f t="shared" ca="1" si="0"/>
        <v>0.76090000000000013</v>
      </c>
      <c r="R82" s="24">
        <f ca="1"/>
        <v>860493292</v>
      </c>
      <c r="S82" s="26">
        <f t="shared" ca="1" si="1"/>
        <v>852006568.20000005</v>
      </c>
      <c r="T82" s="26">
        <f t="shared" ca="1" si="2"/>
        <v>803268328</v>
      </c>
      <c r="U82" s="11">
        <f ca="1"/>
        <v>5.9999999999999995E-4</v>
      </c>
      <c r="V82" s="11">
        <f ca="1"/>
        <v>0.01</v>
      </c>
    </row>
    <row r="83" spans="1:22" x14ac:dyDescent="0.2">
      <c r="A83" s="27"/>
      <c r="B83" s="27"/>
      <c r="C83" s="27"/>
      <c r="D83" s="27"/>
      <c r="E83" s="27"/>
      <c r="L83" t="str">
        <f ca="1"/>
        <v>10/01/2024</v>
      </c>
      <c r="M83" s="11">
        <f ca="1"/>
        <v>0.37070000000000003</v>
      </c>
      <c r="N83" s="11">
        <f ca="1"/>
        <v>0.27140000000000003</v>
      </c>
      <c r="O83" s="11">
        <f ca="1"/>
        <v>0.37530000000000002</v>
      </c>
      <c r="P83" s="11">
        <f ca="1"/>
        <v>7.5899999999999995E-2</v>
      </c>
      <c r="Q83" s="5">
        <f t="shared" ca="1" si="0"/>
        <v>0.82189999999999996</v>
      </c>
      <c r="R83" s="24">
        <f ca="1"/>
        <v>992761212</v>
      </c>
      <c r="S83" s="26">
        <f t="shared" ca="1" si="1"/>
        <v>817204612.29999995</v>
      </c>
      <c r="T83" s="26">
        <f t="shared" ca="1" si="2"/>
        <v>719932658</v>
      </c>
      <c r="U83" s="11">
        <f ca="1"/>
        <v>2.5000000000000001E-3</v>
      </c>
      <c r="V83" s="11">
        <f ca="1"/>
        <v>8.8000000000000005E-3</v>
      </c>
    </row>
    <row r="84" spans="1:22" x14ac:dyDescent="0.2">
      <c r="A84" s="68" t="s">
        <v>263</v>
      </c>
      <c r="B84" s="68"/>
      <c r="C84" s="68"/>
      <c r="D84" s="68"/>
      <c r="E84" s="68"/>
      <c r="F84" s="68"/>
      <c r="G84" s="68"/>
      <c r="H84" s="68"/>
      <c r="I84" s="68"/>
      <c r="J84" s="68"/>
      <c r="L84" t="str">
        <f ca="1"/>
        <v>09/01/2024</v>
      </c>
      <c r="M84" s="11">
        <f ca="1"/>
        <v>0.27960000000000002</v>
      </c>
      <c r="N84" s="11">
        <f ca="1"/>
        <v>0.22690000000000002</v>
      </c>
      <c r="O84" s="11">
        <f ca="1"/>
        <v>0.44119999999999998</v>
      </c>
      <c r="P84" s="11">
        <f ca="1"/>
        <v>7.9899999999999999E-2</v>
      </c>
      <c r="Q84" s="5">
        <f t="shared" ca="1" si="0"/>
        <v>0.80069999999999997</v>
      </c>
      <c r="R84" s="24">
        <f ca="1"/>
        <v>870509266</v>
      </c>
      <c r="S84" s="26">
        <f t="shared" ca="1" si="1"/>
        <v>796007529.10000002</v>
      </c>
      <c r="T84" s="26">
        <f t="shared" ca="1" si="2"/>
        <v>719932658</v>
      </c>
      <c r="U84" s="11">
        <f ca="1"/>
        <v>1.4000000000000002E-3</v>
      </c>
      <c r="V84" s="11">
        <f ca="1"/>
        <v>6.4000000000000003E-3</v>
      </c>
    </row>
    <row r="85" spans="1:22" x14ac:dyDescent="0.2">
      <c r="A85" s="41" t="str" cm="1">
        <f t="array" ref="A85:J85">GetTopProprietaryBuySheets()</f>
        <v>HPG</v>
      </c>
      <c r="B85" s="51" t="str">
        <v>VCG</v>
      </c>
      <c r="C85" s="32" t="str">
        <v>STB</v>
      </c>
      <c r="D85" s="28" t="str">
        <v>ACB</v>
      </c>
      <c r="E85" s="33" t="str">
        <v>TCB</v>
      </c>
      <c r="F85" s="34" t="str">
        <v>PNJ</v>
      </c>
      <c r="G85" s="34" t="str">
        <v>FPT</v>
      </c>
      <c r="H85" s="34" t="str">
        <v>VIC</v>
      </c>
      <c r="I85" s="34" t="str">
        <v>HT1</v>
      </c>
      <c r="J85" s="34" t="str">
        <v>TNG</v>
      </c>
      <c r="L85" t="str">
        <f ca="1"/>
        <v>08/01/2024</v>
      </c>
      <c r="M85" s="11">
        <f ca="1"/>
        <v>0.30609999999999998</v>
      </c>
      <c r="N85" s="11">
        <f ca="1"/>
        <v>0.21870000000000001</v>
      </c>
      <c r="O85" s="11">
        <f ca="1"/>
        <v>0.41249999999999998</v>
      </c>
      <c r="P85" s="11">
        <f ca="1"/>
        <v>7.8200000000000006E-2</v>
      </c>
      <c r="Q85" s="5">
        <f t="shared" ca="1" si="0"/>
        <v>0.79679999999999995</v>
      </c>
      <c r="R85" s="24">
        <f ca="1"/>
        <v>905408420</v>
      </c>
      <c r="S85" s="26">
        <f t="shared" ca="1" si="1"/>
        <v>761269841.79999995</v>
      </c>
      <c r="T85" s="26">
        <f t="shared" ca="1" si="2"/>
        <v>710847562</v>
      </c>
      <c r="U85" s="11">
        <f ca="1"/>
        <v>4.7999999999999996E-3</v>
      </c>
      <c r="V85" s="11">
        <f ca="1"/>
        <v>6.0999999999999995E-3</v>
      </c>
    </row>
    <row r="86" spans="1:22" x14ac:dyDescent="0.2">
      <c r="A86" s="24" cm="1">
        <f t="array" aca="1" ref="A86" ca="1">INDIRECT("'" &amp; A85 &amp; "'!$J$3")/1000000</f>
        <v>41065.254999999997</v>
      </c>
      <c r="B86" s="24" cm="1">
        <f t="array" aca="1" ref="B86" ca="1">INDIRECT("'" &amp; B85 &amp; "'!$J$3")/1000000</f>
        <v>39200.184999999998</v>
      </c>
      <c r="C86" s="24" cm="1">
        <f t="array" aca="1" ref="C86" ca="1">INDIRECT("'" &amp; C85 &amp; "'!$J$3")/1000000</f>
        <v>34559.275000000001</v>
      </c>
      <c r="D86" s="24" cm="1">
        <f t="array" aca="1" ref="D86" ca="1">INDIRECT("'" &amp; D85 &amp; "'!$J$3")/1000000</f>
        <v>18791.404999999999</v>
      </c>
      <c r="E86" s="24" cm="1">
        <f t="array" aca="1" ref="E86" ca="1">INDIRECT("'" &amp; E85 &amp; "'!$J$3")/1000000</f>
        <v>15598.89</v>
      </c>
      <c r="F86" s="24" cm="1">
        <f t="array" aca="1" ref="F86" ca="1">INDIRECT("'" &amp; F85 &amp; "'!$J$3")/1000000</f>
        <v>13666.41</v>
      </c>
      <c r="G86" s="24" cm="1">
        <f t="array" aca="1" ref="G86" ca="1">INDIRECT("'" &amp; G85 &amp; "'!$J$3")/1000000</f>
        <v>12438.48</v>
      </c>
      <c r="H86" s="24" cm="1">
        <f t="array" aca="1" ref="H86" ca="1">INDIRECT("'" &amp; H85 &amp; "'!$J$3")/1000000</f>
        <v>7482.83</v>
      </c>
      <c r="I86" s="24" cm="1">
        <f t="array" aca="1" ref="I86" ca="1">INDIRECT("'" &amp; I85 &amp; "'!$J$3")/1000000</f>
        <v>825.46</v>
      </c>
      <c r="J86" s="24" cm="1">
        <f t="array" aca="1" ref="J86" ca="1">INDIRECT("'" &amp; J85 &amp; "'!$J$3")/1000000</f>
        <v>584</v>
      </c>
      <c r="L86" t="str">
        <f ca="1"/>
        <v>05/01/2024</v>
      </c>
      <c r="M86" s="11">
        <f ca="1"/>
        <v>0.29699999999999999</v>
      </c>
      <c r="N86" s="11">
        <f ca="1"/>
        <v>0.23769999999999999</v>
      </c>
      <c r="O86" s="11">
        <f ca="1"/>
        <v>0.39840000000000003</v>
      </c>
      <c r="P86" s="11">
        <f ca="1"/>
        <v>9.1400000000000009E-2</v>
      </c>
      <c r="Q86" s="5">
        <f t="shared" ca="1" si="0"/>
        <v>0.78680000000000005</v>
      </c>
      <c r="R86" s="24">
        <f ca="1"/>
        <v>803268328</v>
      </c>
      <c r="S86" s="26">
        <f t="shared" ca="1" si="1"/>
        <v>733042960.60000002</v>
      </c>
      <c r="T86" s="26">
        <f t="shared" ca="1" si="2"/>
        <v>710847562</v>
      </c>
      <c r="U86" s="11">
        <f ca="1"/>
        <v>3.4000000000000002E-3</v>
      </c>
      <c r="V86" s="11">
        <f ca="1"/>
        <v>5.8999999999999999E-3</v>
      </c>
    </row>
    <row r="87" spans="1:22" x14ac:dyDescent="0.2">
      <c r="L87" t="str">
        <f ca="1"/>
        <v>04/01/2024</v>
      </c>
      <c r="M87" s="11">
        <f ca="1"/>
        <v>0.36979999999999996</v>
      </c>
      <c r="N87" s="11">
        <f ca="1"/>
        <v>0.31759999999999999</v>
      </c>
      <c r="O87" s="11">
        <f ca="1"/>
        <v>0.38469999999999999</v>
      </c>
      <c r="P87" s="11">
        <f ca="1"/>
        <v>1.54E-2</v>
      </c>
      <c r="Q87" s="5">
        <f t="shared" ca="1" si="0"/>
        <v>0.76989999999999992</v>
      </c>
      <c r="R87" s="24">
        <f ca="1"/>
        <v>1181354559</v>
      </c>
      <c r="S87" s="26">
        <f t="shared" ca="1" si="1"/>
        <v>674728490.20000005</v>
      </c>
      <c r="T87" s="26">
        <f t="shared" ca="1" si="2"/>
        <v>710847562</v>
      </c>
      <c r="U87" s="11">
        <f ca="1"/>
        <v>5.6999999999999993E-3</v>
      </c>
      <c r="V87" s="11">
        <f ca="1"/>
        <v>1.3600000000000001E-2</v>
      </c>
    </row>
    <row r="88" spans="1:22" x14ac:dyDescent="0.2">
      <c r="A88" s="68" t="s">
        <v>264</v>
      </c>
      <c r="B88" s="68"/>
      <c r="C88" s="68"/>
      <c r="D88" s="68"/>
      <c r="E88" s="68"/>
      <c r="F88" s="68"/>
      <c r="G88" s="68"/>
      <c r="H88" s="68"/>
      <c r="I88" s="68"/>
      <c r="J88" s="68"/>
      <c r="L88" t="str">
        <f ca="1"/>
        <v>03/01/2024</v>
      </c>
      <c r="M88" s="11">
        <f ca="1"/>
        <v>0.27639999999999998</v>
      </c>
      <c r="N88" s="11">
        <f ca="1"/>
        <v>0.20449999999999999</v>
      </c>
      <c r="O88" s="11">
        <f ca="1"/>
        <v>0.36969999999999997</v>
      </c>
      <c r="P88" s="11">
        <f ca="1"/>
        <v>1.83E-2</v>
      </c>
      <c r="Q88" s="5">
        <f t="shared" ca="1" si="0"/>
        <v>0.66439999999999988</v>
      </c>
      <c r="R88" s="24">
        <f ca="1"/>
        <v>719932658</v>
      </c>
      <c r="S88" s="26">
        <f t="shared" ca="1" si="1"/>
        <v>667725901.29999995</v>
      </c>
      <c r="T88" s="26">
        <f t="shared" ca="1" si="2"/>
        <v>644741653</v>
      </c>
      <c r="U88" s="11">
        <f ca="1"/>
        <v>1.1000000000000001E-2</v>
      </c>
      <c r="V88" s="11">
        <f ca="1"/>
        <v>1.3899999999999999E-2</v>
      </c>
    </row>
    <row r="89" spans="1:22" x14ac:dyDescent="0.2">
      <c r="A89" s="42" t="str" cm="1">
        <f t="array" ref="A89:J89">GetTopProprietarySellSheets()</f>
        <v>CTG</v>
      </c>
      <c r="B89" s="52" t="str">
        <v>MBB</v>
      </c>
      <c r="C89" s="35" t="str">
        <v>MWG</v>
      </c>
      <c r="D89" s="29" t="str">
        <v>NTP</v>
      </c>
      <c r="E89" s="36" t="str">
        <v>SHS</v>
      </c>
      <c r="F89" s="37" t="str">
        <v/>
      </c>
      <c r="G89" s="37" t="str">
        <v/>
      </c>
      <c r="H89" s="37" t="str">
        <v/>
      </c>
      <c r="I89" s="37" t="str">
        <v/>
      </c>
      <c r="J89" s="37" t="str">
        <v/>
      </c>
      <c r="L89" t="str">
        <f ca="1"/>
        <v>02/01/2024</v>
      </c>
      <c r="M89" s="11">
        <f ca="1"/>
        <v>0.25540000000000002</v>
      </c>
      <c r="N89" s="11">
        <f ca="1"/>
        <v>0.18940000000000001</v>
      </c>
      <c r="O89" s="11">
        <f ca="1"/>
        <v>0.47979999999999995</v>
      </c>
      <c r="P89" s="11">
        <f ca="1"/>
        <v>9.6600000000000005E-2</v>
      </c>
      <c r="Q89" s="5">
        <f t="shared" ca="1" si="0"/>
        <v>0.83179999999999998</v>
      </c>
      <c r="R89" s="24">
        <f ca="1"/>
        <v>842255467</v>
      </c>
      <c r="S89" s="26">
        <f t="shared" ca="1" si="1"/>
        <v>654816113.89999998</v>
      </c>
      <c r="T89" s="26">
        <f t="shared" ca="1" si="2"/>
        <v>644741653</v>
      </c>
      <c r="U89" s="11">
        <f ca="1"/>
        <v>1.6000000000000001E-3</v>
      </c>
      <c r="V89" s="11">
        <f ca="1"/>
        <v>9.7000000000000003E-3</v>
      </c>
    </row>
    <row r="90" spans="1:22" x14ac:dyDescent="0.2">
      <c r="A90" s="27" cm="1">
        <f t="array" aca="1" ref="A90" ca="1">INDIRECT("'" &amp; A89 &amp; "'!$J$3")/1000000</f>
        <v>-20406.66</v>
      </c>
      <c r="B90" s="27" cm="1">
        <f t="array" aca="1" ref="B90" ca="1">INDIRECT("'" &amp; B89 &amp; "'!$J$3")/1000000</f>
        <v>-12958.85</v>
      </c>
      <c r="C90" s="27" cm="1">
        <f t="array" aca="1" ref="C90" ca="1">INDIRECT("'" &amp; C89 &amp; "'!$J$3")/1000000</f>
        <v>-5305.26</v>
      </c>
      <c r="D90" s="27" cm="1">
        <f t="array" aca="1" ref="D90" ca="1">INDIRECT("'" &amp; D89 &amp; "'!$J$3")/1000000</f>
        <v>-64.900000000000006</v>
      </c>
      <c r="E90" s="27" cm="1">
        <f t="array" aca="1" ref="E90" ca="1">INDIRECT("'" &amp; E89 &amp; "'!$J$3")/1000000</f>
        <v>-14.88</v>
      </c>
      <c r="F90" s="27" t="e" cm="1">
        <f t="array" aca="1" ref="F90" ca="1">INDIRECT("'" &amp; F89 &amp; "'!$J$3")/1000000</f>
        <v>#REF!</v>
      </c>
      <c r="G90" s="27" t="e" cm="1">
        <f t="array" aca="1" ref="G90" ca="1">INDIRECT("'" &amp; G89 &amp; "'!$J$3")/1000000</f>
        <v>#REF!</v>
      </c>
      <c r="H90" s="27" t="e" cm="1">
        <f t="array" aca="1" ref="H90" ca="1">INDIRECT("'" &amp; H89 &amp; "'!$J$3")/1000000</f>
        <v>#REF!</v>
      </c>
      <c r="I90" s="27" t="e" cm="1">
        <f t="array" aca="1" ref="I90" ca="1">INDIRECT("'" &amp; I89 &amp; "'!$J$3")/1000000</f>
        <v>#REF!</v>
      </c>
      <c r="J90" s="27" t="e" cm="1">
        <f t="array" aca="1" ref="J90" ca="1">INDIRECT("'" &amp; J89 &amp; "'!$J$3")/1000000</f>
        <v>#REF!</v>
      </c>
      <c r="L90" t="str">
        <f ca="1"/>
        <v>29/12/2023</v>
      </c>
      <c r="M90" s="11">
        <f ca="1"/>
        <v>0.32520000000000004</v>
      </c>
      <c r="N90" s="11">
        <f ca="1"/>
        <v>0.22469999999999998</v>
      </c>
      <c r="O90" s="11">
        <f ca="1"/>
        <v>0.40679999999999999</v>
      </c>
      <c r="P90" s="11">
        <f ca="1"/>
        <v>7.8399999999999997E-2</v>
      </c>
      <c r="Q90" s="5">
        <f t="shared" ca="1" si="0"/>
        <v>0.81040000000000001</v>
      </c>
      <c r="R90" s="24">
        <f ca="1"/>
        <v>710847562</v>
      </c>
      <c r="S90" s="26">
        <f t="shared" ca="1" si="1"/>
        <v>658714287.39999998</v>
      </c>
      <c r="T90" s="26">
        <f t="shared" ca="1" si="2"/>
        <v>558031547</v>
      </c>
      <c r="U90" s="11">
        <f ca="1"/>
        <v>8.9999999999999998E-4</v>
      </c>
      <c r="V90" s="11">
        <f ca="1"/>
        <v>5.4000000000000003E-3</v>
      </c>
    </row>
    <row r="91" spans="1:22" x14ac:dyDescent="0.2">
      <c r="A91" s="27"/>
      <c r="B91" s="27"/>
      <c r="C91" s="27"/>
      <c r="D91" s="27"/>
      <c r="E91" s="27"/>
      <c r="L91" t="str">
        <f ca="1"/>
        <v>28/12/2023</v>
      </c>
      <c r="M91" s="11">
        <f ca="1"/>
        <v>0.28389999999999999</v>
      </c>
      <c r="N91" s="11">
        <f ca="1"/>
        <v>0.2094</v>
      </c>
      <c r="O91" s="11">
        <f ca="1"/>
        <v>0.4118</v>
      </c>
      <c r="P91" s="11">
        <f ca="1"/>
        <v>8.1900000000000001E-2</v>
      </c>
      <c r="Q91" s="5">
        <f t="shared" ca="1" si="0"/>
        <v>0.77759999999999996</v>
      </c>
      <c r="R91" s="24">
        <f ca="1"/>
        <v>716927949</v>
      </c>
      <c r="S91" s="26">
        <f t="shared" ca="1" si="1"/>
        <v>655123703.79999995</v>
      </c>
      <c r="T91" s="26">
        <f t="shared" ca="1" si="2"/>
        <v>520999516</v>
      </c>
      <c r="U91" s="11">
        <f ca="1"/>
        <v>6.1999999999999998E-3</v>
      </c>
      <c r="V91" s="11">
        <f ca="1"/>
        <v>8.8417329796640146E-3</v>
      </c>
    </row>
    <row r="92" spans="1:22" x14ac:dyDescent="0.2">
      <c r="A92" s="68" t="s">
        <v>265</v>
      </c>
      <c r="B92" s="68"/>
      <c r="C92" s="68"/>
      <c r="D92" s="68"/>
      <c r="E92" s="68"/>
      <c r="F92" s="68"/>
      <c r="G92" s="68"/>
      <c r="H92" s="68"/>
      <c r="I92" s="68"/>
      <c r="J92" s="68"/>
      <c r="L92" t="str">
        <f ca="1"/>
        <v>27/12/2023</v>
      </c>
      <c r="M92" s="11">
        <f ca="1"/>
        <v>0.34</v>
      </c>
      <c r="N92" s="11">
        <f ca="1"/>
        <v>0.15190000000000001</v>
      </c>
      <c r="O92" s="11">
        <f ca="1"/>
        <v>0.38619999999999999</v>
      </c>
      <c r="P92" s="11">
        <f ca="1"/>
        <v>7.9899999999999999E-2</v>
      </c>
      <c r="Q92" s="5">
        <f t="shared" ca="1" si="0"/>
        <v>0.80609999999999993</v>
      </c>
      <c r="R92" s="24">
        <f ca="1"/>
        <v>776800261</v>
      </c>
      <c r="S92" s="26">
        <f t="shared" ca="1" si="1"/>
        <v>661847890.20000005</v>
      </c>
      <c r="T92" s="26">
        <f t="shared" ca="1" si="2"/>
        <v>520999516</v>
      </c>
      <c r="U92" s="11">
        <f ca="1"/>
        <v>-2.0000000000000001E-4</v>
      </c>
      <c r="V92" s="11">
        <f ca="1"/>
        <v>3.552397868561279E-3</v>
      </c>
    </row>
    <row r="93" spans="1:22" x14ac:dyDescent="0.2">
      <c r="A93" s="41" t="str" cm="1">
        <f t="array" ref="A93:J93">GetTopBigBuyOrderSheets()</f>
        <v>STB</v>
      </c>
      <c r="B93" s="51" t="str">
        <v>SSI</v>
      </c>
      <c r="C93" s="32" t="str">
        <v>MBB</v>
      </c>
      <c r="D93" s="28" t="str">
        <v>MWG</v>
      </c>
      <c r="E93" s="33" t="str">
        <v>CTG</v>
      </c>
      <c r="F93" s="34" t="str">
        <v>GEX</v>
      </c>
      <c r="G93" s="34" t="str">
        <v>MSN</v>
      </c>
      <c r="H93" s="34" t="str">
        <v>VNM</v>
      </c>
      <c r="I93" s="34" t="str">
        <v>VCG</v>
      </c>
      <c r="J93" s="34" t="str">
        <v>VIC</v>
      </c>
      <c r="L93" t="str">
        <f ca="1"/>
        <v>26/12/2023</v>
      </c>
      <c r="M93" s="11">
        <f ca="1"/>
        <v>0.27800000000000002</v>
      </c>
      <c r="N93" s="11">
        <f ca="1"/>
        <v>0.2072</v>
      </c>
      <c r="O93" s="11">
        <f ca="1"/>
        <v>0.44789999999999996</v>
      </c>
      <c r="P93" s="11">
        <f ca="1"/>
        <v>9.1300000000000006E-2</v>
      </c>
      <c r="Q93" s="5">
        <f t="shared" ca="1" si="0"/>
        <v>0.81720000000000004</v>
      </c>
      <c r="R93" s="24">
        <f ca="1"/>
        <v>644741653</v>
      </c>
      <c r="S93" s="26">
        <f t="shared" ca="1" si="1"/>
        <v>661936172.5</v>
      </c>
      <c r="T93" s="26">
        <f t="shared" ca="1" si="2"/>
        <v>520999516</v>
      </c>
      <c r="U93" s="11">
        <f ca="1"/>
        <v>4.0999999999999995E-3</v>
      </c>
      <c r="V93" s="11">
        <f ca="1"/>
        <v>4.4523597506678537E-3</v>
      </c>
    </row>
    <row r="94" spans="1:22" x14ac:dyDescent="0.2">
      <c r="A94" cm="1">
        <f t="array" aca="1" ref="A94" ca="1">INDIRECT("'" &amp; A93 &amp; "'!$N$3")</f>
        <v>689</v>
      </c>
      <c r="B94" cm="1">
        <f t="array" aca="1" ref="B94" ca="1">INDIRECT("'" &amp; B93 &amp; "'!$N$3")</f>
        <v>657</v>
      </c>
      <c r="C94" cm="1">
        <f t="array" aca="1" ref="C94" ca="1">INDIRECT("'" &amp; C93 &amp; "'!$N$3")</f>
        <v>582</v>
      </c>
      <c r="D94" cm="1">
        <f t="array" aca="1" ref="D94" ca="1">INDIRECT("'" &amp; D93 &amp; "'!$N$3")</f>
        <v>508</v>
      </c>
      <c r="E94" cm="1">
        <f t="array" aca="1" ref="E94" ca="1">INDIRECT("'" &amp; E93 &amp; "'!$N$3")</f>
        <v>490</v>
      </c>
      <c r="F94" cm="1">
        <f t="array" aca="1" ref="F94" ca="1">INDIRECT("'" &amp; F93 &amp; "'!$N$3")</f>
        <v>425</v>
      </c>
      <c r="G94" cm="1">
        <f t="array" aca="1" ref="G94" ca="1">INDIRECT("'" &amp; G93 &amp; "'!$N$3")</f>
        <v>330</v>
      </c>
      <c r="H94" cm="1">
        <f t="array" aca="1" ref="H94" ca="1">INDIRECT("'" &amp; H93 &amp; "'!$N$3")</f>
        <v>237</v>
      </c>
      <c r="I94" cm="1">
        <f t="array" aca="1" ref="I94" ca="1">INDIRECT("'" &amp; I93 &amp; "'!$N$3")</f>
        <v>175</v>
      </c>
      <c r="J94" cm="1">
        <f t="array" aca="1" ref="J94" ca="1">INDIRECT("'" &amp; J93 &amp; "'!$N$3")</f>
        <v>134</v>
      </c>
      <c r="L94" t="str">
        <f ca="1"/>
        <v>25/12/2023</v>
      </c>
      <c r="M94" s="11">
        <f ca="1"/>
        <v>0.29559999999999997</v>
      </c>
      <c r="N94" s="11">
        <f ca="1"/>
        <v>0.19</v>
      </c>
      <c r="O94" s="11">
        <f ca="1"/>
        <v>0.4279</v>
      </c>
      <c r="P94" s="11">
        <f ca="1"/>
        <v>9.8000000000000004E-2</v>
      </c>
      <c r="Q94" s="5">
        <f t="shared" ca="1" si="0"/>
        <v>0.82150000000000001</v>
      </c>
      <c r="R94" s="24">
        <f ca="1"/>
        <v>658538434</v>
      </c>
      <c r="S94" s="26">
        <f t="shared" ca="1" si="1"/>
        <v>666141304.5</v>
      </c>
      <c r="T94" s="26">
        <f t="shared" ca="1" si="2"/>
        <v>520999516</v>
      </c>
      <c r="U94" s="11">
        <f ca="1"/>
        <v>1.32E-2</v>
      </c>
      <c r="V94" s="11">
        <f ca="1"/>
        <v>1.2522361359570662E-2</v>
      </c>
    </row>
    <row r="95" spans="1:22" x14ac:dyDescent="0.2">
      <c r="L95" t="str">
        <f ca="1"/>
        <v>22/12/2023</v>
      </c>
      <c r="M95" s="11">
        <f ca="1"/>
        <v>0.28999999999999998</v>
      </c>
      <c r="N95" s="11">
        <f ca="1"/>
        <v>0.22649999999999998</v>
      </c>
      <c r="O95" s="11">
        <f ca="1"/>
        <v>0.48080000000000001</v>
      </c>
      <c r="P95" s="11">
        <f ca="1"/>
        <v>8.1600000000000006E-2</v>
      </c>
      <c r="Q95" s="5">
        <f t="shared" ca="1" si="0"/>
        <v>0.85239999999999994</v>
      </c>
      <c r="R95" s="24">
        <f ca="1"/>
        <v>558031547</v>
      </c>
      <c r="S95" s="26">
        <f t="shared" ca="1" si="1"/>
        <v>692247654.70000005</v>
      </c>
      <c r="T95" s="26">
        <f t="shared" ca="1" si="2"/>
        <v>520999516</v>
      </c>
      <c r="U95" s="11">
        <f ca="1"/>
        <v>5.9999999999999995E-4</v>
      </c>
      <c r="V95" s="11">
        <f ca="1"/>
        <v>5.4298642533936649E-3</v>
      </c>
    </row>
    <row r="96" spans="1:22" x14ac:dyDescent="0.2">
      <c r="A96" s="68" t="s">
        <v>266</v>
      </c>
      <c r="B96" s="68"/>
      <c r="C96" s="68"/>
      <c r="D96" s="68"/>
      <c r="E96" s="68"/>
      <c r="F96" s="68"/>
      <c r="G96" s="68"/>
      <c r="H96" s="68"/>
      <c r="I96" s="68"/>
      <c r="J96" s="68"/>
      <c r="L96" t="str">
        <f ca="1"/>
        <v>21/12/2023</v>
      </c>
      <c r="M96" s="11">
        <f ca="1"/>
        <v>0.25840000000000002</v>
      </c>
      <c r="N96" s="11">
        <f ca="1"/>
        <v>0.17910000000000001</v>
      </c>
      <c r="O96" s="11">
        <f ca="1"/>
        <v>0.4375</v>
      </c>
      <c r="P96" s="11">
        <f ca="1"/>
        <v>8.4199999999999997E-2</v>
      </c>
      <c r="Q96" s="5">
        <f t="shared" ca="1" si="0"/>
        <v>0.78010000000000002</v>
      </c>
      <c r="R96" s="24">
        <f ca="1"/>
        <v>520999516</v>
      </c>
      <c r="S96" s="26">
        <f t="shared" ca="1" si="1"/>
        <v>773606558.20000005</v>
      </c>
      <c r="T96" s="26">
        <f t="shared" ca="1" si="2"/>
        <v>598209855</v>
      </c>
      <c r="U96" s="11">
        <f ca="1"/>
        <v>1.5E-3</v>
      </c>
      <c r="V96" s="11">
        <f ca="1"/>
        <v>7.2595281306715061E-3</v>
      </c>
    </row>
    <row r="97" spans="1:22" x14ac:dyDescent="0.2">
      <c r="A97" s="42" t="str" cm="1">
        <f t="array" ref="A97:J97">GetTopBigSellOrderSheets()</f>
        <v>SSI</v>
      </c>
      <c r="B97" s="52" t="str">
        <v>DIG</v>
      </c>
      <c r="C97" s="35" t="str">
        <v>VIX</v>
      </c>
      <c r="D97" s="29" t="str">
        <v>MWG</v>
      </c>
      <c r="E97" s="36" t="str">
        <v>HPG</v>
      </c>
      <c r="F97" s="37" t="str">
        <v>GEX</v>
      </c>
      <c r="G97" s="37" t="str">
        <v>VHM</v>
      </c>
      <c r="H97" s="37" t="str">
        <v>MSN</v>
      </c>
      <c r="I97" s="37" t="str">
        <v>DGW</v>
      </c>
      <c r="J97" s="37" t="str">
        <v>VNM</v>
      </c>
      <c r="L97" t="str">
        <f ca="1"/>
        <v>20/12/2023</v>
      </c>
      <c r="M97" s="11">
        <f ca="1"/>
        <v>0.34490000000000004</v>
      </c>
      <c r="N97" s="11">
        <f ca="1"/>
        <v>0.1812</v>
      </c>
      <c r="O97" s="11">
        <f ca="1"/>
        <v>0.36549999999999999</v>
      </c>
      <c r="P97" s="11">
        <f ca="1"/>
        <v>0.11310000000000001</v>
      </c>
      <c r="Q97" s="5">
        <f t="shared" ca="1" si="0"/>
        <v>0.82350000000000001</v>
      </c>
      <c r="R97" s="24">
        <f ca="1"/>
        <v>598209855</v>
      </c>
      <c r="S97" s="26">
        <f t="shared" ca="1" si="1"/>
        <v>799181603.29999995</v>
      </c>
      <c r="T97" s="26">
        <f t="shared" ca="1" si="2"/>
        <v>649906769</v>
      </c>
      <c r="U97" s="11">
        <f ca="1"/>
        <v>4.0999999999999995E-3</v>
      </c>
      <c r="V97" s="11">
        <f ca="1"/>
        <v>7.2595281306715061E-3</v>
      </c>
    </row>
    <row r="98" spans="1:22" x14ac:dyDescent="0.2">
      <c r="A98" cm="1">
        <f t="array" aca="1" ref="A98" ca="1">INDIRECT("'" &amp; A97 &amp; "'!$O$3")</f>
        <v>1170</v>
      </c>
      <c r="B98" cm="1">
        <f t="array" aca="1" ref="B98" ca="1">INDIRECT("'" &amp; B97 &amp; "'!$O$3")</f>
        <v>549</v>
      </c>
      <c r="C98" cm="1">
        <f t="array" aca="1" ref="C98" ca="1">INDIRECT("'" &amp; C97 &amp; "'!$O$3")</f>
        <v>539</v>
      </c>
      <c r="D98" cm="1">
        <f t="array" aca="1" ref="D98" ca="1">INDIRECT("'" &amp; D97 &amp; "'!$O$3")</f>
        <v>499</v>
      </c>
      <c r="E98" cm="1">
        <f t="array" aca="1" ref="E98" ca="1">INDIRECT("'" &amp; E97 &amp; "'!$O$3")</f>
        <v>443</v>
      </c>
      <c r="F98" cm="1">
        <f t="array" aca="1" ref="F98" ca="1">INDIRECT("'" &amp; F97 &amp; "'!$O$3")</f>
        <v>353</v>
      </c>
      <c r="G98" cm="1">
        <f t="array" aca="1" ref="G98" ca="1">INDIRECT("'" &amp; G97 &amp; "'!$O$3")</f>
        <v>285</v>
      </c>
      <c r="H98" cm="1">
        <f t="array" aca="1" ref="H98" ca="1">INDIRECT("'" &amp; H97 &amp; "'!$O$3")</f>
        <v>229</v>
      </c>
      <c r="I98" cm="1">
        <f t="array" aca="1" ref="I98" ca="1">INDIRECT("'" &amp; I97 &amp; "'!$O$3")</f>
        <v>214</v>
      </c>
      <c r="J98" cm="1">
        <f t="array" aca="1" ref="J98" ca="1">INDIRECT("'" &amp; J97 &amp; "'!$O$3")</f>
        <v>157</v>
      </c>
      <c r="L98" t="str">
        <f ca="1"/>
        <v>19/12/2023</v>
      </c>
      <c r="M98" s="11">
        <f ca="1"/>
        <v>0.26619999999999999</v>
      </c>
      <c r="N98" s="11">
        <f ca="1"/>
        <v>0.20989999999999998</v>
      </c>
      <c r="O98" s="11">
        <f ca="1"/>
        <v>0.39100000000000001</v>
      </c>
      <c r="P98" s="11">
        <f ca="1"/>
        <v>0.11990000000000001</v>
      </c>
      <c r="Q98" s="5">
        <f t="shared" ca="1" si="0"/>
        <v>0.77710000000000001</v>
      </c>
      <c r="R98" s="24">
        <f ca="1"/>
        <v>649906769</v>
      </c>
      <c r="S98" s="26">
        <f t="shared" ca="1" si="1"/>
        <v>816656524.20000005</v>
      </c>
      <c r="T98" s="26">
        <f t="shared" ca="1" si="2"/>
        <v>645624476</v>
      </c>
      <c r="U98" s="11">
        <f ca="1"/>
        <v>4.0000000000000001E-3</v>
      </c>
      <c r="V98" s="11">
        <f ca="1"/>
        <v>1.2773722627737228E-2</v>
      </c>
    </row>
    <row r="99" spans="1:22" x14ac:dyDescent="0.2">
      <c r="L99" t="str">
        <f ca="1"/>
        <v>18/12/2023</v>
      </c>
      <c r="M99" s="11">
        <f ca="1"/>
        <v>0.36109999999999998</v>
      </c>
      <c r="N99" s="11">
        <f ca="1"/>
        <v>0.20100000000000001</v>
      </c>
      <c r="O99" s="11">
        <f ca="1"/>
        <v>0.30079999999999996</v>
      </c>
      <c r="P99" s="11">
        <f ca="1"/>
        <v>0.1157</v>
      </c>
      <c r="Q99" s="5">
        <f t="shared" ca="1" si="0"/>
        <v>0.77759999999999996</v>
      </c>
      <c r="R99" s="24">
        <f ca="1"/>
        <v>713157593</v>
      </c>
      <c r="S99" s="26">
        <f t="shared" ca="1" si="1"/>
        <v>857405598.39999998</v>
      </c>
      <c r="T99" s="26">
        <f t="shared" ca="1" si="2"/>
        <v>645624476</v>
      </c>
      <c r="U99" s="11">
        <f ca="1"/>
        <v>-9.4999999999999998E-3</v>
      </c>
      <c r="V99" s="11">
        <f ca="1"/>
        <v>1.1775362318840582E-2</v>
      </c>
    </row>
    <row r="100" spans="1:22" x14ac:dyDescent="0.2">
      <c r="A100" s="68" t="s">
        <v>267</v>
      </c>
      <c r="B100" s="68"/>
      <c r="C100" s="68"/>
      <c r="D100" s="68"/>
      <c r="E100" s="68"/>
      <c r="F100" s="68"/>
      <c r="G100" s="68"/>
      <c r="H100" s="68"/>
      <c r="I100" s="68"/>
      <c r="J100" s="68"/>
      <c r="L100" t="str">
        <f ca="1"/>
        <v>15/12/2023</v>
      </c>
      <c r="M100" s="11">
        <f ca="1"/>
        <v>0.2747</v>
      </c>
      <c r="N100" s="11">
        <f ca="1"/>
        <v>0.21420000000000003</v>
      </c>
      <c r="O100" s="11">
        <f ca="1"/>
        <v>0.47889999999999999</v>
      </c>
      <c r="P100" s="11">
        <f ca="1"/>
        <v>0.1103</v>
      </c>
      <c r="Q100" s="5">
        <f t="shared" ca="1" si="0"/>
        <v>0.8639</v>
      </c>
      <c r="R100" s="24">
        <f ca="1"/>
        <v>749829297</v>
      </c>
      <c r="S100" s="26">
        <f t="shared" ca="1" si="1"/>
        <v>842781419.70000005</v>
      </c>
      <c r="T100" s="26">
        <f t="shared" ca="1" si="2"/>
        <v>645624476</v>
      </c>
      <c r="U100" s="11">
        <f ca="1"/>
        <v>-7.0999999999999995E-3</v>
      </c>
      <c r="V100" s="11">
        <f ca="1"/>
        <v>9.883198562443846E-3</v>
      </c>
    </row>
    <row r="101" spans="1:22" x14ac:dyDescent="0.2">
      <c r="A101" s="41" t="str" cm="1">
        <f t="array" ref="A101:J101">GetTopBigVolumeSheets()</f>
        <v>VIX</v>
      </c>
      <c r="B101" s="51" t="str">
        <v>VPB</v>
      </c>
      <c r="C101" s="32" t="str">
        <v>SSI</v>
      </c>
      <c r="D101" s="28" t="str">
        <v>MBB</v>
      </c>
      <c r="E101" s="33" t="str">
        <v>STB</v>
      </c>
      <c r="F101" s="34" t="str">
        <v>HPG</v>
      </c>
      <c r="G101" s="34" t="str">
        <v>DIG</v>
      </c>
      <c r="H101" s="34" t="str">
        <v>GEX</v>
      </c>
      <c r="I101" s="34" t="str">
        <v>PDR</v>
      </c>
      <c r="J101" s="34" t="str">
        <v>VCG</v>
      </c>
      <c r="L101" t="str">
        <f ca="1"/>
        <v>14/12/2023</v>
      </c>
      <c r="M101" s="11">
        <f ca="1"/>
        <v>0.29600000000000004</v>
      </c>
      <c r="N101" s="11">
        <f ca="1"/>
        <v>0.2112</v>
      </c>
      <c r="O101" s="11">
        <f ca="1"/>
        <v>0.4657</v>
      </c>
      <c r="P101" s="11">
        <f ca="1"/>
        <v>0.1115</v>
      </c>
      <c r="Q101" s="5">
        <f t="shared" ca="1" si="0"/>
        <v>0.87320000000000009</v>
      </c>
      <c r="R101" s="24">
        <f ca="1"/>
        <v>681022113</v>
      </c>
      <c r="S101" s="26">
        <f t="shared" ca="1" si="1"/>
        <v>847027546.20000005</v>
      </c>
      <c r="T101" s="26">
        <f t="shared" ca="1" si="2"/>
        <v>645624476</v>
      </c>
      <c r="U101" s="11">
        <f ca="1"/>
        <v>-3.7000000000000002E-3</v>
      </c>
      <c r="V101" s="11">
        <f ca="1"/>
        <v>1.0714285714285714E-2</v>
      </c>
    </row>
    <row r="102" spans="1:22" x14ac:dyDescent="0.2">
      <c r="L102" t="str">
        <f ca="1"/>
        <v>13/12/2023</v>
      </c>
      <c r="M102" s="11">
        <f ca="1"/>
        <v>0.2651</v>
      </c>
      <c r="N102" s="11">
        <f ca="1"/>
        <v>0.21920000000000001</v>
      </c>
      <c r="O102" s="11">
        <f ca="1"/>
        <v>0.48119999999999996</v>
      </c>
      <c r="P102" s="11">
        <f ca="1"/>
        <v>0.10880000000000001</v>
      </c>
      <c r="Q102" s="5">
        <f t="shared" ca="1" si="0"/>
        <v>0.85509999999999997</v>
      </c>
      <c r="R102" s="24">
        <f ca="1"/>
        <v>844042125</v>
      </c>
      <c r="S102" s="26">
        <f t="shared" ca="1" si="1"/>
        <v>824119047.70000005</v>
      </c>
      <c r="T102" s="26">
        <f t="shared" ca="1" si="2"/>
        <v>645624476</v>
      </c>
      <c r="U102" s="11">
        <f ca="1"/>
        <v>-1.1899999999999999E-2</v>
      </c>
      <c r="V102" s="11">
        <f ca="1"/>
        <v>1.6799292661361626E-2</v>
      </c>
    </row>
    <row r="103" spans="1:22" x14ac:dyDescent="0.2">
      <c r="A103" s="68" t="s">
        <v>289</v>
      </c>
      <c r="B103" s="68"/>
      <c r="C103" s="68"/>
      <c r="D103" s="68"/>
      <c r="E103" s="68"/>
      <c r="F103" s="68"/>
      <c r="G103" s="68"/>
      <c r="H103" s="68"/>
      <c r="I103" s="68"/>
      <c r="J103" s="68"/>
      <c r="L103" t="str">
        <f ca="1"/>
        <v>12/12/2023</v>
      </c>
      <c r="M103" s="11">
        <f ca="1"/>
        <v>0.3211</v>
      </c>
      <c r="N103" s="11">
        <f ca="1"/>
        <v>0.1923</v>
      </c>
      <c r="O103" s="11">
        <f ca="1"/>
        <v>0.39159999999999995</v>
      </c>
      <c r="P103" s="11">
        <f ca="1"/>
        <v>0.11220000000000001</v>
      </c>
      <c r="Q103" s="5">
        <f t="shared" ca="1" si="0"/>
        <v>0.82489999999999986</v>
      </c>
      <c r="R103" s="24">
        <f ca="1"/>
        <v>645624476</v>
      </c>
      <c r="S103" s="26">
        <f t="shared" ca="1" si="1"/>
        <v>827745056.79999995</v>
      </c>
      <c r="T103" s="26">
        <f t="shared" ca="1" si="2"/>
        <v>700589754</v>
      </c>
      <c r="U103" s="11">
        <f ca="1"/>
        <v>1.9E-3</v>
      </c>
      <c r="V103" s="11">
        <f ca="1"/>
        <v>6.1946902654867256E-3</v>
      </c>
    </row>
    <row r="104" spans="1:22" x14ac:dyDescent="0.2">
      <c r="A104" s="41" t="str" cm="1">
        <f t="array" ref="A104:J104">GetTopHigherVolumeThanAverageSheets()</f>
        <v>STK</v>
      </c>
      <c r="B104" s="51" t="str">
        <v>VIC</v>
      </c>
      <c r="C104" s="32" t="str">
        <v>VTP</v>
      </c>
      <c r="D104" s="28" t="str">
        <v>FPT</v>
      </c>
      <c r="E104" s="33" t="str">
        <v>PVT</v>
      </c>
      <c r="F104" s="34" t="str">
        <v>PVS</v>
      </c>
      <c r="G104" s="34" t="str">
        <v>TV2</v>
      </c>
      <c r="H104" s="34" t="str">
        <v>PTB</v>
      </c>
      <c r="I104" s="34" t="str">
        <v>THG</v>
      </c>
      <c r="J104" s="34" t="str">
        <v>CTR</v>
      </c>
      <c r="L104" t="str">
        <f ca="1"/>
        <v>11/12/2023</v>
      </c>
      <c r="M104" s="11">
        <f ca="1"/>
        <v>0.2838</v>
      </c>
      <c r="N104" s="11">
        <f ca="1"/>
        <v>0.1784</v>
      </c>
      <c r="O104" s="11">
        <f ca="1"/>
        <v>0.46179999999999999</v>
      </c>
      <c r="P104" s="11">
        <f ca="1"/>
        <v>0.11710000000000001</v>
      </c>
      <c r="Q104" s="5">
        <f t="shared" ca="1" si="0"/>
        <v>0.86270000000000002</v>
      </c>
      <c r="R104" s="24">
        <f ca="1"/>
        <v>700589754</v>
      </c>
      <c r="S104" s="26">
        <f t="shared" ca="1" si="1"/>
        <v>817187608.70000005</v>
      </c>
      <c r="T104" s="26">
        <f t="shared" ca="1" si="2"/>
        <v>819095049</v>
      </c>
      <c r="U104" s="11">
        <f ca="1"/>
        <v>8.9999999999999998E-4</v>
      </c>
      <c r="V104" s="11">
        <f ca="1"/>
        <v>7.9716563330380873E-3</v>
      </c>
    </row>
    <row r="105" spans="1:22" x14ac:dyDescent="0.2">
      <c r="L105" t="str">
        <f ca="1"/>
        <v>08/12/2023</v>
      </c>
      <c r="M105" s="11">
        <f ca="1"/>
        <v>0.31900000000000001</v>
      </c>
      <c r="N105" s="11">
        <f ca="1"/>
        <v>0.22760000000000002</v>
      </c>
      <c r="O105" s="11">
        <f ca="1"/>
        <v>0.42320000000000002</v>
      </c>
      <c r="P105" s="11">
        <f ca="1"/>
        <v>0.12689999999999999</v>
      </c>
      <c r="Q105" s="5">
        <f t="shared" ca="1" si="0"/>
        <v>0.86909999999999998</v>
      </c>
      <c r="R105" s="24">
        <f ca="1"/>
        <v>819095049</v>
      </c>
      <c r="S105" s="26">
        <f t="shared" ca="1" si="1"/>
        <v>831112428.79999995</v>
      </c>
      <c r="T105" s="26">
        <f t="shared" ca="1" si="2"/>
        <v>603587510</v>
      </c>
      <c r="U105" s="11">
        <f ca="1"/>
        <v>2.5999999999999999E-3</v>
      </c>
      <c r="V105" s="11">
        <f ca="1"/>
        <v>7.0984915705412602E-3</v>
      </c>
    </row>
    <row r="106" spans="1:22" x14ac:dyDescent="0.2">
      <c r="A106" s="68" t="s">
        <v>290</v>
      </c>
      <c r="B106" s="68"/>
      <c r="C106" s="68"/>
      <c r="D106" s="68"/>
      <c r="E106" s="68"/>
      <c r="F106" s="68"/>
      <c r="G106" s="68"/>
      <c r="H106" s="68"/>
      <c r="I106" s="68"/>
      <c r="J106" s="68"/>
      <c r="L106" t="str">
        <f ca="1"/>
        <v>07/12/2023</v>
      </c>
      <c r="M106" s="11">
        <f ca="1"/>
        <v>0.2397</v>
      </c>
      <c r="N106" s="11">
        <f ca="1"/>
        <v>0.2072</v>
      </c>
      <c r="O106" s="11">
        <f ca="1"/>
        <v>0.54770000000000008</v>
      </c>
      <c r="P106" s="11">
        <f ca="1"/>
        <v>0.1358</v>
      </c>
      <c r="Q106" s="5">
        <f t="shared" ca="1" si="0"/>
        <v>0.92320000000000013</v>
      </c>
      <c r="R106" s="24">
        <f ca="1"/>
        <v>1334588551</v>
      </c>
      <c r="S106" s="26">
        <f t="shared" ca="1" si="1"/>
        <v>800480662.5</v>
      </c>
      <c r="T106" s="26">
        <f t="shared" ca="1" si="2"/>
        <v>603587510</v>
      </c>
      <c r="U106" s="11">
        <f ca="1"/>
        <v>-4.4000000000000003E-3</v>
      </c>
      <c r="V106" s="11">
        <f ca="1"/>
        <v>1.7699115044247787E-2</v>
      </c>
    </row>
    <row r="107" spans="1:22" x14ac:dyDescent="0.2">
      <c r="A107" s="41" t="str" cm="1">
        <f t="array" ref="A107:J107">GetTopSmallerVolumeThanMinSheets()</f>
        <v>NTP</v>
      </c>
      <c r="B107" s="51" t="str">
        <v>PVD</v>
      </c>
      <c r="C107" s="32" t="str">
        <v>HDG</v>
      </c>
      <c r="D107" s="28" t="str">
        <v>FCN</v>
      </c>
      <c r="E107" s="33" t="str">
        <v>ANV</v>
      </c>
      <c r="F107" s="34" t="str">
        <v>DCM</v>
      </c>
      <c r="G107" s="34" t="str">
        <v>VGC</v>
      </c>
      <c r="H107" s="34" t="str">
        <v>VIB</v>
      </c>
      <c r="I107" s="34" t="str">
        <v>LPB</v>
      </c>
      <c r="J107" s="34" t="str">
        <v/>
      </c>
      <c r="L107" t="str">
        <f ca="1"/>
        <v>06/12/2023</v>
      </c>
      <c r="M107" s="11">
        <f ca="1"/>
        <v>0.24539999999999998</v>
      </c>
      <c r="N107" s="11">
        <f ca="1"/>
        <v>0.17100000000000001</v>
      </c>
      <c r="O107" s="11">
        <f ca="1"/>
        <v>0.50149999999999995</v>
      </c>
      <c r="P107" s="11">
        <f ca="1"/>
        <v>0.13669999999999999</v>
      </c>
      <c r="Q107" s="5">
        <f t="shared" ca="1" si="0"/>
        <v>0.88359999999999994</v>
      </c>
      <c r="R107" s="24">
        <f ca="1"/>
        <v>853960306</v>
      </c>
      <c r="S107" s="26">
        <f t="shared" ca="1" si="1"/>
        <v>809712324.29999995</v>
      </c>
      <c r="T107" s="26">
        <f t="shared" ca="1" si="2"/>
        <v>603587510</v>
      </c>
      <c r="U107" s="11">
        <f ca="1"/>
        <v>9.3999999999999986E-3</v>
      </c>
      <c r="V107" s="11">
        <f ca="1"/>
        <v>8.8809946714031966E-3</v>
      </c>
    </row>
    <row r="108" spans="1:22" x14ac:dyDescent="0.2">
      <c r="L108" t="str">
        <f ca="1"/>
        <v>05/12/2023</v>
      </c>
      <c r="M108" s="11">
        <f ca="1"/>
        <v>0.22989999999999999</v>
      </c>
      <c r="N108" s="11">
        <f ca="1"/>
        <v>0.16760000000000003</v>
      </c>
      <c r="O108" s="11">
        <f ca="1"/>
        <v>0.51929999999999998</v>
      </c>
      <c r="P108" s="11">
        <f ca="1"/>
        <v>0.15640000000000001</v>
      </c>
      <c r="Q108" s="5">
        <f t="shared" ref="Q108:Q151" ca="1" si="3">M108+O108+P108</f>
        <v>0.90559999999999996</v>
      </c>
      <c r="R108" s="24">
        <f ca="1"/>
        <v>824655978</v>
      </c>
      <c r="S108" s="26">
        <f t="shared" ca="1" si="1"/>
        <v>798508107.89999998</v>
      </c>
      <c r="T108" s="26">
        <f t="shared" ca="1" si="2"/>
        <v>603587510</v>
      </c>
      <c r="U108" s="11">
        <f ca="1"/>
        <v>-4.0000000000000001E-3</v>
      </c>
      <c r="V108" s="11">
        <f ca="1"/>
        <v>9.7864768683274019E-3</v>
      </c>
    </row>
    <row r="109" spans="1:22" x14ac:dyDescent="0.2">
      <c r="A109" s="68" t="s">
        <v>268</v>
      </c>
      <c r="B109" s="68"/>
      <c r="C109" s="68"/>
      <c r="D109" s="68"/>
      <c r="E109" s="68"/>
      <c r="F109" s="68"/>
      <c r="G109" s="68"/>
      <c r="H109" s="68"/>
      <c r="I109" s="68"/>
      <c r="J109" s="68"/>
      <c r="L109" t="str">
        <f ca="1"/>
        <v>04/12/2023</v>
      </c>
      <c r="M109" s="11">
        <f ca="1"/>
        <v>0.26550000000000001</v>
      </c>
      <c r="N109" s="11">
        <f ca="1"/>
        <v>0.21</v>
      </c>
      <c r="O109" s="11">
        <f ca="1"/>
        <v>0.54920000000000002</v>
      </c>
      <c r="P109" s="11">
        <f ca="1"/>
        <v>0.1003</v>
      </c>
      <c r="Q109" s="5">
        <f t="shared" ca="1" si="3"/>
        <v>0.91500000000000004</v>
      </c>
      <c r="R109" s="24">
        <f ca="1"/>
        <v>1120648335</v>
      </c>
      <c r="S109" s="26">
        <f t="shared" ca="1" si="1"/>
        <v>770590153.79999995</v>
      </c>
      <c r="T109" s="26">
        <f t="shared" ca="1" si="2"/>
        <v>595015273</v>
      </c>
      <c r="U109" s="11">
        <f ca="1"/>
        <v>1.66E-2</v>
      </c>
      <c r="V109" s="11">
        <f ca="1"/>
        <v>1.5124555160142349E-2</v>
      </c>
    </row>
    <row r="110" spans="1:22" x14ac:dyDescent="0.2">
      <c r="A110" s="41" t="str" cm="1">
        <f t="array" ref="A110:J110">GetTopBigVolatilitySheets()</f>
        <v>SZC</v>
      </c>
      <c r="B110" s="51" t="str">
        <v>FTS</v>
      </c>
      <c r="C110" s="32" t="str">
        <v>DGW</v>
      </c>
      <c r="D110" s="28" t="str">
        <v>BSI</v>
      </c>
      <c r="E110" s="33" t="str">
        <v>VSC</v>
      </c>
      <c r="F110" s="34" t="str">
        <v>VOS</v>
      </c>
      <c r="G110" s="34" t="str">
        <v>CTR</v>
      </c>
      <c r="H110" s="34" t="str">
        <v>DTD</v>
      </c>
      <c r="I110" s="34" t="str">
        <v>QTP</v>
      </c>
      <c r="J110" s="34" t="str">
        <v>TNG</v>
      </c>
      <c r="L110" t="str">
        <f ca="1"/>
        <v>01/12/2023</v>
      </c>
      <c r="M110" s="11">
        <f ca="1"/>
        <v>0.2349</v>
      </c>
      <c r="N110" s="11">
        <f ca="1"/>
        <v>0.18359999999999999</v>
      </c>
      <c r="O110" s="11">
        <f ca="1"/>
        <v>0.56610000000000005</v>
      </c>
      <c r="P110" s="11">
        <f ca="1"/>
        <v>9.3200000000000005E-2</v>
      </c>
      <c r="Q110" s="5">
        <f t="shared" ca="1" si="3"/>
        <v>0.89420000000000011</v>
      </c>
      <c r="R110" s="24">
        <f ca="1"/>
        <v>603587510</v>
      </c>
      <c r="S110" s="26">
        <f t="shared" ca="1" si="1"/>
        <v>835751840.89999998</v>
      </c>
      <c r="T110" s="26">
        <f t="shared" ca="1" si="2"/>
        <v>595015273</v>
      </c>
      <c r="U110" s="11">
        <f ca="1"/>
        <v>7.3000000000000001E-3</v>
      </c>
      <c r="V110" s="11">
        <f ca="1"/>
        <v>1.0889292196007259E-2</v>
      </c>
    </row>
    <row r="111" spans="1:22" x14ac:dyDescent="0.2">
      <c r="A111" s="11" cm="1">
        <f t="array" aca="1" ref="A111" ca="1">INDIRECT("'" &amp; A110 &amp; "'!$V$3")</f>
        <v>4.9500000000000002E-2</v>
      </c>
      <c r="B111" s="11" cm="1">
        <f t="array" aca="1" ref="B111" ca="1">INDIRECT("'" &amp; B110 &amp; "'!$V$3")</f>
        <v>4.3899999999999995E-2</v>
      </c>
      <c r="C111" s="11" cm="1">
        <f t="array" aca="1" ref="C111" ca="1">INDIRECT("'" &amp; C110 &amp; "'!$V$3")</f>
        <v>4.0199999999999993E-2</v>
      </c>
      <c r="D111" s="11" cm="1">
        <f t="array" aca="1" ref="D111" ca="1">INDIRECT("'" &amp; D110 &amp; "'!$V$3")</f>
        <v>3.9699999999999999E-2</v>
      </c>
      <c r="E111" s="11" cm="1">
        <f t="array" aca="1" ref="E111" ca="1">INDIRECT("'" &amp; E110 &amp; "'!$V$3")</f>
        <v>3.5900000000000001E-2</v>
      </c>
      <c r="F111" s="11" cm="1">
        <f t="array" aca="1" ref="F111" ca="1">INDIRECT("'" &amp; F110 &amp; "'!$V$3")</f>
        <v>3.3399999999999999E-2</v>
      </c>
      <c r="G111" s="11" cm="1">
        <f t="array" aca="1" ref="G111" ca="1">INDIRECT("'" &amp; G110 &amp; "'!$V$3")</f>
        <v>3.32E-2</v>
      </c>
      <c r="H111" s="11" cm="1">
        <f t="array" aca="1" ref="H111" ca="1">INDIRECT("'" &amp; H110 &amp; "'!$V$3")</f>
        <v>3.15E-2</v>
      </c>
      <c r="I111" s="11" cm="1">
        <f t="array" aca="1" ref="I111" ca="1">INDIRECT("'" &amp; I110 &amp; "'!$V$3")</f>
        <v>2.7300000000000001E-2</v>
      </c>
      <c r="J111" s="11" cm="1">
        <f t="array" aca="1" ref="J111" ca="1">INDIRECT("'" &amp; J110 &amp; "'!$V$3")</f>
        <v>2.52E-2</v>
      </c>
      <c r="L111" t="str">
        <f ca="1"/>
        <v>30/11/2023</v>
      </c>
      <c r="M111" s="11">
        <f ca="1"/>
        <v>0.2341</v>
      </c>
      <c r="N111" s="11">
        <f ca="1"/>
        <v>0.17730000000000001</v>
      </c>
      <c r="O111" s="11">
        <f ca="1"/>
        <v>0.54039999999999999</v>
      </c>
      <c r="P111" s="11">
        <f ca="1"/>
        <v>0.11470000000000001</v>
      </c>
      <c r="Q111" s="5">
        <f t="shared" ca="1" si="3"/>
        <v>0.88919999999999999</v>
      </c>
      <c r="R111" s="24">
        <f ca="1"/>
        <v>723483378</v>
      </c>
      <c r="S111" s="26">
        <f t="shared" ca="1" si="1"/>
        <v>832143118.10000002</v>
      </c>
      <c r="T111" s="26">
        <f t="shared" ca="1" si="2"/>
        <v>595015273</v>
      </c>
      <c r="U111" s="11">
        <f ca="1"/>
        <v>-7.9000000000000008E-3</v>
      </c>
      <c r="V111" s="11">
        <f ca="1"/>
        <v>1.1743450767841012E-2</v>
      </c>
    </row>
    <row r="112" spans="1:22" x14ac:dyDescent="0.2">
      <c r="L112" t="str">
        <f ca="1"/>
        <v>29/11/2023</v>
      </c>
      <c r="M112" s="11">
        <f ca="1"/>
        <v>0.22359999999999999</v>
      </c>
      <c r="N112" s="11">
        <f ca="1"/>
        <v>0.18059999999999998</v>
      </c>
      <c r="O112" s="11">
        <f ca="1"/>
        <v>0.56979999999999997</v>
      </c>
      <c r="P112" s="11">
        <f ca="1"/>
        <v>6.9800000000000001E-2</v>
      </c>
      <c r="Q112" s="5">
        <f t="shared" ca="1" si="3"/>
        <v>0.86319999999999997</v>
      </c>
      <c r="R112" s="24">
        <f ca="1"/>
        <v>614957140</v>
      </c>
      <c r="S112" s="26">
        <f t="shared" ca="1" si="1"/>
        <v>864443405.29999995</v>
      </c>
      <c r="T112" s="26">
        <f t="shared" ca="1" si="2"/>
        <v>595015273</v>
      </c>
      <c r="U112" s="11">
        <f ca="1"/>
        <v>6.7000000000000002E-3</v>
      </c>
      <c r="V112" s="11">
        <f ca="1"/>
        <v>8.1447963800904983E-3</v>
      </c>
    </row>
    <row r="113" spans="1:22" x14ac:dyDescent="0.2">
      <c r="A113" s="68" t="s">
        <v>269</v>
      </c>
      <c r="B113" s="68"/>
      <c r="C113" s="68"/>
      <c r="D113" s="68"/>
      <c r="E113" s="68"/>
      <c r="F113" s="68"/>
      <c r="G113" s="68"/>
      <c r="H113" s="68"/>
      <c r="I113" s="68"/>
      <c r="J113" s="68"/>
      <c r="L113" t="str">
        <f ca="1"/>
        <v>28/11/2023</v>
      </c>
      <c r="M113" s="11">
        <f ca="1"/>
        <v>0.25819999999999999</v>
      </c>
      <c r="N113" s="11">
        <f ca="1"/>
        <v>0.1789</v>
      </c>
      <c r="O113" s="11">
        <f ca="1"/>
        <v>0.52990000000000004</v>
      </c>
      <c r="P113" s="11">
        <f ca="1"/>
        <v>7.5300000000000006E-2</v>
      </c>
      <c r="Q113" s="5">
        <f t="shared" ca="1" si="3"/>
        <v>0.86340000000000006</v>
      </c>
      <c r="R113" s="24">
        <f ca="1"/>
        <v>681884567</v>
      </c>
      <c r="S113" s="26">
        <f t="shared" ca="1" si="1"/>
        <v>878474660</v>
      </c>
      <c r="T113" s="26">
        <f t="shared" ca="1" si="2"/>
        <v>595015273</v>
      </c>
      <c r="U113" s="11">
        <f ca="1"/>
        <v>6.8000000000000005E-3</v>
      </c>
      <c r="V113" s="11">
        <f ca="1"/>
        <v>1.824817518248175E-2</v>
      </c>
    </row>
    <row r="114" spans="1:22" x14ac:dyDescent="0.2">
      <c r="A114" s="42" t="str" cm="1">
        <f t="array" ref="A114:J114">GetTopSmallVolatilitySheets()</f>
        <v>VGT</v>
      </c>
      <c r="B114" s="52" t="str">
        <v>ADS</v>
      </c>
      <c r="C114" s="35" t="str">
        <v>MSH</v>
      </c>
      <c r="D114" s="29" t="str">
        <v>STK</v>
      </c>
      <c r="E114" s="36" t="str">
        <v>HT1</v>
      </c>
      <c r="F114" s="37" t="str">
        <v>VIC</v>
      </c>
      <c r="G114" s="37" t="str">
        <v>BMP</v>
      </c>
      <c r="H114" s="37" t="str">
        <v>DHC</v>
      </c>
      <c r="I114" s="37" t="str">
        <v>FPT</v>
      </c>
      <c r="J114" s="37" t="str">
        <v>NT2</v>
      </c>
      <c r="L114" t="str">
        <f ca="1"/>
        <v>27/11/2023</v>
      </c>
      <c r="M114" s="11">
        <f ca="1"/>
        <v>0.25879999999999997</v>
      </c>
      <c r="N114" s="11">
        <f ca="1"/>
        <v>0.19120000000000001</v>
      </c>
      <c r="O114" s="11">
        <f ca="1"/>
        <v>0.46909999999999996</v>
      </c>
      <c r="P114" s="11">
        <f ca="1"/>
        <v>7.1099999999999997E-2</v>
      </c>
      <c r="Q114" s="5">
        <f t="shared" ca="1" si="3"/>
        <v>0.79899999999999993</v>
      </c>
      <c r="R114" s="24">
        <f ca="1"/>
        <v>595015273</v>
      </c>
      <c r="S114" s="26">
        <f t="shared" ca="1" si="1"/>
        <v>897916870.89999998</v>
      </c>
      <c r="T114" s="26">
        <f t="shared" ca="1" si="2"/>
        <v>712613814</v>
      </c>
      <c r="U114" s="11">
        <f ca="1"/>
        <v>-6.8999999999999999E-3</v>
      </c>
      <c r="V114" s="11">
        <f ca="1"/>
        <v>1.0027347310847767E-2</v>
      </c>
    </row>
    <row r="115" spans="1:22" x14ac:dyDescent="0.2">
      <c r="A115" s="11" cm="1">
        <f t="array" aca="1" ref="A115" ca="1">INDIRECT("'" &amp; A114 &amp; "'!$V$3")</f>
        <v>8.6E-3</v>
      </c>
      <c r="B115" s="11" cm="1">
        <f t="array" aca="1" ref="B115" ca="1">INDIRECT("'" &amp; B114 &amp; "'!$V$3")</f>
        <v>7.7000000000000002E-3</v>
      </c>
      <c r="C115" s="11" cm="1">
        <f t="array" aca="1" ref="C115" ca="1">INDIRECT("'" &amp; C114 &amp; "'!$V$3")</f>
        <v>9.4999999999999998E-3</v>
      </c>
      <c r="D115" s="11" cm="1">
        <f t="array" aca="1" ref="D115" ca="1">INDIRECT("'" &amp; D114 &amp; "'!$V$3")</f>
        <v>1.1699999999999999E-2</v>
      </c>
      <c r="E115" s="11" cm="1">
        <f t="array" aca="1" ref="E115" ca="1">INDIRECT("'" &amp; E114 &amp; "'!$V$3")</f>
        <v>7.9000000000000008E-3</v>
      </c>
      <c r="F115" s="11" cm="1">
        <f t="array" aca="1" ref="F115" ca="1">INDIRECT("'" &amp; F114 &amp; "'!$V$3")</f>
        <v>6.9999999999999993E-3</v>
      </c>
      <c r="G115" s="11" cm="1">
        <f t="array" aca="1" ref="G115" ca="1">INDIRECT("'" &amp; G114 &amp; "'!$V$3")</f>
        <v>1.4800000000000001E-2</v>
      </c>
      <c r="H115" s="11" cm="1">
        <f t="array" aca="1" ref="H115" ca="1">INDIRECT("'" &amp; H114 &amp; "'!$V$3")</f>
        <v>8.3999999999999995E-3</v>
      </c>
      <c r="I115" s="11" cm="1">
        <f t="array" aca="1" ref="I115" ca="1">INDIRECT("'" &amp; I114 &amp; "'!$V$3")</f>
        <v>1.24E-2</v>
      </c>
      <c r="J115" s="11" cm="1">
        <f t="array" aca="1" ref="J115" ca="1">INDIRECT("'" &amp; J114 &amp; "'!$V$3")</f>
        <v>9.7000000000000003E-3</v>
      </c>
      <c r="L115" t="str">
        <f ca="1"/>
        <v>24/11/2023</v>
      </c>
      <c r="M115" s="11">
        <f ca="1"/>
        <v>0.23530000000000001</v>
      </c>
      <c r="N115" s="11">
        <f ca="1"/>
        <v>0.17910000000000001</v>
      </c>
      <c r="O115" s="11">
        <f ca="1"/>
        <v>0.56889999999999996</v>
      </c>
      <c r="P115" s="11">
        <f ca="1"/>
        <v>9.1899999999999996E-2</v>
      </c>
      <c r="Q115" s="5">
        <f t="shared" ca="1" si="3"/>
        <v>0.89610000000000001</v>
      </c>
      <c r="R115" s="24">
        <f ca="1"/>
        <v>958343250</v>
      </c>
      <c r="S115" s="26">
        <f t="shared" ca="1" si="1"/>
        <v>905362212.5</v>
      </c>
      <c r="T115" s="26">
        <f t="shared" ca="1" si="2"/>
        <v>712613814</v>
      </c>
      <c r="U115" s="11">
        <f ca="1"/>
        <v>6.5000000000000006E-3</v>
      </c>
      <c r="V115" s="11">
        <f ca="1"/>
        <v>2.0985401459854013E-2</v>
      </c>
    </row>
    <row r="116" spans="1:22" x14ac:dyDescent="0.2">
      <c r="L116" t="str">
        <f ca="1"/>
        <v>23/11/2023</v>
      </c>
      <c r="M116" s="11">
        <f ca="1"/>
        <v>0.18760000000000002</v>
      </c>
      <c r="N116" s="11">
        <f ca="1"/>
        <v>0.1535</v>
      </c>
      <c r="O116" s="11">
        <f ca="1"/>
        <v>0.60229999999999995</v>
      </c>
      <c r="P116" s="11">
        <f ca="1"/>
        <v>0.1076</v>
      </c>
      <c r="Q116" s="5">
        <f t="shared" ca="1" si="3"/>
        <v>0.89749999999999996</v>
      </c>
      <c r="R116" s="24">
        <f ca="1"/>
        <v>1028270888</v>
      </c>
      <c r="S116" s="26">
        <f t="shared" ca="1" si="1"/>
        <v>907743358.70000005</v>
      </c>
      <c r="T116" s="26">
        <f t="shared" ca="1" si="2"/>
        <v>687396150</v>
      </c>
      <c r="U116" s="11">
        <f ca="1"/>
        <v>-2.2700000000000001E-2</v>
      </c>
      <c r="V116" s="11">
        <f ca="1"/>
        <v>2.7703306523681855E-2</v>
      </c>
    </row>
    <row r="117" spans="1:22" ht="19" x14ac:dyDescent="0.25">
      <c r="A117" s="69" t="s">
        <v>250</v>
      </c>
      <c r="B117" s="69"/>
      <c r="C117" s="69"/>
      <c r="D117" s="69"/>
      <c r="E117" s="69"/>
      <c r="F117" s="69"/>
      <c r="G117" s="69"/>
      <c r="H117" s="69"/>
      <c r="I117" s="69"/>
      <c r="J117" s="69"/>
      <c r="L117" t="str">
        <f ca="1"/>
        <v>22/11/2023</v>
      </c>
      <c r="M117" s="11">
        <f ca="1"/>
        <v>0.25079999999999997</v>
      </c>
      <c r="N117" s="11">
        <f ca="1"/>
        <v>0.1479</v>
      </c>
      <c r="O117" s="11">
        <f ca="1"/>
        <v>0.5494</v>
      </c>
      <c r="P117" s="11">
        <f ca="1"/>
        <v>7.6200000000000004E-2</v>
      </c>
      <c r="Q117" s="5">
        <f t="shared" ca="1" si="3"/>
        <v>0.87640000000000007</v>
      </c>
      <c r="R117" s="24">
        <f ca="1"/>
        <v>946276924</v>
      </c>
      <c r="S117" s="26">
        <f t="shared" ca="1" si="1"/>
        <v>908373402</v>
      </c>
      <c r="T117" s="26">
        <f t="shared" ca="1" si="2"/>
        <v>687396150</v>
      </c>
      <c r="U117" s="11">
        <f ca="1"/>
        <v>3.0000000000000001E-3</v>
      </c>
      <c r="V117" s="11">
        <f ca="1"/>
        <v>1.0762331838565023E-2</v>
      </c>
    </row>
    <row r="118" spans="1:22" x14ac:dyDescent="0.2">
      <c r="A118" s="68" t="s">
        <v>261</v>
      </c>
      <c r="B118" s="68"/>
      <c r="C118" s="68"/>
      <c r="D118" s="68"/>
      <c r="E118" s="68"/>
      <c r="F118" s="68"/>
      <c r="G118" s="68"/>
      <c r="H118" s="68"/>
      <c r="I118" s="68"/>
      <c r="J118" s="68"/>
      <c r="L118" t="str">
        <f ca="1"/>
        <v>21/11/2023</v>
      </c>
      <c r="M118" s="11">
        <f ca="1"/>
        <v>0.27339999999999998</v>
      </c>
      <c r="N118" s="11">
        <f ca="1"/>
        <v>0.1691</v>
      </c>
      <c r="O118" s="11">
        <f ca="1"/>
        <v>0.50090000000000001</v>
      </c>
      <c r="P118" s="11">
        <f ca="1"/>
        <v>9.3699999999999992E-2</v>
      </c>
      <c r="Q118" s="5">
        <f t="shared" ca="1" si="3"/>
        <v>0.86799999999999999</v>
      </c>
      <c r="R118" s="24">
        <f ca="1"/>
        <v>712613814</v>
      </c>
      <c r="S118" s="26">
        <f t="shared" ca="1" si="1"/>
        <v>900563452.10000002</v>
      </c>
      <c r="T118" s="26">
        <f t="shared" ca="1" si="2"/>
        <v>687396150</v>
      </c>
      <c r="U118" s="11">
        <f ca="1"/>
        <v>6.1999999999999998E-3</v>
      </c>
      <c r="V118" s="11">
        <f ca="1"/>
        <v>8.0862533692722376E-3</v>
      </c>
    </row>
    <row r="119" spans="1:22" x14ac:dyDescent="0.2">
      <c r="A119" s="41" t="str" cm="1">
        <f t="array" ref="A119:J119">GetWeeklyTopForeignBuySheets()</f>
        <v>MWG</v>
      </c>
      <c r="B119" s="51" t="str">
        <v>STB</v>
      </c>
      <c r="C119" s="32" t="str">
        <v>HPG</v>
      </c>
      <c r="D119" s="28" t="str">
        <v>VCB</v>
      </c>
      <c r="E119" s="33" t="str">
        <v>VPB</v>
      </c>
      <c r="F119" s="34" t="str">
        <v>VCG</v>
      </c>
      <c r="G119" s="34" t="str">
        <v>IDC</v>
      </c>
      <c r="H119" s="34" t="str">
        <v>DHC</v>
      </c>
      <c r="I119" s="34" t="str">
        <v>BMP</v>
      </c>
      <c r="J119" s="34" t="str">
        <v>QNS</v>
      </c>
      <c r="L119" t="str">
        <f ca="1"/>
        <v>20/11/2023</v>
      </c>
      <c r="M119" s="11">
        <f ca="1"/>
        <v>0.26940000000000003</v>
      </c>
      <c r="N119" s="11">
        <f ca="1"/>
        <v>0.18510000000000001</v>
      </c>
      <c r="O119" s="11">
        <f ca="1"/>
        <v>0.52149999999999996</v>
      </c>
      <c r="P119" s="11">
        <f ca="1"/>
        <v>7.3300000000000004E-2</v>
      </c>
      <c r="Q119" s="5">
        <f t="shared" ca="1" si="3"/>
        <v>0.86419999999999997</v>
      </c>
      <c r="R119" s="24">
        <f ca="1"/>
        <v>841468794</v>
      </c>
      <c r="S119" s="26">
        <f t="shared" ca="1" si="1"/>
        <v>885695733.10000002</v>
      </c>
      <c r="T119" s="26">
        <f t="shared" ca="1" si="2"/>
        <v>687396150</v>
      </c>
      <c r="U119" s="11">
        <f ca="1"/>
        <v>2.2000000000000001E-3</v>
      </c>
      <c r="V119" s="11">
        <f ca="1"/>
        <v>2.3402340234023402E-2</v>
      </c>
    </row>
    <row r="120" spans="1:22" x14ac:dyDescent="0.2">
      <c r="A120" s="24">
        <f ca="1">SUM(INDIRECT("'" &amp; A119 &amp; "'!$E$3:$E$7"))/1000000</f>
        <v>548672.29</v>
      </c>
      <c r="B120" s="24">
        <f ca="1">SUM(INDIRECT("'" &amp; B119 &amp; "'!$E$3:$E$7"))/1000000</f>
        <v>273212.65999999997</v>
      </c>
      <c r="C120" s="24">
        <f t="shared" ref="C120:J120" ca="1" si="4">SUM(INDIRECT("'" &amp; C119 &amp; "'!$E$3:$E$7"))/1000000</f>
        <v>206755.78</v>
      </c>
      <c r="D120" s="24">
        <f t="shared" ca="1" si="4"/>
        <v>202845.99</v>
      </c>
      <c r="E120" s="24">
        <f t="shared" ca="1" si="4"/>
        <v>164332.75</v>
      </c>
      <c r="F120" s="24">
        <f t="shared" ca="1" si="4"/>
        <v>101360.95</v>
      </c>
      <c r="G120" s="24">
        <f t="shared" ca="1" si="4"/>
        <v>38707.590105000003</v>
      </c>
      <c r="H120" s="24">
        <f t="shared" ca="1" si="4"/>
        <v>32672.43</v>
      </c>
      <c r="I120" s="24">
        <f t="shared" ca="1" si="4"/>
        <v>12632.17</v>
      </c>
      <c r="J120" s="24">
        <f t="shared" ca="1" si="4"/>
        <v>4097.3308850000003</v>
      </c>
      <c r="L120" t="str">
        <f ca="1"/>
        <v>17/11/2023</v>
      </c>
      <c r="M120" s="11">
        <f ca="1"/>
        <v>0.22949999999999998</v>
      </c>
      <c r="N120" s="11">
        <f ca="1"/>
        <v>0.1918</v>
      </c>
      <c r="O120" s="11">
        <f ca="1"/>
        <v>0.49430000000000002</v>
      </c>
      <c r="P120" s="11">
        <f ca="1"/>
        <v>0.1177</v>
      </c>
      <c r="Q120" s="5">
        <f t="shared" ca="1" si="3"/>
        <v>0.84150000000000003</v>
      </c>
      <c r="R120" s="24">
        <f ca="1"/>
        <v>1255204381</v>
      </c>
      <c r="S120" s="26">
        <f t="shared" ca="1" si="1"/>
        <v>835823628.10000002</v>
      </c>
      <c r="T120" s="26">
        <f t="shared" ca="1" si="2"/>
        <v>687396150</v>
      </c>
      <c r="U120" s="11">
        <f ca="1"/>
        <v>-2.1600000000000001E-2</v>
      </c>
      <c r="V120" s="11">
        <f ca="1"/>
        <v>3.0088495575221239E-2</v>
      </c>
    </row>
    <row r="121" spans="1:22" x14ac:dyDescent="0.2">
      <c r="A121" s="24"/>
      <c r="B121" s="24"/>
      <c r="C121" s="24"/>
      <c r="D121" s="24"/>
      <c r="E121" s="24"/>
      <c r="G121" s="27"/>
      <c r="H121" s="27"/>
      <c r="I121" s="27"/>
      <c r="J121" s="27"/>
      <c r="K121" s="27"/>
      <c r="L121" t="str">
        <f ca="1"/>
        <v>16/11/2023</v>
      </c>
      <c r="M121" s="11">
        <f ca="1"/>
        <v>0.23519999999999999</v>
      </c>
      <c r="N121" s="11">
        <f ca="1"/>
        <v>0.18840000000000001</v>
      </c>
      <c r="O121" s="11">
        <f ca="1"/>
        <v>0.54820000000000002</v>
      </c>
      <c r="P121" s="11">
        <f ca="1"/>
        <v>8.3299999999999999E-2</v>
      </c>
      <c r="Q121" s="5">
        <f t="shared" ca="1" si="3"/>
        <v>0.86670000000000003</v>
      </c>
      <c r="R121" s="24">
        <f ca="1"/>
        <v>687396150</v>
      </c>
      <c r="S121" s="26">
        <f t="shared" ca="1" si="1"/>
        <v>844296146.89999998</v>
      </c>
      <c r="T121" s="26">
        <f t="shared" ca="1" si="2"/>
        <v>789437382</v>
      </c>
      <c r="U121" s="11">
        <f ca="1"/>
        <v>2.7000000000000001E-3</v>
      </c>
      <c r="V121" s="11">
        <f ca="1"/>
        <v>9.7690941385435177E-3</v>
      </c>
    </row>
    <row r="122" spans="1:22" x14ac:dyDescent="0.2">
      <c r="A122" s="68" t="s">
        <v>262</v>
      </c>
      <c r="B122" s="68"/>
      <c r="C122" s="68"/>
      <c r="D122" s="68"/>
      <c r="E122" s="68"/>
      <c r="F122" s="68"/>
      <c r="G122" s="68"/>
      <c r="H122" s="68"/>
      <c r="I122" s="68"/>
      <c r="J122" s="68"/>
      <c r="K122" s="27"/>
      <c r="L122" t="str">
        <f ca="1"/>
        <v>15/11/2023</v>
      </c>
      <c r="M122" s="11">
        <f ca="1"/>
        <v>0.31030000000000002</v>
      </c>
      <c r="N122" s="11">
        <f ca="1"/>
        <v>0.2492</v>
      </c>
      <c r="O122" s="11">
        <f ca="1"/>
        <v>0.47299999999999998</v>
      </c>
      <c r="P122" s="11">
        <f ca="1"/>
        <v>7.8200000000000006E-2</v>
      </c>
      <c r="Q122" s="5">
        <f t="shared" ca="1" si="3"/>
        <v>0.86150000000000004</v>
      </c>
      <c r="R122" s="24">
        <f ca="1"/>
        <v>937960012</v>
      </c>
      <c r="S122" s="26">
        <f t="shared" ca="1" si="1"/>
        <v>818488737.20000005</v>
      </c>
      <c r="T122" s="26">
        <f t="shared" ca="1" si="2"/>
        <v>789437382</v>
      </c>
      <c r="U122" s="11">
        <f ca="1"/>
        <v>1.15E-2</v>
      </c>
      <c r="V122" s="11">
        <f ca="1"/>
        <v>1.5004413062665489E-2</v>
      </c>
    </row>
    <row r="123" spans="1:22" x14ac:dyDescent="0.2">
      <c r="A123" s="42" t="str" cm="1">
        <f t="array" ref="A123:J123">GetWeeklyTopForeignSellSheets()</f>
        <v>VRE</v>
      </c>
      <c r="B123" s="52" t="str">
        <v>VNM</v>
      </c>
      <c r="C123" s="35" t="str">
        <v>SSI</v>
      </c>
      <c r="D123" s="29" t="str">
        <v>HDG</v>
      </c>
      <c r="E123" s="36" t="str">
        <v>LPB</v>
      </c>
      <c r="F123" s="37" t="str">
        <v>PVS</v>
      </c>
      <c r="G123" s="37" t="str">
        <v>VTP</v>
      </c>
      <c r="H123" s="37" t="str">
        <v>VIC</v>
      </c>
      <c r="I123" s="37" t="str">
        <v>VCS</v>
      </c>
      <c r="J123" s="37" t="str">
        <v>NT2</v>
      </c>
      <c r="K123" s="27"/>
      <c r="L123" t="str">
        <f ca="1"/>
        <v>14/11/2023</v>
      </c>
      <c r="M123" s="11">
        <f ca="1"/>
        <v>0.30099999999999999</v>
      </c>
      <c r="N123" s="11">
        <f ca="1"/>
        <v>0.25340000000000001</v>
      </c>
      <c r="O123" s="11">
        <f ca="1"/>
        <v>0.45630000000000004</v>
      </c>
      <c r="P123" s="11">
        <f ca="1"/>
        <v>6.9400000000000003E-2</v>
      </c>
      <c r="Q123" s="5">
        <f t="shared" ca="1" si="3"/>
        <v>0.8267000000000001</v>
      </c>
      <c r="R123" s="24">
        <f ca="1"/>
        <v>822197114</v>
      </c>
      <c r="S123" s="26">
        <f t="shared" ca="1" si="1"/>
        <v>811822527.79999995</v>
      </c>
      <c r="T123" s="26">
        <f t="shared" ca="1" si="2"/>
        <v>634514315</v>
      </c>
      <c r="U123" s="11">
        <f ca="1"/>
        <v>8.8000000000000005E-3</v>
      </c>
      <c r="V123" s="11">
        <f ca="1"/>
        <v>1.2544802867383513E-2</v>
      </c>
    </row>
    <row r="124" spans="1:22" x14ac:dyDescent="0.2">
      <c r="A124" s="27">
        <f ca="1">SUM(INDIRECT("'" &amp; A123 &amp; "'!$E$3:$E$7"))/1000000</f>
        <v>-261694.81</v>
      </c>
      <c r="B124" s="27">
        <f t="shared" ref="B124:J124" ca="1" si="5">SUM(INDIRECT("'" &amp; B123 &amp; "'!$E$3:$E$7"))/1000000</f>
        <v>-220053.25</v>
      </c>
      <c r="C124" s="27">
        <f t="shared" ca="1" si="5"/>
        <v>-170316.86</v>
      </c>
      <c r="D124" s="27">
        <f t="shared" ca="1" si="5"/>
        <v>-116056.85</v>
      </c>
      <c r="E124" s="27">
        <f t="shared" ca="1" si="5"/>
        <v>-101225.26</v>
      </c>
      <c r="F124" s="27">
        <f t="shared" ca="1" si="5"/>
        <v>-76436.919668000002</v>
      </c>
      <c r="G124" s="27">
        <f t="shared" ca="1" si="5"/>
        <v>-42774.773503999997</v>
      </c>
      <c r="H124" s="27">
        <f t="shared" ca="1" si="5"/>
        <v>-34429.089999999997</v>
      </c>
      <c r="I124" s="27">
        <f t="shared" ca="1" si="5"/>
        <v>-5343.0973960000001</v>
      </c>
      <c r="J124" s="27">
        <f t="shared" ca="1" si="5"/>
        <v>-5202.83</v>
      </c>
      <c r="K124" s="27"/>
      <c r="L124" t="str">
        <f ca="1"/>
        <v>13/11/2023</v>
      </c>
      <c r="M124" s="11">
        <f ca="1"/>
        <v>0.27460000000000001</v>
      </c>
      <c r="N124" s="11">
        <f ca="1"/>
        <v>0.19769999999999999</v>
      </c>
      <c r="O124" s="11">
        <f ca="1"/>
        <v>0.52749999999999997</v>
      </c>
      <c r="P124" s="11">
        <f ca="1"/>
        <v>7.8200000000000006E-2</v>
      </c>
      <c r="Q124" s="5">
        <f t="shared" ca="1" si="3"/>
        <v>0.88030000000000008</v>
      </c>
      <c r="R124" s="24">
        <f ca="1"/>
        <v>789437382</v>
      </c>
      <c r="S124" s="26">
        <f t="shared" ca="1" si="1"/>
        <v>786214714.79999995</v>
      </c>
      <c r="T124" s="26">
        <f t="shared" ca="1" si="2"/>
        <v>634514315</v>
      </c>
      <c r="U124" s="11">
        <f ca="1"/>
        <v>-1.5E-3</v>
      </c>
      <c r="V124" s="11">
        <f ca="1"/>
        <v>1.3537906137184115E-2</v>
      </c>
    </row>
    <row r="125" spans="1:22" x14ac:dyDescent="0.2">
      <c r="L125" t="str">
        <f ca="1"/>
        <v>10/11/2023</v>
      </c>
      <c r="M125" s="11">
        <f ca="1"/>
        <v>0.24960000000000002</v>
      </c>
      <c r="N125" s="11">
        <f ca="1"/>
        <v>0.16899999999999998</v>
      </c>
      <c r="O125" s="11">
        <f ca="1"/>
        <v>0.55509999999999993</v>
      </c>
      <c r="P125" s="11">
        <f ca="1"/>
        <v>8.5999999999999993E-2</v>
      </c>
      <c r="Q125" s="5">
        <f t="shared" ca="1" si="3"/>
        <v>0.89069999999999994</v>
      </c>
      <c r="R125" s="24">
        <f ca="1"/>
        <v>1032796666</v>
      </c>
      <c r="S125" s="26">
        <f t="shared" ca="1" si="1"/>
        <v>752158431.39999998</v>
      </c>
      <c r="T125" s="26">
        <f t="shared" ca="1" si="2"/>
        <v>634514315</v>
      </c>
      <c r="U125" s="11">
        <f ca="1"/>
        <v>-1.1000000000000001E-2</v>
      </c>
      <c r="V125" s="11">
        <f ca="1"/>
        <v>1.3440860215053762E-2</v>
      </c>
    </row>
    <row r="126" spans="1:22" x14ac:dyDescent="0.2">
      <c r="A126" s="68" t="s">
        <v>263</v>
      </c>
      <c r="B126" s="68"/>
      <c r="C126" s="68"/>
      <c r="D126" s="68"/>
      <c r="E126" s="68"/>
      <c r="F126" s="68"/>
      <c r="G126" s="68"/>
      <c r="H126" s="68"/>
      <c r="I126" s="68"/>
      <c r="J126" s="68"/>
      <c r="L126" t="str">
        <f ca="1"/>
        <v>09/11/2023</v>
      </c>
      <c r="M126" s="11">
        <f ca="1"/>
        <v>0.24</v>
      </c>
      <c r="N126" s="11">
        <f ca="1"/>
        <v>0.19390000000000002</v>
      </c>
      <c r="O126" s="11">
        <f ca="1"/>
        <v>0.53180000000000005</v>
      </c>
      <c r="P126" s="11">
        <f ca="1"/>
        <v>9.7699999999999995E-2</v>
      </c>
      <c r="Q126" s="5">
        <f t="shared" ca="1" si="3"/>
        <v>0.86950000000000005</v>
      </c>
      <c r="R126" s="24">
        <f ca="1"/>
        <v>1052082350</v>
      </c>
      <c r="S126" s="26">
        <f t="shared" ca="1" si="1"/>
        <v>764658317</v>
      </c>
      <c r="T126" s="26">
        <f t="shared" ca="1" si="2"/>
        <v>634514315</v>
      </c>
      <c r="U126" s="11">
        <f ca="1"/>
        <v>4.0000000000000002E-4</v>
      </c>
      <c r="V126" s="11">
        <f ca="1"/>
        <v>1.1555555555555555E-2</v>
      </c>
    </row>
    <row r="127" spans="1:22" x14ac:dyDescent="0.2">
      <c r="A127" s="41" t="str" cm="1">
        <f t="array" ref="A127:J127">GetWeeklyTopProprietaryBuySheets()</f>
        <v>VIX</v>
      </c>
      <c r="B127" s="51" t="str">
        <v>PNJ</v>
      </c>
      <c r="C127" s="32" t="str">
        <v>HPG</v>
      </c>
      <c r="D127" s="28" t="str">
        <v>STB</v>
      </c>
      <c r="E127" s="33" t="str">
        <v>VCG</v>
      </c>
      <c r="F127" s="34" t="str">
        <v>PVD</v>
      </c>
      <c r="G127" s="34" t="str">
        <v>VIC</v>
      </c>
      <c r="H127" s="34" t="str">
        <v>PC1</v>
      </c>
      <c r="I127" s="34" t="str">
        <v>FPT</v>
      </c>
      <c r="J127" s="34" t="str">
        <v>HT1</v>
      </c>
      <c r="L127" t="str">
        <f ca="1"/>
        <v>08/11/2023</v>
      </c>
      <c r="M127" s="11">
        <f ca="1"/>
        <v>0.27399999999999997</v>
      </c>
      <c r="N127" s="11">
        <f ca="1"/>
        <v>0.2132</v>
      </c>
      <c r="O127" s="11">
        <f ca="1"/>
        <v>0.51890000000000003</v>
      </c>
      <c r="P127" s="11">
        <f ca="1"/>
        <v>8.9200000000000002E-2</v>
      </c>
      <c r="Q127" s="5">
        <f t="shared" ca="1" si="3"/>
        <v>0.88209999999999988</v>
      </c>
      <c r="R127" s="24">
        <f ca="1"/>
        <v>952577357</v>
      </c>
      <c r="S127" s="26">
        <f t="shared" ca="1" si="1"/>
        <v>723326391.29999995</v>
      </c>
      <c r="T127" s="26">
        <f t="shared" ca="1" si="2"/>
        <v>634514315</v>
      </c>
      <c r="U127" s="11">
        <f ca="1"/>
        <v>3.0699999999999998E-2</v>
      </c>
      <c r="V127" s="11">
        <f ca="1"/>
        <v>3.324348607367475E-2</v>
      </c>
    </row>
    <row r="128" spans="1:22" x14ac:dyDescent="0.2">
      <c r="A128" s="27">
        <f ca="1">SUM(INDIRECT("'" &amp; A127 &amp; "'!$J$3:$J$7"))/1000000</f>
        <v>199894.76</v>
      </c>
      <c r="B128" s="24">
        <f t="shared" ref="B128:J128" ca="1" si="6">SUM(INDIRECT("'" &amp; B127 &amp; "'!$J$3:$J$7"))/1000000</f>
        <v>105224.87</v>
      </c>
      <c r="C128" s="24">
        <f t="shared" ca="1" si="6"/>
        <v>87927.154999999999</v>
      </c>
      <c r="D128" s="24">
        <f t="shared" ca="1" si="6"/>
        <v>76935.604999999996</v>
      </c>
      <c r="E128" s="24">
        <f t="shared" ca="1" si="6"/>
        <v>64028.025000000001</v>
      </c>
      <c r="F128" s="24">
        <f t="shared" ca="1" si="6"/>
        <v>27986.415000000001</v>
      </c>
      <c r="G128" s="24">
        <f t="shared" ca="1" si="6"/>
        <v>21743.96</v>
      </c>
      <c r="H128" s="24">
        <f t="shared" ca="1" si="6"/>
        <v>12281.325000000001</v>
      </c>
      <c r="I128" s="24">
        <f t="shared" ca="1" si="6"/>
        <v>10394.379999999999</v>
      </c>
      <c r="J128" s="24">
        <f t="shared" ca="1" si="6"/>
        <v>4111.8149999999996</v>
      </c>
      <c r="L128" t="str">
        <f ca="1"/>
        <v>07/11/2023</v>
      </c>
      <c r="M128" s="11">
        <f ca="1"/>
        <v>0.28370000000000001</v>
      </c>
      <c r="N128" s="11">
        <f ca="1"/>
        <v>0.17780000000000001</v>
      </c>
      <c r="O128" s="11">
        <f ca="1"/>
        <v>0.50549999999999995</v>
      </c>
      <c r="P128" s="11">
        <f ca="1"/>
        <v>6.7000000000000004E-2</v>
      </c>
      <c r="Q128" s="5">
        <f t="shared" ca="1" si="3"/>
        <v>0.85619999999999985</v>
      </c>
      <c r="R128" s="24">
        <f ca="1"/>
        <v>634514315</v>
      </c>
      <c r="S128" s="26">
        <f t="shared" ca="1" si="1"/>
        <v>710779049.39999998</v>
      </c>
      <c r="T128" s="26">
        <f t="shared" ca="1" si="2"/>
        <v>679885915</v>
      </c>
      <c r="U128" s="11">
        <f ca="1"/>
        <v>-8.6E-3</v>
      </c>
      <c r="V128" s="11">
        <f ca="1"/>
        <v>1.0091743119266057E-2</v>
      </c>
    </row>
    <row r="129" spans="1:22" x14ac:dyDescent="0.2">
      <c r="A129" s="24"/>
      <c r="B129" s="24"/>
      <c r="C129" s="24"/>
      <c r="D129" s="24"/>
      <c r="E129" s="24"/>
      <c r="G129" s="27"/>
      <c r="H129" s="27"/>
      <c r="I129" s="27"/>
      <c r="J129" s="27"/>
      <c r="K129" s="27"/>
      <c r="L129" t="str">
        <f ca="1"/>
        <v>06/11/2023</v>
      </c>
      <c r="M129" s="11">
        <f ca="1"/>
        <v>0.34700000000000003</v>
      </c>
      <c r="N129" s="11">
        <f ca="1"/>
        <v>0.21249999999999999</v>
      </c>
      <c r="O129" s="11">
        <f ca="1"/>
        <v>0.42749999999999999</v>
      </c>
      <c r="P129" s="11">
        <f ca="1"/>
        <v>6.0100000000000001E-2</v>
      </c>
      <c r="Q129" s="5">
        <f t="shared" ca="1" si="3"/>
        <v>0.83460000000000001</v>
      </c>
      <c r="R129" s="24">
        <f ca="1"/>
        <v>692791604</v>
      </c>
      <c r="S129" s="26">
        <f t="shared" ca="1" si="1"/>
        <v>697810036</v>
      </c>
      <c r="T129" s="26">
        <f t="shared" ca="1" si="2"/>
        <v>533359252</v>
      </c>
      <c r="U129" s="11">
        <f ca="1"/>
        <v>1.2E-2</v>
      </c>
      <c r="V129" s="11">
        <f ca="1"/>
        <v>8.2568807339449546E-3</v>
      </c>
    </row>
    <row r="130" spans="1:22" x14ac:dyDescent="0.2">
      <c r="A130" s="68" t="s">
        <v>264</v>
      </c>
      <c r="B130" s="68"/>
      <c r="C130" s="68"/>
      <c r="D130" s="68"/>
      <c r="E130" s="68"/>
      <c r="F130" s="68"/>
      <c r="G130" s="68"/>
      <c r="H130" s="68"/>
      <c r="I130" s="68"/>
      <c r="J130" s="68"/>
      <c r="K130" s="27"/>
      <c r="L130" t="str">
        <f ca="1"/>
        <v>03/11/2023</v>
      </c>
      <c r="M130" s="11">
        <f ca="1"/>
        <v>0.29849999999999999</v>
      </c>
      <c r="N130" s="11">
        <f ca="1"/>
        <v>0.2419</v>
      </c>
      <c r="O130" s="11">
        <f ca="1"/>
        <v>0.50539999999999996</v>
      </c>
      <c r="P130" s="11">
        <f ca="1"/>
        <v>6.9900000000000004E-2</v>
      </c>
      <c r="Q130" s="5">
        <f t="shared" ca="1" si="3"/>
        <v>0.87379999999999991</v>
      </c>
      <c r="R130" s="24">
        <f ca="1"/>
        <v>756483331</v>
      </c>
      <c r="S130" s="26">
        <f t="shared" ca="1" si="1"/>
        <v>687980989.70000005</v>
      </c>
      <c r="T130" s="26">
        <f t="shared" ca="1" si="2"/>
        <v>533359252</v>
      </c>
      <c r="U130" s="11">
        <f ca="1"/>
        <v>1.1999999999999999E-3</v>
      </c>
      <c r="V130" s="11">
        <f ca="1"/>
        <v>1.0166358595194085E-2</v>
      </c>
    </row>
    <row r="131" spans="1:22" x14ac:dyDescent="0.2">
      <c r="A131" s="42" t="str" cm="1">
        <f t="array" ref="A131:J131">GetWeeklyTopProprietarySellSheets()</f>
        <v>MWG</v>
      </c>
      <c r="B131" s="52" t="str">
        <v>CTG</v>
      </c>
      <c r="C131" s="35" t="str">
        <v>VPB</v>
      </c>
      <c r="D131" s="29" t="str">
        <v>VIB</v>
      </c>
      <c r="E131" s="36" t="str">
        <v>GMD</v>
      </c>
      <c r="F131" s="37" t="str">
        <v>PVT</v>
      </c>
      <c r="G131" s="37" t="str">
        <v>KBC</v>
      </c>
      <c r="H131" s="37" t="str">
        <v>PLX</v>
      </c>
      <c r="I131" s="37" t="str">
        <v>DCM</v>
      </c>
      <c r="J131" s="37" t="str">
        <v>GEX</v>
      </c>
      <c r="K131" s="27"/>
      <c r="L131" t="str">
        <f ca="1"/>
        <v>02/11/2023</v>
      </c>
      <c r="M131" s="11">
        <f ca="1"/>
        <v>0.27500000000000002</v>
      </c>
      <c r="N131" s="11">
        <f ca="1"/>
        <v>0.21899999999999997</v>
      </c>
      <c r="O131" s="11">
        <f ca="1"/>
        <v>0.54579999999999995</v>
      </c>
      <c r="P131" s="11">
        <f ca="1"/>
        <v>8.3599999999999994E-2</v>
      </c>
      <c r="Q131" s="5">
        <f t="shared" ca="1" si="3"/>
        <v>0.90439999999999998</v>
      </c>
      <c r="R131" s="24">
        <f ca="1"/>
        <v>772121338</v>
      </c>
      <c r="S131" s="26">
        <f t="shared" ca="1" si="1"/>
        <v>675691441.39999998</v>
      </c>
      <c r="T131" s="26">
        <f t="shared" ca="1" si="2"/>
        <v>533359252</v>
      </c>
      <c r="U131" s="11">
        <f ca="1"/>
        <v>3.44E-2</v>
      </c>
      <c r="V131" s="11">
        <f ca="1"/>
        <v>2.9712163416898793E-2</v>
      </c>
    </row>
    <row r="132" spans="1:22" x14ac:dyDescent="0.2">
      <c r="A132" s="27">
        <f ca="1">SUM(INDIRECT("'" &amp; A131 &amp; "'!$J$3:$J$7"))/1000000</f>
        <v>-42162.455000000002</v>
      </c>
      <c r="B132" s="27">
        <f t="shared" ref="B132:J132" ca="1" si="7">SUM(INDIRECT("'" &amp; B131 &amp; "'!$J$3:$J$7"))/1000000</f>
        <v>-31401.651000000002</v>
      </c>
      <c r="C132" s="27">
        <f t="shared" ca="1" si="7"/>
        <v>-22020.185000000001</v>
      </c>
      <c r="D132" s="27">
        <f t="shared" ca="1" si="7"/>
        <v>-13809.044</v>
      </c>
      <c r="E132" s="27">
        <f t="shared" ca="1" si="7"/>
        <v>-7978.09</v>
      </c>
      <c r="F132" s="27">
        <f t="shared" ca="1" si="7"/>
        <v>-7626.9849999999997</v>
      </c>
      <c r="G132" s="27">
        <f t="shared" ca="1" si="7"/>
        <v>-939.17</v>
      </c>
      <c r="H132" s="27">
        <f t="shared" ca="1" si="7"/>
        <v>-886.1</v>
      </c>
      <c r="I132" s="27">
        <f t="shared" ca="1" si="7"/>
        <v>-441.49</v>
      </c>
      <c r="J132" s="27">
        <f t="shared" ca="1" si="7"/>
        <v>-376.09500000000003</v>
      </c>
      <c r="K132" s="27"/>
      <c r="L132" t="str">
        <f ca="1"/>
        <v>01/11/2023</v>
      </c>
      <c r="M132" s="11">
        <f ca="1"/>
        <v>0.31120000000000003</v>
      </c>
      <c r="N132" s="11">
        <f ca="1"/>
        <v>0.21920000000000001</v>
      </c>
      <c r="O132" s="11">
        <f ca="1"/>
        <v>0.4975</v>
      </c>
      <c r="P132" s="11">
        <f ca="1"/>
        <v>7.2700000000000001E-2</v>
      </c>
      <c r="Q132" s="5">
        <f t="shared" ca="1" si="3"/>
        <v>0.88139999999999996</v>
      </c>
      <c r="R132" s="24">
        <f ca="1"/>
        <v>679885915</v>
      </c>
      <c r="S132" s="26">
        <f t="shared" ca="1" si="1"/>
        <v>711520483.39999998</v>
      </c>
      <c r="T132" s="26">
        <f t="shared" ca="1" si="2"/>
        <v>533359252</v>
      </c>
      <c r="U132" s="11">
        <f ca="1"/>
        <v>1.1200000000000002E-2</v>
      </c>
      <c r="V132" s="11">
        <f ca="1"/>
        <v>1.9230769230769232E-2</v>
      </c>
    </row>
    <row r="133" spans="1:22" x14ac:dyDescent="0.2">
      <c r="L133" t="str">
        <f ca="1"/>
        <v>31/10/2023</v>
      </c>
      <c r="M133" s="11">
        <f ca="1"/>
        <v>0.28420000000000001</v>
      </c>
      <c r="N133" s="11">
        <f ca="1"/>
        <v>0.22969999999999999</v>
      </c>
      <c r="O133" s="11">
        <f ca="1"/>
        <v>0.53610000000000002</v>
      </c>
      <c r="P133" s="11">
        <f ca="1"/>
        <v>1.5100000000000001E-2</v>
      </c>
      <c r="Q133" s="5">
        <f t="shared" ca="1" si="3"/>
        <v>0.83540000000000003</v>
      </c>
      <c r="R133" s="24">
        <f ca="1"/>
        <v>755535020</v>
      </c>
      <c r="S133" s="26">
        <f t="shared" ca="1" si="1"/>
        <v>697016970.29999995</v>
      </c>
      <c r="T133" s="26">
        <f t="shared" ca="1" si="2"/>
        <v>509040896</v>
      </c>
      <c r="U133" s="11">
        <f ca="1"/>
        <v>-1.3600000000000001E-2</v>
      </c>
      <c r="V133" s="11">
        <f ca="1"/>
        <v>2.0076481835564052E-2</v>
      </c>
    </row>
    <row r="134" spans="1:22" ht="19" x14ac:dyDescent="0.25">
      <c r="A134" s="70" t="s">
        <v>251</v>
      </c>
      <c r="B134" s="70"/>
      <c r="C134" s="70"/>
      <c r="D134" s="70"/>
      <c r="E134" s="70"/>
      <c r="F134" s="70"/>
      <c r="G134" s="70"/>
      <c r="H134" s="70"/>
      <c r="I134" s="70"/>
      <c r="J134" s="70"/>
      <c r="L134" t="str">
        <f ca="1"/>
        <v>30/10/2023</v>
      </c>
      <c r="M134" s="11">
        <f ca="1"/>
        <v>0.31219999999999998</v>
      </c>
      <c r="N134" s="11">
        <f ca="1"/>
        <v>0.22339999999999999</v>
      </c>
      <c r="O134" s="11">
        <f ca="1"/>
        <v>0.45250000000000001</v>
      </c>
      <c r="P134" s="11">
        <f ca="1"/>
        <v>1.52E-2</v>
      </c>
      <c r="Q134" s="5">
        <f t="shared" ca="1" si="3"/>
        <v>0.77989999999999993</v>
      </c>
      <c r="R134" s="24">
        <f ca="1"/>
        <v>533359252</v>
      </c>
      <c r="S134" s="26">
        <f t="shared" ca="1" si="1"/>
        <v>711300263.60000002</v>
      </c>
      <c r="T134" s="26">
        <f t="shared" ca="1" si="2"/>
        <v>509040896</v>
      </c>
      <c r="U134" s="11">
        <f ca="1"/>
        <v>-1.72E-2</v>
      </c>
      <c r="V134" s="11">
        <f ca="1"/>
        <v>1.6981132075471698E-2</v>
      </c>
    </row>
    <row r="135" spans="1:22" x14ac:dyDescent="0.2">
      <c r="A135" s="68" t="s">
        <v>261</v>
      </c>
      <c r="B135" s="68"/>
      <c r="C135" s="68"/>
      <c r="D135" s="68"/>
      <c r="E135" s="68"/>
      <c r="F135" s="68"/>
      <c r="G135" s="68"/>
      <c r="H135" s="68"/>
      <c r="I135" s="68"/>
      <c r="J135" s="68"/>
      <c r="L135" t="str">
        <f ca="1"/>
        <v>27/10/2023</v>
      </c>
      <c r="M135" s="11">
        <f ca="1"/>
        <v>0.30469999999999997</v>
      </c>
      <c r="N135" s="11">
        <f ca="1"/>
        <v>0.22500000000000001</v>
      </c>
      <c r="O135" s="11">
        <f ca="1"/>
        <v>0.47600000000000003</v>
      </c>
      <c r="P135" s="11">
        <f ca="1"/>
        <v>1.66E-2</v>
      </c>
      <c r="Q135" s="5">
        <f t="shared" ca="1" si="3"/>
        <v>0.7972999999999999</v>
      </c>
      <c r="R135" s="24">
        <f ca="1"/>
        <v>692233832</v>
      </c>
      <c r="S135" s="26">
        <f t="shared" ca="1" si="1"/>
        <v>704218541</v>
      </c>
      <c r="T135" s="26">
        <f t="shared" ca="1" si="2"/>
        <v>509040896</v>
      </c>
      <c r="U135" s="11">
        <f ca="1"/>
        <v>4.8999999999999998E-3</v>
      </c>
      <c r="V135" s="11">
        <f ca="1"/>
        <v>2.354048964218456E-2</v>
      </c>
    </row>
    <row r="136" spans="1:22" x14ac:dyDescent="0.2">
      <c r="A136" s="41" t="str" cm="1">
        <f t="array" ref="A136:J136">GetMonthlyTopForeignBuySheets()</f>
        <v>VCB</v>
      </c>
      <c r="B136" s="51" t="str">
        <v>IDC</v>
      </c>
      <c r="C136" s="32" t="str">
        <v>MWG</v>
      </c>
      <c r="D136" s="28" t="str">
        <v>FTS</v>
      </c>
      <c r="E136" s="33" t="str">
        <v>NVL</v>
      </c>
      <c r="F136" s="34" t="str">
        <v>BMP</v>
      </c>
      <c r="G136" s="34" t="str">
        <v>PC1</v>
      </c>
      <c r="H136" s="34" t="str">
        <v>PVT</v>
      </c>
      <c r="I136" s="34" t="str">
        <v>TNG</v>
      </c>
      <c r="J136" s="34" t="str">
        <v>STK</v>
      </c>
      <c r="L136" t="str">
        <f ca="1"/>
        <v>26/10/2023</v>
      </c>
      <c r="M136" s="11">
        <f ca="1"/>
        <v>0.28050000000000003</v>
      </c>
      <c r="N136" s="11">
        <f ca="1"/>
        <v>0.24760000000000001</v>
      </c>
      <c r="O136" s="11">
        <f ca="1"/>
        <v>0.52800000000000002</v>
      </c>
      <c r="P136" s="11">
        <f ca="1"/>
        <v>1.55E-2</v>
      </c>
      <c r="Q136" s="5">
        <f t="shared" ca="1" si="3"/>
        <v>0.82399999999999995</v>
      </c>
      <c r="R136" s="24">
        <f ca="1"/>
        <v>1177081206</v>
      </c>
      <c r="S136" s="26">
        <f t="shared" ca="1" si="1"/>
        <v>651227970.39999998</v>
      </c>
      <c r="T136" s="26">
        <f t="shared" ca="1" si="2"/>
        <v>509040896</v>
      </c>
      <c r="U136" s="11">
        <f ca="1"/>
        <v>-4.1900000000000007E-2</v>
      </c>
      <c r="V136" s="11">
        <f ca="1"/>
        <v>3.0470914127423823E-2</v>
      </c>
    </row>
    <row r="137" spans="1:22" x14ac:dyDescent="0.2">
      <c r="A137" s="24">
        <f ca="1">SUM(INDIRECT("'" &amp; A136 &amp; "'!$E$3:$E$25"))/1000000</f>
        <v>814376.49</v>
      </c>
      <c r="B137" s="24">
        <f t="shared" ref="B137:J137" ca="1" si="8">SUM(INDIRECT("'" &amp; B136 &amp; "'!$E$3:$E$25"))/1000000</f>
        <v>317518.62611499999</v>
      </c>
      <c r="C137" s="24">
        <f t="shared" ca="1" si="8"/>
        <v>844389.55</v>
      </c>
      <c r="D137" s="24">
        <f t="shared" ca="1" si="8"/>
        <v>70954.89</v>
      </c>
      <c r="E137" s="24">
        <f t="shared" ca="1" si="8"/>
        <v>-36574.94</v>
      </c>
      <c r="F137" s="24">
        <f t="shared" ca="1" si="8"/>
        <v>77928.45</v>
      </c>
      <c r="G137" s="24">
        <f t="shared" ca="1" si="8"/>
        <v>40549.800000000003</v>
      </c>
      <c r="H137" s="24">
        <f t="shared" ca="1" si="8"/>
        <v>24572.01</v>
      </c>
      <c r="I137" s="24">
        <f t="shared" ca="1" si="8"/>
        <v>1758.8967250000001</v>
      </c>
      <c r="J137" s="24">
        <f t="shared" ca="1" si="8"/>
        <v>985.46</v>
      </c>
      <c r="L137" t="str">
        <f ca="1"/>
        <v>25/10/2023</v>
      </c>
      <c r="M137" s="11">
        <f ca="1"/>
        <v>0.24260000000000001</v>
      </c>
      <c r="N137" s="11">
        <f ca="1"/>
        <v>0.17469999999999999</v>
      </c>
      <c r="O137" s="11">
        <f ca="1"/>
        <v>0.51829999999999998</v>
      </c>
      <c r="P137" s="11">
        <f ca="1"/>
        <v>1.3999999999999999E-2</v>
      </c>
      <c r="Q137" s="5">
        <f t="shared" ca="1" si="3"/>
        <v>0.77490000000000003</v>
      </c>
      <c r="R137" s="24">
        <f ca="1"/>
        <v>539258100</v>
      </c>
      <c r="S137" s="26">
        <f t="shared" ca="1" si="1"/>
        <v>651607595.79999995</v>
      </c>
      <c r="T137" s="26">
        <f t="shared" ca="1" si="2"/>
        <v>509040896</v>
      </c>
      <c r="U137" s="11">
        <f ca="1"/>
        <v>-3.8E-3</v>
      </c>
      <c r="V137" s="11">
        <f ca="1"/>
        <v>9.9009900990099011E-3</v>
      </c>
    </row>
    <row r="138" spans="1:22" x14ac:dyDescent="0.2">
      <c r="A138" s="24"/>
      <c r="B138" s="24"/>
      <c r="C138" s="24"/>
      <c r="D138" s="24"/>
      <c r="E138" s="24"/>
      <c r="G138" s="27"/>
      <c r="H138" s="27"/>
      <c r="I138" s="27"/>
      <c r="J138" s="27"/>
      <c r="K138" s="27"/>
      <c r="L138" t="str">
        <f ca="1"/>
        <v>24/10/2023</v>
      </c>
      <c r="M138" s="11">
        <f ca="1"/>
        <v>0.25480000000000003</v>
      </c>
      <c r="N138" s="11">
        <f ca="1"/>
        <v>0.18359999999999999</v>
      </c>
      <c r="O138" s="11">
        <f ca="1"/>
        <v>0.46939999999999998</v>
      </c>
      <c r="P138" s="11">
        <f ca="1"/>
        <v>1.49E-2</v>
      </c>
      <c r="Q138" s="5">
        <f t="shared" ca="1" si="3"/>
        <v>0.73909999999999998</v>
      </c>
      <c r="R138" s="24">
        <f ca="1"/>
        <v>509040896</v>
      </c>
      <c r="S138" s="26">
        <f t="shared" ca="1" si="1"/>
        <v>667879833.79999995</v>
      </c>
      <c r="T138" s="26">
        <f t="shared" ca="1" si="2"/>
        <v>563101470</v>
      </c>
      <c r="U138" s="11">
        <f ca="1"/>
        <v>1.1299999999999999E-2</v>
      </c>
      <c r="V138" s="11">
        <f ca="1"/>
        <v>1.7163504968383016E-2</v>
      </c>
    </row>
    <row r="139" spans="1:22" x14ac:dyDescent="0.2">
      <c r="A139" s="68" t="s">
        <v>262</v>
      </c>
      <c r="B139" s="68"/>
      <c r="C139" s="68"/>
      <c r="D139" s="68"/>
      <c r="E139" s="68"/>
      <c r="F139" s="68"/>
      <c r="G139" s="68"/>
      <c r="H139" s="68"/>
      <c r="I139" s="68"/>
      <c r="J139" s="68"/>
      <c r="K139" s="27"/>
      <c r="L139" t="str">
        <f ca="1"/>
        <v>23/10/2023</v>
      </c>
      <c r="M139" s="11">
        <f ca="1"/>
        <v>0.30059999999999998</v>
      </c>
      <c r="N139" s="11">
        <f ca="1"/>
        <v>0.19920000000000002</v>
      </c>
      <c r="O139" s="11">
        <f ca="1"/>
        <v>0.4889</v>
      </c>
      <c r="P139" s="11">
        <f ca="1"/>
        <v>1.23E-2</v>
      </c>
      <c r="Q139" s="5">
        <f t="shared" ca="1" si="3"/>
        <v>0.80179999999999996</v>
      </c>
      <c r="R139" s="24">
        <f ca="1"/>
        <v>563101470</v>
      </c>
      <c r="S139" s="26">
        <f t="shared" ca="1" si="1"/>
        <v>671831274.20000005</v>
      </c>
      <c r="T139" s="26">
        <f t="shared" ca="1" si="2"/>
        <v>610499889</v>
      </c>
      <c r="U139" s="11">
        <f ca="1"/>
        <v>-1.3100000000000001E-2</v>
      </c>
      <c r="V139" s="11">
        <f ca="1"/>
        <v>1.8066847335140017E-2</v>
      </c>
    </row>
    <row r="140" spans="1:22" x14ac:dyDescent="0.2">
      <c r="A140" s="42" t="str" cm="1">
        <f t="array" ref="A140:J140">GetMonthlyTopForeignSellSheets()</f>
        <v>VNM</v>
      </c>
      <c r="B140" s="52" t="str">
        <v>HPG</v>
      </c>
      <c r="C140" s="35" t="str">
        <v>SSI</v>
      </c>
      <c r="D140" s="29" t="str">
        <v>VHM</v>
      </c>
      <c r="E140" s="36" t="str">
        <v>VRE</v>
      </c>
      <c r="F140" s="37" t="str">
        <v>PVS</v>
      </c>
      <c r="G140" s="37" t="str">
        <v>HDG</v>
      </c>
      <c r="H140" s="37" t="str">
        <v>VTP</v>
      </c>
      <c r="I140" s="37" t="str">
        <v>VIC</v>
      </c>
      <c r="J140" s="37" t="str">
        <v>VCG</v>
      </c>
      <c r="K140" s="27"/>
      <c r="L140" t="str">
        <f ca="1"/>
        <v>20/10/2023</v>
      </c>
      <c r="M140" s="11">
        <f ca="1"/>
        <v>0.27660000000000001</v>
      </c>
      <c r="N140" s="11">
        <f ca="1"/>
        <v>0.2082</v>
      </c>
      <c r="O140" s="11">
        <f ca="1"/>
        <v>0.49070000000000003</v>
      </c>
      <c r="P140" s="11">
        <f ca="1"/>
        <v>1.95E-2</v>
      </c>
      <c r="Q140" s="5">
        <f t="shared" ca="1" si="3"/>
        <v>0.78680000000000005</v>
      </c>
      <c r="R140" s="24">
        <f ca="1"/>
        <v>658192868</v>
      </c>
      <c r="S140" s="26">
        <f t="shared" ref="S140" ca="1" si="9">AVERAGE(R141:R150)</f>
        <v>668173841.60000002</v>
      </c>
      <c r="T140" s="26">
        <f t="shared" ref="T140:T145" ca="1" si="10">MIN(R141:R145)</f>
        <v>610499889</v>
      </c>
      <c r="U140" s="11">
        <f ca="1"/>
        <v>1.8600000000000002E-2</v>
      </c>
      <c r="V140" s="11">
        <f ca="1"/>
        <v>3.0685920577617331E-2</v>
      </c>
    </row>
    <row r="141" spans="1:22" x14ac:dyDescent="0.2">
      <c r="A141" s="27">
        <f ca="1">SUM(INDIRECT("'" &amp; A140 &amp; "'!$E$3:$E$25"))/1000000</f>
        <v>-852795.59</v>
      </c>
      <c r="B141" s="27">
        <f t="shared" ref="B141:J141" ca="1" si="11">SUM(INDIRECT("'" &amp; B140 &amp; "'!$E$3:$E$25"))/1000000</f>
        <v>-1730.76</v>
      </c>
      <c r="C141" s="27">
        <f t="shared" ca="1" si="11"/>
        <v>-478888.99</v>
      </c>
      <c r="D141" s="27">
        <f t="shared" ca="1" si="11"/>
        <v>-263303.69</v>
      </c>
      <c r="E141" s="27">
        <f t="shared" ca="1" si="11"/>
        <v>-461285.85</v>
      </c>
      <c r="F141" s="27">
        <f t="shared" ca="1" si="11"/>
        <v>-293604.63125500001</v>
      </c>
      <c r="G141" s="27">
        <f t="shared" ca="1" si="11"/>
        <v>-312146.65999999997</v>
      </c>
      <c r="H141" s="27">
        <f t="shared" ca="1" si="11"/>
        <v>-143946.551932</v>
      </c>
      <c r="I141" s="27">
        <f t="shared" ca="1" si="11"/>
        <v>-107329.71</v>
      </c>
      <c r="J141" s="27">
        <f t="shared" ca="1" si="11"/>
        <v>119977.66</v>
      </c>
      <c r="K141" s="27"/>
      <c r="L141" t="str">
        <f ca="1"/>
        <v>19/10/2023</v>
      </c>
      <c r="M141" s="11">
        <f ca="1"/>
        <v>0.27460000000000001</v>
      </c>
      <c r="N141" s="11">
        <f ca="1"/>
        <v>0.23199999999999998</v>
      </c>
      <c r="O141" s="11">
        <f ca="1"/>
        <v>0.48869999999999997</v>
      </c>
      <c r="P141" s="11">
        <f ca="1"/>
        <v>2.1099999999999997E-2</v>
      </c>
      <c r="Q141" s="5">
        <f t="shared" ca="1" si="3"/>
        <v>0.78439999999999999</v>
      </c>
      <c r="R141" s="24">
        <f ca="1"/>
        <v>649225855</v>
      </c>
      <c r="S141" s="26">
        <f ca="1">AVERAGE(R142:R151)</f>
        <v>664151989.70000005</v>
      </c>
      <c r="T141" s="26">
        <f t="shared" ca="1" si="10"/>
        <v>610499889</v>
      </c>
      <c r="U141" s="11">
        <f ca="1"/>
        <v>-1.41E-2</v>
      </c>
      <c r="V141" s="11">
        <f ca="1"/>
        <v>1.4492753623188406E-2</v>
      </c>
    </row>
    <row r="142" spans="1:22" x14ac:dyDescent="0.2">
      <c r="A142" s="24"/>
      <c r="B142" s="24"/>
      <c r="C142" s="24"/>
      <c r="D142" s="24"/>
      <c r="E142" s="24"/>
      <c r="G142" s="27"/>
      <c r="H142" s="27"/>
      <c r="I142" s="27"/>
      <c r="J142" s="27"/>
      <c r="K142" s="27"/>
      <c r="L142" t="str">
        <f ca="1"/>
        <v>18/10/2023</v>
      </c>
      <c r="M142" s="11">
        <f ca="1"/>
        <v>0.28300000000000003</v>
      </c>
      <c r="N142" s="11">
        <f ca="1"/>
        <v>0.2011</v>
      </c>
      <c r="O142" s="11">
        <f ca="1"/>
        <v>0.498</v>
      </c>
      <c r="P142" s="11">
        <f ca="1"/>
        <v>2.1099999999999997E-2</v>
      </c>
      <c r="Q142" s="5">
        <f t="shared" ca="1" si="3"/>
        <v>0.80210000000000004</v>
      </c>
      <c r="R142" s="24">
        <f ca="1"/>
        <v>1038176335</v>
      </c>
      <c r="T142" s="26">
        <f t="shared" ca="1" si="10"/>
        <v>543054354</v>
      </c>
      <c r="U142" s="11">
        <f ca="1"/>
        <v>-1.6299999999999999E-2</v>
      </c>
      <c r="V142" s="11">
        <f ca="1"/>
        <v>3.2000000000000001E-2</v>
      </c>
    </row>
    <row r="143" spans="1:22" x14ac:dyDescent="0.2">
      <c r="A143" s="68" t="s">
        <v>270</v>
      </c>
      <c r="B143" s="68"/>
      <c r="C143" s="68"/>
      <c r="D143" s="68"/>
      <c r="E143" s="68"/>
      <c r="F143" s="68"/>
      <c r="G143" s="68"/>
      <c r="H143" s="68"/>
      <c r="I143" s="68"/>
      <c r="J143" s="68"/>
      <c r="L143" t="str">
        <f ca="1"/>
        <v>17/10/2023</v>
      </c>
      <c r="M143" s="11">
        <f ca="1"/>
        <v>0.26479999999999998</v>
      </c>
      <c r="N143" s="11">
        <f ca="1"/>
        <v>0.21210000000000001</v>
      </c>
      <c r="O143" s="11">
        <f ca="1"/>
        <v>0.52479999999999993</v>
      </c>
      <c r="P143" s="11">
        <f ca="1"/>
        <v>2.7000000000000003E-2</v>
      </c>
      <c r="Q143" s="5">
        <f t="shared" ca="1" si="3"/>
        <v>0.81659999999999988</v>
      </c>
      <c r="R143" s="24">
        <f ca="1"/>
        <v>610499889</v>
      </c>
      <c r="T143" s="26">
        <f t="shared" ca="1" si="10"/>
        <v>543054354</v>
      </c>
      <c r="U143" s="11">
        <f ca="1"/>
        <v>-1.7299999999999999E-2</v>
      </c>
      <c r="V143" s="11">
        <f ca="1"/>
        <v>2.4390243902439025E-2</v>
      </c>
    </row>
    <row r="144" spans="1:22" x14ac:dyDescent="0.2">
      <c r="A144" s="41" t="str" cm="1">
        <f t="array" ref="A144:J144">GetMonthlyTopProprietaryBuySheets()</f>
        <v>PNJ</v>
      </c>
      <c r="B144" s="51" t="str">
        <v>FPT</v>
      </c>
      <c r="C144" s="32" t="str">
        <v>HPG</v>
      </c>
      <c r="D144" s="28" t="str">
        <v>VHC</v>
      </c>
      <c r="E144" s="33" t="str">
        <v>VNM</v>
      </c>
      <c r="F144" s="34" t="str">
        <v>PVT</v>
      </c>
      <c r="G144" s="34" t="str">
        <v>VIC</v>
      </c>
      <c r="H144" s="34" t="str">
        <v>VGC</v>
      </c>
      <c r="I144" s="34" t="str">
        <v>DPM</v>
      </c>
      <c r="J144" s="34" t="str">
        <v>CTR</v>
      </c>
      <c r="L144" t="str">
        <f ca="1"/>
        <v>16/10/2023</v>
      </c>
      <c r="M144" s="11">
        <f ca="1"/>
        <v>0.30320000000000003</v>
      </c>
      <c r="N144" s="11">
        <f ca="1"/>
        <v>0.23480000000000001</v>
      </c>
      <c r="O144" s="11">
        <f ca="1"/>
        <v>0.48149999999999998</v>
      </c>
      <c r="P144" s="11">
        <f ca="1"/>
        <v>2.18E-2</v>
      </c>
      <c r="Q144" s="5">
        <f t="shared" ca="1" si="3"/>
        <v>0.80649999999999999</v>
      </c>
      <c r="R144" s="24">
        <f ca="1"/>
        <v>676192185</v>
      </c>
      <c r="T144" s="26">
        <f t="shared" ca="1" si="10"/>
        <v>543054354</v>
      </c>
      <c r="U144" s="11">
        <f ca="1"/>
        <v>-1.15E-2</v>
      </c>
      <c r="V144" s="11">
        <f ca="1"/>
        <v>1.382886776145203E-2</v>
      </c>
    </row>
    <row r="145" spans="1:22" x14ac:dyDescent="0.2">
      <c r="A145" s="24">
        <f ca="1">SUM(INDIRECT("'" &amp; A144 &amp; "'!$J$3:$J$25"))/1000000</f>
        <v>313398.875</v>
      </c>
      <c r="B145" s="24">
        <f t="shared" ref="B145:J145" ca="1" si="12">SUM(INDIRECT("'" &amp; B144 &amp; "'!$J$3:$J$25"))/1000000</f>
        <v>-6430.5410000000002</v>
      </c>
      <c r="C145" s="24">
        <f t="shared" ca="1" si="12"/>
        <v>186763.394</v>
      </c>
      <c r="D145" s="24">
        <f t="shared" ca="1" si="12"/>
        <v>123952.85</v>
      </c>
      <c r="E145" s="24">
        <f t="shared" ca="1" si="12"/>
        <v>119648.05</v>
      </c>
      <c r="F145" s="24">
        <f t="shared" ca="1" si="12"/>
        <v>34890.57</v>
      </c>
      <c r="G145" s="24">
        <f t="shared" ca="1" si="12"/>
        <v>19026.296999999999</v>
      </c>
      <c r="H145" s="24">
        <f t="shared" ca="1" si="12"/>
        <v>18436.134999999998</v>
      </c>
      <c r="I145" s="24">
        <f t="shared" ca="1" si="12"/>
        <v>4074.4949999999999</v>
      </c>
      <c r="J145" s="24">
        <f t="shared" ca="1" si="12"/>
        <v>1002.35</v>
      </c>
      <c r="L145" t="str">
        <f ca="1"/>
        <v>13/10/2023</v>
      </c>
      <c r="M145" s="11">
        <f ca="1"/>
        <v>0.25819999999999999</v>
      </c>
      <c r="N145" s="11">
        <f ca="1"/>
        <v>0.20480000000000001</v>
      </c>
      <c r="O145" s="11">
        <f ca="1"/>
        <v>0.52800000000000002</v>
      </c>
      <c r="P145" s="11">
        <f ca="1"/>
        <v>2.2200000000000001E-2</v>
      </c>
      <c r="Q145" s="5">
        <f t="shared" ca="1" si="3"/>
        <v>0.80840000000000001</v>
      </c>
      <c r="R145" s="24">
        <f ca="1"/>
        <v>621416606</v>
      </c>
      <c r="T145" s="26">
        <f t="shared" ca="1" si="10"/>
        <v>543054354</v>
      </c>
      <c r="U145" s="11">
        <f ca="1"/>
        <v>2.7000000000000001E-3</v>
      </c>
      <c r="V145" s="11">
        <f ca="1"/>
        <v>1.3852813852813853E-2</v>
      </c>
    </row>
    <row r="146" spans="1:22" x14ac:dyDescent="0.2">
      <c r="A146" s="24"/>
      <c r="B146" s="24"/>
      <c r="C146" s="24"/>
      <c r="D146" s="24"/>
      <c r="E146" s="24"/>
      <c r="G146" s="27"/>
      <c r="H146" s="27"/>
      <c r="I146" s="27"/>
      <c r="J146" s="27"/>
      <c r="K146" s="27"/>
      <c r="L146" t="str">
        <f ca="1"/>
        <v>12/10/2023</v>
      </c>
      <c r="M146" s="11">
        <f ca="1"/>
        <v>0.23019999999999999</v>
      </c>
      <c r="N146" s="11">
        <f ca="1"/>
        <v>0.20100000000000001</v>
      </c>
      <c r="O146" s="11">
        <f ca="1"/>
        <v>0.52939999999999998</v>
      </c>
      <c r="P146" s="11">
        <f ca="1"/>
        <v>2.0899999999999998E-2</v>
      </c>
      <c r="Q146" s="5">
        <f t="shared" ca="1" si="3"/>
        <v>0.78049999999999997</v>
      </c>
      <c r="R146" s="24">
        <f ca="1"/>
        <v>647175500</v>
      </c>
      <c r="T146" s="26">
        <f ca="1">MIN(R147:R151)</f>
        <v>543054354</v>
      </c>
      <c r="U146" s="11"/>
      <c r="V146" s="11"/>
    </row>
    <row r="147" spans="1:22" x14ac:dyDescent="0.2">
      <c r="A147" s="68" t="s">
        <v>271</v>
      </c>
      <c r="B147" s="68"/>
      <c r="C147" s="68"/>
      <c r="D147" s="68"/>
      <c r="E147" s="68"/>
      <c r="F147" s="68"/>
      <c r="G147" s="68"/>
      <c r="H147" s="68"/>
      <c r="I147" s="68"/>
      <c r="J147" s="68"/>
      <c r="K147" s="27"/>
      <c r="L147" t="str">
        <f ca="1"/>
        <v>11/10/2023</v>
      </c>
      <c r="M147" s="11">
        <f ca="1"/>
        <v>0.23370000000000002</v>
      </c>
      <c r="N147" s="11">
        <f ca="1"/>
        <v>0.18429999999999999</v>
      </c>
      <c r="O147" s="11">
        <f ca="1"/>
        <v>0.56220000000000003</v>
      </c>
      <c r="P147" s="11">
        <f ca="1"/>
        <v>1.8100000000000002E-2</v>
      </c>
      <c r="Q147" s="5">
        <f t="shared" ca="1" si="3"/>
        <v>0.81400000000000006</v>
      </c>
      <c r="R147" s="24">
        <f ca="1"/>
        <v>543054354</v>
      </c>
      <c r="U147" s="11"/>
      <c r="V147" s="11"/>
    </row>
    <row r="148" spans="1:22" x14ac:dyDescent="0.2">
      <c r="A148" s="42" t="str" cm="1">
        <f t="array" ref="A148:J148">GetMonthlyTopProprietarySellSheets()</f>
        <v>TCB</v>
      </c>
      <c r="B148" s="52" t="str">
        <v>VPB</v>
      </c>
      <c r="C148" s="35" t="str">
        <v>STB</v>
      </c>
      <c r="D148" s="29" t="str">
        <v>MWG</v>
      </c>
      <c r="E148" s="36" t="str">
        <v>TPB</v>
      </c>
      <c r="F148" s="37" t="str">
        <v>NVL</v>
      </c>
      <c r="G148" s="37" t="str">
        <v>PLX</v>
      </c>
      <c r="H148" s="37" t="str">
        <v>REE</v>
      </c>
      <c r="I148" s="37" t="str">
        <v>BSR</v>
      </c>
      <c r="J148" s="37" t="str">
        <v>QTP</v>
      </c>
      <c r="K148" s="27"/>
      <c r="L148" t="str">
        <f ca="1"/>
        <v>10/10/2023</v>
      </c>
      <c r="M148" s="11">
        <f ca="1"/>
        <v>0.26550000000000001</v>
      </c>
      <c r="N148" s="11">
        <f ca="1"/>
        <v>0.20569999999999999</v>
      </c>
      <c r="O148" s="11">
        <f ca="1"/>
        <v>0.52049999999999996</v>
      </c>
      <c r="P148" s="11">
        <f ca="1"/>
        <v>2.6499999999999999E-2</v>
      </c>
      <c r="Q148" s="5">
        <f t="shared" ca="1" si="3"/>
        <v>0.8125</v>
      </c>
      <c r="R148" s="24">
        <f ca="1"/>
        <v>671763276</v>
      </c>
      <c r="U148" s="11"/>
      <c r="V148" s="11"/>
    </row>
    <row r="149" spans="1:22" x14ac:dyDescent="0.2">
      <c r="A149" s="27">
        <f ca="1">SUM(INDIRECT("'" &amp; A148 &amp; "'!$J$3:$J$25"))/1000000</f>
        <v>-75571.964000000007</v>
      </c>
      <c r="B149" s="27">
        <f t="shared" ref="B149:J149" ca="1" si="13">SUM(INDIRECT("'" &amp; B148 &amp; "'!$J$3:$J$25"))/1000000</f>
        <v>-164426.59099999999</v>
      </c>
      <c r="C149" s="27">
        <f t="shared" ca="1" si="13"/>
        <v>42033.324999999997</v>
      </c>
      <c r="D149" s="27">
        <f t="shared" ca="1" si="13"/>
        <v>-88539.396999999997</v>
      </c>
      <c r="E149" s="27">
        <f t="shared" ca="1" si="13"/>
        <v>-57275.067999999999</v>
      </c>
      <c r="F149" s="27">
        <f t="shared" ca="1" si="13"/>
        <v>-29628.42</v>
      </c>
      <c r="G149" s="27">
        <f t="shared" ca="1" si="13"/>
        <v>-22743.412</v>
      </c>
      <c r="H149" s="27">
        <f t="shared" ca="1" si="13"/>
        <v>648.47799999999995</v>
      </c>
      <c r="I149" s="27">
        <f t="shared" ca="1" si="13"/>
        <v>-1834.1</v>
      </c>
      <c r="J149" s="27">
        <f t="shared" ca="1" si="13"/>
        <v>-491.92</v>
      </c>
      <c r="K149" s="27"/>
      <c r="L149" t="str">
        <f ca="1"/>
        <v>09/10/2023</v>
      </c>
      <c r="M149" s="11">
        <f ca="1"/>
        <v>0.2979</v>
      </c>
      <c r="N149" s="11">
        <f ca="1"/>
        <v>0.2064</v>
      </c>
      <c r="O149" s="11">
        <f ca="1"/>
        <v>0.49909999999999999</v>
      </c>
      <c r="P149" s="11">
        <f ca="1"/>
        <v>2.41E-2</v>
      </c>
      <c r="Q149" s="5">
        <f t="shared" ca="1" si="3"/>
        <v>0.82109999999999994</v>
      </c>
      <c r="R149" s="24">
        <f ca="1"/>
        <v>602615874</v>
      </c>
      <c r="U149" s="11"/>
      <c r="V149" s="11"/>
    </row>
    <row r="150" spans="1:22" x14ac:dyDescent="0.2">
      <c r="L150" t="str">
        <f ca="1"/>
        <v>06/10/2023</v>
      </c>
      <c r="M150" s="11">
        <f ca="1"/>
        <v>0.2465</v>
      </c>
      <c r="N150" s="11">
        <f ca="1"/>
        <v>0.19370000000000001</v>
      </c>
      <c r="O150" s="11">
        <f ca="1"/>
        <v>0.52770000000000006</v>
      </c>
      <c r="P150" s="11">
        <f ca="1"/>
        <v>1.8200000000000001E-2</v>
      </c>
      <c r="Q150" s="5">
        <f t="shared" ca="1" si="3"/>
        <v>0.79239999999999999</v>
      </c>
      <c r="R150" s="24">
        <f ca="1"/>
        <v>621618542</v>
      </c>
      <c r="U150" s="11"/>
      <c r="V150" s="11"/>
    </row>
    <row r="151" spans="1:22" x14ac:dyDescent="0.2">
      <c r="A151" s="30"/>
      <c r="B151" s="24"/>
      <c r="C151" s="24"/>
      <c r="D151" s="24"/>
      <c r="E151" s="24"/>
      <c r="G151" s="27"/>
      <c r="H151" s="27"/>
      <c r="I151" s="27"/>
      <c r="J151" s="27"/>
      <c r="K151" s="27"/>
      <c r="L151" t="str">
        <f ca="1"/>
        <v>05/10/2023</v>
      </c>
      <c r="M151" s="11">
        <f ca="1"/>
        <v>0.25269999999999998</v>
      </c>
      <c r="N151" s="11">
        <f ca="1"/>
        <v>0.17649999999999999</v>
      </c>
      <c r="O151" s="11">
        <f ca="1"/>
        <v>0.51960000000000006</v>
      </c>
      <c r="P151" s="11">
        <f ca="1"/>
        <v>1.9799999999999998E-2</v>
      </c>
      <c r="Q151" s="5">
        <f t="shared" ca="1" si="3"/>
        <v>0.79210000000000003</v>
      </c>
      <c r="R151" s="24">
        <f ca="1"/>
        <v>609007336</v>
      </c>
      <c r="U151" s="11"/>
      <c r="V151" s="11"/>
    </row>
    <row r="152" spans="1:22" x14ac:dyDescent="0.2">
      <c r="A152" s="31"/>
      <c r="B152" s="13"/>
      <c r="G152" s="26"/>
    </row>
  </sheetData>
  <mergeCells count="22">
    <mergeCell ref="A75:J75"/>
    <mergeCell ref="A92:J92"/>
    <mergeCell ref="A88:J88"/>
    <mergeCell ref="A96:J96"/>
    <mergeCell ref="A109:J109"/>
    <mergeCell ref="A100:J100"/>
    <mergeCell ref="A103:J103"/>
    <mergeCell ref="A143:J143"/>
    <mergeCell ref="A147:J147"/>
    <mergeCell ref="A84:J84"/>
    <mergeCell ref="A80:J80"/>
    <mergeCell ref="A76:J76"/>
    <mergeCell ref="A113:J113"/>
    <mergeCell ref="A118:J118"/>
    <mergeCell ref="A117:J117"/>
    <mergeCell ref="A122:J122"/>
    <mergeCell ref="A126:J126"/>
    <mergeCell ref="A130:J130"/>
    <mergeCell ref="A135:J135"/>
    <mergeCell ref="A139:J139"/>
    <mergeCell ref="A134:J134"/>
    <mergeCell ref="A106:J106"/>
  </mergeCells>
  <conditionalFormatting sqref="M76:M151">
    <cfRule type="cellIs" dxfId="8" priority="16" stopIfTrue="1" operator="greaterThanOrEqual">
      <formula>31%</formula>
    </cfRule>
  </conditionalFormatting>
  <conditionalFormatting sqref="M76:M151">
    <cfRule type="cellIs" dxfId="7" priority="15" operator="lessThanOrEqual">
      <formula>0.25</formula>
    </cfRule>
  </conditionalFormatting>
  <conditionalFormatting sqref="O76:O151">
    <cfRule type="cellIs" dxfId="6" priority="13" operator="lessThan">
      <formula>0.38</formula>
    </cfRule>
    <cfRule type="cellIs" dxfId="5" priority="14" operator="greaterThan">
      <formula>0.48</formula>
    </cfRule>
  </conditionalFormatting>
  <conditionalFormatting sqref="V77:V151">
    <cfRule type="expression" dxfId="4" priority="10" stopIfTrue="1">
      <formula>AND($K77 &gt; ABS($J77)*3, $K77 &gt; 1%)</formula>
    </cfRule>
  </conditionalFormatting>
  <conditionalFormatting sqref="R76:R151">
    <cfRule type="cellIs" dxfId="3" priority="5" operator="lessThan">
      <formula>$T76</formula>
    </cfRule>
  </conditionalFormatting>
  <conditionalFormatting sqref="R76:R151">
    <cfRule type="cellIs" dxfId="2" priority="4" operator="greaterThan">
      <formula>$S76+$S76*0.4</formula>
    </cfRule>
  </conditionalFormatting>
  <conditionalFormatting sqref="R83">
    <cfRule type="cellIs" dxfId="1" priority="3" operator="greaterThan">
      <formula>$S83+$S83*0.4</formula>
    </cfRule>
  </conditionalFormatting>
  <conditionalFormatting sqref="V76:V151">
    <cfRule type="expression" dxfId="0" priority="1">
      <formula>AND($V76 &gt; ABS($U76)*3, $V76 &gt; 1%)</formula>
    </cfRule>
  </conditionalFormatting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D3BE4D-9DA9-2540-B9CB-3342469CF9F4}">
  <sheetPr codeName="Sheet4"/>
  <dimension ref="A80:V138"/>
  <sheetViews>
    <sheetView topLeftCell="A75" workbookViewId="0">
      <selection activeCell="C103" sqref="C103"/>
    </sheetView>
  </sheetViews>
  <sheetFormatPr baseColWidth="10" defaultRowHeight="16" x14ac:dyDescent="0.2"/>
  <cols>
    <col min="1" max="1" width="21.1640625" customWidth="1"/>
    <col min="8" max="8" width="21.5" customWidth="1"/>
    <col min="11" max="11" width="16.6640625" customWidth="1"/>
    <col min="12" max="12" width="18.33203125" customWidth="1"/>
    <col min="18" max="18" width="13" customWidth="1"/>
  </cols>
  <sheetData>
    <row r="80" spans="1:22" x14ac:dyDescent="0.2">
      <c r="A80" s="13" t="s">
        <v>26</v>
      </c>
      <c r="B80" s="13"/>
      <c r="C80" s="13" t="s">
        <v>29</v>
      </c>
      <c r="D80" s="13"/>
      <c r="E80" s="13" t="s">
        <v>27</v>
      </c>
      <c r="F80" s="13"/>
      <c r="G80" s="13" t="s">
        <v>82</v>
      </c>
      <c r="H80" s="13"/>
      <c r="I80" s="13" t="s">
        <v>31</v>
      </c>
      <c r="J80" s="13"/>
      <c r="K80" s="13" t="s">
        <v>48</v>
      </c>
      <c r="L80" s="13"/>
      <c r="M80" s="13" t="s">
        <v>28</v>
      </c>
      <c r="N80" s="13"/>
      <c r="O80" s="13"/>
      <c r="P80" s="13"/>
      <c r="Q80" s="13" t="s">
        <v>32</v>
      </c>
      <c r="R80" s="13"/>
      <c r="S80" s="13"/>
      <c r="T80" s="13" t="s">
        <v>107</v>
      </c>
      <c r="V80" s="13" t="s">
        <v>108</v>
      </c>
    </row>
    <row r="81" spans="1:22" x14ac:dyDescent="0.2">
      <c r="A81" s="14" t="s">
        <v>33</v>
      </c>
      <c r="C81" s="15" t="s">
        <v>38</v>
      </c>
      <c r="E81" s="15" t="s">
        <v>43</v>
      </c>
      <c r="G81" s="15" t="s">
        <v>46</v>
      </c>
      <c r="I81" s="15" t="s">
        <v>66</v>
      </c>
      <c r="K81" s="15" t="s">
        <v>49</v>
      </c>
      <c r="M81" s="15" t="s">
        <v>61</v>
      </c>
      <c r="N81" s="15"/>
      <c r="O81" s="15"/>
      <c r="Q81" s="15" t="s">
        <v>92</v>
      </c>
      <c r="R81" s="15"/>
      <c r="T81" s="14" t="s">
        <v>86</v>
      </c>
      <c r="V81" s="15" t="s">
        <v>109</v>
      </c>
    </row>
    <row r="82" spans="1:22" x14ac:dyDescent="0.2">
      <c r="A82" s="15" t="s">
        <v>34</v>
      </c>
      <c r="C82" s="15" t="s">
        <v>39</v>
      </c>
      <c r="E82" s="15" t="s">
        <v>44</v>
      </c>
      <c r="G82" s="15" t="s">
        <v>47</v>
      </c>
      <c r="I82" s="15" t="s">
        <v>67</v>
      </c>
      <c r="K82" s="15" t="s">
        <v>50</v>
      </c>
      <c r="M82" s="15" t="s">
        <v>62</v>
      </c>
      <c r="N82" s="15"/>
      <c r="O82" s="15"/>
      <c r="Q82" s="15" t="s">
        <v>93</v>
      </c>
      <c r="R82" s="15"/>
      <c r="T82" s="15" t="s">
        <v>87</v>
      </c>
      <c r="V82" s="15" t="s">
        <v>110</v>
      </c>
    </row>
    <row r="83" spans="1:22" x14ac:dyDescent="0.2">
      <c r="A83" s="15" t="s">
        <v>35</v>
      </c>
      <c r="C83" s="15" t="s">
        <v>40</v>
      </c>
      <c r="E83" s="15" t="s">
        <v>45</v>
      </c>
      <c r="G83" s="15" t="s">
        <v>83</v>
      </c>
      <c r="I83" s="15" t="s">
        <v>68</v>
      </c>
      <c r="K83" s="15" t="s">
        <v>51</v>
      </c>
      <c r="M83" s="15" t="s">
        <v>63</v>
      </c>
      <c r="N83" s="15"/>
      <c r="O83" s="15"/>
      <c r="Q83" s="15" t="s">
        <v>96</v>
      </c>
      <c r="R83" s="15"/>
      <c r="V83" s="15" t="s">
        <v>111</v>
      </c>
    </row>
    <row r="84" spans="1:22" x14ac:dyDescent="0.2">
      <c r="A84" s="15" t="s">
        <v>36</v>
      </c>
      <c r="C84" s="15" t="s">
        <v>41</v>
      </c>
      <c r="E84" s="15" t="s">
        <v>89</v>
      </c>
      <c r="G84" s="15" t="s">
        <v>84</v>
      </c>
      <c r="I84" s="15" t="s">
        <v>69</v>
      </c>
      <c r="K84" s="15" t="s">
        <v>126</v>
      </c>
      <c r="M84" s="15" t="s">
        <v>64</v>
      </c>
      <c r="N84" s="15"/>
      <c r="O84" s="15"/>
      <c r="Q84" s="15" t="s">
        <v>97</v>
      </c>
      <c r="R84" s="15"/>
    </row>
    <row r="85" spans="1:22" x14ac:dyDescent="0.2">
      <c r="A85" s="15" t="s">
        <v>37</v>
      </c>
      <c r="C85" s="15" t="s">
        <v>42</v>
      </c>
      <c r="E85" s="15" t="s">
        <v>90</v>
      </c>
      <c r="G85" s="15" t="s">
        <v>85</v>
      </c>
      <c r="I85" s="15" t="s">
        <v>156</v>
      </c>
      <c r="K85" t="s">
        <v>52</v>
      </c>
      <c r="M85" s="15" t="s">
        <v>125</v>
      </c>
      <c r="N85" s="15"/>
      <c r="O85" s="15"/>
    </row>
    <row r="86" spans="1:22" x14ac:dyDescent="0.2">
      <c r="A86" s="15" t="s">
        <v>123</v>
      </c>
      <c r="C86" s="15" t="s">
        <v>120</v>
      </c>
      <c r="E86" s="15" t="s">
        <v>152</v>
      </c>
      <c r="G86" t="s">
        <v>91</v>
      </c>
      <c r="I86" s="14" t="s">
        <v>118</v>
      </c>
      <c r="K86" s="15" t="s">
        <v>136</v>
      </c>
      <c r="M86" s="15" t="s">
        <v>104</v>
      </c>
      <c r="N86" s="15"/>
      <c r="O86" s="15"/>
    </row>
    <row r="87" spans="1:22" x14ac:dyDescent="0.2">
      <c r="A87" s="15" t="s">
        <v>124</v>
      </c>
      <c r="C87" s="15" t="s">
        <v>121</v>
      </c>
      <c r="E87" s="15" t="s">
        <v>153</v>
      </c>
      <c r="G87" t="s">
        <v>116</v>
      </c>
      <c r="I87" s="15" t="s">
        <v>155</v>
      </c>
      <c r="K87" s="15" t="s">
        <v>137</v>
      </c>
    </row>
    <row r="88" spans="1:22" x14ac:dyDescent="0.2">
      <c r="A88" s="15" t="s">
        <v>154</v>
      </c>
      <c r="C88" s="15" t="s">
        <v>122</v>
      </c>
      <c r="E88" s="15" t="s">
        <v>219</v>
      </c>
      <c r="G88" s="15" t="s">
        <v>221</v>
      </c>
      <c r="K88" s="15" t="s">
        <v>227</v>
      </c>
    </row>
    <row r="89" spans="1:22" x14ac:dyDescent="0.2">
      <c r="A89" s="14" t="s">
        <v>217</v>
      </c>
      <c r="C89" s="15" t="s">
        <v>214</v>
      </c>
      <c r="E89" s="15" t="s">
        <v>218</v>
      </c>
      <c r="K89" s="15" t="s">
        <v>220</v>
      </c>
    </row>
    <row r="90" spans="1:22" x14ac:dyDescent="0.2">
      <c r="A90" s="14" t="s">
        <v>216</v>
      </c>
      <c r="C90" s="15"/>
      <c r="E90" s="15"/>
      <c r="K90" s="15"/>
    </row>
    <row r="91" spans="1:22" x14ac:dyDescent="0.2">
      <c r="A91" s="14" t="s">
        <v>215</v>
      </c>
      <c r="C91" s="15"/>
      <c r="E91" s="15"/>
      <c r="K91" s="15"/>
    </row>
    <row r="92" spans="1:22" x14ac:dyDescent="0.2">
      <c r="A92" s="14"/>
      <c r="C92" s="15"/>
      <c r="E92" s="15"/>
      <c r="K92" s="15"/>
    </row>
    <row r="94" spans="1:22" x14ac:dyDescent="0.2">
      <c r="A94" s="13" t="s">
        <v>54</v>
      </c>
      <c r="B94" s="13"/>
      <c r="C94" s="13" t="s">
        <v>101</v>
      </c>
      <c r="D94" s="13"/>
      <c r="E94" s="13" t="s">
        <v>30</v>
      </c>
      <c r="F94" s="13"/>
      <c r="G94" s="13" t="s">
        <v>53</v>
      </c>
      <c r="I94" s="13" t="s">
        <v>98</v>
      </c>
      <c r="K94" s="13" t="s">
        <v>60</v>
      </c>
      <c r="L94" s="13"/>
      <c r="M94" s="13" t="s">
        <v>94</v>
      </c>
      <c r="N94" s="13"/>
      <c r="O94" s="13"/>
      <c r="P94" s="13"/>
      <c r="Q94" s="13" t="s">
        <v>65</v>
      </c>
      <c r="R94" s="13"/>
      <c r="T94" s="13" t="s">
        <v>70</v>
      </c>
      <c r="V94" s="13" t="s">
        <v>112</v>
      </c>
    </row>
    <row r="95" spans="1:22" x14ac:dyDescent="0.2">
      <c r="A95" s="15" t="s">
        <v>55</v>
      </c>
      <c r="C95" t="s">
        <v>102</v>
      </c>
      <c r="E95" s="15" t="s">
        <v>58</v>
      </c>
      <c r="G95" t="s">
        <v>77</v>
      </c>
      <c r="I95" s="15" t="s">
        <v>99</v>
      </c>
      <c r="K95" t="s">
        <v>74</v>
      </c>
      <c r="M95" t="s">
        <v>95</v>
      </c>
      <c r="Q95" s="15" t="s">
        <v>80</v>
      </c>
      <c r="R95" s="15"/>
      <c r="T95" t="s">
        <v>71</v>
      </c>
      <c r="V95" s="15" t="s">
        <v>113</v>
      </c>
    </row>
    <row r="96" spans="1:22" x14ac:dyDescent="0.2">
      <c r="A96" s="15" t="s">
        <v>56</v>
      </c>
      <c r="C96" s="15" t="s">
        <v>103</v>
      </c>
      <c r="E96" s="15" t="s">
        <v>59</v>
      </c>
      <c r="G96" t="s">
        <v>78</v>
      </c>
      <c r="I96" t="s">
        <v>100</v>
      </c>
      <c r="K96" t="s">
        <v>75</v>
      </c>
      <c r="M96" t="s">
        <v>135</v>
      </c>
      <c r="Q96" s="15" t="s">
        <v>81</v>
      </c>
      <c r="R96" s="15"/>
      <c r="T96" t="s">
        <v>72</v>
      </c>
      <c r="V96" t="s">
        <v>114</v>
      </c>
    </row>
    <row r="97" spans="1:22" x14ac:dyDescent="0.2">
      <c r="A97" s="15" t="s">
        <v>57</v>
      </c>
      <c r="C97" s="15" t="s">
        <v>104</v>
      </c>
      <c r="E97" t="s">
        <v>76</v>
      </c>
      <c r="G97" t="s">
        <v>79</v>
      </c>
      <c r="T97" t="s">
        <v>73</v>
      </c>
      <c r="V97" s="15" t="s">
        <v>88</v>
      </c>
    </row>
    <row r="98" spans="1:22" x14ac:dyDescent="0.2">
      <c r="C98" t="s">
        <v>105</v>
      </c>
      <c r="E98" t="s">
        <v>134</v>
      </c>
      <c r="G98" t="s">
        <v>115</v>
      </c>
      <c r="V98" t="s">
        <v>117</v>
      </c>
    </row>
    <row r="99" spans="1:22" x14ac:dyDescent="0.2">
      <c r="C99" t="s">
        <v>106</v>
      </c>
      <c r="V99" s="15" t="s">
        <v>119</v>
      </c>
    </row>
    <row r="102" spans="1:22" x14ac:dyDescent="0.2">
      <c r="A102" s="13" t="s">
        <v>127</v>
      </c>
      <c r="C102" s="13" t="s">
        <v>138</v>
      </c>
      <c r="E102" s="13" t="s">
        <v>143</v>
      </c>
      <c r="G102" s="13" t="s">
        <v>147</v>
      </c>
      <c r="I102" s="13" t="s">
        <v>149</v>
      </c>
      <c r="K102" s="13" t="s">
        <v>260</v>
      </c>
    </row>
    <row r="103" spans="1:22" x14ac:dyDescent="0.2">
      <c r="A103" s="15" t="s">
        <v>128</v>
      </c>
      <c r="C103" s="14" t="s">
        <v>139</v>
      </c>
      <c r="E103" t="s">
        <v>144</v>
      </c>
      <c r="G103" s="14" t="s">
        <v>148</v>
      </c>
      <c r="I103" t="s">
        <v>150</v>
      </c>
      <c r="K103" s="15" t="s">
        <v>259</v>
      </c>
    </row>
    <row r="104" spans="1:22" x14ac:dyDescent="0.2">
      <c r="A104" s="15" t="s">
        <v>129</v>
      </c>
      <c r="C104" t="s">
        <v>140</v>
      </c>
      <c r="E104" t="s">
        <v>145</v>
      </c>
      <c r="I104" t="s">
        <v>151</v>
      </c>
    </row>
    <row r="105" spans="1:22" x14ac:dyDescent="0.2">
      <c r="A105" s="15" t="s">
        <v>130</v>
      </c>
      <c r="C105" t="s">
        <v>141</v>
      </c>
      <c r="E105" t="s">
        <v>146</v>
      </c>
    </row>
    <row r="106" spans="1:22" x14ac:dyDescent="0.2">
      <c r="A106" s="14" t="s">
        <v>131</v>
      </c>
      <c r="C106" t="s">
        <v>142</v>
      </c>
    </row>
    <row r="107" spans="1:22" x14ac:dyDescent="0.2">
      <c r="A107" s="15" t="s">
        <v>132</v>
      </c>
    </row>
    <row r="108" spans="1:22" x14ac:dyDescent="0.2">
      <c r="A108" s="15" t="s">
        <v>133</v>
      </c>
    </row>
    <row r="138" spans="1:3" x14ac:dyDescent="0.2">
      <c r="A138" t="e" cm="1">
        <f t="array" aca="1" ref="A138" ca="1">INDIRECT("'" &amp; E1 &amp; "'!$A$2:$A$66")</f>
        <v>#REF!</v>
      </c>
      <c r="B138" t="e" cm="1">
        <f t="array" aca="1" ref="B138" ca="1">INDIRECT("'" &amp; E1 &amp; "'!$B$2:$B$66")</f>
        <v>#REF!</v>
      </c>
      <c r="C138" t="e" cm="1">
        <f t="array" aca="1" ref="C138" ca="1">INDIRECT("'" &amp; E1 &amp; "'!$C$2:$C$66")</f>
        <v>#REF!</v>
      </c>
    </row>
  </sheetData>
  <hyperlinks>
    <hyperlink ref="A81" location="VCB!A1" display="VCB" xr:uid="{8D08E459-F5F9-4D47-A661-24DFB3A70FF1}"/>
    <hyperlink ref="A82" location="TCB!A1" display="TCB" xr:uid="{13A96866-F304-2140-B071-7A8BAFC18BF6}"/>
    <hyperlink ref="A83" location="STB!A1" display="STB" xr:uid="{AD0824DA-3552-C241-98DC-D60A083F7BFC}"/>
    <hyperlink ref="A84" location="VPB!A1" display="VPB" xr:uid="{73DE96FF-E872-D747-B81F-E1C95ECD93D3}"/>
    <hyperlink ref="A85" location="MBB!A1" display="MBB" xr:uid="{3BC4C1FC-74C4-C547-A54D-569477DBA6FB}"/>
    <hyperlink ref="C81" location="SSI!A1" display="SSI" xr:uid="{ECB8E93B-42E4-5947-B396-78C8FB844D73}"/>
    <hyperlink ref="C82" location="VND!A1" display="VND" xr:uid="{61EE088D-1210-2248-9173-8884B1DBCFF5}"/>
    <hyperlink ref="C83" location="MBS!A1" display="MBS" xr:uid="{A63CC342-A2AF-E04E-A9FE-11941B3369E2}"/>
    <hyperlink ref="C85" location="VCI!A1" display="VCI" xr:uid="{4ED720BE-8147-284A-BCFE-05AEA3782EFA}"/>
    <hyperlink ref="E81" location="PDR!A1" display="PDR" xr:uid="{6D134759-C0FA-6949-B879-4342ABF3331A}"/>
    <hyperlink ref="E82" location="DXG!A1" display="DXG" xr:uid="{6DFA2151-1DAF-E848-9271-91A70AA5B803}"/>
    <hyperlink ref="E83" location="NVL!A1" display="NVL" xr:uid="{2C9666F2-93BF-EA4B-8C9D-71678FEB824D}"/>
    <hyperlink ref="E84" location="NLG!A1" display="NLG" xr:uid="{48004943-CB22-1846-93E8-4B63B2D1A865}"/>
    <hyperlink ref="E85" location="KDH!A1" display="KDH" xr:uid="{2BE722AF-C38D-B047-98B2-FEA33C9A391A}"/>
    <hyperlink ref="E86" location="VHM!A1" display="VHM" xr:uid="{802C155F-65A0-CF41-8076-38BC0DE7C224}"/>
    <hyperlink ref="A95" location="HPG!A1" display="HPG" xr:uid="{EF5D9B02-F4B6-D943-A129-96A9E1448757}"/>
    <hyperlink ref="A96" location="NKG!A1" display="NKG" xr:uid="{BFA9EC5B-5136-3744-90F3-773AF2504B6D}"/>
    <hyperlink ref="A97" location="HSG!A1" display="HSG" xr:uid="{B4065EB4-9542-8044-A9E3-A85AAD7B88BC}"/>
    <hyperlink ref="I81" location="MWG!A1" display="MWG" xr:uid="{6A929ED4-0055-DC4F-B476-315F4FDACC15}"/>
    <hyperlink ref="I82" location="FRT!A1" display="FRT" xr:uid="{C44B0B01-E027-AC43-8183-06E4CE685B9A}"/>
    <hyperlink ref="I83" location="DGW!A1" display="DGW" xr:uid="{43A20990-FBCE-C444-94F5-A8FD8216C253}"/>
    <hyperlink ref="I84" location="PET!A1" display="PET" xr:uid="{B00A0A49-E1D6-BF4F-93B2-989AB576AF05}"/>
    <hyperlink ref="I85" location="VNM!A1" display="VNM" xr:uid="{DF0D1F3C-0988-8C4A-AD2B-36E9EDE6AE8C}"/>
    <hyperlink ref="I86" location="PNJ!A1" display="PNJ" xr:uid="{1036782E-16AF-6D41-9B46-68D71F62277B}"/>
    <hyperlink ref="K81" location="KBC!A1" display="KBC" xr:uid="{3BF7C2D0-C8D3-C64A-B001-233EDF248CA1}"/>
    <hyperlink ref="K84" location="VGC!A1" display="VGC" xr:uid="{0B439F81-503A-5445-8AC9-56FBC3A73179}"/>
    <hyperlink ref="M81" location="GMD!A1" display="GMD" xr:uid="{0768410A-EDEA-E142-9F89-74CCCB7FBC35}"/>
    <hyperlink ref="M82" location="HAH!A1" display="HAH" xr:uid="{52844F5C-DD61-6F4F-BB63-842670D806D8}"/>
    <hyperlink ref="E95" location="DGC!A1" display="DGC" xr:uid="{6F135A33-2B81-FC4C-82FE-6CA77B328F67}"/>
    <hyperlink ref="V97" location="GEX!A1" display="GEX" xr:uid="{64119223-97B2-154A-9837-149417008828}"/>
    <hyperlink ref="T81" location="'PC1'!A1" display="PC1" xr:uid="{8FC0D723-64CE-604D-8F17-0F7941B13312}"/>
    <hyperlink ref="T82" location="'TV2'!A1" display="TV2" xr:uid="{076596A8-EF41-574C-8AE8-050D66221AD8}"/>
    <hyperlink ref="V81" location="'NT2'!A1" display="NT2" xr:uid="{FB14F145-ADB7-5D4A-A653-42C86193BBF8}"/>
    <hyperlink ref="V82" location="QTP!A1" display="QTP" xr:uid="{118AE0D4-8E6A-9342-BA74-8CDDEB80BB2F}"/>
    <hyperlink ref="Q81" location="VHC!A1" display="VHC" xr:uid="{F3402E61-47F5-3B4D-AACF-7F486D15E244}"/>
    <hyperlink ref="Q82" location="ANV!A1" display="ANV" xr:uid="{C4025ADE-88C2-BE4F-B920-CCDB5A6DAB31}"/>
    <hyperlink ref="C96" location="'PVD-Q4'!A1" display="PVD" xr:uid="{29DA3021-82E7-604A-8397-56D0818B7277}"/>
    <hyperlink ref="C97" location="PVT!A1" display="PVT" xr:uid="{435F7168-5912-A543-AF97-601A6BA5ED6F}"/>
    <hyperlink ref="C103" location="QNS!A1" display="QNS" xr:uid="{36F15648-BCA8-1841-8974-DF14C70FA75F}"/>
    <hyperlink ref="G103" location="'FPT-Q4'!A1" display="FPT" xr:uid="{3EDFD0FA-07D5-C242-A784-BA3D6EB91BFB}"/>
    <hyperlink ref="G84" location="HHV!A1" display="HHV" xr:uid="{71078E7C-718A-F549-BF4A-CF9D2DAAFA7B}"/>
    <hyperlink ref="G83" location="FCN!A1" display="FCN" xr:uid="{82BFEFD3-F4FB-8541-97E9-387610D6CFA4}"/>
    <hyperlink ref="G81" location="CTD!A1" display="CTD" xr:uid="{C942B042-2331-B649-82C6-6FD5B78D97CF}"/>
    <hyperlink ref="Q95" location="PTB!A1" display="PTB" xr:uid="{877B853D-E08A-DC4B-A4BD-0B9116F7A0E3}"/>
    <hyperlink ref="V95" location="REE!A1" display="REE" xr:uid="{059492DA-1273-974F-A291-3D97DDD107F5}"/>
    <hyperlink ref="I95" location="'BMP-Q4'!A1" display="BMP" xr:uid="{8EF65F61-D2C4-DE42-AAA5-2D061741B4CB}"/>
    <hyperlink ref="G85" location="CTR!A1" display="CTR" xr:uid="{B272277F-9D83-7D49-882F-357779C18F34}"/>
    <hyperlink ref="I87" location="VRE!A1" display="VRE" xr:uid="{DEF7CFB2-278D-E041-BA24-973D2AF843B9}"/>
    <hyperlink ref="V99" location="MSN!A1" display="MSN" xr:uid="{A98F66B7-9323-554D-ACA1-833084A606A9}"/>
    <hyperlink ref="M85" location="'VTP-Q4'!A1" display="VTP" xr:uid="{89DED14D-8EAC-1F47-B5BD-28DA1121DAE7}"/>
    <hyperlink ref="G82" location="VCG!A1" display="VCG" xr:uid="{F33F5093-DF08-9444-8AE9-F50B6FA73D33}"/>
    <hyperlink ref="Q83" location="FMC!A1" display="FMC" xr:uid="{CE702A53-2724-5948-9745-ED165340615E}"/>
    <hyperlink ref="Q84" location="IDI!A1" display="IDI" xr:uid="{D40A20A4-6573-0F48-AE2F-CC5DF4A8931E}"/>
    <hyperlink ref="E87" location="DIG!A1" display="DIG" xr:uid="{2FF2451A-1701-9744-8B7C-59453463FCF0}"/>
    <hyperlink ref="E88" location="CEO!A1" display="CEO" xr:uid="{86F8FECE-CB48-9342-A1E0-A817FA49D31B}"/>
    <hyperlink ref="E89" location="NTL!A1" display="NTL" xr:uid="{5DC3880C-C2F3-4545-B28A-A1A364271AFC}"/>
    <hyperlink ref="C84" location="FTS!A1" display="FTS" xr:uid="{D4E66231-ED0D-534D-8751-7A7C92BC4EA0}"/>
    <hyperlink ref="C86" location="HCM!A1" display="HCM" xr:uid="{3D2205AA-B041-EA44-A696-F0B50296BCD9}"/>
    <hyperlink ref="C87" location="BSI!A1" display="BSI" xr:uid="{4D6A0337-86C8-5249-BBB2-DCA20A44AA3C}"/>
    <hyperlink ref="C88" location="VIX!A1" display="VIX" xr:uid="{0F3102CB-097F-2C40-B599-947D3DEDEDDD}"/>
    <hyperlink ref="C89" location="SHS!A1" display="SHS" xr:uid="{FB05EAD6-BB1B-6248-B45A-4262A5BA436B}"/>
    <hyperlink ref="A86" location="TPB!A1" display="TPB" xr:uid="{B5FAD01A-5E2B-EF49-9735-2B7F5EC8970A}"/>
    <hyperlink ref="A87" location="VIB!A1" display="VIB" xr:uid="{9D6E0E94-79AF-7C42-8242-42B640DA055F}"/>
    <hyperlink ref="A88" location="ACB!A1" display="ACB" xr:uid="{8E09AAC6-6F4C-9744-91CF-1335B2268A3A}"/>
    <hyperlink ref="A89" location="LPB!A1" display="LPB" xr:uid="{17A06807-FB9A-5B49-BBDB-2F20D3FC32C1}"/>
    <hyperlink ref="K82" location="IDC!A1" display="IDC" xr:uid="{8563A700-E501-5640-BE7A-FB2E5443BEB6}"/>
    <hyperlink ref="K83" location="SZC!A1" display="SZC" xr:uid="{61CCFBAB-45CC-754C-8101-133AB8F2F6CB}"/>
    <hyperlink ref="K86" location="PHR!A1" display="PHR" xr:uid="{9A1A59C4-CFC1-454E-977B-1D1DE4CFC41B}"/>
    <hyperlink ref="K88" location="NTC!A1" display="NTC" xr:uid="{23233981-7EAF-054D-B439-7BD623BEC24E}"/>
    <hyperlink ref="K89" location="LHG!A1" display="LHG" xr:uid="{A66BC272-4FB7-2446-8BCC-0DB99A61E248}"/>
    <hyperlink ref="K87" location="DPR!A1" display="DPR" xr:uid="{43395640-D66B-4F41-B1A7-624CF4F4B0A5}"/>
    <hyperlink ref="M83" location="VOS!A1" display="VOS" xr:uid="{6ECDE661-B190-A443-9A2D-02B4C88C5596}"/>
    <hyperlink ref="M84" location="VSC!A1" display="VSC" xr:uid="{10C0A395-75C8-1B43-B567-1EF8F86ECA11}"/>
    <hyperlink ref="M86" location="PVT!A1" display="PVT" xr:uid="{C3B48186-FF07-404C-9376-AAC176F78080}"/>
    <hyperlink ref="E96" location="CSV!A1" display="CSV" xr:uid="{CA3B6752-79FE-074D-B75E-45FD12BC69A2}"/>
    <hyperlink ref="Q96" location="VCS!A1" display="VCS" xr:uid="{8D711C14-7FEB-1A42-9B84-8A5F805EAD83}"/>
    <hyperlink ref="V83" location="GEG!A1" display="GEG" xr:uid="{6C4E7912-0EEB-594F-96AD-EFE0385047F3}"/>
    <hyperlink ref="A90" location="MSB!A1" display="MSB" xr:uid="{020DB34F-3547-4043-BE82-72A6906CFCF0}"/>
    <hyperlink ref="A91" location="CTG!A1" display="CTG" xr:uid="{0024EE37-A025-B943-8A95-00E84D4E6FDA}"/>
    <hyperlink ref="G88" location="THG!A1" display="THG" xr:uid="{A9801F53-BDB6-124C-ABB6-8E95C256F742}"/>
    <hyperlink ref="A106" location="STK!A1" display="STK" xr:uid="{B7273E02-363D-2844-A416-D390EFF29BBF}"/>
    <hyperlink ref="A105" location="MSH!A1" display="MSH" xr:uid="{D995313D-8333-EA4F-975F-76C01F435217}"/>
    <hyperlink ref="A104" location="VGT!A1" display="VGT" xr:uid="{F6DA4FC4-D823-7E4F-AB5E-055266142171}"/>
    <hyperlink ref="A103" location="TNG!A1" display="TNG" xr:uid="{F5E06C17-C49E-B443-8BDD-1E8474541813}"/>
    <hyperlink ref="A108" location="GIL!A1" display="GIL" xr:uid="{98610F3C-C71F-E547-B436-6CBD2B26B2A0}"/>
    <hyperlink ref="A107" location="ADS!A1" display="ADS" xr:uid="{CC34B826-74F4-4243-8D72-7F34F652701F}"/>
    <hyperlink ref="K103" location="DHC!A1" display="DHC" xr:uid="{84EBDF69-EB1A-B340-8837-580121D813E9}"/>
  </hyperlink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B16D43-5C1C-7944-8C1B-9F43F422D028}">
  <sheetPr codeName="Sheet96"/>
  <dimension ref="A1:V193"/>
  <sheetViews>
    <sheetView workbookViewId="0">
      <selection activeCell="N24" sqref="N24"/>
    </sheetView>
  </sheetViews>
  <sheetFormatPr baseColWidth="10" defaultRowHeight="16" x14ac:dyDescent="0.2"/>
  <cols>
    <col min="5" max="5" width="16.33203125" customWidth="1"/>
    <col min="6" max="6" width="19.5" customWidth="1"/>
  </cols>
  <sheetData>
    <row r="1" spans="1:22" x14ac:dyDescent="0.2">
      <c r="A1" s="19"/>
      <c r="B1" s="72" t="s">
        <v>5</v>
      </c>
      <c r="C1" s="72"/>
      <c r="D1" s="72"/>
      <c r="E1" s="72"/>
      <c r="F1" s="72"/>
      <c r="G1" s="73" t="s">
        <v>6</v>
      </c>
      <c r="H1" s="73"/>
      <c r="I1" s="73"/>
      <c r="J1" s="73"/>
      <c r="K1" s="73"/>
      <c r="L1" s="74" t="s">
        <v>15</v>
      </c>
      <c r="M1" s="74"/>
      <c r="N1" s="74"/>
      <c r="O1" s="74"/>
      <c r="P1" s="74"/>
      <c r="Q1" s="74"/>
      <c r="R1" s="74"/>
      <c r="S1" s="74"/>
      <c r="T1" s="74"/>
      <c r="U1" s="74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2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22</v>
      </c>
      <c r="M2" s="1" t="s">
        <v>24</v>
      </c>
      <c r="N2" s="1" t="s">
        <v>23</v>
      </c>
      <c r="O2" s="1"/>
      <c r="P2" s="1"/>
      <c r="Q2" s="1"/>
      <c r="R2" s="1" t="s">
        <v>12</v>
      </c>
      <c r="S2" s="1" t="s">
        <v>3</v>
      </c>
      <c r="T2" s="1" t="s">
        <v>257</v>
      </c>
      <c r="U2" s="1" t="s">
        <v>258</v>
      </c>
      <c r="V2" s="1" t="s">
        <v>237</v>
      </c>
    </row>
    <row r="3" spans="1:22" x14ac:dyDescent="0.2">
      <c r="A3" s="16" t="s">
        <v>294</v>
      </c>
      <c r="B3" s="4">
        <v>3346210</v>
      </c>
      <c r="C3" s="4">
        <v>3456300</v>
      </c>
      <c r="D3" s="4">
        <v>-110090</v>
      </c>
      <c r="E3" s="4">
        <v>-37914330000</v>
      </c>
      <c r="F3" s="4">
        <f t="shared" ref="F3:F76" si="0">F4+E3</f>
        <v>-12187358537544</v>
      </c>
      <c r="R3" s="5">
        <v>9.5999999999999992E-3</v>
      </c>
      <c r="S3" s="4">
        <v>237518700</v>
      </c>
      <c r="T3" s="4">
        <f t="shared" ref="T3:T70" si="1">AVERAGE(S4,S13)</f>
        <v>214730170</v>
      </c>
      <c r="U3" s="4">
        <f t="shared" ref="U3:U72" si="2">MIN(S4:S8)</f>
        <v>190968801</v>
      </c>
      <c r="V3" s="5">
        <v>8.1000000000000013E-3</v>
      </c>
    </row>
    <row r="4" spans="1:22" x14ac:dyDescent="0.2">
      <c r="A4" s="16" t="s">
        <v>293</v>
      </c>
      <c r="B4" s="4">
        <v>5508740</v>
      </c>
      <c r="C4" s="4">
        <v>2811064</v>
      </c>
      <c r="D4" s="4">
        <v>2697676</v>
      </c>
      <c r="E4" s="4">
        <v>123129490000</v>
      </c>
      <c r="F4" s="4">
        <f t="shared" si="0"/>
        <v>-12149444207544</v>
      </c>
      <c r="R4" s="5">
        <v>6.3E-3</v>
      </c>
      <c r="S4" s="4">
        <v>190968801</v>
      </c>
      <c r="T4" s="4">
        <f t="shared" si="1"/>
        <v>347439229</v>
      </c>
      <c r="U4" s="4">
        <f t="shared" si="2"/>
        <v>225111527</v>
      </c>
      <c r="V4" s="5">
        <v>8.0000000000000002E-3</v>
      </c>
    </row>
    <row r="5" spans="1:22" x14ac:dyDescent="0.2">
      <c r="A5" s="16" t="s">
        <v>292</v>
      </c>
      <c r="B5" s="4">
        <v>13687690</v>
      </c>
      <c r="C5" s="4">
        <v>8303724</v>
      </c>
      <c r="D5" s="4">
        <v>5383966</v>
      </c>
      <c r="E5" s="4">
        <v>209816970000</v>
      </c>
      <c r="F5" s="4">
        <f t="shared" si="0"/>
        <v>-12272573697544</v>
      </c>
      <c r="R5" s="5">
        <v>-3.0999999999999999E-3</v>
      </c>
      <c r="S5" s="4">
        <v>258069157</v>
      </c>
      <c r="T5" s="4">
        <f t="shared" si="1"/>
        <v>212027906.5</v>
      </c>
      <c r="U5" s="4">
        <f t="shared" si="2"/>
        <v>225111527</v>
      </c>
      <c r="V5" s="5">
        <v>0.01</v>
      </c>
    </row>
    <row r="6" spans="1:22" x14ac:dyDescent="0.2">
      <c r="A6" s="16" t="s">
        <v>291</v>
      </c>
      <c r="B6" s="4">
        <v>19471290</v>
      </c>
      <c r="C6" s="4">
        <v>13496139</v>
      </c>
      <c r="D6" s="4">
        <v>5975151</v>
      </c>
      <c r="E6" s="4">
        <v>189686850000</v>
      </c>
      <c r="F6" s="4">
        <f t="shared" si="0"/>
        <v>-12482390667544</v>
      </c>
      <c r="R6" s="5">
        <v>7.7000000000000002E-3</v>
      </c>
      <c r="S6" s="4">
        <v>225111527</v>
      </c>
      <c r="T6" s="4">
        <f t="shared" si="1"/>
        <v>220923288</v>
      </c>
      <c r="U6" s="4">
        <f t="shared" si="2"/>
        <v>226774393</v>
      </c>
      <c r="V6" s="5">
        <v>1.2800000000000001E-2</v>
      </c>
    </row>
    <row r="7" spans="1:22" x14ac:dyDescent="0.2">
      <c r="A7" s="16" t="s">
        <v>288</v>
      </c>
      <c r="B7" s="4">
        <v>13304878</v>
      </c>
      <c r="C7" s="4">
        <v>12780307</v>
      </c>
      <c r="D7" s="4">
        <v>524571</v>
      </c>
      <c r="E7" s="4">
        <v>4555730000</v>
      </c>
      <c r="F7" s="4">
        <f t="shared" si="0"/>
        <v>-12672077517544</v>
      </c>
      <c r="R7" s="5">
        <v>-2E-3</v>
      </c>
      <c r="S7" s="4">
        <v>226774393</v>
      </c>
      <c r="T7" s="4">
        <f t="shared" si="1"/>
        <v>308205176.5</v>
      </c>
      <c r="U7" s="4">
        <f t="shared" si="2"/>
        <v>243371201</v>
      </c>
      <c r="V7" s="5">
        <v>9.300000000000001E-3</v>
      </c>
    </row>
    <row r="8" spans="1:22" x14ac:dyDescent="0.2">
      <c r="A8" s="16" t="s">
        <v>287</v>
      </c>
      <c r="B8" s="4">
        <v>11724350</v>
      </c>
      <c r="C8" s="4">
        <v>9287880</v>
      </c>
      <c r="D8" s="4">
        <v>2436470</v>
      </c>
      <c r="E8" s="4">
        <v>25104420000</v>
      </c>
      <c r="F8" s="4">
        <f t="shared" si="0"/>
        <v>-12676633247544</v>
      </c>
      <c r="R8" s="5">
        <v>1E-4</v>
      </c>
      <c r="S8" s="4">
        <v>385307501</v>
      </c>
      <c r="T8" s="4">
        <f t="shared" si="1"/>
        <v>245404325.5</v>
      </c>
      <c r="U8" s="4">
        <f t="shared" si="2"/>
        <v>238491539</v>
      </c>
      <c r="V8" s="5">
        <v>1.5700000000000002E-2</v>
      </c>
    </row>
    <row r="9" spans="1:22" x14ac:dyDescent="0.2">
      <c r="A9" s="16" t="s">
        <v>286</v>
      </c>
      <c r="B9" s="4">
        <v>18841710</v>
      </c>
      <c r="C9" s="4">
        <v>15502564</v>
      </c>
      <c r="D9" s="4">
        <v>3339146</v>
      </c>
      <c r="E9" s="4">
        <v>56651450000</v>
      </c>
      <c r="F9" s="4">
        <f t="shared" si="0"/>
        <v>-12701737667544</v>
      </c>
      <c r="R9" s="5">
        <v>8.0000000000000004E-4</v>
      </c>
      <c r="S9" s="4">
        <v>287315950</v>
      </c>
      <c r="T9" s="4">
        <f t="shared" si="1"/>
        <v>316026700</v>
      </c>
      <c r="U9" s="4">
        <f t="shared" si="2"/>
        <v>238491539</v>
      </c>
      <c r="V9" s="5">
        <v>1.11E-2</v>
      </c>
    </row>
    <row r="10" spans="1:22" x14ac:dyDescent="0.2">
      <c r="A10" s="16" t="s">
        <v>281</v>
      </c>
      <c r="B10" s="4">
        <v>15109815</v>
      </c>
      <c r="C10" s="4">
        <v>12822521</v>
      </c>
      <c r="D10" s="4">
        <v>2287294</v>
      </c>
      <c r="E10" s="4">
        <v>69638690000</v>
      </c>
      <c r="F10" s="4">
        <f t="shared" si="0"/>
        <v>-12758389117544</v>
      </c>
      <c r="R10" s="5">
        <v>2.0999999999999999E-3</v>
      </c>
      <c r="S10" s="4">
        <v>367994000</v>
      </c>
      <c r="T10" s="4">
        <f t="shared" si="1"/>
        <v>211301025</v>
      </c>
      <c r="U10" s="4">
        <f t="shared" si="2"/>
        <v>198944286</v>
      </c>
      <c r="V10" s="5">
        <v>8.8999999999999999E-3</v>
      </c>
    </row>
    <row r="11" spans="1:22" x14ac:dyDescent="0.2">
      <c r="A11" s="16" t="s">
        <v>273</v>
      </c>
      <c r="B11" s="4">
        <v>22816690</v>
      </c>
      <c r="C11" s="4">
        <v>24320690</v>
      </c>
      <c r="D11" s="4">
        <v>-1504000</v>
      </c>
      <c r="E11" s="4">
        <v>-19762617544</v>
      </c>
      <c r="F11" s="4">
        <f t="shared" si="0"/>
        <v>-12828027807544</v>
      </c>
      <c r="R11" s="5">
        <v>-2.8000000000000004E-3</v>
      </c>
      <c r="S11" s="4">
        <v>243371201</v>
      </c>
      <c r="T11" s="4">
        <f t="shared" si="1"/>
        <v>235888490.5</v>
      </c>
      <c r="U11" s="4">
        <f t="shared" si="2"/>
        <v>198944286</v>
      </c>
      <c r="V11" s="5">
        <v>7.6E-3</v>
      </c>
    </row>
    <row r="12" spans="1:22" x14ac:dyDescent="0.2">
      <c r="A12" s="16" t="s">
        <v>272</v>
      </c>
      <c r="B12" s="4">
        <v>7837718</v>
      </c>
      <c r="C12" s="4">
        <v>9713992</v>
      </c>
      <c r="D12" s="4">
        <v>-1876274</v>
      </c>
      <c r="E12" s="4">
        <v>-61230730000</v>
      </c>
      <c r="F12" s="4">
        <f t="shared" si="0"/>
        <v>-12808265190000</v>
      </c>
      <c r="R12" s="5">
        <v>2E-3</v>
      </c>
      <c r="S12" s="4">
        <v>277139201</v>
      </c>
      <c r="T12" s="4">
        <f t="shared" si="1"/>
        <v>200159210</v>
      </c>
      <c r="U12" s="4">
        <f t="shared" si="2"/>
        <v>198944286</v>
      </c>
      <c r="V12" s="5">
        <v>8.8000000000000005E-3</v>
      </c>
    </row>
    <row r="13" spans="1:22" x14ac:dyDescent="0.2">
      <c r="A13" s="16" t="s">
        <v>248</v>
      </c>
      <c r="B13" s="4">
        <v>15553251</v>
      </c>
      <c r="C13" s="4">
        <v>22089067</v>
      </c>
      <c r="D13" s="4">
        <v>-6535816</v>
      </c>
      <c r="E13" s="4">
        <v>-226454580000</v>
      </c>
      <c r="F13" s="4">
        <f t="shared" si="0"/>
        <v>-12747034460000</v>
      </c>
      <c r="R13" s="5">
        <v>4.0999999999999995E-3</v>
      </c>
      <c r="S13" s="4">
        <v>238491539</v>
      </c>
      <c r="T13" s="4">
        <f t="shared" si="1"/>
        <v>285692904.5</v>
      </c>
      <c r="U13" s="4">
        <f t="shared" si="2"/>
        <v>198944286</v>
      </c>
      <c r="V13" s="5">
        <v>7.6E-3</v>
      </c>
    </row>
    <row r="14" spans="1:22" x14ac:dyDescent="0.2">
      <c r="A14" s="16" t="s">
        <v>240</v>
      </c>
      <c r="B14" s="4">
        <v>6936602</v>
      </c>
      <c r="C14" s="4">
        <v>13502362</v>
      </c>
      <c r="D14" s="4">
        <v>-6565760</v>
      </c>
      <c r="E14" s="4">
        <v>-212298970000</v>
      </c>
      <c r="F14" s="4">
        <f t="shared" si="0"/>
        <v>-12520579880000</v>
      </c>
      <c r="R14" s="5">
        <v>1.01E-2</v>
      </c>
      <c r="S14" s="4">
        <v>436809301</v>
      </c>
      <c r="T14" s="4">
        <f t="shared" si="1"/>
        <v>202615854</v>
      </c>
      <c r="U14" s="4">
        <f t="shared" si="2"/>
        <v>198944286</v>
      </c>
      <c r="V14" s="5">
        <v>1.95E-2</v>
      </c>
    </row>
    <row r="15" spans="1:22" x14ac:dyDescent="0.2">
      <c r="A15" s="16" t="s">
        <v>239</v>
      </c>
      <c r="B15" s="4">
        <v>12093614</v>
      </c>
      <c r="C15" s="4">
        <v>12583044</v>
      </c>
      <c r="D15" s="4">
        <v>-489430</v>
      </c>
      <c r="E15" s="4">
        <v>29489880000</v>
      </c>
      <c r="F15" s="4">
        <f t="shared" si="0"/>
        <v>-12308280910000</v>
      </c>
      <c r="R15" s="5">
        <v>1.1699999999999999E-2</v>
      </c>
      <c r="S15" s="4">
        <v>198944286</v>
      </c>
      <c r="T15" s="4">
        <f t="shared" si="1"/>
        <v>194037518</v>
      </c>
      <c r="U15" s="4">
        <f t="shared" si="2"/>
        <v>179230849</v>
      </c>
      <c r="V15" s="5">
        <v>1.6E-2</v>
      </c>
    </row>
    <row r="16" spans="1:22" x14ac:dyDescent="0.2">
      <c r="A16" s="16" t="s">
        <v>238</v>
      </c>
      <c r="B16" s="4">
        <v>10742435</v>
      </c>
      <c r="C16" s="4">
        <v>18763339</v>
      </c>
      <c r="D16" s="4">
        <v>-8020904</v>
      </c>
      <c r="E16" s="4">
        <v>-157905480000</v>
      </c>
      <c r="F16" s="4">
        <f t="shared" si="0"/>
        <v>-12337770790000</v>
      </c>
      <c r="R16" s="5">
        <v>2.0000000000000001E-4</v>
      </c>
      <c r="S16" s="4">
        <v>215072183</v>
      </c>
      <c r="T16" s="4">
        <f t="shared" si="1"/>
        <v>244289276</v>
      </c>
      <c r="U16" s="4">
        <f t="shared" si="2"/>
        <v>179230849</v>
      </c>
      <c r="V16" s="5">
        <v>9.4999999999999998E-3</v>
      </c>
    </row>
    <row r="17" spans="1:22" x14ac:dyDescent="0.2">
      <c r="A17" s="16" t="s">
        <v>234</v>
      </c>
      <c r="B17" s="4">
        <v>10118731</v>
      </c>
      <c r="C17" s="4">
        <v>10883343</v>
      </c>
      <c r="D17" s="4">
        <v>-764612</v>
      </c>
      <c r="E17" s="4">
        <v>-42232960000</v>
      </c>
      <c r="F17" s="4">
        <f t="shared" si="0"/>
        <v>-12179865310000</v>
      </c>
      <c r="R17" s="5">
        <v>2.5999999999999999E-3</v>
      </c>
      <c r="S17" s="4">
        <v>231102852</v>
      </c>
      <c r="T17" s="4">
        <f t="shared" si="1"/>
        <v>204726572</v>
      </c>
      <c r="U17" s="4">
        <f t="shared" si="2"/>
        <v>161826881</v>
      </c>
      <c r="V17" s="5">
        <v>5.8999999999999999E-3</v>
      </c>
    </row>
    <row r="18" spans="1:22" x14ac:dyDescent="0.2">
      <c r="A18" s="16" t="s">
        <v>233</v>
      </c>
      <c r="B18" s="4">
        <v>15302146</v>
      </c>
      <c r="C18" s="4">
        <v>13216038</v>
      </c>
      <c r="D18" s="4">
        <v>2086108</v>
      </c>
      <c r="E18" s="4">
        <v>70002630000</v>
      </c>
      <c r="F18" s="4">
        <f t="shared" si="0"/>
        <v>-12137632350000</v>
      </c>
      <c r="R18" s="5">
        <v>1.1299999999999999E-2</v>
      </c>
      <c r="S18" s="4">
        <v>203492701</v>
      </c>
      <c r="T18" s="4">
        <f t="shared" si="1"/>
        <v>232818518</v>
      </c>
      <c r="U18" s="4">
        <f t="shared" si="2"/>
        <v>134576508</v>
      </c>
      <c r="V18" s="5">
        <v>1.2500000000000001E-2</v>
      </c>
    </row>
    <row r="19" spans="1:22" x14ac:dyDescent="0.2">
      <c r="A19" s="16" t="s">
        <v>232</v>
      </c>
      <c r="B19" s="4">
        <v>15183603</v>
      </c>
      <c r="C19" s="4">
        <v>11440360</v>
      </c>
      <c r="D19" s="4">
        <v>3743243</v>
      </c>
      <c r="E19" s="4">
        <v>120742950000</v>
      </c>
      <c r="F19" s="4">
        <f t="shared" si="0"/>
        <v>-12207634980000</v>
      </c>
      <c r="R19" s="5">
        <v>2.0000000000000001E-4</v>
      </c>
      <c r="S19" s="4">
        <v>264059400</v>
      </c>
      <c r="T19" s="4">
        <f t="shared" si="1"/>
        <v>201458610</v>
      </c>
      <c r="U19" s="4">
        <f t="shared" si="2"/>
        <v>134576508</v>
      </c>
      <c r="V19" s="5">
        <v>4.5000000000000005E-3</v>
      </c>
    </row>
    <row r="20" spans="1:22" x14ac:dyDescent="0.2">
      <c r="A20" s="16" t="s">
        <v>231</v>
      </c>
      <c r="B20" s="4">
        <v>17928811</v>
      </c>
      <c r="C20" s="4">
        <v>23044951</v>
      </c>
      <c r="D20" s="4">
        <v>-5116140</v>
      </c>
      <c r="E20" s="4">
        <v>-112314830000</v>
      </c>
      <c r="F20" s="4">
        <f t="shared" si="0"/>
        <v>-12328377930000</v>
      </c>
      <c r="R20" s="5">
        <v>2.5999999999999999E-3</v>
      </c>
      <c r="S20" s="4">
        <v>179230849</v>
      </c>
      <c r="T20" s="4">
        <f t="shared" si="1"/>
        <v>200972785.5</v>
      </c>
      <c r="U20" s="4">
        <f t="shared" si="2"/>
        <v>134576508</v>
      </c>
      <c r="V20" s="5">
        <v>5.6000000000000008E-3</v>
      </c>
    </row>
    <row r="21" spans="1:22" x14ac:dyDescent="0.2">
      <c r="A21" s="16" t="s">
        <v>230</v>
      </c>
      <c r="B21" s="4">
        <v>8451090</v>
      </c>
      <c r="C21" s="4">
        <v>12195820</v>
      </c>
      <c r="D21" s="4">
        <v>-3744730</v>
      </c>
      <c r="E21" s="4">
        <v>-101159330000</v>
      </c>
      <c r="F21" s="4">
        <f t="shared" si="0"/>
        <v>-12216063100000</v>
      </c>
      <c r="R21" s="5">
        <v>1.3100000000000001E-2</v>
      </c>
      <c r="S21" s="4">
        <v>194637780</v>
      </c>
      <c r="T21" s="4">
        <f t="shared" si="1"/>
        <v>180316201</v>
      </c>
      <c r="U21" s="4">
        <f t="shared" si="2"/>
        <v>134576508</v>
      </c>
      <c r="V21" s="5">
        <v>1.29E-2</v>
      </c>
    </row>
    <row r="22" spans="1:22" x14ac:dyDescent="0.2">
      <c r="A22" s="16" t="s">
        <v>229</v>
      </c>
      <c r="B22" s="4">
        <v>19021646</v>
      </c>
      <c r="C22" s="4">
        <v>31169984</v>
      </c>
      <c r="D22" s="4">
        <v>-12148338</v>
      </c>
      <c r="E22" s="4">
        <v>-346835870000</v>
      </c>
      <c r="F22" s="4">
        <f t="shared" si="0"/>
        <v>-12114903770000</v>
      </c>
      <c r="R22" s="5">
        <v>0</v>
      </c>
      <c r="S22" s="4">
        <v>161826881</v>
      </c>
      <c r="T22" s="4">
        <f t="shared" si="1"/>
        <v>197898065.5</v>
      </c>
      <c r="U22" s="4">
        <f t="shared" si="2"/>
        <v>134576508</v>
      </c>
      <c r="V22" s="5">
        <v>5.7999999999999996E-3</v>
      </c>
    </row>
    <row r="23" spans="1:22" x14ac:dyDescent="0.2">
      <c r="A23" s="16" t="s">
        <v>228</v>
      </c>
      <c r="B23" s="4">
        <v>15068687</v>
      </c>
      <c r="C23" s="4">
        <v>24405540</v>
      </c>
      <c r="D23" s="4">
        <v>-9336853</v>
      </c>
      <c r="E23" s="4">
        <v>-307383520000</v>
      </c>
      <c r="F23" s="4">
        <f t="shared" si="0"/>
        <v>-11768067900000</v>
      </c>
      <c r="R23" s="5">
        <v>4.0000000000000002E-4</v>
      </c>
      <c r="S23" s="4">
        <v>134576508</v>
      </c>
      <c r="T23" s="4">
        <f t="shared" si="1"/>
        <v>263069957.5</v>
      </c>
      <c r="U23" s="4">
        <f t="shared" si="2"/>
        <v>173002853</v>
      </c>
      <c r="V23" s="5">
        <v>7.0999999999999995E-3</v>
      </c>
    </row>
    <row r="24" spans="1:22" x14ac:dyDescent="0.2">
      <c r="A24" s="16" t="s">
        <v>222</v>
      </c>
      <c r="B24" s="4">
        <v>17563646</v>
      </c>
      <c r="C24" s="4">
        <v>14900143</v>
      </c>
      <c r="D24" s="4">
        <v>2663503</v>
      </c>
      <c r="E24" s="4">
        <v>114170470000</v>
      </c>
      <c r="F24" s="4">
        <f t="shared" si="0"/>
        <v>-11460684380000</v>
      </c>
      <c r="R24" s="5">
        <v>4.6999999999999993E-3</v>
      </c>
      <c r="S24" s="4">
        <v>206287422</v>
      </c>
      <c r="T24" s="4">
        <f t="shared" si="1"/>
        <v>191281635.5</v>
      </c>
      <c r="U24" s="4">
        <f t="shared" si="2"/>
        <v>173002853</v>
      </c>
      <c r="V24" s="5">
        <v>7.3000000000000001E-3</v>
      </c>
    </row>
    <row r="25" spans="1:22" x14ac:dyDescent="0.2">
      <c r="A25" s="16" t="s">
        <v>213</v>
      </c>
      <c r="B25" s="4">
        <v>15281625</v>
      </c>
      <c r="C25" s="4">
        <v>22809726</v>
      </c>
      <c r="D25" s="4">
        <v>-7528101</v>
      </c>
      <c r="E25" s="4">
        <v>-241510790000</v>
      </c>
      <c r="F25" s="4">
        <f t="shared" si="0"/>
        <v>-11574854850000</v>
      </c>
      <c r="R25" s="5">
        <v>6.6E-3</v>
      </c>
      <c r="S25" s="4">
        <v>173002853</v>
      </c>
      <c r="T25" s="4">
        <f t="shared" si="1"/>
        <v>223528998.5</v>
      </c>
      <c r="U25" s="4">
        <f t="shared" si="2"/>
        <v>201577636</v>
      </c>
      <c r="V25" s="5">
        <v>1.43E-2</v>
      </c>
    </row>
    <row r="26" spans="1:22" x14ac:dyDescent="0.2">
      <c r="A26" s="16" t="s">
        <v>212</v>
      </c>
      <c r="B26" s="4">
        <v>67367443</v>
      </c>
      <c r="C26" s="4">
        <v>77273315</v>
      </c>
      <c r="D26" s="4">
        <v>-9905872</v>
      </c>
      <c r="E26" s="4">
        <v>-266852670000</v>
      </c>
      <c r="F26" s="4">
        <f t="shared" si="0"/>
        <v>-11333344060000</v>
      </c>
      <c r="R26" s="5">
        <v>-1.1599999999999999E-2</v>
      </c>
      <c r="S26" s="4">
        <v>257475700</v>
      </c>
      <c r="T26" s="4">
        <f t="shared" si="1"/>
        <v>251719226</v>
      </c>
      <c r="U26" s="4">
        <f t="shared" si="2"/>
        <v>198805521</v>
      </c>
      <c r="V26" s="5">
        <v>1.52E-2</v>
      </c>
    </row>
    <row r="27" spans="1:22" x14ac:dyDescent="0.2">
      <c r="A27" s="16" t="s">
        <v>211</v>
      </c>
      <c r="B27" s="4">
        <v>24091552</v>
      </c>
      <c r="C27" s="4">
        <v>38803890</v>
      </c>
      <c r="D27" s="4">
        <v>-14712338</v>
      </c>
      <c r="E27" s="4">
        <v>-396531600000</v>
      </c>
      <c r="F27" s="4">
        <f t="shared" si="0"/>
        <v>-11066491390000</v>
      </c>
      <c r="R27" s="5">
        <v>-6.4000000000000003E-3</v>
      </c>
      <c r="S27" s="4">
        <v>205960443</v>
      </c>
      <c r="T27" s="4">
        <f t="shared" si="1"/>
        <v>171655732</v>
      </c>
      <c r="U27" s="4">
        <f t="shared" si="2"/>
        <v>198805521</v>
      </c>
      <c r="V27" s="5">
        <v>8.8999999999999999E-3</v>
      </c>
    </row>
    <row r="28" spans="1:22" x14ac:dyDescent="0.2">
      <c r="A28" s="16" t="s">
        <v>210</v>
      </c>
      <c r="B28" s="4">
        <v>25984357</v>
      </c>
      <c r="C28" s="4">
        <v>30989293</v>
      </c>
      <c r="D28" s="4">
        <v>-5004936</v>
      </c>
      <c r="E28" s="4">
        <v>-91939480000</v>
      </c>
      <c r="F28" s="4">
        <f t="shared" si="0"/>
        <v>-10669959790000</v>
      </c>
      <c r="R28" s="5">
        <v>-2.0999999999999999E-3</v>
      </c>
      <c r="S28" s="4">
        <v>201577636</v>
      </c>
      <c r="T28" s="4">
        <f t="shared" si="1"/>
        <v>196491419</v>
      </c>
      <c r="U28" s="4">
        <f t="shared" si="2"/>
        <v>198805521</v>
      </c>
      <c r="V28" s="5">
        <v>9.300000000000001E-3</v>
      </c>
    </row>
    <row r="29" spans="1:22" x14ac:dyDescent="0.2">
      <c r="A29" s="16" t="s">
        <v>209</v>
      </c>
      <c r="B29" s="4">
        <v>17330382</v>
      </c>
      <c r="C29" s="4">
        <v>29429000</v>
      </c>
      <c r="D29" s="4">
        <v>-12098618</v>
      </c>
      <c r="E29" s="4">
        <v>-371266820000</v>
      </c>
      <c r="F29" s="4">
        <f t="shared" si="0"/>
        <v>-10578020310000</v>
      </c>
      <c r="R29" s="5">
        <v>-1.2800000000000001E-2</v>
      </c>
      <c r="S29" s="4">
        <v>223686371</v>
      </c>
      <c r="T29" s="4">
        <f t="shared" si="1"/>
        <v>172378222</v>
      </c>
      <c r="U29" s="4">
        <f t="shared" si="2"/>
        <v>198805521</v>
      </c>
      <c r="V29" s="5">
        <v>1.8100000000000002E-2</v>
      </c>
    </row>
    <row r="30" spans="1:22" x14ac:dyDescent="0.2">
      <c r="A30" s="16" t="s">
        <v>208</v>
      </c>
      <c r="B30" s="4">
        <v>17237776</v>
      </c>
      <c r="C30" s="4">
        <v>21369903</v>
      </c>
      <c r="D30" s="4">
        <v>-4132127</v>
      </c>
      <c r="E30" s="4">
        <v>-156850200000</v>
      </c>
      <c r="F30" s="4">
        <f t="shared" si="0"/>
        <v>-10206753490000</v>
      </c>
      <c r="R30" s="5">
        <v>3.4999999999999996E-3</v>
      </c>
      <c r="S30" s="4">
        <v>207307791</v>
      </c>
      <c r="T30" s="4">
        <f t="shared" si="1"/>
        <v>187422837</v>
      </c>
      <c r="U30" s="4">
        <f t="shared" si="2"/>
        <v>189582297</v>
      </c>
      <c r="V30" s="5">
        <v>5.6000000000000008E-3</v>
      </c>
    </row>
    <row r="31" spans="1:22" x14ac:dyDescent="0.2">
      <c r="A31" s="16" t="s">
        <v>207</v>
      </c>
      <c r="B31" s="4">
        <v>15504011</v>
      </c>
      <c r="C31" s="4">
        <v>20663240</v>
      </c>
      <c r="D31" s="4">
        <v>-5159229</v>
      </c>
      <c r="E31" s="4">
        <v>-222637700000</v>
      </c>
      <c r="F31" s="4">
        <f t="shared" si="0"/>
        <v>-10049903290000</v>
      </c>
      <c r="R31" s="5">
        <v>2.2000000000000001E-3</v>
      </c>
      <c r="S31" s="4">
        <v>198805521</v>
      </c>
      <c r="T31" s="4">
        <f t="shared" si="1"/>
        <v>207591998.5</v>
      </c>
      <c r="U31" s="4">
        <f t="shared" si="2"/>
        <v>189582297</v>
      </c>
      <c r="V31" s="5">
        <v>7.4999999999999997E-3</v>
      </c>
    </row>
    <row r="32" spans="1:22" x14ac:dyDescent="0.2">
      <c r="A32" s="16" t="s">
        <v>206</v>
      </c>
      <c r="B32" s="4">
        <v>13908344</v>
      </c>
      <c r="C32" s="4">
        <v>24852831</v>
      </c>
      <c r="D32" s="4">
        <v>-10944487</v>
      </c>
      <c r="E32" s="4">
        <v>-414089340000</v>
      </c>
      <c r="F32" s="4">
        <f t="shared" si="0"/>
        <v>-9827265590000</v>
      </c>
      <c r="R32" s="5">
        <v>3.2000000000000002E-3</v>
      </c>
      <c r="S32" s="4">
        <v>261219623</v>
      </c>
      <c r="T32" s="4">
        <f t="shared" si="1"/>
        <v>272629796.5</v>
      </c>
      <c r="U32" s="4">
        <f t="shared" si="2"/>
        <v>141733828</v>
      </c>
      <c r="V32" s="5">
        <v>8.199999999999999E-3</v>
      </c>
    </row>
    <row r="33" spans="1:22" x14ac:dyDescent="0.2">
      <c r="A33" s="16" t="s">
        <v>205</v>
      </c>
      <c r="B33" s="4">
        <v>25640765</v>
      </c>
      <c r="C33" s="4">
        <v>45685369</v>
      </c>
      <c r="D33" s="4">
        <v>-20044604</v>
      </c>
      <c r="E33" s="4">
        <v>-654058110000</v>
      </c>
      <c r="F33" s="4">
        <f t="shared" si="0"/>
        <v>-9413176250000</v>
      </c>
      <c r="R33" s="5">
        <v>1.9E-3</v>
      </c>
      <c r="S33" s="4">
        <v>319852493</v>
      </c>
      <c r="T33" s="4">
        <f t="shared" si="1"/>
        <v>201212653</v>
      </c>
      <c r="U33" s="4">
        <f t="shared" si="2"/>
        <v>141733828</v>
      </c>
      <c r="V33" s="5">
        <v>1.7100000000000001E-2</v>
      </c>
    </row>
    <row r="34" spans="1:22" x14ac:dyDescent="0.2">
      <c r="A34" s="16" t="s">
        <v>204</v>
      </c>
      <c r="B34" s="4">
        <v>17461202</v>
      </c>
      <c r="C34" s="4">
        <v>28095304</v>
      </c>
      <c r="D34" s="4">
        <v>-10634102</v>
      </c>
      <c r="E34" s="4">
        <v>-369704840000</v>
      </c>
      <c r="F34" s="4">
        <f t="shared" si="0"/>
        <v>-8759118140000</v>
      </c>
      <c r="R34" s="5">
        <v>8.0000000000000002E-3</v>
      </c>
      <c r="S34" s="4">
        <v>209560418</v>
      </c>
      <c r="T34" s="4">
        <f t="shared" si="1"/>
        <v>213417848.5</v>
      </c>
      <c r="U34" s="4">
        <f t="shared" si="2"/>
        <v>137448653</v>
      </c>
      <c r="V34" s="5">
        <v>8.3000000000000001E-3</v>
      </c>
    </row>
    <row r="35" spans="1:22" x14ac:dyDescent="0.2">
      <c r="A35" s="16" t="s">
        <v>203</v>
      </c>
      <c r="B35" s="4">
        <v>9879994</v>
      </c>
      <c r="C35" s="4">
        <v>24248972</v>
      </c>
      <c r="D35" s="4">
        <v>-14368978</v>
      </c>
      <c r="E35" s="4">
        <v>-586501040000</v>
      </c>
      <c r="F35" s="4">
        <f t="shared" si="0"/>
        <v>-8389413300000</v>
      </c>
      <c r="R35" s="5">
        <v>-6.0999999999999995E-3</v>
      </c>
      <c r="S35" s="4">
        <v>189582297</v>
      </c>
      <c r="T35" s="4">
        <f t="shared" si="1"/>
        <v>246119105</v>
      </c>
      <c r="U35" s="4">
        <f t="shared" si="2"/>
        <v>137448653</v>
      </c>
      <c r="V35" s="5">
        <v>1.15E-2</v>
      </c>
    </row>
    <row r="36" spans="1:22" x14ac:dyDescent="0.2">
      <c r="A36" s="16" t="s">
        <v>202</v>
      </c>
      <c r="B36" s="4">
        <v>8409403</v>
      </c>
      <c r="C36" s="4">
        <v>13189810</v>
      </c>
      <c r="D36" s="4">
        <v>-4780407</v>
      </c>
      <c r="E36" s="4">
        <v>-181700250000</v>
      </c>
      <c r="F36" s="4">
        <f t="shared" si="0"/>
        <v>-7802912260000</v>
      </c>
      <c r="R36" s="5">
        <v>1.54E-2</v>
      </c>
      <c r="S36" s="4">
        <v>297478009</v>
      </c>
      <c r="T36" s="4">
        <f t="shared" si="1"/>
        <v>184187654</v>
      </c>
      <c r="U36" s="4">
        <f t="shared" si="2"/>
        <v>137448653</v>
      </c>
      <c r="V36" s="5">
        <v>1.6299999999999999E-2</v>
      </c>
    </row>
    <row r="37" spans="1:22" x14ac:dyDescent="0.2">
      <c r="A37" s="16" t="s">
        <v>201</v>
      </c>
      <c r="B37" s="4">
        <v>7616899</v>
      </c>
      <c r="C37" s="4">
        <v>10859087</v>
      </c>
      <c r="D37" s="4">
        <v>-3242188</v>
      </c>
      <c r="E37" s="4">
        <v>-120441420000</v>
      </c>
      <c r="F37" s="4">
        <f t="shared" si="0"/>
        <v>-7621212010000</v>
      </c>
      <c r="R37" s="5">
        <v>8.0000000000000002E-3</v>
      </c>
      <c r="S37" s="4">
        <v>141733828</v>
      </c>
      <c r="T37" s="4">
        <f t="shared" si="1"/>
        <v>228623635</v>
      </c>
      <c r="U37" s="4">
        <f t="shared" si="2"/>
        <v>137448653</v>
      </c>
      <c r="V37" s="5">
        <v>1.2699999999999999E-2</v>
      </c>
    </row>
    <row r="38" spans="1:22" x14ac:dyDescent="0.2">
      <c r="A38" s="16" t="s">
        <v>200</v>
      </c>
      <c r="B38" s="4">
        <v>13444384</v>
      </c>
      <c r="C38" s="4">
        <v>24508359</v>
      </c>
      <c r="D38" s="4">
        <v>-11063975</v>
      </c>
      <c r="E38" s="4">
        <v>-411400220000</v>
      </c>
      <c r="F38" s="4">
        <f t="shared" si="0"/>
        <v>-7500770590000</v>
      </c>
      <c r="R38" s="5">
        <v>-1.0500000000000001E-2</v>
      </c>
      <c r="S38" s="4">
        <v>169296467</v>
      </c>
      <c r="T38" s="4">
        <f t="shared" si="1"/>
        <v>149530927.5</v>
      </c>
      <c r="U38" s="4">
        <f t="shared" si="2"/>
        <v>137448653</v>
      </c>
      <c r="V38" s="5">
        <v>1.4199999999999999E-2</v>
      </c>
    </row>
    <row r="39" spans="1:22" x14ac:dyDescent="0.2">
      <c r="A39" s="16" t="s">
        <v>199</v>
      </c>
      <c r="B39" s="4">
        <v>16323513</v>
      </c>
      <c r="C39" s="4">
        <v>16121491</v>
      </c>
      <c r="D39" s="4">
        <v>202022</v>
      </c>
      <c r="E39" s="4">
        <v>-47529820000</v>
      </c>
      <c r="F39" s="4">
        <f t="shared" si="0"/>
        <v>-7089370370000</v>
      </c>
      <c r="R39" s="5">
        <v>4.3E-3</v>
      </c>
      <c r="S39" s="4">
        <v>137448653</v>
      </c>
      <c r="T39" s="4">
        <f t="shared" si="1"/>
        <v>233510627.5</v>
      </c>
      <c r="U39" s="4">
        <f t="shared" si="2"/>
        <v>153964374</v>
      </c>
      <c r="V39" s="5">
        <v>8.6999999999999994E-3</v>
      </c>
    </row>
    <row r="40" spans="1:22" x14ac:dyDescent="0.2">
      <c r="A40" s="16" t="s">
        <v>198</v>
      </c>
      <c r="B40" s="4">
        <v>13229620</v>
      </c>
      <c r="C40" s="4">
        <v>11752287</v>
      </c>
      <c r="D40" s="4">
        <v>1477333</v>
      </c>
      <c r="E40" s="4">
        <v>-10578510000</v>
      </c>
      <c r="F40" s="4">
        <f t="shared" si="0"/>
        <v>-7041840550000</v>
      </c>
      <c r="R40" s="5">
        <v>9.3999999999999986E-3</v>
      </c>
      <c r="S40" s="4">
        <v>176040153</v>
      </c>
      <c r="T40" s="4">
        <f t="shared" si="1"/>
        <v>200699047.5</v>
      </c>
      <c r="U40" s="4">
        <f t="shared" si="2"/>
        <v>153964374</v>
      </c>
      <c r="V40" s="5">
        <v>1.95E-2</v>
      </c>
    </row>
    <row r="41" spans="1:22" x14ac:dyDescent="0.2">
      <c r="A41" s="16" t="s">
        <v>197</v>
      </c>
      <c r="B41" s="4">
        <v>8964262</v>
      </c>
      <c r="C41" s="4">
        <v>7105831</v>
      </c>
      <c r="D41" s="4">
        <v>1858431</v>
      </c>
      <c r="E41" s="4">
        <v>31521190000</v>
      </c>
      <c r="F41" s="4">
        <f t="shared" si="0"/>
        <v>-7031262040000</v>
      </c>
      <c r="R41" s="5">
        <v>-8.199999999999999E-3</v>
      </c>
      <c r="S41" s="4">
        <v>153964374</v>
      </c>
      <c r="T41" s="4">
        <f t="shared" si="1"/>
        <v>221082463.5</v>
      </c>
      <c r="U41" s="4">
        <f t="shared" si="2"/>
        <v>192864888</v>
      </c>
      <c r="V41" s="5">
        <v>1.0500000000000001E-2</v>
      </c>
    </row>
    <row r="42" spans="1:22" x14ac:dyDescent="0.2">
      <c r="A42" s="16" t="s">
        <v>196</v>
      </c>
      <c r="B42" s="4">
        <v>16748474</v>
      </c>
      <c r="C42" s="4">
        <v>15704119</v>
      </c>
      <c r="D42" s="4">
        <v>1044355</v>
      </c>
      <c r="E42" s="4">
        <v>-1721280000</v>
      </c>
      <c r="F42" s="4">
        <f t="shared" si="0"/>
        <v>-7062783230000</v>
      </c>
      <c r="R42" s="5">
        <v>4.3E-3</v>
      </c>
      <c r="S42" s="4">
        <v>225407100</v>
      </c>
      <c r="T42" s="4">
        <f t="shared" si="1"/>
        <v>225300761</v>
      </c>
      <c r="U42" s="4">
        <f t="shared" si="2"/>
        <v>192864888</v>
      </c>
      <c r="V42" s="5">
        <v>1.7299999999999999E-2</v>
      </c>
    </row>
    <row r="43" spans="1:22" x14ac:dyDescent="0.2">
      <c r="A43" s="16" t="s">
        <v>195</v>
      </c>
      <c r="B43" s="4">
        <v>8506929</v>
      </c>
      <c r="C43" s="4">
        <v>23740857</v>
      </c>
      <c r="D43" s="4">
        <v>-15233928</v>
      </c>
      <c r="E43" s="4">
        <v>-461613290000</v>
      </c>
      <c r="F43" s="4">
        <f t="shared" si="0"/>
        <v>-7061061950000</v>
      </c>
      <c r="R43" s="5">
        <v>-2.4399999999999998E-2</v>
      </c>
      <c r="S43" s="4">
        <v>192864888</v>
      </c>
      <c r="T43" s="4">
        <f t="shared" si="1"/>
        <v>244850750.5</v>
      </c>
      <c r="U43" s="4">
        <f t="shared" si="2"/>
        <v>161613202</v>
      </c>
      <c r="V43" s="5">
        <v>2.8900000000000002E-2</v>
      </c>
    </row>
    <row r="44" spans="1:22" x14ac:dyDescent="0.2">
      <c r="A44" s="16" t="s">
        <v>194</v>
      </c>
      <c r="B44" s="4">
        <v>14390640</v>
      </c>
      <c r="C44" s="4">
        <v>16421757</v>
      </c>
      <c r="D44" s="4">
        <v>-2031117</v>
      </c>
      <c r="E44" s="4">
        <v>-74233170000</v>
      </c>
      <c r="F44" s="4">
        <f t="shared" si="0"/>
        <v>-6599448660000</v>
      </c>
      <c r="R44" s="5">
        <v>1.1000000000000001E-3</v>
      </c>
      <c r="S44" s="4">
        <v>237253400</v>
      </c>
      <c r="T44" s="4">
        <f t="shared" si="1"/>
        <v>227858180</v>
      </c>
      <c r="U44" s="4">
        <f t="shared" si="2"/>
        <v>161613202</v>
      </c>
      <c r="V44" s="5">
        <v>1.3300000000000001E-2</v>
      </c>
    </row>
    <row r="45" spans="1:22" x14ac:dyDescent="0.2">
      <c r="A45" s="16" t="s">
        <v>193</v>
      </c>
      <c r="B45" s="4">
        <v>3048988</v>
      </c>
      <c r="C45" s="4">
        <v>3406364</v>
      </c>
      <c r="D45" s="4">
        <v>-357376</v>
      </c>
      <c r="E45" s="4">
        <v>-28768890000</v>
      </c>
      <c r="F45" s="4">
        <f t="shared" si="0"/>
        <v>-6525215490000</v>
      </c>
      <c r="R45" s="5">
        <v>5.1999999999999998E-3</v>
      </c>
      <c r="S45" s="4">
        <v>194760201</v>
      </c>
      <c r="T45" s="4">
        <f t="shared" si="1"/>
        <v>203315641</v>
      </c>
      <c r="U45" s="4">
        <f t="shared" si="2"/>
        <v>161613202</v>
      </c>
      <c r="V45" s="5">
        <v>1.03E-2</v>
      </c>
    </row>
    <row r="46" spans="1:22" x14ac:dyDescent="0.2">
      <c r="A46" s="16" t="s">
        <v>192</v>
      </c>
      <c r="B46" s="4">
        <v>15264627</v>
      </c>
      <c r="C46" s="4">
        <v>14147993</v>
      </c>
      <c r="D46" s="4">
        <v>1116634</v>
      </c>
      <c r="E46" s="4">
        <v>-8028760000</v>
      </c>
      <c r="F46" s="4">
        <f t="shared" si="0"/>
        <v>-6496446600000</v>
      </c>
      <c r="R46" s="5">
        <v>-5.9999999999999995E-4</v>
      </c>
      <c r="S46" s="4">
        <v>226641480</v>
      </c>
      <c r="T46" s="4">
        <f t="shared" si="1"/>
        <v>264150319.5</v>
      </c>
      <c r="U46" s="4">
        <f t="shared" si="2"/>
        <v>161613202</v>
      </c>
      <c r="V46" s="5">
        <v>2.64E-2</v>
      </c>
    </row>
    <row r="47" spans="1:22" x14ac:dyDescent="0.2">
      <c r="A47" s="16" t="s">
        <v>191</v>
      </c>
      <c r="B47" s="4">
        <v>6584749</v>
      </c>
      <c r="C47" s="4">
        <v>13386296</v>
      </c>
      <c r="D47" s="4">
        <v>-6801547</v>
      </c>
      <c r="E47" s="4">
        <v>-203037870000</v>
      </c>
      <c r="F47" s="4">
        <f t="shared" si="0"/>
        <v>-6488417840000</v>
      </c>
      <c r="R47" s="5">
        <v>-2.5699999999999997E-2</v>
      </c>
      <c r="S47" s="4">
        <v>287950803</v>
      </c>
      <c r="T47" s="4">
        <f t="shared" si="1"/>
        <v>193674654</v>
      </c>
      <c r="U47" s="4">
        <f t="shared" si="2"/>
        <v>161613202</v>
      </c>
      <c r="V47" s="5">
        <v>3.6299999999999999E-2</v>
      </c>
    </row>
    <row r="48" spans="1:22" x14ac:dyDescent="0.2">
      <c r="A48" s="16" t="s">
        <v>190</v>
      </c>
      <c r="B48" s="4">
        <v>10781711</v>
      </c>
      <c r="C48" s="4">
        <v>16363830</v>
      </c>
      <c r="D48" s="4">
        <v>-5582119</v>
      </c>
      <c r="E48" s="4">
        <v>-220452790000</v>
      </c>
      <c r="F48" s="4">
        <f t="shared" si="0"/>
        <v>-6285379970000</v>
      </c>
      <c r="R48" s="5">
        <v>5.9999999999999995E-4</v>
      </c>
      <c r="S48" s="4">
        <v>161613202</v>
      </c>
      <c r="T48" s="4">
        <f t="shared" si="1"/>
        <v>251618652</v>
      </c>
      <c r="U48" s="4">
        <f t="shared" si="2"/>
        <v>216757827</v>
      </c>
      <c r="V48" s="5">
        <v>8.3999999999999995E-3</v>
      </c>
    </row>
    <row r="49" spans="1:22" x14ac:dyDescent="0.2">
      <c r="A49" s="16" t="s">
        <v>189</v>
      </c>
      <c r="B49" s="4">
        <v>18123200</v>
      </c>
      <c r="C49" s="4">
        <v>22417048</v>
      </c>
      <c r="D49" s="4">
        <v>-4293848</v>
      </c>
      <c r="E49" s="4">
        <v>-161969570000</v>
      </c>
      <c r="F49" s="4">
        <f t="shared" si="0"/>
        <v>-6064927180000</v>
      </c>
      <c r="R49" s="5">
        <v>1.1299999999999999E-2</v>
      </c>
      <c r="S49" s="4">
        <v>290981102</v>
      </c>
      <c r="T49" s="4">
        <f t="shared" si="1"/>
        <v>229474212</v>
      </c>
      <c r="U49" s="4">
        <f t="shared" si="2"/>
        <v>216757827</v>
      </c>
      <c r="V49" s="5">
        <v>1.72E-2</v>
      </c>
    </row>
    <row r="50" spans="1:22" x14ac:dyDescent="0.2">
      <c r="A50" s="16" t="s">
        <v>188</v>
      </c>
      <c r="B50" s="4">
        <v>9098880</v>
      </c>
      <c r="C50" s="4">
        <v>18158271</v>
      </c>
      <c r="D50" s="4">
        <v>-9059391</v>
      </c>
      <c r="E50" s="4">
        <v>-389504870000</v>
      </c>
      <c r="F50" s="4">
        <f t="shared" si="0"/>
        <v>-5902957610000</v>
      </c>
      <c r="R50" s="5">
        <v>1.1299999999999999E-2</v>
      </c>
      <c r="S50" s="4">
        <v>247433721</v>
      </c>
      <c r="T50" s="4">
        <f t="shared" si="1"/>
        <v>215725474.5</v>
      </c>
      <c r="U50" s="4">
        <f t="shared" si="2"/>
        <v>179989802</v>
      </c>
      <c r="V50" s="5">
        <v>1.34E-2</v>
      </c>
    </row>
    <row r="51" spans="1:22" x14ac:dyDescent="0.2">
      <c r="A51" s="16" t="s">
        <v>187</v>
      </c>
      <c r="B51" s="4">
        <v>19422745</v>
      </c>
      <c r="C51" s="4">
        <v>22357221</v>
      </c>
      <c r="D51" s="4">
        <v>-2934476</v>
      </c>
      <c r="E51" s="4">
        <v>-261286720000</v>
      </c>
      <c r="F51" s="4">
        <f t="shared" si="0"/>
        <v>-5513452740000</v>
      </c>
      <c r="R51" s="5">
        <v>-2.0999999999999999E-3</v>
      </c>
      <c r="S51" s="4">
        <v>216757827</v>
      </c>
      <c r="T51" s="4">
        <f t="shared" si="1"/>
        <v>212100968</v>
      </c>
      <c r="U51" s="4">
        <f t="shared" si="2"/>
        <v>179989802</v>
      </c>
      <c r="V51" s="5">
        <v>1.32E-2</v>
      </c>
    </row>
    <row r="52" spans="1:22" x14ac:dyDescent="0.2">
      <c r="A52" s="16" t="s">
        <v>186</v>
      </c>
      <c r="B52" s="4">
        <v>36418853</v>
      </c>
      <c r="C52" s="4">
        <v>36343384</v>
      </c>
      <c r="D52" s="4">
        <v>75469</v>
      </c>
      <c r="E52" s="4">
        <v>-111766720000</v>
      </c>
      <c r="F52" s="4">
        <f t="shared" si="0"/>
        <v>-5252166020000</v>
      </c>
      <c r="R52" s="5">
        <v>-1.24E-2</v>
      </c>
      <c r="S52" s="4">
        <v>257736634</v>
      </c>
      <c r="T52" s="4">
        <f t="shared" si="1"/>
        <v>231656317</v>
      </c>
      <c r="U52" s="4">
        <f t="shared" si="2"/>
        <v>179989802</v>
      </c>
      <c r="V52" s="5">
        <v>1.44E-2</v>
      </c>
    </row>
    <row r="53" spans="1:22" x14ac:dyDescent="0.2">
      <c r="A53" s="16" t="s">
        <v>185</v>
      </c>
      <c r="B53" s="4">
        <v>24551671</v>
      </c>
      <c r="C53" s="4">
        <v>33998370</v>
      </c>
      <c r="D53" s="4">
        <v>-9446699</v>
      </c>
      <c r="E53" s="4">
        <v>-500498190000</v>
      </c>
      <c r="F53" s="4">
        <f t="shared" si="0"/>
        <v>-5140399300000</v>
      </c>
      <c r="R53" s="5">
        <v>-6.1999999999999998E-3</v>
      </c>
      <c r="S53" s="4">
        <v>252448101</v>
      </c>
      <c r="T53" s="4">
        <f t="shared" si="1"/>
        <v>295526235.5</v>
      </c>
      <c r="U53" s="4">
        <f t="shared" si="2"/>
        <v>179989802</v>
      </c>
      <c r="V53" s="5">
        <v>1.41E-2</v>
      </c>
    </row>
    <row r="54" spans="1:22" x14ac:dyDescent="0.2">
      <c r="A54" s="16" t="s">
        <v>184</v>
      </c>
      <c r="B54" s="4">
        <v>16651644</v>
      </c>
      <c r="C54" s="4">
        <v>21518356</v>
      </c>
      <c r="D54" s="4">
        <v>-4866712</v>
      </c>
      <c r="E54" s="4">
        <v>-268537780000</v>
      </c>
      <c r="F54" s="4">
        <f t="shared" si="0"/>
        <v>-4639901110000</v>
      </c>
      <c r="R54" s="5">
        <v>3.4099999999999998E-2</v>
      </c>
      <c r="S54" s="4">
        <v>260956159</v>
      </c>
      <c r="T54" s="4">
        <f t="shared" si="1"/>
        <v>155406202.5</v>
      </c>
      <c r="U54" s="4">
        <f t="shared" si="2"/>
        <v>179989802</v>
      </c>
      <c r="V54" s="5">
        <v>3.8199999999999998E-2</v>
      </c>
    </row>
    <row r="55" spans="1:22" x14ac:dyDescent="0.2">
      <c r="A55" s="16" t="s">
        <v>183</v>
      </c>
      <c r="B55" s="4">
        <v>10930781</v>
      </c>
      <c r="C55" s="4">
        <v>21607050</v>
      </c>
      <c r="D55" s="4">
        <v>-10676269</v>
      </c>
      <c r="E55" s="4">
        <v>-356703400000</v>
      </c>
      <c r="F55" s="4">
        <f t="shared" si="0"/>
        <v>-4371363330000</v>
      </c>
      <c r="R55" s="5">
        <v>-9.7999999999999997E-3</v>
      </c>
      <c r="S55" s="4">
        <v>179989802</v>
      </c>
      <c r="T55" s="4">
        <f t="shared" si="1"/>
        <v>185017477.5</v>
      </c>
      <c r="U55" s="4">
        <f t="shared" si="2"/>
        <v>211514703</v>
      </c>
      <c r="V55" s="5">
        <v>1.15E-2</v>
      </c>
    </row>
    <row r="56" spans="1:22" x14ac:dyDescent="0.2">
      <c r="A56" s="16" t="s">
        <v>182</v>
      </c>
      <c r="B56" s="4">
        <v>22793183</v>
      </c>
      <c r="C56" s="4">
        <v>15474096</v>
      </c>
      <c r="D56" s="4">
        <v>7319087</v>
      </c>
      <c r="E56" s="4">
        <v>175088110000</v>
      </c>
      <c r="F56" s="4">
        <f t="shared" si="0"/>
        <v>-4014659930000</v>
      </c>
      <c r="R56" s="5">
        <v>1.6E-2</v>
      </c>
      <c r="S56" s="4">
        <v>240349836</v>
      </c>
      <c r="T56" s="4">
        <f t="shared" si="1"/>
        <v>197475933.5</v>
      </c>
      <c r="U56" s="4">
        <f t="shared" si="2"/>
        <v>166465302</v>
      </c>
      <c r="V56" s="5">
        <v>9.8999999999999991E-3</v>
      </c>
    </row>
    <row r="57" spans="1:22" x14ac:dyDescent="0.2">
      <c r="A57" s="16" t="s">
        <v>181</v>
      </c>
      <c r="B57" s="4">
        <v>34585401</v>
      </c>
      <c r="C57" s="4">
        <v>28640570</v>
      </c>
      <c r="D57" s="4">
        <v>5944831</v>
      </c>
      <c r="E57" s="4">
        <v>205076770000</v>
      </c>
      <c r="F57" s="4">
        <f t="shared" si="0"/>
        <v>-4189748040000</v>
      </c>
      <c r="R57" s="5">
        <v>-1.1999999999999999E-3</v>
      </c>
      <c r="S57" s="4">
        <v>225736106</v>
      </c>
      <c r="T57" s="4">
        <f t="shared" si="1"/>
        <v>197123595.5</v>
      </c>
      <c r="U57" s="4">
        <f t="shared" si="2"/>
        <v>166465302</v>
      </c>
      <c r="V57" s="5">
        <v>1.5300000000000001E-2</v>
      </c>
    </row>
    <row r="58" spans="1:22" x14ac:dyDescent="0.2">
      <c r="A58" s="16" t="s">
        <v>180</v>
      </c>
      <c r="B58" s="4">
        <v>19867959</v>
      </c>
      <c r="C58" s="4">
        <v>27519811</v>
      </c>
      <c r="D58" s="4">
        <v>-7651852</v>
      </c>
      <c r="E58" s="4">
        <v>-221536570000</v>
      </c>
      <c r="F58" s="4">
        <f t="shared" si="0"/>
        <v>-4394824810000</v>
      </c>
      <c r="R58" s="5">
        <v>3.4099999999999998E-2</v>
      </c>
      <c r="S58" s="4">
        <v>212256202</v>
      </c>
      <c r="T58" s="4">
        <f t="shared" si="1"/>
        <v>194866779.5</v>
      </c>
      <c r="U58" s="4">
        <f t="shared" si="2"/>
        <v>166465302</v>
      </c>
      <c r="V58" s="5">
        <v>3.3000000000000002E-2</v>
      </c>
    </row>
    <row r="59" spans="1:22" x14ac:dyDescent="0.2">
      <c r="A59" s="16" t="s">
        <v>179</v>
      </c>
      <c r="B59" s="4">
        <v>26009325</v>
      </c>
      <c r="C59" s="4">
        <v>43563613</v>
      </c>
      <c r="D59" s="4">
        <v>-17554288</v>
      </c>
      <c r="E59" s="4">
        <v>-677936700000</v>
      </c>
      <c r="F59" s="4">
        <f t="shared" si="0"/>
        <v>-4173288240000</v>
      </c>
      <c r="R59" s="5">
        <v>1.18E-2</v>
      </c>
      <c r="S59" s="4">
        <v>211514703</v>
      </c>
      <c r="T59" s="4">
        <f t="shared" si="1"/>
        <v>254227447</v>
      </c>
      <c r="U59" s="4">
        <f t="shared" si="2"/>
        <v>130822603</v>
      </c>
      <c r="V59" s="5">
        <v>1.18E-2</v>
      </c>
    </row>
    <row r="60" spans="1:22" x14ac:dyDescent="0.2">
      <c r="A60" s="16" t="s">
        <v>178</v>
      </c>
      <c r="B60" s="4">
        <v>22520236</v>
      </c>
      <c r="C60" s="4">
        <v>34816817</v>
      </c>
      <c r="D60" s="4">
        <v>-12296581</v>
      </c>
      <c r="E60" s="4">
        <v>-417622740000</v>
      </c>
      <c r="F60" s="4">
        <f t="shared" si="0"/>
        <v>-3495351540000</v>
      </c>
      <c r="R60" s="5">
        <v>-7.9000000000000008E-3</v>
      </c>
      <c r="S60" s="4">
        <v>214693122</v>
      </c>
      <c r="T60" s="4">
        <f t="shared" si="1"/>
        <v>164034500</v>
      </c>
      <c r="U60" s="4">
        <f t="shared" si="2"/>
        <v>129685119</v>
      </c>
      <c r="V60" s="5">
        <v>1.8000000000000002E-2</v>
      </c>
    </row>
    <row r="61" spans="1:22" x14ac:dyDescent="0.2">
      <c r="A61" s="16" t="s">
        <v>177</v>
      </c>
      <c r="B61" s="4">
        <v>16279155</v>
      </c>
      <c r="C61" s="4">
        <v>23756841</v>
      </c>
      <c r="D61" s="4">
        <v>-7477686</v>
      </c>
      <c r="E61" s="4">
        <v>-308150170000</v>
      </c>
      <c r="F61" s="4">
        <f t="shared" si="0"/>
        <v>-3077728800000</v>
      </c>
      <c r="R61" s="5">
        <v>-1.8700000000000001E-2</v>
      </c>
      <c r="S61" s="4">
        <v>166465302</v>
      </c>
      <c r="T61" s="4">
        <f t="shared" si="1"/>
        <v>207940155</v>
      </c>
      <c r="U61" s="4">
        <f t="shared" si="2"/>
        <v>129685119</v>
      </c>
      <c r="V61" s="5">
        <v>1.8700000000000001E-2</v>
      </c>
    </row>
    <row r="62" spans="1:22" x14ac:dyDescent="0.2">
      <c r="A62" s="16" t="s">
        <v>176</v>
      </c>
      <c r="B62" s="4">
        <v>15995249</v>
      </c>
      <c r="C62" s="4">
        <v>21938996</v>
      </c>
      <c r="D62" s="4">
        <v>-5943747</v>
      </c>
      <c r="E62" s="4">
        <v>-244661450000</v>
      </c>
      <c r="F62" s="4">
        <f t="shared" si="0"/>
        <v>-2769578630000</v>
      </c>
      <c r="R62" s="5">
        <v>2.5000000000000001E-3</v>
      </c>
      <c r="S62" s="4">
        <v>210864533</v>
      </c>
      <c r="T62" s="4">
        <f t="shared" si="1"/>
        <v>245260381.5</v>
      </c>
      <c r="U62" s="4">
        <f t="shared" si="2"/>
        <v>129685119</v>
      </c>
      <c r="V62" s="5">
        <v>2.1700000000000001E-2</v>
      </c>
    </row>
    <row r="63" spans="1:22" x14ac:dyDescent="0.2">
      <c r="A63" s="16" t="s">
        <v>175</v>
      </c>
      <c r="B63" s="4">
        <v>19823601</v>
      </c>
      <c r="C63" s="4">
        <v>32664869</v>
      </c>
      <c r="D63" s="4">
        <v>-12841268</v>
      </c>
      <c r="E63" s="4">
        <v>-372468440000</v>
      </c>
      <c r="F63" s="4">
        <f t="shared" si="0"/>
        <v>-2524917180000</v>
      </c>
      <c r="R63" s="5">
        <v>-4.3400000000000001E-2</v>
      </c>
      <c r="S63" s="4">
        <v>330096312</v>
      </c>
      <c r="T63" s="4">
        <f t="shared" si="1"/>
        <v>139873631.5</v>
      </c>
      <c r="U63" s="4">
        <f t="shared" si="2"/>
        <v>129685119</v>
      </c>
      <c r="V63" s="5">
        <v>3.5299999999999998E-2</v>
      </c>
    </row>
    <row r="64" spans="1:22" x14ac:dyDescent="0.2">
      <c r="A64" s="16" t="s">
        <v>174</v>
      </c>
      <c r="B64" s="4">
        <v>11271232</v>
      </c>
      <c r="C64" s="4">
        <v>21442855</v>
      </c>
      <c r="D64" s="4">
        <v>-10171623</v>
      </c>
      <c r="E64" s="4">
        <v>-324017310000</v>
      </c>
      <c r="F64" s="4">
        <f t="shared" si="0"/>
        <v>-2152448740000</v>
      </c>
      <c r="R64" s="5">
        <v>-3.4000000000000002E-3</v>
      </c>
      <c r="S64" s="4">
        <v>130822603</v>
      </c>
      <c r="T64" s="4">
        <f t="shared" si="1"/>
        <v>128276865.5</v>
      </c>
      <c r="U64" s="4">
        <f t="shared" si="2"/>
        <v>129685119</v>
      </c>
      <c r="V64" s="5">
        <v>1.15E-2</v>
      </c>
    </row>
    <row r="65" spans="1:22" x14ac:dyDescent="0.2">
      <c r="A65" s="16" t="s">
        <v>173</v>
      </c>
      <c r="B65" s="4">
        <v>15915802</v>
      </c>
      <c r="C65" s="4">
        <v>25738310</v>
      </c>
      <c r="D65" s="4">
        <v>-9822508</v>
      </c>
      <c r="E65" s="4">
        <v>-330713480000</v>
      </c>
      <c r="F65" s="4">
        <f t="shared" si="0"/>
        <v>-1828431430000</v>
      </c>
      <c r="R65" s="5">
        <v>9.300000000000001E-3</v>
      </c>
      <c r="S65" s="4">
        <v>129685119</v>
      </c>
      <c r="T65" s="4">
        <f t="shared" si="1"/>
        <v>173757510</v>
      </c>
      <c r="U65" s="4">
        <f t="shared" si="2"/>
        <v>161603698</v>
      </c>
      <c r="V65" s="5">
        <v>1.7299999999999999E-2</v>
      </c>
    </row>
    <row r="66" spans="1:22" x14ac:dyDescent="0.2">
      <c r="A66" s="16" t="s">
        <v>172</v>
      </c>
      <c r="B66" s="4">
        <v>9109935</v>
      </c>
      <c r="C66" s="4">
        <v>23192124</v>
      </c>
      <c r="D66" s="4">
        <v>-14082189</v>
      </c>
      <c r="E66" s="4">
        <v>-481645210000</v>
      </c>
      <c r="F66" s="4">
        <f t="shared" si="0"/>
        <v>-1497717950000</v>
      </c>
      <c r="R66" s="5">
        <v>-1.4999999999999999E-2</v>
      </c>
      <c r="S66" s="4">
        <v>169215761</v>
      </c>
      <c r="T66" s="4">
        <f t="shared" si="1"/>
        <v>180742302.5</v>
      </c>
      <c r="U66" s="4">
        <f t="shared" si="2"/>
        <v>161603698</v>
      </c>
      <c r="V66" s="5">
        <v>2.2000000000000002E-2</v>
      </c>
    </row>
    <row r="67" spans="1:22" x14ac:dyDescent="0.2">
      <c r="A67" s="16" t="s">
        <v>171</v>
      </c>
      <c r="B67" s="4">
        <v>42140546</v>
      </c>
      <c r="C67" s="4">
        <v>18514243</v>
      </c>
      <c r="D67" s="4">
        <v>23626303</v>
      </c>
      <c r="E67" s="4">
        <v>945458830000</v>
      </c>
      <c r="F67" s="4">
        <f t="shared" si="0"/>
        <v>-1016072740000</v>
      </c>
      <c r="R67" s="5">
        <v>1.7000000000000001E-2</v>
      </c>
      <c r="S67" s="4">
        <v>181990989</v>
      </c>
      <c r="T67" s="4">
        <f t="shared" si="1"/>
        <v>165713592.5</v>
      </c>
      <c r="U67" s="4">
        <f t="shared" si="2"/>
        <v>160424451</v>
      </c>
      <c r="V67" s="5">
        <v>2.7400000000000001E-2</v>
      </c>
    </row>
    <row r="68" spans="1:22" x14ac:dyDescent="0.2">
      <c r="A68" s="16" t="s">
        <v>170</v>
      </c>
      <c r="B68" s="4">
        <v>27130330</v>
      </c>
      <c r="C68" s="4">
        <v>23215620</v>
      </c>
      <c r="D68" s="4">
        <v>3914710</v>
      </c>
      <c r="E68" s="4">
        <v>79803630000</v>
      </c>
      <c r="F68" s="4">
        <f t="shared" si="0"/>
        <v>-1961531570000</v>
      </c>
      <c r="R68" s="5">
        <v>-1.84E-2</v>
      </c>
      <c r="S68" s="4">
        <v>178218856</v>
      </c>
      <c r="T68" s="4">
        <f t="shared" si="1"/>
        <v>223805865.5</v>
      </c>
      <c r="U68" s="4">
        <f t="shared" si="2"/>
        <v>148924660</v>
      </c>
      <c r="V68" s="5">
        <v>1.95E-2</v>
      </c>
    </row>
    <row r="69" spans="1:22" x14ac:dyDescent="0.2">
      <c r="A69" s="16" t="s">
        <v>169</v>
      </c>
      <c r="B69" s="4">
        <v>21658093</v>
      </c>
      <c r="C69" s="4">
        <v>16523892</v>
      </c>
      <c r="D69" s="4">
        <v>5134201</v>
      </c>
      <c r="E69" s="4">
        <v>184676110000</v>
      </c>
      <c r="F69" s="4">
        <f t="shared" si="0"/>
        <v>-2041335200000</v>
      </c>
      <c r="R69" s="5">
        <v>-1.3600000000000001E-2</v>
      </c>
      <c r="S69" s="4">
        <v>293761772</v>
      </c>
      <c r="T69" s="4">
        <f t="shared" si="1"/>
        <v>173316166.5</v>
      </c>
      <c r="U69" s="4">
        <f t="shared" si="2"/>
        <v>126868612</v>
      </c>
      <c r="V69" s="5">
        <v>3.15E-2</v>
      </c>
    </row>
    <row r="70" spans="1:22" x14ac:dyDescent="0.2">
      <c r="A70" s="16" t="s">
        <v>168</v>
      </c>
      <c r="B70" s="4">
        <v>17333741</v>
      </c>
      <c r="C70" s="4">
        <v>21811528</v>
      </c>
      <c r="D70" s="4">
        <v>-4477787</v>
      </c>
      <c r="E70" s="4">
        <v>-146249220000</v>
      </c>
      <c r="F70" s="4">
        <f t="shared" si="0"/>
        <v>-2226011310000</v>
      </c>
      <c r="R70" s="5">
        <v>-1.06E-2</v>
      </c>
      <c r="S70" s="4">
        <v>161603698</v>
      </c>
      <c r="T70" s="4">
        <f t="shared" si="1"/>
        <v>242790478</v>
      </c>
      <c r="U70" s="4">
        <f t="shared" si="2"/>
        <v>126868612</v>
      </c>
      <c r="V70" s="5">
        <v>2.0199999999999999E-2</v>
      </c>
    </row>
    <row r="71" spans="1:22" x14ac:dyDescent="0.2">
      <c r="A71" s="16" t="s">
        <v>167</v>
      </c>
      <c r="B71" s="4">
        <v>7162302</v>
      </c>
      <c r="C71" s="4">
        <v>21973875</v>
      </c>
      <c r="D71" s="4">
        <v>-14811573</v>
      </c>
      <c r="E71" s="4">
        <v>-489835080000</v>
      </c>
      <c r="F71" s="4">
        <f t="shared" si="0"/>
        <v>-2079762090000</v>
      </c>
      <c r="R71" s="5">
        <v>-1.15E-2</v>
      </c>
      <c r="S71" s="4">
        <v>205015777</v>
      </c>
      <c r="T71" s="4">
        <f>AVERAGE(S72,S81)</f>
        <v>151003698.5</v>
      </c>
      <c r="U71" s="4">
        <f t="shared" si="2"/>
        <v>126868612</v>
      </c>
      <c r="V71" s="5">
        <v>1.4499999999999999E-2</v>
      </c>
    </row>
    <row r="72" spans="1:22" x14ac:dyDescent="0.2">
      <c r="A72" s="16" t="s">
        <v>166</v>
      </c>
      <c r="B72" s="4">
        <v>6629734</v>
      </c>
      <c r="C72" s="4">
        <v>12999019</v>
      </c>
      <c r="D72" s="4">
        <v>-6369285</v>
      </c>
      <c r="E72" s="4">
        <v>-249682740000</v>
      </c>
      <c r="F72" s="4">
        <f t="shared" si="0"/>
        <v>-1589927010000</v>
      </c>
      <c r="R72" s="5">
        <v>1E-3</v>
      </c>
      <c r="S72" s="4">
        <v>160424451</v>
      </c>
      <c r="U72" s="4">
        <f t="shared" si="2"/>
        <v>126868612</v>
      </c>
      <c r="V72" s="5">
        <v>1.29E-2</v>
      </c>
    </row>
    <row r="73" spans="1:22" x14ac:dyDescent="0.2">
      <c r="A73" s="16" t="s">
        <v>165</v>
      </c>
      <c r="B73" s="4">
        <v>9460719</v>
      </c>
      <c r="C73" s="4">
        <v>24818872</v>
      </c>
      <c r="D73" s="4">
        <v>-15358153</v>
      </c>
      <c r="E73" s="4">
        <v>-553407140000</v>
      </c>
      <c r="F73" s="4">
        <f t="shared" si="0"/>
        <v>-1340244270000</v>
      </c>
      <c r="R73" s="5">
        <v>-1.5E-3</v>
      </c>
      <c r="S73" s="4">
        <v>148924660</v>
      </c>
      <c r="U73" s="4">
        <f t="shared" ref="U73:U75" si="3">MIN(S74:S78)</f>
        <v>126868612</v>
      </c>
      <c r="V73" s="5">
        <v>8.6999999999999994E-3</v>
      </c>
    </row>
    <row r="74" spans="1:22" x14ac:dyDescent="0.2">
      <c r="A74" s="16" t="s">
        <v>164</v>
      </c>
      <c r="B74" s="4">
        <v>13692777</v>
      </c>
      <c r="C74" s="4">
        <v>15727991</v>
      </c>
      <c r="D74" s="4">
        <v>-2035214</v>
      </c>
      <c r="E74" s="4">
        <v>-131938890000</v>
      </c>
      <c r="F74" s="4">
        <f t="shared" si="0"/>
        <v>-786837130000</v>
      </c>
      <c r="R74" s="5">
        <v>6.0000000000000001E-3</v>
      </c>
      <c r="S74" s="4">
        <v>126868612</v>
      </c>
      <c r="U74" s="4">
        <f t="shared" si="3"/>
        <v>153208329</v>
      </c>
      <c r="V74" s="5">
        <v>1.1000000000000001E-2</v>
      </c>
    </row>
    <row r="75" spans="1:22" x14ac:dyDescent="0.2">
      <c r="A75" s="16" t="s">
        <v>163</v>
      </c>
      <c r="B75" s="4">
        <v>15608112</v>
      </c>
      <c r="C75" s="4">
        <v>22136027</v>
      </c>
      <c r="D75" s="4">
        <v>-6527915</v>
      </c>
      <c r="E75" s="4">
        <v>-200981460000</v>
      </c>
      <c r="F75" s="4">
        <f t="shared" si="0"/>
        <v>-654898240000</v>
      </c>
      <c r="R75" s="5">
        <v>8.6E-3</v>
      </c>
      <c r="S75" s="4">
        <v>178299259</v>
      </c>
      <c r="U75" s="4">
        <f t="shared" si="3"/>
        <v>153208329</v>
      </c>
      <c r="V75" s="5">
        <v>1.1299999999999999E-2</v>
      </c>
    </row>
    <row r="76" spans="1:22" x14ac:dyDescent="0.2">
      <c r="A76" s="16" t="s">
        <v>162</v>
      </c>
      <c r="B76" s="4">
        <v>11688394</v>
      </c>
      <c r="C76" s="4">
        <v>23712652</v>
      </c>
      <c r="D76" s="4">
        <v>-12024258</v>
      </c>
      <c r="E76" s="4">
        <v>-313541830000</v>
      </c>
      <c r="F76" s="4">
        <f t="shared" si="0"/>
        <v>-453916780000</v>
      </c>
      <c r="R76" s="5">
        <v>9.300000000000001E-3</v>
      </c>
      <c r="S76" s="4">
        <v>179493616</v>
      </c>
      <c r="U76" s="4">
        <f>MIN(S77:S81)</f>
        <v>141582946</v>
      </c>
      <c r="V76" s="5">
        <v>1.2800000000000001E-2</v>
      </c>
    </row>
    <row r="77" spans="1:22" x14ac:dyDescent="0.2">
      <c r="A77" s="16" t="s">
        <v>161</v>
      </c>
      <c r="B77" s="4">
        <v>13235218</v>
      </c>
      <c r="C77" s="4">
        <v>10371736</v>
      </c>
      <c r="D77" s="4">
        <v>2863482</v>
      </c>
      <c r="E77" s="4">
        <v>36147960000</v>
      </c>
      <c r="F77" s="4">
        <f t="shared" ref="F77:F79" si="4">F78+E77</f>
        <v>-140374950000</v>
      </c>
      <c r="R77" s="5">
        <v>1.3600000000000001E-2</v>
      </c>
      <c r="S77" s="4">
        <v>153208329</v>
      </c>
      <c r="V77" s="5">
        <v>1.89E-2</v>
      </c>
    </row>
    <row r="78" spans="1:22" x14ac:dyDescent="0.2">
      <c r="A78" s="16" t="s">
        <v>160</v>
      </c>
      <c r="B78" s="4">
        <v>1515818</v>
      </c>
      <c r="C78" s="4">
        <v>2543150</v>
      </c>
      <c r="D78" s="4">
        <v>-1027332</v>
      </c>
      <c r="E78" s="4">
        <v>-36770980000</v>
      </c>
      <c r="F78" s="4">
        <f t="shared" si="4"/>
        <v>-176522910000</v>
      </c>
      <c r="R78" s="5">
        <v>-1.23E-2</v>
      </c>
      <c r="S78" s="4">
        <v>153849959</v>
      </c>
      <c r="V78" s="5">
        <v>1.72E-2</v>
      </c>
    </row>
    <row r="79" spans="1:22" x14ac:dyDescent="0.2">
      <c r="A79" s="16" t="s">
        <v>159</v>
      </c>
      <c r="B79" s="4">
        <v>17621327</v>
      </c>
      <c r="C79" s="4">
        <v>18957418</v>
      </c>
      <c r="D79" s="4">
        <v>-1336091</v>
      </c>
      <c r="E79" s="4">
        <v>-38996320000</v>
      </c>
      <c r="F79" s="4">
        <f t="shared" si="4"/>
        <v>-139751930000</v>
      </c>
      <c r="R79" s="5">
        <v>6.8000000000000005E-3</v>
      </c>
      <c r="S79" s="4">
        <v>185028635</v>
      </c>
      <c r="V79" s="5">
        <v>2.4E-2</v>
      </c>
    </row>
    <row r="80" spans="1:22" x14ac:dyDescent="0.2">
      <c r="A80" s="16" t="s">
        <v>158</v>
      </c>
      <c r="B80" s="4">
        <v>18615688</v>
      </c>
      <c r="C80" s="4">
        <v>23713233</v>
      </c>
      <c r="D80" s="4">
        <v>-5097545</v>
      </c>
      <c r="E80" s="4">
        <v>-107555550000</v>
      </c>
      <c r="F80" s="4">
        <f>F81+E80</f>
        <v>-100755610000</v>
      </c>
      <c r="R80" s="5">
        <v>-3.1099999999999999E-2</v>
      </c>
      <c r="S80" s="4">
        <v>280565179</v>
      </c>
      <c r="V80" s="5">
        <v>2.58E-2</v>
      </c>
    </row>
    <row r="81" spans="1:22" x14ac:dyDescent="0.2">
      <c r="A81" s="16" t="s">
        <v>157</v>
      </c>
      <c r="B81" s="4">
        <v>1327878</v>
      </c>
      <c r="C81" s="4">
        <v>1229600</v>
      </c>
      <c r="D81" s="4">
        <v>98278</v>
      </c>
      <c r="E81" s="4">
        <v>6799940000</v>
      </c>
      <c r="F81" s="4">
        <f>E81</f>
        <v>6799940000</v>
      </c>
      <c r="R81" s="5">
        <v>7.000000000000001E-4</v>
      </c>
      <c r="S81" s="4">
        <v>141582946</v>
      </c>
      <c r="V81" s="5">
        <v>1.1899999999999999E-2</v>
      </c>
    </row>
    <row r="82" spans="1:22" x14ac:dyDescent="0.2">
      <c r="A82" s="16"/>
      <c r="B82" s="4"/>
      <c r="C82" s="4"/>
      <c r="D82" s="4"/>
      <c r="E82" s="4"/>
      <c r="R82" s="5"/>
      <c r="S82" s="4"/>
      <c r="V82" s="5"/>
    </row>
    <row r="83" spans="1:22" x14ac:dyDescent="0.2">
      <c r="A83" s="16"/>
      <c r="B83" s="4"/>
      <c r="C83" s="4"/>
      <c r="D83" s="4"/>
      <c r="E83" s="4"/>
      <c r="R83" s="5"/>
      <c r="S83" s="4"/>
      <c r="V83" s="5"/>
    </row>
    <row r="84" spans="1:22" x14ac:dyDescent="0.2">
      <c r="A84" s="16"/>
      <c r="B84" s="4"/>
      <c r="C84" s="4"/>
      <c r="D84" s="4"/>
      <c r="E84" s="4"/>
      <c r="R84" s="5"/>
      <c r="S84" s="4"/>
      <c r="V84" s="5"/>
    </row>
    <row r="85" spans="1:22" x14ac:dyDescent="0.2">
      <c r="A85" s="16"/>
      <c r="B85" s="4"/>
      <c r="C85" s="4"/>
      <c r="D85" s="4"/>
      <c r="E85" s="4"/>
      <c r="R85" s="5"/>
      <c r="S85" s="4"/>
      <c r="V85" s="5"/>
    </row>
    <row r="86" spans="1:22" x14ac:dyDescent="0.2">
      <c r="A86" s="16"/>
      <c r="B86" s="4"/>
      <c r="C86" s="4"/>
      <c r="D86" s="4"/>
      <c r="E86" s="4"/>
      <c r="R86" s="5"/>
      <c r="S86" s="4"/>
      <c r="V86" s="5"/>
    </row>
    <row r="87" spans="1:22" x14ac:dyDescent="0.2">
      <c r="A87" s="16"/>
      <c r="B87" s="4"/>
      <c r="C87" s="4"/>
      <c r="D87" s="4"/>
      <c r="E87" s="4"/>
      <c r="R87" s="5"/>
      <c r="S87" s="4"/>
      <c r="V87" s="5"/>
    </row>
    <row r="88" spans="1:22" x14ac:dyDescent="0.2">
      <c r="A88" s="16"/>
      <c r="B88" s="4"/>
      <c r="C88" s="4"/>
      <c r="D88" s="4"/>
      <c r="E88" s="4"/>
      <c r="R88" s="5"/>
      <c r="S88" s="4"/>
      <c r="V88" s="5"/>
    </row>
    <row r="89" spans="1:22" x14ac:dyDescent="0.2">
      <c r="A89" s="16"/>
      <c r="B89" s="4"/>
      <c r="C89" s="4"/>
      <c r="D89" s="4"/>
      <c r="E89" s="4"/>
      <c r="R89" s="5"/>
      <c r="S89" s="4"/>
      <c r="V89" s="5"/>
    </row>
    <row r="90" spans="1:22" x14ac:dyDescent="0.2">
      <c r="A90" s="16"/>
      <c r="B90" s="4"/>
      <c r="C90" s="4"/>
      <c r="D90" s="4"/>
      <c r="E90" s="4"/>
      <c r="R90" s="5"/>
      <c r="S90" s="4"/>
      <c r="V90" s="5"/>
    </row>
    <row r="91" spans="1:22" x14ac:dyDescent="0.2">
      <c r="A91" s="16"/>
      <c r="B91" s="4"/>
      <c r="C91" s="4"/>
      <c r="D91" s="4"/>
      <c r="E91" s="4"/>
      <c r="R91" s="5"/>
      <c r="S91" s="4"/>
      <c r="V91" s="5"/>
    </row>
    <row r="92" spans="1:22" x14ac:dyDescent="0.2">
      <c r="A92" s="16"/>
      <c r="B92" s="4"/>
      <c r="C92" s="4"/>
      <c r="D92" s="4"/>
      <c r="E92" s="4"/>
      <c r="R92" s="5"/>
      <c r="S92" s="4"/>
      <c r="V92" s="5"/>
    </row>
    <row r="93" spans="1:22" x14ac:dyDescent="0.2">
      <c r="A93" s="16"/>
      <c r="B93" s="4"/>
      <c r="C93" s="4"/>
      <c r="D93" s="4"/>
      <c r="E93" s="4"/>
      <c r="R93" s="5"/>
      <c r="S93" s="4"/>
      <c r="V93" s="5"/>
    </row>
    <row r="94" spans="1:22" x14ac:dyDescent="0.2">
      <c r="A94" s="16"/>
      <c r="B94" s="4"/>
      <c r="C94" s="4"/>
      <c r="D94" s="4"/>
      <c r="E94" s="4"/>
      <c r="R94" s="5"/>
      <c r="S94" s="4"/>
      <c r="V94" s="5"/>
    </row>
    <row r="95" spans="1:22" x14ac:dyDescent="0.2">
      <c r="A95" s="16"/>
      <c r="B95" s="4"/>
      <c r="C95" s="4"/>
      <c r="D95" s="4"/>
      <c r="E95" s="4"/>
      <c r="R95" s="5"/>
      <c r="S95" s="4"/>
      <c r="V95" s="5"/>
    </row>
    <row r="96" spans="1:22" x14ac:dyDescent="0.2">
      <c r="A96" s="16"/>
      <c r="B96" s="4"/>
      <c r="C96" s="4"/>
      <c r="D96" s="4"/>
      <c r="E96" s="4"/>
      <c r="R96" s="5"/>
      <c r="S96" s="4"/>
      <c r="V96" s="5"/>
    </row>
    <row r="97" spans="1:22" x14ac:dyDescent="0.2">
      <c r="A97" s="16"/>
      <c r="B97" s="4"/>
      <c r="C97" s="4"/>
      <c r="D97" s="4"/>
      <c r="E97" s="4"/>
      <c r="R97" s="5"/>
      <c r="S97" s="4"/>
      <c r="V97" s="5"/>
    </row>
    <row r="98" spans="1:22" x14ac:dyDescent="0.2">
      <c r="A98" s="16"/>
      <c r="B98" s="4"/>
      <c r="C98" s="4"/>
      <c r="D98" s="4"/>
      <c r="E98" s="4"/>
      <c r="R98" s="5"/>
      <c r="S98" s="4"/>
      <c r="V98" s="5"/>
    </row>
    <row r="99" spans="1:22" x14ac:dyDescent="0.2">
      <c r="A99" s="16"/>
      <c r="B99" s="4"/>
      <c r="C99" s="4"/>
      <c r="D99" s="4"/>
      <c r="E99" s="4"/>
      <c r="R99" s="5"/>
      <c r="S99" s="4"/>
      <c r="V99" s="5"/>
    </row>
    <row r="100" spans="1:22" x14ac:dyDescent="0.2">
      <c r="A100" s="16"/>
      <c r="B100" s="4"/>
      <c r="C100" s="4"/>
      <c r="D100" s="4"/>
      <c r="E100" s="4"/>
      <c r="R100" s="5"/>
      <c r="S100" s="4"/>
      <c r="V100" s="5"/>
    </row>
    <row r="101" spans="1:22" x14ac:dyDescent="0.2">
      <c r="A101" s="16"/>
      <c r="B101" s="4"/>
      <c r="C101" s="4"/>
      <c r="D101" s="4"/>
      <c r="E101" s="4"/>
      <c r="R101" s="5"/>
      <c r="S101" s="4"/>
      <c r="V101" s="5"/>
    </row>
    <row r="102" spans="1:22" x14ac:dyDescent="0.2">
      <c r="A102" s="16"/>
      <c r="B102" s="4"/>
      <c r="C102" s="4"/>
      <c r="D102" s="4"/>
      <c r="E102" s="4"/>
      <c r="R102" s="5"/>
      <c r="S102" s="4"/>
      <c r="V102" s="5"/>
    </row>
    <row r="103" spans="1:22" x14ac:dyDescent="0.2">
      <c r="A103" s="16"/>
      <c r="B103" s="4"/>
      <c r="C103" s="4"/>
      <c r="D103" s="4"/>
      <c r="E103" s="4"/>
      <c r="R103" s="5"/>
      <c r="S103" s="4"/>
      <c r="V103" s="5"/>
    </row>
    <row r="104" spans="1:22" x14ac:dyDescent="0.2">
      <c r="A104" s="16"/>
      <c r="B104" s="4"/>
      <c r="C104" s="4"/>
      <c r="D104" s="4"/>
      <c r="E104" s="4"/>
      <c r="R104" s="5"/>
      <c r="S104" s="4"/>
      <c r="V104" s="5"/>
    </row>
    <row r="105" spans="1:22" x14ac:dyDescent="0.2">
      <c r="A105" s="16"/>
      <c r="B105" s="4"/>
      <c r="C105" s="4"/>
      <c r="D105" s="4"/>
      <c r="E105" s="4"/>
      <c r="R105" s="5"/>
      <c r="S105" s="4"/>
      <c r="V105" s="5"/>
    </row>
    <row r="106" spans="1:22" x14ac:dyDescent="0.2">
      <c r="A106" s="16"/>
      <c r="B106" s="4"/>
      <c r="C106" s="4"/>
      <c r="D106" s="4"/>
      <c r="E106" s="4"/>
      <c r="R106" s="5"/>
      <c r="S106" s="4"/>
      <c r="V106" s="5"/>
    </row>
    <row r="107" spans="1:22" x14ac:dyDescent="0.2">
      <c r="A107" s="16"/>
      <c r="B107" s="4"/>
      <c r="C107" s="4"/>
      <c r="D107" s="4"/>
      <c r="E107" s="4"/>
      <c r="R107" s="5"/>
      <c r="S107" s="4"/>
      <c r="V107" s="5"/>
    </row>
    <row r="108" spans="1:22" x14ac:dyDescent="0.2">
      <c r="A108" s="16"/>
      <c r="B108" s="4"/>
      <c r="C108" s="4"/>
      <c r="D108" s="4"/>
      <c r="E108" s="4"/>
      <c r="R108" s="5"/>
      <c r="S108" s="4"/>
      <c r="V108" s="5"/>
    </row>
    <row r="109" spans="1:22" x14ac:dyDescent="0.2">
      <c r="A109" s="16"/>
      <c r="B109" s="4"/>
      <c r="C109" s="4"/>
      <c r="D109" s="4"/>
      <c r="E109" s="4"/>
      <c r="R109" s="5"/>
      <c r="S109" s="4"/>
      <c r="V109" s="5"/>
    </row>
    <row r="110" spans="1:22" x14ac:dyDescent="0.2">
      <c r="A110" s="16"/>
      <c r="B110" s="4"/>
      <c r="C110" s="4"/>
      <c r="D110" s="4"/>
      <c r="E110" s="4"/>
      <c r="R110" s="5"/>
      <c r="S110" s="4"/>
      <c r="V110" s="5"/>
    </row>
    <row r="111" spans="1:22" x14ac:dyDescent="0.2">
      <c r="A111" s="16"/>
      <c r="B111" s="4"/>
      <c r="C111" s="4"/>
      <c r="D111" s="4"/>
      <c r="E111" s="4"/>
      <c r="R111" s="5"/>
      <c r="S111" s="4"/>
      <c r="V111" s="5"/>
    </row>
    <row r="112" spans="1:22" x14ac:dyDescent="0.2">
      <c r="A112" s="16"/>
      <c r="B112" s="4"/>
      <c r="C112" s="4"/>
      <c r="D112" s="4"/>
      <c r="E112" s="4"/>
      <c r="R112" s="5"/>
      <c r="S112" s="4"/>
      <c r="V112" s="5"/>
    </row>
    <row r="113" spans="1:22" x14ac:dyDescent="0.2">
      <c r="A113" s="16"/>
      <c r="B113" s="4"/>
      <c r="C113" s="4"/>
      <c r="D113" s="4"/>
      <c r="E113" s="4"/>
      <c r="R113" s="5"/>
      <c r="S113" s="4"/>
      <c r="V113" s="5"/>
    </row>
    <row r="114" spans="1:22" x14ac:dyDescent="0.2">
      <c r="A114" s="16"/>
      <c r="B114" s="4"/>
      <c r="C114" s="4"/>
      <c r="D114" s="4"/>
      <c r="E114" s="4"/>
      <c r="R114" s="5"/>
      <c r="S114" s="4"/>
      <c r="V114" s="5"/>
    </row>
    <row r="115" spans="1:22" x14ac:dyDescent="0.2">
      <c r="A115" s="16"/>
      <c r="B115" s="4"/>
      <c r="C115" s="4"/>
      <c r="D115" s="4"/>
      <c r="E115" s="4"/>
      <c r="R115" s="5"/>
      <c r="S115" s="4"/>
      <c r="V115" s="5"/>
    </row>
    <row r="116" spans="1:22" x14ac:dyDescent="0.2">
      <c r="A116" s="16"/>
      <c r="B116" s="4"/>
      <c r="C116" s="4"/>
      <c r="D116" s="4"/>
      <c r="E116" s="4"/>
      <c r="R116" s="5"/>
      <c r="S116" s="4"/>
      <c r="V116" s="5"/>
    </row>
    <row r="117" spans="1:22" x14ac:dyDescent="0.2">
      <c r="A117" s="16"/>
      <c r="B117" s="4"/>
      <c r="C117" s="4"/>
      <c r="D117" s="4"/>
      <c r="E117" s="4"/>
      <c r="R117" s="5"/>
      <c r="S117" s="4"/>
      <c r="V117" s="5"/>
    </row>
    <row r="118" spans="1:22" x14ac:dyDescent="0.2">
      <c r="A118" s="16"/>
      <c r="B118" s="4"/>
      <c r="C118" s="4"/>
      <c r="D118" s="4"/>
      <c r="E118" s="4"/>
      <c r="R118" s="5"/>
      <c r="S118" s="4"/>
      <c r="V118" s="5"/>
    </row>
    <row r="119" spans="1:22" x14ac:dyDescent="0.2">
      <c r="A119" s="16"/>
      <c r="B119" s="4"/>
      <c r="C119" s="4"/>
      <c r="D119" s="4"/>
      <c r="E119" s="4"/>
      <c r="R119" s="5"/>
      <c r="S119" s="4"/>
      <c r="V119" s="5"/>
    </row>
    <row r="120" spans="1:22" x14ac:dyDescent="0.2">
      <c r="A120" s="16"/>
      <c r="B120" s="4"/>
      <c r="C120" s="4"/>
      <c r="D120" s="4"/>
      <c r="E120" s="4"/>
      <c r="R120" s="5"/>
      <c r="S120" s="4"/>
      <c r="V120" s="5"/>
    </row>
    <row r="121" spans="1:22" x14ac:dyDescent="0.2">
      <c r="A121" s="16"/>
      <c r="B121" s="4"/>
      <c r="C121" s="4"/>
      <c r="D121" s="4"/>
      <c r="E121" s="4"/>
      <c r="R121" s="5"/>
      <c r="S121" s="4"/>
      <c r="V121" s="5"/>
    </row>
    <row r="122" spans="1:22" x14ac:dyDescent="0.2">
      <c r="A122" s="16"/>
      <c r="B122" s="4"/>
      <c r="C122" s="4"/>
      <c r="D122" s="4"/>
      <c r="E122" s="4"/>
      <c r="R122" s="5"/>
      <c r="S122" s="4"/>
      <c r="V122" s="5"/>
    </row>
    <row r="123" spans="1:22" x14ac:dyDescent="0.2">
      <c r="A123" s="16"/>
      <c r="B123" s="4"/>
      <c r="C123" s="4"/>
      <c r="D123" s="4"/>
      <c r="E123" s="4"/>
      <c r="R123" s="5"/>
      <c r="S123" s="4"/>
      <c r="V123" s="5"/>
    </row>
    <row r="124" spans="1:22" x14ac:dyDescent="0.2">
      <c r="A124" s="16"/>
      <c r="B124" s="4"/>
      <c r="C124" s="4"/>
      <c r="D124" s="4"/>
      <c r="E124" s="4"/>
      <c r="R124" s="5"/>
      <c r="S124" s="4"/>
      <c r="V124" s="5"/>
    </row>
    <row r="125" spans="1:22" x14ac:dyDescent="0.2">
      <c r="A125" s="16"/>
      <c r="B125" s="4"/>
      <c r="C125" s="4"/>
      <c r="D125" s="4"/>
      <c r="E125" s="4"/>
      <c r="R125" s="5"/>
      <c r="S125" s="4"/>
      <c r="V125" s="5"/>
    </row>
    <row r="126" spans="1:22" x14ac:dyDescent="0.2">
      <c r="A126" s="16"/>
      <c r="B126" s="4"/>
      <c r="C126" s="4"/>
      <c r="D126" s="4"/>
      <c r="E126" s="4"/>
      <c r="R126" s="5"/>
      <c r="S126" s="4"/>
      <c r="V126" s="5"/>
    </row>
    <row r="127" spans="1:22" x14ac:dyDescent="0.2">
      <c r="A127" s="16"/>
      <c r="B127" s="4"/>
      <c r="C127" s="4"/>
      <c r="D127" s="4"/>
      <c r="E127" s="4"/>
      <c r="R127" s="5"/>
      <c r="S127" s="4"/>
      <c r="V127" s="5"/>
    </row>
    <row r="128" spans="1:22" x14ac:dyDescent="0.2">
      <c r="A128" s="16"/>
      <c r="B128" s="4"/>
      <c r="C128" s="4"/>
      <c r="D128" s="4"/>
      <c r="E128" s="4"/>
      <c r="R128" s="5"/>
      <c r="S128" s="4"/>
      <c r="V128" s="5"/>
    </row>
    <row r="129" spans="1:22" x14ac:dyDescent="0.2">
      <c r="A129" s="16"/>
      <c r="B129" s="4"/>
      <c r="C129" s="4"/>
      <c r="D129" s="4"/>
      <c r="E129" s="4"/>
      <c r="R129" s="5"/>
      <c r="S129" s="4"/>
      <c r="V129" s="5"/>
    </row>
    <row r="130" spans="1:22" x14ac:dyDescent="0.2">
      <c r="A130" s="16"/>
      <c r="B130" s="4"/>
      <c r="C130" s="4"/>
      <c r="D130" s="4"/>
      <c r="E130" s="4"/>
      <c r="R130" s="5"/>
      <c r="S130" s="4"/>
      <c r="V130" s="5"/>
    </row>
    <row r="131" spans="1:22" x14ac:dyDescent="0.2">
      <c r="A131" s="16"/>
      <c r="B131" s="4"/>
      <c r="C131" s="4"/>
      <c r="D131" s="4"/>
      <c r="E131" s="4"/>
      <c r="R131" s="5"/>
      <c r="S131" s="4"/>
      <c r="V131" s="5"/>
    </row>
    <row r="132" spans="1:22" x14ac:dyDescent="0.2">
      <c r="A132" s="16"/>
      <c r="B132" s="4"/>
      <c r="C132" s="4"/>
      <c r="D132" s="4"/>
      <c r="E132" s="4"/>
      <c r="R132" s="5"/>
      <c r="S132" s="4"/>
      <c r="V132" s="5"/>
    </row>
    <row r="133" spans="1:22" x14ac:dyDescent="0.2">
      <c r="A133" s="16"/>
      <c r="B133" s="4"/>
      <c r="C133" s="4"/>
      <c r="D133" s="4"/>
      <c r="E133" s="4"/>
      <c r="R133" s="5"/>
      <c r="S133" s="4"/>
      <c r="V133" s="5"/>
    </row>
    <row r="134" spans="1:22" x14ac:dyDescent="0.2">
      <c r="A134" s="16"/>
      <c r="B134" s="4"/>
      <c r="C134" s="4"/>
      <c r="D134" s="4"/>
      <c r="E134" s="4"/>
      <c r="R134" s="5"/>
      <c r="S134" s="4"/>
      <c r="V134" s="5"/>
    </row>
    <row r="135" spans="1:22" x14ac:dyDescent="0.2">
      <c r="A135" s="16"/>
      <c r="B135" s="4"/>
      <c r="C135" s="4"/>
      <c r="D135" s="4"/>
      <c r="E135" s="4"/>
      <c r="R135" s="5"/>
      <c r="S135" s="4"/>
      <c r="V135" s="5"/>
    </row>
    <row r="136" spans="1:22" x14ac:dyDescent="0.2">
      <c r="A136" s="16"/>
      <c r="B136" s="4"/>
      <c r="C136" s="4"/>
      <c r="D136" s="4"/>
      <c r="E136" s="4"/>
      <c r="R136" s="5"/>
      <c r="S136" s="4"/>
      <c r="V136" s="5"/>
    </row>
    <row r="137" spans="1:22" x14ac:dyDescent="0.2">
      <c r="A137" s="16"/>
      <c r="B137" s="4"/>
      <c r="C137" s="4"/>
      <c r="D137" s="4"/>
      <c r="E137" s="4"/>
      <c r="R137" s="5"/>
      <c r="S137" s="4"/>
      <c r="V137" s="5"/>
    </row>
    <row r="138" spans="1:22" x14ac:dyDescent="0.2">
      <c r="A138" s="16"/>
      <c r="B138" s="4"/>
      <c r="C138" s="4"/>
      <c r="D138" s="4"/>
      <c r="E138" s="4"/>
      <c r="R138" s="5"/>
      <c r="S138" s="4"/>
      <c r="V138" s="5"/>
    </row>
    <row r="139" spans="1:22" x14ac:dyDescent="0.2">
      <c r="A139" s="16"/>
      <c r="B139" s="4"/>
      <c r="C139" s="4"/>
      <c r="D139" s="4"/>
      <c r="E139" s="4"/>
      <c r="R139" s="5"/>
      <c r="S139" s="4"/>
      <c r="V139" s="5"/>
    </row>
    <row r="140" spans="1:22" x14ac:dyDescent="0.2">
      <c r="A140" s="16"/>
      <c r="B140" s="4"/>
      <c r="C140" s="4"/>
      <c r="D140" s="4"/>
      <c r="E140" s="4"/>
      <c r="R140" s="5"/>
      <c r="S140" s="4"/>
      <c r="V140" s="5"/>
    </row>
    <row r="141" spans="1:22" x14ac:dyDescent="0.2">
      <c r="A141" s="16"/>
      <c r="B141" s="4"/>
      <c r="C141" s="4"/>
      <c r="D141" s="4"/>
      <c r="E141" s="4"/>
      <c r="R141" s="5"/>
      <c r="S141" s="4"/>
      <c r="V141" s="5"/>
    </row>
    <row r="142" spans="1:22" x14ac:dyDescent="0.2">
      <c r="A142" s="16"/>
      <c r="B142" s="4"/>
      <c r="C142" s="4"/>
      <c r="D142" s="4"/>
      <c r="E142" s="4"/>
      <c r="R142" s="5"/>
      <c r="S142" s="4"/>
      <c r="V142" s="5"/>
    </row>
    <row r="143" spans="1:22" x14ac:dyDescent="0.2">
      <c r="A143" s="16"/>
      <c r="B143" s="4"/>
      <c r="C143" s="4"/>
      <c r="D143" s="4"/>
      <c r="E143" s="4"/>
      <c r="R143" s="5"/>
      <c r="S143" s="4"/>
      <c r="V143" s="5"/>
    </row>
    <row r="144" spans="1:22" x14ac:dyDescent="0.2">
      <c r="A144" s="16"/>
      <c r="B144" s="4"/>
      <c r="C144" s="4"/>
      <c r="D144" s="4"/>
      <c r="E144" s="4"/>
      <c r="R144" s="5"/>
      <c r="S144" s="4"/>
      <c r="V144" s="5"/>
    </row>
    <row r="145" spans="1:22" x14ac:dyDescent="0.2">
      <c r="A145" s="16"/>
      <c r="B145" s="4"/>
      <c r="C145" s="4"/>
      <c r="D145" s="4"/>
      <c r="E145" s="4"/>
      <c r="R145" s="5"/>
      <c r="S145" s="4"/>
      <c r="V145" s="5"/>
    </row>
    <row r="146" spans="1:22" x14ac:dyDescent="0.2">
      <c r="A146" s="16"/>
      <c r="B146" s="4"/>
      <c r="C146" s="4"/>
      <c r="D146" s="4"/>
      <c r="E146" s="4"/>
      <c r="R146" s="5"/>
      <c r="S146" s="4"/>
      <c r="V146" s="5"/>
    </row>
    <row r="147" spans="1:22" x14ac:dyDescent="0.2">
      <c r="A147" s="16"/>
      <c r="B147" s="4"/>
      <c r="C147" s="4"/>
      <c r="D147" s="4"/>
      <c r="E147" s="4"/>
      <c r="R147" s="5"/>
      <c r="S147" s="4"/>
      <c r="V147" s="5"/>
    </row>
    <row r="148" spans="1:22" x14ac:dyDescent="0.2">
      <c r="A148" s="16"/>
      <c r="B148" s="4"/>
      <c r="C148" s="4"/>
      <c r="D148" s="4"/>
      <c r="E148" s="4"/>
      <c r="R148" s="5"/>
      <c r="S148" s="4"/>
      <c r="V148" s="5"/>
    </row>
    <row r="149" spans="1:22" x14ac:dyDescent="0.2">
      <c r="A149" s="16"/>
      <c r="B149" s="4"/>
      <c r="C149" s="4"/>
      <c r="D149" s="4"/>
      <c r="E149" s="4"/>
      <c r="R149" s="5"/>
      <c r="S149" s="4"/>
      <c r="V149" s="5"/>
    </row>
    <row r="150" spans="1:22" x14ac:dyDescent="0.2">
      <c r="A150" s="16"/>
      <c r="B150" s="4"/>
      <c r="C150" s="4"/>
      <c r="D150" s="4"/>
      <c r="E150" s="4"/>
      <c r="R150" s="5"/>
      <c r="S150" s="4"/>
      <c r="V150" s="5"/>
    </row>
    <row r="151" spans="1:22" x14ac:dyDescent="0.2">
      <c r="A151" s="16"/>
      <c r="B151" s="4"/>
      <c r="C151" s="4"/>
      <c r="D151" s="4"/>
      <c r="E151" s="4"/>
      <c r="R151" s="5"/>
      <c r="S151" s="4"/>
      <c r="V151" s="5"/>
    </row>
    <row r="152" spans="1:22" x14ac:dyDescent="0.2">
      <c r="A152" s="16"/>
      <c r="B152" s="4"/>
      <c r="C152" s="4"/>
      <c r="D152" s="4"/>
      <c r="E152" s="4"/>
      <c r="R152" s="5"/>
      <c r="S152" s="4"/>
      <c r="V152" s="5"/>
    </row>
    <row r="153" spans="1:22" x14ac:dyDescent="0.2">
      <c r="A153" s="16"/>
      <c r="B153" s="4"/>
      <c r="C153" s="4"/>
      <c r="D153" s="4"/>
      <c r="E153" s="4"/>
      <c r="R153" s="5"/>
      <c r="S153" s="4"/>
      <c r="V153" s="5"/>
    </row>
    <row r="154" spans="1:22" x14ac:dyDescent="0.2">
      <c r="A154" s="16"/>
      <c r="B154" s="4"/>
      <c r="C154" s="4"/>
      <c r="D154" s="4"/>
      <c r="E154" s="4"/>
      <c r="R154" s="5"/>
      <c r="S154" s="4"/>
      <c r="V154" s="5"/>
    </row>
    <row r="155" spans="1:22" x14ac:dyDescent="0.2">
      <c r="A155" s="16"/>
      <c r="B155" s="4"/>
      <c r="C155" s="4"/>
      <c r="D155" s="4"/>
      <c r="E155" s="4"/>
      <c r="R155" s="5"/>
      <c r="S155" s="4"/>
      <c r="V155" s="5"/>
    </row>
    <row r="156" spans="1:22" x14ac:dyDescent="0.2">
      <c r="A156" s="16"/>
      <c r="B156" s="4"/>
      <c r="C156" s="4"/>
      <c r="D156" s="4"/>
      <c r="E156" s="4"/>
      <c r="R156" s="5"/>
      <c r="S156" s="4"/>
      <c r="V156" s="5"/>
    </row>
    <row r="157" spans="1:22" x14ac:dyDescent="0.2">
      <c r="A157" s="16"/>
      <c r="B157" s="4"/>
      <c r="C157" s="4"/>
      <c r="D157" s="4"/>
      <c r="E157" s="4"/>
      <c r="R157" s="5"/>
      <c r="S157" s="4"/>
      <c r="V157" s="5"/>
    </row>
    <row r="158" spans="1:22" x14ac:dyDescent="0.2">
      <c r="A158" s="16"/>
      <c r="B158" s="4"/>
      <c r="C158" s="4"/>
      <c r="D158" s="4"/>
      <c r="E158" s="4"/>
      <c r="R158" s="5"/>
      <c r="S158" s="4"/>
      <c r="V158" s="5"/>
    </row>
    <row r="159" spans="1:22" x14ac:dyDescent="0.2">
      <c r="A159" s="16"/>
      <c r="B159" s="4"/>
      <c r="C159" s="4"/>
      <c r="D159" s="4"/>
      <c r="E159" s="4"/>
      <c r="R159" s="5"/>
      <c r="S159" s="4"/>
      <c r="V159" s="5"/>
    </row>
    <row r="160" spans="1:22" x14ac:dyDescent="0.2">
      <c r="A160" s="16"/>
      <c r="B160" s="4"/>
      <c r="C160" s="4"/>
      <c r="D160" s="4"/>
      <c r="E160" s="4"/>
      <c r="R160" s="5"/>
      <c r="S160" s="4"/>
      <c r="V160" s="5"/>
    </row>
    <row r="161" spans="1:22" x14ac:dyDescent="0.2">
      <c r="A161" s="16"/>
      <c r="B161" s="4"/>
      <c r="C161" s="4"/>
      <c r="D161" s="4"/>
      <c r="E161" s="4"/>
      <c r="R161" s="5"/>
      <c r="S161" s="4"/>
      <c r="V161" s="5"/>
    </row>
    <row r="162" spans="1:22" x14ac:dyDescent="0.2">
      <c r="A162" s="16"/>
      <c r="B162" s="4"/>
      <c r="C162" s="4"/>
      <c r="D162" s="4"/>
      <c r="E162" s="4"/>
      <c r="R162" s="5"/>
      <c r="S162" s="4"/>
      <c r="V162" s="5"/>
    </row>
    <row r="163" spans="1:22" x14ac:dyDescent="0.2">
      <c r="A163" s="16"/>
      <c r="B163" s="4"/>
      <c r="C163" s="4"/>
      <c r="D163" s="4"/>
      <c r="E163" s="4"/>
      <c r="R163" s="5"/>
      <c r="S163" s="4"/>
      <c r="V163" s="5"/>
    </row>
    <row r="164" spans="1:22" x14ac:dyDescent="0.2">
      <c r="A164" s="16"/>
      <c r="B164" s="4"/>
      <c r="C164" s="4"/>
      <c r="D164" s="4"/>
      <c r="E164" s="4"/>
      <c r="R164" s="5"/>
      <c r="S164" s="4"/>
      <c r="V164" s="5"/>
    </row>
    <row r="165" spans="1:22" x14ac:dyDescent="0.2">
      <c r="A165" s="16"/>
      <c r="B165" s="4"/>
      <c r="C165" s="4"/>
      <c r="D165" s="4"/>
      <c r="E165" s="4"/>
      <c r="R165" s="5"/>
      <c r="S165" s="4"/>
      <c r="V165" s="5"/>
    </row>
    <row r="166" spans="1:22" x14ac:dyDescent="0.2">
      <c r="A166" s="16"/>
      <c r="B166" s="4"/>
      <c r="C166" s="4"/>
      <c r="D166" s="4"/>
      <c r="E166" s="4"/>
      <c r="R166" s="5"/>
      <c r="S166" s="4"/>
      <c r="V166" s="5"/>
    </row>
    <row r="167" spans="1:22" x14ac:dyDescent="0.2">
      <c r="A167" s="16"/>
      <c r="B167" s="4"/>
      <c r="C167" s="4"/>
      <c r="D167" s="4"/>
      <c r="E167" s="4"/>
      <c r="R167" s="5"/>
      <c r="S167" s="4"/>
      <c r="V167" s="5"/>
    </row>
    <row r="168" spans="1:22" x14ac:dyDescent="0.2">
      <c r="A168" s="16"/>
      <c r="B168" s="4"/>
      <c r="C168" s="4"/>
      <c r="D168" s="4"/>
      <c r="E168" s="4"/>
      <c r="R168" s="5"/>
      <c r="S168" s="4"/>
      <c r="V168" s="5"/>
    </row>
    <row r="169" spans="1:22" x14ac:dyDescent="0.2">
      <c r="A169" s="16"/>
      <c r="B169" s="4"/>
      <c r="C169" s="4"/>
      <c r="D169" s="4"/>
      <c r="E169" s="4"/>
      <c r="R169" s="5"/>
      <c r="S169" s="4"/>
      <c r="V169" s="5"/>
    </row>
    <row r="170" spans="1:22" x14ac:dyDescent="0.2">
      <c r="A170" s="16"/>
      <c r="B170" s="4"/>
      <c r="C170" s="4"/>
      <c r="D170" s="4"/>
      <c r="E170" s="4"/>
      <c r="R170" s="5"/>
      <c r="S170" s="4"/>
      <c r="V170" s="5"/>
    </row>
    <row r="171" spans="1:22" x14ac:dyDescent="0.2">
      <c r="A171" s="16"/>
      <c r="B171" s="4"/>
      <c r="C171" s="4"/>
      <c r="D171" s="4"/>
      <c r="E171" s="4"/>
      <c r="R171" s="5"/>
      <c r="S171" s="4"/>
      <c r="V171" s="5"/>
    </row>
    <row r="172" spans="1:22" x14ac:dyDescent="0.2">
      <c r="A172" s="16"/>
      <c r="B172" s="4"/>
      <c r="C172" s="4"/>
      <c r="D172" s="4"/>
      <c r="E172" s="4"/>
      <c r="R172" s="5"/>
      <c r="S172" s="4"/>
      <c r="V172" s="5"/>
    </row>
    <row r="173" spans="1:22" x14ac:dyDescent="0.2">
      <c r="A173" s="16"/>
      <c r="B173" s="4"/>
      <c r="C173" s="4"/>
      <c r="D173" s="4"/>
      <c r="E173" s="4"/>
      <c r="R173" s="5"/>
      <c r="S173" s="4"/>
      <c r="V173" s="5"/>
    </row>
    <row r="174" spans="1:22" x14ac:dyDescent="0.2">
      <c r="A174" s="16"/>
      <c r="B174" s="4"/>
      <c r="C174" s="4"/>
      <c r="D174" s="4"/>
      <c r="E174" s="4"/>
      <c r="R174" s="5"/>
      <c r="S174" s="4"/>
      <c r="V174" s="5"/>
    </row>
    <row r="175" spans="1:22" x14ac:dyDescent="0.2">
      <c r="A175" s="16"/>
      <c r="B175" s="4"/>
      <c r="C175" s="4"/>
      <c r="D175" s="4"/>
      <c r="E175" s="4"/>
      <c r="R175" s="5"/>
      <c r="S175" s="4"/>
      <c r="V175" s="5"/>
    </row>
    <row r="176" spans="1:22" x14ac:dyDescent="0.2">
      <c r="A176" s="16"/>
      <c r="B176" s="4"/>
      <c r="C176" s="4"/>
      <c r="D176" s="4"/>
      <c r="E176" s="4"/>
      <c r="R176" s="5"/>
      <c r="S176" s="4"/>
      <c r="V176" s="5"/>
    </row>
    <row r="177" spans="1:22" x14ac:dyDescent="0.2">
      <c r="A177" s="16"/>
      <c r="B177" s="4"/>
      <c r="C177" s="4"/>
      <c r="D177" s="4"/>
      <c r="E177" s="4"/>
      <c r="R177" s="5"/>
      <c r="S177" s="4"/>
      <c r="V177" s="5"/>
    </row>
    <row r="178" spans="1:22" x14ac:dyDescent="0.2">
      <c r="A178" s="16"/>
      <c r="B178" s="4"/>
      <c r="C178" s="4"/>
      <c r="D178" s="4"/>
      <c r="E178" s="4"/>
      <c r="R178" s="5"/>
      <c r="S178" s="4"/>
      <c r="V178" s="5"/>
    </row>
    <row r="179" spans="1:22" x14ac:dyDescent="0.2">
      <c r="A179" s="16"/>
      <c r="B179" s="4"/>
      <c r="C179" s="4"/>
      <c r="D179" s="4"/>
      <c r="E179" s="4"/>
      <c r="R179" s="5"/>
      <c r="S179" s="4"/>
      <c r="V179" s="5"/>
    </row>
    <row r="180" spans="1:22" x14ac:dyDescent="0.2">
      <c r="A180" s="16"/>
      <c r="B180" s="4"/>
      <c r="C180" s="4"/>
      <c r="D180" s="4"/>
      <c r="E180" s="4"/>
      <c r="R180" s="5"/>
      <c r="S180" s="4"/>
      <c r="V180" s="5"/>
    </row>
    <row r="181" spans="1:22" x14ac:dyDescent="0.2">
      <c r="A181" s="16"/>
      <c r="B181" s="4"/>
      <c r="C181" s="4"/>
      <c r="D181" s="4"/>
      <c r="E181" s="4"/>
      <c r="R181" s="5"/>
      <c r="S181" s="4"/>
      <c r="V181" s="5"/>
    </row>
    <row r="182" spans="1:22" x14ac:dyDescent="0.2">
      <c r="A182" s="16"/>
      <c r="B182" s="4"/>
      <c r="C182" s="4"/>
      <c r="D182" s="4"/>
      <c r="E182" s="4"/>
      <c r="R182" s="5"/>
      <c r="S182" s="4"/>
      <c r="V182" s="5"/>
    </row>
    <row r="183" spans="1:22" x14ac:dyDescent="0.2">
      <c r="A183" s="16"/>
      <c r="B183" s="4"/>
      <c r="C183" s="4"/>
      <c r="D183" s="4"/>
      <c r="E183" s="4"/>
      <c r="R183" s="5"/>
      <c r="S183" s="4"/>
      <c r="V183" s="5"/>
    </row>
    <row r="184" spans="1:22" x14ac:dyDescent="0.2">
      <c r="A184" s="16"/>
      <c r="B184" s="4"/>
      <c r="C184" s="4"/>
      <c r="D184" s="4"/>
      <c r="E184" s="4"/>
      <c r="R184" s="5"/>
      <c r="S184" s="4"/>
      <c r="V184" s="5"/>
    </row>
    <row r="185" spans="1:22" x14ac:dyDescent="0.2">
      <c r="A185" s="16"/>
      <c r="B185" s="4"/>
      <c r="C185" s="4"/>
      <c r="D185" s="4"/>
      <c r="E185" s="4"/>
      <c r="R185" s="5"/>
      <c r="S185" s="4"/>
      <c r="V185" s="5"/>
    </row>
    <row r="186" spans="1:22" x14ac:dyDescent="0.2">
      <c r="A186" s="16"/>
      <c r="B186" s="4"/>
      <c r="C186" s="4"/>
      <c r="D186" s="4"/>
      <c r="E186" s="4"/>
      <c r="R186" s="5"/>
      <c r="S186" s="4"/>
      <c r="V186" s="5"/>
    </row>
    <row r="187" spans="1:22" x14ac:dyDescent="0.2">
      <c r="A187" s="16"/>
      <c r="B187" s="4"/>
      <c r="C187" s="4"/>
      <c r="D187" s="4"/>
      <c r="E187" s="4"/>
      <c r="R187" s="5"/>
      <c r="S187" s="4"/>
      <c r="V187" s="5"/>
    </row>
    <row r="188" spans="1:22" x14ac:dyDescent="0.2">
      <c r="A188" s="16"/>
      <c r="B188" s="4"/>
      <c r="C188" s="4"/>
      <c r="D188" s="4"/>
      <c r="E188" s="4"/>
      <c r="R188" s="5"/>
      <c r="S188" s="4"/>
      <c r="V188" s="5"/>
    </row>
    <row r="189" spans="1:22" x14ac:dyDescent="0.2">
      <c r="A189" s="16"/>
      <c r="B189" s="4"/>
      <c r="C189" s="4"/>
      <c r="D189" s="4"/>
      <c r="E189" s="4"/>
      <c r="R189" s="5"/>
      <c r="S189" s="4"/>
      <c r="V189" s="5"/>
    </row>
    <row r="190" spans="1:22" x14ac:dyDescent="0.2">
      <c r="A190" s="16"/>
      <c r="B190" s="4"/>
      <c r="C190" s="4"/>
      <c r="D190" s="4"/>
      <c r="E190" s="4"/>
      <c r="R190" s="5"/>
      <c r="S190" s="4"/>
      <c r="V190" s="5"/>
    </row>
    <row r="191" spans="1:22" x14ac:dyDescent="0.2">
      <c r="A191" s="16"/>
      <c r="B191" s="4"/>
      <c r="C191" s="4"/>
      <c r="D191" s="4"/>
      <c r="E191" s="4"/>
      <c r="R191" s="5"/>
      <c r="S191" s="4"/>
      <c r="V191" s="5"/>
    </row>
    <row r="192" spans="1:22" x14ac:dyDescent="0.2">
      <c r="A192" s="16"/>
      <c r="B192" s="4"/>
      <c r="C192" s="4"/>
      <c r="D192" s="4"/>
      <c r="E192" s="4"/>
      <c r="R192" s="5"/>
      <c r="S192" s="4"/>
      <c r="V192" s="5"/>
    </row>
    <row r="193" spans="1:22" x14ac:dyDescent="0.2">
      <c r="A193" s="16"/>
      <c r="B193" s="4"/>
      <c r="C193" s="4"/>
      <c r="D193" s="4"/>
      <c r="E193" s="4"/>
      <c r="R193" s="5"/>
      <c r="S193" s="4"/>
      <c r="V193" s="5"/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EA9849-0A97-3043-B24D-78947B4A14EA}">
  <sheetPr codeName="Sheet5"/>
  <dimension ref="A1:V173"/>
  <sheetViews>
    <sheetView topLeftCell="I1" workbookViewId="0">
      <pane ySplit="2" topLeftCell="A3" activePane="bottomLeft" state="frozen"/>
      <selection activeCell="N24" sqref="N24"/>
      <selection pane="bottomLeft" activeCell="N24" sqref="N24"/>
    </sheetView>
  </sheetViews>
  <sheetFormatPr baseColWidth="10" defaultRowHeight="16" x14ac:dyDescent="0.2"/>
  <cols>
    <col min="1" max="1" width="21.1640625" customWidth="1"/>
    <col min="2" max="2" width="13.5" customWidth="1"/>
    <col min="3" max="3" width="14.6640625" customWidth="1"/>
    <col min="4" max="4" width="16.1640625" customWidth="1"/>
    <col min="5" max="5" width="20" customWidth="1"/>
    <col min="6" max="6" width="21.5" customWidth="1"/>
    <col min="7" max="7" width="12.1640625" customWidth="1"/>
    <col min="9" max="9" width="16.5" customWidth="1"/>
    <col min="10" max="10" width="18.33203125" customWidth="1"/>
    <col min="11" max="11" width="16.6640625" customWidth="1"/>
    <col min="12" max="17" width="16.5" customWidth="1"/>
    <col min="18" max="18" width="13" customWidth="1"/>
    <col min="19" max="19" width="16.1640625" customWidth="1"/>
    <col min="20" max="20" width="15.1640625" customWidth="1"/>
    <col min="21" max="21" width="22.33203125" customWidth="1"/>
    <col min="22" max="22" width="12.1640625" customWidth="1"/>
  </cols>
  <sheetData>
    <row r="1" spans="1:22" x14ac:dyDescent="0.2">
      <c r="A1" s="19"/>
      <c r="B1" s="72" t="s">
        <v>5</v>
      </c>
      <c r="C1" s="72"/>
      <c r="D1" s="72"/>
      <c r="E1" s="72"/>
      <c r="F1" s="72"/>
      <c r="G1" s="73" t="s">
        <v>6</v>
      </c>
      <c r="H1" s="73"/>
      <c r="I1" s="73"/>
      <c r="J1" s="73"/>
      <c r="K1" s="73"/>
      <c r="L1" s="74" t="s">
        <v>15</v>
      </c>
      <c r="M1" s="74"/>
      <c r="N1" s="74"/>
      <c r="O1" s="74"/>
      <c r="P1" s="74"/>
      <c r="Q1" s="74"/>
      <c r="R1" s="74"/>
      <c r="S1" s="74"/>
      <c r="T1" s="74"/>
      <c r="U1" s="74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2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22</v>
      </c>
      <c r="M2" s="1" t="s">
        <v>24</v>
      </c>
      <c r="N2" s="1" t="s">
        <v>23</v>
      </c>
      <c r="O2" s="1"/>
      <c r="P2" s="1"/>
      <c r="Q2" s="1"/>
      <c r="R2" s="1" t="s">
        <v>12</v>
      </c>
      <c r="S2" s="1" t="s">
        <v>3</v>
      </c>
      <c r="T2" s="1" t="s">
        <v>257</v>
      </c>
      <c r="U2" s="1" t="s">
        <v>258</v>
      </c>
      <c r="V2" s="1" t="s">
        <v>237</v>
      </c>
    </row>
    <row r="3" spans="1:22" x14ac:dyDescent="0.2">
      <c r="A3" s="16" t="s">
        <v>294</v>
      </c>
      <c r="B3" s="4">
        <v>45842802</v>
      </c>
      <c r="C3" s="4">
        <v>40821392</v>
      </c>
      <c r="D3" s="4">
        <v>5021410</v>
      </c>
      <c r="E3" s="4">
        <v>179115030000</v>
      </c>
      <c r="F3" s="4">
        <f t="shared" ref="F3:F24" si="0">E3+F4</f>
        <v>-17357969549864</v>
      </c>
      <c r="R3" s="5">
        <v>1.06E-2</v>
      </c>
      <c r="S3" s="4">
        <v>662887992</v>
      </c>
      <c r="T3" s="4">
        <f t="shared" ref="T3:T70" si="1">AVERAGE(S4,S13)</f>
        <v>699746389</v>
      </c>
      <c r="U3" s="24">
        <f t="shared" ref="U3:U72" si="2">MIN(S4:S8)</f>
        <v>596224450</v>
      </c>
      <c r="V3" s="5">
        <v>8.8999999999999999E-3</v>
      </c>
    </row>
    <row r="4" spans="1:22" x14ac:dyDescent="0.2">
      <c r="A4" s="16" t="s">
        <v>293</v>
      </c>
      <c r="B4" s="4">
        <v>36864029</v>
      </c>
      <c r="C4" s="4">
        <v>36747046</v>
      </c>
      <c r="D4" s="4">
        <v>116983</v>
      </c>
      <c r="E4" s="4">
        <v>60608340000</v>
      </c>
      <c r="F4" s="4">
        <f t="shared" si="0"/>
        <v>-17537084579864</v>
      </c>
      <c r="L4">
        <v>289</v>
      </c>
      <c r="M4">
        <v>124</v>
      </c>
      <c r="N4">
        <v>167</v>
      </c>
      <c r="R4" s="5">
        <v>5.6000000000000008E-3</v>
      </c>
      <c r="S4" s="4">
        <v>596224450</v>
      </c>
      <c r="T4" s="4">
        <f t="shared" si="1"/>
        <v>975578845.5</v>
      </c>
      <c r="U4" s="24">
        <f t="shared" si="2"/>
        <v>611399775</v>
      </c>
      <c r="V4" s="5">
        <v>6.0999999999999995E-3</v>
      </c>
    </row>
    <row r="5" spans="1:22" x14ac:dyDescent="0.2">
      <c r="A5" s="16" t="s">
        <v>292</v>
      </c>
      <c r="B5" s="4">
        <v>49320745</v>
      </c>
      <c r="C5" s="4">
        <v>45160394</v>
      </c>
      <c r="D5" s="4">
        <v>4160351</v>
      </c>
      <c r="E5" s="4">
        <v>141801740000</v>
      </c>
      <c r="F5" s="4">
        <f t="shared" si="0"/>
        <v>-17597692919864</v>
      </c>
      <c r="R5" s="5">
        <v>-5.0000000000000001E-4</v>
      </c>
      <c r="S5" s="4">
        <v>769803132</v>
      </c>
      <c r="T5" s="4">
        <f t="shared" si="1"/>
        <v>665666216.5</v>
      </c>
      <c r="U5" s="24">
        <f t="shared" si="2"/>
        <v>611399775</v>
      </c>
      <c r="V5" s="5">
        <v>6.8999999999999999E-3</v>
      </c>
    </row>
    <row r="6" spans="1:22" x14ac:dyDescent="0.2">
      <c r="A6" s="16" t="s">
        <v>291</v>
      </c>
      <c r="B6" s="4">
        <v>37113291</v>
      </c>
      <c r="C6" s="4">
        <v>31182265</v>
      </c>
      <c r="D6" s="4">
        <v>5931026</v>
      </c>
      <c r="E6" s="4">
        <v>148598880000</v>
      </c>
      <c r="F6" s="4">
        <f t="shared" si="0"/>
        <v>-17739494659864</v>
      </c>
      <c r="R6" s="5">
        <v>7.8000000000000005E-3</v>
      </c>
      <c r="S6" s="4">
        <v>611399775</v>
      </c>
      <c r="T6" s="4">
        <f t="shared" si="1"/>
        <v>729700426.5</v>
      </c>
      <c r="U6" s="24">
        <f t="shared" si="2"/>
        <v>617145386</v>
      </c>
      <c r="V6" s="5">
        <v>1.3300000000000001E-2</v>
      </c>
    </row>
    <row r="7" spans="1:22" x14ac:dyDescent="0.2">
      <c r="A7" s="16" t="s">
        <v>288</v>
      </c>
      <c r="B7" s="4">
        <v>31638466</v>
      </c>
      <c r="C7" s="4">
        <v>29766064</v>
      </c>
      <c r="D7" s="4">
        <v>1872402</v>
      </c>
      <c r="E7" s="4">
        <v>54888800000</v>
      </c>
      <c r="F7" s="4">
        <f t="shared" si="0"/>
        <v>-17888093539864</v>
      </c>
      <c r="L7">
        <v>181</v>
      </c>
      <c r="M7">
        <v>78</v>
      </c>
      <c r="N7">
        <v>311</v>
      </c>
      <c r="R7" s="5">
        <v>-5.0000000000000001E-4</v>
      </c>
      <c r="S7" s="4">
        <v>617145386</v>
      </c>
      <c r="T7" s="4">
        <f t="shared" si="1"/>
        <v>898758408.5</v>
      </c>
      <c r="U7" s="24">
        <f t="shared" si="2"/>
        <v>860493292</v>
      </c>
      <c r="V7" s="5">
        <v>8.3000000000000001E-3</v>
      </c>
    </row>
    <row r="8" spans="1:22" x14ac:dyDescent="0.2">
      <c r="A8" s="16" t="s">
        <v>287</v>
      </c>
      <c r="B8" s="4">
        <v>43692029</v>
      </c>
      <c r="C8" s="4">
        <v>41581077</v>
      </c>
      <c r="D8" s="4">
        <v>2110952</v>
      </c>
      <c r="E8" s="4">
        <v>16710320000</v>
      </c>
      <c r="F8" s="4">
        <f t="shared" si="0"/>
        <v>-17942982339864</v>
      </c>
      <c r="L8">
        <v>195</v>
      </c>
      <c r="M8">
        <v>69</v>
      </c>
      <c r="N8">
        <v>309</v>
      </c>
      <c r="R8" s="5">
        <v>-6.5000000000000006E-3</v>
      </c>
      <c r="S8" s="4">
        <v>1086669255</v>
      </c>
      <c r="T8" s="4">
        <f t="shared" si="1"/>
        <v>788710620.5</v>
      </c>
      <c r="U8" s="24">
        <f t="shared" si="2"/>
        <v>803268328</v>
      </c>
      <c r="V8" s="5">
        <v>1.3100000000000001E-2</v>
      </c>
    </row>
    <row r="9" spans="1:22" x14ac:dyDescent="0.2">
      <c r="A9" s="16" t="s">
        <v>286</v>
      </c>
      <c r="B9" s="4">
        <v>64901323</v>
      </c>
      <c r="C9" s="4">
        <v>52148910</v>
      </c>
      <c r="D9" s="4">
        <v>12752413</v>
      </c>
      <c r="E9" s="4">
        <v>152554090000</v>
      </c>
      <c r="F9" s="4">
        <f t="shared" si="0"/>
        <v>-17959692659864</v>
      </c>
      <c r="R9" s="5">
        <v>5.9999999999999995E-4</v>
      </c>
      <c r="S9" s="4">
        <v>860493292</v>
      </c>
      <c r="T9" s="4">
        <f t="shared" si="1"/>
        <v>884780736.5</v>
      </c>
      <c r="U9" s="24">
        <f t="shared" si="2"/>
        <v>803268328</v>
      </c>
      <c r="V9" s="5">
        <v>0.01</v>
      </c>
    </row>
    <row r="10" spans="1:22" x14ac:dyDescent="0.2">
      <c r="A10" s="16" t="s">
        <v>281</v>
      </c>
      <c r="B10" s="4">
        <v>41175626</v>
      </c>
      <c r="C10" s="4">
        <v>47816634</v>
      </c>
      <c r="D10" s="4">
        <v>-6641008</v>
      </c>
      <c r="E10" s="4">
        <v>-216177690000</v>
      </c>
      <c r="F10" s="4">
        <f t="shared" si="0"/>
        <v>-18112246749864</v>
      </c>
      <c r="L10" s="20">
        <v>195</v>
      </c>
      <c r="M10">
        <v>69</v>
      </c>
      <c r="N10" s="21">
        <v>309</v>
      </c>
      <c r="R10" s="5">
        <v>2.5000000000000001E-3</v>
      </c>
      <c r="S10" s="4">
        <v>992761212</v>
      </c>
      <c r="T10" s="4">
        <f t="shared" si="1"/>
        <v>757625459.5</v>
      </c>
      <c r="U10" s="24">
        <f t="shared" si="2"/>
        <v>719932658</v>
      </c>
      <c r="V10" s="5">
        <v>8.8000000000000005E-3</v>
      </c>
    </row>
    <row r="11" spans="1:22" x14ac:dyDescent="0.2">
      <c r="A11" s="16" t="s">
        <v>273</v>
      </c>
      <c r="B11" s="4">
        <v>48423900</v>
      </c>
      <c r="C11" s="4">
        <v>49859310</v>
      </c>
      <c r="D11" s="4">
        <v>-1435410</v>
      </c>
      <c r="E11" s="4">
        <v>-115344052532</v>
      </c>
      <c r="F11" s="4">
        <f t="shared" si="0"/>
        <v>-17896069059864</v>
      </c>
      <c r="L11" s="20">
        <v>157</v>
      </c>
      <c r="M11">
        <v>70</v>
      </c>
      <c r="N11" s="21">
        <v>340</v>
      </c>
      <c r="R11" s="5">
        <v>1.4000000000000002E-3</v>
      </c>
      <c r="S11" s="4">
        <v>870509266</v>
      </c>
      <c r="T11" s="4">
        <f t="shared" si="1"/>
        <v>781973427</v>
      </c>
      <c r="U11" s="24">
        <f t="shared" si="2"/>
        <v>719932658</v>
      </c>
      <c r="V11" s="5">
        <v>6.4000000000000003E-3</v>
      </c>
    </row>
    <row r="12" spans="1:22" x14ac:dyDescent="0.2">
      <c r="A12" s="16" t="s">
        <v>272</v>
      </c>
      <c r="B12" s="4">
        <v>43994146</v>
      </c>
      <c r="C12" s="4">
        <v>49540173</v>
      </c>
      <c r="D12" s="4">
        <v>-5546027</v>
      </c>
      <c r="E12" s="4">
        <v>-248417520000</v>
      </c>
      <c r="F12" s="4">
        <f t="shared" si="0"/>
        <v>-17780725007332</v>
      </c>
      <c r="L12">
        <v>273</v>
      </c>
      <c r="M12">
        <v>79</v>
      </c>
      <c r="N12">
        <v>234</v>
      </c>
      <c r="R12" s="5">
        <v>4.7999999999999996E-3</v>
      </c>
      <c r="S12" s="4">
        <v>905408420</v>
      </c>
      <c r="T12" s="4">
        <f t="shared" si="1"/>
        <v>680649937.5</v>
      </c>
      <c r="U12" s="24">
        <f t="shared" si="2"/>
        <v>710847562</v>
      </c>
      <c r="V12" s="5">
        <v>6.0999999999999995E-3</v>
      </c>
    </row>
    <row r="13" spans="1:22" x14ac:dyDescent="0.2">
      <c r="A13" s="16" t="s">
        <v>248</v>
      </c>
      <c r="B13" s="4">
        <v>43090162</v>
      </c>
      <c r="C13" s="4">
        <v>54887765</v>
      </c>
      <c r="D13" s="4">
        <f>B13-C13</f>
        <v>-11797603</v>
      </c>
      <c r="E13" s="4">
        <f>1033262860000-1456106390000</f>
        <v>-422843530000</v>
      </c>
      <c r="F13" s="4">
        <f t="shared" si="0"/>
        <v>-17532307487332</v>
      </c>
      <c r="L13">
        <v>221</v>
      </c>
      <c r="M13">
        <v>95</v>
      </c>
      <c r="N13">
        <v>267</v>
      </c>
      <c r="R13" s="5">
        <v>3.4000000000000002E-3</v>
      </c>
      <c r="S13" s="4">
        <v>803268328</v>
      </c>
      <c r="T13" s="4">
        <f t="shared" si="1"/>
        <v>851177037.5</v>
      </c>
      <c r="U13" s="24">
        <f t="shared" si="2"/>
        <v>710847562</v>
      </c>
      <c r="V13" s="5">
        <v>5.8999999999999999E-3</v>
      </c>
    </row>
    <row r="14" spans="1:22" x14ac:dyDescent="0.2">
      <c r="A14" s="16" t="s">
        <v>240</v>
      </c>
      <c r="B14" s="4">
        <v>48939384</v>
      </c>
      <c r="C14" s="4">
        <v>44756992</v>
      </c>
      <c r="D14" s="4">
        <f>B14-C14</f>
        <v>4182392</v>
      </c>
      <c r="E14" s="4">
        <f>1182292610000-1199627690000</f>
        <v>-17335080000</v>
      </c>
      <c r="F14" s="4">
        <f t="shared" si="0"/>
        <v>-17109463957332</v>
      </c>
      <c r="R14" s="5">
        <v>5.6999999999999993E-3</v>
      </c>
      <c r="S14" s="4">
        <v>1181354559</v>
      </c>
      <c r="T14" s="4">
        <f t="shared" si="1"/>
        <v>659071256.5</v>
      </c>
      <c r="U14" s="24">
        <f t="shared" si="2"/>
        <v>710847562</v>
      </c>
      <c r="V14" s="5">
        <v>1.3600000000000001E-2</v>
      </c>
    </row>
    <row r="15" spans="1:22" x14ac:dyDescent="0.2">
      <c r="A15" s="16" t="s">
        <v>239</v>
      </c>
      <c r="B15" s="4">
        <v>28623900</v>
      </c>
      <c r="C15" s="4">
        <v>44841865</v>
      </c>
      <c r="D15" s="4">
        <v>-16217965</v>
      </c>
      <c r="E15" s="4">
        <f>820675140000-1026870230000</f>
        <v>-206195090000</v>
      </c>
      <c r="F15" s="4">
        <f t="shared" si="0"/>
        <v>-17092128877332</v>
      </c>
      <c r="R15" s="5">
        <v>1.1000000000000001E-2</v>
      </c>
      <c r="S15" s="4">
        <v>719932658</v>
      </c>
      <c r="T15" s="4">
        <f t="shared" si="1"/>
        <v>746081118</v>
      </c>
      <c r="U15" s="24">
        <f t="shared" si="2"/>
        <v>644741653</v>
      </c>
      <c r="V15" s="5">
        <v>1.3899999999999999E-2</v>
      </c>
    </row>
    <row r="16" spans="1:22" x14ac:dyDescent="0.2">
      <c r="A16" s="16" t="s">
        <v>238</v>
      </c>
      <c r="B16" s="4">
        <v>26743395</v>
      </c>
      <c r="C16" s="4">
        <v>50163322</v>
      </c>
      <c r="D16" s="4">
        <v>-23419927</v>
      </c>
      <c r="E16" s="4">
        <f>789141320000-1144072950000</f>
        <v>-354931630000</v>
      </c>
      <c r="F16" s="4">
        <f t="shared" si="0"/>
        <v>-16885933787332</v>
      </c>
      <c r="L16" s="20">
        <v>197</v>
      </c>
      <c r="M16">
        <v>77</v>
      </c>
      <c r="N16" s="21">
        <v>299</v>
      </c>
      <c r="R16" s="5">
        <v>1.6000000000000001E-3</v>
      </c>
      <c r="S16" s="4">
        <v>842255467</v>
      </c>
      <c r="T16" s="4">
        <f t="shared" si="1"/>
        <v>712002577.5</v>
      </c>
      <c r="U16" s="24">
        <f t="shared" si="2"/>
        <v>644741653</v>
      </c>
      <c r="V16" s="5">
        <v>9.7000000000000003E-3</v>
      </c>
    </row>
    <row r="17" spans="1:22" x14ac:dyDescent="0.2">
      <c r="A17" s="16" t="s">
        <v>234</v>
      </c>
      <c r="B17" s="4">
        <v>46080839</v>
      </c>
      <c r="C17" s="4">
        <v>32010478</v>
      </c>
      <c r="D17" s="4">
        <v>14070361</v>
      </c>
      <c r="E17" s="4">
        <f>1281698380000-939629150000</f>
        <v>342069230000</v>
      </c>
      <c r="F17" s="4">
        <f t="shared" si="0"/>
        <v>-16531002157332</v>
      </c>
      <c r="R17" s="5">
        <v>8.9999999999999998E-4</v>
      </c>
      <c r="S17" s="4">
        <v>710847562</v>
      </c>
      <c r="T17" s="4">
        <f t="shared" si="1"/>
        <v>733378623</v>
      </c>
      <c r="U17" s="24">
        <f t="shared" si="2"/>
        <v>558031547</v>
      </c>
      <c r="V17" s="5">
        <v>5.4000000000000003E-3</v>
      </c>
    </row>
    <row r="18" spans="1:22" x14ac:dyDescent="0.2">
      <c r="A18" s="16" t="s">
        <v>233</v>
      </c>
      <c r="B18" s="4">
        <v>45000793</v>
      </c>
      <c r="C18" s="4">
        <v>34641061</v>
      </c>
      <c r="D18" s="4">
        <v>10359732</v>
      </c>
      <c r="E18" s="4">
        <f>1223355350000-779929710000</f>
        <v>443425640000</v>
      </c>
      <c r="F18" s="4">
        <f t="shared" si="0"/>
        <v>-16873071387332</v>
      </c>
      <c r="R18" s="5">
        <v>6.1999999999999998E-3</v>
      </c>
      <c r="S18" s="4">
        <v>716927949</v>
      </c>
      <c r="T18" s="4">
        <f t="shared" si="1"/>
        <v>728911187</v>
      </c>
      <c r="U18" s="24">
        <f t="shared" si="2"/>
        <v>520999516</v>
      </c>
      <c r="V18" s="5">
        <v>8.8417329796640146E-3</v>
      </c>
    </row>
    <row r="19" spans="1:22" x14ac:dyDescent="0.2">
      <c r="A19" s="16" t="s">
        <v>232</v>
      </c>
      <c r="B19" s="4">
        <v>34734277</v>
      </c>
      <c r="C19" s="4">
        <v>32498263</v>
      </c>
      <c r="D19" s="4">
        <v>2236014</v>
      </c>
      <c r="E19" s="4">
        <f>953080350000-838980240000</f>
        <v>114100110000</v>
      </c>
      <c r="F19" s="4">
        <f t="shared" si="0"/>
        <v>-17316497027332</v>
      </c>
      <c r="R19" s="5">
        <v>-2.0000000000000001E-4</v>
      </c>
      <c r="S19" s="4">
        <v>776800261</v>
      </c>
      <c r="T19" s="4">
        <f t="shared" si="1"/>
        <v>744391889</v>
      </c>
      <c r="U19" s="24">
        <f t="shared" si="2"/>
        <v>520999516</v>
      </c>
      <c r="V19" s="5">
        <v>3.552397868561279E-3</v>
      </c>
    </row>
    <row r="20" spans="1:22" x14ac:dyDescent="0.2">
      <c r="A20" s="16" t="s">
        <v>231</v>
      </c>
      <c r="B20" s="4">
        <v>40902537</v>
      </c>
      <c r="C20" s="4">
        <v>49781588</v>
      </c>
      <c r="D20" s="4">
        <v>-8879051</v>
      </c>
      <c r="E20" s="4">
        <f>1088032600000-1397996610000</f>
        <v>-309964010000</v>
      </c>
      <c r="F20" s="4">
        <f t="shared" si="0"/>
        <v>-17430597137332</v>
      </c>
      <c r="R20" s="5">
        <v>4.0999999999999995E-3</v>
      </c>
      <c r="S20" s="4">
        <v>644741653</v>
      </c>
      <c r="T20" s="4">
        <f t="shared" si="1"/>
        <v>652081455</v>
      </c>
      <c r="U20" s="24">
        <f t="shared" si="2"/>
        <v>520999516</v>
      </c>
      <c r="V20" s="5">
        <v>4.4523597506678537E-3</v>
      </c>
    </row>
    <row r="21" spans="1:22" x14ac:dyDescent="0.2">
      <c r="A21" s="16" t="s">
        <v>230</v>
      </c>
      <c r="B21" s="4">
        <v>28302963</v>
      </c>
      <c r="C21" s="4">
        <v>31234536</v>
      </c>
      <c r="D21" s="4">
        <v>-2931573</v>
      </c>
      <c r="E21" s="4">
        <f>705610260000-827552000000</f>
        <v>-121941740000</v>
      </c>
      <c r="F21" s="4">
        <f t="shared" si="0"/>
        <v>-17120633127332</v>
      </c>
      <c r="R21" s="5">
        <v>1.32E-2</v>
      </c>
      <c r="S21" s="4">
        <v>658538434</v>
      </c>
      <c r="T21" s="4">
        <f t="shared" si="1"/>
        <v>629310650.5</v>
      </c>
      <c r="U21" s="24">
        <f t="shared" si="2"/>
        <v>520999516</v>
      </c>
      <c r="V21" s="5">
        <v>1.2522361359570662E-2</v>
      </c>
    </row>
    <row r="22" spans="1:22" x14ac:dyDescent="0.2">
      <c r="A22" s="16" t="s">
        <v>229</v>
      </c>
      <c r="B22" s="4">
        <v>34340747</v>
      </c>
      <c r="C22" s="4">
        <v>55465355</v>
      </c>
      <c r="D22" s="4">
        <v>-21124608</v>
      </c>
      <c r="E22" s="4">
        <f>1006762480000-1513518390000</f>
        <v>-506755910000</v>
      </c>
      <c r="F22" s="4">
        <f t="shared" si="0"/>
        <v>-16998691387332</v>
      </c>
      <c r="R22" s="5">
        <v>5.9999999999999995E-4</v>
      </c>
      <c r="S22" s="4">
        <v>558031547</v>
      </c>
      <c r="T22" s="4">
        <f t="shared" si="1"/>
        <v>670047282.5</v>
      </c>
      <c r="U22" s="24">
        <f t="shared" si="2"/>
        <v>520999516</v>
      </c>
      <c r="V22" s="5">
        <v>5.4298642533936649E-3</v>
      </c>
    </row>
    <row r="23" spans="1:22" x14ac:dyDescent="0.2">
      <c r="A23" s="16" t="s">
        <v>228</v>
      </c>
      <c r="B23" s="4">
        <v>34527685</v>
      </c>
      <c r="C23" s="4">
        <v>51043836</v>
      </c>
      <c r="D23" s="4">
        <v>-16516151</v>
      </c>
      <c r="E23" s="4">
        <f>910664280000-1444782210000</f>
        <v>-534117930000</v>
      </c>
      <c r="F23" s="4">
        <f t="shared" si="0"/>
        <v>-16491935477332</v>
      </c>
      <c r="R23" s="5">
        <v>1.5E-3</v>
      </c>
      <c r="S23" s="4">
        <v>520999516</v>
      </c>
      <c r="T23" s="4">
        <f t="shared" si="1"/>
        <v>966399203</v>
      </c>
      <c r="U23" s="24">
        <f t="shared" si="2"/>
        <v>598209855</v>
      </c>
      <c r="V23" s="5">
        <v>7.2595281306715061E-3</v>
      </c>
    </row>
    <row r="24" spans="1:22" x14ac:dyDescent="0.2">
      <c r="A24" s="16" t="s">
        <v>222</v>
      </c>
      <c r="B24" s="4">
        <v>98888248</v>
      </c>
      <c r="C24" s="4">
        <v>117141667</v>
      </c>
      <c r="D24" s="4">
        <v>-18253419</v>
      </c>
      <c r="E24" s="4">
        <f>3115833430000-3528201430000</f>
        <v>-412368000000</v>
      </c>
      <c r="F24" s="4">
        <f t="shared" si="0"/>
        <v>-15957817547332</v>
      </c>
      <c r="R24" s="5">
        <v>4.0999999999999995E-3</v>
      </c>
      <c r="S24" s="4">
        <v>598209855</v>
      </c>
      <c r="T24" s="4">
        <f t="shared" si="1"/>
        <v>751933537.5</v>
      </c>
      <c r="U24" s="24">
        <f t="shared" si="2"/>
        <v>649906769</v>
      </c>
      <c r="V24" s="5">
        <v>7.2595281306715061E-3</v>
      </c>
    </row>
    <row r="25" spans="1:22" x14ac:dyDescent="0.2">
      <c r="A25" s="16" t="s">
        <v>213</v>
      </c>
      <c r="B25" s="4">
        <v>43158826</v>
      </c>
      <c r="C25" s="4">
        <v>62788098</v>
      </c>
      <c r="D25" s="4">
        <v>-19629272</v>
      </c>
      <c r="E25" s="4">
        <f>1121219030000-1587223410000</f>
        <v>-466004380000</v>
      </c>
      <c r="F25" s="4">
        <f t="shared" ref="F25:F79" si="3">E25+F26</f>
        <v>-15545449547332</v>
      </c>
      <c r="R25" s="5">
        <v>4.0000000000000001E-3</v>
      </c>
      <c r="S25" s="4">
        <v>649906769</v>
      </c>
      <c r="T25" s="4">
        <f t="shared" si="1"/>
        <v>768906785.5</v>
      </c>
      <c r="U25" s="24">
        <f t="shared" si="2"/>
        <v>645624476</v>
      </c>
      <c r="V25" s="5">
        <v>1.2773722627737228E-2</v>
      </c>
    </row>
    <row r="26" spans="1:22" x14ac:dyDescent="0.2">
      <c r="A26" s="16" t="s">
        <v>212</v>
      </c>
      <c r="B26" s="4">
        <v>104341775</v>
      </c>
      <c r="C26" s="4">
        <v>131867043</v>
      </c>
      <c r="D26" s="4">
        <v>-27525268</v>
      </c>
      <c r="E26" s="4">
        <f>2908614720000-3679303410000</f>
        <v>-770688690000</v>
      </c>
      <c r="F26" s="4">
        <f t="shared" si="3"/>
        <v>-15079445167332</v>
      </c>
      <c r="R26" s="5">
        <v>-9.4999999999999998E-3</v>
      </c>
      <c r="S26" s="4">
        <v>713157593</v>
      </c>
      <c r="T26" s="4">
        <f t="shared" si="1"/>
        <v>935238816</v>
      </c>
      <c r="U26" s="24">
        <f t="shared" si="2"/>
        <v>645624476</v>
      </c>
      <c r="V26" s="5">
        <v>1.1775362318840582E-2</v>
      </c>
    </row>
    <row r="27" spans="1:22" x14ac:dyDescent="0.2">
      <c r="A27" s="16" t="s">
        <v>211</v>
      </c>
      <c r="B27" s="4">
        <v>97376813</v>
      </c>
      <c r="C27" s="4">
        <v>141969252</v>
      </c>
      <c r="D27" s="4">
        <v>-44592439</v>
      </c>
      <c r="E27" s="4">
        <f>2476644790000-3944754250000</f>
        <v>-1468109460000</v>
      </c>
      <c r="F27" s="4">
        <f t="shared" si="3"/>
        <v>-14308756477332</v>
      </c>
      <c r="R27" s="5">
        <v>-7.0999999999999995E-3</v>
      </c>
      <c r="S27" s="4">
        <v>749829297</v>
      </c>
      <c r="T27" s="4">
        <f t="shared" si="1"/>
        <v>642304811.5</v>
      </c>
      <c r="U27" s="24">
        <f t="shared" si="2"/>
        <v>645624476</v>
      </c>
      <c r="V27" s="5">
        <v>9.883198562443846E-3</v>
      </c>
    </row>
    <row r="28" spans="1:22" x14ac:dyDescent="0.2">
      <c r="A28" s="16" t="s">
        <v>210</v>
      </c>
      <c r="B28" s="4">
        <v>54567961</v>
      </c>
      <c r="C28" s="4">
        <v>70838342</v>
      </c>
      <c r="D28" s="4">
        <v>-16270381</v>
      </c>
      <c r="E28" s="4">
        <f>1945622410000-2303817890000</f>
        <v>-358195480000</v>
      </c>
      <c r="F28" s="4">
        <f t="shared" si="3"/>
        <v>-12840647017332</v>
      </c>
      <c r="R28" s="5">
        <v>-3.7000000000000002E-3</v>
      </c>
      <c r="S28" s="4">
        <v>681022113</v>
      </c>
      <c r="T28" s="4">
        <f t="shared" si="1"/>
        <v>783762751.5</v>
      </c>
      <c r="U28" s="24">
        <f t="shared" si="2"/>
        <v>645624476</v>
      </c>
      <c r="V28" s="5">
        <v>1.0714285714285714E-2</v>
      </c>
    </row>
    <row r="29" spans="1:22" x14ac:dyDescent="0.2">
      <c r="A29" s="16" t="s">
        <v>209</v>
      </c>
      <c r="B29" s="4">
        <v>47096453</v>
      </c>
      <c r="C29" s="4">
        <v>82877275</v>
      </c>
      <c r="D29" s="4">
        <v>-35780822</v>
      </c>
      <c r="E29" s="4">
        <f>1530063370000-2445349060000</f>
        <v>-915285690000</v>
      </c>
      <c r="F29" s="4">
        <f t="shared" si="3"/>
        <v>-12482451537332</v>
      </c>
      <c r="R29" s="5">
        <v>-1.1899999999999999E-2</v>
      </c>
      <c r="S29" s="4">
        <v>844042125</v>
      </c>
      <c r="T29" s="4">
        <f t="shared" si="1"/>
        <v>630290808</v>
      </c>
      <c r="U29" s="24">
        <f t="shared" si="2"/>
        <v>645624476</v>
      </c>
      <c r="V29" s="5">
        <v>1.6799292661361626E-2</v>
      </c>
    </row>
    <row r="30" spans="1:22" x14ac:dyDescent="0.2">
      <c r="A30" s="16" t="s">
        <v>208</v>
      </c>
      <c r="B30" s="4">
        <v>37405074</v>
      </c>
      <c r="C30" s="4">
        <v>48903393</v>
      </c>
      <c r="D30" s="4">
        <v>-11498319</v>
      </c>
      <c r="E30" s="4">
        <f>1058750340000-1367397780000</f>
        <v>-308647440000</v>
      </c>
      <c r="F30" s="4">
        <f t="shared" si="3"/>
        <v>-11567165847332</v>
      </c>
      <c r="R30" s="5">
        <v>1.9E-3</v>
      </c>
      <c r="S30" s="4">
        <v>645624476</v>
      </c>
      <c r="T30" s="4">
        <f t="shared" si="1"/>
        <v>691237160.5</v>
      </c>
      <c r="U30" s="24">
        <f t="shared" si="2"/>
        <v>700589754</v>
      </c>
      <c r="V30" s="5">
        <v>6.1946902654867256E-3</v>
      </c>
    </row>
    <row r="31" spans="1:22" x14ac:dyDescent="0.2">
      <c r="A31" s="16" t="s">
        <v>207</v>
      </c>
      <c r="B31" s="4">
        <v>43741392</v>
      </c>
      <c r="C31" s="4">
        <v>63499153</v>
      </c>
      <c r="D31" s="4">
        <v>-19757761</v>
      </c>
      <c r="E31" s="4">
        <f>1135429290000-1568820180000</f>
        <v>-433390890000</v>
      </c>
      <c r="F31" s="4">
        <f t="shared" si="3"/>
        <v>-11258518407332</v>
      </c>
      <c r="R31" s="5">
        <v>8.9999999999999998E-4</v>
      </c>
      <c r="S31" s="4">
        <v>700589754</v>
      </c>
      <c r="T31" s="4">
        <f t="shared" si="1"/>
        <v>707055161</v>
      </c>
      <c r="U31" s="24">
        <f t="shared" si="2"/>
        <v>819095049</v>
      </c>
      <c r="V31" s="5">
        <v>7.9716563330380873E-3</v>
      </c>
    </row>
    <row r="32" spans="1:22" x14ac:dyDescent="0.2">
      <c r="A32" s="16" t="s">
        <v>206</v>
      </c>
      <c r="B32" s="4">
        <v>43599552</v>
      </c>
      <c r="C32" s="4">
        <v>52733840</v>
      </c>
      <c r="D32" s="4">
        <v>-9134288</v>
      </c>
      <c r="E32" s="4">
        <f>1174900720000-1624508040000</f>
        <v>-449607320000</v>
      </c>
      <c r="F32" s="4">
        <f t="shared" si="3"/>
        <v>-10825127517332</v>
      </c>
      <c r="R32" s="5">
        <v>2.5999999999999999E-3</v>
      </c>
      <c r="S32" s="4">
        <v>819095049</v>
      </c>
      <c r="T32" s="4">
        <f t="shared" si="1"/>
        <v>1146465900.5</v>
      </c>
      <c r="U32" s="24">
        <f t="shared" si="2"/>
        <v>603587510</v>
      </c>
      <c r="V32" s="5">
        <v>7.0984915705412602E-3</v>
      </c>
    </row>
    <row r="33" spans="1:22" x14ac:dyDescent="0.2">
      <c r="A33" s="16" t="s">
        <v>205</v>
      </c>
      <c r="B33" s="4">
        <v>54167473</v>
      </c>
      <c r="C33" s="4">
        <v>84851023</v>
      </c>
      <c r="D33" s="4">
        <v>-30683550</v>
      </c>
      <c r="E33" s="4">
        <f>1513565150000-2331493700000</f>
        <v>-817928550000</v>
      </c>
      <c r="F33" s="4">
        <f t="shared" si="3"/>
        <v>-10375520197332</v>
      </c>
      <c r="R33" s="5">
        <v>-4.4000000000000003E-3</v>
      </c>
      <c r="S33" s="4">
        <v>1334588551</v>
      </c>
      <c r="T33" s="4">
        <f t="shared" si="1"/>
        <v>941115597</v>
      </c>
      <c r="U33" s="24">
        <f t="shared" si="2"/>
        <v>603587510</v>
      </c>
      <c r="V33" s="5">
        <v>1.7699115044247787E-2</v>
      </c>
    </row>
    <row r="34" spans="1:22" x14ac:dyDescent="0.2">
      <c r="A34" s="16" t="s">
        <v>204</v>
      </c>
      <c r="B34" s="4">
        <v>46057188</v>
      </c>
      <c r="C34" s="4">
        <v>62451521</v>
      </c>
      <c r="D34" s="4">
        <v>-16394333</v>
      </c>
      <c r="E34" s="4">
        <f>1271589310000-1820197030000</f>
        <v>-548607720000</v>
      </c>
      <c r="F34" s="4">
        <f t="shared" si="3"/>
        <v>-9557591647332</v>
      </c>
      <c r="R34" s="5">
        <v>9.3999999999999986E-3</v>
      </c>
      <c r="S34" s="4">
        <v>853960306</v>
      </c>
      <c r="T34" s="4">
        <f t="shared" si="1"/>
        <v>885466451</v>
      </c>
      <c r="U34" s="24">
        <f t="shared" si="2"/>
        <v>603587510</v>
      </c>
      <c r="V34" s="5">
        <v>8.8809946714031966E-3</v>
      </c>
    </row>
    <row r="35" spans="1:22" x14ac:dyDescent="0.2">
      <c r="A35" s="16" t="s">
        <v>203</v>
      </c>
      <c r="B35" s="4">
        <v>23790931</v>
      </c>
      <c r="C35" s="4">
        <v>79652611</v>
      </c>
      <c r="D35" s="4">
        <v>-55861680</v>
      </c>
      <c r="E35" s="4">
        <f>569294280000-2127006760000</f>
        <v>-1557712480000</v>
      </c>
      <c r="F35" s="4">
        <f t="shared" si="3"/>
        <v>-9008983927332</v>
      </c>
      <c r="R35" s="5">
        <v>-4.0000000000000001E-3</v>
      </c>
      <c r="S35" s="4">
        <v>824655978</v>
      </c>
      <c r="T35" s="4">
        <f t="shared" si="1"/>
        <v>916631074.5</v>
      </c>
      <c r="U35" s="24">
        <f t="shared" si="2"/>
        <v>603587510</v>
      </c>
      <c r="V35" s="5">
        <v>9.7864768683274019E-3</v>
      </c>
    </row>
    <row r="36" spans="1:22" x14ac:dyDescent="0.2">
      <c r="A36" s="16" t="s">
        <v>202</v>
      </c>
      <c r="B36" s="4">
        <v>31302430</v>
      </c>
      <c r="C36" s="4">
        <v>52089050</v>
      </c>
      <c r="D36" s="4">
        <v>-20786620</v>
      </c>
      <c r="E36" s="4">
        <f>881352020933-1464071087528</f>
        <v>-582719066595</v>
      </c>
      <c r="F36" s="4">
        <f t="shared" si="3"/>
        <v>-7451271447332</v>
      </c>
      <c r="R36" s="5">
        <v>1.66E-2</v>
      </c>
      <c r="S36" s="4">
        <v>1120648335</v>
      </c>
      <c r="T36" s="4">
        <f t="shared" si="1"/>
        <v>722528152</v>
      </c>
      <c r="U36" s="24">
        <f t="shared" si="2"/>
        <v>595015273</v>
      </c>
      <c r="V36" s="5">
        <v>1.5124555160142349E-2</v>
      </c>
    </row>
    <row r="37" spans="1:22" x14ac:dyDescent="0.2">
      <c r="A37" s="16" t="s">
        <v>201</v>
      </c>
      <c r="B37" s="4">
        <v>22939708</v>
      </c>
      <c r="C37" s="4">
        <v>35708738</v>
      </c>
      <c r="D37" s="4">
        <v>-12769030</v>
      </c>
      <c r="E37" s="4">
        <v>-309034110000</v>
      </c>
      <c r="F37" s="4">
        <f t="shared" si="3"/>
        <v>-6868552380737</v>
      </c>
      <c r="R37" s="5">
        <v>7.3000000000000001E-3</v>
      </c>
      <c r="S37" s="4">
        <v>603587510</v>
      </c>
      <c r="T37" s="4">
        <f t="shared" si="1"/>
        <v>989343879.5</v>
      </c>
      <c r="U37" s="24">
        <f t="shared" si="2"/>
        <v>595015273</v>
      </c>
      <c r="V37" s="5">
        <v>1.0889292196007259E-2</v>
      </c>
    </row>
    <row r="38" spans="1:22" x14ac:dyDescent="0.2">
      <c r="A38" s="16" t="s">
        <v>200</v>
      </c>
      <c r="B38" s="4">
        <v>48707523</v>
      </c>
      <c r="C38" s="4">
        <v>54247978</v>
      </c>
      <c r="D38" s="4">
        <v>-5540455</v>
      </c>
      <c r="E38" s="4">
        <v>-383361210000</v>
      </c>
      <c r="F38" s="4">
        <f t="shared" si="3"/>
        <v>-6559518270737</v>
      </c>
      <c r="R38" s="5">
        <v>-7.9000000000000008E-3</v>
      </c>
      <c r="S38" s="4">
        <v>723483378</v>
      </c>
      <c r="T38" s="4">
        <f t="shared" si="1"/>
        <v>651176645</v>
      </c>
      <c r="U38" s="24">
        <f t="shared" si="2"/>
        <v>595015273</v>
      </c>
      <c r="V38" s="5">
        <v>1.1743450767841012E-2</v>
      </c>
    </row>
    <row r="39" spans="1:22" x14ac:dyDescent="0.2">
      <c r="A39" s="16" t="s">
        <v>199</v>
      </c>
      <c r="B39" s="4">
        <v>36171598</v>
      </c>
      <c r="C39" s="4">
        <v>41732098</v>
      </c>
      <c r="D39" s="4">
        <v>-5560500</v>
      </c>
      <c r="E39" s="4">
        <v>-100710330000</v>
      </c>
      <c r="F39" s="4">
        <f t="shared" si="3"/>
        <v>-6176157060737</v>
      </c>
      <c r="R39" s="5">
        <v>6.7000000000000002E-3</v>
      </c>
      <c r="S39" s="4">
        <v>614957140</v>
      </c>
      <c r="T39" s="4">
        <f t="shared" si="1"/>
        <v>809922289.5</v>
      </c>
      <c r="U39" s="24">
        <f t="shared" si="2"/>
        <v>595015273</v>
      </c>
      <c r="V39" s="5">
        <v>8.1447963800904983E-3</v>
      </c>
    </row>
    <row r="40" spans="1:22" x14ac:dyDescent="0.2">
      <c r="A40" s="16" t="s">
        <v>198</v>
      </c>
      <c r="B40" s="4">
        <v>36175917</v>
      </c>
      <c r="C40" s="4">
        <v>34517958</v>
      </c>
      <c r="D40" s="4">
        <v>1657959</v>
      </c>
      <c r="E40" s="4">
        <v>48002310000</v>
      </c>
      <c r="F40" s="4">
        <f t="shared" si="3"/>
        <v>-6075446730737</v>
      </c>
      <c r="R40" s="5">
        <v>6.8000000000000005E-3</v>
      </c>
      <c r="S40" s="4">
        <v>681884567</v>
      </c>
      <c r="T40" s="4">
        <f t="shared" si="1"/>
        <v>708606193.5</v>
      </c>
      <c r="U40" s="24">
        <f t="shared" si="2"/>
        <v>595015273</v>
      </c>
      <c r="V40" s="5">
        <v>1.824817518248175E-2</v>
      </c>
    </row>
    <row r="41" spans="1:22" x14ac:dyDescent="0.2">
      <c r="A41" s="16" t="s">
        <v>197</v>
      </c>
      <c r="B41" s="4">
        <v>26656255</v>
      </c>
      <c r="C41" s="4">
        <v>25942785</v>
      </c>
      <c r="D41" s="4">
        <v>713470</v>
      </c>
      <c r="E41" s="4">
        <v>40538100000</v>
      </c>
      <c r="F41" s="4">
        <f t="shared" si="3"/>
        <v>-6123449040737</v>
      </c>
      <c r="R41" s="5">
        <v>-6.8999999999999999E-3</v>
      </c>
      <c r="S41" s="4">
        <v>595015273</v>
      </c>
      <c r="T41" s="4">
        <f t="shared" si="1"/>
        <v>873890316</v>
      </c>
      <c r="U41" s="24">
        <f t="shared" si="2"/>
        <v>712613814</v>
      </c>
      <c r="V41" s="5">
        <v>1.0027347310847767E-2</v>
      </c>
    </row>
    <row r="42" spans="1:22" x14ac:dyDescent="0.2">
      <c r="A42" s="16" t="s">
        <v>196</v>
      </c>
      <c r="B42" s="4">
        <v>46875076</v>
      </c>
      <c r="C42" s="4">
        <v>38631634</v>
      </c>
      <c r="D42" s="4">
        <v>8243442</v>
      </c>
      <c r="E42" s="4">
        <v>398629530000</v>
      </c>
      <c r="F42" s="4">
        <f t="shared" si="3"/>
        <v>-6163987140737</v>
      </c>
      <c r="R42" s="5">
        <v>6.5000000000000006E-3</v>
      </c>
      <c r="S42" s="4">
        <v>958343250</v>
      </c>
      <c r="T42" s="4">
        <f t="shared" si="1"/>
        <v>1030533777</v>
      </c>
      <c r="U42" s="24">
        <f t="shared" si="2"/>
        <v>712613814</v>
      </c>
      <c r="V42" s="5">
        <v>2.0985401459854013E-2</v>
      </c>
    </row>
    <row r="43" spans="1:22" x14ac:dyDescent="0.2">
      <c r="A43" s="16" t="s">
        <v>195</v>
      </c>
      <c r="B43" s="4">
        <v>39344200</v>
      </c>
      <c r="C43" s="4">
        <v>55468465</v>
      </c>
      <c r="D43" s="4">
        <v>-16124265</v>
      </c>
      <c r="E43" s="4">
        <v>-445810740000</v>
      </c>
      <c r="F43" s="4">
        <f t="shared" si="3"/>
        <v>-6562616670737</v>
      </c>
      <c r="R43" s="5">
        <v>-2.2700000000000001E-2</v>
      </c>
      <c r="S43" s="4">
        <v>1028270888</v>
      </c>
      <c r="T43" s="4">
        <f t="shared" si="1"/>
        <v>999179637</v>
      </c>
      <c r="U43" s="24">
        <f t="shared" si="2"/>
        <v>687396150</v>
      </c>
      <c r="V43" s="5">
        <v>2.7703306523681855E-2</v>
      </c>
    </row>
    <row r="44" spans="1:22" x14ac:dyDescent="0.2">
      <c r="A44" s="16" t="s">
        <v>194</v>
      </c>
      <c r="B44" s="4">
        <v>31681859</v>
      </c>
      <c r="C44" s="4">
        <v>62925204</v>
      </c>
      <c r="D44" s="4">
        <v>-31243345</v>
      </c>
      <c r="E44" s="4">
        <v>-746289940000</v>
      </c>
      <c r="F44" s="4">
        <f t="shared" si="3"/>
        <v>-6116805930737</v>
      </c>
      <c r="R44" s="5">
        <v>3.0000000000000001E-3</v>
      </c>
      <c r="S44" s="4">
        <v>946276924</v>
      </c>
      <c r="T44" s="4">
        <f t="shared" si="1"/>
        <v>832595585.5</v>
      </c>
      <c r="U44" s="24">
        <f t="shared" si="2"/>
        <v>687396150</v>
      </c>
      <c r="V44" s="5">
        <v>1.0762331838565023E-2</v>
      </c>
    </row>
    <row r="45" spans="1:22" x14ac:dyDescent="0.2">
      <c r="A45" s="16" t="s">
        <v>193</v>
      </c>
      <c r="B45" s="4">
        <v>29054684</v>
      </c>
      <c r="C45" s="4">
        <v>54936666</v>
      </c>
      <c r="D45" s="4">
        <v>-25881982</v>
      </c>
      <c r="E45" s="4">
        <v>-581773030000</v>
      </c>
      <c r="F45" s="4">
        <f t="shared" si="3"/>
        <v>-5370515990737</v>
      </c>
      <c r="R45" s="5">
        <v>6.1999999999999998E-3</v>
      </c>
      <c r="S45" s="4">
        <v>712613814</v>
      </c>
      <c r="T45" s="4">
        <f t="shared" si="1"/>
        <v>737991554.5</v>
      </c>
      <c r="U45" s="24">
        <f t="shared" si="2"/>
        <v>687396150</v>
      </c>
      <c r="V45" s="5">
        <v>8.0862533692722376E-3</v>
      </c>
    </row>
    <row r="46" spans="1:22" x14ac:dyDescent="0.2">
      <c r="A46" s="16" t="s">
        <v>192</v>
      </c>
      <c r="B46" s="4">
        <v>53589472</v>
      </c>
      <c r="C46" s="4">
        <v>37700023</v>
      </c>
      <c r="D46" s="4">
        <v>15889449</v>
      </c>
      <c r="E46" s="4">
        <v>465544880000</v>
      </c>
      <c r="F46" s="4">
        <f t="shared" si="3"/>
        <v>-4788742960737</v>
      </c>
      <c r="R46" s="5">
        <v>2.2000000000000001E-3</v>
      </c>
      <c r="S46" s="4">
        <v>841468794</v>
      </c>
      <c r="T46" s="4">
        <f t="shared" si="1"/>
        <v>973997992.5</v>
      </c>
      <c r="U46" s="24">
        <f t="shared" si="2"/>
        <v>687396150</v>
      </c>
      <c r="V46" s="5">
        <v>2.3402340234023402E-2</v>
      </c>
    </row>
    <row r="47" spans="1:22" x14ac:dyDescent="0.2">
      <c r="A47" s="16" t="s">
        <v>191</v>
      </c>
      <c r="B47" s="4">
        <v>38650322</v>
      </c>
      <c r="C47" s="4">
        <v>69789432</v>
      </c>
      <c r="D47" s="4">
        <v>-31139110</v>
      </c>
      <c r="E47" s="4">
        <v>-749187610000</v>
      </c>
      <c r="F47" s="4">
        <f t="shared" si="3"/>
        <v>-5254287840737</v>
      </c>
      <c r="R47" s="5">
        <v>-2.1600000000000001E-2</v>
      </c>
      <c r="S47" s="4">
        <v>1255204381</v>
      </c>
      <c r="T47" s="4">
        <f t="shared" si="1"/>
        <v>721939740.5</v>
      </c>
      <c r="U47" s="24">
        <f t="shared" si="2"/>
        <v>687396150</v>
      </c>
      <c r="V47" s="5">
        <v>3.0088495575221239E-2</v>
      </c>
    </row>
    <row r="48" spans="1:22" x14ac:dyDescent="0.2">
      <c r="A48" s="16" t="s">
        <v>190</v>
      </c>
      <c r="B48" s="4">
        <v>38526178</v>
      </c>
      <c r="C48" s="4">
        <v>43500442</v>
      </c>
      <c r="D48" s="4">
        <v>-4974264</v>
      </c>
      <c r="E48" s="4">
        <v>-130199340000</v>
      </c>
      <c r="F48" s="4">
        <f t="shared" si="3"/>
        <v>-4505100230737</v>
      </c>
      <c r="R48" s="5">
        <v>2.7000000000000001E-3</v>
      </c>
      <c r="S48" s="4">
        <v>687396150</v>
      </c>
      <c r="T48" s="4">
        <f t="shared" si="1"/>
        <v>855040675</v>
      </c>
      <c r="U48" s="24">
        <f t="shared" si="2"/>
        <v>789437382</v>
      </c>
      <c r="V48" s="5">
        <v>9.7690941385435177E-3</v>
      </c>
    </row>
    <row r="49" spans="1:22" x14ac:dyDescent="0.2">
      <c r="A49" s="16" t="s">
        <v>189</v>
      </c>
      <c r="B49" s="4">
        <v>62921198</v>
      </c>
      <c r="C49" s="4">
        <v>51603962</v>
      </c>
      <c r="D49" s="4">
        <v>11317236</v>
      </c>
      <c r="E49" s="4">
        <v>244955370000</v>
      </c>
      <c r="F49" s="4">
        <f t="shared" si="3"/>
        <v>-4374900890737</v>
      </c>
      <c r="R49" s="5">
        <v>1.15E-2</v>
      </c>
      <c r="S49" s="4">
        <v>937960012</v>
      </c>
      <c r="T49" s="4">
        <f t="shared" si="1"/>
        <v>751041514.5</v>
      </c>
      <c r="U49" s="24">
        <f t="shared" si="2"/>
        <v>789437382</v>
      </c>
      <c r="V49" s="5">
        <v>1.5004413062665489E-2</v>
      </c>
    </row>
    <row r="50" spans="1:22" x14ac:dyDescent="0.2">
      <c r="A50" s="16" t="s">
        <v>188</v>
      </c>
      <c r="B50" s="4">
        <v>42171831</v>
      </c>
      <c r="C50" s="4">
        <v>47571232</v>
      </c>
      <c r="D50" s="4">
        <v>-5399401</v>
      </c>
      <c r="E50" s="4">
        <v>-334579410000</v>
      </c>
      <c r="F50" s="4">
        <f t="shared" si="3"/>
        <v>-4619856260737</v>
      </c>
      <c r="R50" s="5">
        <v>8.8000000000000005E-3</v>
      </c>
      <c r="S50" s="4">
        <v>822197114</v>
      </c>
      <c r="T50" s="4">
        <f t="shared" si="1"/>
        <v>772486201</v>
      </c>
      <c r="U50" s="24">
        <f t="shared" si="2"/>
        <v>634514315</v>
      </c>
      <c r="V50" s="5">
        <v>1.2544802867383513E-2</v>
      </c>
    </row>
    <row r="51" spans="1:22" x14ac:dyDescent="0.2">
      <c r="A51" s="16" t="s">
        <v>187</v>
      </c>
      <c r="B51" s="4">
        <v>39661780</v>
      </c>
      <c r="C51" s="4">
        <v>52469380</v>
      </c>
      <c r="D51" s="4">
        <v>-12807600</v>
      </c>
      <c r="E51" s="4">
        <v>-367721273385</v>
      </c>
      <c r="F51" s="4">
        <f t="shared" si="3"/>
        <v>-4285276850737</v>
      </c>
      <c r="R51" s="5">
        <v>-1.5E-3</v>
      </c>
      <c r="S51" s="4">
        <v>789437382</v>
      </c>
      <c r="T51" s="4">
        <f t="shared" si="1"/>
        <v>783077959</v>
      </c>
      <c r="U51" s="24">
        <f t="shared" si="2"/>
        <v>634514315</v>
      </c>
      <c r="V51" s="5">
        <v>1.3537906137184115E-2</v>
      </c>
    </row>
    <row r="52" spans="1:22" x14ac:dyDescent="0.2">
      <c r="A52" s="16" t="s">
        <v>186</v>
      </c>
      <c r="B52" s="4">
        <v>60995890</v>
      </c>
      <c r="C52" s="4">
        <v>70728220</v>
      </c>
      <c r="D52" s="4">
        <v>-9732330</v>
      </c>
      <c r="E52" s="4">
        <v>-235284158837</v>
      </c>
      <c r="F52" s="4">
        <f t="shared" si="3"/>
        <v>-3917555577352</v>
      </c>
      <c r="R52" s="5">
        <v>-1.1000000000000001E-2</v>
      </c>
      <c r="S52" s="4">
        <v>1032796666</v>
      </c>
      <c r="T52" s="4">
        <f t="shared" si="1"/>
        <v>872158091</v>
      </c>
      <c r="U52" s="24">
        <f t="shared" si="2"/>
        <v>634514315</v>
      </c>
      <c r="V52" s="5">
        <v>1.3440860215053762E-2</v>
      </c>
    </row>
    <row r="53" spans="1:22" x14ac:dyDescent="0.2">
      <c r="A53" s="16" t="s">
        <v>185</v>
      </c>
      <c r="B53" s="4">
        <v>53094330</v>
      </c>
      <c r="C53" s="4">
        <v>75079520</v>
      </c>
      <c r="D53" s="4">
        <v>-21985190</v>
      </c>
      <c r="E53" s="4">
        <v>-806589466929</v>
      </c>
      <c r="F53" s="4">
        <f t="shared" si="3"/>
        <v>-3682271418515</v>
      </c>
      <c r="R53" s="5">
        <v>4.0000000000000002E-4</v>
      </c>
      <c r="S53" s="4">
        <v>1052082350</v>
      </c>
      <c r="T53" s="4">
        <f t="shared" si="1"/>
        <v>1064829281.5</v>
      </c>
      <c r="U53" s="24">
        <f t="shared" si="2"/>
        <v>634514315</v>
      </c>
      <c r="V53" s="5">
        <v>1.1555555555555555E-2</v>
      </c>
    </row>
    <row r="54" spans="1:22" x14ac:dyDescent="0.2">
      <c r="A54" s="16" t="s">
        <v>184</v>
      </c>
      <c r="B54" s="4">
        <v>58927860</v>
      </c>
      <c r="C54" s="4">
        <v>59444780</v>
      </c>
      <c r="D54" s="4">
        <v>-516920</v>
      </c>
      <c r="E54" s="4">
        <v>-269528547533</v>
      </c>
      <c r="F54" s="4">
        <f t="shared" si="3"/>
        <v>-2875681951586</v>
      </c>
      <c r="R54" s="5">
        <v>3.0699999999999998E-2</v>
      </c>
      <c r="S54" s="4">
        <v>952577357</v>
      </c>
      <c r="T54" s="4">
        <f t="shared" si="1"/>
        <v>586886207.5</v>
      </c>
      <c r="U54" s="24">
        <f t="shared" si="2"/>
        <v>634514315</v>
      </c>
      <c r="V54" s="5">
        <v>3.324348607367475E-2</v>
      </c>
    </row>
    <row r="55" spans="1:22" x14ac:dyDescent="0.2">
      <c r="A55" s="16" t="s">
        <v>183</v>
      </c>
      <c r="B55" s="4">
        <v>35863700</v>
      </c>
      <c r="C55" s="4">
        <v>47092330</v>
      </c>
      <c r="D55" s="4">
        <v>-11228630</v>
      </c>
      <c r="E55" s="4">
        <v>-262946625861</v>
      </c>
      <c r="F55" s="4">
        <f t="shared" si="3"/>
        <v>-2606153404053</v>
      </c>
      <c r="R55" s="5">
        <v>-8.6E-3</v>
      </c>
      <c r="S55" s="4">
        <v>634514315</v>
      </c>
      <c r="T55" s="4">
        <f t="shared" si="1"/>
        <v>600916250</v>
      </c>
      <c r="U55" s="24">
        <f t="shared" si="2"/>
        <v>679885915</v>
      </c>
      <c r="V55" s="5">
        <v>1.0091743119266057E-2</v>
      </c>
    </row>
    <row r="56" spans="1:22" x14ac:dyDescent="0.2">
      <c r="A56" s="16" t="s">
        <v>182</v>
      </c>
      <c r="B56" s="4">
        <v>50474240</v>
      </c>
      <c r="C56" s="4">
        <v>39462450</v>
      </c>
      <c r="D56" s="4">
        <v>11011790</v>
      </c>
      <c r="E56" s="4">
        <v>350702408436</v>
      </c>
      <c r="F56" s="4">
        <f t="shared" si="3"/>
        <v>-2343206778192</v>
      </c>
      <c r="R56" s="5">
        <v>1.2E-2</v>
      </c>
      <c r="S56" s="4">
        <v>692791604</v>
      </c>
      <c r="T56" s="4">
        <f t="shared" si="1"/>
        <v>659792400.5</v>
      </c>
      <c r="U56" s="24">
        <f t="shared" si="2"/>
        <v>533359252</v>
      </c>
      <c r="V56" s="5">
        <v>8.2568807339449546E-3</v>
      </c>
    </row>
    <row r="57" spans="1:22" x14ac:dyDescent="0.2">
      <c r="A57" s="16" t="s">
        <v>181</v>
      </c>
      <c r="B57" s="4">
        <v>60495870</v>
      </c>
      <c r="C57" s="4">
        <v>54061510</v>
      </c>
      <c r="D57" s="4">
        <v>6434360</v>
      </c>
      <c r="E57" s="4">
        <v>264246719541</v>
      </c>
      <c r="F57" s="4">
        <f t="shared" si="3"/>
        <v>-2693909186628</v>
      </c>
      <c r="R57" s="5">
        <v>1.1999999999999999E-3</v>
      </c>
      <c r="S57" s="4">
        <v>756483331</v>
      </c>
      <c r="T57" s="4">
        <f t="shared" si="1"/>
        <v>715157103</v>
      </c>
      <c r="U57" s="24">
        <f t="shared" si="2"/>
        <v>533359252</v>
      </c>
      <c r="V57" s="5">
        <v>1.0166358595194085E-2</v>
      </c>
    </row>
    <row r="58" spans="1:22" x14ac:dyDescent="0.2">
      <c r="A58" s="16" t="s">
        <v>180</v>
      </c>
      <c r="B58" s="4">
        <v>46879540</v>
      </c>
      <c r="C58" s="4">
        <v>50036660</v>
      </c>
      <c r="D58" s="4">
        <v>-3157120</v>
      </c>
      <c r="E58" s="4">
        <v>-158430725595</v>
      </c>
      <c r="F58" s="4">
        <f t="shared" si="3"/>
        <v>-2958155906169</v>
      </c>
      <c r="R58" s="5">
        <v>3.44E-2</v>
      </c>
      <c r="S58" s="4">
        <v>772121338</v>
      </c>
      <c r="T58" s="4">
        <f t="shared" si="1"/>
        <v>664555885</v>
      </c>
      <c r="U58" s="24">
        <f t="shared" si="2"/>
        <v>533359252</v>
      </c>
      <c r="V58" s="5">
        <v>2.9712163416898793E-2</v>
      </c>
    </row>
    <row r="59" spans="1:22" x14ac:dyDescent="0.2">
      <c r="A59" s="16" t="s">
        <v>179</v>
      </c>
      <c r="B59" s="4">
        <v>64794260</v>
      </c>
      <c r="C59" s="4">
        <v>55836190</v>
      </c>
      <c r="D59" s="4">
        <v>8958070</v>
      </c>
      <c r="E59" s="4">
        <v>-87389145983</v>
      </c>
      <c r="F59" s="4">
        <f t="shared" si="3"/>
        <v>-2799725180574</v>
      </c>
      <c r="R59" s="5">
        <v>1.1200000000000002E-2</v>
      </c>
      <c r="S59" s="4">
        <v>679885915</v>
      </c>
      <c r="T59" s="4">
        <f t="shared" si="1"/>
        <v>896855677.5</v>
      </c>
      <c r="U59" s="24">
        <f t="shared" si="2"/>
        <v>533359252</v>
      </c>
      <c r="V59" s="5">
        <v>1.9230769230769232E-2</v>
      </c>
    </row>
    <row r="60" spans="1:22" x14ac:dyDescent="0.2">
      <c r="A60" s="16" t="s">
        <v>178</v>
      </c>
      <c r="B60" s="4">
        <v>69903340</v>
      </c>
      <c r="C60" s="4">
        <v>52080920</v>
      </c>
      <c r="D60" s="4">
        <v>17822420</v>
      </c>
      <c r="E60" s="4">
        <v>306592717152</v>
      </c>
      <c r="F60" s="4">
        <f t="shared" si="3"/>
        <v>-2712336034591</v>
      </c>
      <c r="R60" s="5">
        <v>-1.3600000000000001E-2</v>
      </c>
      <c r="S60" s="4">
        <v>755535020</v>
      </c>
      <c r="T60" s="4">
        <f t="shared" si="1"/>
        <v>571929570.5</v>
      </c>
      <c r="U60" s="24">
        <f t="shared" si="2"/>
        <v>509040896</v>
      </c>
      <c r="V60" s="5">
        <v>2.0076481835564052E-2</v>
      </c>
    </row>
    <row r="61" spans="1:22" x14ac:dyDescent="0.2">
      <c r="A61" s="16" t="s">
        <v>177</v>
      </c>
      <c r="B61" s="4">
        <v>31788210</v>
      </c>
      <c r="C61" s="4">
        <v>34442660</v>
      </c>
      <c r="D61" s="4">
        <v>-2654450</v>
      </c>
      <c r="E61" s="4">
        <v>-88255953971</v>
      </c>
      <c r="F61" s="4">
        <f t="shared" si="3"/>
        <v>-3018928751743</v>
      </c>
      <c r="R61" s="5">
        <v>-1.72E-2</v>
      </c>
      <c r="S61" s="4">
        <v>533359252</v>
      </c>
      <c r="T61" s="4">
        <f t="shared" si="1"/>
        <v>684213008.5</v>
      </c>
      <c r="U61" s="24">
        <f t="shared" si="2"/>
        <v>509040896</v>
      </c>
      <c r="V61" s="5">
        <v>1.6981132075471698E-2</v>
      </c>
    </row>
    <row r="62" spans="1:22" x14ac:dyDescent="0.2">
      <c r="A62" s="16" t="s">
        <v>176</v>
      </c>
      <c r="B62" s="4">
        <v>37127760</v>
      </c>
      <c r="C62" s="4">
        <v>51094240</v>
      </c>
      <c r="D62" s="4">
        <v>-13966480</v>
      </c>
      <c r="E62" s="4">
        <v>-350108332814</v>
      </c>
      <c r="F62" s="4">
        <f t="shared" si="3"/>
        <v>-2930672797772</v>
      </c>
      <c r="R62" s="5">
        <v>4.8999999999999998E-3</v>
      </c>
      <c r="S62" s="4">
        <v>692233832</v>
      </c>
      <c r="T62" s="4">
        <f t="shared" si="1"/>
        <v>899248906</v>
      </c>
      <c r="U62" s="24">
        <f t="shared" si="2"/>
        <v>509040896</v>
      </c>
      <c r="V62" s="5">
        <v>2.354048964218456E-2</v>
      </c>
    </row>
    <row r="63" spans="1:22" x14ac:dyDescent="0.2">
      <c r="A63" s="16" t="s">
        <v>175</v>
      </c>
      <c r="B63" s="4">
        <v>50293040</v>
      </c>
      <c r="C63" s="4">
        <v>64884710</v>
      </c>
      <c r="D63" s="4">
        <v>-14591670</v>
      </c>
      <c r="E63" s="4">
        <v>-100124304912</v>
      </c>
      <c r="F63" s="4">
        <f t="shared" si="3"/>
        <v>-2580564464958</v>
      </c>
      <c r="R63" s="5">
        <v>-4.1900000000000007E-2</v>
      </c>
      <c r="S63" s="4">
        <v>1177081206</v>
      </c>
      <c r="T63" s="4">
        <f t="shared" si="1"/>
        <v>593216800</v>
      </c>
      <c r="U63" s="24">
        <f t="shared" si="2"/>
        <v>509040896</v>
      </c>
      <c r="V63" s="5">
        <v>3.0470914127423823E-2</v>
      </c>
    </row>
    <row r="64" spans="1:22" x14ac:dyDescent="0.2">
      <c r="A64" s="16" t="s">
        <v>174</v>
      </c>
      <c r="B64" s="4">
        <v>19811820</v>
      </c>
      <c r="C64" s="4">
        <v>41715750</v>
      </c>
      <c r="D64" s="4">
        <v>-21903930</v>
      </c>
      <c r="E64" s="4">
        <v>-557282930046</v>
      </c>
      <c r="F64" s="4">
        <f t="shared" si="3"/>
        <v>-2480440160046</v>
      </c>
      <c r="R64" s="5">
        <v>-3.8E-3</v>
      </c>
      <c r="S64" s="4">
        <v>539258100</v>
      </c>
      <c r="T64" s="4">
        <f t="shared" si="1"/>
        <v>526047625</v>
      </c>
      <c r="U64" s="24">
        <f t="shared" si="2"/>
        <v>509040896</v>
      </c>
      <c r="V64" s="5">
        <v>9.9009900990099011E-3</v>
      </c>
    </row>
    <row r="65" spans="1:22" x14ac:dyDescent="0.2">
      <c r="A65" s="16" t="s">
        <v>173</v>
      </c>
      <c r="B65" s="4">
        <v>35476631</v>
      </c>
      <c r="C65" s="4">
        <v>52103039</v>
      </c>
      <c r="D65" s="4">
        <v>-16626408</v>
      </c>
      <c r="E65" s="4">
        <v>-458510480000</v>
      </c>
      <c r="F65" s="4">
        <f t="shared" si="3"/>
        <v>-1923157230000</v>
      </c>
      <c r="R65" s="5">
        <v>1.1299999999999999E-2</v>
      </c>
      <c r="S65" s="4">
        <v>509040896</v>
      </c>
      <c r="T65" s="4">
        <f t="shared" si="1"/>
        <v>617432373</v>
      </c>
      <c r="U65" s="24">
        <f t="shared" si="2"/>
        <v>563101470</v>
      </c>
      <c r="V65" s="5">
        <v>1.7163504968383016E-2</v>
      </c>
    </row>
    <row r="66" spans="1:22" x14ac:dyDescent="0.2">
      <c r="A66" s="16" t="s">
        <v>172</v>
      </c>
      <c r="B66" s="4">
        <v>50463953</v>
      </c>
      <c r="C66" s="4">
        <v>69592517</v>
      </c>
      <c r="D66" s="4">
        <v>-19128564</v>
      </c>
      <c r="E66" s="4">
        <v>57106100000</v>
      </c>
      <c r="F66" s="4">
        <f t="shared" si="3"/>
        <v>-1464646750000</v>
      </c>
      <c r="R66" s="5">
        <v>-1.3100000000000001E-2</v>
      </c>
      <c r="S66" s="4">
        <v>563101470</v>
      </c>
      <c r="T66" s="4">
        <f t="shared" si="1"/>
        <v>630404371</v>
      </c>
      <c r="U66" s="24">
        <f t="shared" si="2"/>
        <v>610499889</v>
      </c>
      <c r="V66" s="5">
        <v>1.8066847335140017E-2</v>
      </c>
    </row>
    <row r="67" spans="1:22" x14ac:dyDescent="0.2">
      <c r="A67" s="16" t="s">
        <v>171</v>
      </c>
      <c r="B67" s="4">
        <v>65698371</v>
      </c>
      <c r="C67" s="4">
        <v>52303653</v>
      </c>
      <c r="D67" s="4">
        <v>13394718</v>
      </c>
      <c r="E67" s="4">
        <v>764250070000</v>
      </c>
      <c r="F67" s="4">
        <f t="shared" si="3"/>
        <v>-1521752850000</v>
      </c>
      <c r="R67" s="5">
        <v>1.8600000000000002E-2</v>
      </c>
      <c r="S67" s="4">
        <v>658192868</v>
      </c>
      <c r="T67" s="4">
        <f t="shared" si="1"/>
        <v>635422198.5</v>
      </c>
      <c r="U67" s="24">
        <f t="shared" si="2"/>
        <v>610499889</v>
      </c>
      <c r="V67" s="5">
        <v>3.0685920577617331E-2</v>
      </c>
    </row>
    <row r="68" spans="1:22" x14ac:dyDescent="0.2">
      <c r="A68" s="16" t="s">
        <v>170</v>
      </c>
      <c r="B68" s="4">
        <v>54973918</v>
      </c>
      <c r="C68" s="4">
        <v>45443224</v>
      </c>
      <c r="D68" s="4">
        <v>9530694</v>
      </c>
      <c r="E68" s="4">
        <v>271863980000</v>
      </c>
      <c r="F68" s="4">
        <f t="shared" si="3"/>
        <v>-2286002920000</v>
      </c>
      <c r="R68" s="5">
        <v>-1.41E-2</v>
      </c>
      <c r="S68" s="4">
        <v>649225855</v>
      </c>
      <c r="T68" s="4">
        <f t="shared" si="1"/>
        <v>823591835.5</v>
      </c>
      <c r="U68" s="24">
        <f t="shared" si="2"/>
        <v>610499889</v>
      </c>
      <c r="V68" s="5">
        <v>1.4492753623188406E-2</v>
      </c>
    </row>
    <row r="69" spans="1:22" x14ac:dyDescent="0.2">
      <c r="A69" s="16" t="s">
        <v>169</v>
      </c>
      <c r="B69" s="4">
        <v>55248727</v>
      </c>
      <c r="C69" s="4">
        <v>42167937</v>
      </c>
      <c r="D69" s="4">
        <v>13080790</v>
      </c>
      <c r="E69" s="4">
        <v>553107400000</v>
      </c>
      <c r="F69" s="4">
        <f t="shared" si="3"/>
        <v>-2557866900000</v>
      </c>
      <c r="R69" s="5">
        <v>-1.6299999999999999E-2</v>
      </c>
      <c r="S69" s="4">
        <v>1038176335</v>
      </c>
      <c r="T69" s="4">
        <f t="shared" si="1"/>
        <v>646492765</v>
      </c>
      <c r="U69" s="24">
        <f t="shared" si="2"/>
        <v>543054354</v>
      </c>
      <c r="V69" s="5">
        <v>3.2000000000000001E-2</v>
      </c>
    </row>
    <row r="70" spans="1:22" x14ac:dyDescent="0.2">
      <c r="A70" s="16" t="s">
        <v>168</v>
      </c>
      <c r="B70" s="4">
        <v>36761626</v>
      </c>
      <c r="C70" s="4">
        <v>37254408</v>
      </c>
      <c r="D70" s="4">
        <v>-492782</v>
      </c>
      <c r="E70" s="4">
        <v>17672050000</v>
      </c>
      <c r="F70" s="4">
        <f t="shared" si="3"/>
        <v>-3110974300000</v>
      </c>
      <c r="R70" s="5">
        <v>-1.7299999999999999E-2</v>
      </c>
      <c r="S70" s="4">
        <v>610499889</v>
      </c>
      <c r="T70" s="4">
        <f t="shared" si="1"/>
        <v>834033892.5</v>
      </c>
      <c r="U70" s="24">
        <f t="shared" si="2"/>
        <v>543054354</v>
      </c>
      <c r="V70" s="5">
        <v>2.4390243902439025E-2</v>
      </c>
    </row>
    <row r="71" spans="1:22" x14ac:dyDescent="0.2">
      <c r="A71" s="16" t="s">
        <v>167</v>
      </c>
      <c r="B71" s="4">
        <v>17703071</v>
      </c>
      <c r="C71" s="4">
        <v>48195970</v>
      </c>
      <c r="D71" s="4">
        <v>-30492899</v>
      </c>
      <c r="E71" s="4">
        <v>-827257510000</v>
      </c>
      <c r="F71" s="4">
        <f t="shared" si="3"/>
        <v>-3128646350000</v>
      </c>
      <c r="R71" s="5">
        <v>-1.15E-2</v>
      </c>
      <c r="S71" s="4">
        <v>676192185</v>
      </c>
      <c r="T71" s="4">
        <f>AVERAGE(S72,S81)</f>
        <v>569829260.5</v>
      </c>
      <c r="U71" s="24">
        <f t="shared" si="2"/>
        <v>543054354</v>
      </c>
      <c r="V71" s="5">
        <v>1.382886776145203E-2</v>
      </c>
    </row>
    <row r="72" spans="1:22" x14ac:dyDescent="0.2">
      <c r="A72" s="16" t="s">
        <v>166</v>
      </c>
      <c r="B72" s="4">
        <v>28500219</v>
      </c>
      <c r="C72" s="4">
        <v>41984652</v>
      </c>
      <c r="D72" s="4">
        <v>-13484433</v>
      </c>
      <c r="E72" s="4">
        <v>-282160650000</v>
      </c>
      <c r="F72" s="4">
        <f t="shared" si="3"/>
        <v>-2301388840000</v>
      </c>
      <c r="R72" s="5">
        <v>2.7000000000000001E-3</v>
      </c>
      <c r="S72" s="4">
        <v>621416606</v>
      </c>
      <c r="U72" s="24">
        <f t="shared" si="2"/>
        <v>543054354</v>
      </c>
      <c r="V72" s="5">
        <v>1.3852813852813853E-2</v>
      </c>
    </row>
    <row r="73" spans="1:22" x14ac:dyDescent="0.2">
      <c r="A73" s="16" t="s">
        <v>165</v>
      </c>
      <c r="B73" s="4">
        <v>30533137</v>
      </c>
      <c r="C73" s="4">
        <v>50653253</v>
      </c>
      <c r="D73" s="4">
        <v>-20120116</v>
      </c>
      <c r="E73" s="4">
        <v>-657653080000</v>
      </c>
      <c r="F73" s="4">
        <f t="shared" si="3"/>
        <v>-2019228190000</v>
      </c>
      <c r="R73" s="5">
        <v>7.000000000000001E-4</v>
      </c>
      <c r="S73" s="4">
        <v>647175500</v>
      </c>
      <c r="U73" s="24">
        <f t="shared" ref="U73:U75" si="4">MIN(S74:S78)</f>
        <v>543054354</v>
      </c>
      <c r="V73" s="5">
        <v>7.7787381158167671E-3</v>
      </c>
    </row>
    <row r="74" spans="1:22" x14ac:dyDescent="0.2">
      <c r="A74" s="16" t="s">
        <v>164</v>
      </c>
      <c r="B74" s="4">
        <v>32761285</v>
      </c>
      <c r="C74" s="4">
        <v>30939055</v>
      </c>
      <c r="D74" s="4">
        <v>1822230</v>
      </c>
      <c r="E74" s="4">
        <v>22622010000</v>
      </c>
      <c r="F74" s="4">
        <f t="shared" si="3"/>
        <v>-1361575110000</v>
      </c>
      <c r="R74" s="5">
        <v>6.1999999999999998E-3</v>
      </c>
      <c r="S74" s="4">
        <v>543054354</v>
      </c>
      <c r="U74" s="24">
        <f t="shared" si="4"/>
        <v>602615874</v>
      </c>
      <c r="V74" s="5">
        <v>1.1294526498696786E-2</v>
      </c>
    </row>
    <row r="75" spans="1:22" x14ac:dyDescent="0.2">
      <c r="A75" s="16" t="s">
        <v>163</v>
      </c>
      <c r="B75" s="4">
        <v>30111956</v>
      </c>
      <c r="C75" s="4">
        <v>36424823</v>
      </c>
      <c r="D75" s="4">
        <v>-6312867</v>
      </c>
      <c r="E75" s="4">
        <v>-283570150000</v>
      </c>
      <c r="F75" s="4">
        <f t="shared" si="3"/>
        <v>-1384197120000</v>
      </c>
      <c r="R75" s="5">
        <v>5.6000000000000008E-3</v>
      </c>
      <c r="S75" s="4">
        <v>671763276</v>
      </c>
      <c r="U75" s="24">
        <f t="shared" si="4"/>
        <v>602615874</v>
      </c>
      <c r="V75" s="5">
        <v>6.9565217391304342E-3</v>
      </c>
    </row>
    <row r="76" spans="1:22" x14ac:dyDescent="0.2">
      <c r="A76" s="16" t="s">
        <v>162</v>
      </c>
      <c r="B76" s="4">
        <v>22972287</v>
      </c>
      <c r="C76" s="4">
        <v>50682027</v>
      </c>
      <c r="D76" s="4">
        <v>-27709740</v>
      </c>
      <c r="E76" s="4">
        <v>-710923140000</v>
      </c>
      <c r="F76" s="4">
        <f t="shared" si="3"/>
        <v>-1100626970000</v>
      </c>
      <c r="R76" s="5">
        <v>7.8000000000000005E-3</v>
      </c>
      <c r="S76" s="4">
        <v>602615874</v>
      </c>
      <c r="U76" s="24">
        <f>MIN(S77:S81)</f>
        <v>518241915</v>
      </c>
      <c r="V76" s="5">
        <v>8.795074758135445E-3</v>
      </c>
    </row>
    <row r="77" spans="1:22" x14ac:dyDescent="0.2">
      <c r="A77" s="16" t="s">
        <v>161</v>
      </c>
      <c r="B77" s="4">
        <v>37893605</v>
      </c>
      <c r="C77" s="4">
        <v>26740314</v>
      </c>
      <c r="D77" s="4">
        <v>11153291</v>
      </c>
      <c r="E77" s="4">
        <v>135285350000</v>
      </c>
      <c r="F77" s="4">
        <f t="shared" si="3"/>
        <v>-389703830000</v>
      </c>
      <c r="R77" s="5">
        <v>1.32E-2</v>
      </c>
      <c r="S77" s="4">
        <v>621618542</v>
      </c>
      <c r="U77" s="24"/>
      <c r="V77" s="5">
        <v>1.9486271036315322E-2</v>
      </c>
    </row>
    <row r="78" spans="1:22" x14ac:dyDescent="0.2">
      <c r="A78" s="16" t="s">
        <v>160</v>
      </c>
      <c r="B78" s="4">
        <v>15284594</v>
      </c>
      <c r="C78" s="4">
        <v>40317227</v>
      </c>
      <c r="D78" s="4">
        <v>-25032633</v>
      </c>
      <c r="E78" s="4">
        <v>-731556630000</v>
      </c>
      <c r="F78" s="4">
        <f t="shared" si="3"/>
        <v>-524989180000</v>
      </c>
      <c r="R78" s="5">
        <v>-1.3100000000000001E-2</v>
      </c>
      <c r="S78" s="4">
        <v>609007336</v>
      </c>
      <c r="U78" s="24"/>
      <c r="V78" s="5">
        <v>1.7652250661959398E-2</v>
      </c>
    </row>
    <row r="79" spans="1:22" x14ac:dyDescent="0.2">
      <c r="A79" s="16" t="s">
        <v>159</v>
      </c>
      <c r="B79" s="4">
        <v>45314981</v>
      </c>
      <c r="C79" s="4">
        <v>37909606</v>
      </c>
      <c r="D79" s="4">
        <v>7405375</v>
      </c>
      <c r="E79" s="4">
        <v>188478150000</v>
      </c>
      <c r="F79" s="4">
        <f t="shared" si="3"/>
        <v>206567450000</v>
      </c>
      <c r="R79" s="5">
        <v>9.4999999999999998E-3</v>
      </c>
      <c r="S79" s="4">
        <v>682485641</v>
      </c>
      <c r="U79" s="24"/>
      <c r="V79" s="5">
        <v>2.4691358024691357E-2</v>
      </c>
    </row>
    <row r="80" spans="1:22" x14ac:dyDescent="0.2">
      <c r="A80" s="16" t="s">
        <v>158</v>
      </c>
      <c r="B80" s="4">
        <v>45366146</v>
      </c>
      <c r="C80" s="4">
        <v>51307832</v>
      </c>
      <c r="D80" s="4">
        <v>-5941686</v>
      </c>
      <c r="E80" s="4">
        <v>-158284940000</v>
      </c>
      <c r="F80" s="4">
        <f>E80+F81</f>
        <v>18089300000</v>
      </c>
      <c r="R80" s="5">
        <v>-3.2199999999999999E-2</v>
      </c>
      <c r="S80" s="4">
        <v>991875600</v>
      </c>
      <c r="U80" s="24"/>
      <c r="V80" s="5">
        <v>2.6155187445510025E-2</v>
      </c>
    </row>
    <row r="81" spans="1:22" x14ac:dyDescent="0.2">
      <c r="A81" s="16" t="s">
        <v>157</v>
      </c>
      <c r="B81" s="4">
        <v>26385715</v>
      </c>
      <c r="C81" s="4">
        <v>21631806</v>
      </c>
      <c r="D81" s="4">
        <v>4753909</v>
      </c>
      <c r="E81" s="4">
        <v>176374240000</v>
      </c>
      <c r="F81" s="4">
        <f>E81</f>
        <v>176374240000</v>
      </c>
      <c r="R81" s="5">
        <v>1E-3</v>
      </c>
      <c r="S81" s="4">
        <v>518241915</v>
      </c>
      <c r="U81" s="24"/>
      <c r="V81" s="5">
        <v>9.4745908699397068E-3</v>
      </c>
    </row>
    <row r="82" spans="1:22" x14ac:dyDescent="0.2">
      <c r="A82" s="2"/>
      <c r="B82" s="4"/>
      <c r="C82" s="4"/>
      <c r="D82" s="4"/>
      <c r="E82" s="4"/>
      <c r="F82" s="4"/>
      <c r="G82" s="4"/>
      <c r="H82" s="4"/>
      <c r="I82" s="4"/>
      <c r="J82" s="4"/>
      <c r="K82" s="4"/>
      <c r="L82" s="4"/>
      <c r="M82" s="4"/>
      <c r="N82" s="4"/>
      <c r="O82" s="4"/>
      <c r="P82" s="4"/>
      <c r="Q82" s="4"/>
      <c r="R82" s="4"/>
      <c r="S82" s="4"/>
      <c r="T82" s="5"/>
      <c r="U82" s="5"/>
      <c r="V82" s="5"/>
    </row>
    <row r="83" spans="1:22" x14ac:dyDescent="0.2">
      <c r="A83" s="2"/>
      <c r="B83" s="4"/>
      <c r="C83" s="4"/>
      <c r="D83" s="4"/>
      <c r="E83" s="4"/>
      <c r="F83" s="4"/>
      <c r="G83" s="4"/>
      <c r="H83" s="4"/>
      <c r="I83" s="4"/>
      <c r="J83" s="4"/>
      <c r="K83" s="4"/>
      <c r="L83" s="4"/>
      <c r="M83" s="4"/>
      <c r="N83" s="4"/>
      <c r="O83" s="4"/>
      <c r="P83" s="4"/>
      <c r="Q83" s="4"/>
      <c r="R83" s="4"/>
      <c r="S83" s="4"/>
      <c r="T83" s="5"/>
      <c r="U83" s="5"/>
      <c r="V83" s="5"/>
    </row>
    <row r="84" spans="1:22" x14ac:dyDescent="0.2">
      <c r="A84" s="2"/>
      <c r="B84" s="4"/>
      <c r="C84" s="4"/>
      <c r="D84" s="4"/>
      <c r="E84" s="4"/>
      <c r="F84" s="4"/>
      <c r="G84" s="4"/>
      <c r="H84" s="4"/>
      <c r="I84" s="4"/>
      <c r="J84" s="4"/>
      <c r="K84" s="4"/>
      <c r="L84" s="4"/>
      <c r="M84" s="4"/>
      <c r="N84" s="4"/>
      <c r="O84" s="4"/>
      <c r="P84" s="4"/>
      <c r="Q84" s="4"/>
      <c r="R84" s="4"/>
      <c r="S84" s="4"/>
      <c r="T84" s="5"/>
      <c r="U84" s="5"/>
      <c r="V84" s="5"/>
    </row>
    <row r="85" spans="1:22" x14ac:dyDescent="0.2">
      <c r="A85" s="2"/>
      <c r="B85" s="4"/>
      <c r="C85" s="4"/>
      <c r="D85" s="4"/>
      <c r="E85" s="4"/>
      <c r="F85" s="4"/>
      <c r="G85" s="4"/>
      <c r="H85" s="4"/>
      <c r="I85" s="4"/>
      <c r="J85" s="4"/>
      <c r="K85" s="4"/>
      <c r="L85" s="4"/>
      <c r="M85" s="4"/>
      <c r="N85" s="4"/>
      <c r="O85" s="4"/>
      <c r="P85" s="4"/>
      <c r="Q85" s="4"/>
      <c r="R85" s="4"/>
      <c r="S85" s="4"/>
      <c r="T85" s="5"/>
      <c r="U85" s="5"/>
      <c r="V85" s="5"/>
    </row>
    <row r="86" spans="1:22" x14ac:dyDescent="0.2">
      <c r="A86" s="2"/>
      <c r="B86" s="4"/>
      <c r="C86" s="4"/>
      <c r="D86" s="4"/>
      <c r="E86" s="4"/>
      <c r="F86" s="4"/>
      <c r="G86" s="4"/>
      <c r="H86" s="4"/>
      <c r="I86" s="4"/>
      <c r="J86" s="4"/>
      <c r="K86" s="4"/>
      <c r="L86" s="4"/>
      <c r="M86" s="4"/>
      <c r="N86" s="4"/>
      <c r="O86" s="4"/>
      <c r="P86" s="4"/>
      <c r="Q86" s="4"/>
      <c r="R86" s="4"/>
      <c r="S86" s="4"/>
      <c r="T86" s="5"/>
      <c r="U86" s="5"/>
      <c r="V86" s="5"/>
    </row>
    <row r="87" spans="1:22" x14ac:dyDescent="0.2">
      <c r="A87" s="2"/>
      <c r="B87" s="4"/>
      <c r="C87" s="4"/>
      <c r="D87" s="4"/>
      <c r="E87" s="4"/>
      <c r="F87" s="4"/>
      <c r="G87" s="4"/>
      <c r="H87" s="4"/>
      <c r="I87" s="4"/>
      <c r="J87" s="4"/>
      <c r="K87" s="4"/>
      <c r="L87" s="4"/>
      <c r="M87" s="4"/>
      <c r="N87" s="4"/>
      <c r="O87" s="4"/>
      <c r="P87" s="4"/>
      <c r="Q87" s="4"/>
      <c r="R87" s="4"/>
      <c r="S87" s="4"/>
      <c r="T87" s="5"/>
      <c r="U87" s="5"/>
      <c r="V87" s="5"/>
    </row>
    <row r="88" spans="1:22" x14ac:dyDescent="0.2">
      <c r="A88" s="2"/>
      <c r="B88" s="4"/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5"/>
      <c r="U88" s="5"/>
      <c r="V88" s="5"/>
    </row>
    <row r="89" spans="1:22" x14ac:dyDescent="0.2">
      <c r="A89" s="2"/>
      <c r="B89" s="4"/>
      <c r="C89" s="4"/>
      <c r="D89" s="4"/>
      <c r="E89" s="4"/>
      <c r="F89" s="4"/>
      <c r="G89" s="4"/>
      <c r="H89" s="4"/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  <c r="T89" s="5"/>
      <c r="U89" s="5"/>
      <c r="V89" s="5"/>
    </row>
    <row r="90" spans="1:22" x14ac:dyDescent="0.2">
      <c r="A90" s="2"/>
      <c r="B90" s="4"/>
      <c r="C90" s="4"/>
      <c r="D90" s="4"/>
      <c r="E90" s="4"/>
      <c r="F90" s="4"/>
      <c r="G90" s="4"/>
      <c r="H90" s="4"/>
      <c r="I90" s="4"/>
      <c r="J90" s="4"/>
      <c r="K90" s="4"/>
      <c r="L90" s="4"/>
      <c r="M90" s="4"/>
      <c r="N90" s="4"/>
      <c r="O90" s="4"/>
      <c r="P90" s="4"/>
      <c r="Q90" s="4"/>
      <c r="R90" s="4"/>
      <c r="S90" s="4"/>
      <c r="T90" s="5"/>
      <c r="U90" s="5"/>
      <c r="V90" s="5"/>
    </row>
    <row r="91" spans="1:22" x14ac:dyDescent="0.2">
      <c r="A91" s="2"/>
      <c r="B91" s="4"/>
      <c r="C91" s="4"/>
      <c r="D91" s="4"/>
      <c r="E91" s="4"/>
      <c r="F91" s="4"/>
      <c r="G91" s="4"/>
      <c r="H91" s="4"/>
      <c r="I91" s="4"/>
      <c r="J91" s="4"/>
      <c r="K91" s="4"/>
      <c r="L91" s="4"/>
      <c r="M91" s="4"/>
      <c r="N91" s="4"/>
      <c r="O91" s="4"/>
      <c r="P91" s="4"/>
      <c r="Q91" s="4"/>
      <c r="R91" s="4"/>
      <c r="S91" s="4"/>
      <c r="T91" s="5"/>
      <c r="U91" s="5"/>
      <c r="V91" s="5"/>
    </row>
    <row r="92" spans="1:22" x14ac:dyDescent="0.2">
      <c r="A92" s="6"/>
      <c r="B92" s="4"/>
      <c r="C92" s="4"/>
      <c r="D92" s="4"/>
      <c r="E92" s="4"/>
      <c r="F92" s="4"/>
      <c r="G92" s="4"/>
      <c r="H92" s="4"/>
      <c r="I92" s="4"/>
      <c r="J92" s="4"/>
      <c r="K92" s="4"/>
      <c r="L92" s="4"/>
      <c r="M92" s="4"/>
      <c r="N92" s="4"/>
      <c r="O92" s="4"/>
      <c r="P92" s="4"/>
      <c r="Q92" s="4"/>
      <c r="R92" s="4"/>
      <c r="S92" s="4"/>
      <c r="T92" s="5"/>
      <c r="U92" s="5"/>
      <c r="V92" s="5"/>
    </row>
    <row r="93" spans="1:22" x14ac:dyDescent="0.2">
      <c r="A93" s="6"/>
      <c r="B93" s="4"/>
      <c r="C93" s="4"/>
      <c r="D93" s="4"/>
      <c r="E93" s="4"/>
      <c r="F93" s="4"/>
      <c r="G93" s="4"/>
      <c r="H93" s="4"/>
      <c r="I93" s="4"/>
      <c r="J93" s="4"/>
      <c r="K93" s="4"/>
      <c r="L93" s="4"/>
      <c r="M93" s="4"/>
      <c r="N93" s="4"/>
      <c r="O93" s="4"/>
      <c r="P93" s="4"/>
      <c r="Q93" s="4"/>
      <c r="R93" s="4"/>
      <c r="S93" s="4"/>
      <c r="T93" s="5"/>
      <c r="U93" s="5"/>
      <c r="V93" s="5"/>
    </row>
    <row r="94" spans="1:22" x14ac:dyDescent="0.2">
      <c r="A94" s="6"/>
      <c r="B94" s="4"/>
      <c r="C94" s="4"/>
      <c r="D94" s="4"/>
      <c r="E94" s="4"/>
      <c r="F94" s="4"/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5"/>
      <c r="U94" s="5"/>
      <c r="V94" s="5"/>
    </row>
    <row r="95" spans="1:22" x14ac:dyDescent="0.2">
      <c r="A95" s="6"/>
      <c r="B95" s="4"/>
      <c r="C95" s="4"/>
      <c r="D95" s="4"/>
      <c r="E95" s="4"/>
      <c r="F95" s="4"/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5"/>
      <c r="U95" s="5"/>
      <c r="V95" s="5"/>
    </row>
    <row r="96" spans="1:22" x14ac:dyDescent="0.2">
      <c r="A96" s="6"/>
      <c r="B96" s="4"/>
      <c r="C96" s="4"/>
      <c r="D96" s="4"/>
      <c r="E96" s="4"/>
      <c r="F96" s="4"/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5"/>
      <c r="U96" s="5"/>
      <c r="V96" s="5"/>
    </row>
    <row r="97" spans="1:22" x14ac:dyDescent="0.2">
      <c r="A97" s="6"/>
      <c r="B97" s="4"/>
      <c r="C97" s="4"/>
      <c r="D97" s="4"/>
      <c r="E97" s="4"/>
      <c r="F97" s="4"/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5"/>
      <c r="U97" s="5"/>
      <c r="V97" s="5"/>
    </row>
    <row r="98" spans="1:22" x14ac:dyDescent="0.2">
      <c r="A98" s="6"/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5"/>
      <c r="U98" s="5"/>
      <c r="V98" s="5"/>
    </row>
    <row r="99" spans="1:22" x14ac:dyDescent="0.2">
      <c r="A99" s="6"/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5"/>
      <c r="U99" s="5"/>
      <c r="V99" s="5"/>
    </row>
    <row r="100" spans="1:22" x14ac:dyDescent="0.2">
      <c r="A100" s="6"/>
      <c r="B100" s="4"/>
      <c r="C100" s="4"/>
      <c r="D100" s="4"/>
      <c r="E100" s="4"/>
      <c r="F100" s="4"/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5"/>
      <c r="U100" s="5"/>
      <c r="V100" s="5"/>
    </row>
    <row r="101" spans="1:22" x14ac:dyDescent="0.2">
      <c r="A101" s="6"/>
      <c r="B101" s="4"/>
      <c r="C101" s="4"/>
      <c r="D101" s="4"/>
      <c r="E101" s="4"/>
      <c r="F101" s="4"/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5"/>
      <c r="U101" s="5"/>
      <c r="V101" s="5"/>
    </row>
    <row r="102" spans="1:22" x14ac:dyDescent="0.2">
      <c r="A102" s="2"/>
      <c r="B102" s="4"/>
      <c r="C102" s="4"/>
      <c r="D102" s="4"/>
      <c r="E102" s="4"/>
      <c r="F102" s="4"/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5"/>
      <c r="U102" s="5"/>
      <c r="V102" s="5"/>
    </row>
    <row r="103" spans="1:22" x14ac:dyDescent="0.2">
      <c r="A103" s="2"/>
      <c r="B103" s="4"/>
      <c r="C103" s="4"/>
      <c r="D103" s="4"/>
      <c r="E103" s="4"/>
      <c r="F103" s="4"/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5"/>
      <c r="U103" s="5"/>
      <c r="V103" s="5"/>
    </row>
    <row r="104" spans="1:22" x14ac:dyDescent="0.2">
      <c r="A104" s="6"/>
      <c r="B104" s="4"/>
      <c r="C104" s="4"/>
      <c r="D104" s="4"/>
      <c r="E104" s="4"/>
      <c r="F104" s="4"/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5"/>
      <c r="U104" s="5"/>
      <c r="V104" s="5"/>
    </row>
    <row r="105" spans="1:22" x14ac:dyDescent="0.2">
      <c r="A105" s="6"/>
      <c r="B105" s="4"/>
      <c r="C105" s="4"/>
      <c r="D105" s="4"/>
      <c r="E105" s="4"/>
      <c r="F105" s="4"/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5"/>
      <c r="U105" s="5"/>
      <c r="V105" s="5"/>
    </row>
    <row r="106" spans="1:22" x14ac:dyDescent="0.2">
      <c r="A106" s="6"/>
      <c r="B106" s="4"/>
      <c r="C106" s="4"/>
      <c r="D106" s="4"/>
      <c r="E106" s="4"/>
      <c r="F106" s="4"/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5"/>
      <c r="U106" s="5"/>
      <c r="V106" s="5"/>
    </row>
    <row r="107" spans="1:22" x14ac:dyDescent="0.2">
      <c r="A107" s="6"/>
      <c r="B107" s="4"/>
      <c r="C107" s="4"/>
      <c r="D107" s="4"/>
      <c r="E107" s="4"/>
      <c r="F107" s="4"/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5"/>
      <c r="U107" s="5"/>
      <c r="V107" s="5"/>
    </row>
    <row r="108" spans="1:22" x14ac:dyDescent="0.2">
      <c r="A108" s="6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5"/>
      <c r="U108" s="5"/>
      <c r="V108" s="5"/>
    </row>
    <row r="109" spans="1:22" x14ac:dyDescent="0.2">
      <c r="A109" s="6"/>
      <c r="B109" s="4"/>
      <c r="C109" s="4"/>
      <c r="D109" s="4"/>
      <c r="E109" s="4"/>
      <c r="F109" s="4"/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5"/>
      <c r="U109" s="5"/>
      <c r="V109" s="5"/>
    </row>
    <row r="110" spans="1:22" x14ac:dyDescent="0.2">
      <c r="A110" s="6"/>
      <c r="B110" s="4"/>
      <c r="C110" s="4"/>
      <c r="D110" s="4"/>
      <c r="E110" s="4"/>
      <c r="F110" s="4"/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5"/>
      <c r="U110" s="5"/>
      <c r="V110" s="5"/>
    </row>
    <row r="111" spans="1:22" x14ac:dyDescent="0.2">
      <c r="A111" s="6"/>
      <c r="B111" s="4"/>
      <c r="C111" s="4"/>
      <c r="D111" s="4"/>
      <c r="E111" s="4"/>
      <c r="F111" s="4"/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5"/>
      <c r="U111" s="5"/>
      <c r="V111" s="5"/>
    </row>
    <row r="112" spans="1:22" x14ac:dyDescent="0.2">
      <c r="A112" s="6"/>
      <c r="B112" s="4"/>
      <c r="C112" s="4"/>
      <c r="D112" s="4"/>
      <c r="E112" s="4"/>
      <c r="F112" s="4"/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5"/>
      <c r="U112" s="5"/>
      <c r="V112" s="5"/>
    </row>
    <row r="113" spans="1:22" x14ac:dyDescent="0.2">
      <c r="A113" s="6"/>
      <c r="B113" s="4"/>
      <c r="C113" s="4"/>
      <c r="D113" s="4"/>
      <c r="E113" s="4"/>
      <c r="F113" s="4"/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5"/>
      <c r="U113" s="5"/>
      <c r="V113" s="5"/>
    </row>
    <row r="114" spans="1:22" x14ac:dyDescent="0.2">
      <c r="A114" s="6"/>
      <c r="B114" s="4"/>
      <c r="C114" s="4"/>
      <c r="D114" s="4"/>
      <c r="E114" s="4"/>
      <c r="F114" s="4"/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5"/>
      <c r="U114" s="5"/>
      <c r="V114" s="5"/>
    </row>
    <row r="115" spans="1:22" x14ac:dyDescent="0.2">
      <c r="A115" s="6"/>
      <c r="B115" s="4"/>
      <c r="C115" s="4"/>
      <c r="D115" s="4"/>
      <c r="E115" s="4"/>
      <c r="F115" s="4"/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5"/>
      <c r="U115" s="5"/>
      <c r="V115" s="5"/>
    </row>
    <row r="116" spans="1:22" x14ac:dyDescent="0.2">
      <c r="A116" s="6"/>
      <c r="B116" s="4"/>
      <c r="C116" s="4"/>
      <c r="D116" s="4"/>
      <c r="E116" s="4"/>
      <c r="F116" s="4"/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5"/>
      <c r="U116" s="5"/>
      <c r="V116" s="5"/>
    </row>
    <row r="117" spans="1:22" x14ac:dyDescent="0.2">
      <c r="A117" s="2"/>
      <c r="B117" s="4"/>
      <c r="C117" s="4"/>
      <c r="D117" s="4"/>
      <c r="E117" s="4"/>
      <c r="F117" s="4"/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5"/>
      <c r="U117" s="5"/>
      <c r="V117" s="5"/>
    </row>
    <row r="118" spans="1:22" x14ac:dyDescent="0.2">
      <c r="A118" s="2"/>
      <c r="B118" s="4"/>
      <c r="C118" s="4"/>
      <c r="D118" s="4"/>
      <c r="E118" s="4"/>
      <c r="F118" s="4"/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5"/>
      <c r="U118" s="5"/>
      <c r="V118" s="5"/>
    </row>
    <row r="119" spans="1:22" x14ac:dyDescent="0.2">
      <c r="A119" s="2"/>
      <c r="B119" s="4"/>
      <c r="C119" s="4"/>
      <c r="D119" s="4"/>
      <c r="E119" s="4"/>
      <c r="F119" s="4"/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5"/>
      <c r="U119" s="5"/>
      <c r="V119" s="5"/>
    </row>
    <row r="120" spans="1:22" x14ac:dyDescent="0.2">
      <c r="A120" s="2"/>
      <c r="B120" s="4"/>
      <c r="C120" s="4"/>
      <c r="D120" s="4"/>
      <c r="E120" s="4"/>
      <c r="F120" s="4"/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5"/>
      <c r="U120" s="5"/>
      <c r="V120" s="5"/>
    </row>
    <row r="121" spans="1:22" x14ac:dyDescent="0.2">
      <c r="A121" s="2"/>
      <c r="B121" s="4"/>
      <c r="C121" s="4"/>
      <c r="D121" s="4"/>
      <c r="E121" s="4"/>
      <c r="F121" s="4"/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5"/>
      <c r="U121" s="5"/>
      <c r="V121" s="5"/>
    </row>
    <row r="122" spans="1:22" x14ac:dyDescent="0.2">
      <c r="A122" s="2"/>
      <c r="B122" s="4"/>
      <c r="C122" s="4"/>
      <c r="D122" s="4"/>
      <c r="E122" s="4"/>
      <c r="F122" s="4"/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5"/>
      <c r="U122" s="5"/>
      <c r="V122" s="5"/>
    </row>
    <row r="123" spans="1:22" x14ac:dyDescent="0.2">
      <c r="A123" s="2"/>
      <c r="B123" s="4"/>
      <c r="C123" s="4"/>
      <c r="D123" s="4"/>
      <c r="E123" s="4"/>
      <c r="F123" s="4"/>
      <c r="G123" s="4"/>
      <c r="H123" s="4"/>
      <c r="I123" s="4"/>
      <c r="J123" s="4"/>
      <c r="K123" s="4"/>
      <c r="L123" s="10"/>
      <c r="M123" s="10"/>
      <c r="N123" s="10"/>
      <c r="O123" s="10"/>
      <c r="P123" s="10"/>
      <c r="Q123" s="10"/>
      <c r="R123" s="4"/>
      <c r="S123" s="4"/>
      <c r="T123" s="5"/>
      <c r="U123" s="5"/>
      <c r="V123" s="5"/>
    </row>
    <row r="124" spans="1:22" x14ac:dyDescent="0.2">
      <c r="A124" s="2"/>
      <c r="B124" s="4"/>
      <c r="C124" s="4"/>
      <c r="D124" s="4"/>
      <c r="E124" s="4"/>
      <c r="F124" s="4"/>
      <c r="G124" s="4"/>
      <c r="H124" s="4"/>
      <c r="I124" s="4"/>
      <c r="J124" s="4"/>
      <c r="K124" s="4"/>
      <c r="L124" s="10"/>
      <c r="M124" s="10"/>
      <c r="N124" s="10"/>
      <c r="O124" s="10"/>
      <c r="P124" s="10"/>
      <c r="Q124" s="10"/>
      <c r="R124" s="4"/>
      <c r="S124" s="4"/>
      <c r="T124" s="5"/>
      <c r="U124" s="5"/>
      <c r="V124" s="5"/>
    </row>
    <row r="125" spans="1:22" x14ac:dyDescent="0.2">
      <c r="A125" s="2"/>
      <c r="B125" s="4"/>
      <c r="C125" s="4"/>
      <c r="D125" s="4"/>
      <c r="E125" s="4"/>
      <c r="F125" s="4"/>
      <c r="G125" s="4"/>
      <c r="H125" s="4"/>
      <c r="I125" s="4"/>
      <c r="J125" s="4"/>
      <c r="K125" s="4"/>
      <c r="L125" s="10"/>
      <c r="M125" s="10"/>
      <c r="N125" s="10"/>
      <c r="O125" s="10"/>
      <c r="P125" s="10"/>
      <c r="Q125" s="10"/>
      <c r="R125" s="4"/>
      <c r="S125" s="4"/>
      <c r="T125" s="5"/>
      <c r="U125" s="5"/>
      <c r="V125" s="5"/>
    </row>
    <row r="126" spans="1:22" x14ac:dyDescent="0.2">
      <c r="A126" s="2"/>
      <c r="B126" s="4"/>
      <c r="C126" s="4"/>
      <c r="D126" s="4"/>
      <c r="E126" s="4"/>
      <c r="F126" s="4"/>
      <c r="G126" s="4"/>
      <c r="H126" s="4"/>
      <c r="I126" s="4"/>
      <c r="J126" s="4"/>
      <c r="K126" s="4"/>
      <c r="L126" s="10"/>
      <c r="M126" s="10"/>
      <c r="N126" s="10"/>
      <c r="O126" s="10"/>
      <c r="P126" s="10"/>
      <c r="Q126" s="10"/>
      <c r="R126" s="4"/>
      <c r="S126" s="4"/>
      <c r="T126" s="5"/>
      <c r="U126" s="5"/>
      <c r="V126" s="5"/>
    </row>
    <row r="127" spans="1:22" x14ac:dyDescent="0.2">
      <c r="A127" s="2"/>
      <c r="B127" s="4"/>
      <c r="C127" s="4"/>
      <c r="D127" s="4"/>
      <c r="E127" s="4"/>
      <c r="F127" s="4"/>
      <c r="G127" s="4"/>
      <c r="H127" s="4"/>
      <c r="I127" s="4"/>
      <c r="J127" s="4"/>
      <c r="K127" s="4"/>
      <c r="L127" s="10"/>
      <c r="M127" s="10"/>
      <c r="N127" s="10"/>
      <c r="O127" s="10"/>
      <c r="P127" s="10"/>
      <c r="Q127" s="10"/>
      <c r="R127" s="4"/>
      <c r="S127" s="4"/>
      <c r="T127" s="5"/>
      <c r="U127" s="5"/>
      <c r="V127" s="5"/>
    </row>
    <row r="128" spans="1:22" x14ac:dyDescent="0.2">
      <c r="A128" s="2"/>
      <c r="B128" s="4"/>
      <c r="C128" s="4"/>
      <c r="D128" s="4"/>
      <c r="E128" s="4"/>
      <c r="F128" s="4"/>
      <c r="G128" s="4"/>
      <c r="H128" s="4"/>
      <c r="I128" s="4"/>
      <c r="J128" s="4"/>
      <c r="K128" s="4"/>
      <c r="L128" s="10"/>
      <c r="M128" s="10"/>
      <c r="N128" s="10"/>
      <c r="O128" s="10"/>
      <c r="P128" s="10"/>
      <c r="Q128" s="10"/>
      <c r="R128" s="4"/>
      <c r="S128" s="4"/>
      <c r="T128" s="5"/>
      <c r="U128" s="5"/>
      <c r="V128" s="5"/>
    </row>
    <row r="129" spans="1:22" x14ac:dyDescent="0.2">
      <c r="A129" s="2"/>
      <c r="B129" s="4"/>
      <c r="C129" s="4"/>
      <c r="D129" s="4"/>
      <c r="E129" s="4"/>
      <c r="F129" s="4"/>
      <c r="G129" s="4"/>
      <c r="H129" s="4"/>
      <c r="I129" s="4"/>
      <c r="J129" s="4"/>
      <c r="K129" s="4"/>
      <c r="L129" s="10"/>
      <c r="M129" s="10"/>
      <c r="N129" s="10"/>
      <c r="O129" s="10"/>
      <c r="P129" s="10"/>
      <c r="Q129" s="10"/>
      <c r="R129" s="4"/>
      <c r="S129" s="4"/>
      <c r="T129" s="5"/>
      <c r="U129" s="5"/>
      <c r="V129" s="5"/>
    </row>
    <row r="130" spans="1:22" x14ac:dyDescent="0.2">
      <c r="A130" s="2"/>
      <c r="B130" s="4"/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5"/>
      <c r="U130" s="5"/>
      <c r="V130" s="5"/>
    </row>
    <row r="131" spans="1:22" x14ac:dyDescent="0.2">
      <c r="A131" s="2"/>
      <c r="B131" s="4"/>
      <c r="C131" s="4"/>
      <c r="D131" s="4"/>
      <c r="E131" s="4"/>
      <c r="F131" s="4"/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5"/>
      <c r="U131" s="5"/>
      <c r="V131" s="5"/>
    </row>
    <row r="132" spans="1:22" x14ac:dyDescent="0.2">
      <c r="A132" s="2"/>
      <c r="B132" s="4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5"/>
      <c r="U132" s="5"/>
      <c r="V132" s="5"/>
    </row>
    <row r="133" spans="1:22" x14ac:dyDescent="0.2">
      <c r="A133" s="2"/>
      <c r="B133" s="4"/>
      <c r="C133" s="4"/>
      <c r="D133" s="4"/>
      <c r="E133" s="4"/>
      <c r="F133" s="4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5"/>
    </row>
    <row r="134" spans="1:22" x14ac:dyDescent="0.2">
      <c r="A134" s="2"/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5"/>
    </row>
    <row r="135" spans="1:22" x14ac:dyDescent="0.2">
      <c r="A135" s="2"/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8"/>
    </row>
    <row r="136" spans="1:22" x14ac:dyDescent="0.2">
      <c r="A136" s="2"/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8"/>
    </row>
    <row r="137" spans="1:22" x14ac:dyDescent="0.2">
      <c r="A137" s="6"/>
      <c r="B137" s="4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5"/>
      <c r="U137" s="5"/>
      <c r="V137" s="8"/>
    </row>
    <row r="138" spans="1:22" x14ac:dyDescent="0.2">
      <c r="A138" s="6"/>
      <c r="B138" s="4"/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5"/>
      <c r="U138" s="5"/>
      <c r="V138" s="8"/>
    </row>
    <row r="139" spans="1:22" x14ac:dyDescent="0.2">
      <c r="A139" s="6"/>
      <c r="B139" s="4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5"/>
      <c r="U139" s="5"/>
      <c r="V139" s="8"/>
    </row>
    <row r="140" spans="1:22" x14ac:dyDescent="0.2">
      <c r="A140" s="6"/>
      <c r="B140" s="4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5"/>
      <c r="U140" s="5"/>
      <c r="V140" s="8"/>
    </row>
    <row r="141" spans="1:22" x14ac:dyDescent="0.2">
      <c r="A141" s="6"/>
      <c r="B141" s="4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5"/>
      <c r="U141" s="5"/>
      <c r="V141" s="8"/>
    </row>
    <row r="142" spans="1:22" x14ac:dyDescent="0.2">
      <c r="A142" s="2"/>
      <c r="B142" s="4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5"/>
      <c r="U142" s="5"/>
      <c r="V142" s="8"/>
    </row>
    <row r="143" spans="1:22" x14ac:dyDescent="0.2">
      <c r="A143" s="2"/>
      <c r="B143" s="4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5"/>
      <c r="U143" s="5"/>
      <c r="V143" s="8"/>
    </row>
    <row r="144" spans="1:22" x14ac:dyDescent="0.2">
      <c r="A144" s="2"/>
      <c r="B144" s="4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5"/>
      <c r="U144" s="5"/>
      <c r="V144" s="8"/>
    </row>
    <row r="145" spans="1:22" x14ac:dyDescent="0.2">
      <c r="A145" s="2"/>
      <c r="B145" s="4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5"/>
      <c r="U145" s="5"/>
      <c r="V145" s="8"/>
    </row>
    <row r="146" spans="1:22" x14ac:dyDescent="0.2">
      <c r="A146" s="2"/>
      <c r="B146" s="4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5"/>
      <c r="U146" s="5"/>
      <c r="V146" s="8"/>
    </row>
    <row r="173" spans="1:3" x14ac:dyDescent="0.2">
      <c r="A173" t="e" cm="1">
        <f t="array" aca="1" ref="A173" ca="1">INDIRECT("'" &amp; E1 &amp; "'!$A$2:$A$66")</f>
        <v>#REF!</v>
      </c>
      <c r="B173" t="e" cm="1">
        <f t="array" aca="1" ref="B173" ca="1">INDIRECT("'" &amp; E1 &amp; "'!$B$2:$B$66")</f>
        <v>#REF!</v>
      </c>
      <c r="C173" t="e" cm="1">
        <f t="array" aca="1" ref="C173" ca="1">INDIRECT("'" &amp; E1 &amp; "'!$C$2:$C$66")</f>
        <v>#REF!</v>
      </c>
    </row>
  </sheetData>
  <mergeCells count="3">
    <mergeCell ref="L1:U1"/>
    <mergeCell ref="G1:K1"/>
    <mergeCell ref="B1:F1"/>
  </mergeCell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0A6590-983B-124B-979E-8B5E3FD4F10E}">
  <sheetPr codeName="Sheet6"/>
  <dimension ref="A1:V202"/>
  <sheetViews>
    <sheetView workbookViewId="0">
      <pane xSplit="1" topLeftCell="I1" activePane="topRight" state="frozen"/>
      <selection activeCell="V36" sqref="V36"/>
      <selection pane="topRight" activeCell="N24" sqref="N24"/>
    </sheetView>
  </sheetViews>
  <sheetFormatPr baseColWidth="10" defaultRowHeight="16" x14ac:dyDescent="0.2"/>
  <cols>
    <col min="1" max="1" width="21.1640625" customWidth="1"/>
    <col min="2" max="2" width="15.5" customWidth="1"/>
    <col min="3" max="3" width="15" customWidth="1"/>
    <col min="4" max="4" width="14.5" customWidth="1"/>
    <col min="5" max="5" width="16.6640625" customWidth="1"/>
    <col min="6" max="6" width="21.5" customWidth="1"/>
    <col min="7" max="8" width="16.6640625" customWidth="1"/>
    <col min="9" max="9" width="19.83203125" customWidth="1"/>
    <col min="10" max="10" width="18.33203125" customWidth="1"/>
    <col min="11" max="17" width="16.6640625" customWidth="1"/>
    <col min="18" max="18" width="13" customWidth="1"/>
    <col min="19" max="19" width="20" customWidth="1"/>
    <col min="20" max="21" width="14.6640625" customWidth="1"/>
    <col min="22" max="22" width="16.6640625" customWidth="1"/>
  </cols>
  <sheetData>
    <row r="1" spans="1:22" x14ac:dyDescent="0.2">
      <c r="B1" s="72" t="s">
        <v>5</v>
      </c>
      <c r="C1" s="72"/>
      <c r="D1" s="72"/>
      <c r="E1" s="72"/>
      <c r="F1" s="72"/>
      <c r="G1" s="73" t="s">
        <v>6</v>
      </c>
      <c r="H1" s="73"/>
      <c r="I1" s="73"/>
      <c r="J1" s="73"/>
      <c r="K1" s="73"/>
      <c r="L1" s="74" t="s">
        <v>15</v>
      </c>
      <c r="M1" s="74"/>
      <c r="N1" s="74"/>
      <c r="O1" s="74"/>
      <c r="P1" s="74"/>
      <c r="Q1" s="74"/>
      <c r="R1" s="74"/>
      <c r="S1" s="74"/>
      <c r="T1" s="74"/>
      <c r="U1" s="74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2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235</v>
      </c>
      <c r="O2" s="1" t="s">
        <v>236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257</v>
      </c>
      <c r="U2" s="1" t="s">
        <v>258</v>
      </c>
      <c r="V2" s="1" t="s">
        <v>237</v>
      </c>
    </row>
    <row r="3" spans="1:22" x14ac:dyDescent="0.2">
      <c r="A3" s="16" t="s">
        <v>294</v>
      </c>
      <c r="B3" s="4">
        <v>31810</v>
      </c>
      <c r="C3" s="4">
        <v>2583400</v>
      </c>
      <c r="D3" s="4">
        <v>-2551590</v>
      </c>
      <c r="E3" s="4">
        <v>-85908050000</v>
      </c>
      <c r="F3" s="4">
        <f t="shared" ref="F3:F79" si="0">E3+F4</f>
        <v>-450809555470</v>
      </c>
      <c r="G3" s="4">
        <v>276100</v>
      </c>
      <c r="H3" s="4">
        <v>168200</v>
      </c>
      <c r="I3" s="4">
        <v>107900</v>
      </c>
      <c r="J3" s="4">
        <v>3651090000</v>
      </c>
      <c r="K3" s="4">
        <f t="shared" ref="K3:K25" si="1">K4+J3</f>
        <v>-16092409000</v>
      </c>
      <c r="L3" s="4">
        <v>3536</v>
      </c>
      <c r="M3" s="4">
        <v>6002</v>
      </c>
      <c r="N3" s="4">
        <v>657</v>
      </c>
      <c r="O3" s="4">
        <v>1170</v>
      </c>
      <c r="P3" s="4">
        <v>7594000</v>
      </c>
      <c r="Q3" s="4">
        <v>13406000</v>
      </c>
      <c r="R3" s="5">
        <v>3.0000000000000001E-3</v>
      </c>
      <c r="S3" s="4">
        <v>22389300</v>
      </c>
      <c r="T3" s="4">
        <f t="shared" ref="T3:T70" si="2">AVERAGE(S4,S13)</f>
        <v>19940362</v>
      </c>
      <c r="U3" s="4">
        <f t="shared" ref="U3:U72" si="3">MIN(S4:S8)</f>
        <v>14736700</v>
      </c>
      <c r="V3" s="5">
        <v>2.06E-2</v>
      </c>
    </row>
    <row r="4" spans="1:22" x14ac:dyDescent="0.2">
      <c r="A4" s="16" t="s">
        <v>293</v>
      </c>
      <c r="B4" s="4">
        <v>163580</v>
      </c>
      <c r="C4" s="4">
        <v>611001</v>
      </c>
      <c r="D4" s="4">
        <v>-447421</v>
      </c>
      <c r="E4" s="4">
        <v>-15196160000</v>
      </c>
      <c r="F4" s="4">
        <f t="shared" si="0"/>
        <v>-364901505470</v>
      </c>
      <c r="G4" s="4">
        <v>293600</v>
      </c>
      <c r="H4" s="4">
        <v>182300</v>
      </c>
      <c r="I4" s="4">
        <v>111300</v>
      </c>
      <c r="J4" s="4">
        <v>3758345000</v>
      </c>
      <c r="K4" s="4">
        <f t="shared" si="1"/>
        <v>-19743499000</v>
      </c>
      <c r="L4" s="4">
        <v>3270</v>
      </c>
      <c r="M4" s="4">
        <v>2419</v>
      </c>
      <c r="N4" s="4">
        <v>717</v>
      </c>
      <c r="O4" s="4">
        <v>561</v>
      </c>
      <c r="P4" s="4">
        <v>7736600</v>
      </c>
      <c r="Q4" s="4">
        <v>6355200</v>
      </c>
      <c r="R4" s="5">
        <v>4.5000000000000005E-3</v>
      </c>
      <c r="S4" s="4">
        <v>14736700</v>
      </c>
      <c r="T4" s="4">
        <f t="shared" si="2"/>
        <v>42475937.5</v>
      </c>
      <c r="U4" s="4">
        <f t="shared" si="3"/>
        <v>19319481</v>
      </c>
      <c r="V4" s="5">
        <v>1.18E-2</v>
      </c>
    </row>
    <row r="5" spans="1:22" x14ac:dyDescent="0.2">
      <c r="A5" s="16" t="s">
        <v>292</v>
      </c>
      <c r="B5" s="4">
        <v>770254</v>
      </c>
      <c r="C5" s="4">
        <v>325900</v>
      </c>
      <c r="D5" s="4">
        <v>444354</v>
      </c>
      <c r="E5" s="4">
        <v>15074340000</v>
      </c>
      <c r="F5" s="4">
        <f t="shared" si="0"/>
        <v>-349705345470</v>
      </c>
      <c r="G5" s="4">
        <v>363800</v>
      </c>
      <c r="H5" s="4">
        <v>460802</v>
      </c>
      <c r="I5" s="4">
        <v>-97002</v>
      </c>
      <c r="J5" s="4">
        <v>-3219832000</v>
      </c>
      <c r="K5" s="4">
        <f t="shared" si="1"/>
        <v>-23501844000</v>
      </c>
      <c r="L5" s="4">
        <v>6318</v>
      </c>
      <c r="M5" s="4">
        <v>5851</v>
      </c>
      <c r="N5" s="4">
        <v>1132</v>
      </c>
      <c r="O5" s="4">
        <v>998</v>
      </c>
      <c r="P5" s="4">
        <v>13480500</v>
      </c>
      <c r="Q5" s="4">
        <v>11339100</v>
      </c>
      <c r="R5" s="5">
        <v>4.5000000000000005E-3</v>
      </c>
      <c r="S5" s="4">
        <v>26225492</v>
      </c>
      <c r="T5" s="4">
        <f t="shared" si="2"/>
        <v>15365144.5</v>
      </c>
      <c r="U5" s="4">
        <f t="shared" si="3"/>
        <v>19319481</v>
      </c>
      <c r="V5" s="5">
        <v>3.0499999999999999E-2</v>
      </c>
    </row>
    <row r="6" spans="1:22" x14ac:dyDescent="0.2">
      <c r="A6" s="16" t="s">
        <v>291</v>
      </c>
      <c r="B6" s="4">
        <v>117901</v>
      </c>
      <c r="C6" s="4">
        <v>2141993</v>
      </c>
      <c r="D6" s="4">
        <v>-2024092</v>
      </c>
      <c r="E6" s="4">
        <v>-66585280000</v>
      </c>
      <c r="F6" s="4">
        <f t="shared" si="0"/>
        <v>-364779685470</v>
      </c>
      <c r="G6" s="4">
        <v>188400</v>
      </c>
      <c r="H6" s="4">
        <v>95200</v>
      </c>
      <c r="I6" s="4">
        <v>93200</v>
      </c>
      <c r="J6" s="4">
        <v>3079520000</v>
      </c>
      <c r="K6" s="4">
        <f t="shared" si="1"/>
        <v>-20282012000</v>
      </c>
      <c r="L6" s="4">
        <v>4150</v>
      </c>
      <c r="M6" s="4">
        <v>5898</v>
      </c>
      <c r="N6" s="4">
        <v>652</v>
      </c>
      <c r="O6" s="4">
        <v>716</v>
      </c>
      <c r="P6" s="4">
        <v>8153700</v>
      </c>
      <c r="Q6" s="4">
        <v>9823700</v>
      </c>
      <c r="R6" s="5">
        <v>1.52E-2</v>
      </c>
      <c r="S6" s="4">
        <v>19319481</v>
      </c>
      <c r="T6" s="4">
        <f t="shared" si="2"/>
        <v>20154208.5</v>
      </c>
      <c r="U6" s="4">
        <f t="shared" si="3"/>
        <v>18985200</v>
      </c>
      <c r="V6" s="5">
        <v>2.2400000000000003E-2</v>
      </c>
    </row>
    <row r="7" spans="1:22" x14ac:dyDescent="0.2">
      <c r="A7" s="16" t="s">
        <v>288</v>
      </c>
      <c r="B7" s="4">
        <v>78900</v>
      </c>
      <c r="C7" s="4">
        <v>603600</v>
      </c>
      <c r="D7" s="4">
        <v>-524700</v>
      </c>
      <c r="E7" s="4">
        <v>-17701710000</v>
      </c>
      <c r="F7" s="4">
        <f t="shared" si="0"/>
        <v>-298194405470</v>
      </c>
      <c r="G7" s="4">
        <v>221000</v>
      </c>
      <c r="H7" s="4">
        <v>42500</v>
      </c>
      <c r="I7" s="4">
        <v>178500</v>
      </c>
      <c r="J7" s="4">
        <v>6001000000</v>
      </c>
      <c r="K7" s="4">
        <f t="shared" si="1"/>
        <v>-23361532000</v>
      </c>
      <c r="L7" s="4">
        <v>2791</v>
      </c>
      <c r="M7" s="4">
        <v>5356</v>
      </c>
      <c r="N7" s="4">
        <v>537</v>
      </c>
      <c r="O7" s="4">
        <v>1007</v>
      </c>
      <c r="P7" s="4">
        <v>6240800</v>
      </c>
      <c r="Q7" s="4">
        <v>11805400</v>
      </c>
      <c r="R7" s="5">
        <v>-2.5099999999999997E-2</v>
      </c>
      <c r="S7" s="4">
        <v>22252177</v>
      </c>
      <c r="T7" s="4">
        <f t="shared" si="2"/>
        <v>19028450.5</v>
      </c>
      <c r="U7" s="4">
        <f t="shared" si="3"/>
        <v>18985200</v>
      </c>
      <c r="V7" s="5">
        <v>3.2300000000000002E-2</v>
      </c>
    </row>
    <row r="8" spans="1:22" x14ac:dyDescent="0.2">
      <c r="A8" s="16" t="s">
        <v>287</v>
      </c>
      <c r="B8" s="4">
        <v>1126900</v>
      </c>
      <c r="C8" s="4">
        <v>841900</v>
      </c>
      <c r="D8" s="4">
        <v>285000</v>
      </c>
      <c r="E8" s="4">
        <v>9718290000</v>
      </c>
      <c r="F8" s="4">
        <f t="shared" si="0"/>
        <v>-280492695470</v>
      </c>
      <c r="G8" s="4">
        <v>287600</v>
      </c>
      <c r="H8" s="4">
        <v>493701</v>
      </c>
      <c r="I8" s="4">
        <v>-206101</v>
      </c>
      <c r="J8" s="4">
        <v>-7011327000</v>
      </c>
      <c r="K8" s="4">
        <f t="shared" si="1"/>
        <v>-29362532000</v>
      </c>
      <c r="L8" s="4">
        <v>5177</v>
      </c>
      <c r="M8" s="4">
        <v>5964</v>
      </c>
      <c r="N8" s="4">
        <v>923</v>
      </c>
      <c r="O8" s="4">
        <v>1155</v>
      </c>
      <c r="P8" s="4">
        <v>10230500</v>
      </c>
      <c r="Q8" s="4">
        <v>14047000</v>
      </c>
      <c r="R8" s="5">
        <v>-1.4000000000000002E-3</v>
      </c>
      <c r="S8" s="4">
        <v>25263290</v>
      </c>
      <c r="T8" s="4">
        <f t="shared" si="2"/>
        <v>18188217</v>
      </c>
      <c r="U8" s="4">
        <f t="shared" si="3"/>
        <v>18985200</v>
      </c>
      <c r="V8" s="5">
        <v>1.9199999999999998E-2</v>
      </c>
    </row>
    <row r="9" spans="1:22" x14ac:dyDescent="0.2">
      <c r="A9" s="16" t="s">
        <v>286</v>
      </c>
      <c r="B9" s="4">
        <v>1067900</v>
      </c>
      <c r="C9" s="4">
        <v>2326049</v>
      </c>
      <c r="D9" s="4">
        <v>-1258149</v>
      </c>
      <c r="E9" s="4">
        <v>-42730280000</v>
      </c>
      <c r="F9" s="4">
        <f t="shared" si="0"/>
        <v>-290210985470</v>
      </c>
      <c r="G9" s="4">
        <v>154400</v>
      </c>
      <c r="H9" s="4">
        <v>155600</v>
      </c>
      <c r="I9" s="4">
        <v>-1200</v>
      </c>
      <c r="J9" s="4">
        <v>-68110000</v>
      </c>
      <c r="K9" s="4">
        <f t="shared" si="1"/>
        <v>-22351205000</v>
      </c>
      <c r="L9" s="4">
        <v>4873</v>
      </c>
      <c r="M9" s="4">
        <v>5138</v>
      </c>
      <c r="N9" s="4">
        <v>1018</v>
      </c>
      <c r="O9" s="4">
        <v>1133</v>
      </c>
      <c r="P9" s="4">
        <v>12153300</v>
      </c>
      <c r="Q9" s="4">
        <v>12705800</v>
      </c>
      <c r="R9" s="5">
        <v>6.0000000000000001E-3</v>
      </c>
      <c r="S9" s="4">
        <v>25477178</v>
      </c>
      <c r="T9" s="4">
        <f t="shared" si="2"/>
        <v>19969910</v>
      </c>
      <c r="U9" s="4">
        <f t="shared" si="3"/>
        <v>18985200</v>
      </c>
      <c r="V9" s="5">
        <v>2.3300000000000001E-2</v>
      </c>
    </row>
    <row r="10" spans="1:22" x14ac:dyDescent="0.2">
      <c r="A10" s="16" t="s">
        <v>281</v>
      </c>
      <c r="B10" s="4">
        <v>253100</v>
      </c>
      <c r="C10" s="4">
        <v>415600</v>
      </c>
      <c r="D10" s="4">
        <v>-162500</v>
      </c>
      <c r="E10" s="4">
        <v>-5444040000</v>
      </c>
      <c r="F10" s="4">
        <f t="shared" si="0"/>
        <v>-247480705470</v>
      </c>
      <c r="G10" s="4">
        <v>206600</v>
      </c>
      <c r="H10" s="4">
        <v>189600</v>
      </c>
      <c r="I10" s="4">
        <v>17000</v>
      </c>
      <c r="J10" s="4">
        <v>575510000</v>
      </c>
      <c r="K10" s="4">
        <f t="shared" si="1"/>
        <v>-22283095000</v>
      </c>
      <c r="L10" s="4">
        <v>3982</v>
      </c>
      <c r="M10" s="4">
        <v>7331</v>
      </c>
      <c r="N10" s="4">
        <v>685</v>
      </c>
      <c r="O10" s="4">
        <v>1224</v>
      </c>
      <c r="P10" s="4">
        <v>8174200</v>
      </c>
      <c r="Q10" s="4">
        <v>14625200</v>
      </c>
      <c r="R10" s="5">
        <v>-8.8000000000000005E-3</v>
      </c>
      <c r="S10" s="4">
        <v>23834249</v>
      </c>
      <c r="T10" s="4">
        <f t="shared" si="2"/>
        <v>16496933</v>
      </c>
      <c r="U10" s="4">
        <f t="shared" si="3"/>
        <v>11410808</v>
      </c>
      <c r="V10" s="5">
        <v>2.06E-2</v>
      </c>
    </row>
    <row r="11" spans="1:22" x14ac:dyDescent="0.2">
      <c r="A11" s="16" t="s">
        <v>273</v>
      </c>
      <c r="B11" s="4">
        <v>751551</v>
      </c>
      <c r="C11" s="4">
        <v>167964</v>
      </c>
      <c r="D11" s="4">
        <v>583587</v>
      </c>
      <c r="E11" s="4">
        <v>19900980000</v>
      </c>
      <c r="F11" s="4">
        <f t="shared" si="0"/>
        <v>-242036665470</v>
      </c>
      <c r="G11" s="4">
        <v>334200</v>
      </c>
      <c r="H11" s="4">
        <v>1700</v>
      </c>
      <c r="I11" s="4">
        <v>332500</v>
      </c>
      <c r="J11" s="4">
        <v>11338165000</v>
      </c>
      <c r="K11" s="4">
        <f t="shared" si="1"/>
        <v>-22858605000</v>
      </c>
      <c r="L11" s="4">
        <v>4002</v>
      </c>
      <c r="M11" s="4">
        <v>4621</v>
      </c>
      <c r="N11" s="4">
        <v>684</v>
      </c>
      <c r="O11" s="4">
        <v>848</v>
      </c>
      <c r="P11" s="4">
        <v>8101200</v>
      </c>
      <c r="Q11" s="4">
        <v>10773200</v>
      </c>
      <c r="R11" s="5">
        <v>-2.8999999999999998E-3</v>
      </c>
      <c r="S11" s="4">
        <v>18985200</v>
      </c>
      <c r="T11" s="4">
        <f t="shared" si="2"/>
        <v>17344459</v>
      </c>
      <c r="U11" s="4">
        <f t="shared" si="3"/>
        <v>11410808</v>
      </c>
      <c r="V11" s="5">
        <v>1.32E-2</v>
      </c>
    </row>
    <row r="12" spans="1:22" x14ac:dyDescent="0.2">
      <c r="A12" s="16" t="s">
        <v>272</v>
      </c>
      <c r="B12" s="4">
        <v>396200</v>
      </c>
      <c r="C12" s="4">
        <v>343530</v>
      </c>
      <c r="D12" s="4">
        <v>52670</v>
      </c>
      <c r="E12" s="4">
        <v>1834720000</v>
      </c>
      <c r="F12" s="4">
        <f t="shared" si="0"/>
        <v>-261937645470</v>
      </c>
      <c r="G12" s="4">
        <v>169500</v>
      </c>
      <c r="H12" s="4">
        <v>11900</v>
      </c>
      <c r="I12" s="4">
        <v>157600</v>
      </c>
      <c r="J12" s="4">
        <v>5402710000</v>
      </c>
      <c r="K12" s="4">
        <f t="shared" si="1"/>
        <v>-34196770000</v>
      </c>
      <c r="L12" s="4">
        <v>3861</v>
      </c>
      <c r="M12" s="4">
        <v>5174</v>
      </c>
      <c r="N12" s="4">
        <v>669</v>
      </c>
      <c r="O12" s="4">
        <v>889</v>
      </c>
      <c r="P12" s="4">
        <v>8844900</v>
      </c>
      <c r="Q12" s="4">
        <v>10473400</v>
      </c>
      <c r="R12" s="5">
        <v>-1.4000000000000002E-3</v>
      </c>
      <c r="S12" s="4">
        <v>20735618</v>
      </c>
      <c r="T12" s="4">
        <f t="shared" si="2"/>
        <v>21302612</v>
      </c>
      <c r="U12" s="4">
        <f t="shared" si="3"/>
        <v>11410808</v>
      </c>
      <c r="V12" s="5">
        <v>1.4499999999999999E-2</v>
      </c>
    </row>
    <row r="13" spans="1:22" x14ac:dyDescent="0.2">
      <c r="A13" s="16" t="s">
        <v>248</v>
      </c>
      <c r="B13" s="4">
        <v>693700</v>
      </c>
      <c r="C13" s="4">
        <v>369921</v>
      </c>
      <c r="D13" s="4">
        <v>323779</v>
      </c>
      <c r="E13" s="4">
        <v>11064790000</v>
      </c>
      <c r="F13" s="4">
        <f t="shared" si="0"/>
        <v>-263772365470</v>
      </c>
      <c r="G13" s="4">
        <v>155400</v>
      </c>
      <c r="H13" s="4">
        <v>129600</v>
      </c>
      <c r="I13" s="4">
        <v>25800</v>
      </c>
      <c r="J13" s="4">
        <v>894985000</v>
      </c>
      <c r="K13" s="4">
        <f t="shared" si="1"/>
        <v>-39599480000</v>
      </c>
      <c r="L13" s="4">
        <v>5889</v>
      </c>
      <c r="M13" s="4">
        <v>4674</v>
      </c>
      <c r="N13" s="4">
        <v>1045</v>
      </c>
      <c r="O13" s="4">
        <v>766</v>
      </c>
      <c r="P13" s="4">
        <v>13075000</v>
      </c>
      <c r="Q13" s="4">
        <v>9481700</v>
      </c>
      <c r="R13" s="5">
        <v>1.6399999999999998E-2</v>
      </c>
      <c r="S13" s="4">
        <v>25144024</v>
      </c>
      <c r="T13" s="4">
        <f t="shared" si="2"/>
        <v>33405775</v>
      </c>
      <c r="U13" s="4">
        <f t="shared" si="3"/>
        <v>10899256</v>
      </c>
      <c r="V13" s="5">
        <v>1.6200000000000003E-2</v>
      </c>
    </row>
    <row r="14" spans="1:22" x14ac:dyDescent="0.2">
      <c r="A14" s="16" t="s">
        <v>240</v>
      </c>
      <c r="B14" s="4">
        <v>1944400</v>
      </c>
      <c r="C14" s="4">
        <v>207914</v>
      </c>
      <c r="D14" s="4">
        <v>1736486</v>
      </c>
      <c r="E14" s="4">
        <v>58592030000</v>
      </c>
      <c r="F14" s="4">
        <f t="shared" si="0"/>
        <v>-274837155470</v>
      </c>
      <c r="G14" s="4">
        <v>497000</v>
      </c>
      <c r="H14" s="4">
        <v>449401</v>
      </c>
      <c r="I14" s="4">
        <v>47599</v>
      </c>
      <c r="J14" s="4">
        <v>1781269000</v>
      </c>
      <c r="K14" s="4">
        <f t="shared" si="1"/>
        <v>-40494465000</v>
      </c>
      <c r="L14" s="4">
        <v>13164</v>
      </c>
      <c r="M14" s="4">
        <v>9216</v>
      </c>
      <c r="N14" s="4">
        <v>2624</v>
      </c>
      <c r="O14" s="4">
        <v>1853</v>
      </c>
      <c r="P14" s="4">
        <v>32970600</v>
      </c>
      <c r="Q14" s="4">
        <v>23985000</v>
      </c>
      <c r="R14" s="5">
        <v>1.9799999999999998E-2</v>
      </c>
      <c r="S14" s="4">
        <v>58726383</v>
      </c>
      <c r="T14" s="4">
        <f t="shared" si="2"/>
        <v>12459819</v>
      </c>
      <c r="U14" s="4">
        <f t="shared" si="3"/>
        <v>10899256</v>
      </c>
      <c r="V14" s="5">
        <v>3.5099999999999999E-2</v>
      </c>
    </row>
    <row r="15" spans="1:22" x14ac:dyDescent="0.2">
      <c r="A15" s="16" t="s">
        <v>239</v>
      </c>
      <c r="B15" s="4">
        <v>412001</v>
      </c>
      <c r="C15" s="4">
        <v>1262433</v>
      </c>
      <c r="D15" s="4">
        <v>-850432</v>
      </c>
      <c r="E15" s="4">
        <v>-27615020000</v>
      </c>
      <c r="F15" s="4">
        <f t="shared" si="0"/>
        <v>-333429185470</v>
      </c>
      <c r="G15" s="4">
        <v>37400</v>
      </c>
      <c r="H15" s="4">
        <v>871502</v>
      </c>
      <c r="I15" s="4">
        <v>-834102</v>
      </c>
      <c r="J15" s="4">
        <v>-27194041000</v>
      </c>
      <c r="K15" s="4">
        <f t="shared" si="1"/>
        <v>-42275734000</v>
      </c>
      <c r="L15" s="43">
        <v>1929</v>
      </c>
      <c r="M15" s="43">
        <v>2236</v>
      </c>
      <c r="N15" s="43">
        <v>334</v>
      </c>
      <c r="O15" s="43">
        <v>429</v>
      </c>
      <c r="P15" s="43">
        <v>4013400</v>
      </c>
      <c r="Q15" s="43">
        <v>5109500</v>
      </c>
      <c r="R15" s="44">
        <v>1.3899999999999999E-2</v>
      </c>
      <c r="S15" s="4">
        <v>11410808</v>
      </c>
      <c r="T15" s="4">
        <f t="shared" si="2"/>
        <v>16873560</v>
      </c>
      <c r="U15" s="4">
        <f t="shared" si="3"/>
        <v>10899256</v>
      </c>
      <c r="V15" s="5">
        <v>1.9799999999999998E-2</v>
      </c>
    </row>
    <row r="16" spans="1:22" x14ac:dyDescent="0.2">
      <c r="A16" s="16" t="s">
        <v>238</v>
      </c>
      <c r="B16" s="4">
        <v>318370</v>
      </c>
      <c r="C16" s="4">
        <v>3034800</v>
      </c>
      <c r="D16" s="4">
        <v>-2716430</v>
      </c>
      <c r="E16" s="4">
        <v>-89032000000</v>
      </c>
      <c r="F16" s="4">
        <f t="shared" si="0"/>
        <v>-305814165470</v>
      </c>
      <c r="G16" s="4">
        <v>117300</v>
      </c>
      <c r="H16" s="4">
        <v>215201</v>
      </c>
      <c r="I16" s="4">
        <v>-97901</v>
      </c>
      <c r="J16" s="4">
        <v>-3188096000</v>
      </c>
      <c r="K16" s="4">
        <f t="shared" si="1"/>
        <v>-15081693000</v>
      </c>
      <c r="L16" s="4">
        <v>3448</v>
      </c>
      <c r="M16" s="4">
        <v>4325</v>
      </c>
      <c r="N16" s="4">
        <v>473</v>
      </c>
      <c r="O16" s="4">
        <v>742</v>
      </c>
      <c r="P16" s="4">
        <v>6411000</v>
      </c>
      <c r="Q16" s="4">
        <v>10673100</v>
      </c>
      <c r="R16" s="5">
        <v>-9.1000000000000004E-3</v>
      </c>
      <c r="S16" s="4">
        <v>18056240</v>
      </c>
      <c r="T16" s="4">
        <f t="shared" si="2"/>
        <v>12060308</v>
      </c>
      <c r="U16" s="4">
        <f t="shared" si="3"/>
        <v>10899256</v>
      </c>
      <c r="V16" s="5">
        <v>2.1099999999999997E-2</v>
      </c>
    </row>
    <row r="17" spans="1:21" x14ac:dyDescent="0.2">
      <c r="A17" s="16" t="s">
        <v>234</v>
      </c>
      <c r="B17" s="4">
        <v>97437</v>
      </c>
      <c r="C17" s="4">
        <v>346608</v>
      </c>
      <c r="D17" s="4">
        <v>-249171</v>
      </c>
      <c r="E17" s="4">
        <v>-8202080000</v>
      </c>
      <c r="F17" s="4">
        <f t="shared" si="0"/>
        <v>-216782165470</v>
      </c>
      <c r="G17" s="4">
        <v>56500</v>
      </c>
      <c r="H17" s="4">
        <v>211702</v>
      </c>
      <c r="I17" s="4">
        <v>-155202</v>
      </c>
      <c r="J17" s="4">
        <v>-5099806000</v>
      </c>
      <c r="K17" s="4">
        <f t="shared" si="1"/>
        <v>-11893597000</v>
      </c>
      <c r="L17" s="4">
        <v>1780</v>
      </c>
      <c r="M17" s="4">
        <v>3784</v>
      </c>
      <c r="N17" s="4">
        <v>272</v>
      </c>
      <c r="O17" s="4">
        <v>500</v>
      </c>
      <c r="P17" s="4">
        <v>313000</v>
      </c>
      <c r="Q17" s="4">
        <v>1060500</v>
      </c>
      <c r="R17" s="5">
        <v>-6.0000000000000001E-3</v>
      </c>
      <c r="S17" s="4">
        <v>12793611</v>
      </c>
      <c r="T17" s="4">
        <f t="shared" si="2"/>
        <v>15386623</v>
      </c>
      <c r="U17" s="4">
        <f t="shared" si="3"/>
        <v>10899256</v>
      </c>
    </row>
    <row r="18" spans="1:21" x14ac:dyDescent="0.2">
      <c r="A18" s="16" t="s">
        <v>233</v>
      </c>
      <c r="B18" s="4">
        <v>341400</v>
      </c>
      <c r="C18" s="4">
        <v>221706</v>
      </c>
      <c r="D18" s="4">
        <v>119694</v>
      </c>
      <c r="E18" s="4">
        <v>3974160000</v>
      </c>
      <c r="F18" s="4">
        <f t="shared" si="0"/>
        <v>-208580085470</v>
      </c>
      <c r="G18" s="4">
        <v>118600</v>
      </c>
      <c r="H18" s="4">
        <v>276001</v>
      </c>
      <c r="I18" s="4">
        <v>-157401</v>
      </c>
      <c r="J18" s="4">
        <v>-5147601000</v>
      </c>
      <c r="K18" s="4">
        <f t="shared" si="1"/>
        <v>-6793791000</v>
      </c>
      <c r="L18" s="4"/>
      <c r="M18" s="4"/>
      <c r="N18" s="4"/>
      <c r="O18" s="4"/>
      <c r="P18" s="4">
        <v>5622100</v>
      </c>
      <c r="Q18" s="4">
        <v>4357700</v>
      </c>
      <c r="R18" s="5">
        <v>6.0999999999999995E-3</v>
      </c>
      <c r="S18" s="4">
        <v>10899256</v>
      </c>
      <c r="T18" s="4">
        <f t="shared" si="2"/>
        <v>15883265</v>
      </c>
      <c r="U18" s="4">
        <f t="shared" si="3"/>
        <v>8085167</v>
      </c>
    </row>
    <row r="19" spans="1:21" x14ac:dyDescent="0.2">
      <c r="A19" s="16" t="s">
        <v>232</v>
      </c>
      <c r="B19" s="4">
        <v>367151</v>
      </c>
      <c r="C19" s="4">
        <v>270548</v>
      </c>
      <c r="D19" s="4">
        <v>96603</v>
      </c>
      <c r="E19" s="4">
        <v>3177610000</v>
      </c>
      <c r="F19" s="4">
        <f t="shared" si="0"/>
        <v>-212554245470</v>
      </c>
      <c r="G19" s="4">
        <v>150500</v>
      </c>
      <c r="H19" s="4">
        <v>3000</v>
      </c>
      <c r="I19" s="4">
        <v>147500</v>
      </c>
      <c r="J19" s="4">
        <v>4862270000</v>
      </c>
      <c r="K19" s="4">
        <f t="shared" si="1"/>
        <v>-1646190000</v>
      </c>
      <c r="L19" s="4"/>
      <c r="M19" s="4"/>
      <c r="N19" s="4"/>
      <c r="O19" s="4"/>
      <c r="P19" s="4">
        <v>8254600</v>
      </c>
      <c r="Q19" s="4">
        <v>6587400</v>
      </c>
      <c r="R19" s="5">
        <v>1.6000000000000001E-3</v>
      </c>
      <c r="S19" s="4">
        <v>16105571</v>
      </c>
      <c r="T19" s="4">
        <f t="shared" si="2"/>
        <v>17780705</v>
      </c>
      <c r="U19" s="4">
        <f t="shared" si="3"/>
        <v>8085167</v>
      </c>
    </row>
    <row r="20" spans="1:21" x14ac:dyDescent="0.2">
      <c r="A20" s="16" t="s">
        <v>231</v>
      </c>
      <c r="B20" s="4">
        <v>274200</v>
      </c>
      <c r="C20" s="4">
        <v>2014134</v>
      </c>
      <c r="D20" s="4">
        <v>-1739934</v>
      </c>
      <c r="E20" s="4">
        <v>-56894520000</v>
      </c>
      <c r="F20" s="4">
        <f t="shared" si="0"/>
        <v>-215731855470</v>
      </c>
      <c r="G20" s="4">
        <v>391100</v>
      </c>
      <c r="H20" s="4">
        <v>262401</v>
      </c>
      <c r="I20" s="4">
        <v>128699</v>
      </c>
      <c r="J20" s="4">
        <v>4100515000</v>
      </c>
      <c r="K20" s="4">
        <f t="shared" si="1"/>
        <v>-6508460000</v>
      </c>
      <c r="L20" s="4"/>
      <c r="M20" s="4"/>
      <c r="N20" s="4"/>
      <c r="O20" s="4"/>
      <c r="P20" s="4">
        <v>6543100</v>
      </c>
      <c r="Q20" s="4">
        <v>6655800</v>
      </c>
      <c r="R20" s="5">
        <v>6.1999999999999998E-3</v>
      </c>
      <c r="S20" s="4">
        <v>14008666</v>
      </c>
      <c r="T20" s="4">
        <f t="shared" si="2"/>
        <v>13205085.5</v>
      </c>
      <c r="U20" s="4">
        <f t="shared" si="3"/>
        <v>8085167</v>
      </c>
    </row>
    <row r="21" spans="1:21" x14ac:dyDescent="0.2">
      <c r="A21" s="16" t="s">
        <v>230</v>
      </c>
      <c r="B21" s="4">
        <v>118500</v>
      </c>
      <c r="C21" s="4">
        <v>567387</v>
      </c>
      <c r="D21" s="4">
        <v>-448887</v>
      </c>
      <c r="E21" s="4">
        <v>-14560460000</v>
      </c>
      <c r="F21" s="4">
        <f t="shared" si="0"/>
        <v>-158837335470</v>
      </c>
      <c r="G21" s="4">
        <v>369900</v>
      </c>
      <c r="H21" s="4">
        <v>9601</v>
      </c>
      <c r="I21" s="4">
        <v>360299</v>
      </c>
      <c r="J21" s="4">
        <v>11671025000</v>
      </c>
      <c r="K21" s="4">
        <f t="shared" si="1"/>
        <v>-10608975000</v>
      </c>
      <c r="L21" s="4"/>
      <c r="M21" s="4"/>
      <c r="N21" s="4"/>
      <c r="O21" s="4"/>
      <c r="P21" s="4">
        <v>7385300</v>
      </c>
      <c r="Q21" s="4">
        <v>5948300</v>
      </c>
      <c r="R21" s="5">
        <v>6.1999999999999998E-3</v>
      </c>
      <c r="S21" s="4">
        <v>13953300</v>
      </c>
      <c r="T21" s="4">
        <f t="shared" si="2"/>
        <v>18731269</v>
      </c>
      <c r="U21" s="4">
        <f t="shared" si="3"/>
        <v>8085167</v>
      </c>
    </row>
    <row r="22" spans="1:21" x14ac:dyDescent="0.2">
      <c r="A22" s="16" t="s">
        <v>229</v>
      </c>
      <c r="B22" s="4">
        <v>404900</v>
      </c>
      <c r="C22" s="4">
        <v>1720283</v>
      </c>
      <c r="D22" s="4">
        <v>-1315383</v>
      </c>
      <c r="E22" s="4">
        <v>-42900020000</v>
      </c>
      <c r="F22" s="4">
        <f t="shared" si="0"/>
        <v>-144276875470</v>
      </c>
      <c r="G22" s="4">
        <v>100300</v>
      </c>
      <c r="H22" s="4">
        <v>449500</v>
      </c>
      <c r="I22" s="4">
        <v>-349200</v>
      </c>
      <c r="J22" s="4">
        <v>-11431085000</v>
      </c>
      <c r="K22" s="4">
        <f t="shared" si="1"/>
        <v>-22280000000</v>
      </c>
      <c r="R22" s="5">
        <v>4.6999999999999993E-3</v>
      </c>
      <c r="S22" s="4">
        <v>17461200</v>
      </c>
      <c r="T22" s="4">
        <f t="shared" si="2"/>
        <v>13084704.5</v>
      </c>
      <c r="U22" s="4">
        <f t="shared" si="3"/>
        <v>8085167</v>
      </c>
    </row>
    <row r="23" spans="1:21" x14ac:dyDescent="0.2">
      <c r="A23" s="16" t="s">
        <v>228</v>
      </c>
      <c r="B23" s="4">
        <v>329901</v>
      </c>
      <c r="C23" s="4">
        <v>791720</v>
      </c>
      <c r="D23" s="4">
        <v>-461819</v>
      </c>
      <c r="E23" s="4">
        <v>-14864970000</v>
      </c>
      <c r="F23" s="4">
        <f t="shared" si="0"/>
        <v>-101376855470</v>
      </c>
      <c r="G23" s="4">
        <v>226900</v>
      </c>
      <c r="H23" s="4">
        <v>362101</v>
      </c>
      <c r="I23" s="4">
        <v>-135201</v>
      </c>
      <c r="J23" s="4">
        <v>-4334760000</v>
      </c>
      <c r="K23" s="4">
        <f t="shared" si="1"/>
        <v>-10848915000</v>
      </c>
      <c r="L23" s="4"/>
      <c r="M23" s="4"/>
      <c r="N23" s="4"/>
      <c r="O23" s="4"/>
      <c r="P23" s="4">
        <v>3743300</v>
      </c>
      <c r="Q23" s="4">
        <v>3689900</v>
      </c>
      <c r="R23" s="5">
        <v>-3.0000000000000001E-3</v>
      </c>
      <c r="S23" s="4">
        <v>8085167</v>
      </c>
      <c r="T23" s="4">
        <f t="shared" si="2"/>
        <v>28864827</v>
      </c>
      <c r="U23" s="4">
        <f t="shared" si="3"/>
        <v>11327005</v>
      </c>
    </row>
    <row r="24" spans="1:21" x14ac:dyDescent="0.2">
      <c r="A24" s="16" t="s">
        <v>222</v>
      </c>
      <c r="B24" s="4">
        <v>1053700</v>
      </c>
      <c r="C24" s="4">
        <v>1782221</v>
      </c>
      <c r="D24" s="4">
        <v>-728521</v>
      </c>
      <c r="E24" s="4">
        <v>-23049880000</v>
      </c>
      <c r="F24" s="4">
        <f t="shared" si="0"/>
        <v>-86511885470</v>
      </c>
      <c r="G24" s="4">
        <v>64200</v>
      </c>
      <c r="H24" s="4">
        <v>363400</v>
      </c>
      <c r="I24" s="4">
        <v>-299200</v>
      </c>
      <c r="J24" s="4">
        <v>-9637980000</v>
      </c>
      <c r="K24" s="4">
        <f t="shared" si="1"/>
        <v>-6514155000</v>
      </c>
      <c r="L24" s="4"/>
      <c r="M24" s="4"/>
      <c r="N24" s="4"/>
      <c r="O24" s="4"/>
      <c r="P24" s="4">
        <v>7540000</v>
      </c>
      <c r="Q24" s="4">
        <v>5415500</v>
      </c>
      <c r="R24" s="5">
        <v>4.6999999999999993E-3</v>
      </c>
      <c r="S24" s="4">
        <v>13508830</v>
      </c>
      <c r="T24" s="4">
        <f t="shared" si="2"/>
        <v>16800669</v>
      </c>
      <c r="U24" s="4">
        <f t="shared" si="3"/>
        <v>11327005</v>
      </c>
    </row>
    <row r="25" spans="1:21" x14ac:dyDescent="0.2">
      <c r="A25" s="16" t="s">
        <v>213</v>
      </c>
      <c r="B25" s="4">
        <v>182600</v>
      </c>
      <c r="C25" s="4">
        <v>3064453</v>
      </c>
      <c r="D25" s="4">
        <v>-2881853</v>
      </c>
      <c r="E25" s="4">
        <v>-91541440000</v>
      </c>
      <c r="F25" s="4">
        <f t="shared" si="0"/>
        <v>-63462005470</v>
      </c>
      <c r="G25" s="4">
        <v>367000</v>
      </c>
      <c r="H25" s="4">
        <v>445300</v>
      </c>
      <c r="I25" s="4">
        <v>-78300</v>
      </c>
      <c r="J25" s="4">
        <v>-2500710000</v>
      </c>
      <c r="K25" s="4">
        <f t="shared" si="1"/>
        <v>3123825000</v>
      </c>
      <c r="L25" s="4"/>
      <c r="M25" s="4"/>
      <c r="N25" s="4"/>
      <c r="O25" s="4"/>
      <c r="P25" s="43">
        <v>5489800</v>
      </c>
      <c r="Q25" s="43">
        <v>9112700</v>
      </c>
      <c r="R25" s="44">
        <v>1.4199999999999999E-2</v>
      </c>
      <c r="S25" s="43">
        <v>15690880</v>
      </c>
      <c r="T25" s="4">
        <f t="shared" si="2"/>
        <v>17404282</v>
      </c>
      <c r="U25" s="4">
        <f t="shared" si="3"/>
        <v>11327005</v>
      </c>
    </row>
    <row r="26" spans="1:21" x14ac:dyDescent="0.2">
      <c r="A26" s="16" t="s">
        <v>212</v>
      </c>
      <c r="B26" s="4">
        <v>978900</v>
      </c>
      <c r="C26" s="4">
        <v>1316627</v>
      </c>
      <c r="D26" s="4">
        <v>-337727</v>
      </c>
      <c r="E26" s="4">
        <v>-10744580000</v>
      </c>
      <c r="F26" s="4">
        <f t="shared" si="0"/>
        <v>28079434530</v>
      </c>
      <c r="G26" s="4">
        <v>143100</v>
      </c>
      <c r="H26" s="4">
        <v>177600</v>
      </c>
      <c r="I26" s="4">
        <v>-34500</v>
      </c>
      <c r="J26" s="4">
        <v>-1107115000</v>
      </c>
      <c r="K26" s="4">
        <f>K27+J26</f>
        <v>5624535000</v>
      </c>
      <c r="L26" s="4"/>
      <c r="M26" s="4"/>
      <c r="N26" s="4"/>
      <c r="O26" s="4"/>
      <c r="P26" s="4">
        <v>4687800</v>
      </c>
      <c r="Q26" s="4">
        <v>5409300</v>
      </c>
      <c r="R26" s="5">
        <v>-3.0999999999999999E-3</v>
      </c>
      <c r="S26" s="4">
        <v>11327005</v>
      </c>
      <c r="T26" s="4">
        <f t="shared" si="2"/>
        <v>32582314.5</v>
      </c>
      <c r="U26" s="4">
        <f t="shared" si="3"/>
        <v>12456871</v>
      </c>
    </row>
    <row r="27" spans="1:21" x14ac:dyDescent="0.2">
      <c r="A27" s="16" t="s">
        <v>211</v>
      </c>
      <c r="B27" s="4">
        <v>731888</v>
      </c>
      <c r="C27" s="4">
        <v>6296150</v>
      </c>
      <c r="D27" s="4">
        <v>-5564262</v>
      </c>
      <c r="E27" s="4">
        <v>-177162100000</v>
      </c>
      <c r="F27" s="4">
        <f t="shared" si="0"/>
        <v>38824014530</v>
      </c>
      <c r="G27" s="4">
        <v>294100</v>
      </c>
      <c r="H27" s="4">
        <v>164800</v>
      </c>
      <c r="I27" s="4">
        <v>129300</v>
      </c>
      <c r="J27" s="4">
        <v>4143950000</v>
      </c>
      <c r="K27" s="4">
        <f>J27+K29</f>
        <v>6731650000</v>
      </c>
      <c r="R27" s="5">
        <v>-6.1999999999999998E-3</v>
      </c>
      <c r="S27" s="4">
        <v>19873990</v>
      </c>
      <c r="T27" s="4">
        <f t="shared" si="2"/>
        <v>17853999</v>
      </c>
      <c r="U27" s="4">
        <f t="shared" si="3"/>
        <v>12456871</v>
      </c>
    </row>
    <row r="28" spans="1:21" x14ac:dyDescent="0.2">
      <c r="A28" s="16" t="s">
        <v>210</v>
      </c>
      <c r="B28" s="4">
        <v>877000</v>
      </c>
      <c r="C28" s="4">
        <v>333173</v>
      </c>
      <c r="D28" s="4">
        <v>543827</v>
      </c>
      <c r="E28" s="4">
        <v>17593180000</v>
      </c>
      <c r="F28" s="4">
        <f t="shared" si="0"/>
        <v>215986114530</v>
      </c>
      <c r="L28" s="4"/>
      <c r="M28" s="4"/>
      <c r="N28" s="4"/>
      <c r="O28" s="4"/>
      <c r="P28" s="4">
        <v>5766500</v>
      </c>
      <c r="Q28" s="4">
        <v>8527600</v>
      </c>
      <c r="R28" s="5">
        <v>0</v>
      </c>
      <c r="S28" s="4">
        <v>15660959</v>
      </c>
      <c r="T28" s="4">
        <f t="shared" si="2"/>
        <v>19118173.5</v>
      </c>
      <c r="U28" s="4">
        <f t="shared" si="3"/>
        <v>12456871</v>
      </c>
    </row>
    <row r="29" spans="1:21" x14ac:dyDescent="0.2">
      <c r="A29" s="16" t="s">
        <v>209</v>
      </c>
      <c r="B29" s="4">
        <v>1144900</v>
      </c>
      <c r="C29" s="4">
        <v>1712200</v>
      </c>
      <c r="D29" s="4">
        <v>-567300</v>
      </c>
      <c r="E29" s="4">
        <v>-18595500000</v>
      </c>
      <c r="F29" s="4">
        <f t="shared" si="0"/>
        <v>198392934530</v>
      </c>
      <c r="G29" s="4">
        <v>217900</v>
      </c>
      <c r="H29" s="4">
        <v>138000</v>
      </c>
      <c r="I29" s="4">
        <v>79900</v>
      </c>
      <c r="J29" s="4">
        <v>2587700000</v>
      </c>
      <c r="K29" s="4">
        <f>J29</f>
        <v>2587700000</v>
      </c>
      <c r="R29" s="5">
        <v>-1.84E-2</v>
      </c>
      <c r="S29" s="4">
        <v>21552744</v>
      </c>
      <c r="T29" s="4">
        <f t="shared" si="2"/>
        <v>12337894</v>
      </c>
      <c r="U29" s="4">
        <f t="shared" si="3"/>
        <v>12456871</v>
      </c>
    </row>
    <row r="30" spans="1:21" x14ac:dyDescent="0.2">
      <c r="A30" s="16" t="s">
        <v>208</v>
      </c>
      <c r="B30" s="4">
        <v>2620900</v>
      </c>
      <c r="C30" s="4">
        <v>3532144</v>
      </c>
      <c r="D30" s="4">
        <v>-911244</v>
      </c>
      <c r="E30" s="4">
        <v>-29771980000</v>
      </c>
      <c r="F30" s="4">
        <f t="shared" si="0"/>
        <v>216988434530</v>
      </c>
      <c r="R30" s="5">
        <v>-3.0000000000000001E-3</v>
      </c>
      <c r="S30" s="4">
        <v>12456871</v>
      </c>
      <c r="T30" s="4">
        <f t="shared" si="2"/>
        <v>20701328</v>
      </c>
      <c r="U30" s="4">
        <f t="shared" si="3"/>
        <v>17910458</v>
      </c>
    </row>
    <row r="31" spans="1:21" x14ac:dyDescent="0.2">
      <c r="A31" s="16" t="s">
        <v>207</v>
      </c>
      <c r="B31" s="4">
        <v>1114900</v>
      </c>
      <c r="C31" s="4">
        <v>933578</v>
      </c>
      <c r="D31" s="4">
        <v>181322</v>
      </c>
      <c r="E31" s="4">
        <v>6050530000</v>
      </c>
      <c r="F31" s="4">
        <f t="shared" si="0"/>
        <v>246760414530</v>
      </c>
      <c r="R31" s="5">
        <v>3.0999999999999999E-3</v>
      </c>
      <c r="S31" s="4">
        <v>20001338</v>
      </c>
      <c r="T31" s="4">
        <f t="shared" si="2"/>
        <v>16594373.5</v>
      </c>
      <c r="U31" s="4">
        <f t="shared" si="3"/>
        <v>17910458</v>
      </c>
    </row>
    <row r="32" spans="1:21" x14ac:dyDescent="0.2">
      <c r="A32" s="16" t="s">
        <v>206</v>
      </c>
      <c r="B32" s="4">
        <v>1565860</v>
      </c>
      <c r="C32" s="4">
        <v>651141</v>
      </c>
      <c r="D32" s="4">
        <v>914719</v>
      </c>
      <c r="E32" s="4">
        <v>29974170000</v>
      </c>
      <c r="F32" s="4">
        <f t="shared" si="0"/>
        <v>240709884530</v>
      </c>
      <c r="R32" s="5">
        <v>-7.6E-3</v>
      </c>
      <c r="S32" s="4">
        <v>18084242</v>
      </c>
      <c r="T32" s="4">
        <f t="shared" si="2"/>
        <v>34454564</v>
      </c>
      <c r="U32" s="4">
        <f t="shared" si="3"/>
        <v>17910458</v>
      </c>
    </row>
    <row r="33" spans="1:21" x14ac:dyDescent="0.2">
      <c r="A33" s="16" t="s">
        <v>205</v>
      </c>
      <c r="B33" s="4">
        <v>1651000</v>
      </c>
      <c r="C33" s="4">
        <v>804992</v>
      </c>
      <c r="D33" s="4">
        <v>846008</v>
      </c>
      <c r="E33" s="4">
        <v>27628170000</v>
      </c>
      <c r="F33" s="4">
        <f t="shared" si="0"/>
        <v>210735714530</v>
      </c>
      <c r="R33" s="5">
        <v>-2.23E-2</v>
      </c>
      <c r="S33" s="4">
        <v>44220824</v>
      </c>
      <c r="T33" s="4">
        <f t="shared" si="2"/>
        <v>22499367.5</v>
      </c>
      <c r="U33" s="4">
        <f t="shared" si="3"/>
        <v>16683603</v>
      </c>
    </row>
    <row r="34" spans="1:21" x14ac:dyDescent="0.2">
      <c r="A34" s="16" t="s">
        <v>204</v>
      </c>
      <c r="B34" s="4">
        <v>4023800</v>
      </c>
      <c r="C34" s="4">
        <v>3214745</v>
      </c>
      <c r="D34" s="4">
        <v>809055</v>
      </c>
      <c r="E34" s="4">
        <v>27324430000</v>
      </c>
      <c r="F34" s="4">
        <f t="shared" si="0"/>
        <v>183107544530</v>
      </c>
      <c r="R34" s="5">
        <v>9.1000000000000004E-3</v>
      </c>
      <c r="S34" s="4">
        <v>17910458</v>
      </c>
      <c r="T34" s="4">
        <f t="shared" si="2"/>
        <v>23204852</v>
      </c>
      <c r="U34" s="4">
        <f t="shared" si="3"/>
        <v>12218917</v>
      </c>
    </row>
    <row r="35" spans="1:21" x14ac:dyDescent="0.2">
      <c r="A35" s="16" t="s">
        <v>203</v>
      </c>
      <c r="B35" s="4">
        <v>580500</v>
      </c>
      <c r="C35" s="4">
        <v>2602174</v>
      </c>
      <c r="D35" s="4">
        <v>-2021674</v>
      </c>
      <c r="E35" s="4">
        <v>-67407980000</v>
      </c>
      <c r="F35" s="4">
        <f t="shared" si="0"/>
        <v>155783114530</v>
      </c>
      <c r="R35" s="5">
        <v>-8.8999999999999999E-3</v>
      </c>
      <c r="S35" s="4">
        <v>23481559</v>
      </c>
      <c r="T35" s="4">
        <f t="shared" si="2"/>
        <v>31292401.5</v>
      </c>
      <c r="U35" s="4">
        <f t="shared" si="3"/>
        <v>12218917</v>
      </c>
    </row>
    <row r="36" spans="1:21" x14ac:dyDescent="0.2">
      <c r="A36" s="16" t="s">
        <v>202</v>
      </c>
      <c r="B36" s="4">
        <v>1091510</v>
      </c>
      <c r="C36" s="4">
        <v>3518906</v>
      </c>
      <c r="D36" s="4">
        <v>-2427396</v>
      </c>
      <c r="E36" s="4">
        <v>-80591540000</v>
      </c>
      <c r="F36" s="4">
        <f t="shared" si="0"/>
        <v>223191094530</v>
      </c>
      <c r="R36" s="5">
        <v>0.05</v>
      </c>
      <c r="S36" s="4">
        <v>45290639</v>
      </c>
      <c r="T36" s="4">
        <f t="shared" si="2"/>
        <v>23278215</v>
      </c>
      <c r="U36" s="4">
        <f t="shared" si="3"/>
        <v>12218917</v>
      </c>
    </row>
    <row r="37" spans="1:21" x14ac:dyDescent="0.2">
      <c r="A37" s="16" t="s">
        <v>201</v>
      </c>
      <c r="B37" s="4">
        <v>865600</v>
      </c>
      <c r="C37" s="4">
        <v>341352</v>
      </c>
      <c r="D37" s="4">
        <v>524248</v>
      </c>
      <c r="E37" s="4">
        <v>16625860000</v>
      </c>
      <c r="F37" s="4">
        <f t="shared" si="0"/>
        <v>303782634530</v>
      </c>
      <c r="R37" s="5">
        <v>2.2400000000000003E-2</v>
      </c>
      <c r="S37" s="4">
        <v>20047039</v>
      </c>
      <c r="T37" s="4">
        <f t="shared" si="2"/>
        <v>22989667</v>
      </c>
      <c r="U37" s="4">
        <f t="shared" si="3"/>
        <v>12218917</v>
      </c>
    </row>
    <row r="38" spans="1:21" x14ac:dyDescent="0.2">
      <c r="A38" s="16" t="s">
        <v>200</v>
      </c>
      <c r="B38" s="4">
        <v>520501</v>
      </c>
      <c r="C38" s="4">
        <v>1945798</v>
      </c>
      <c r="D38" s="4">
        <v>-1425297</v>
      </c>
      <c r="E38" s="4">
        <v>-44566840000</v>
      </c>
      <c r="F38" s="4">
        <f t="shared" si="0"/>
        <v>287156774530</v>
      </c>
      <c r="R38" s="5">
        <v>-9.3999999999999986E-3</v>
      </c>
      <c r="S38" s="4">
        <v>16683603</v>
      </c>
      <c r="T38" s="4">
        <f t="shared" si="2"/>
        <v>15638642.5</v>
      </c>
      <c r="U38" s="4">
        <f t="shared" si="3"/>
        <v>12218917</v>
      </c>
    </row>
    <row r="39" spans="1:21" x14ac:dyDescent="0.2">
      <c r="A39" s="16" t="s">
        <v>199</v>
      </c>
      <c r="B39" s="4">
        <v>411670</v>
      </c>
      <c r="C39" s="4">
        <v>554161</v>
      </c>
      <c r="D39" s="4">
        <v>-142491</v>
      </c>
      <c r="E39" s="4">
        <v>-4426310000</v>
      </c>
      <c r="F39" s="4">
        <f t="shared" si="0"/>
        <v>331723614530</v>
      </c>
      <c r="R39" s="5">
        <v>6.4000000000000003E-3</v>
      </c>
      <c r="S39" s="4">
        <v>12218917</v>
      </c>
      <c r="T39" s="4">
        <f t="shared" si="2"/>
        <v>24157764</v>
      </c>
      <c r="U39" s="4">
        <f t="shared" si="3"/>
        <v>15104505</v>
      </c>
    </row>
    <row r="40" spans="1:21" x14ac:dyDescent="0.2">
      <c r="A40" s="16" t="s">
        <v>198</v>
      </c>
      <c r="B40" s="4">
        <v>1287000</v>
      </c>
      <c r="C40" s="4">
        <v>1369651</v>
      </c>
      <c r="D40" s="4">
        <v>-82651</v>
      </c>
      <c r="E40" s="4">
        <v>-2514210000</v>
      </c>
      <c r="F40" s="4">
        <f t="shared" si="0"/>
        <v>336149924530</v>
      </c>
      <c r="R40" s="5">
        <v>1.3000000000000001E-2</v>
      </c>
      <c r="S40" s="4">
        <v>21401318</v>
      </c>
      <c r="T40" s="4">
        <f t="shared" si="2"/>
        <v>19175016.5</v>
      </c>
      <c r="U40" s="4">
        <f t="shared" si="3"/>
        <v>15104505</v>
      </c>
    </row>
    <row r="41" spans="1:21" x14ac:dyDescent="0.2">
      <c r="A41" s="16" t="s">
        <v>197</v>
      </c>
      <c r="B41" s="4">
        <v>134820</v>
      </c>
      <c r="C41" s="4">
        <v>1644708</v>
      </c>
      <c r="D41" s="4">
        <v>-1509888</v>
      </c>
      <c r="E41" s="4">
        <v>-47570980000</v>
      </c>
      <c r="F41" s="4">
        <f t="shared" si="0"/>
        <v>338664134530</v>
      </c>
      <c r="R41" s="5">
        <v>-3.1200000000000002E-2</v>
      </c>
      <c r="S41" s="4">
        <v>15104505</v>
      </c>
      <c r="T41" s="4">
        <f t="shared" si="2"/>
        <v>22779196.5</v>
      </c>
      <c r="U41" s="4">
        <f t="shared" si="3"/>
        <v>17294164</v>
      </c>
    </row>
    <row r="42" spans="1:21" x14ac:dyDescent="0.2">
      <c r="A42" s="16" t="s">
        <v>196</v>
      </c>
      <c r="B42" s="4">
        <v>1730480</v>
      </c>
      <c r="C42" s="4">
        <v>223653</v>
      </c>
      <c r="D42" s="4">
        <v>1506827</v>
      </c>
      <c r="E42" s="4">
        <v>46792960000</v>
      </c>
      <c r="F42" s="4">
        <f t="shared" si="0"/>
        <v>386235114530</v>
      </c>
      <c r="R42" s="5">
        <v>3.56E-2</v>
      </c>
      <c r="S42" s="4">
        <v>24688304</v>
      </c>
      <c r="T42" s="4">
        <f t="shared" si="2"/>
        <v>29719550.5</v>
      </c>
      <c r="U42" s="4">
        <f t="shared" si="3"/>
        <v>17294164</v>
      </c>
    </row>
    <row r="43" spans="1:21" x14ac:dyDescent="0.2">
      <c r="A43" s="16" t="s">
        <v>195</v>
      </c>
      <c r="B43" s="4">
        <v>388950</v>
      </c>
      <c r="C43" s="4">
        <v>772300</v>
      </c>
      <c r="D43" s="4">
        <v>-383350</v>
      </c>
      <c r="E43" s="4">
        <v>-12833130000</v>
      </c>
      <c r="F43" s="4">
        <f t="shared" si="0"/>
        <v>339442154530</v>
      </c>
      <c r="R43" s="5">
        <v>-6.0700000000000004E-2</v>
      </c>
      <c r="S43" s="4">
        <v>27088277</v>
      </c>
      <c r="T43" s="4">
        <f t="shared" si="2"/>
        <v>28458994.5</v>
      </c>
      <c r="U43" s="4">
        <f t="shared" si="3"/>
        <v>17294164</v>
      </c>
    </row>
    <row r="44" spans="1:21" x14ac:dyDescent="0.2">
      <c r="A44" s="16" t="s">
        <v>194</v>
      </c>
      <c r="B44" s="4">
        <v>1333400</v>
      </c>
      <c r="C44" s="4">
        <v>1068103</v>
      </c>
      <c r="D44" s="4">
        <v>265297</v>
      </c>
      <c r="E44" s="4">
        <v>8610980000</v>
      </c>
      <c r="F44" s="4">
        <f t="shared" si="0"/>
        <v>352275284530</v>
      </c>
      <c r="R44" s="5">
        <v>1.0800000000000001E-2</v>
      </c>
      <c r="S44" s="4">
        <v>22928145</v>
      </c>
      <c r="T44" s="4">
        <f t="shared" si="2"/>
        <v>24465709</v>
      </c>
      <c r="U44" s="4">
        <f t="shared" si="3"/>
        <v>17294164</v>
      </c>
    </row>
    <row r="45" spans="1:21" x14ac:dyDescent="0.2">
      <c r="A45" s="16" t="s">
        <v>193</v>
      </c>
      <c r="B45" s="4">
        <v>2384100</v>
      </c>
      <c r="C45" s="4">
        <v>520047</v>
      </c>
      <c r="D45" s="4">
        <v>1864053</v>
      </c>
      <c r="E45" s="4">
        <v>60625660000</v>
      </c>
      <c r="F45" s="4">
        <f t="shared" si="0"/>
        <v>343664304530</v>
      </c>
      <c r="R45" s="5">
        <v>4.6999999999999993E-3</v>
      </c>
      <c r="S45" s="4">
        <v>17294164</v>
      </c>
      <c r="T45" s="4">
        <f t="shared" si="2"/>
        <v>22421902</v>
      </c>
      <c r="U45" s="4">
        <f t="shared" si="3"/>
        <v>19058368</v>
      </c>
    </row>
    <row r="46" spans="1:21" x14ac:dyDescent="0.2">
      <c r="A46" s="16" t="s">
        <v>192</v>
      </c>
      <c r="B46" s="4">
        <v>2592900</v>
      </c>
      <c r="C46" s="4">
        <v>439391</v>
      </c>
      <c r="D46" s="4">
        <v>2153509</v>
      </c>
      <c r="E46" s="4">
        <v>68337860000</v>
      </c>
      <c r="F46" s="4">
        <f t="shared" si="0"/>
        <v>283038644530</v>
      </c>
      <c r="R46" s="5">
        <v>2.86E-2</v>
      </c>
      <c r="S46" s="4">
        <v>26509391</v>
      </c>
      <c r="T46" s="4">
        <f t="shared" si="2"/>
        <v>23580913.5</v>
      </c>
      <c r="U46" s="4">
        <f t="shared" si="3"/>
        <v>19058368</v>
      </c>
    </row>
    <row r="47" spans="1:21" x14ac:dyDescent="0.2">
      <c r="A47" s="16" t="s">
        <v>191</v>
      </c>
      <c r="B47" s="4">
        <v>948101</v>
      </c>
      <c r="C47" s="4">
        <v>1367033</v>
      </c>
      <c r="D47" s="4">
        <v>-418932</v>
      </c>
      <c r="E47" s="4">
        <v>-13132970000</v>
      </c>
      <c r="F47" s="4">
        <f t="shared" si="0"/>
        <v>214700784530</v>
      </c>
      <c r="R47" s="5">
        <v>-2.4700000000000003E-2</v>
      </c>
      <c r="S47" s="4">
        <v>29295731</v>
      </c>
      <c r="T47" s="4">
        <f t="shared" si="2"/>
        <v>22224145</v>
      </c>
      <c r="U47" s="4">
        <f t="shared" si="3"/>
        <v>19058368</v>
      </c>
    </row>
    <row r="48" spans="1:21" x14ac:dyDescent="0.2">
      <c r="A48" s="16" t="s">
        <v>190</v>
      </c>
      <c r="B48" s="4">
        <v>1431450</v>
      </c>
      <c r="C48" s="4">
        <v>74050</v>
      </c>
      <c r="D48" s="4">
        <v>1357400</v>
      </c>
      <c r="E48" s="4">
        <v>43141890000</v>
      </c>
      <c r="F48" s="4">
        <f t="shared" si="0"/>
        <v>227833754530</v>
      </c>
      <c r="R48" s="5">
        <v>1.1000000000000001E-2</v>
      </c>
      <c r="S48" s="4">
        <v>19058368</v>
      </c>
      <c r="T48" s="4">
        <f t="shared" si="2"/>
        <v>27200040</v>
      </c>
      <c r="U48" s="4">
        <f t="shared" si="3"/>
        <v>20870089</v>
      </c>
    </row>
    <row r="49" spans="1:21" x14ac:dyDescent="0.2">
      <c r="A49" s="16" t="s">
        <v>189</v>
      </c>
      <c r="B49" s="4">
        <v>3912700</v>
      </c>
      <c r="C49" s="4">
        <v>1305381</v>
      </c>
      <c r="D49" s="4">
        <v>2607319</v>
      </c>
      <c r="E49" s="4">
        <v>84830510000</v>
      </c>
      <c r="F49" s="4">
        <f t="shared" si="0"/>
        <v>184691864530</v>
      </c>
      <c r="R49" s="5">
        <v>6.3E-3</v>
      </c>
      <c r="S49" s="4">
        <v>26914210</v>
      </c>
      <c r="T49" s="4">
        <f t="shared" si="2"/>
        <v>27113564.5</v>
      </c>
      <c r="U49" s="4">
        <f t="shared" si="3"/>
        <v>20870089</v>
      </c>
    </row>
    <row r="50" spans="1:21" x14ac:dyDescent="0.2">
      <c r="A50" s="16" t="s">
        <v>188</v>
      </c>
      <c r="B50" s="4">
        <v>3948835</v>
      </c>
      <c r="C50" s="4">
        <v>1126743</v>
      </c>
      <c r="D50" s="4">
        <v>2822092</v>
      </c>
      <c r="E50" s="4">
        <v>89676840000</v>
      </c>
      <c r="F50" s="4">
        <f t="shared" si="0"/>
        <v>99861354530</v>
      </c>
      <c r="R50" s="5">
        <v>9.5999999999999992E-3</v>
      </c>
      <c r="S50" s="4">
        <v>23245528</v>
      </c>
      <c r="T50" s="4">
        <f t="shared" si="2"/>
        <v>28656977</v>
      </c>
      <c r="U50" s="4">
        <f t="shared" si="3"/>
        <v>18334413</v>
      </c>
    </row>
    <row r="51" spans="1:21" x14ac:dyDescent="0.2">
      <c r="A51" s="16" t="s">
        <v>187</v>
      </c>
      <c r="B51" s="4">
        <v>2700500</v>
      </c>
      <c r="C51" s="4">
        <v>358505</v>
      </c>
      <c r="D51" s="4">
        <v>2341995</v>
      </c>
      <c r="E51" s="4">
        <v>73248420000</v>
      </c>
      <c r="F51" s="4">
        <f t="shared" si="0"/>
        <v>10184514530</v>
      </c>
      <c r="R51" s="5">
        <v>2.12E-2</v>
      </c>
      <c r="S51" s="4">
        <v>20870089</v>
      </c>
      <c r="T51" s="4">
        <f t="shared" si="2"/>
        <v>24573134</v>
      </c>
      <c r="U51" s="4">
        <f t="shared" si="3"/>
        <v>17866096</v>
      </c>
    </row>
    <row r="52" spans="1:21" x14ac:dyDescent="0.2">
      <c r="A52" s="16" t="s">
        <v>186</v>
      </c>
      <c r="B52" s="4">
        <v>792850</v>
      </c>
      <c r="C52" s="4">
        <v>899549</v>
      </c>
      <c r="D52" s="4">
        <v>-106699</v>
      </c>
      <c r="E52" s="4">
        <v>-3238150000</v>
      </c>
      <c r="F52" s="4">
        <f t="shared" si="0"/>
        <v>-63063905470</v>
      </c>
      <c r="R52" s="5">
        <v>-1.6000000000000001E-3</v>
      </c>
      <c r="S52" s="4">
        <v>32350824</v>
      </c>
      <c r="T52" s="4">
        <f t="shared" si="2"/>
        <v>27023489.5</v>
      </c>
      <c r="U52" s="4">
        <f t="shared" si="3"/>
        <v>17866096</v>
      </c>
    </row>
    <row r="53" spans="1:21" x14ac:dyDescent="0.2">
      <c r="A53" s="16" t="s">
        <v>185</v>
      </c>
      <c r="B53" s="4">
        <v>2314500</v>
      </c>
      <c r="C53" s="4">
        <v>2281666</v>
      </c>
      <c r="D53" s="4">
        <v>32834</v>
      </c>
      <c r="E53" s="4">
        <v>995440000</v>
      </c>
      <c r="F53" s="4">
        <f t="shared" si="0"/>
        <v>-59825755470</v>
      </c>
      <c r="R53" s="5">
        <v>1.8200000000000001E-2</v>
      </c>
      <c r="S53" s="4">
        <v>33989844</v>
      </c>
      <c r="T53" s="4">
        <f t="shared" si="2"/>
        <v>42903534</v>
      </c>
      <c r="U53" s="4">
        <f t="shared" si="3"/>
        <v>17866096</v>
      </c>
    </row>
    <row r="54" spans="1:21" x14ac:dyDescent="0.2">
      <c r="A54" s="16" t="s">
        <v>184</v>
      </c>
      <c r="B54" s="4">
        <v>1972608</v>
      </c>
      <c r="C54" s="4">
        <v>2020800</v>
      </c>
      <c r="D54" s="4">
        <v>-48192</v>
      </c>
      <c r="E54" s="4">
        <v>-1275290000</v>
      </c>
      <c r="F54" s="4">
        <f t="shared" si="0"/>
        <v>-60821195470</v>
      </c>
      <c r="R54" s="5">
        <v>6.88E-2</v>
      </c>
      <c r="S54" s="4">
        <v>31637254</v>
      </c>
      <c r="T54" s="4">
        <f t="shared" si="2"/>
        <v>16359600.5</v>
      </c>
      <c r="U54" s="4">
        <f t="shared" si="3"/>
        <v>17866096</v>
      </c>
    </row>
    <row r="55" spans="1:21" x14ac:dyDescent="0.2">
      <c r="A55" s="16" t="s">
        <v>183</v>
      </c>
      <c r="B55" s="4">
        <v>329344</v>
      </c>
      <c r="C55" s="4">
        <v>694450</v>
      </c>
      <c r="D55" s="4">
        <v>-365106</v>
      </c>
      <c r="E55" s="4">
        <v>-10490370000</v>
      </c>
      <c r="F55" s="4">
        <f t="shared" si="0"/>
        <v>-59545905470</v>
      </c>
      <c r="R55" s="5">
        <v>-2.2400000000000003E-2</v>
      </c>
      <c r="S55" s="4">
        <v>18334413</v>
      </c>
      <c r="T55" s="4">
        <f t="shared" si="2"/>
        <v>16061910</v>
      </c>
      <c r="U55" s="4">
        <f t="shared" si="3"/>
        <v>17866096</v>
      </c>
    </row>
    <row r="56" spans="1:21" x14ac:dyDescent="0.2">
      <c r="A56" s="16" t="s">
        <v>182</v>
      </c>
      <c r="B56" s="4">
        <v>1411500</v>
      </c>
      <c r="C56" s="4">
        <v>2025970</v>
      </c>
      <c r="D56" s="4">
        <v>-614470</v>
      </c>
      <c r="E56" s="4">
        <v>-17694440000</v>
      </c>
      <c r="F56" s="4">
        <f t="shared" si="0"/>
        <v>-49055535470</v>
      </c>
      <c r="R56" s="5">
        <v>3.4999999999999996E-3</v>
      </c>
      <c r="S56" s="4">
        <v>17866096</v>
      </c>
      <c r="T56" s="4">
        <f t="shared" si="2"/>
        <v>20366488.5</v>
      </c>
      <c r="U56" s="4">
        <f t="shared" si="3"/>
        <v>16795444</v>
      </c>
    </row>
    <row r="57" spans="1:21" x14ac:dyDescent="0.2">
      <c r="A57" s="16" t="s">
        <v>181</v>
      </c>
      <c r="B57" s="4">
        <v>2085200</v>
      </c>
      <c r="C57" s="4">
        <v>3345137</v>
      </c>
      <c r="D57" s="4">
        <v>-1259937</v>
      </c>
      <c r="E57" s="4">
        <v>-36093900000</v>
      </c>
      <c r="F57" s="4">
        <f t="shared" si="0"/>
        <v>-31361095470</v>
      </c>
      <c r="R57" s="5">
        <v>0</v>
      </c>
      <c r="S57" s="4">
        <v>25389922</v>
      </c>
      <c r="T57" s="4">
        <f t="shared" si="2"/>
        <v>27844648</v>
      </c>
      <c r="U57" s="4">
        <f t="shared" si="3"/>
        <v>16795444</v>
      </c>
    </row>
    <row r="58" spans="1:21" x14ac:dyDescent="0.2">
      <c r="A58" s="16" t="s">
        <v>180</v>
      </c>
      <c r="B58" s="4">
        <v>2931178</v>
      </c>
      <c r="C58" s="4">
        <v>2690888</v>
      </c>
      <c r="D58" s="4">
        <v>240290</v>
      </c>
      <c r="E58" s="4">
        <v>6942260000</v>
      </c>
      <c r="F58" s="4">
        <f t="shared" si="0"/>
        <v>4732804530</v>
      </c>
      <c r="R58" s="5">
        <v>6.4500000000000002E-2</v>
      </c>
      <c r="S58" s="4">
        <v>27485870</v>
      </c>
      <c r="T58" s="4">
        <f t="shared" si="2"/>
        <v>29928188</v>
      </c>
      <c r="U58" s="4">
        <f t="shared" si="3"/>
        <v>16795444</v>
      </c>
    </row>
    <row r="59" spans="1:21" x14ac:dyDescent="0.2">
      <c r="A59" s="16" t="s">
        <v>179</v>
      </c>
      <c r="B59" s="4">
        <v>4417700</v>
      </c>
      <c r="C59" s="4">
        <v>1566400</v>
      </c>
      <c r="D59" s="4">
        <v>2851300</v>
      </c>
      <c r="E59" s="4">
        <v>74715080000</v>
      </c>
      <c r="F59" s="4">
        <f t="shared" si="0"/>
        <v>-2209455470</v>
      </c>
      <c r="R59" s="5">
        <v>5.4400000000000004E-2</v>
      </c>
      <c r="S59" s="4">
        <v>30981601</v>
      </c>
      <c r="T59" s="4">
        <f t="shared" si="2"/>
        <v>32473135.5</v>
      </c>
      <c r="U59" s="4">
        <f t="shared" si="3"/>
        <v>14384788</v>
      </c>
    </row>
    <row r="60" spans="1:21" x14ac:dyDescent="0.2">
      <c r="A60" s="16" t="s">
        <v>178</v>
      </c>
      <c r="B60" s="4">
        <v>2887400</v>
      </c>
      <c r="C60" s="4">
        <v>3774361</v>
      </c>
      <c r="D60" s="4">
        <v>-886961</v>
      </c>
      <c r="E60" s="4">
        <v>-23571050000</v>
      </c>
      <c r="F60" s="4">
        <f t="shared" si="0"/>
        <v>-76924535470</v>
      </c>
      <c r="R60" s="5">
        <v>-6.3600000000000004E-2</v>
      </c>
      <c r="S60" s="4">
        <v>36443865</v>
      </c>
      <c r="T60" s="4">
        <f t="shared" si="2"/>
        <v>18167400</v>
      </c>
      <c r="U60" s="4">
        <f t="shared" si="3"/>
        <v>14257724</v>
      </c>
    </row>
    <row r="61" spans="1:21" x14ac:dyDescent="0.2">
      <c r="A61" s="16" t="s">
        <v>177</v>
      </c>
      <c r="B61" s="4">
        <v>811805</v>
      </c>
      <c r="C61" s="4">
        <v>176690</v>
      </c>
      <c r="D61" s="4">
        <v>635115</v>
      </c>
      <c r="E61" s="4">
        <v>18102290000</v>
      </c>
      <c r="F61" s="4">
        <f t="shared" si="0"/>
        <v>-53353485470</v>
      </c>
      <c r="R61" s="5">
        <v>-6.6199999999999995E-2</v>
      </c>
      <c r="S61" s="4">
        <v>16795444</v>
      </c>
      <c r="T61" s="4">
        <f t="shared" si="2"/>
        <v>24213079</v>
      </c>
      <c r="U61" s="4">
        <f t="shared" si="3"/>
        <v>14257724</v>
      </c>
    </row>
    <row r="62" spans="1:21" x14ac:dyDescent="0.2">
      <c r="A62" s="16" t="s">
        <v>176</v>
      </c>
      <c r="B62" s="4">
        <v>2002935</v>
      </c>
      <c r="C62" s="4">
        <v>511700</v>
      </c>
      <c r="D62" s="4">
        <v>1491235</v>
      </c>
      <c r="E62" s="4">
        <v>43551520000</v>
      </c>
      <c r="F62" s="4">
        <f t="shared" si="0"/>
        <v>-71455775470</v>
      </c>
      <c r="R62" s="5">
        <v>2.6200000000000001E-2</v>
      </c>
      <c r="S62" s="4">
        <v>20057135</v>
      </c>
      <c r="T62" s="4">
        <f t="shared" si="2"/>
        <v>38103431.5</v>
      </c>
      <c r="U62" s="4">
        <f t="shared" si="3"/>
        <v>14257724</v>
      </c>
    </row>
    <row r="63" spans="1:21" x14ac:dyDescent="0.2">
      <c r="A63" s="16" t="s">
        <v>175</v>
      </c>
      <c r="B63" s="4">
        <v>1439901</v>
      </c>
      <c r="C63" s="4">
        <v>5664104</v>
      </c>
      <c r="D63" s="4">
        <v>-4224203</v>
      </c>
      <c r="E63" s="4">
        <v>-121569100000</v>
      </c>
      <c r="F63" s="4">
        <f t="shared" si="0"/>
        <v>-115007295470</v>
      </c>
      <c r="R63" s="5">
        <v>-6.8099999999999994E-2</v>
      </c>
      <c r="S63" s="4">
        <v>54169814</v>
      </c>
      <c r="T63" s="4">
        <f t="shared" si="2"/>
        <v>16269855</v>
      </c>
      <c r="U63" s="4">
        <f t="shared" si="3"/>
        <v>14257724</v>
      </c>
    </row>
    <row r="64" spans="1:21" x14ac:dyDescent="0.2">
      <c r="A64" s="16" t="s">
        <v>174</v>
      </c>
      <c r="B64" s="4">
        <v>438200</v>
      </c>
      <c r="C64" s="4">
        <v>2204489</v>
      </c>
      <c r="D64" s="4">
        <v>-1766289</v>
      </c>
      <c r="E64" s="4">
        <v>-54986170000</v>
      </c>
      <c r="F64" s="4">
        <f t="shared" si="0"/>
        <v>6561804530</v>
      </c>
      <c r="R64" s="5">
        <v>-8.0000000000000002E-3</v>
      </c>
      <c r="S64" s="4">
        <v>14384788</v>
      </c>
      <c r="T64" s="4">
        <f t="shared" si="2"/>
        <v>18911249.5</v>
      </c>
      <c r="U64" s="4">
        <f t="shared" si="3"/>
        <v>14257724</v>
      </c>
    </row>
    <row r="65" spans="1:21" x14ac:dyDescent="0.2">
      <c r="A65" s="16" t="s">
        <v>173</v>
      </c>
      <c r="B65" s="4">
        <v>1141549</v>
      </c>
      <c r="C65" s="4">
        <v>1513077</v>
      </c>
      <c r="D65" s="4">
        <v>-371528</v>
      </c>
      <c r="E65" s="4">
        <v>-11423240000</v>
      </c>
      <c r="F65" s="4">
        <f t="shared" si="0"/>
        <v>61547974530</v>
      </c>
      <c r="R65" s="5">
        <v>1.4800000000000001E-2</v>
      </c>
      <c r="S65" s="4">
        <v>14257724</v>
      </c>
      <c r="T65" s="4">
        <f t="shared" si="2"/>
        <v>21564303</v>
      </c>
      <c r="U65" s="4">
        <f t="shared" si="3"/>
        <v>15343055</v>
      </c>
    </row>
    <row r="66" spans="1:21" x14ac:dyDescent="0.2">
      <c r="A66" s="16" t="s">
        <v>172</v>
      </c>
      <c r="B66" s="4">
        <v>1198330</v>
      </c>
      <c r="C66" s="4">
        <v>3110900</v>
      </c>
      <c r="D66" s="4">
        <v>-1912570</v>
      </c>
      <c r="E66" s="4">
        <v>-58943660000</v>
      </c>
      <c r="F66" s="4">
        <f t="shared" si="0"/>
        <v>72971214530</v>
      </c>
      <c r="R66" s="5">
        <v>-2.23E-2</v>
      </c>
      <c r="S66" s="4">
        <v>15343055</v>
      </c>
      <c r="T66" s="4">
        <f t="shared" si="2"/>
        <v>25082634</v>
      </c>
      <c r="U66" s="4">
        <f t="shared" si="3"/>
        <v>19539356</v>
      </c>
    </row>
    <row r="67" spans="1:21" x14ac:dyDescent="0.2">
      <c r="A67" s="16" t="s">
        <v>171</v>
      </c>
      <c r="B67" s="4">
        <v>1115969</v>
      </c>
      <c r="C67" s="4">
        <v>1057960</v>
      </c>
      <c r="D67" s="4">
        <v>58009</v>
      </c>
      <c r="E67" s="4">
        <v>1917700000</v>
      </c>
      <c r="F67" s="4">
        <f t="shared" si="0"/>
        <v>131914874530</v>
      </c>
      <c r="R67" s="5">
        <v>3.9900000000000005E-2</v>
      </c>
      <c r="S67" s="4">
        <v>28203426</v>
      </c>
      <c r="T67" s="4">
        <f t="shared" si="2"/>
        <v>27689577.5</v>
      </c>
      <c r="U67" s="4">
        <f t="shared" si="3"/>
        <v>19539356</v>
      </c>
    </row>
    <row r="68" spans="1:21" x14ac:dyDescent="0.2">
      <c r="A68" s="16" t="s">
        <v>170</v>
      </c>
      <c r="B68" s="4">
        <v>2479569</v>
      </c>
      <c r="C68" s="4">
        <v>3626400</v>
      </c>
      <c r="D68" s="4">
        <v>-1146831</v>
      </c>
      <c r="E68" s="4">
        <v>-34925590000</v>
      </c>
      <c r="F68" s="4">
        <f t="shared" si="0"/>
        <v>129997174530</v>
      </c>
      <c r="R68" s="5">
        <v>-4.5899999999999996E-2</v>
      </c>
      <c r="S68" s="4">
        <v>28874775</v>
      </c>
      <c r="T68" s="4">
        <f t="shared" si="2"/>
        <v>25385736.5</v>
      </c>
      <c r="U68" s="4">
        <f t="shared" si="3"/>
        <v>18154922</v>
      </c>
    </row>
    <row r="69" spans="1:21" x14ac:dyDescent="0.2">
      <c r="A69" s="16" t="s">
        <v>169</v>
      </c>
      <c r="B69" s="4">
        <v>1613495</v>
      </c>
      <c r="C69" s="4">
        <v>18700</v>
      </c>
      <c r="D69" s="4">
        <v>1594795</v>
      </c>
      <c r="E69" s="4">
        <v>50247690000</v>
      </c>
      <c r="F69" s="4">
        <f t="shared" si="0"/>
        <v>164922764530</v>
      </c>
      <c r="R69" s="5">
        <v>3.2000000000000002E-3</v>
      </c>
      <c r="S69" s="4">
        <v>28502406</v>
      </c>
      <c r="T69" s="4">
        <f t="shared" si="2"/>
        <v>26552861</v>
      </c>
      <c r="U69" s="4">
        <f t="shared" si="3"/>
        <v>18154922</v>
      </c>
    </row>
    <row r="70" spans="1:21" x14ac:dyDescent="0.2">
      <c r="A70" s="16" t="s">
        <v>168</v>
      </c>
      <c r="B70" s="4">
        <v>1374900</v>
      </c>
      <c r="C70" s="4">
        <v>203300</v>
      </c>
      <c r="D70" s="4">
        <v>1171600</v>
      </c>
      <c r="E70" s="4">
        <v>38066890000</v>
      </c>
      <c r="F70" s="4">
        <f t="shared" si="0"/>
        <v>114675074530</v>
      </c>
      <c r="R70" s="5">
        <v>-2.0199999999999999E-2</v>
      </c>
      <c r="S70" s="4">
        <v>19539356</v>
      </c>
      <c r="T70" s="4">
        <f t="shared" si="2"/>
        <v>35312117.5</v>
      </c>
      <c r="U70" s="4">
        <f t="shared" si="3"/>
        <v>18154922</v>
      </c>
    </row>
    <row r="71" spans="1:21" x14ac:dyDescent="0.2">
      <c r="A71" s="16" t="s">
        <v>167</v>
      </c>
      <c r="B71" s="4">
        <v>513615</v>
      </c>
      <c r="C71" s="4">
        <v>2393300</v>
      </c>
      <c r="D71" s="4">
        <v>-1879685</v>
      </c>
      <c r="E71" s="4">
        <v>-62027770000</v>
      </c>
      <c r="F71" s="4">
        <f t="shared" si="0"/>
        <v>76608184530</v>
      </c>
      <c r="R71" s="5">
        <v>-4.3200000000000002E-2</v>
      </c>
      <c r="S71" s="4">
        <v>28369023</v>
      </c>
      <c r="T71" s="4">
        <f>AVERAGE(S72,S81)</f>
        <v>19626900</v>
      </c>
      <c r="U71" s="4">
        <f t="shared" si="3"/>
        <v>18154922</v>
      </c>
    </row>
    <row r="72" spans="1:21" x14ac:dyDescent="0.2">
      <c r="A72" s="16" t="s">
        <v>166</v>
      </c>
      <c r="B72" s="4">
        <v>1054089</v>
      </c>
      <c r="C72" s="4">
        <v>312202</v>
      </c>
      <c r="D72" s="4">
        <v>741887</v>
      </c>
      <c r="E72" s="4">
        <v>24770240000</v>
      </c>
      <c r="F72" s="4">
        <f t="shared" si="0"/>
        <v>138635954530</v>
      </c>
      <c r="R72" s="5">
        <v>-1.4000000000000002E-3</v>
      </c>
      <c r="S72" s="4">
        <v>22037049</v>
      </c>
      <c r="U72" s="4">
        <f t="shared" si="3"/>
        <v>18154922</v>
      </c>
    </row>
    <row r="73" spans="1:21" x14ac:dyDescent="0.2">
      <c r="A73" s="16" t="s">
        <v>165</v>
      </c>
      <c r="B73" s="4">
        <v>430302</v>
      </c>
      <c r="C73" s="4">
        <v>1080500</v>
      </c>
      <c r="D73" s="4">
        <v>-650198</v>
      </c>
      <c r="E73" s="4">
        <v>-21973560000</v>
      </c>
      <c r="F73" s="4">
        <f t="shared" si="0"/>
        <v>113865714530</v>
      </c>
      <c r="R73" s="5">
        <v>-1.1699999999999999E-2</v>
      </c>
      <c r="S73" s="4">
        <v>18154922</v>
      </c>
      <c r="U73" s="4">
        <f t="shared" ref="U73:U75" si="4">MIN(S74:S78)</f>
        <v>21961842</v>
      </c>
    </row>
    <row r="74" spans="1:21" x14ac:dyDescent="0.2">
      <c r="A74" s="16" t="s">
        <v>164</v>
      </c>
      <c r="B74" s="4">
        <v>1364601</v>
      </c>
      <c r="C74" s="4">
        <v>418266</v>
      </c>
      <c r="D74" s="4">
        <v>946335</v>
      </c>
      <c r="E74" s="4">
        <v>31343010000</v>
      </c>
      <c r="F74" s="4">
        <f t="shared" si="0"/>
        <v>135839274530</v>
      </c>
      <c r="R74" s="5">
        <v>3.9800000000000002E-2</v>
      </c>
      <c r="S74" s="4">
        <v>23564775</v>
      </c>
      <c r="U74" s="4">
        <f t="shared" si="4"/>
        <v>21961842</v>
      </c>
    </row>
    <row r="75" spans="1:21" x14ac:dyDescent="0.2">
      <c r="A75" s="16" t="s">
        <v>163</v>
      </c>
      <c r="B75" s="4">
        <v>1187950</v>
      </c>
      <c r="C75" s="4">
        <v>1427071</v>
      </c>
      <c r="D75" s="4">
        <v>-239121</v>
      </c>
      <c r="E75" s="4">
        <v>-8148430000</v>
      </c>
      <c r="F75" s="4">
        <f t="shared" si="0"/>
        <v>104496264530</v>
      </c>
      <c r="R75" s="5">
        <v>-1.4999999999999999E-2</v>
      </c>
      <c r="S75" s="4">
        <v>27785551</v>
      </c>
      <c r="U75" s="4">
        <f t="shared" si="4"/>
        <v>21961842</v>
      </c>
    </row>
    <row r="76" spans="1:21" x14ac:dyDescent="0.2">
      <c r="A76" s="16" t="s">
        <v>162</v>
      </c>
      <c r="B76" s="4">
        <v>722905</v>
      </c>
      <c r="C76" s="4">
        <v>1288100</v>
      </c>
      <c r="D76" s="4">
        <v>-565195</v>
      </c>
      <c r="E76" s="4">
        <v>-18561620000</v>
      </c>
      <c r="F76" s="4">
        <f t="shared" si="0"/>
        <v>112644694530</v>
      </c>
      <c r="R76" s="5">
        <v>7.6E-3</v>
      </c>
      <c r="S76" s="4">
        <v>21961842</v>
      </c>
      <c r="U76" s="4">
        <f>MIN(S77:S81)</f>
        <v>17216751</v>
      </c>
    </row>
    <row r="77" spans="1:21" x14ac:dyDescent="0.2">
      <c r="A77" s="16" t="s">
        <v>161</v>
      </c>
      <c r="B77" s="4">
        <v>874705</v>
      </c>
      <c r="C77" s="4">
        <v>126300</v>
      </c>
      <c r="D77" s="4">
        <v>748405</v>
      </c>
      <c r="E77" s="4">
        <v>23896290000</v>
      </c>
      <c r="F77" s="4">
        <f t="shared" si="0"/>
        <v>131206314530</v>
      </c>
      <c r="R77" s="5">
        <v>4.1100000000000005E-2</v>
      </c>
      <c r="S77" s="4">
        <v>26504380</v>
      </c>
    </row>
    <row r="78" spans="1:21" x14ac:dyDescent="0.2">
      <c r="A78" s="16" t="s">
        <v>160</v>
      </c>
      <c r="B78" s="4">
        <v>119597</v>
      </c>
      <c r="C78" s="4">
        <v>932863</v>
      </c>
      <c r="D78" s="4">
        <v>-813266</v>
      </c>
      <c r="E78" s="4">
        <v>-25999890000</v>
      </c>
      <c r="F78" s="4">
        <f t="shared" si="0"/>
        <v>107310024530</v>
      </c>
      <c r="R78" s="5">
        <v>-3.0999999999999999E-3</v>
      </c>
      <c r="S78" s="4">
        <v>22269067</v>
      </c>
    </row>
    <row r="79" spans="1:21" x14ac:dyDescent="0.2">
      <c r="A79" s="16" t="s">
        <v>159</v>
      </c>
      <c r="B79" s="4">
        <v>2756463</v>
      </c>
      <c r="C79" s="4">
        <v>995166</v>
      </c>
      <c r="D79" s="4">
        <v>1761297</v>
      </c>
      <c r="E79" s="4">
        <v>54721170000</v>
      </c>
      <c r="F79" s="4">
        <f t="shared" si="0"/>
        <v>133309914530</v>
      </c>
      <c r="R79" s="5">
        <v>5.1399999999999994E-2</v>
      </c>
      <c r="S79" s="4">
        <v>33566366</v>
      </c>
    </row>
    <row r="80" spans="1:21" x14ac:dyDescent="0.2">
      <c r="A80" s="16" t="s">
        <v>158</v>
      </c>
      <c r="B80" s="4">
        <v>448200</v>
      </c>
      <c r="C80" s="4">
        <v>612030</v>
      </c>
      <c r="D80" s="4">
        <v>-163830</v>
      </c>
      <c r="E80" s="4">
        <v>-5276090000</v>
      </c>
      <c r="F80" s="4">
        <f>E80+F81</f>
        <v>78588744530</v>
      </c>
      <c r="R80" s="5">
        <v>-5.91E-2</v>
      </c>
      <c r="S80" s="4">
        <v>42255212</v>
      </c>
    </row>
    <row r="81" spans="1:22" x14ac:dyDescent="0.2">
      <c r="A81" s="16" t="s">
        <v>157</v>
      </c>
      <c r="B81" s="4">
        <v>3013750</v>
      </c>
      <c r="C81" s="4">
        <v>411929</v>
      </c>
      <c r="D81" s="4">
        <v>2601821</v>
      </c>
      <c r="E81" s="4">
        <v>83864834530</v>
      </c>
      <c r="F81" s="4">
        <f>E81</f>
        <v>83864834530</v>
      </c>
      <c r="R81" s="5">
        <v>9.4999999999999998E-3</v>
      </c>
      <c r="S81" s="4">
        <v>17216751</v>
      </c>
    </row>
    <row r="82" spans="1:22" x14ac:dyDescent="0.2">
      <c r="A82" s="16"/>
      <c r="B82" s="4"/>
      <c r="C82" s="4"/>
      <c r="D82" s="4"/>
      <c r="E82" s="4"/>
      <c r="G82" s="4"/>
      <c r="H82" s="4"/>
      <c r="I82" s="4"/>
      <c r="J82" s="4"/>
      <c r="L82" s="4"/>
      <c r="M82" s="4"/>
      <c r="N82" s="4"/>
      <c r="O82" s="4"/>
      <c r="P82" s="4"/>
      <c r="Q82" s="4"/>
      <c r="R82" s="4"/>
      <c r="S82" s="4"/>
      <c r="V82" s="5"/>
    </row>
    <row r="83" spans="1:22" x14ac:dyDescent="0.2">
      <c r="A83" s="16"/>
      <c r="B83" s="4"/>
      <c r="C83" s="4"/>
      <c r="D83" s="4"/>
      <c r="E83" s="4"/>
      <c r="G83" s="4"/>
      <c r="H83" s="4"/>
      <c r="I83" s="4"/>
      <c r="J83" s="4"/>
      <c r="L83" s="4"/>
      <c r="M83" s="4"/>
      <c r="N83" s="4"/>
      <c r="O83" s="4"/>
      <c r="P83" s="4"/>
      <c r="Q83" s="4"/>
      <c r="R83" s="4"/>
      <c r="S83" s="4"/>
      <c r="V83" s="5"/>
    </row>
    <row r="84" spans="1:22" x14ac:dyDescent="0.2">
      <c r="A84" s="16"/>
      <c r="B84" s="4"/>
      <c r="C84" s="4"/>
      <c r="D84" s="4"/>
      <c r="E84" s="4"/>
      <c r="G84" s="4"/>
      <c r="H84" s="4"/>
      <c r="I84" s="4"/>
      <c r="J84" s="4"/>
      <c r="S84" s="4"/>
      <c r="V84" s="5"/>
    </row>
    <row r="85" spans="1:22" x14ac:dyDescent="0.2">
      <c r="A85" s="16"/>
      <c r="B85" s="4"/>
      <c r="C85" s="4"/>
      <c r="D85" s="4"/>
      <c r="E85" s="4"/>
      <c r="L85" s="4"/>
      <c r="M85" s="4"/>
      <c r="N85" s="4"/>
      <c r="O85" s="4"/>
      <c r="P85" s="4"/>
      <c r="Q85" s="4"/>
      <c r="R85" s="4"/>
      <c r="S85" s="4"/>
      <c r="V85" s="5"/>
    </row>
    <row r="86" spans="1:22" x14ac:dyDescent="0.2">
      <c r="A86" s="16"/>
      <c r="B86" s="4"/>
      <c r="C86" s="4"/>
      <c r="D86" s="4"/>
      <c r="E86" s="4"/>
      <c r="G86" s="4"/>
      <c r="H86" s="4"/>
      <c r="I86" s="4"/>
      <c r="J86" s="4"/>
      <c r="S86" s="4"/>
      <c r="V86" s="5"/>
    </row>
    <row r="87" spans="1:22" x14ac:dyDescent="0.2">
      <c r="A87" s="16"/>
      <c r="B87" s="4"/>
      <c r="C87" s="4"/>
      <c r="D87" s="4"/>
      <c r="E87" s="4"/>
      <c r="S87" s="4"/>
      <c r="V87" s="5"/>
    </row>
    <row r="88" spans="1:22" x14ac:dyDescent="0.2">
      <c r="A88" s="16"/>
      <c r="B88" s="4"/>
      <c r="C88" s="4"/>
      <c r="D88" s="4"/>
      <c r="E88" s="4"/>
      <c r="S88" s="4"/>
      <c r="V88" s="5"/>
    </row>
    <row r="89" spans="1:22" x14ac:dyDescent="0.2">
      <c r="A89" s="16"/>
      <c r="B89" s="4"/>
      <c r="C89" s="4"/>
      <c r="D89" s="4"/>
      <c r="E89" s="4"/>
      <c r="S89" s="4"/>
      <c r="V89" s="5"/>
    </row>
    <row r="90" spans="1:22" x14ac:dyDescent="0.2">
      <c r="A90" s="16"/>
      <c r="B90" s="4"/>
      <c r="C90" s="4"/>
      <c r="D90" s="4"/>
      <c r="E90" s="4"/>
      <c r="S90" s="4"/>
      <c r="V90" s="5"/>
    </row>
    <row r="91" spans="1:22" x14ac:dyDescent="0.2">
      <c r="A91" s="16"/>
      <c r="B91" s="4"/>
      <c r="C91" s="4"/>
      <c r="D91" s="4"/>
      <c r="E91" s="4"/>
      <c r="S91" s="4"/>
      <c r="V91" s="5"/>
    </row>
    <row r="92" spans="1:22" x14ac:dyDescent="0.2">
      <c r="A92" s="16"/>
      <c r="B92" s="4"/>
      <c r="C92" s="4"/>
      <c r="D92" s="4"/>
      <c r="E92" s="4"/>
      <c r="S92" s="4"/>
      <c r="V92" s="5"/>
    </row>
    <row r="93" spans="1:22" x14ac:dyDescent="0.2">
      <c r="A93" s="16"/>
      <c r="B93" s="4"/>
      <c r="C93" s="4"/>
      <c r="D93" s="4"/>
      <c r="E93" s="4"/>
      <c r="S93" s="4"/>
      <c r="V93" s="5"/>
    </row>
    <row r="94" spans="1:22" x14ac:dyDescent="0.2">
      <c r="A94" s="16"/>
      <c r="B94" s="4"/>
      <c r="C94" s="4"/>
      <c r="D94" s="4"/>
      <c r="E94" s="4"/>
      <c r="S94" s="4"/>
      <c r="V94" s="5"/>
    </row>
    <row r="95" spans="1:22" x14ac:dyDescent="0.2">
      <c r="A95" s="16"/>
      <c r="B95" s="4"/>
      <c r="C95" s="4"/>
      <c r="D95" s="4"/>
      <c r="E95" s="4"/>
      <c r="S95" s="4"/>
      <c r="V95" s="5"/>
    </row>
    <row r="96" spans="1:22" x14ac:dyDescent="0.2">
      <c r="A96" s="16"/>
      <c r="B96" s="4"/>
      <c r="C96" s="4"/>
      <c r="D96" s="4"/>
      <c r="E96" s="4"/>
      <c r="S96" s="4"/>
      <c r="V96" s="5"/>
    </row>
    <row r="97" spans="1:22" x14ac:dyDescent="0.2">
      <c r="A97" s="16"/>
      <c r="B97" s="4"/>
      <c r="C97" s="4"/>
      <c r="D97" s="4"/>
      <c r="E97" s="4"/>
      <c r="S97" s="4"/>
      <c r="V97" s="5"/>
    </row>
    <row r="98" spans="1:22" x14ac:dyDescent="0.2">
      <c r="A98" s="16"/>
      <c r="B98" s="4"/>
      <c r="C98" s="4"/>
      <c r="D98" s="4"/>
      <c r="E98" s="4"/>
      <c r="S98" s="4"/>
      <c r="V98" s="5"/>
    </row>
    <row r="99" spans="1:22" x14ac:dyDescent="0.2">
      <c r="A99" s="16"/>
      <c r="B99" s="4"/>
      <c r="C99" s="4"/>
      <c r="D99" s="4"/>
      <c r="E99" s="4"/>
      <c r="S99" s="4"/>
      <c r="V99" s="5"/>
    </row>
    <row r="100" spans="1:22" x14ac:dyDescent="0.2">
      <c r="A100" s="16"/>
      <c r="B100" s="4"/>
      <c r="C100" s="4"/>
      <c r="D100" s="4"/>
      <c r="E100" s="4"/>
      <c r="S100" s="4"/>
      <c r="V100" s="5"/>
    </row>
    <row r="101" spans="1:22" x14ac:dyDescent="0.2">
      <c r="A101" s="16"/>
      <c r="B101" s="4"/>
      <c r="C101" s="4"/>
      <c r="D101" s="4"/>
      <c r="E101" s="4"/>
      <c r="S101" s="4"/>
      <c r="V101" s="5"/>
    </row>
    <row r="102" spans="1:22" x14ac:dyDescent="0.2">
      <c r="A102" s="16"/>
      <c r="B102" s="4"/>
      <c r="C102" s="4"/>
      <c r="D102" s="4"/>
      <c r="E102" s="4"/>
      <c r="S102" s="4"/>
      <c r="V102" s="5"/>
    </row>
    <row r="103" spans="1:22" x14ac:dyDescent="0.2">
      <c r="A103" s="16"/>
      <c r="B103" s="4"/>
      <c r="C103" s="4"/>
      <c r="D103" s="4"/>
      <c r="E103" s="4"/>
      <c r="S103" s="4"/>
      <c r="V103" s="5"/>
    </row>
    <row r="104" spans="1:22" x14ac:dyDescent="0.2">
      <c r="A104" s="16"/>
      <c r="B104" s="4"/>
      <c r="C104" s="4"/>
      <c r="D104" s="4"/>
      <c r="E104" s="4"/>
      <c r="S104" s="4"/>
      <c r="V104" s="5"/>
    </row>
    <row r="105" spans="1:22" x14ac:dyDescent="0.2">
      <c r="A105" s="16"/>
      <c r="B105" s="4"/>
      <c r="C105" s="4"/>
      <c r="D105" s="4"/>
      <c r="E105" s="4"/>
      <c r="S105" s="4"/>
      <c r="V105" s="5"/>
    </row>
    <row r="106" spans="1:22" x14ac:dyDescent="0.2">
      <c r="A106" s="16"/>
      <c r="B106" s="4"/>
      <c r="C106" s="4"/>
      <c r="D106" s="4"/>
      <c r="E106" s="4"/>
      <c r="S106" s="4"/>
      <c r="V106" s="5"/>
    </row>
    <row r="107" spans="1:22" x14ac:dyDescent="0.2">
      <c r="A107" s="16"/>
      <c r="B107" s="4"/>
      <c r="C107" s="4"/>
      <c r="D107" s="4"/>
      <c r="E107" s="4"/>
      <c r="S107" s="4"/>
      <c r="V107" s="5"/>
    </row>
    <row r="108" spans="1:22" x14ac:dyDescent="0.2">
      <c r="A108" s="16"/>
      <c r="B108" s="4"/>
      <c r="C108" s="4"/>
      <c r="D108" s="4"/>
      <c r="E108" s="4"/>
      <c r="S108" s="4"/>
      <c r="V108" s="5"/>
    </row>
    <row r="109" spans="1:22" x14ac:dyDescent="0.2">
      <c r="A109" s="16"/>
      <c r="B109" s="4"/>
      <c r="C109" s="4"/>
      <c r="D109" s="4"/>
      <c r="E109" s="4"/>
      <c r="S109" s="4"/>
      <c r="V109" s="5"/>
    </row>
    <row r="110" spans="1:22" x14ac:dyDescent="0.2">
      <c r="A110" s="16"/>
      <c r="B110" s="4"/>
      <c r="C110" s="4"/>
      <c r="D110" s="4"/>
      <c r="E110" s="4"/>
      <c r="S110" s="4"/>
      <c r="V110" s="5"/>
    </row>
    <row r="111" spans="1:22" x14ac:dyDescent="0.2">
      <c r="A111" s="16"/>
      <c r="B111" s="4"/>
      <c r="C111" s="4"/>
      <c r="D111" s="4"/>
      <c r="E111" s="4"/>
      <c r="S111" s="4"/>
      <c r="V111" s="5"/>
    </row>
    <row r="112" spans="1:22" x14ac:dyDescent="0.2">
      <c r="A112" s="16"/>
      <c r="B112" s="4"/>
      <c r="C112" s="4"/>
      <c r="D112" s="4"/>
      <c r="E112" s="4"/>
      <c r="S112" s="4"/>
      <c r="V112" s="5"/>
    </row>
    <row r="113" spans="1:22" x14ac:dyDescent="0.2">
      <c r="A113" s="16"/>
      <c r="B113" s="4"/>
      <c r="C113" s="4"/>
      <c r="D113" s="4"/>
      <c r="E113" s="4"/>
      <c r="S113" s="4"/>
      <c r="V113" s="5"/>
    </row>
    <row r="114" spans="1:22" x14ac:dyDescent="0.2">
      <c r="A114" s="16"/>
      <c r="B114" s="4"/>
      <c r="C114" s="4"/>
      <c r="D114" s="4"/>
      <c r="E114" s="4"/>
      <c r="S114" s="4"/>
      <c r="V114" s="5"/>
    </row>
    <row r="115" spans="1:22" x14ac:dyDescent="0.2">
      <c r="A115" s="16"/>
      <c r="B115" s="4"/>
      <c r="C115" s="4"/>
      <c r="D115" s="4"/>
      <c r="E115" s="4"/>
      <c r="S115" s="4"/>
      <c r="V115" s="5"/>
    </row>
    <row r="116" spans="1:22" x14ac:dyDescent="0.2">
      <c r="A116" s="16"/>
      <c r="B116" s="4"/>
      <c r="C116" s="4"/>
      <c r="D116" s="4"/>
      <c r="E116" s="4"/>
      <c r="S116" s="4"/>
      <c r="V116" s="5"/>
    </row>
    <row r="117" spans="1:22" x14ac:dyDescent="0.2">
      <c r="A117" s="16"/>
      <c r="B117" s="4"/>
      <c r="C117" s="4"/>
      <c r="D117" s="4"/>
      <c r="E117" s="4"/>
      <c r="S117" s="4"/>
      <c r="V117" s="5"/>
    </row>
    <row r="118" spans="1:22" x14ac:dyDescent="0.2">
      <c r="A118" s="16"/>
      <c r="B118" s="4"/>
      <c r="C118" s="4"/>
      <c r="D118" s="4"/>
      <c r="E118" s="4"/>
      <c r="S118" s="4"/>
      <c r="V118" s="5"/>
    </row>
    <row r="119" spans="1:22" x14ac:dyDescent="0.2">
      <c r="A119" s="16"/>
      <c r="B119" s="4"/>
      <c r="C119" s="4"/>
      <c r="D119" s="4"/>
      <c r="E119" s="4"/>
      <c r="S119" s="4"/>
      <c r="V119" s="5"/>
    </row>
    <row r="120" spans="1:22" x14ac:dyDescent="0.2">
      <c r="A120" s="16"/>
      <c r="B120" s="4"/>
      <c r="C120" s="4"/>
      <c r="D120" s="4"/>
      <c r="E120" s="4"/>
      <c r="S120" s="4"/>
      <c r="V120" s="5"/>
    </row>
    <row r="121" spans="1:22" x14ac:dyDescent="0.2">
      <c r="A121" s="16"/>
      <c r="B121" s="4"/>
      <c r="C121" s="4"/>
      <c r="D121" s="4"/>
      <c r="E121" s="4"/>
      <c r="S121" s="4"/>
      <c r="V121" s="5"/>
    </row>
    <row r="122" spans="1:22" x14ac:dyDescent="0.2">
      <c r="A122" s="16"/>
      <c r="B122" s="4"/>
      <c r="C122" s="4"/>
      <c r="D122" s="4"/>
      <c r="E122" s="4"/>
      <c r="S122" s="4"/>
      <c r="V122" s="5"/>
    </row>
    <row r="123" spans="1:22" x14ac:dyDescent="0.2">
      <c r="A123" s="16"/>
      <c r="B123" s="4"/>
      <c r="C123" s="4"/>
      <c r="D123" s="4"/>
      <c r="E123" s="4"/>
      <c r="S123" s="4"/>
      <c r="V123" s="5"/>
    </row>
    <row r="124" spans="1:22" x14ac:dyDescent="0.2">
      <c r="A124" s="16"/>
      <c r="B124" s="4"/>
      <c r="C124" s="4"/>
      <c r="D124" s="4"/>
      <c r="E124" s="4"/>
      <c r="S124" s="4"/>
      <c r="V124" s="5"/>
    </row>
    <row r="125" spans="1:22" x14ac:dyDescent="0.2">
      <c r="A125" s="16"/>
      <c r="B125" s="4"/>
      <c r="C125" s="4"/>
      <c r="D125" s="4"/>
      <c r="E125" s="4"/>
      <c r="S125" s="4"/>
      <c r="V125" s="5"/>
    </row>
    <row r="126" spans="1:22" x14ac:dyDescent="0.2">
      <c r="A126" s="16"/>
      <c r="B126" s="4"/>
      <c r="C126" s="4"/>
      <c r="D126" s="4"/>
      <c r="E126" s="4"/>
      <c r="S126" s="4"/>
      <c r="V126" s="5"/>
    </row>
    <row r="127" spans="1:22" x14ac:dyDescent="0.2">
      <c r="A127" s="16"/>
      <c r="B127" s="4"/>
      <c r="C127" s="4"/>
      <c r="D127" s="4"/>
      <c r="E127" s="4"/>
      <c r="S127" s="4"/>
      <c r="V127" s="5"/>
    </row>
    <row r="128" spans="1:22" x14ac:dyDescent="0.2">
      <c r="A128" s="16"/>
      <c r="B128" s="4"/>
      <c r="C128" s="4"/>
      <c r="D128" s="4"/>
      <c r="E128" s="4"/>
      <c r="S128" s="4"/>
      <c r="V128" s="5"/>
    </row>
    <row r="129" spans="1:22" x14ac:dyDescent="0.2">
      <c r="A129" s="16"/>
      <c r="B129" s="4"/>
      <c r="C129" s="4"/>
      <c r="D129" s="4"/>
      <c r="E129" s="4"/>
      <c r="S129" s="4"/>
      <c r="V129" s="5"/>
    </row>
    <row r="130" spans="1:22" x14ac:dyDescent="0.2">
      <c r="A130" s="16"/>
      <c r="B130" s="4"/>
      <c r="C130" s="4"/>
      <c r="D130" s="4"/>
      <c r="E130" s="4"/>
      <c r="S130" s="4"/>
      <c r="V130" s="5"/>
    </row>
    <row r="131" spans="1:22" x14ac:dyDescent="0.2">
      <c r="A131" s="16"/>
      <c r="B131" s="4"/>
      <c r="C131" s="4"/>
      <c r="D131" s="4"/>
      <c r="E131" s="4"/>
      <c r="S131" s="4"/>
      <c r="V131" s="5"/>
    </row>
    <row r="132" spans="1:22" x14ac:dyDescent="0.2">
      <c r="A132" s="16"/>
      <c r="B132" s="4"/>
      <c r="C132" s="4"/>
      <c r="D132" s="4"/>
      <c r="E132" s="4"/>
      <c r="S132" s="4"/>
      <c r="V132" s="5"/>
    </row>
    <row r="133" spans="1:22" x14ac:dyDescent="0.2">
      <c r="A133" s="16"/>
      <c r="B133" s="4"/>
      <c r="C133" s="4"/>
      <c r="D133" s="4"/>
      <c r="E133" s="4"/>
      <c r="S133" s="4"/>
      <c r="V133" s="5"/>
    </row>
    <row r="134" spans="1:22" x14ac:dyDescent="0.2">
      <c r="A134" s="16"/>
      <c r="B134" s="4"/>
      <c r="C134" s="4"/>
      <c r="D134" s="4"/>
      <c r="E134" s="4"/>
      <c r="S134" s="4"/>
      <c r="V134" s="5"/>
    </row>
    <row r="135" spans="1:22" x14ac:dyDescent="0.2">
      <c r="A135" s="16"/>
      <c r="B135" s="4"/>
      <c r="C135" s="4"/>
      <c r="D135" s="4"/>
      <c r="E135" s="4"/>
      <c r="S135" s="4"/>
      <c r="V135" s="5"/>
    </row>
    <row r="136" spans="1:22" x14ac:dyDescent="0.2">
      <c r="A136" s="16"/>
      <c r="B136" s="4"/>
      <c r="C136" s="4"/>
      <c r="D136" s="4"/>
      <c r="E136" s="4"/>
      <c r="S136" s="4"/>
      <c r="V136" s="5"/>
    </row>
    <row r="137" spans="1:22" x14ac:dyDescent="0.2">
      <c r="A137" s="16"/>
      <c r="B137" s="4"/>
      <c r="C137" s="4"/>
      <c r="D137" s="4"/>
      <c r="E137" s="4"/>
      <c r="S137" s="4"/>
      <c r="V137" s="5"/>
    </row>
    <row r="138" spans="1:22" x14ac:dyDescent="0.2">
      <c r="A138" s="2"/>
      <c r="B138" s="4"/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5"/>
      <c r="U138" s="5"/>
      <c r="V138" s="5"/>
    </row>
    <row r="139" spans="1:22" x14ac:dyDescent="0.2">
      <c r="A139" s="2"/>
      <c r="B139" s="4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5"/>
      <c r="U139" s="5"/>
      <c r="V139" s="5"/>
    </row>
    <row r="140" spans="1:22" x14ac:dyDescent="0.2">
      <c r="A140" s="2"/>
      <c r="B140" s="4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5"/>
      <c r="U140" s="5"/>
      <c r="V140" s="5"/>
    </row>
    <row r="141" spans="1:22" x14ac:dyDescent="0.2">
      <c r="A141" s="2"/>
      <c r="B141" s="4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5"/>
      <c r="U141" s="5"/>
      <c r="V141" s="5"/>
    </row>
    <row r="142" spans="1:22" x14ac:dyDescent="0.2">
      <c r="A142" s="2"/>
      <c r="B142" s="4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5"/>
      <c r="U142" s="5"/>
      <c r="V142" s="5"/>
    </row>
    <row r="143" spans="1:22" x14ac:dyDescent="0.2">
      <c r="A143" s="2"/>
      <c r="B143" s="4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5"/>
      <c r="U143" s="5"/>
      <c r="V143" s="5"/>
    </row>
    <row r="144" spans="1:22" x14ac:dyDescent="0.2">
      <c r="A144" s="2"/>
      <c r="B144" s="4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5"/>
      <c r="U144" s="5"/>
      <c r="V144" s="5"/>
    </row>
    <row r="145" spans="1:22" x14ac:dyDescent="0.2">
      <c r="A145" s="2"/>
      <c r="B145" s="4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5"/>
      <c r="U145" s="5"/>
      <c r="V145" s="5"/>
    </row>
    <row r="146" spans="1:22" x14ac:dyDescent="0.2">
      <c r="A146" s="2"/>
      <c r="B146" s="4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5"/>
      <c r="U146" s="5"/>
      <c r="V146" s="5"/>
    </row>
    <row r="147" spans="1:22" x14ac:dyDescent="0.2">
      <c r="A147" s="2"/>
      <c r="B147" s="4"/>
      <c r="C147" s="4"/>
      <c r="D147" s="4"/>
      <c r="E147" s="4"/>
      <c r="F147" s="4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5"/>
      <c r="U147" s="5"/>
      <c r="V147" s="5"/>
    </row>
    <row r="148" spans="1:22" x14ac:dyDescent="0.2">
      <c r="A148" s="6"/>
      <c r="B148" s="4"/>
      <c r="C148" s="4"/>
      <c r="D148" s="4"/>
      <c r="E148" s="4"/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5"/>
      <c r="U148" s="5"/>
      <c r="V148" s="5"/>
    </row>
    <row r="149" spans="1:22" x14ac:dyDescent="0.2">
      <c r="A149" s="6"/>
      <c r="B149" s="4"/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5"/>
      <c r="U149" s="5"/>
      <c r="V149" s="5"/>
    </row>
    <row r="150" spans="1:22" x14ac:dyDescent="0.2">
      <c r="A150" s="6"/>
      <c r="B150" s="4"/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5"/>
      <c r="U150" s="5"/>
      <c r="V150" s="5"/>
    </row>
    <row r="151" spans="1:22" x14ac:dyDescent="0.2">
      <c r="A151" s="6"/>
      <c r="B151" s="4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5"/>
      <c r="U151" s="5"/>
      <c r="V151" s="5"/>
    </row>
    <row r="152" spans="1:22" x14ac:dyDescent="0.2">
      <c r="A152" s="6"/>
      <c r="B152" s="4"/>
      <c r="C152" s="4"/>
      <c r="D152" s="4"/>
      <c r="E152" s="4"/>
      <c r="F152" s="4"/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5"/>
      <c r="U152" s="5"/>
      <c r="V152" s="5"/>
    </row>
    <row r="153" spans="1:22" x14ac:dyDescent="0.2">
      <c r="A153" s="6"/>
      <c r="B153" s="4"/>
      <c r="C153" s="4"/>
      <c r="D153" s="4"/>
      <c r="E153" s="4"/>
      <c r="F153" s="4"/>
      <c r="G153" s="4"/>
      <c r="H153" s="4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5"/>
      <c r="U153" s="5"/>
      <c r="V153" s="5"/>
    </row>
    <row r="154" spans="1:22" x14ac:dyDescent="0.2">
      <c r="A154" s="6"/>
      <c r="B154" s="4"/>
      <c r="C154" s="4"/>
      <c r="D154" s="4"/>
      <c r="E154" s="4"/>
      <c r="F154" s="4"/>
      <c r="G154" s="4"/>
      <c r="H154" s="4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5"/>
      <c r="U154" s="5"/>
      <c r="V154" s="5"/>
    </row>
    <row r="155" spans="1:22" x14ac:dyDescent="0.2">
      <c r="A155" s="6"/>
      <c r="B155" s="4"/>
      <c r="C155" s="4"/>
      <c r="D155" s="4"/>
      <c r="E155" s="4"/>
      <c r="F155" s="4"/>
      <c r="G155" s="4"/>
      <c r="H155" s="4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5"/>
      <c r="U155" s="5"/>
      <c r="V155" s="5"/>
    </row>
    <row r="156" spans="1:22" x14ac:dyDescent="0.2">
      <c r="A156" s="6"/>
      <c r="B156" s="4"/>
      <c r="C156" s="4"/>
      <c r="D156" s="4"/>
      <c r="E156" s="4"/>
      <c r="F156" s="4"/>
      <c r="G156" s="4"/>
      <c r="H156" s="4"/>
      <c r="I156" s="4"/>
      <c r="J156" s="4"/>
      <c r="K156" s="4"/>
      <c r="L156" s="4"/>
      <c r="M156" s="4"/>
      <c r="N156" s="4"/>
      <c r="O156" s="4"/>
      <c r="P156" s="4"/>
      <c r="Q156" s="4"/>
      <c r="R156" s="4"/>
      <c r="S156" s="4"/>
      <c r="T156" s="5"/>
      <c r="U156" s="5"/>
      <c r="V156" s="5"/>
    </row>
    <row r="157" spans="1:22" x14ac:dyDescent="0.2">
      <c r="A157" s="6"/>
      <c r="B157" s="4"/>
      <c r="C157" s="4"/>
      <c r="D157" s="4"/>
      <c r="E157" s="4"/>
      <c r="F157" s="4"/>
      <c r="G157" s="4"/>
      <c r="H157" s="4"/>
      <c r="I157" s="4"/>
      <c r="J157" s="4"/>
      <c r="K157" s="4"/>
      <c r="L157" s="4"/>
      <c r="M157" s="4"/>
      <c r="N157" s="4"/>
      <c r="O157" s="4"/>
      <c r="P157" s="4"/>
      <c r="Q157" s="4"/>
      <c r="R157" s="4"/>
      <c r="S157" s="4"/>
      <c r="T157" s="5"/>
      <c r="U157" s="5"/>
      <c r="V157" s="5"/>
    </row>
    <row r="158" spans="1:22" x14ac:dyDescent="0.2">
      <c r="A158" s="2"/>
      <c r="B158" s="4"/>
      <c r="C158" s="4"/>
      <c r="D158" s="4"/>
      <c r="E158" s="4"/>
      <c r="F158" s="4"/>
      <c r="G158" s="4"/>
      <c r="H158" s="4"/>
      <c r="I158" s="4"/>
      <c r="J158" s="4"/>
      <c r="K158" s="4"/>
      <c r="L158" s="4"/>
      <c r="M158" s="4"/>
      <c r="N158" s="4"/>
      <c r="O158" s="4"/>
      <c r="P158" s="4"/>
      <c r="Q158" s="4"/>
      <c r="R158" s="4"/>
      <c r="S158" s="4"/>
      <c r="T158" s="5"/>
      <c r="U158" s="5"/>
      <c r="V158" s="5"/>
    </row>
    <row r="159" spans="1:22" x14ac:dyDescent="0.2">
      <c r="A159" s="2"/>
      <c r="B159" s="4"/>
      <c r="C159" s="4"/>
      <c r="D159" s="4"/>
      <c r="E159" s="4"/>
      <c r="F159" s="4"/>
      <c r="G159" s="4"/>
      <c r="H159" s="4"/>
      <c r="I159" s="4"/>
      <c r="J159" s="4"/>
      <c r="K159" s="4"/>
      <c r="L159" s="4"/>
      <c r="M159" s="4"/>
      <c r="N159" s="4"/>
      <c r="O159" s="4"/>
      <c r="P159" s="4"/>
      <c r="Q159" s="4"/>
      <c r="R159" s="4"/>
      <c r="S159" s="4"/>
      <c r="T159" s="5"/>
      <c r="U159" s="5"/>
      <c r="V159" s="5"/>
    </row>
    <row r="160" spans="1:22" x14ac:dyDescent="0.2">
      <c r="A160" s="6"/>
      <c r="B160" s="4"/>
      <c r="C160" s="4"/>
      <c r="D160" s="4"/>
      <c r="E160" s="4"/>
      <c r="F160" s="4"/>
      <c r="G160" s="4"/>
      <c r="H160" s="4"/>
      <c r="I160" s="4"/>
      <c r="J160" s="4"/>
      <c r="K160" s="4"/>
      <c r="L160" s="4"/>
      <c r="M160" s="4"/>
      <c r="N160" s="4"/>
      <c r="O160" s="4"/>
      <c r="P160" s="4"/>
      <c r="Q160" s="4"/>
      <c r="R160" s="4"/>
      <c r="S160" s="4"/>
      <c r="T160" s="5"/>
      <c r="U160" s="5"/>
      <c r="V160" s="5"/>
    </row>
    <row r="161" spans="1:22" x14ac:dyDescent="0.2">
      <c r="A161" s="6"/>
      <c r="B161" s="4"/>
      <c r="C161" s="4"/>
      <c r="D161" s="4"/>
      <c r="E161" s="4"/>
      <c r="F161" s="4"/>
      <c r="G161" s="4"/>
      <c r="H161" s="4"/>
      <c r="I161" s="4"/>
      <c r="J161" s="4"/>
      <c r="K161" s="4"/>
      <c r="L161" s="4"/>
      <c r="M161" s="4"/>
      <c r="N161" s="4"/>
      <c r="O161" s="4"/>
      <c r="P161" s="4"/>
      <c r="Q161" s="4"/>
      <c r="R161" s="4"/>
      <c r="S161" s="4"/>
      <c r="T161" s="5"/>
      <c r="U161" s="5"/>
      <c r="V161" s="5"/>
    </row>
    <row r="162" spans="1:22" x14ac:dyDescent="0.2">
      <c r="A162" s="6"/>
      <c r="B162" s="4"/>
      <c r="C162" s="4"/>
      <c r="D162" s="4"/>
      <c r="E162" s="4"/>
      <c r="F162" s="4"/>
      <c r="G162" s="4"/>
      <c r="H162" s="4"/>
      <c r="I162" s="4"/>
      <c r="J162" s="4"/>
      <c r="K162" s="4"/>
      <c r="L162" s="4"/>
      <c r="M162" s="4"/>
      <c r="N162" s="4"/>
      <c r="O162" s="4"/>
      <c r="P162" s="4"/>
      <c r="Q162" s="4"/>
      <c r="R162" s="4"/>
      <c r="S162" s="4"/>
      <c r="T162" s="5"/>
      <c r="U162" s="5"/>
      <c r="V162" s="5"/>
    </row>
    <row r="163" spans="1:22" x14ac:dyDescent="0.2">
      <c r="A163" s="6"/>
      <c r="B163" s="4"/>
      <c r="C163" s="4"/>
      <c r="D163" s="4"/>
      <c r="E163" s="4"/>
      <c r="F163" s="4"/>
      <c r="G163" s="4"/>
      <c r="H163" s="4"/>
      <c r="I163" s="4"/>
      <c r="J163" s="4"/>
      <c r="K163" s="4"/>
      <c r="L163" s="4"/>
      <c r="M163" s="4"/>
      <c r="N163" s="4"/>
      <c r="O163" s="4"/>
      <c r="P163" s="4"/>
      <c r="Q163" s="4"/>
      <c r="R163" s="4"/>
      <c r="S163" s="4"/>
      <c r="T163" s="5"/>
      <c r="U163" s="5"/>
      <c r="V163" s="5"/>
    </row>
    <row r="164" spans="1:22" x14ac:dyDescent="0.2">
      <c r="A164" s="6"/>
      <c r="B164" s="4"/>
      <c r="C164" s="4"/>
      <c r="D164" s="4"/>
      <c r="E164" s="4"/>
      <c r="F164" s="4"/>
      <c r="G164" s="4"/>
      <c r="H164" s="4"/>
      <c r="I164" s="4"/>
      <c r="J164" s="4"/>
      <c r="K164" s="4"/>
      <c r="L164" s="4"/>
      <c r="M164" s="4"/>
      <c r="N164" s="4"/>
      <c r="O164" s="4"/>
      <c r="P164" s="4"/>
      <c r="Q164" s="4"/>
      <c r="R164" s="4"/>
      <c r="S164" s="4"/>
      <c r="T164" s="5"/>
      <c r="U164" s="5"/>
      <c r="V164" s="5"/>
    </row>
    <row r="165" spans="1:22" x14ac:dyDescent="0.2">
      <c r="A165" s="6"/>
      <c r="B165" s="4"/>
      <c r="C165" s="4"/>
      <c r="D165" s="4"/>
      <c r="E165" s="4"/>
      <c r="F165" s="4"/>
      <c r="G165" s="4"/>
      <c r="H165" s="4"/>
      <c r="I165" s="4"/>
      <c r="J165" s="4"/>
      <c r="K165" s="4"/>
      <c r="L165" s="4"/>
      <c r="M165" s="4"/>
      <c r="N165" s="4"/>
      <c r="O165" s="4"/>
      <c r="P165" s="4"/>
      <c r="Q165" s="4"/>
      <c r="R165" s="4"/>
      <c r="S165" s="4"/>
      <c r="T165" s="5"/>
      <c r="U165" s="5"/>
      <c r="V165" s="5"/>
    </row>
    <row r="166" spans="1:22" x14ac:dyDescent="0.2">
      <c r="A166" s="6"/>
      <c r="B166" s="4"/>
      <c r="C166" s="4"/>
      <c r="D166" s="4"/>
      <c r="E166" s="4"/>
      <c r="F166" s="4"/>
      <c r="G166" s="4"/>
      <c r="H166" s="4"/>
      <c r="I166" s="4"/>
      <c r="J166" s="4"/>
      <c r="K166" s="4"/>
      <c r="L166" s="4"/>
      <c r="M166" s="4"/>
      <c r="N166" s="4"/>
      <c r="O166" s="4"/>
      <c r="P166" s="4"/>
      <c r="Q166" s="4"/>
      <c r="R166" s="4"/>
      <c r="S166" s="4"/>
      <c r="T166" s="5"/>
      <c r="U166" s="5"/>
      <c r="V166" s="5"/>
    </row>
    <row r="167" spans="1:22" x14ac:dyDescent="0.2">
      <c r="A167" s="6"/>
      <c r="B167" s="4"/>
      <c r="C167" s="4"/>
      <c r="D167" s="4"/>
      <c r="E167" s="4"/>
      <c r="F167" s="4"/>
      <c r="G167" s="4"/>
      <c r="H167" s="4"/>
      <c r="I167" s="4"/>
      <c r="J167" s="4"/>
      <c r="K167" s="4"/>
      <c r="L167" s="4"/>
      <c r="M167" s="4"/>
      <c r="N167" s="4"/>
      <c r="O167" s="4"/>
      <c r="P167" s="4"/>
      <c r="Q167" s="4"/>
      <c r="R167" s="4"/>
      <c r="S167" s="4"/>
      <c r="T167" s="5"/>
      <c r="U167" s="5"/>
      <c r="V167" s="5"/>
    </row>
    <row r="168" spans="1:22" x14ac:dyDescent="0.2">
      <c r="A168" s="6"/>
      <c r="B168" s="4"/>
      <c r="C168" s="4"/>
      <c r="D168" s="4"/>
      <c r="E168" s="4"/>
      <c r="F168" s="4"/>
      <c r="G168" s="4"/>
      <c r="H168" s="4"/>
      <c r="I168" s="4"/>
      <c r="J168" s="4"/>
      <c r="K168" s="4"/>
      <c r="L168" s="4"/>
      <c r="M168" s="4"/>
      <c r="N168" s="4"/>
      <c r="O168" s="4"/>
      <c r="P168" s="4"/>
      <c r="Q168" s="4"/>
      <c r="R168" s="4"/>
      <c r="S168" s="4"/>
      <c r="T168" s="5"/>
      <c r="U168" s="5"/>
      <c r="V168" s="5"/>
    </row>
    <row r="169" spans="1:22" x14ac:dyDescent="0.2">
      <c r="A169" s="6"/>
      <c r="B169" s="4"/>
      <c r="C169" s="4"/>
      <c r="D169" s="4"/>
      <c r="E169" s="4"/>
      <c r="F169" s="4"/>
      <c r="G169" s="4"/>
      <c r="H169" s="4"/>
      <c r="I169" s="4"/>
      <c r="J169" s="4"/>
      <c r="K169" s="4"/>
      <c r="L169" s="4"/>
      <c r="M169" s="4"/>
      <c r="N169" s="4"/>
      <c r="O169" s="4"/>
      <c r="P169" s="4"/>
      <c r="Q169" s="4"/>
      <c r="R169" s="4"/>
      <c r="S169" s="4"/>
      <c r="T169" s="5"/>
      <c r="U169" s="5"/>
      <c r="V169" s="5"/>
    </row>
    <row r="170" spans="1:22" x14ac:dyDescent="0.2">
      <c r="A170" s="6"/>
      <c r="B170" s="4"/>
      <c r="C170" s="4"/>
      <c r="D170" s="4"/>
      <c r="E170" s="4"/>
      <c r="F170" s="4"/>
      <c r="G170" s="4"/>
      <c r="H170" s="4"/>
      <c r="I170" s="4"/>
      <c r="J170" s="4"/>
      <c r="K170" s="4"/>
      <c r="L170" s="4"/>
      <c r="M170" s="4"/>
      <c r="N170" s="4"/>
      <c r="O170" s="4"/>
      <c r="P170" s="4"/>
      <c r="Q170" s="4"/>
      <c r="R170" s="4"/>
      <c r="S170" s="4"/>
      <c r="T170" s="5"/>
      <c r="U170" s="5"/>
      <c r="V170" s="5"/>
    </row>
    <row r="171" spans="1:22" x14ac:dyDescent="0.2">
      <c r="A171" s="6"/>
      <c r="B171" s="4"/>
      <c r="C171" s="4"/>
      <c r="D171" s="4"/>
      <c r="E171" s="4"/>
      <c r="F171" s="4"/>
      <c r="G171" s="4"/>
      <c r="H171" s="4"/>
      <c r="I171" s="4"/>
      <c r="J171" s="4"/>
      <c r="K171" s="4"/>
      <c r="L171" s="4"/>
      <c r="M171" s="4"/>
      <c r="N171" s="4"/>
      <c r="O171" s="4"/>
      <c r="P171" s="4"/>
      <c r="Q171" s="4"/>
      <c r="R171" s="4"/>
      <c r="S171" s="4"/>
      <c r="T171" s="5"/>
      <c r="U171" s="5"/>
      <c r="V171" s="5"/>
    </row>
    <row r="172" spans="1:22" x14ac:dyDescent="0.2">
      <c r="A172" s="6"/>
      <c r="B172" s="4"/>
      <c r="C172" s="4"/>
      <c r="D172" s="4"/>
      <c r="E172" s="4"/>
      <c r="F172" s="4"/>
      <c r="G172" s="4"/>
      <c r="H172" s="4"/>
      <c r="I172" s="4"/>
      <c r="J172" s="4"/>
      <c r="K172" s="4"/>
      <c r="L172" s="4"/>
      <c r="M172" s="4"/>
      <c r="N172" s="4"/>
      <c r="O172" s="4"/>
      <c r="P172" s="4"/>
      <c r="Q172" s="4"/>
      <c r="R172" s="4"/>
      <c r="S172" s="4"/>
      <c r="T172" s="5"/>
      <c r="U172" s="5"/>
      <c r="V172" s="5"/>
    </row>
    <row r="173" spans="1:22" x14ac:dyDescent="0.2">
      <c r="A173" s="2"/>
      <c r="B173" s="4"/>
      <c r="C173" s="4"/>
      <c r="D173" s="4"/>
      <c r="E173" s="4"/>
      <c r="F173" s="4"/>
      <c r="G173" s="4"/>
      <c r="H173" s="4"/>
      <c r="I173" s="4"/>
      <c r="J173" s="4"/>
      <c r="K173" s="4"/>
      <c r="L173" s="4"/>
      <c r="M173" s="4"/>
      <c r="N173" s="4"/>
      <c r="O173" s="4"/>
      <c r="P173" s="4"/>
      <c r="Q173" s="4"/>
      <c r="R173" s="4"/>
      <c r="S173" s="4"/>
      <c r="T173" s="5"/>
      <c r="U173" s="5"/>
      <c r="V173" s="5"/>
    </row>
    <row r="174" spans="1:22" x14ac:dyDescent="0.2">
      <c r="A174" s="2"/>
      <c r="B174" s="4"/>
      <c r="C174" s="4"/>
      <c r="D174" s="4"/>
      <c r="E174" s="4"/>
      <c r="F174" s="4"/>
      <c r="G174" s="4"/>
      <c r="H174" s="4"/>
      <c r="I174" s="4"/>
      <c r="J174" s="4"/>
      <c r="K174" s="4"/>
      <c r="L174" s="4"/>
      <c r="M174" s="4"/>
      <c r="N174" s="4"/>
      <c r="O174" s="4"/>
      <c r="P174" s="4"/>
      <c r="Q174" s="4"/>
      <c r="R174" s="4"/>
      <c r="S174" s="4"/>
      <c r="T174" s="5"/>
      <c r="U174" s="5"/>
      <c r="V174" s="5"/>
    </row>
    <row r="175" spans="1:22" x14ac:dyDescent="0.2">
      <c r="A175" s="2"/>
      <c r="B175" s="4"/>
      <c r="C175" s="4"/>
      <c r="D175" s="4"/>
      <c r="E175" s="4"/>
      <c r="F175" s="4"/>
      <c r="G175" s="4"/>
      <c r="H175" s="4"/>
      <c r="I175" s="4"/>
      <c r="J175" s="4"/>
      <c r="K175" s="4"/>
      <c r="L175" s="4"/>
      <c r="M175" s="4"/>
      <c r="N175" s="4"/>
      <c r="O175" s="4"/>
      <c r="P175" s="4"/>
      <c r="Q175" s="4"/>
      <c r="R175" s="4"/>
      <c r="S175" s="4"/>
      <c r="T175" s="5"/>
      <c r="U175" s="5"/>
      <c r="V175" s="5"/>
    </row>
    <row r="176" spans="1:22" x14ac:dyDescent="0.2">
      <c r="A176" s="2"/>
      <c r="B176" s="4"/>
      <c r="C176" s="4"/>
      <c r="D176" s="4"/>
      <c r="E176" s="4"/>
      <c r="F176" s="4"/>
      <c r="G176" s="4"/>
      <c r="H176" s="4"/>
      <c r="I176" s="4"/>
      <c r="J176" s="4"/>
      <c r="K176" s="4"/>
      <c r="L176" s="4"/>
      <c r="M176" s="4"/>
      <c r="N176" s="4"/>
      <c r="O176" s="4"/>
      <c r="P176" s="4"/>
      <c r="Q176" s="4"/>
      <c r="R176" s="4"/>
      <c r="S176" s="4"/>
      <c r="T176" s="5"/>
      <c r="U176" s="5"/>
      <c r="V176" s="5"/>
    </row>
    <row r="177" spans="1:22" x14ac:dyDescent="0.2">
      <c r="A177" s="2"/>
      <c r="B177" s="4"/>
      <c r="C177" s="4"/>
      <c r="D177" s="4"/>
      <c r="E177" s="4"/>
      <c r="F177" s="4"/>
      <c r="G177" s="4"/>
      <c r="H177" s="4"/>
      <c r="I177" s="4"/>
      <c r="J177" s="4"/>
      <c r="K177" s="4"/>
      <c r="L177" s="4"/>
      <c r="M177" s="4"/>
      <c r="N177" s="4"/>
      <c r="O177" s="4"/>
      <c r="P177" s="4"/>
      <c r="Q177" s="4"/>
      <c r="R177" s="4"/>
      <c r="S177" s="4"/>
      <c r="T177" s="5"/>
      <c r="U177" s="5"/>
      <c r="V177" s="5"/>
    </row>
    <row r="178" spans="1:22" x14ac:dyDescent="0.2">
      <c r="A178" s="2"/>
      <c r="B178" s="4"/>
      <c r="C178" s="4"/>
      <c r="D178" s="4"/>
      <c r="E178" s="4"/>
      <c r="F178" s="4"/>
      <c r="G178" s="4"/>
      <c r="H178" s="4"/>
      <c r="I178" s="4"/>
      <c r="J178" s="4"/>
      <c r="K178" s="4"/>
      <c r="L178" s="4"/>
      <c r="M178" s="4"/>
      <c r="N178" s="4"/>
      <c r="O178" s="4"/>
      <c r="P178" s="4"/>
      <c r="Q178" s="4"/>
      <c r="R178" s="4"/>
      <c r="S178" s="4"/>
      <c r="T178" s="5"/>
      <c r="U178" s="5"/>
      <c r="V178" s="5"/>
    </row>
    <row r="179" spans="1:22" x14ac:dyDescent="0.2">
      <c r="A179" s="2"/>
      <c r="B179" s="4"/>
      <c r="C179" s="4"/>
      <c r="D179" s="4"/>
      <c r="E179" s="4"/>
      <c r="F179" s="4"/>
      <c r="G179" s="4"/>
      <c r="H179" s="4"/>
      <c r="I179" s="4"/>
      <c r="J179" s="4"/>
      <c r="K179" s="4"/>
      <c r="L179" s="4"/>
      <c r="M179" s="4"/>
      <c r="N179" s="4"/>
      <c r="O179" s="4"/>
      <c r="P179" s="4"/>
      <c r="Q179" s="4"/>
      <c r="R179" s="4"/>
      <c r="S179" s="4"/>
      <c r="T179" s="5"/>
      <c r="U179" s="5"/>
      <c r="V179" s="5"/>
    </row>
    <row r="180" spans="1:22" x14ac:dyDescent="0.2">
      <c r="A180" s="2"/>
      <c r="B180" s="4"/>
      <c r="C180" s="4"/>
      <c r="D180" s="4"/>
      <c r="E180" s="4"/>
      <c r="F180" s="4"/>
      <c r="G180" s="4"/>
      <c r="H180" s="4"/>
      <c r="I180" s="4"/>
      <c r="J180" s="4"/>
      <c r="K180" s="4"/>
      <c r="L180" s="4"/>
      <c r="M180" s="4"/>
      <c r="N180" s="4"/>
      <c r="O180" s="4"/>
      <c r="P180" s="4"/>
      <c r="Q180" s="4"/>
      <c r="R180" s="4"/>
      <c r="S180" s="4"/>
      <c r="T180" s="5"/>
      <c r="U180" s="5"/>
      <c r="V180" s="5"/>
    </row>
    <row r="181" spans="1:22" x14ac:dyDescent="0.2">
      <c r="A181" s="2"/>
      <c r="B181" s="4"/>
      <c r="C181" s="4"/>
      <c r="D181" s="4"/>
      <c r="E181" s="4"/>
      <c r="F181" s="4"/>
      <c r="G181" s="4"/>
      <c r="H181" s="4"/>
      <c r="I181" s="4"/>
      <c r="J181" s="4"/>
      <c r="K181" s="4"/>
      <c r="L181" s="4"/>
      <c r="M181" s="4"/>
      <c r="N181" s="4"/>
      <c r="O181" s="4"/>
      <c r="P181" s="4"/>
      <c r="Q181" s="4"/>
      <c r="R181" s="4"/>
      <c r="S181" s="4"/>
      <c r="T181" s="5"/>
      <c r="U181" s="5"/>
      <c r="V181" s="5"/>
    </row>
    <row r="182" spans="1:22" x14ac:dyDescent="0.2">
      <c r="A182" s="2"/>
      <c r="B182" s="4"/>
      <c r="C182" s="4"/>
      <c r="D182" s="4"/>
      <c r="E182" s="4"/>
      <c r="F182" s="4"/>
      <c r="G182" s="4"/>
      <c r="H182" s="4"/>
      <c r="I182" s="4"/>
      <c r="J182" s="4"/>
      <c r="K182" s="4"/>
      <c r="L182" s="4"/>
      <c r="M182" s="4"/>
      <c r="N182" s="4"/>
      <c r="O182" s="4"/>
      <c r="P182" s="4"/>
      <c r="Q182" s="4"/>
      <c r="R182" s="4"/>
      <c r="S182" s="4"/>
      <c r="T182" s="5"/>
      <c r="U182" s="5"/>
      <c r="V182" s="5"/>
    </row>
    <row r="183" spans="1:22" x14ac:dyDescent="0.2">
      <c r="A183" s="2"/>
      <c r="B183" s="4"/>
      <c r="C183" s="4"/>
      <c r="D183" s="4"/>
      <c r="E183" s="4"/>
      <c r="F183" s="4"/>
      <c r="G183" s="4"/>
      <c r="H183" s="4"/>
      <c r="I183" s="4"/>
      <c r="J183" s="4"/>
      <c r="K183" s="4"/>
      <c r="L183" s="4"/>
      <c r="M183" s="4"/>
      <c r="N183" s="4"/>
      <c r="O183" s="4"/>
      <c r="P183" s="4"/>
      <c r="Q183" s="4"/>
      <c r="R183" s="4"/>
      <c r="S183" s="4"/>
      <c r="T183" s="5"/>
      <c r="U183" s="5"/>
      <c r="V183" s="5"/>
    </row>
    <row r="184" spans="1:22" x14ac:dyDescent="0.2">
      <c r="A184" s="2"/>
      <c r="B184" s="4"/>
      <c r="C184" s="4"/>
      <c r="D184" s="4"/>
      <c r="E184" s="4"/>
      <c r="F184" s="4"/>
      <c r="G184" s="4"/>
      <c r="H184" s="4"/>
      <c r="I184" s="4"/>
      <c r="J184" s="4"/>
      <c r="K184" s="4"/>
      <c r="L184" s="4"/>
      <c r="M184" s="4"/>
      <c r="N184" s="4"/>
      <c r="O184" s="4"/>
      <c r="P184" s="4"/>
      <c r="Q184" s="4"/>
      <c r="R184" s="4"/>
      <c r="S184" s="4"/>
      <c r="T184" s="5"/>
      <c r="U184" s="5"/>
      <c r="V184" s="5"/>
    </row>
    <row r="185" spans="1:22" x14ac:dyDescent="0.2">
      <c r="A185" s="2"/>
      <c r="B185" s="4"/>
      <c r="C185" s="4"/>
      <c r="D185" s="4"/>
      <c r="E185" s="4"/>
      <c r="F185" s="4"/>
      <c r="G185" s="4"/>
      <c r="H185" s="4"/>
      <c r="I185" s="4"/>
      <c r="J185" s="4"/>
      <c r="K185" s="4"/>
      <c r="L185" s="4"/>
      <c r="M185" s="4"/>
      <c r="N185" s="4"/>
      <c r="O185" s="4"/>
      <c r="P185" s="4"/>
      <c r="Q185" s="4"/>
      <c r="R185" s="4"/>
      <c r="S185" s="4"/>
      <c r="T185" s="5"/>
      <c r="U185" s="5"/>
      <c r="V185" s="5"/>
    </row>
    <row r="186" spans="1:22" x14ac:dyDescent="0.2">
      <c r="A186" s="2"/>
      <c r="B186" s="4"/>
      <c r="C186" s="4"/>
      <c r="D186" s="4"/>
      <c r="E186" s="4"/>
      <c r="F186" s="4"/>
      <c r="G186" s="4"/>
      <c r="H186" s="4"/>
      <c r="I186" s="4"/>
      <c r="J186" s="4"/>
      <c r="K186" s="4"/>
      <c r="L186" s="4"/>
      <c r="M186" s="4"/>
      <c r="N186" s="4"/>
      <c r="O186" s="4"/>
      <c r="P186" s="4"/>
      <c r="Q186" s="4"/>
      <c r="R186" s="4"/>
      <c r="S186" s="4"/>
      <c r="T186" s="5"/>
      <c r="U186" s="5"/>
      <c r="V186" s="5"/>
    </row>
    <row r="187" spans="1:22" x14ac:dyDescent="0.2">
      <c r="A187" s="2"/>
      <c r="B187" s="4"/>
      <c r="C187" s="4"/>
      <c r="D187" s="4"/>
      <c r="E187" s="4"/>
      <c r="F187" s="4"/>
      <c r="G187" s="4"/>
      <c r="H187" s="4"/>
      <c r="I187" s="4"/>
      <c r="J187" s="4"/>
      <c r="K187" s="4"/>
      <c r="L187" s="4"/>
      <c r="M187" s="4"/>
      <c r="N187" s="4"/>
      <c r="O187" s="4"/>
      <c r="P187" s="4"/>
      <c r="Q187" s="4"/>
      <c r="R187" s="4"/>
      <c r="S187" s="4"/>
      <c r="T187" s="5"/>
      <c r="U187" s="5"/>
      <c r="V187" s="5"/>
    </row>
    <row r="188" spans="1:22" x14ac:dyDescent="0.2">
      <c r="A188" s="2"/>
      <c r="B188" s="4"/>
      <c r="C188" s="4"/>
      <c r="D188" s="4"/>
      <c r="E188" s="4"/>
      <c r="F188" s="4"/>
      <c r="G188" s="4"/>
      <c r="H188" s="4"/>
      <c r="I188" s="4"/>
      <c r="J188" s="4"/>
      <c r="K188" s="4"/>
      <c r="L188" s="4"/>
      <c r="M188" s="4"/>
      <c r="N188" s="4"/>
      <c r="O188" s="4"/>
      <c r="P188" s="4"/>
      <c r="Q188" s="4"/>
      <c r="R188" s="4"/>
      <c r="S188" s="4"/>
      <c r="T188" s="5"/>
      <c r="U188" s="5"/>
      <c r="V188" s="5"/>
    </row>
    <row r="189" spans="1:22" x14ac:dyDescent="0.2">
      <c r="A189" s="2"/>
      <c r="B189" s="4"/>
      <c r="C189" s="4"/>
      <c r="D189" s="4"/>
      <c r="E189" s="4"/>
      <c r="F189" s="4"/>
      <c r="G189" s="4"/>
      <c r="H189" s="4"/>
      <c r="I189" s="4"/>
      <c r="J189" s="4"/>
      <c r="K189" s="4"/>
      <c r="L189" s="4"/>
      <c r="M189" s="4"/>
      <c r="N189" s="4"/>
      <c r="O189" s="4"/>
      <c r="P189" s="4"/>
      <c r="Q189" s="4"/>
      <c r="R189" s="4"/>
      <c r="S189" s="4"/>
      <c r="T189" s="5"/>
      <c r="U189" s="5"/>
      <c r="V189" s="5"/>
    </row>
    <row r="190" spans="1:22" x14ac:dyDescent="0.2">
      <c r="A190" s="2"/>
      <c r="B190" s="4"/>
      <c r="C190" s="4"/>
      <c r="D190" s="4"/>
      <c r="E190" s="4"/>
      <c r="F190" s="4"/>
      <c r="G190" s="4"/>
      <c r="H190" s="4"/>
      <c r="I190" s="4"/>
      <c r="J190" s="4"/>
      <c r="K190" s="4"/>
      <c r="L190" s="4"/>
      <c r="M190" s="4"/>
      <c r="N190" s="4"/>
      <c r="O190" s="4"/>
      <c r="P190" s="4"/>
      <c r="Q190" s="4"/>
      <c r="R190" s="4"/>
      <c r="S190" s="4"/>
      <c r="T190" s="5"/>
      <c r="U190" s="5"/>
      <c r="V190" s="8"/>
    </row>
    <row r="191" spans="1:22" x14ac:dyDescent="0.2">
      <c r="A191" s="2"/>
      <c r="B191" s="4"/>
      <c r="C191" s="4"/>
      <c r="D191" s="4"/>
      <c r="E191" s="4"/>
      <c r="F191" s="4"/>
      <c r="G191" s="4"/>
      <c r="H191" s="4"/>
      <c r="I191" s="4"/>
      <c r="J191" s="4"/>
      <c r="K191" s="4"/>
      <c r="L191" s="4"/>
      <c r="M191" s="4"/>
      <c r="N191" s="4"/>
      <c r="O191" s="4"/>
      <c r="P191" s="4"/>
      <c r="Q191" s="4"/>
      <c r="R191" s="4"/>
      <c r="S191" s="4"/>
      <c r="T191" s="5"/>
      <c r="U191" s="5"/>
      <c r="V191" s="8"/>
    </row>
    <row r="192" spans="1:22" x14ac:dyDescent="0.2">
      <c r="A192" s="2"/>
      <c r="B192" s="4"/>
      <c r="C192" s="4"/>
      <c r="D192" s="4"/>
      <c r="E192" s="4"/>
      <c r="F192" s="4"/>
      <c r="G192" s="4"/>
      <c r="H192" s="4"/>
      <c r="I192" s="4"/>
      <c r="J192" s="4"/>
      <c r="K192" s="4"/>
      <c r="L192" s="4"/>
      <c r="M192" s="4"/>
      <c r="N192" s="4"/>
      <c r="O192" s="4"/>
      <c r="P192" s="4"/>
      <c r="Q192" s="4"/>
      <c r="R192" s="4"/>
      <c r="S192" s="4"/>
      <c r="T192" s="5"/>
      <c r="U192" s="5"/>
      <c r="V192" s="8"/>
    </row>
    <row r="193" spans="1:22" x14ac:dyDescent="0.2">
      <c r="A193" s="6"/>
      <c r="B193" s="4"/>
      <c r="C193" s="4"/>
      <c r="D193" s="4"/>
      <c r="E193" s="4"/>
      <c r="F193" s="4"/>
      <c r="G193" s="4"/>
      <c r="H193" s="4"/>
      <c r="I193" s="4"/>
      <c r="J193" s="4"/>
      <c r="K193" s="4"/>
      <c r="L193" s="4"/>
      <c r="M193" s="4"/>
      <c r="N193" s="4"/>
      <c r="O193" s="4"/>
      <c r="P193" s="4"/>
      <c r="Q193" s="4"/>
      <c r="R193" s="4"/>
      <c r="S193" s="4"/>
      <c r="T193" s="5"/>
      <c r="U193" s="5"/>
      <c r="V193" s="8"/>
    </row>
    <row r="194" spans="1:22" x14ac:dyDescent="0.2">
      <c r="A194" s="6"/>
      <c r="B194" s="4"/>
      <c r="C194" s="4"/>
      <c r="D194" s="4"/>
      <c r="E194" s="4"/>
      <c r="F194" s="4"/>
      <c r="G194" s="4"/>
      <c r="H194" s="4"/>
      <c r="I194" s="4"/>
      <c r="J194" s="4"/>
      <c r="K194" s="4"/>
      <c r="L194" s="4"/>
      <c r="M194" s="4"/>
      <c r="N194" s="4"/>
      <c r="O194" s="4"/>
      <c r="P194" s="4"/>
      <c r="Q194" s="4"/>
      <c r="R194" s="4"/>
      <c r="S194" s="4"/>
      <c r="T194" s="5"/>
      <c r="U194" s="5"/>
      <c r="V194" s="8"/>
    </row>
    <row r="195" spans="1:22" x14ac:dyDescent="0.2">
      <c r="A195" s="6"/>
      <c r="B195" s="4"/>
      <c r="C195" s="4"/>
      <c r="D195" s="4"/>
      <c r="E195" s="4"/>
      <c r="F195" s="4"/>
      <c r="G195" s="4"/>
      <c r="H195" s="4"/>
      <c r="I195" s="4"/>
      <c r="J195" s="4"/>
      <c r="K195" s="4"/>
      <c r="L195" s="4"/>
      <c r="M195" s="4"/>
      <c r="N195" s="4"/>
      <c r="O195" s="4"/>
      <c r="P195" s="4"/>
      <c r="Q195" s="4"/>
      <c r="R195" s="4"/>
      <c r="S195" s="4"/>
      <c r="T195" s="5"/>
      <c r="U195" s="5"/>
      <c r="V195" s="8"/>
    </row>
    <row r="196" spans="1:22" x14ac:dyDescent="0.2">
      <c r="A196" s="6"/>
      <c r="B196" s="4"/>
      <c r="C196" s="4"/>
      <c r="D196" s="4"/>
      <c r="E196" s="4"/>
      <c r="F196" s="4"/>
      <c r="G196" s="4"/>
      <c r="H196" s="4"/>
      <c r="I196" s="4"/>
      <c r="J196" s="4"/>
      <c r="K196" s="4"/>
      <c r="L196" s="4"/>
      <c r="M196" s="4"/>
      <c r="N196" s="4"/>
      <c r="O196" s="4"/>
      <c r="P196" s="4"/>
      <c r="Q196" s="4"/>
      <c r="R196" s="4"/>
      <c r="S196" s="4"/>
      <c r="T196" s="5"/>
      <c r="U196" s="5"/>
      <c r="V196" s="8"/>
    </row>
    <row r="197" spans="1:22" x14ac:dyDescent="0.2">
      <c r="A197" s="6"/>
      <c r="B197" s="4"/>
      <c r="C197" s="4"/>
      <c r="D197" s="4"/>
      <c r="E197" s="4"/>
      <c r="F197" s="4"/>
      <c r="G197" s="4"/>
      <c r="H197" s="4"/>
      <c r="I197" s="4"/>
      <c r="J197" s="4"/>
      <c r="K197" s="4"/>
      <c r="L197" s="4"/>
      <c r="M197" s="4"/>
      <c r="N197" s="4"/>
      <c r="O197" s="4"/>
      <c r="P197" s="4"/>
      <c r="Q197" s="4"/>
      <c r="R197" s="4"/>
      <c r="S197" s="4"/>
      <c r="T197" s="5"/>
      <c r="U197" s="5"/>
      <c r="V197" s="8"/>
    </row>
    <row r="198" spans="1:22" x14ac:dyDescent="0.2">
      <c r="A198" s="2"/>
      <c r="B198" s="4"/>
      <c r="C198" s="4"/>
      <c r="D198" s="4"/>
      <c r="E198" s="4"/>
      <c r="F198" s="4"/>
      <c r="G198" s="4"/>
      <c r="H198" s="4"/>
      <c r="I198" s="4"/>
      <c r="J198" s="4"/>
      <c r="K198" s="4"/>
      <c r="L198" s="4"/>
      <c r="M198" s="4"/>
      <c r="N198" s="4"/>
      <c r="O198" s="4"/>
      <c r="P198" s="4"/>
      <c r="Q198" s="4"/>
      <c r="R198" s="4"/>
      <c r="S198" s="4"/>
      <c r="T198" s="5"/>
      <c r="U198" s="5"/>
      <c r="V198" s="8"/>
    </row>
    <row r="199" spans="1:22" x14ac:dyDescent="0.2">
      <c r="A199" s="2"/>
      <c r="B199" s="4"/>
      <c r="C199" s="4"/>
      <c r="D199" s="4"/>
      <c r="E199" s="4"/>
      <c r="F199" s="4"/>
      <c r="G199" s="4"/>
      <c r="H199" s="4"/>
      <c r="I199" s="4"/>
      <c r="J199" s="4"/>
      <c r="K199" s="4"/>
      <c r="L199" s="4"/>
      <c r="M199" s="4"/>
      <c r="N199" s="4"/>
      <c r="O199" s="4"/>
      <c r="P199" s="4"/>
      <c r="Q199" s="4"/>
      <c r="R199" s="4"/>
      <c r="S199" s="4"/>
      <c r="T199" s="5"/>
      <c r="U199" s="5"/>
      <c r="V199" s="8"/>
    </row>
    <row r="200" spans="1:22" x14ac:dyDescent="0.2">
      <c r="A200" s="2"/>
      <c r="B200" s="4"/>
      <c r="C200" s="4"/>
      <c r="D200" s="4"/>
      <c r="E200" s="4"/>
      <c r="F200" s="4"/>
      <c r="G200" s="4"/>
      <c r="H200" s="4"/>
      <c r="I200" s="4"/>
      <c r="J200" s="4"/>
      <c r="K200" s="4"/>
      <c r="L200" s="4"/>
      <c r="M200" s="4"/>
      <c r="N200" s="4"/>
      <c r="O200" s="4"/>
      <c r="P200" s="4"/>
      <c r="Q200" s="4"/>
      <c r="R200" s="4"/>
      <c r="S200" s="4"/>
      <c r="T200" s="5"/>
      <c r="U200" s="5"/>
      <c r="V200" s="8"/>
    </row>
    <row r="201" spans="1:22" x14ac:dyDescent="0.2">
      <c r="A201" s="2"/>
      <c r="B201" s="4"/>
      <c r="C201" s="4"/>
      <c r="D201" s="4"/>
      <c r="E201" s="4"/>
      <c r="F201" s="4"/>
      <c r="G201" s="4"/>
      <c r="H201" s="4"/>
      <c r="I201" s="4"/>
      <c r="J201" s="4"/>
      <c r="K201" s="4"/>
      <c r="L201" s="4"/>
      <c r="M201" s="4"/>
      <c r="N201" s="4"/>
      <c r="O201" s="4"/>
      <c r="P201" s="4"/>
      <c r="Q201" s="4"/>
      <c r="R201" s="4"/>
      <c r="S201" s="4"/>
      <c r="T201" s="5"/>
      <c r="U201" s="5"/>
      <c r="V201" s="8"/>
    </row>
    <row r="202" spans="1:22" x14ac:dyDescent="0.2">
      <c r="A202" s="2"/>
      <c r="B202" s="4"/>
      <c r="C202" s="4"/>
      <c r="D202" s="4"/>
      <c r="E202" s="4"/>
      <c r="F202" s="4"/>
      <c r="G202" s="4"/>
      <c r="H202" s="4"/>
      <c r="I202" s="4"/>
      <c r="J202" s="4"/>
      <c r="K202" s="4"/>
      <c r="L202" s="4"/>
      <c r="M202" s="4"/>
      <c r="N202" s="4"/>
      <c r="O202" s="4"/>
      <c r="P202" s="4"/>
      <c r="Q202" s="4"/>
      <c r="R202" s="4"/>
      <c r="S202" s="4"/>
      <c r="T202" s="5"/>
      <c r="U202" s="5"/>
      <c r="V202" s="8"/>
    </row>
  </sheetData>
  <mergeCells count="3">
    <mergeCell ref="L1:U1"/>
    <mergeCell ref="G1:K1"/>
    <mergeCell ref="B1:F1"/>
  </mergeCell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B1C86B-31ED-2348-8F4E-6773318FE570}">
  <sheetPr codeName="Sheet7"/>
  <dimension ref="A1:W172"/>
  <sheetViews>
    <sheetView topLeftCell="H1" workbookViewId="0">
      <pane ySplit="2" topLeftCell="A3" activePane="bottomLeft" state="frozen"/>
      <selection activeCell="N24" sqref="N24"/>
      <selection pane="bottomLeft" activeCell="N24" sqref="N24"/>
    </sheetView>
  </sheetViews>
  <sheetFormatPr baseColWidth="10" defaultRowHeight="16" x14ac:dyDescent="0.2"/>
  <cols>
    <col min="1" max="1" width="21.1640625" customWidth="1"/>
    <col min="2" max="2" width="14.33203125" customWidth="1"/>
    <col min="3" max="3" width="13.33203125" customWidth="1"/>
    <col min="4" max="4" width="15.6640625" customWidth="1"/>
    <col min="5" max="5" width="18.6640625" customWidth="1"/>
    <col min="6" max="6" width="21.5" customWidth="1"/>
    <col min="7" max="9" width="18.6640625" customWidth="1"/>
    <col min="10" max="10" width="18.33203125" customWidth="1"/>
    <col min="11" max="11" width="16.6640625" customWidth="1"/>
    <col min="12" max="17" width="18.6640625" customWidth="1"/>
    <col min="18" max="18" width="13" customWidth="1"/>
    <col min="19" max="19" width="15.83203125" customWidth="1"/>
    <col min="20" max="21" width="16.1640625" customWidth="1"/>
    <col min="22" max="22" width="13.83203125" customWidth="1"/>
  </cols>
  <sheetData>
    <row r="1" spans="1:23" x14ac:dyDescent="0.2">
      <c r="B1" s="72" t="s">
        <v>5</v>
      </c>
      <c r="C1" s="72"/>
      <c r="D1" s="72"/>
      <c r="E1" s="72"/>
      <c r="F1" s="72"/>
      <c r="G1" s="73" t="s">
        <v>6</v>
      </c>
      <c r="H1" s="73"/>
      <c r="I1" s="73"/>
      <c r="J1" s="73"/>
      <c r="K1" s="73"/>
      <c r="L1" s="74" t="s">
        <v>15</v>
      </c>
      <c r="M1" s="74"/>
      <c r="N1" s="74"/>
      <c r="O1" s="74"/>
      <c r="P1" s="74"/>
      <c r="Q1" s="74"/>
      <c r="R1" s="74"/>
      <c r="S1" s="74"/>
      <c r="T1" s="74"/>
      <c r="U1" s="74"/>
    </row>
    <row r="2" spans="1:23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235</v>
      </c>
      <c r="O2" s="1" t="s">
        <v>236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257</v>
      </c>
      <c r="U2" s="1" t="s">
        <v>258</v>
      </c>
      <c r="V2" s="1" t="s">
        <v>237</v>
      </c>
      <c r="W2" s="5"/>
    </row>
    <row r="3" spans="1:23" x14ac:dyDescent="0.2">
      <c r="A3" s="16" t="s">
        <v>294</v>
      </c>
      <c r="B3" s="4">
        <v>45169</v>
      </c>
      <c r="C3" s="4">
        <v>1349600</v>
      </c>
      <c r="D3" s="4">
        <v>-1304431</v>
      </c>
      <c r="E3" s="4">
        <v>-28530630000</v>
      </c>
      <c r="F3" s="4">
        <f t="shared" ref="F3:F79" si="0">E3+F4</f>
        <v>-70012035195</v>
      </c>
      <c r="G3" s="4">
        <v>30400</v>
      </c>
      <c r="H3" s="4">
        <v>1000</v>
      </c>
      <c r="I3" s="4">
        <v>29400</v>
      </c>
      <c r="J3" s="4">
        <v>641580000</v>
      </c>
      <c r="K3" s="4">
        <f t="shared" ref="K3:K25" si="1">K4+J3</f>
        <v>11818960000</v>
      </c>
      <c r="L3" s="4">
        <v>1814</v>
      </c>
      <c r="M3" s="4">
        <v>5430</v>
      </c>
      <c r="N3" s="4">
        <v>194</v>
      </c>
      <c r="O3" s="4">
        <v>401</v>
      </c>
      <c r="P3" s="4">
        <v>3508000</v>
      </c>
      <c r="Q3" s="4">
        <v>8661600</v>
      </c>
      <c r="R3" s="5">
        <v>9.300000000000001E-3</v>
      </c>
      <c r="S3" s="4">
        <v>13259100</v>
      </c>
      <c r="T3" s="4">
        <f t="shared" ref="T3:T70" si="2">AVERAGE(S4,S13)</f>
        <v>17213613</v>
      </c>
      <c r="U3" s="4">
        <f t="shared" ref="U3:U72" si="3">MIN(S4:S8)</f>
        <v>9197174</v>
      </c>
      <c r="V3" s="5">
        <v>2.0400000000000001E-2</v>
      </c>
    </row>
    <row r="4" spans="1:23" x14ac:dyDescent="0.2">
      <c r="A4" s="16" t="s">
        <v>293</v>
      </c>
      <c r="B4" s="4">
        <v>25750</v>
      </c>
      <c r="C4" s="4">
        <v>1197864</v>
      </c>
      <c r="D4" s="4">
        <v>-1172114</v>
      </c>
      <c r="E4" s="4">
        <v>-25685760000</v>
      </c>
      <c r="F4" s="4">
        <f t="shared" si="0"/>
        <v>-41481405195</v>
      </c>
      <c r="G4" s="4">
        <v>105700</v>
      </c>
      <c r="H4" s="4">
        <v>106800</v>
      </c>
      <c r="I4" s="4">
        <v>-1100</v>
      </c>
      <c r="J4" s="4">
        <v>-125010000</v>
      </c>
      <c r="K4" s="4">
        <f t="shared" si="1"/>
        <v>11177380000</v>
      </c>
      <c r="L4" s="4">
        <v>2224</v>
      </c>
      <c r="M4" s="4">
        <v>2806</v>
      </c>
      <c r="N4" s="4">
        <v>282</v>
      </c>
      <c r="O4" s="4">
        <v>295</v>
      </c>
      <c r="P4" s="4">
        <v>4852100</v>
      </c>
      <c r="Q4" s="4">
        <v>5163900</v>
      </c>
      <c r="R4" s="5">
        <v>2.3E-3</v>
      </c>
      <c r="S4" s="4">
        <v>10627900</v>
      </c>
      <c r="T4" s="4">
        <f t="shared" si="2"/>
        <v>33857692</v>
      </c>
      <c r="U4" s="4">
        <f t="shared" si="3"/>
        <v>9197174</v>
      </c>
      <c r="V4" s="5">
        <v>1.3600000000000001E-2</v>
      </c>
    </row>
    <row r="5" spans="1:23" x14ac:dyDescent="0.2">
      <c r="A5" s="16" t="s">
        <v>292</v>
      </c>
      <c r="B5" s="4">
        <v>943497</v>
      </c>
      <c r="C5" s="4">
        <v>1243700</v>
      </c>
      <c r="D5" s="4">
        <v>-300203</v>
      </c>
      <c r="E5" s="4">
        <v>-6668460000</v>
      </c>
      <c r="F5" s="4">
        <f t="shared" si="0"/>
        <v>-15795645195</v>
      </c>
      <c r="G5" s="4">
        <v>0</v>
      </c>
      <c r="H5" s="4">
        <v>0</v>
      </c>
      <c r="I5" s="4">
        <v>0</v>
      </c>
      <c r="J5" s="4">
        <v>-254205000</v>
      </c>
      <c r="K5" s="4">
        <f t="shared" si="1"/>
        <v>11302390000</v>
      </c>
      <c r="L5" s="4">
        <v>5706</v>
      </c>
      <c r="M5" s="4">
        <v>5524</v>
      </c>
      <c r="N5" s="4">
        <v>618</v>
      </c>
      <c r="O5" s="4">
        <v>563</v>
      </c>
      <c r="P5" s="4">
        <v>10821600</v>
      </c>
      <c r="Q5" s="4">
        <v>10838800</v>
      </c>
      <c r="R5" s="5">
        <v>6.8999999999999999E-3</v>
      </c>
      <c r="S5" s="4">
        <v>22720348</v>
      </c>
      <c r="T5" s="4">
        <f t="shared" si="2"/>
        <v>13156696.5</v>
      </c>
      <c r="U5" s="4">
        <f t="shared" si="3"/>
        <v>9197174</v>
      </c>
      <c r="V5" s="5">
        <v>3.56E-2</v>
      </c>
    </row>
    <row r="6" spans="1:23" x14ac:dyDescent="0.2">
      <c r="A6" s="16" t="s">
        <v>291</v>
      </c>
      <c r="B6" s="4">
        <v>150800</v>
      </c>
      <c r="C6" s="4">
        <v>180100</v>
      </c>
      <c r="D6" s="4">
        <v>-29300</v>
      </c>
      <c r="E6" s="4">
        <v>-623680000</v>
      </c>
      <c r="F6" s="4">
        <f t="shared" si="0"/>
        <v>-9127185195</v>
      </c>
      <c r="G6" s="4">
        <v>0</v>
      </c>
      <c r="H6" s="4">
        <v>0</v>
      </c>
      <c r="I6" s="4">
        <v>0</v>
      </c>
      <c r="J6" s="4">
        <v>81890000</v>
      </c>
      <c r="K6" s="4">
        <f t="shared" si="1"/>
        <v>11556595000</v>
      </c>
      <c r="L6" s="4">
        <v>2639</v>
      </c>
      <c r="M6" s="4">
        <v>3520</v>
      </c>
      <c r="N6" s="4">
        <v>243</v>
      </c>
      <c r="O6" s="4">
        <v>250</v>
      </c>
      <c r="P6" s="4">
        <v>4103900</v>
      </c>
      <c r="Q6" s="4">
        <v>4959400</v>
      </c>
      <c r="R6" s="5">
        <v>1.3999999999999999E-2</v>
      </c>
      <c r="S6" s="4">
        <v>9711344</v>
      </c>
      <c r="T6" s="4">
        <f t="shared" si="2"/>
        <v>18584329.5</v>
      </c>
      <c r="U6" s="4">
        <f t="shared" si="3"/>
        <v>9197174</v>
      </c>
      <c r="V6" s="5">
        <v>1.84E-2</v>
      </c>
    </row>
    <row r="7" spans="1:23" x14ac:dyDescent="0.2">
      <c r="A7" s="16" t="s">
        <v>288</v>
      </c>
      <c r="B7" s="4">
        <v>583100</v>
      </c>
      <c r="C7" s="4">
        <v>120400</v>
      </c>
      <c r="D7" s="4">
        <v>462700</v>
      </c>
      <c r="E7" s="4">
        <v>10082050000</v>
      </c>
      <c r="F7" s="4">
        <f t="shared" si="0"/>
        <v>-8503505195</v>
      </c>
      <c r="K7" s="4">
        <f t="shared" si="1"/>
        <v>11474705000</v>
      </c>
      <c r="L7" s="4">
        <v>1257</v>
      </c>
      <c r="M7" s="4">
        <v>4017</v>
      </c>
      <c r="N7" s="4">
        <v>98</v>
      </c>
      <c r="O7" s="4">
        <v>293</v>
      </c>
      <c r="P7" s="4">
        <v>1929300</v>
      </c>
      <c r="Q7" s="4">
        <v>7263200</v>
      </c>
      <c r="R7" s="5">
        <v>-1.37E-2</v>
      </c>
      <c r="S7" s="50">
        <v>9197174</v>
      </c>
      <c r="T7" s="4">
        <f t="shared" si="2"/>
        <v>19597192.5</v>
      </c>
      <c r="U7" s="4">
        <f t="shared" si="3"/>
        <v>15972091</v>
      </c>
      <c r="V7" s="5">
        <v>2.2799999999999997E-2</v>
      </c>
    </row>
    <row r="8" spans="1:23" x14ac:dyDescent="0.2">
      <c r="A8" s="16" t="s">
        <v>287</v>
      </c>
      <c r="B8" s="4">
        <v>613540</v>
      </c>
      <c r="C8" s="4">
        <v>113100</v>
      </c>
      <c r="D8" s="4">
        <v>500440</v>
      </c>
      <c r="E8" s="4">
        <v>10926540000</v>
      </c>
      <c r="F8" s="4">
        <f t="shared" si="0"/>
        <v>-18585555195</v>
      </c>
      <c r="G8" s="4">
        <v>112100</v>
      </c>
      <c r="H8" s="4">
        <v>47000</v>
      </c>
      <c r="I8" s="4">
        <v>65100</v>
      </c>
      <c r="J8" s="4">
        <v>1418045000</v>
      </c>
      <c r="K8" s="4">
        <f t="shared" si="1"/>
        <v>11474705000</v>
      </c>
      <c r="L8" s="4">
        <v>6068</v>
      </c>
      <c r="M8" s="4">
        <v>5311</v>
      </c>
      <c r="N8" s="4">
        <v>441</v>
      </c>
      <c r="O8" s="4">
        <v>581</v>
      </c>
      <c r="P8" s="4">
        <v>8579400</v>
      </c>
      <c r="Q8" s="4">
        <v>10909100</v>
      </c>
      <c r="R8" s="5">
        <v>-6.8000000000000005E-3</v>
      </c>
      <c r="S8" s="4">
        <v>20647931</v>
      </c>
      <c r="T8" s="4">
        <f t="shared" si="2"/>
        <v>16242592.5</v>
      </c>
      <c r="U8" s="4">
        <f t="shared" si="3"/>
        <v>15972091</v>
      </c>
      <c r="V8" s="5">
        <v>2.2799999999999997E-2</v>
      </c>
    </row>
    <row r="9" spans="1:23" x14ac:dyDescent="0.2">
      <c r="A9" s="16" t="s">
        <v>286</v>
      </c>
      <c r="B9" s="4">
        <v>593210</v>
      </c>
      <c r="C9" s="4">
        <v>272420</v>
      </c>
      <c r="D9" s="4">
        <v>320790</v>
      </c>
      <c r="E9" s="4">
        <v>7050720000</v>
      </c>
      <c r="F9" s="4">
        <f t="shared" si="0"/>
        <v>-29512095195</v>
      </c>
      <c r="K9" s="4">
        <f t="shared" si="1"/>
        <v>10056660000</v>
      </c>
      <c r="L9" s="4">
        <v>3441</v>
      </c>
      <c r="M9" s="4">
        <v>4391</v>
      </c>
      <c r="N9" s="4">
        <v>413</v>
      </c>
      <c r="O9" s="4">
        <v>446</v>
      </c>
      <c r="P9" s="4">
        <v>7121200</v>
      </c>
      <c r="Q9" s="4">
        <v>7970700</v>
      </c>
      <c r="R9" s="5">
        <v>9.1999999999999998E-3</v>
      </c>
      <c r="S9" s="4">
        <v>15972091</v>
      </c>
      <c r="T9" s="4">
        <f t="shared" si="2"/>
        <v>25051694.5</v>
      </c>
      <c r="U9" s="4">
        <f t="shared" si="3"/>
        <v>19376100</v>
      </c>
      <c r="V9" s="5">
        <v>2.0299999999999999E-2</v>
      </c>
    </row>
    <row r="10" spans="1:23" x14ac:dyDescent="0.2">
      <c r="A10" s="16" t="s">
        <v>281</v>
      </c>
      <c r="B10" s="4">
        <v>1159300</v>
      </c>
      <c r="C10" s="4">
        <v>386900</v>
      </c>
      <c r="D10" s="4">
        <v>772400</v>
      </c>
      <c r="E10" s="4">
        <v>16974270000</v>
      </c>
      <c r="F10" s="4">
        <f t="shared" si="0"/>
        <v>-36562815195</v>
      </c>
      <c r="G10" s="4">
        <v>54700</v>
      </c>
      <c r="H10" s="4">
        <v>0</v>
      </c>
      <c r="I10" s="4">
        <v>54700</v>
      </c>
      <c r="J10" s="4">
        <v>1198250000</v>
      </c>
      <c r="K10" s="4">
        <f t="shared" si="1"/>
        <v>10056660000</v>
      </c>
      <c r="L10" s="4">
        <v>4808</v>
      </c>
      <c r="M10" s="4">
        <v>10311</v>
      </c>
      <c r="N10" s="4">
        <v>616</v>
      </c>
      <c r="O10" s="4">
        <v>1002</v>
      </c>
      <c r="P10" s="4">
        <v>9860100</v>
      </c>
      <c r="Q10" s="4">
        <v>17812900</v>
      </c>
      <c r="R10" s="5">
        <v>-1.8000000000000002E-2</v>
      </c>
      <c r="S10" s="4">
        <v>28681449</v>
      </c>
      <c r="T10" s="4">
        <f t="shared" si="2"/>
        <v>18941819</v>
      </c>
      <c r="U10" s="4">
        <f t="shared" si="3"/>
        <v>16602049</v>
      </c>
      <c r="V10" s="5">
        <v>2.2599999999999999E-2</v>
      </c>
    </row>
    <row r="11" spans="1:23" x14ac:dyDescent="0.2">
      <c r="A11" s="16" t="s">
        <v>273</v>
      </c>
      <c r="B11" s="4">
        <v>792472</v>
      </c>
      <c r="C11" s="4">
        <v>81100</v>
      </c>
      <c r="D11" s="4">
        <v>711372</v>
      </c>
      <c r="E11" s="4">
        <v>15832900000</v>
      </c>
      <c r="F11" s="4">
        <f t="shared" si="0"/>
        <v>-53537085195</v>
      </c>
      <c r="G11" s="4">
        <v>52100</v>
      </c>
      <c r="H11" s="4">
        <v>0</v>
      </c>
      <c r="I11" s="4">
        <v>52100</v>
      </c>
      <c r="J11" s="4">
        <v>1158990000</v>
      </c>
      <c r="K11" s="4">
        <f t="shared" si="1"/>
        <v>8858410000</v>
      </c>
      <c r="L11" s="4">
        <v>3476</v>
      </c>
      <c r="M11" s="4">
        <v>5799</v>
      </c>
      <c r="N11" s="4">
        <v>451</v>
      </c>
      <c r="O11" s="4">
        <v>583</v>
      </c>
      <c r="P11" s="4">
        <v>7728400</v>
      </c>
      <c r="Q11" s="4">
        <v>10723900</v>
      </c>
      <c r="R11" s="5">
        <v>-4.4000000000000003E-3</v>
      </c>
      <c r="S11" s="4">
        <v>19376100</v>
      </c>
      <c r="T11" s="4">
        <f t="shared" si="2"/>
        <v>17408910.5</v>
      </c>
      <c r="U11" s="4">
        <f t="shared" si="3"/>
        <v>16602049</v>
      </c>
      <c r="V11" s="5">
        <v>1.34E-2</v>
      </c>
    </row>
    <row r="12" spans="1:23" x14ac:dyDescent="0.2">
      <c r="A12" s="16" t="s">
        <v>272</v>
      </c>
      <c r="B12" s="4">
        <v>946880</v>
      </c>
      <c r="C12" s="4">
        <v>495100</v>
      </c>
      <c r="D12" s="4">
        <v>451780</v>
      </c>
      <c r="E12" s="4">
        <v>10091780000</v>
      </c>
      <c r="F12" s="4">
        <f t="shared" si="0"/>
        <v>-69369985195</v>
      </c>
      <c r="K12" s="4">
        <f t="shared" si="1"/>
        <v>7699420000</v>
      </c>
      <c r="L12" s="4">
        <v>4602</v>
      </c>
      <c r="M12" s="4">
        <v>5366</v>
      </c>
      <c r="N12" s="4">
        <v>515</v>
      </c>
      <c r="O12" s="4">
        <v>693</v>
      </c>
      <c r="P12" s="4">
        <v>9087000</v>
      </c>
      <c r="Q12" s="4">
        <v>11965300</v>
      </c>
      <c r="R12" s="5">
        <v>-2.2000000000000001E-3</v>
      </c>
      <c r="S12" s="4">
        <v>21891921</v>
      </c>
      <c r="T12" s="4">
        <f t="shared" si="2"/>
        <v>21752634</v>
      </c>
      <c r="U12" s="4">
        <f t="shared" si="3"/>
        <v>16602049</v>
      </c>
      <c r="V12" s="5">
        <v>1.9900000000000001E-2</v>
      </c>
    </row>
    <row r="13" spans="1:23" x14ac:dyDescent="0.2">
      <c r="A13" s="16" t="s">
        <v>248</v>
      </c>
      <c r="B13" s="4">
        <v>131135</v>
      </c>
      <c r="C13" s="4">
        <v>678400</v>
      </c>
      <c r="D13" s="4">
        <v>-547265</v>
      </c>
      <c r="E13" s="4">
        <v>-12101220000</v>
      </c>
      <c r="F13" s="4">
        <f t="shared" si="0"/>
        <v>-79461765195</v>
      </c>
      <c r="K13" s="4">
        <f t="shared" si="1"/>
        <v>7699420000</v>
      </c>
      <c r="L13" s="4">
        <v>4204</v>
      </c>
      <c r="M13" s="4">
        <v>6926</v>
      </c>
      <c r="N13" s="4">
        <v>510</v>
      </c>
      <c r="O13" s="4">
        <v>739</v>
      </c>
      <c r="P13" s="4">
        <v>8787600</v>
      </c>
      <c r="Q13" s="4">
        <v>13586100</v>
      </c>
      <c r="R13" s="5">
        <v>0</v>
      </c>
      <c r="S13" s="4">
        <v>23799326</v>
      </c>
      <c r="T13" s="4">
        <f t="shared" si="2"/>
        <v>28475299.5</v>
      </c>
      <c r="U13" s="4">
        <f t="shared" si="3"/>
        <v>16513094</v>
      </c>
      <c r="V13" s="5">
        <v>2.0099999999999996E-2</v>
      </c>
    </row>
    <row r="14" spans="1:23" x14ac:dyDescent="0.2">
      <c r="A14" s="16" t="s">
        <v>240</v>
      </c>
      <c r="B14" s="4">
        <v>420100</v>
      </c>
      <c r="C14" s="4">
        <v>253742</v>
      </c>
      <c r="D14" s="4">
        <v>166358</v>
      </c>
      <c r="E14" s="4">
        <v>3780500000</v>
      </c>
      <c r="F14" s="4">
        <f t="shared" si="0"/>
        <v>-67360545195</v>
      </c>
      <c r="G14" s="4">
        <v>160400</v>
      </c>
      <c r="H14" s="4">
        <v>408300</v>
      </c>
      <c r="I14" s="4">
        <v>-247900</v>
      </c>
      <c r="J14" s="4">
        <v>-5616890000</v>
      </c>
      <c r="K14" s="4">
        <f t="shared" si="1"/>
        <v>7699420000</v>
      </c>
      <c r="L14" s="4">
        <v>8995</v>
      </c>
      <c r="M14" s="4">
        <v>8594</v>
      </c>
      <c r="N14" s="4">
        <v>1227</v>
      </c>
      <c r="O14" s="4">
        <v>1195</v>
      </c>
      <c r="P14" s="4">
        <v>21516600</v>
      </c>
      <c r="Q14" s="4">
        <v>20928700</v>
      </c>
      <c r="R14" s="5">
        <v>-2.2000000000000001E-3</v>
      </c>
      <c r="S14" s="4">
        <v>44995036</v>
      </c>
      <c r="T14" s="4">
        <f t="shared" si="2"/>
        <v>15412172.5</v>
      </c>
      <c r="U14" s="4">
        <f t="shared" si="3"/>
        <v>16513094</v>
      </c>
      <c r="V14" s="5">
        <v>2.8399999999999998E-2</v>
      </c>
    </row>
    <row r="15" spans="1:23" x14ac:dyDescent="0.2">
      <c r="A15" s="16" t="s">
        <v>239</v>
      </c>
      <c r="B15" s="4">
        <v>546600</v>
      </c>
      <c r="C15" s="4">
        <v>680260</v>
      </c>
      <c r="D15" s="4">
        <v>-133660</v>
      </c>
      <c r="E15" s="4">
        <v>-2890880000</v>
      </c>
      <c r="F15" s="4">
        <f t="shared" si="0"/>
        <v>-71141045195</v>
      </c>
      <c r="K15" s="4">
        <f t="shared" si="1"/>
        <v>13316310000</v>
      </c>
      <c r="L15" s="4">
        <v>3171</v>
      </c>
      <c r="M15" s="4">
        <v>3806</v>
      </c>
      <c r="N15" s="4">
        <v>412</v>
      </c>
      <c r="O15" s="4">
        <v>434</v>
      </c>
      <c r="P15" s="4">
        <v>7572200</v>
      </c>
      <c r="Q15" s="4">
        <v>7586200</v>
      </c>
      <c r="R15" s="5">
        <v>9.1000000000000004E-3</v>
      </c>
      <c r="S15" s="4">
        <v>16602049</v>
      </c>
      <c r="T15" s="4">
        <f t="shared" si="2"/>
        <v>23211078</v>
      </c>
      <c r="U15" s="4">
        <f t="shared" si="3"/>
        <v>16513094</v>
      </c>
      <c r="V15" s="5">
        <v>2.0199999999999999E-2</v>
      </c>
    </row>
    <row r="16" spans="1:23" x14ac:dyDescent="0.2">
      <c r="A16" s="16" t="s">
        <v>238</v>
      </c>
      <c r="B16" s="4">
        <v>334400</v>
      </c>
      <c r="C16" s="4">
        <v>157000</v>
      </c>
      <c r="D16" s="4">
        <v>177400</v>
      </c>
      <c r="E16" s="4">
        <v>3980560000</v>
      </c>
      <c r="F16" s="4">
        <f t="shared" si="0"/>
        <v>-68250165195</v>
      </c>
      <c r="K16" s="4">
        <f t="shared" si="1"/>
        <v>13316310000</v>
      </c>
      <c r="L16" s="4">
        <v>5267</v>
      </c>
      <c r="M16" s="4">
        <v>7055</v>
      </c>
      <c r="N16" s="4">
        <v>600</v>
      </c>
      <c r="O16" s="4">
        <v>899</v>
      </c>
      <c r="P16" s="4">
        <v>10915000</v>
      </c>
      <c r="Q16" s="4">
        <v>15641800</v>
      </c>
      <c r="R16" s="5">
        <v>-4.4000000000000003E-3</v>
      </c>
      <c r="S16" s="4">
        <v>27971485</v>
      </c>
      <c r="T16" s="4">
        <f t="shared" si="2"/>
        <v>15382903.5</v>
      </c>
      <c r="U16" s="4">
        <f t="shared" si="3"/>
        <v>12925900</v>
      </c>
      <c r="V16" s="5">
        <v>2.4300000000000002E-2</v>
      </c>
    </row>
    <row r="17" spans="1:21" x14ac:dyDescent="0.2">
      <c r="A17" s="16" t="s">
        <v>234</v>
      </c>
      <c r="B17" s="4">
        <v>248800</v>
      </c>
      <c r="C17" s="4">
        <v>322374</v>
      </c>
      <c r="D17" s="4">
        <v>-73574</v>
      </c>
      <c r="E17" s="4">
        <v>-1623450000</v>
      </c>
      <c r="F17" s="4">
        <f t="shared" si="0"/>
        <v>-72230725195</v>
      </c>
      <c r="K17" s="4">
        <f t="shared" si="1"/>
        <v>13316310000</v>
      </c>
      <c r="L17" s="4">
        <v>3095</v>
      </c>
      <c r="M17" s="4">
        <v>4565</v>
      </c>
      <c r="N17" s="4">
        <v>331</v>
      </c>
      <c r="O17" s="4">
        <v>651</v>
      </c>
      <c r="P17" s="4">
        <v>1019900</v>
      </c>
      <c r="Q17" s="4">
        <v>1615200</v>
      </c>
      <c r="R17" s="5">
        <v>4.5999999999999999E-3</v>
      </c>
      <c r="S17" s="4">
        <v>18546454</v>
      </c>
      <c r="T17" s="4">
        <f t="shared" si="2"/>
        <v>27253842.5</v>
      </c>
      <c r="U17" s="4">
        <f t="shared" si="3"/>
        <v>12925900</v>
      </c>
    </row>
    <row r="18" spans="1:21" x14ac:dyDescent="0.2">
      <c r="A18" s="16" t="s">
        <v>233</v>
      </c>
      <c r="B18" s="4">
        <v>675000</v>
      </c>
      <c r="C18" s="4">
        <v>211900</v>
      </c>
      <c r="D18" s="4">
        <v>463100</v>
      </c>
      <c r="E18" s="4">
        <v>10221380000</v>
      </c>
      <c r="F18" s="4">
        <f t="shared" si="0"/>
        <v>-70607275195</v>
      </c>
      <c r="G18" s="4">
        <v>74900</v>
      </c>
      <c r="H18" s="4">
        <v>0</v>
      </c>
      <c r="I18" s="4">
        <v>74900</v>
      </c>
      <c r="J18" s="4">
        <v>1653815000</v>
      </c>
      <c r="K18" s="4">
        <f t="shared" si="1"/>
        <v>13316310000</v>
      </c>
      <c r="L18" s="4"/>
      <c r="M18" s="4"/>
      <c r="N18" s="4"/>
      <c r="O18" s="4"/>
      <c r="P18" s="4">
        <v>8401800</v>
      </c>
      <c r="Q18" s="4">
        <v>7332000</v>
      </c>
      <c r="R18" s="5">
        <v>6.8999999999999999E-3</v>
      </c>
      <c r="S18" s="4">
        <v>16513094</v>
      </c>
      <c r="T18" s="4">
        <f t="shared" si="2"/>
        <v>19659130</v>
      </c>
      <c r="U18" s="4">
        <f t="shared" si="3"/>
        <v>11955563</v>
      </c>
    </row>
    <row r="19" spans="1:21" x14ac:dyDescent="0.2">
      <c r="A19" s="16" t="s">
        <v>232</v>
      </c>
      <c r="B19" s="4">
        <v>207800</v>
      </c>
      <c r="C19" s="4">
        <v>749834</v>
      </c>
      <c r="D19" s="4">
        <v>-542034</v>
      </c>
      <c r="E19" s="4">
        <v>-11958160000</v>
      </c>
      <c r="F19" s="4">
        <f t="shared" si="0"/>
        <v>-80828655195</v>
      </c>
      <c r="K19" s="4">
        <f t="shared" si="1"/>
        <v>11662495000</v>
      </c>
      <c r="L19" s="4"/>
      <c r="M19" s="4"/>
      <c r="N19" s="4"/>
      <c r="O19" s="4"/>
      <c r="P19" s="4">
        <v>8604900</v>
      </c>
      <c r="Q19" s="4">
        <v>10602800</v>
      </c>
      <c r="R19" s="5">
        <v>6.8999999999999999E-3</v>
      </c>
      <c r="S19" s="4">
        <v>21421940</v>
      </c>
      <c r="T19" s="4">
        <f t="shared" si="2"/>
        <v>20094478</v>
      </c>
      <c r="U19" s="4">
        <f t="shared" si="3"/>
        <v>11955563</v>
      </c>
    </row>
    <row r="20" spans="1:21" x14ac:dyDescent="0.2">
      <c r="A20" s="16" t="s">
        <v>231</v>
      </c>
      <c r="B20" s="4">
        <v>65600</v>
      </c>
      <c r="C20" s="4">
        <v>2730896</v>
      </c>
      <c r="D20" s="4">
        <v>-2665296</v>
      </c>
      <c r="E20" s="4">
        <v>-58149790000</v>
      </c>
      <c r="F20" s="4">
        <f t="shared" si="0"/>
        <v>-68870495195</v>
      </c>
      <c r="K20" s="4">
        <f t="shared" si="1"/>
        <v>11662495000</v>
      </c>
      <c r="L20" s="4"/>
      <c r="M20" s="4"/>
      <c r="N20" s="4"/>
      <c r="O20" s="4"/>
      <c r="P20" s="4">
        <v>8600600</v>
      </c>
      <c r="Q20" s="4">
        <v>8924600</v>
      </c>
      <c r="R20" s="5">
        <v>6.9999999999999993E-3</v>
      </c>
      <c r="S20" s="4">
        <v>18507538</v>
      </c>
      <c r="T20" s="4">
        <f t="shared" si="2"/>
        <v>14595055</v>
      </c>
      <c r="U20" s="4">
        <f t="shared" si="3"/>
        <v>11955563</v>
      </c>
    </row>
    <row r="21" spans="1:21" x14ac:dyDescent="0.2">
      <c r="A21" s="16" t="s">
        <v>230</v>
      </c>
      <c r="B21" s="4">
        <v>506950</v>
      </c>
      <c r="C21" s="4">
        <v>678121</v>
      </c>
      <c r="D21" s="4">
        <v>-171171</v>
      </c>
      <c r="E21" s="4">
        <v>-3675240000</v>
      </c>
      <c r="F21" s="4">
        <f t="shared" si="0"/>
        <v>-10720705195</v>
      </c>
      <c r="G21" s="4">
        <v>47400</v>
      </c>
      <c r="H21" s="4">
        <v>113800</v>
      </c>
      <c r="I21" s="4">
        <v>-66400</v>
      </c>
      <c r="J21" s="4">
        <v>-1455365000</v>
      </c>
      <c r="K21" s="4">
        <f t="shared" si="1"/>
        <v>11662495000</v>
      </c>
      <c r="L21" s="4"/>
      <c r="M21" s="4"/>
      <c r="N21" s="4"/>
      <c r="O21" s="4"/>
      <c r="P21" s="4">
        <v>6101500</v>
      </c>
      <c r="Q21" s="4">
        <v>6145400</v>
      </c>
      <c r="R21" s="5">
        <v>9.3999999999999986E-3</v>
      </c>
      <c r="S21" s="4">
        <v>12925900</v>
      </c>
      <c r="T21" s="4">
        <f t="shared" si="2"/>
        <v>21926683.5</v>
      </c>
      <c r="U21" s="4">
        <f t="shared" si="3"/>
        <v>11955563</v>
      </c>
    </row>
    <row r="22" spans="1:21" x14ac:dyDescent="0.2">
      <c r="A22" s="16" t="s">
        <v>229</v>
      </c>
      <c r="B22" s="4">
        <v>136210</v>
      </c>
      <c r="C22" s="4">
        <v>3789200</v>
      </c>
      <c r="D22" s="4">
        <v>-3652990</v>
      </c>
      <c r="E22" s="4">
        <v>-79640300000</v>
      </c>
      <c r="F22" s="4">
        <f t="shared" si="0"/>
        <v>-7045465195</v>
      </c>
      <c r="K22" s="4">
        <f t="shared" si="1"/>
        <v>13117860000</v>
      </c>
      <c r="L22" s="4"/>
      <c r="M22" s="4"/>
      <c r="N22" s="4"/>
      <c r="O22" s="4"/>
      <c r="P22" s="4">
        <v>5774300</v>
      </c>
      <c r="Q22" s="4">
        <v>10895600</v>
      </c>
      <c r="R22" s="5">
        <v>-1.1399999999999999E-2</v>
      </c>
      <c r="S22" s="4">
        <v>19705942</v>
      </c>
      <c r="T22" s="4">
        <f t="shared" si="2"/>
        <v>16422825.5</v>
      </c>
      <c r="U22" s="4">
        <f t="shared" si="3"/>
        <v>11955563</v>
      </c>
    </row>
    <row r="23" spans="1:21" x14ac:dyDescent="0.2">
      <c r="A23" s="16" t="s">
        <v>228</v>
      </c>
      <c r="B23" s="4">
        <v>253656</v>
      </c>
      <c r="C23" s="4">
        <v>2328100</v>
      </c>
      <c r="D23" s="4">
        <v>-2074444</v>
      </c>
      <c r="E23" s="4">
        <v>-45284140000</v>
      </c>
      <c r="F23" s="4">
        <f t="shared" si="0"/>
        <v>72594834805</v>
      </c>
      <c r="G23" s="4">
        <v>150000</v>
      </c>
      <c r="H23" s="4">
        <v>0</v>
      </c>
      <c r="I23" s="4">
        <v>150000</v>
      </c>
      <c r="J23" s="4">
        <v>3282500000</v>
      </c>
      <c r="K23" s="4">
        <f t="shared" si="1"/>
        <v>13117860000</v>
      </c>
      <c r="L23" s="4"/>
      <c r="M23" s="4"/>
      <c r="N23" s="4"/>
      <c r="O23" s="4"/>
      <c r="P23" s="4">
        <v>4083300</v>
      </c>
      <c r="Q23" s="4">
        <v>6355600</v>
      </c>
      <c r="R23" s="5">
        <v>-9.1000000000000004E-3</v>
      </c>
      <c r="S23" s="50">
        <v>11955563</v>
      </c>
      <c r="T23" s="4">
        <f t="shared" si="2"/>
        <v>40813215.5</v>
      </c>
      <c r="U23" s="4">
        <f t="shared" si="3"/>
        <v>12219353</v>
      </c>
    </row>
    <row r="24" spans="1:21" x14ac:dyDescent="0.2">
      <c r="A24" s="16" t="s">
        <v>222</v>
      </c>
      <c r="B24" s="4">
        <v>260300</v>
      </c>
      <c r="C24" s="4">
        <v>315768</v>
      </c>
      <c r="D24" s="4">
        <v>-55468</v>
      </c>
      <c r="E24" s="4">
        <v>-1149530000</v>
      </c>
      <c r="F24" s="4">
        <f t="shared" si="0"/>
        <v>117878974805</v>
      </c>
      <c r="K24" s="4">
        <f t="shared" si="1"/>
        <v>9835360000</v>
      </c>
      <c r="L24" s="4"/>
      <c r="M24" s="4"/>
      <c r="N24" s="4"/>
      <c r="O24" s="4"/>
      <c r="P24" s="4">
        <v>8025200</v>
      </c>
      <c r="Q24" s="4">
        <v>5238700</v>
      </c>
      <c r="R24" s="5">
        <v>6.8999999999999999E-3</v>
      </c>
      <c r="S24" s="4">
        <v>14222296</v>
      </c>
      <c r="T24" s="4">
        <f t="shared" si="2"/>
        <v>24608901</v>
      </c>
      <c r="U24" s="4">
        <f t="shared" si="3"/>
        <v>12219353</v>
      </c>
    </row>
    <row r="25" spans="1:21" x14ac:dyDescent="0.2">
      <c r="A25" s="16" t="s">
        <v>213</v>
      </c>
      <c r="B25" s="4">
        <v>35401</v>
      </c>
      <c r="C25" s="4">
        <v>1536506</v>
      </c>
      <c r="D25" s="4">
        <v>-1501105</v>
      </c>
      <c r="E25" s="4">
        <v>-32443200000</v>
      </c>
      <c r="F25" s="4">
        <f t="shared" si="0"/>
        <v>119028504805</v>
      </c>
      <c r="G25" s="4">
        <v>144200</v>
      </c>
      <c r="H25" s="4">
        <v>97700</v>
      </c>
      <c r="I25" s="4">
        <v>46500</v>
      </c>
      <c r="J25" s="4">
        <v>989610000</v>
      </c>
      <c r="K25" s="4">
        <f t="shared" si="1"/>
        <v>9835360000</v>
      </c>
      <c r="L25" s="4"/>
      <c r="M25" s="4"/>
      <c r="N25" s="4"/>
      <c r="O25" s="4"/>
      <c r="P25" s="4">
        <v>6882400</v>
      </c>
      <c r="Q25" s="4">
        <v>9787200</v>
      </c>
      <c r="R25" s="5">
        <v>1.1699999999999999E-2</v>
      </c>
      <c r="S25" s="4">
        <v>18450671</v>
      </c>
      <c r="T25" s="4">
        <f t="shared" si="2"/>
        <v>19819048</v>
      </c>
      <c r="U25" s="4">
        <f t="shared" si="3"/>
        <v>12219353</v>
      </c>
    </row>
    <row r="26" spans="1:21" x14ac:dyDescent="0.2">
      <c r="A26" s="16" t="s">
        <v>212</v>
      </c>
      <c r="B26" s="4">
        <v>376830</v>
      </c>
      <c r="C26" s="4">
        <v>1096500</v>
      </c>
      <c r="D26" s="4">
        <v>-719670</v>
      </c>
      <c r="E26" s="4">
        <v>-15624910000</v>
      </c>
      <c r="F26" s="4">
        <f t="shared" si="0"/>
        <v>151471704805</v>
      </c>
      <c r="K26" s="4">
        <f>K27+J26</f>
        <v>8845750000</v>
      </c>
      <c r="L26" s="4"/>
      <c r="M26" s="4"/>
      <c r="N26" s="4"/>
      <c r="O26" s="4"/>
      <c r="P26" s="4">
        <v>4138800</v>
      </c>
      <c r="Q26" s="4">
        <v>6907600</v>
      </c>
      <c r="R26" s="5">
        <v>-1.1399999999999999E-2</v>
      </c>
      <c r="S26" s="50">
        <v>12219353</v>
      </c>
      <c r="T26" s="4">
        <f t="shared" si="2"/>
        <v>47274211.5</v>
      </c>
      <c r="U26" s="4">
        <f t="shared" si="3"/>
        <v>16264210</v>
      </c>
    </row>
    <row r="27" spans="1:21" x14ac:dyDescent="0.2">
      <c r="A27" s="16" t="s">
        <v>211</v>
      </c>
      <c r="B27" s="4">
        <v>14461517</v>
      </c>
      <c r="C27" s="4">
        <v>9349232</v>
      </c>
      <c r="D27" s="4">
        <v>5112285</v>
      </c>
      <c r="E27" s="4">
        <v>111893940000</v>
      </c>
      <c r="F27" s="4">
        <f t="shared" si="0"/>
        <v>167096614805</v>
      </c>
      <c r="K27" s="4">
        <f>J27+K29</f>
        <v>8845750000</v>
      </c>
      <c r="R27" s="5">
        <v>1.6399999999999998E-2</v>
      </c>
      <c r="S27" s="4">
        <v>37994591</v>
      </c>
      <c r="T27" s="4">
        <f t="shared" si="2"/>
        <v>18493510.5</v>
      </c>
      <c r="U27" s="4">
        <f t="shared" si="3"/>
        <v>16264210</v>
      </c>
    </row>
    <row r="28" spans="1:21" x14ac:dyDescent="0.2">
      <c r="A28" s="16" t="s">
        <v>210</v>
      </c>
      <c r="B28" s="4">
        <v>587000</v>
      </c>
      <c r="C28" s="4">
        <v>451300</v>
      </c>
      <c r="D28" s="4">
        <v>135700</v>
      </c>
      <c r="E28" s="4">
        <v>2945950000</v>
      </c>
      <c r="F28" s="4">
        <f t="shared" si="0"/>
        <v>55202674805</v>
      </c>
      <c r="L28" s="4"/>
      <c r="M28" s="4"/>
      <c r="N28" s="4"/>
      <c r="O28" s="4"/>
      <c r="P28" s="4">
        <v>5947700</v>
      </c>
      <c r="Q28" s="4">
        <v>10082700</v>
      </c>
      <c r="R28" s="5">
        <v>-6.8999999999999999E-3</v>
      </c>
      <c r="S28" s="4">
        <v>17896320</v>
      </c>
      <c r="T28" s="4">
        <f t="shared" si="2"/>
        <v>25007840</v>
      </c>
      <c r="U28" s="4">
        <f t="shared" si="3"/>
        <v>16264210</v>
      </c>
    </row>
    <row r="29" spans="1:21" x14ac:dyDescent="0.2">
      <c r="A29" s="16" t="s">
        <v>209</v>
      </c>
      <c r="B29" s="4">
        <v>54200</v>
      </c>
      <c r="C29" s="4">
        <v>398344</v>
      </c>
      <c r="D29" s="4">
        <v>-344144</v>
      </c>
      <c r="E29" s="4">
        <v>-7594090000</v>
      </c>
      <c r="F29" s="4">
        <f t="shared" si="0"/>
        <v>52256724805</v>
      </c>
      <c r="G29" s="4">
        <v>469000</v>
      </c>
      <c r="H29" s="4">
        <v>67700</v>
      </c>
      <c r="I29" s="4">
        <v>401300</v>
      </c>
      <c r="J29" s="4">
        <v>8845750000</v>
      </c>
      <c r="K29" s="4">
        <f>J29</f>
        <v>8845750000</v>
      </c>
      <c r="R29" s="5">
        <v>-2.0400000000000001E-2</v>
      </c>
      <c r="S29" s="4">
        <v>21681418</v>
      </c>
      <c r="T29" s="4">
        <f t="shared" si="2"/>
        <v>16874370.5</v>
      </c>
      <c r="U29" s="4">
        <f t="shared" si="3"/>
        <v>16264210</v>
      </c>
    </row>
    <row r="30" spans="1:21" x14ac:dyDescent="0.2">
      <c r="A30" s="16" t="s">
        <v>208</v>
      </c>
      <c r="B30" s="4">
        <v>3518111</v>
      </c>
      <c r="C30" s="4">
        <v>420620</v>
      </c>
      <c r="D30" s="4">
        <v>3097491</v>
      </c>
      <c r="E30" s="4">
        <v>68532070000</v>
      </c>
      <c r="F30" s="4">
        <f t="shared" si="0"/>
        <v>59850814805</v>
      </c>
      <c r="R30" s="5">
        <v>4.5999999999999999E-3</v>
      </c>
      <c r="S30" s="50">
        <v>16264210</v>
      </c>
      <c r="T30" s="4">
        <f t="shared" si="2"/>
        <v>25288300.5</v>
      </c>
      <c r="U30" s="4">
        <f t="shared" si="3"/>
        <v>20890088</v>
      </c>
    </row>
    <row r="31" spans="1:21" x14ac:dyDescent="0.2">
      <c r="A31" s="16" t="s">
        <v>207</v>
      </c>
      <c r="B31" s="4">
        <v>2256884</v>
      </c>
      <c r="C31" s="4">
        <v>211215</v>
      </c>
      <c r="D31" s="4">
        <v>2045669</v>
      </c>
      <c r="E31" s="4">
        <v>44309780000</v>
      </c>
      <c r="F31" s="4">
        <f t="shared" si="0"/>
        <v>-8681255195</v>
      </c>
      <c r="R31" s="5">
        <v>1.1599999999999999E-2</v>
      </c>
      <c r="S31" s="4">
        <v>24147425</v>
      </c>
      <c r="T31" s="4">
        <f t="shared" si="2"/>
        <v>19625744.5</v>
      </c>
      <c r="U31" s="4">
        <f t="shared" si="3"/>
        <v>20890088</v>
      </c>
    </row>
    <row r="32" spans="1:21" x14ac:dyDescent="0.2">
      <c r="A32" s="16" t="s">
        <v>206</v>
      </c>
      <c r="B32" s="4">
        <v>1694128</v>
      </c>
      <c r="C32" s="4">
        <v>829379</v>
      </c>
      <c r="D32" s="4">
        <v>864749</v>
      </c>
      <c r="E32" s="4">
        <v>18957090000</v>
      </c>
      <c r="F32" s="4">
        <f t="shared" si="0"/>
        <v>-52991035195</v>
      </c>
      <c r="R32" s="5">
        <v>-1.3600000000000001E-2</v>
      </c>
      <c r="S32" s="4">
        <v>20890088</v>
      </c>
      <c r="T32" s="4">
        <f t="shared" si="2"/>
        <v>49420475</v>
      </c>
      <c r="U32" s="4">
        <f t="shared" si="3"/>
        <v>19090701</v>
      </c>
    </row>
    <row r="33" spans="1:21" x14ac:dyDescent="0.2">
      <c r="A33" s="16" t="s">
        <v>205</v>
      </c>
      <c r="B33" s="4">
        <v>727762</v>
      </c>
      <c r="C33" s="4">
        <v>1097415</v>
      </c>
      <c r="D33" s="4">
        <v>-369653</v>
      </c>
      <c r="E33" s="4">
        <v>-8224660000</v>
      </c>
      <c r="F33" s="4">
        <f t="shared" si="0"/>
        <v>-71948125195</v>
      </c>
      <c r="R33" s="5">
        <v>-3.2899999999999999E-2</v>
      </c>
      <c r="S33" s="4">
        <v>67404135</v>
      </c>
      <c r="T33" s="4">
        <f t="shared" si="2"/>
        <v>38345817.5</v>
      </c>
      <c r="U33" s="4">
        <f t="shared" si="3"/>
        <v>19090701</v>
      </c>
    </row>
    <row r="34" spans="1:21" x14ac:dyDescent="0.2">
      <c r="A34" s="16" t="s">
        <v>204</v>
      </c>
      <c r="B34" s="4">
        <v>844395</v>
      </c>
      <c r="C34" s="4">
        <v>4611723</v>
      </c>
      <c r="D34" s="4">
        <v>-3767328</v>
      </c>
      <c r="E34" s="4">
        <v>-85564760000</v>
      </c>
      <c r="F34" s="4">
        <f t="shared" si="0"/>
        <v>-63723465195</v>
      </c>
      <c r="R34" s="5">
        <v>8.8999999999999999E-3</v>
      </c>
      <c r="S34" s="4">
        <v>30767131</v>
      </c>
      <c r="T34" s="4">
        <f t="shared" si="2"/>
        <v>29416358</v>
      </c>
      <c r="U34" s="4">
        <f t="shared" si="3"/>
        <v>17484531</v>
      </c>
    </row>
    <row r="35" spans="1:21" x14ac:dyDescent="0.2">
      <c r="A35" s="16" t="s">
        <v>203</v>
      </c>
      <c r="B35" s="4">
        <v>234284</v>
      </c>
      <c r="C35" s="4">
        <v>3925541</v>
      </c>
      <c r="D35" s="4">
        <v>-3691257</v>
      </c>
      <c r="E35" s="4">
        <v>-83351620000</v>
      </c>
      <c r="F35" s="4">
        <f t="shared" si="0"/>
        <v>21841294805</v>
      </c>
      <c r="R35" s="5">
        <v>-6.6E-3</v>
      </c>
      <c r="S35" s="4">
        <v>27418743</v>
      </c>
      <c r="T35" s="4">
        <f t="shared" si="2"/>
        <v>45128030</v>
      </c>
      <c r="U35" s="4">
        <f t="shared" si="3"/>
        <v>17484531</v>
      </c>
    </row>
    <row r="36" spans="1:21" x14ac:dyDescent="0.2">
      <c r="A36" s="16" t="s">
        <v>202</v>
      </c>
      <c r="B36" s="4">
        <v>538084</v>
      </c>
      <c r="C36" s="4">
        <v>4817210</v>
      </c>
      <c r="D36" s="4">
        <v>-4279126</v>
      </c>
      <c r="E36" s="4">
        <v>-95296010000</v>
      </c>
      <c r="F36" s="4">
        <f t="shared" si="0"/>
        <v>105192914805</v>
      </c>
      <c r="R36" s="5">
        <v>6.3299999999999995E-2</v>
      </c>
      <c r="S36" s="4">
        <v>56553832</v>
      </c>
      <c r="T36" s="4">
        <f t="shared" si="2"/>
        <v>28652602.5</v>
      </c>
      <c r="U36" s="4">
        <f t="shared" si="3"/>
        <v>17484531</v>
      </c>
    </row>
    <row r="37" spans="1:21" x14ac:dyDescent="0.2">
      <c r="A37" s="16" t="s">
        <v>201</v>
      </c>
      <c r="B37" s="4">
        <v>539100</v>
      </c>
      <c r="C37" s="4">
        <v>76550</v>
      </c>
      <c r="D37" s="4">
        <v>462550</v>
      </c>
      <c r="E37" s="4">
        <v>9771890000</v>
      </c>
      <c r="F37" s="4">
        <f t="shared" si="0"/>
        <v>200488924805</v>
      </c>
      <c r="R37" s="5">
        <v>1.9099999999999999E-2</v>
      </c>
      <c r="S37" s="4">
        <v>19090701</v>
      </c>
      <c r="T37" s="4">
        <f t="shared" si="2"/>
        <v>28899823.5</v>
      </c>
      <c r="U37" s="4">
        <f t="shared" si="3"/>
        <v>17484531</v>
      </c>
    </row>
    <row r="38" spans="1:21" x14ac:dyDescent="0.2">
      <c r="A38" s="16" t="s">
        <v>200</v>
      </c>
      <c r="B38" s="4">
        <v>398600</v>
      </c>
      <c r="C38" s="4">
        <v>1836029</v>
      </c>
      <c r="D38" s="4">
        <v>-1437429</v>
      </c>
      <c r="E38" s="4">
        <v>-30069820000</v>
      </c>
      <c r="F38" s="4">
        <f t="shared" si="0"/>
        <v>190717034805</v>
      </c>
      <c r="R38" s="5">
        <v>-4.6999999999999993E-3</v>
      </c>
      <c r="S38" s="4">
        <v>28334262</v>
      </c>
      <c r="T38" s="4">
        <f t="shared" si="2"/>
        <v>17384385</v>
      </c>
      <c r="U38" s="4">
        <f t="shared" si="3"/>
        <v>17484531</v>
      </c>
    </row>
    <row r="39" spans="1:21" x14ac:dyDescent="0.2">
      <c r="A39" s="16" t="s">
        <v>199</v>
      </c>
      <c r="B39" s="4">
        <v>1580515</v>
      </c>
      <c r="C39" s="4">
        <v>276500</v>
      </c>
      <c r="D39" s="4">
        <v>1304015</v>
      </c>
      <c r="E39" s="4">
        <v>27424930000</v>
      </c>
      <c r="F39" s="4">
        <f t="shared" si="0"/>
        <v>220786854805</v>
      </c>
      <c r="R39" s="5">
        <v>1.21E-2</v>
      </c>
      <c r="S39" s="4">
        <v>17484531</v>
      </c>
      <c r="T39" s="4">
        <f t="shared" si="2"/>
        <v>24752357.5</v>
      </c>
      <c r="U39" s="4">
        <f t="shared" si="3"/>
        <v>18361401</v>
      </c>
    </row>
    <row r="40" spans="1:21" x14ac:dyDescent="0.2">
      <c r="A40" s="16" t="s">
        <v>198</v>
      </c>
      <c r="B40" s="4">
        <v>553700</v>
      </c>
      <c r="C40" s="4">
        <v>1542900</v>
      </c>
      <c r="D40" s="4">
        <v>-989200</v>
      </c>
      <c r="E40" s="4">
        <v>-20404300000</v>
      </c>
      <c r="F40" s="4">
        <f t="shared" si="0"/>
        <v>193361924805</v>
      </c>
      <c r="R40" s="5">
        <v>9.7999999999999997E-3</v>
      </c>
      <c r="S40" s="4">
        <v>26429176</v>
      </c>
      <c r="T40" s="4">
        <f t="shared" si="2"/>
        <v>20322322.5</v>
      </c>
      <c r="U40" s="4">
        <f t="shared" si="3"/>
        <v>18361401</v>
      </c>
    </row>
    <row r="41" spans="1:21" x14ac:dyDescent="0.2">
      <c r="A41" s="16" t="s">
        <v>197</v>
      </c>
      <c r="B41" s="4">
        <v>225600</v>
      </c>
      <c r="C41" s="4">
        <v>1063233</v>
      </c>
      <c r="D41" s="4">
        <v>-837633</v>
      </c>
      <c r="E41" s="4">
        <v>-17739330000</v>
      </c>
      <c r="F41" s="4">
        <f t="shared" si="0"/>
        <v>213766224805</v>
      </c>
      <c r="R41" s="5">
        <v>-3.2799999999999996E-2</v>
      </c>
      <c r="S41" s="4">
        <v>18361401</v>
      </c>
      <c r="T41" s="4">
        <f t="shared" si="2"/>
        <v>25421851</v>
      </c>
      <c r="U41" s="4">
        <f t="shared" si="3"/>
        <v>31413973</v>
      </c>
    </row>
    <row r="42" spans="1:21" x14ac:dyDescent="0.2">
      <c r="A42" s="16" t="s">
        <v>196</v>
      </c>
      <c r="B42" s="4">
        <v>1278760</v>
      </c>
      <c r="C42" s="4">
        <v>282900</v>
      </c>
      <c r="D42" s="4">
        <v>995860</v>
      </c>
      <c r="E42" s="4">
        <v>20742850000</v>
      </c>
      <c r="F42" s="4">
        <f t="shared" si="0"/>
        <v>231505554805</v>
      </c>
      <c r="R42" s="5">
        <v>3.4000000000000002E-2</v>
      </c>
      <c r="S42" s="4">
        <v>31436815</v>
      </c>
      <c r="T42" s="4">
        <f t="shared" si="2"/>
        <v>37396983.5</v>
      </c>
      <c r="U42" s="4">
        <f t="shared" si="3"/>
        <v>29465385</v>
      </c>
    </row>
    <row r="43" spans="1:21" x14ac:dyDescent="0.2">
      <c r="A43" s="16" t="s">
        <v>195</v>
      </c>
      <c r="B43" s="4">
        <v>4154700</v>
      </c>
      <c r="C43" s="4">
        <v>430500</v>
      </c>
      <c r="D43" s="4">
        <v>3724200</v>
      </c>
      <c r="E43" s="4">
        <v>81123260000</v>
      </c>
      <c r="F43" s="4">
        <f t="shared" si="0"/>
        <v>210762704805</v>
      </c>
      <c r="R43" s="5">
        <v>-5.9299999999999999E-2</v>
      </c>
      <c r="S43" s="4">
        <v>45924504</v>
      </c>
      <c r="T43" s="4">
        <f t="shared" si="2"/>
        <v>31851270</v>
      </c>
      <c r="U43" s="4">
        <f t="shared" si="3"/>
        <v>17284239</v>
      </c>
    </row>
    <row r="44" spans="1:21" x14ac:dyDescent="0.2">
      <c r="A44" s="16" t="s">
        <v>194</v>
      </c>
      <c r="B44" s="4">
        <v>142910</v>
      </c>
      <c r="C44" s="4">
        <v>349400</v>
      </c>
      <c r="D44" s="4">
        <v>-206490</v>
      </c>
      <c r="E44" s="4">
        <v>-4497390000</v>
      </c>
      <c r="F44" s="4">
        <f t="shared" si="0"/>
        <v>129639444805</v>
      </c>
      <c r="R44" s="5">
        <v>9.300000000000001E-3</v>
      </c>
      <c r="S44" s="4">
        <v>31413973</v>
      </c>
      <c r="T44" s="4">
        <f t="shared" si="2"/>
        <v>30436342.5</v>
      </c>
      <c r="U44" s="4">
        <f t="shared" si="3"/>
        <v>17284239</v>
      </c>
    </row>
    <row r="45" spans="1:21" x14ac:dyDescent="0.2">
      <c r="A45" s="16" t="s">
        <v>193</v>
      </c>
      <c r="B45" s="4">
        <v>1978400</v>
      </c>
      <c r="C45" s="4">
        <v>490520</v>
      </c>
      <c r="D45" s="4">
        <v>1487880</v>
      </c>
      <c r="E45" s="4">
        <v>32124050000</v>
      </c>
      <c r="F45" s="4">
        <f t="shared" si="0"/>
        <v>134136834805</v>
      </c>
      <c r="R45" s="5">
        <v>2.3599999999999999E-2</v>
      </c>
      <c r="S45" s="4">
        <v>33702228</v>
      </c>
      <c r="T45" s="4">
        <f t="shared" si="2"/>
        <v>29222312.5</v>
      </c>
      <c r="U45" s="4">
        <f t="shared" si="3"/>
        <v>17284239</v>
      </c>
    </row>
    <row r="46" spans="1:21" x14ac:dyDescent="0.2">
      <c r="A46" s="16" t="s">
        <v>192</v>
      </c>
      <c r="B46" s="4">
        <v>2158600</v>
      </c>
      <c r="C46" s="4">
        <v>384330</v>
      </c>
      <c r="D46" s="4">
        <v>1774270</v>
      </c>
      <c r="E46" s="4">
        <v>36109950000</v>
      </c>
      <c r="F46" s="4">
        <f t="shared" si="0"/>
        <v>102012784805</v>
      </c>
      <c r="R46" s="5">
        <v>4.7E-2</v>
      </c>
      <c r="S46" s="4">
        <v>38214504</v>
      </c>
      <c r="T46" s="4">
        <f t="shared" si="2"/>
        <v>21290338.5</v>
      </c>
      <c r="U46" s="4">
        <f t="shared" si="3"/>
        <v>17284239</v>
      </c>
    </row>
    <row r="47" spans="1:21" x14ac:dyDescent="0.2">
      <c r="A47" s="16" t="s">
        <v>191</v>
      </c>
      <c r="B47" s="4">
        <v>213500</v>
      </c>
      <c r="C47" s="4">
        <v>693600</v>
      </c>
      <c r="D47" s="4">
        <v>-480100</v>
      </c>
      <c r="E47" s="4">
        <v>-10002940000</v>
      </c>
      <c r="F47" s="4">
        <f t="shared" si="0"/>
        <v>65902834805</v>
      </c>
      <c r="R47" s="5">
        <v>-3.5699999999999996E-2</v>
      </c>
      <c r="S47" s="4">
        <v>29465385</v>
      </c>
      <c r="T47" s="4">
        <f t="shared" si="2"/>
        <v>19234898.5</v>
      </c>
      <c r="U47" s="4">
        <f t="shared" si="3"/>
        <v>17284239</v>
      </c>
    </row>
    <row r="48" spans="1:21" x14ac:dyDescent="0.2">
      <c r="A48" s="16" t="s">
        <v>190</v>
      </c>
      <c r="B48" s="4">
        <v>1271900</v>
      </c>
      <c r="C48" s="4">
        <v>183600</v>
      </c>
      <c r="D48" s="4">
        <v>1088300</v>
      </c>
      <c r="E48" s="4">
        <v>22380510000</v>
      </c>
      <c r="F48" s="4">
        <f t="shared" si="0"/>
        <v>75905774805</v>
      </c>
      <c r="R48" s="5">
        <v>2.4399999999999998E-2</v>
      </c>
      <c r="S48" s="4">
        <v>17284239</v>
      </c>
      <c r="T48" s="4">
        <f t="shared" si="2"/>
        <v>23997251</v>
      </c>
      <c r="U48" s="4">
        <f t="shared" si="3"/>
        <v>19406887</v>
      </c>
    </row>
    <row r="49" spans="1:21" x14ac:dyDescent="0.2">
      <c r="A49" s="16" t="s">
        <v>189</v>
      </c>
      <c r="B49" s="4">
        <v>311300</v>
      </c>
      <c r="C49" s="4">
        <v>629063</v>
      </c>
      <c r="D49" s="4">
        <v>-317763</v>
      </c>
      <c r="E49" s="4">
        <v>-6577320000</v>
      </c>
      <c r="F49" s="4">
        <f t="shared" si="0"/>
        <v>53525264805</v>
      </c>
      <c r="R49" s="5">
        <v>5.0000000000000001E-3</v>
      </c>
      <c r="S49" s="4">
        <v>23075539</v>
      </c>
      <c r="T49" s="4">
        <f t="shared" si="2"/>
        <v>23311032</v>
      </c>
      <c r="U49" s="4">
        <f t="shared" si="3"/>
        <v>19406887</v>
      </c>
    </row>
    <row r="50" spans="1:21" x14ac:dyDescent="0.2">
      <c r="A50" s="16" t="s">
        <v>188</v>
      </c>
      <c r="B50" s="4">
        <v>1926923</v>
      </c>
      <c r="C50" s="4">
        <v>513200</v>
      </c>
      <c r="D50" s="4">
        <v>1413723</v>
      </c>
      <c r="E50" s="4">
        <v>28998450000</v>
      </c>
      <c r="F50" s="4">
        <f t="shared" si="0"/>
        <v>60102584805</v>
      </c>
      <c r="R50" s="5">
        <v>0.01</v>
      </c>
      <c r="S50" s="4">
        <v>22283244</v>
      </c>
      <c r="T50" s="4">
        <f t="shared" si="2"/>
        <v>23561712.5</v>
      </c>
      <c r="U50" s="4">
        <f t="shared" si="3"/>
        <v>19406887</v>
      </c>
    </row>
    <row r="51" spans="1:21" x14ac:dyDescent="0.2">
      <c r="A51" s="16" t="s">
        <v>187</v>
      </c>
      <c r="B51" s="4">
        <v>335200</v>
      </c>
      <c r="C51" s="4">
        <v>676900</v>
      </c>
      <c r="D51" s="4">
        <v>-341700</v>
      </c>
      <c r="E51" s="4">
        <v>-6857990000</v>
      </c>
      <c r="F51" s="4">
        <f t="shared" si="0"/>
        <v>31104134805</v>
      </c>
      <c r="R51" s="5">
        <v>7.4999999999999997E-3</v>
      </c>
      <c r="S51" s="4">
        <v>19406887</v>
      </c>
      <c r="T51" s="4">
        <f t="shared" si="2"/>
        <v>20815702.5</v>
      </c>
      <c r="U51" s="4">
        <f t="shared" si="3"/>
        <v>13115292</v>
      </c>
    </row>
    <row r="52" spans="1:21" x14ac:dyDescent="0.2">
      <c r="A52" s="16" t="s">
        <v>186</v>
      </c>
      <c r="B52" s="4">
        <v>252500</v>
      </c>
      <c r="C52" s="4">
        <v>1243300</v>
      </c>
      <c r="D52" s="4">
        <v>-990800</v>
      </c>
      <c r="E52" s="4">
        <v>-19948530000</v>
      </c>
      <c r="F52" s="4">
        <f t="shared" si="0"/>
        <v>37962124805</v>
      </c>
      <c r="R52" s="5">
        <v>0</v>
      </c>
      <c r="S52" s="4">
        <v>28869463</v>
      </c>
      <c r="T52" s="4">
        <f t="shared" si="2"/>
        <v>26949007</v>
      </c>
      <c r="U52" s="4">
        <f t="shared" si="3"/>
        <v>13115292</v>
      </c>
    </row>
    <row r="53" spans="1:21" x14ac:dyDescent="0.2">
      <c r="A53" s="16" t="s">
        <v>185</v>
      </c>
      <c r="B53" s="4">
        <v>1677200</v>
      </c>
      <c r="C53" s="4">
        <v>1732119</v>
      </c>
      <c r="D53" s="4">
        <v>-54919</v>
      </c>
      <c r="E53" s="4">
        <v>-1277110000</v>
      </c>
      <c r="F53" s="4">
        <f t="shared" si="0"/>
        <v>57910654805</v>
      </c>
      <c r="R53" s="5">
        <v>2.5600000000000001E-2</v>
      </c>
      <c r="S53" s="4">
        <v>32288567</v>
      </c>
      <c r="T53" s="4">
        <f t="shared" si="2"/>
        <v>37950882</v>
      </c>
      <c r="U53" s="4">
        <f t="shared" si="3"/>
        <v>13115292</v>
      </c>
    </row>
    <row r="54" spans="1:21" x14ac:dyDescent="0.2">
      <c r="A54" s="16" t="s">
        <v>184</v>
      </c>
      <c r="B54" s="4">
        <v>764240</v>
      </c>
      <c r="C54" s="4">
        <v>2517380</v>
      </c>
      <c r="D54" s="4">
        <v>-1753140</v>
      </c>
      <c r="E54" s="4">
        <v>-33159380000</v>
      </c>
      <c r="F54" s="4">
        <f t="shared" si="0"/>
        <v>59187764805</v>
      </c>
      <c r="R54" s="5">
        <v>6.8400000000000002E-2</v>
      </c>
      <c r="S54" s="4">
        <v>27170457</v>
      </c>
      <c r="T54" s="4">
        <f t="shared" si="2"/>
        <v>17212694</v>
      </c>
      <c r="U54" s="4">
        <f t="shared" si="3"/>
        <v>13115292</v>
      </c>
    </row>
    <row r="55" spans="1:21" x14ac:dyDescent="0.2">
      <c r="A55" s="16" t="s">
        <v>183</v>
      </c>
      <c r="B55" s="4">
        <v>3416763</v>
      </c>
      <c r="C55" s="4">
        <v>1827163</v>
      </c>
      <c r="D55" s="4">
        <v>1589600</v>
      </c>
      <c r="E55" s="4">
        <v>29408940000</v>
      </c>
      <c r="F55" s="4">
        <f t="shared" si="0"/>
        <v>92347144805</v>
      </c>
      <c r="R55" s="5">
        <v>-2.1299999999999999E-2</v>
      </c>
      <c r="S55" s="4">
        <v>20230121</v>
      </c>
      <c r="T55" s="4">
        <f t="shared" si="2"/>
        <v>13041234.5</v>
      </c>
      <c r="U55" s="4">
        <f t="shared" si="3"/>
        <v>13115292</v>
      </c>
    </row>
    <row r="56" spans="1:21" x14ac:dyDescent="0.2">
      <c r="A56" s="16" t="s">
        <v>182</v>
      </c>
      <c r="B56" s="4">
        <v>539730</v>
      </c>
      <c r="C56" s="4">
        <v>705700</v>
      </c>
      <c r="D56" s="4">
        <v>-165970</v>
      </c>
      <c r="E56" s="4">
        <v>-3069250000</v>
      </c>
      <c r="F56" s="4">
        <f t="shared" si="0"/>
        <v>62938204805</v>
      </c>
      <c r="R56" s="5">
        <v>1.09E-2</v>
      </c>
      <c r="S56" s="4">
        <v>13115292</v>
      </c>
      <c r="T56" s="4">
        <f t="shared" si="2"/>
        <v>18599789.5</v>
      </c>
      <c r="U56" s="4">
        <f t="shared" si="3"/>
        <v>12761942</v>
      </c>
    </row>
    <row r="57" spans="1:21" x14ac:dyDescent="0.2">
      <c r="A57" s="16" t="s">
        <v>181</v>
      </c>
      <c r="B57" s="4">
        <v>290100</v>
      </c>
      <c r="C57" s="4">
        <v>2620900</v>
      </c>
      <c r="D57" s="4">
        <v>-2330800</v>
      </c>
      <c r="E57" s="4">
        <v>-43228630000</v>
      </c>
      <c r="F57" s="4">
        <f t="shared" si="0"/>
        <v>66007454805</v>
      </c>
      <c r="R57" s="5">
        <v>-2.5999999999999999E-3</v>
      </c>
      <c r="S57" s="4">
        <v>21185558</v>
      </c>
      <c r="T57" s="4">
        <f t="shared" si="2"/>
        <v>26094378</v>
      </c>
      <c r="U57" s="4">
        <f t="shared" si="3"/>
        <v>12761942</v>
      </c>
    </row>
    <row r="58" spans="1:21" x14ac:dyDescent="0.2">
      <c r="A58" s="16" t="s">
        <v>180</v>
      </c>
      <c r="B58" s="4">
        <v>1071500</v>
      </c>
      <c r="C58" s="4">
        <v>1538800</v>
      </c>
      <c r="D58" s="4">
        <v>-467300</v>
      </c>
      <c r="E58" s="4">
        <v>-8083670000</v>
      </c>
      <c r="F58" s="4">
        <f t="shared" si="0"/>
        <v>109236084805</v>
      </c>
      <c r="R58" s="5">
        <v>6.9199999999999998E-2</v>
      </c>
      <c r="S58" s="4">
        <v>24918963</v>
      </c>
      <c r="T58" s="4">
        <f t="shared" si="2"/>
        <v>23840045.5</v>
      </c>
      <c r="U58" s="4">
        <f t="shared" si="3"/>
        <v>12761942</v>
      </c>
    </row>
    <row r="59" spans="1:21" x14ac:dyDescent="0.2">
      <c r="A59" s="16" t="s">
        <v>179</v>
      </c>
      <c r="B59" s="4">
        <v>3687600</v>
      </c>
      <c r="C59" s="4">
        <v>83400</v>
      </c>
      <c r="D59" s="4">
        <v>3604200</v>
      </c>
      <c r="E59" s="4">
        <v>60258970000</v>
      </c>
      <c r="F59" s="4">
        <f t="shared" si="0"/>
        <v>117319754805</v>
      </c>
      <c r="R59" s="5">
        <v>6.4500000000000002E-2</v>
      </c>
      <c r="S59" s="4">
        <v>24338820</v>
      </c>
      <c r="T59" s="4">
        <f t="shared" si="2"/>
        <v>28629805.5</v>
      </c>
      <c r="U59" s="4">
        <f t="shared" si="3"/>
        <v>12761942</v>
      </c>
    </row>
    <row r="60" spans="1:21" x14ac:dyDescent="0.2">
      <c r="A60" s="16" t="s">
        <v>178</v>
      </c>
      <c r="B60" s="4">
        <v>3362930</v>
      </c>
      <c r="C60" s="4">
        <v>1517100</v>
      </c>
      <c r="D60" s="4">
        <v>1845830</v>
      </c>
      <c r="E60" s="4">
        <v>31485504805</v>
      </c>
      <c r="F60" s="4">
        <f t="shared" si="0"/>
        <v>57060784805</v>
      </c>
      <c r="R60" s="5">
        <v>-5.7800000000000004E-2</v>
      </c>
      <c r="S60" s="4">
        <v>27716538</v>
      </c>
      <c r="T60" s="4">
        <f t="shared" si="2"/>
        <v>15603235</v>
      </c>
      <c r="U60" s="4">
        <f t="shared" si="3"/>
        <v>12761942</v>
      </c>
    </row>
    <row r="61" spans="1:21" x14ac:dyDescent="0.2">
      <c r="A61" s="16" t="s">
        <v>177</v>
      </c>
      <c r="B61" s="4">
        <v>2084100</v>
      </c>
      <c r="C61" s="4">
        <v>2100</v>
      </c>
      <c r="D61" s="4">
        <v>2082000</v>
      </c>
      <c r="E61" s="4">
        <v>36705560000</v>
      </c>
      <c r="F61" s="4">
        <f t="shared" si="0"/>
        <v>25575280000</v>
      </c>
      <c r="R61" s="5">
        <v>-6.480000000000001E-2</v>
      </c>
      <c r="S61" s="4">
        <v>12761942</v>
      </c>
      <c r="T61" s="4">
        <f t="shared" si="2"/>
        <v>24762174.5</v>
      </c>
      <c r="U61" s="4">
        <f t="shared" si="3"/>
        <v>12967177</v>
      </c>
    </row>
    <row r="62" spans="1:21" x14ac:dyDescent="0.2">
      <c r="A62" s="16" t="s">
        <v>176</v>
      </c>
      <c r="B62" s="4">
        <v>811200</v>
      </c>
      <c r="C62" s="4">
        <v>657900</v>
      </c>
      <c r="D62" s="4">
        <v>153300</v>
      </c>
      <c r="E62" s="4">
        <v>2937930000</v>
      </c>
      <c r="F62" s="4">
        <f t="shared" si="0"/>
        <v>-11130280000</v>
      </c>
      <c r="R62" s="5">
        <v>1.1000000000000001E-2</v>
      </c>
      <c r="S62" s="4">
        <v>21609447</v>
      </c>
      <c r="T62" s="4">
        <f t="shared" si="2"/>
        <v>35664856</v>
      </c>
      <c r="U62" s="4">
        <f t="shared" si="3"/>
        <v>12967177</v>
      </c>
    </row>
    <row r="63" spans="1:21" x14ac:dyDescent="0.2">
      <c r="A63" s="16" t="s">
        <v>175</v>
      </c>
      <c r="B63" s="4">
        <v>1877920</v>
      </c>
      <c r="C63" s="4">
        <v>2505260</v>
      </c>
      <c r="D63" s="4">
        <v>-627340</v>
      </c>
      <c r="E63" s="4">
        <v>-11487520000</v>
      </c>
      <c r="F63" s="4">
        <f t="shared" si="0"/>
        <v>-14068210000</v>
      </c>
      <c r="R63" s="5">
        <v>-6.8699999999999997E-2</v>
      </c>
      <c r="S63" s="4">
        <v>48731307</v>
      </c>
      <c r="T63" s="4">
        <f t="shared" si="2"/>
        <v>19387116.5</v>
      </c>
      <c r="U63" s="4">
        <f t="shared" si="3"/>
        <v>12967177</v>
      </c>
    </row>
    <row r="64" spans="1:21" x14ac:dyDescent="0.2">
      <c r="A64" s="16" t="s">
        <v>174</v>
      </c>
      <c r="B64" s="4">
        <v>544700</v>
      </c>
      <c r="C64" s="4">
        <v>1405200</v>
      </c>
      <c r="D64" s="4">
        <v>-860500</v>
      </c>
      <c r="E64" s="4">
        <v>-17232530000</v>
      </c>
      <c r="F64" s="4">
        <f t="shared" si="0"/>
        <v>-2580690000</v>
      </c>
      <c r="R64" s="5">
        <v>-5.0000000000000001E-3</v>
      </c>
      <c r="S64" s="4">
        <v>14195267</v>
      </c>
      <c r="T64" s="4">
        <f t="shared" si="2"/>
        <v>17690033.5</v>
      </c>
      <c r="U64" s="4">
        <f t="shared" si="3"/>
        <v>12967177</v>
      </c>
    </row>
    <row r="65" spans="1:21" x14ac:dyDescent="0.2">
      <c r="A65" s="16" t="s">
        <v>173</v>
      </c>
      <c r="B65" s="4">
        <v>543424</v>
      </c>
      <c r="C65" s="4">
        <v>1491400</v>
      </c>
      <c r="D65" s="4">
        <v>-947976</v>
      </c>
      <c r="E65" s="4">
        <v>-18413420000</v>
      </c>
      <c r="F65" s="4">
        <f t="shared" si="0"/>
        <v>14651840000</v>
      </c>
      <c r="R65" s="5">
        <v>1.8100000000000002E-2</v>
      </c>
      <c r="S65" s="4">
        <v>12967177</v>
      </c>
      <c r="T65" s="4">
        <f t="shared" si="2"/>
        <v>20847858</v>
      </c>
      <c r="U65" s="4">
        <f t="shared" si="3"/>
        <v>16014021</v>
      </c>
    </row>
    <row r="66" spans="1:21" x14ac:dyDescent="0.2">
      <c r="A66" s="16" t="s">
        <v>172</v>
      </c>
      <c r="B66" s="4">
        <v>182720</v>
      </c>
      <c r="C66" s="4">
        <v>2826400</v>
      </c>
      <c r="D66" s="4">
        <v>-2643680</v>
      </c>
      <c r="E66" s="4">
        <v>-52337600000</v>
      </c>
      <c r="F66" s="4">
        <f t="shared" si="0"/>
        <v>33065260000</v>
      </c>
      <c r="R66" s="5">
        <v>-2.75E-2</v>
      </c>
      <c r="S66" s="4">
        <v>16014021</v>
      </c>
      <c r="T66" s="4">
        <f t="shared" si="2"/>
        <v>25006171.5</v>
      </c>
      <c r="U66" s="4">
        <f t="shared" si="3"/>
        <v>18444528</v>
      </c>
    </row>
    <row r="67" spans="1:21" x14ac:dyDescent="0.2">
      <c r="A67" s="16" t="s">
        <v>171</v>
      </c>
      <c r="B67" s="4">
        <v>603158</v>
      </c>
      <c r="C67" s="4">
        <v>422900</v>
      </c>
      <c r="D67" s="4">
        <v>180258</v>
      </c>
      <c r="E67" s="4">
        <v>3566690000</v>
      </c>
      <c r="F67" s="4">
        <f t="shared" si="0"/>
        <v>85402860000</v>
      </c>
      <c r="R67" s="5">
        <v>4.1799999999999997E-2</v>
      </c>
      <c r="S67" s="4">
        <v>27269793</v>
      </c>
      <c r="T67" s="4">
        <f t="shared" si="2"/>
        <v>29055971</v>
      </c>
      <c r="U67" s="4">
        <f t="shared" si="3"/>
        <v>18444528</v>
      </c>
    </row>
    <row r="68" spans="1:21" x14ac:dyDescent="0.2">
      <c r="A68" s="16" t="s">
        <v>170</v>
      </c>
      <c r="B68" s="4">
        <v>422900</v>
      </c>
      <c r="C68" s="4">
        <v>1672700</v>
      </c>
      <c r="D68" s="4">
        <v>-1249800</v>
      </c>
      <c r="E68" s="4">
        <v>-24527460000</v>
      </c>
      <c r="F68" s="4">
        <f t="shared" si="0"/>
        <v>81836170000</v>
      </c>
      <c r="R68" s="5">
        <v>-4.9599999999999998E-2</v>
      </c>
      <c r="S68" s="4">
        <v>23341271</v>
      </c>
      <c r="T68" s="4">
        <f t="shared" si="2"/>
        <v>24042540</v>
      </c>
      <c r="U68" s="4">
        <f t="shared" si="3"/>
        <v>18444528</v>
      </c>
    </row>
    <row r="69" spans="1:21" x14ac:dyDescent="0.2">
      <c r="A69" s="16" t="s">
        <v>169</v>
      </c>
      <c r="B69" s="4">
        <v>1976510</v>
      </c>
      <c r="C69" s="4">
        <v>172300</v>
      </c>
      <c r="D69" s="4">
        <v>1804210</v>
      </c>
      <c r="E69" s="4">
        <v>36244160000</v>
      </c>
      <c r="F69" s="4">
        <f t="shared" si="0"/>
        <v>106363630000</v>
      </c>
      <c r="R69" s="5">
        <v>7.4999999999999997E-3</v>
      </c>
      <c r="S69" s="4">
        <v>29543073</v>
      </c>
      <c r="T69" s="4">
        <f t="shared" si="2"/>
        <v>25032739.5</v>
      </c>
      <c r="U69" s="4">
        <f t="shared" si="3"/>
        <v>18444528</v>
      </c>
    </row>
    <row r="70" spans="1:21" x14ac:dyDescent="0.2">
      <c r="A70" s="16" t="s">
        <v>168</v>
      </c>
      <c r="B70" s="4">
        <v>1253000</v>
      </c>
      <c r="C70" s="4">
        <v>15340</v>
      </c>
      <c r="D70" s="4">
        <v>1237660</v>
      </c>
      <c r="E70" s="4">
        <v>26043980000</v>
      </c>
      <c r="F70" s="4">
        <f t="shared" si="0"/>
        <v>70119470000</v>
      </c>
      <c r="R70" s="5">
        <v>-4.53E-2</v>
      </c>
      <c r="S70" s="4">
        <v>18444528</v>
      </c>
      <c r="T70" s="4">
        <f t="shared" si="2"/>
        <v>34950562.5</v>
      </c>
      <c r="U70" s="4">
        <f t="shared" si="3"/>
        <v>22412890</v>
      </c>
    </row>
    <row r="71" spans="1:21" x14ac:dyDescent="0.2">
      <c r="A71" s="16" t="s">
        <v>167</v>
      </c>
      <c r="B71" s="4">
        <v>198260</v>
      </c>
      <c r="C71" s="4">
        <v>1993400</v>
      </c>
      <c r="D71" s="4">
        <v>-1795140</v>
      </c>
      <c r="E71" s="4">
        <v>-38634060000</v>
      </c>
      <c r="F71" s="4">
        <f t="shared" si="0"/>
        <v>44075490000</v>
      </c>
      <c r="R71" s="5">
        <v>-4.7699999999999992E-2</v>
      </c>
      <c r="S71" s="4">
        <v>27914902</v>
      </c>
      <c r="T71" s="4">
        <f>AVERAGE(S72,S81)</f>
        <v>17445014</v>
      </c>
      <c r="U71" s="4">
        <f t="shared" si="3"/>
        <v>22412890</v>
      </c>
    </row>
    <row r="72" spans="1:21" x14ac:dyDescent="0.2">
      <c r="A72" s="16" t="s">
        <v>166</v>
      </c>
      <c r="B72" s="4">
        <v>843321</v>
      </c>
      <c r="C72" s="4">
        <v>122100</v>
      </c>
      <c r="D72" s="4">
        <v>721221</v>
      </c>
      <c r="E72" s="4">
        <v>15741040000</v>
      </c>
      <c r="F72" s="4">
        <f t="shared" si="0"/>
        <v>82709550000</v>
      </c>
      <c r="R72" s="5">
        <v>-2.2000000000000001E-3</v>
      </c>
      <c r="S72" s="4">
        <v>22598405</v>
      </c>
      <c r="U72" s="4">
        <f t="shared" si="3"/>
        <v>22412890</v>
      </c>
    </row>
    <row r="73" spans="1:21" x14ac:dyDescent="0.2">
      <c r="A73" s="16" t="s">
        <v>165</v>
      </c>
      <c r="B73" s="4">
        <v>892660</v>
      </c>
      <c r="C73" s="4">
        <v>664900</v>
      </c>
      <c r="D73" s="4">
        <v>227760</v>
      </c>
      <c r="E73" s="4">
        <v>5039220000</v>
      </c>
      <c r="F73" s="4">
        <f t="shared" si="0"/>
        <v>66968510000</v>
      </c>
      <c r="R73" s="5">
        <v>-6.7000000000000002E-3</v>
      </c>
      <c r="S73" s="4">
        <v>24578966</v>
      </c>
      <c r="U73" s="4">
        <f t="shared" ref="U73:U75" si="4">MIN(S74:S78)</f>
        <v>18542007</v>
      </c>
    </row>
    <row r="74" spans="1:21" x14ac:dyDescent="0.2">
      <c r="A74" s="16" t="s">
        <v>164</v>
      </c>
      <c r="B74" s="4">
        <v>705503</v>
      </c>
      <c r="C74" s="4">
        <v>51940</v>
      </c>
      <c r="D74" s="4">
        <v>653563</v>
      </c>
      <c r="E74" s="4">
        <v>14138580000</v>
      </c>
      <c r="F74" s="4">
        <f t="shared" si="0"/>
        <v>61929290000</v>
      </c>
      <c r="R74" s="5">
        <v>3.7400000000000003E-2</v>
      </c>
      <c r="S74" s="4">
        <v>22412890</v>
      </c>
      <c r="U74" s="4">
        <f t="shared" si="4"/>
        <v>18542007</v>
      </c>
    </row>
    <row r="75" spans="1:21" x14ac:dyDescent="0.2">
      <c r="A75" s="16" t="s">
        <v>163</v>
      </c>
      <c r="B75" s="4">
        <v>1449700</v>
      </c>
      <c r="C75" s="4">
        <v>1045855</v>
      </c>
      <c r="D75" s="4">
        <v>403845</v>
      </c>
      <c r="E75" s="4">
        <v>8683960000</v>
      </c>
      <c r="F75" s="4">
        <f t="shared" si="0"/>
        <v>47790710000</v>
      </c>
      <c r="R75" s="5">
        <v>-9.1999999999999998E-3</v>
      </c>
      <c r="S75" s="4">
        <v>25681695</v>
      </c>
      <c r="U75" s="4">
        <f t="shared" si="4"/>
        <v>18542007</v>
      </c>
    </row>
    <row r="76" spans="1:21" x14ac:dyDescent="0.2">
      <c r="A76" s="16" t="s">
        <v>162</v>
      </c>
      <c r="B76" s="4">
        <v>991401</v>
      </c>
      <c r="C76" s="4">
        <v>1375200</v>
      </c>
      <c r="D76" s="4">
        <v>-383799</v>
      </c>
      <c r="E76" s="4">
        <v>-8272910000</v>
      </c>
      <c r="F76" s="4">
        <f t="shared" si="0"/>
        <v>39106750000</v>
      </c>
      <c r="R76" s="5">
        <v>3.3500000000000002E-2</v>
      </c>
      <c r="S76" s="4">
        <v>22742550</v>
      </c>
      <c r="U76" s="4">
        <f>MIN(S77:S81)</f>
        <v>12291623</v>
      </c>
    </row>
    <row r="77" spans="1:21" x14ac:dyDescent="0.2">
      <c r="A77" s="16" t="s">
        <v>161</v>
      </c>
      <c r="B77" s="4">
        <v>1189369</v>
      </c>
      <c r="C77" s="4">
        <v>527400</v>
      </c>
      <c r="D77" s="4">
        <v>661969</v>
      </c>
      <c r="E77" s="4">
        <v>13390260000</v>
      </c>
      <c r="F77" s="4">
        <f t="shared" si="0"/>
        <v>47379660000</v>
      </c>
      <c r="R77" s="5">
        <v>6.9099999999999995E-2</v>
      </c>
      <c r="S77" s="4">
        <v>34770671</v>
      </c>
    </row>
    <row r="78" spans="1:21" x14ac:dyDescent="0.2">
      <c r="A78" s="16" t="s">
        <v>160</v>
      </c>
      <c r="B78" s="4">
        <v>27600</v>
      </c>
      <c r="C78" s="4">
        <v>961740</v>
      </c>
      <c r="D78" s="4">
        <v>-934140</v>
      </c>
      <c r="E78" s="4">
        <v>-19001010000</v>
      </c>
      <c r="F78" s="4">
        <f t="shared" si="0"/>
        <v>33989400000</v>
      </c>
      <c r="R78" s="5">
        <v>-3.9300000000000002E-2</v>
      </c>
      <c r="S78" s="4">
        <v>18542007</v>
      </c>
    </row>
    <row r="79" spans="1:21" x14ac:dyDescent="0.2">
      <c r="A79" s="16" t="s">
        <v>159</v>
      </c>
      <c r="B79" s="4">
        <v>2314200</v>
      </c>
      <c r="C79" s="4">
        <v>141300</v>
      </c>
      <c r="D79" s="4">
        <v>2172900</v>
      </c>
      <c r="E79" s="4">
        <v>43694080000</v>
      </c>
      <c r="F79" s="4">
        <f t="shared" si="0"/>
        <v>52990410000</v>
      </c>
      <c r="R79" s="5">
        <v>3.5699999999999996E-2</v>
      </c>
      <c r="S79" s="4">
        <v>31620951</v>
      </c>
    </row>
    <row r="80" spans="1:21" x14ac:dyDescent="0.2">
      <c r="A80" s="16" t="s">
        <v>158</v>
      </c>
      <c r="B80" s="4">
        <v>719360</v>
      </c>
      <c r="C80" s="4">
        <v>490700</v>
      </c>
      <c r="D80" s="4">
        <v>228660</v>
      </c>
      <c r="E80" s="4">
        <v>4431450000</v>
      </c>
      <c r="F80" s="4">
        <f>E80+F81</f>
        <v>9296330000</v>
      </c>
      <c r="R80" s="5">
        <v>-6.8699999999999997E-2</v>
      </c>
      <c r="S80" s="4">
        <v>41986223</v>
      </c>
    </row>
    <row r="81" spans="1:23" x14ac:dyDescent="0.2">
      <c r="A81" s="16" t="s">
        <v>157</v>
      </c>
      <c r="B81" s="4">
        <v>377000</v>
      </c>
      <c r="C81" s="4">
        <v>150391</v>
      </c>
      <c r="D81" s="4">
        <v>226609</v>
      </c>
      <c r="E81" s="4">
        <v>4864880000</v>
      </c>
      <c r="F81" s="4">
        <f>E81</f>
        <v>4864880000</v>
      </c>
      <c r="R81" s="5">
        <v>4.7999999999999996E-3</v>
      </c>
      <c r="S81" s="4">
        <v>12291623</v>
      </c>
    </row>
    <row r="82" spans="1:23" x14ac:dyDescent="0.2">
      <c r="A82" s="2"/>
      <c r="B82" s="4"/>
      <c r="C82" s="4"/>
      <c r="D82" s="4"/>
      <c r="E82" s="4"/>
      <c r="F82" s="4">
        <f>E82</f>
        <v>0</v>
      </c>
      <c r="G82" s="4"/>
      <c r="H82" s="4"/>
      <c r="I82" s="4"/>
      <c r="J82" s="4"/>
      <c r="K82" s="4"/>
      <c r="L82" s="4"/>
      <c r="M82" s="4"/>
      <c r="N82" s="4"/>
      <c r="O82" s="4"/>
      <c r="P82" s="4"/>
      <c r="Q82" s="4"/>
      <c r="R82" s="4"/>
      <c r="S82" s="4"/>
      <c r="T82" s="5"/>
      <c r="U82" s="5"/>
      <c r="V82" s="5"/>
      <c r="W82" s="5"/>
    </row>
    <row r="83" spans="1:23" x14ac:dyDescent="0.2">
      <c r="A83" s="2"/>
      <c r="B83" s="4"/>
      <c r="C83" s="4"/>
      <c r="D83" s="4"/>
      <c r="E83" s="4"/>
      <c r="F83" s="4"/>
      <c r="G83" s="4"/>
      <c r="H83" s="4"/>
      <c r="I83" s="4"/>
      <c r="J83" s="4"/>
      <c r="K83" s="4"/>
      <c r="L83" s="4"/>
      <c r="M83" s="4"/>
      <c r="N83" s="4"/>
      <c r="O83" s="4"/>
      <c r="P83" s="4"/>
      <c r="Q83" s="4"/>
      <c r="R83" s="4"/>
      <c r="S83" s="4"/>
      <c r="T83" s="5"/>
      <c r="U83" s="5"/>
      <c r="V83" s="5"/>
      <c r="W83" s="5"/>
    </row>
    <row r="84" spans="1:23" x14ac:dyDescent="0.2">
      <c r="A84" s="2"/>
      <c r="B84" s="4"/>
      <c r="C84" s="4"/>
      <c r="D84" s="4"/>
      <c r="E84" s="4"/>
      <c r="F84" s="4"/>
      <c r="G84" s="4"/>
      <c r="H84" s="4"/>
      <c r="I84" s="4"/>
      <c r="J84" s="4"/>
      <c r="K84" s="4"/>
      <c r="L84" s="4"/>
      <c r="M84" s="4"/>
      <c r="N84" s="4"/>
      <c r="O84" s="4"/>
      <c r="P84" s="4"/>
      <c r="Q84" s="4"/>
      <c r="R84" s="4"/>
      <c r="S84" s="4"/>
      <c r="T84" s="5"/>
      <c r="U84" s="5"/>
      <c r="V84" s="5"/>
      <c r="W84" s="5"/>
    </row>
    <row r="85" spans="1:23" x14ac:dyDescent="0.2">
      <c r="A85" s="2"/>
      <c r="B85" s="4"/>
      <c r="C85" s="4"/>
      <c r="D85" s="4"/>
      <c r="E85" s="4"/>
      <c r="F85" s="4"/>
      <c r="G85" s="4"/>
      <c r="H85" s="4"/>
      <c r="I85" s="4"/>
      <c r="J85" s="4"/>
      <c r="K85" s="4"/>
      <c r="L85" s="4"/>
      <c r="M85" s="4"/>
      <c r="N85" s="4"/>
      <c r="O85" s="4"/>
      <c r="P85" s="4"/>
      <c r="Q85" s="4"/>
      <c r="R85" s="4"/>
      <c r="S85" s="4"/>
      <c r="T85" s="5"/>
      <c r="U85" s="5"/>
      <c r="V85" s="5"/>
      <c r="W85" s="5"/>
    </row>
    <row r="86" spans="1:23" x14ac:dyDescent="0.2">
      <c r="A86" s="2"/>
      <c r="B86" s="4"/>
      <c r="C86" s="4"/>
      <c r="D86" s="4"/>
      <c r="E86" s="4"/>
      <c r="F86" s="4"/>
      <c r="G86" s="4"/>
      <c r="H86" s="4"/>
      <c r="I86" s="4"/>
      <c r="J86" s="4"/>
      <c r="K86" s="4"/>
      <c r="L86" s="4"/>
      <c r="M86" s="4"/>
      <c r="N86" s="4"/>
      <c r="O86" s="4"/>
      <c r="P86" s="4"/>
      <c r="Q86" s="4"/>
      <c r="R86" s="4"/>
      <c r="S86" s="4"/>
      <c r="T86" s="5"/>
      <c r="U86" s="5"/>
      <c r="V86" s="5"/>
      <c r="W86" s="5"/>
    </row>
    <row r="87" spans="1:23" x14ac:dyDescent="0.2">
      <c r="A87" s="2"/>
      <c r="B87" s="4"/>
      <c r="C87" s="4"/>
      <c r="D87" s="4"/>
      <c r="E87" s="4"/>
      <c r="F87" s="4"/>
      <c r="G87" s="4"/>
      <c r="H87" s="4"/>
      <c r="I87" s="4"/>
      <c r="J87" s="4"/>
      <c r="K87" s="4"/>
      <c r="L87" s="4"/>
      <c r="M87" s="4"/>
      <c r="N87" s="4"/>
      <c r="O87" s="4"/>
      <c r="P87" s="4"/>
      <c r="Q87" s="4"/>
      <c r="R87" s="4"/>
      <c r="S87" s="4"/>
      <c r="T87" s="5"/>
      <c r="U87" s="5"/>
      <c r="V87" s="5"/>
      <c r="W87" s="5"/>
    </row>
    <row r="88" spans="1:23" x14ac:dyDescent="0.2">
      <c r="A88" s="2"/>
      <c r="B88" s="4"/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5"/>
      <c r="U88" s="5"/>
      <c r="V88" s="5"/>
      <c r="W88" s="5"/>
    </row>
    <row r="89" spans="1:23" x14ac:dyDescent="0.2">
      <c r="A89" s="2"/>
      <c r="B89" s="4"/>
      <c r="C89" s="4"/>
      <c r="D89" s="4"/>
      <c r="E89" s="4"/>
      <c r="F89" s="4"/>
      <c r="G89" s="4"/>
      <c r="H89" s="4"/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  <c r="T89" s="5"/>
      <c r="U89" s="5"/>
      <c r="V89" s="5"/>
      <c r="W89" s="5"/>
    </row>
    <row r="90" spans="1:23" x14ac:dyDescent="0.2">
      <c r="A90" s="2"/>
      <c r="B90" s="4"/>
      <c r="C90" s="4"/>
      <c r="D90" s="4"/>
      <c r="E90" s="4"/>
      <c r="F90" s="4"/>
      <c r="G90" s="4"/>
      <c r="H90" s="4"/>
      <c r="I90" s="4"/>
      <c r="J90" s="4"/>
      <c r="K90" s="4"/>
      <c r="L90" s="4"/>
      <c r="M90" s="4"/>
      <c r="N90" s="4"/>
      <c r="O90" s="4"/>
      <c r="P90" s="4"/>
      <c r="Q90" s="4"/>
      <c r="R90" s="4"/>
      <c r="S90" s="4"/>
      <c r="T90" s="5"/>
      <c r="U90" s="5"/>
      <c r="V90" s="5"/>
      <c r="W90" s="5"/>
    </row>
    <row r="91" spans="1:23" x14ac:dyDescent="0.2">
      <c r="A91" s="2"/>
      <c r="B91" s="4"/>
      <c r="C91" s="4"/>
      <c r="D91" s="4"/>
      <c r="E91" s="4"/>
      <c r="F91" s="4"/>
      <c r="G91" s="4"/>
      <c r="H91" s="4"/>
      <c r="I91" s="4"/>
      <c r="J91" s="4"/>
      <c r="K91" s="4"/>
      <c r="L91" s="4"/>
      <c r="M91" s="4"/>
      <c r="N91" s="4"/>
      <c r="O91" s="4"/>
      <c r="P91" s="4"/>
      <c r="Q91" s="4"/>
      <c r="R91" s="4"/>
      <c r="S91" s="4"/>
      <c r="T91" s="5"/>
      <c r="U91" s="5"/>
      <c r="V91" s="5"/>
      <c r="W91" s="5"/>
    </row>
    <row r="92" spans="1:23" x14ac:dyDescent="0.2">
      <c r="A92" s="6"/>
      <c r="B92" s="4"/>
      <c r="C92" s="4"/>
      <c r="D92" s="4"/>
      <c r="E92" s="4"/>
      <c r="F92" s="4"/>
      <c r="G92" s="4"/>
      <c r="H92" s="4"/>
      <c r="I92" s="4"/>
      <c r="J92" s="4"/>
      <c r="K92" s="4"/>
      <c r="L92" s="4"/>
      <c r="M92" s="4"/>
      <c r="N92" s="4"/>
      <c r="O92" s="4"/>
      <c r="P92" s="4"/>
      <c r="Q92" s="4"/>
      <c r="R92" s="4"/>
      <c r="S92" s="4"/>
      <c r="T92" s="5"/>
      <c r="U92" s="5"/>
      <c r="V92" s="5"/>
      <c r="W92" s="5"/>
    </row>
    <row r="93" spans="1:23" x14ac:dyDescent="0.2">
      <c r="A93" s="6"/>
      <c r="B93" s="4"/>
      <c r="C93" s="4"/>
      <c r="D93" s="4"/>
      <c r="E93" s="4"/>
      <c r="F93" s="4"/>
      <c r="G93" s="4"/>
      <c r="H93" s="4"/>
      <c r="I93" s="4"/>
      <c r="J93" s="4"/>
      <c r="K93" s="4"/>
      <c r="L93" s="4"/>
      <c r="M93" s="4"/>
      <c r="N93" s="4"/>
      <c r="O93" s="4"/>
      <c r="P93" s="4"/>
      <c r="Q93" s="4"/>
      <c r="R93" s="4"/>
      <c r="S93" s="4"/>
      <c r="T93" s="5"/>
      <c r="U93" s="5"/>
      <c r="V93" s="5"/>
      <c r="W93" s="5"/>
    </row>
    <row r="94" spans="1:23" x14ac:dyDescent="0.2">
      <c r="A94" s="6"/>
      <c r="B94" s="4"/>
      <c r="C94" s="4"/>
      <c r="D94" s="4"/>
      <c r="E94" s="4"/>
      <c r="F94" s="4"/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5"/>
      <c r="U94" s="5"/>
      <c r="V94" s="5"/>
      <c r="W94" s="5"/>
    </row>
    <row r="95" spans="1:23" x14ac:dyDescent="0.2">
      <c r="A95" s="6"/>
      <c r="B95" s="4"/>
      <c r="C95" s="4"/>
      <c r="D95" s="4"/>
      <c r="E95" s="4"/>
      <c r="F95" s="4"/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5"/>
      <c r="U95" s="5"/>
      <c r="V95" s="5"/>
      <c r="W95" s="5"/>
    </row>
    <row r="96" spans="1:23" x14ac:dyDescent="0.2">
      <c r="A96" s="6"/>
      <c r="B96" s="4"/>
      <c r="C96" s="4"/>
      <c r="D96" s="4"/>
      <c r="E96" s="4"/>
      <c r="F96" s="4"/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5"/>
      <c r="U96" s="5"/>
      <c r="V96" s="5"/>
      <c r="W96" s="5"/>
    </row>
    <row r="97" spans="1:23" x14ac:dyDescent="0.2">
      <c r="A97" s="6"/>
      <c r="B97" s="4"/>
      <c r="C97" s="4"/>
      <c r="D97" s="4"/>
      <c r="E97" s="4"/>
      <c r="F97" s="4"/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5"/>
      <c r="U97" s="5"/>
      <c r="V97" s="5"/>
      <c r="W97" s="5"/>
    </row>
    <row r="98" spans="1:23" x14ac:dyDescent="0.2">
      <c r="A98" s="6"/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5"/>
      <c r="U98" s="5"/>
      <c r="V98" s="5"/>
      <c r="W98" s="5"/>
    </row>
    <row r="99" spans="1:23" x14ac:dyDescent="0.2">
      <c r="A99" s="6"/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5"/>
      <c r="U99" s="5"/>
      <c r="V99" s="5"/>
      <c r="W99" s="5"/>
    </row>
    <row r="100" spans="1:23" x14ac:dyDescent="0.2">
      <c r="A100" s="6"/>
      <c r="B100" s="4"/>
      <c r="C100" s="4"/>
      <c r="D100" s="4"/>
      <c r="E100" s="4"/>
      <c r="F100" s="4"/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5"/>
      <c r="U100" s="5"/>
      <c r="V100" s="5"/>
      <c r="W100" s="5"/>
    </row>
    <row r="101" spans="1:23" x14ac:dyDescent="0.2">
      <c r="A101" s="6"/>
      <c r="B101" s="4"/>
      <c r="C101" s="4"/>
      <c r="D101" s="4"/>
      <c r="E101" s="4"/>
      <c r="F101" s="4"/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5"/>
      <c r="U101" s="5"/>
      <c r="V101" s="5"/>
      <c r="W101" s="5"/>
    </row>
    <row r="102" spans="1:23" x14ac:dyDescent="0.2">
      <c r="A102" s="2"/>
      <c r="B102" s="4"/>
      <c r="C102" s="4"/>
      <c r="D102" s="4"/>
      <c r="E102" s="4"/>
      <c r="F102" s="4"/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5"/>
      <c r="U102" s="5"/>
      <c r="V102" s="5"/>
      <c r="W102" s="5"/>
    </row>
    <row r="103" spans="1:23" x14ac:dyDescent="0.2">
      <c r="A103" s="2"/>
      <c r="B103" s="4"/>
      <c r="C103" s="4"/>
      <c r="D103" s="4"/>
      <c r="E103" s="4"/>
      <c r="F103" s="4"/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5"/>
      <c r="U103" s="5"/>
      <c r="V103" s="5"/>
      <c r="W103" s="5"/>
    </row>
    <row r="104" spans="1:23" x14ac:dyDescent="0.2">
      <c r="A104" s="6"/>
      <c r="B104" s="4"/>
      <c r="C104" s="4"/>
      <c r="D104" s="4"/>
      <c r="E104" s="4"/>
      <c r="F104" s="4"/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5"/>
      <c r="U104" s="5"/>
      <c r="V104" s="5"/>
      <c r="W104" s="5"/>
    </row>
    <row r="105" spans="1:23" x14ac:dyDescent="0.2">
      <c r="A105" s="6"/>
      <c r="B105" s="4"/>
      <c r="C105" s="4"/>
      <c r="D105" s="4"/>
      <c r="E105" s="4"/>
      <c r="F105" s="4"/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5"/>
      <c r="U105" s="5"/>
      <c r="V105" s="5"/>
      <c r="W105" s="5"/>
    </row>
    <row r="106" spans="1:23" x14ac:dyDescent="0.2">
      <c r="A106" s="6"/>
      <c r="B106" s="4"/>
      <c r="C106" s="4"/>
      <c r="D106" s="4"/>
      <c r="E106" s="4"/>
      <c r="F106" s="4"/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5"/>
      <c r="U106" s="5"/>
      <c r="V106" s="5"/>
      <c r="W106" s="5"/>
    </row>
    <row r="107" spans="1:23" x14ac:dyDescent="0.2">
      <c r="A107" s="6"/>
      <c r="B107" s="4"/>
      <c r="C107" s="4"/>
      <c r="D107" s="4"/>
      <c r="E107" s="4"/>
      <c r="F107" s="4"/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5"/>
      <c r="U107" s="5"/>
      <c r="V107" s="5"/>
      <c r="W107" s="5"/>
    </row>
    <row r="108" spans="1:23" x14ac:dyDescent="0.2">
      <c r="A108" s="6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5"/>
      <c r="U108" s="5"/>
      <c r="V108" s="5"/>
      <c r="W108" s="5"/>
    </row>
    <row r="109" spans="1:23" x14ac:dyDescent="0.2">
      <c r="A109" s="6"/>
      <c r="B109" s="4"/>
      <c r="C109" s="4"/>
      <c r="D109" s="4"/>
      <c r="E109" s="4"/>
      <c r="F109" s="4"/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5"/>
      <c r="U109" s="5"/>
      <c r="V109" s="5"/>
      <c r="W109" s="5"/>
    </row>
    <row r="110" spans="1:23" x14ac:dyDescent="0.2">
      <c r="A110" s="6"/>
      <c r="B110" s="4"/>
      <c r="C110" s="4"/>
      <c r="D110" s="4"/>
      <c r="E110" s="4"/>
      <c r="F110" s="4"/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5"/>
      <c r="U110" s="5"/>
      <c r="V110" s="5"/>
      <c r="W110" s="5"/>
    </row>
    <row r="111" spans="1:23" x14ac:dyDescent="0.2">
      <c r="A111" s="6"/>
      <c r="B111" s="4"/>
      <c r="C111" s="4"/>
      <c r="D111" s="4"/>
      <c r="E111" s="4"/>
      <c r="F111" s="4"/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5"/>
      <c r="U111" s="5"/>
      <c r="V111" s="5"/>
      <c r="W111" s="5"/>
    </row>
    <row r="112" spans="1:23" x14ac:dyDescent="0.2">
      <c r="A112" s="6"/>
      <c r="B112" s="4"/>
      <c r="C112" s="4"/>
      <c r="D112" s="4"/>
      <c r="E112" s="4"/>
      <c r="F112" s="4"/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5"/>
      <c r="U112" s="5"/>
      <c r="V112" s="5"/>
      <c r="W112" s="5"/>
    </row>
    <row r="113" spans="1:23" x14ac:dyDescent="0.2">
      <c r="A113" s="6"/>
      <c r="B113" s="4"/>
      <c r="C113" s="4"/>
      <c r="D113" s="4"/>
      <c r="E113" s="4"/>
      <c r="F113" s="4"/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5"/>
      <c r="U113" s="5"/>
      <c r="V113" s="5"/>
      <c r="W113" s="5"/>
    </row>
    <row r="114" spans="1:23" x14ac:dyDescent="0.2">
      <c r="A114" s="6"/>
      <c r="B114" s="4"/>
      <c r="C114" s="4"/>
      <c r="D114" s="4"/>
      <c r="E114" s="4"/>
      <c r="F114" s="4"/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5"/>
      <c r="U114" s="5"/>
      <c r="V114" s="5"/>
      <c r="W114" s="5"/>
    </row>
    <row r="115" spans="1:23" x14ac:dyDescent="0.2">
      <c r="A115" s="6"/>
      <c r="B115" s="4"/>
      <c r="C115" s="4"/>
      <c r="D115" s="4"/>
      <c r="E115" s="4"/>
      <c r="F115" s="4"/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5"/>
      <c r="U115" s="5"/>
      <c r="V115" s="5"/>
      <c r="W115" s="5"/>
    </row>
    <row r="116" spans="1:23" x14ac:dyDescent="0.2">
      <c r="A116" s="6"/>
      <c r="B116" s="4"/>
      <c r="C116" s="4"/>
      <c r="D116" s="4"/>
      <c r="E116" s="4"/>
      <c r="F116" s="4"/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5"/>
      <c r="U116" s="5"/>
      <c r="V116" s="5"/>
      <c r="W116" s="5"/>
    </row>
    <row r="117" spans="1:23" x14ac:dyDescent="0.2">
      <c r="A117" s="2"/>
      <c r="B117" s="4"/>
      <c r="C117" s="4"/>
      <c r="D117" s="4"/>
      <c r="E117" s="4"/>
      <c r="F117" s="4"/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5"/>
      <c r="U117" s="5"/>
      <c r="V117" s="5"/>
      <c r="W117" s="5"/>
    </row>
    <row r="118" spans="1:23" x14ac:dyDescent="0.2">
      <c r="A118" s="2"/>
      <c r="B118" s="4"/>
      <c r="C118" s="4"/>
      <c r="D118" s="4"/>
      <c r="E118" s="4"/>
      <c r="F118" s="4"/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5"/>
      <c r="U118" s="5"/>
      <c r="V118" s="5"/>
      <c r="W118" s="5"/>
    </row>
    <row r="119" spans="1:23" x14ac:dyDescent="0.2">
      <c r="A119" s="2"/>
      <c r="B119" s="4"/>
      <c r="C119" s="4"/>
      <c r="D119" s="4"/>
      <c r="E119" s="4"/>
      <c r="F119" s="4"/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5"/>
      <c r="U119" s="5"/>
      <c r="V119" s="5"/>
      <c r="W119" s="5"/>
    </row>
    <row r="120" spans="1:23" x14ac:dyDescent="0.2">
      <c r="A120" s="2"/>
      <c r="B120" s="4"/>
      <c r="C120" s="4"/>
      <c r="D120" s="4"/>
      <c r="E120" s="4"/>
      <c r="F120" s="4"/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5"/>
      <c r="U120" s="5"/>
      <c r="V120" s="5"/>
      <c r="W120" s="5"/>
    </row>
    <row r="121" spans="1:23" x14ac:dyDescent="0.2">
      <c r="A121" s="2"/>
      <c r="B121" s="4"/>
      <c r="C121" s="4"/>
      <c r="D121" s="4"/>
      <c r="E121" s="4"/>
      <c r="F121" s="4"/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5"/>
      <c r="U121" s="5"/>
      <c r="V121" s="5"/>
      <c r="W121" s="5"/>
    </row>
    <row r="122" spans="1:23" x14ac:dyDescent="0.2">
      <c r="A122" s="2"/>
      <c r="B122" s="4"/>
      <c r="C122" s="4"/>
      <c r="D122" s="4"/>
      <c r="E122" s="4"/>
      <c r="F122" s="4"/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5"/>
      <c r="U122" s="5"/>
      <c r="V122" s="5"/>
      <c r="W122" s="5"/>
    </row>
    <row r="123" spans="1:23" x14ac:dyDescent="0.2">
      <c r="A123" s="2"/>
      <c r="B123" s="4"/>
      <c r="C123" s="4"/>
      <c r="D123" s="4"/>
      <c r="E123" s="4"/>
      <c r="F123" s="4"/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5"/>
      <c r="U123" s="5"/>
      <c r="V123" s="5"/>
      <c r="W123" s="5"/>
    </row>
    <row r="124" spans="1:23" x14ac:dyDescent="0.2">
      <c r="A124" s="2"/>
      <c r="B124" s="4"/>
      <c r="C124" s="4"/>
      <c r="D124" s="4"/>
      <c r="E124" s="4"/>
      <c r="F124" s="4"/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5"/>
      <c r="U124" s="5"/>
      <c r="V124" s="5"/>
      <c r="W124" s="5"/>
    </row>
    <row r="125" spans="1:23" x14ac:dyDescent="0.2">
      <c r="A125" s="2"/>
      <c r="B125" s="4"/>
      <c r="C125" s="4"/>
      <c r="D125" s="4"/>
      <c r="E125" s="4"/>
      <c r="F125" s="4"/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5"/>
      <c r="U125" s="5"/>
      <c r="V125" s="5"/>
      <c r="W125" s="5"/>
    </row>
    <row r="126" spans="1:23" x14ac:dyDescent="0.2">
      <c r="A126" s="2"/>
      <c r="B126" s="4"/>
      <c r="C126" s="4"/>
      <c r="D126" s="4"/>
      <c r="E126" s="4"/>
      <c r="F126" s="4"/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5"/>
      <c r="U126" s="5"/>
      <c r="V126" s="5"/>
      <c r="W126" s="5"/>
    </row>
    <row r="127" spans="1:23" x14ac:dyDescent="0.2">
      <c r="A127" s="2"/>
      <c r="B127" s="4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5"/>
      <c r="U127" s="5"/>
      <c r="V127" s="5"/>
      <c r="W127" s="5"/>
    </row>
    <row r="128" spans="1:23" x14ac:dyDescent="0.2">
      <c r="A128" s="2"/>
      <c r="B128" s="4"/>
      <c r="C128" s="4"/>
      <c r="D128" s="4"/>
      <c r="E128" s="4"/>
      <c r="F128" s="4"/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5"/>
      <c r="U128" s="5"/>
      <c r="V128" s="5"/>
      <c r="W128" s="5"/>
    </row>
    <row r="129" spans="1:23" x14ac:dyDescent="0.2">
      <c r="A129" s="2"/>
      <c r="B129" s="4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5"/>
      <c r="U129" s="5"/>
      <c r="V129" s="5"/>
      <c r="W129" s="5"/>
    </row>
    <row r="130" spans="1:23" x14ac:dyDescent="0.2">
      <c r="A130" s="2"/>
      <c r="B130" s="4"/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5"/>
      <c r="U130" s="5"/>
      <c r="V130" s="5"/>
      <c r="W130" s="5"/>
    </row>
    <row r="131" spans="1:23" x14ac:dyDescent="0.2">
      <c r="A131" s="2"/>
      <c r="B131" s="4"/>
      <c r="C131" s="4"/>
      <c r="D131" s="4"/>
      <c r="E131" s="4"/>
      <c r="F131" s="4"/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5"/>
      <c r="U131" s="5"/>
      <c r="V131" s="5"/>
      <c r="W131" s="5"/>
    </row>
    <row r="132" spans="1:23" x14ac:dyDescent="0.2">
      <c r="A132" s="2"/>
      <c r="B132" s="4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5"/>
      <c r="U132" s="5"/>
      <c r="V132" s="5"/>
    </row>
    <row r="133" spans="1:23" x14ac:dyDescent="0.2">
      <c r="A133" s="2"/>
      <c r="B133" s="4"/>
      <c r="C133" s="4"/>
      <c r="D133" s="4"/>
      <c r="E133" s="4"/>
      <c r="F133" s="4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5"/>
    </row>
    <row r="134" spans="1:23" x14ac:dyDescent="0.2">
      <c r="A134" s="2"/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8"/>
    </row>
    <row r="135" spans="1:23" x14ac:dyDescent="0.2">
      <c r="A135" s="2"/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8"/>
    </row>
    <row r="136" spans="1:23" x14ac:dyDescent="0.2">
      <c r="A136" s="2"/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8"/>
    </row>
    <row r="137" spans="1:23" x14ac:dyDescent="0.2">
      <c r="A137" s="6"/>
      <c r="B137" s="4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5"/>
      <c r="U137" s="5"/>
      <c r="V137" s="8"/>
    </row>
    <row r="138" spans="1:23" x14ac:dyDescent="0.2">
      <c r="A138" s="6"/>
      <c r="B138" s="4"/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5"/>
      <c r="U138" s="5"/>
      <c r="V138" s="8"/>
    </row>
    <row r="139" spans="1:23" x14ac:dyDescent="0.2">
      <c r="A139" s="6"/>
      <c r="B139" s="4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5"/>
      <c r="U139" s="5"/>
      <c r="V139" s="8"/>
    </row>
    <row r="140" spans="1:23" x14ac:dyDescent="0.2">
      <c r="A140" s="6"/>
      <c r="B140" s="4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5"/>
      <c r="U140" s="5"/>
      <c r="V140" s="8"/>
    </row>
    <row r="141" spans="1:23" x14ac:dyDescent="0.2">
      <c r="A141" s="6"/>
      <c r="B141" s="4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5"/>
      <c r="U141" s="5"/>
      <c r="V141" s="8"/>
    </row>
    <row r="142" spans="1:23" x14ac:dyDescent="0.2">
      <c r="A142" s="2"/>
      <c r="B142" s="4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5"/>
      <c r="U142" s="5"/>
      <c r="V142" s="8"/>
    </row>
    <row r="143" spans="1:23" x14ac:dyDescent="0.2">
      <c r="A143" s="2"/>
      <c r="B143" s="4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5"/>
      <c r="U143" s="5"/>
      <c r="V143" s="8"/>
    </row>
    <row r="144" spans="1:23" x14ac:dyDescent="0.2">
      <c r="A144" s="2"/>
      <c r="B144" s="4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5"/>
      <c r="U144" s="5"/>
      <c r="V144" s="8"/>
    </row>
    <row r="145" spans="1:22" x14ac:dyDescent="0.2">
      <c r="A145" s="2"/>
      <c r="B145" s="4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5"/>
      <c r="U145" s="5"/>
      <c r="V145" s="8"/>
    </row>
    <row r="146" spans="1:22" x14ac:dyDescent="0.2">
      <c r="A146" s="2"/>
      <c r="B146" s="4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5"/>
      <c r="U146" s="5"/>
      <c r="V146" s="8"/>
    </row>
    <row r="172" spans="1:3" x14ac:dyDescent="0.2">
      <c r="A172" t="e" cm="1">
        <f t="array" aca="1" ref="A172" ca="1">INDIRECT("'" &amp; E1 &amp; "'!$A$2:$A$66")</f>
        <v>#REF!</v>
      </c>
      <c r="B172" t="e" cm="1">
        <f t="array" aca="1" ref="B172" ca="1">INDIRECT("'" &amp; E1 &amp; "'!$B$2:$B$66")</f>
        <v>#REF!</v>
      </c>
      <c r="C172" t="e" cm="1">
        <f t="array" aca="1" ref="C172" ca="1">INDIRECT("'" &amp; E1 &amp; "'!$C$2:$C$66")</f>
        <v>#REF!</v>
      </c>
    </row>
  </sheetData>
  <mergeCells count="3">
    <mergeCell ref="L1:U1"/>
    <mergeCell ref="B1:F1"/>
    <mergeCell ref="G1:K1"/>
  </mergeCells>
  <phoneticPr fontId="1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903DD1-1908-5D47-83A2-F985E5BB7A17}">
  <sheetPr codeName="Sheet8"/>
  <dimension ref="A1:V172"/>
  <sheetViews>
    <sheetView topLeftCell="B1" workbookViewId="0">
      <pane ySplit="2" topLeftCell="A3" activePane="bottomLeft" state="frozen"/>
      <selection activeCell="N24" sqref="N24"/>
      <selection pane="bottomLeft" activeCell="N24" sqref="N24"/>
    </sheetView>
  </sheetViews>
  <sheetFormatPr baseColWidth="10" defaultRowHeight="16" x14ac:dyDescent="0.2"/>
  <cols>
    <col min="1" max="1" width="21.1640625" customWidth="1"/>
    <col min="5" max="5" width="15.5" customWidth="1"/>
    <col min="6" max="6" width="21.5" customWidth="1"/>
    <col min="10" max="10" width="18.33203125" customWidth="1"/>
    <col min="11" max="11" width="16.6640625" customWidth="1"/>
    <col min="18" max="18" width="13" customWidth="1"/>
  </cols>
  <sheetData>
    <row r="1" spans="1:22" x14ac:dyDescent="0.2">
      <c r="B1" s="72" t="s">
        <v>5</v>
      </c>
      <c r="C1" s="72"/>
      <c r="D1" s="72"/>
      <c r="E1" s="72"/>
      <c r="F1" s="72"/>
      <c r="G1" s="73" t="s">
        <v>6</v>
      </c>
      <c r="H1" s="73"/>
      <c r="I1" s="73"/>
      <c r="J1" s="73"/>
      <c r="K1" s="73"/>
      <c r="L1" s="74" t="s">
        <v>15</v>
      </c>
      <c r="M1" s="74"/>
      <c r="N1" s="74"/>
      <c r="O1" s="74"/>
      <c r="P1" s="74"/>
      <c r="Q1" s="74"/>
      <c r="R1" s="74"/>
      <c r="S1" s="74"/>
      <c r="T1" s="74"/>
      <c r="U1" s="74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235</v>
      </c>
      <c r="O2" s="1" t="s">
        <v>236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257</v>
      </c>
      <c r="U2" s="1" t="s">
        <v>258</v>
      </c>
      <c r="V2" s="1" t="s">
        <v>237</v>
      </c>
    </row>
    <row r="3" spans="1:22" x14ac:dyDescent="0.2">
      <c r="A3" s="16" t="s">
        <v>294</v>
      </c>
      <c r="B3" s="4">
        <v>55300</v>
      </c>
      <c r="C3" s="4">
        <v>164600</v>
      </c>
      <c r="D3" s="4">
        <v>-109300</v>
      </c>
      <c r="E3" s="4">
        <v>-5633610000</v>
      </c>
      <c r="F3" s="4">
        <f t="shared" ref="F3:F79" si="0">E3+F4</f>
        <v>166792726494</v>
      </c>
      <c r="K3" s="4">
        <f t="shared" ref="K3:K25" si="1">K4+J3</f>
        <v>-1840475000</v>
      </c>
      <c r="L3" s="4">
        <v>594</v>
      </c>
      <c r="M3" s="4">
        <v>1250</v>
      </c>
      <c r="N3" s="4">
        <v>48</v>
      </c>
      <c r="O3" s="4">
        <v>120</v>
      </c>
      <c r="P3" s="4">
        <v>377800</v>
      </c>
      <c r="Q3" s="4">
        <v>842000</v>
      </c>
      <c r="R3" s="5">
        <v>2.1499999999999998E-2</v>
      </c>
      <c r="S3" s="4">
        <v>1303700</v>
      </c>
      <c r="T3" s="4">
        <f t="shared" ref="T3:T70" si="2">AVERAGE(S4,S13)</f>
        <v>630912</v>
      </c>
      <c r="U3" s="4">
        <f t="shared" ref="U3:U72" si="3">MIN(S4:S8)</f>
        <v>614310</v>
      </c>
      <c r="V3" s="5">
        <v>3.9699999999999999E-2</v>
      </c>
    </row>
    <row r="4" spans="1:22" x14ac:dyDescent="0.2">
      <c r="A4" s="16" t="s">
        <v>293</v>
      </c>
      <c r="B4" s="4">
        <v>25300</v>
      </c>
      <c r="C4" s="4">
        <v>13400</v>
      </c>
      <c r="D4" s="4">
        <v>11900</v>
      </c>
      <c r="E4" s="4">
        <v>606500000</v>
      </c>
      <c r="F4" s="4">
        <f t="shared" si="0"/>
        <v>172426336494</v>
      </c>
      <c r="K4" s="4">
        <f t="shared" si="1"/>
        <v>-1840475000</v>
      </c>
      <c r="L4" s="4">
        <v>821</v>
      </c>
      <c r="M4" s="4">
        <v>728</v>
      </c>
      <c r="N4" s="4">
        <v>31</v>
      </c>
      <c r="O4" s="4">
        <v>42</v>
      </c>
      <c r="P4" s="4">
        <v>408700</v>
      </c>
      <c r="Q4" s="4">
        <v>387700</v>
      </c>
      <c r="R4" s="5">
        <v>3.3599999999999998E-2</v>
      </c>
      <c r="S4" s="4">
        <v>854000</v>
      </c>
      <c r="T4" s="4">
        <f t="shared" si="2"/>
        <v>2145339</v>
      </c>
      <c r="U4" s="4">
        <f t="shared" si="3"/>
        <v>504527</v>
      </c>
      <c r="V4" s="5">
        <v>6.8400000000000002E-2</v>
      </c>
    </row>
    <row r="5" spans="1:22" x14ac:dyDescent="0.2">
      <c r="A5" s="16" t="s">
        <v>292</v>
      </c>
      <c r="B5" s="4">
        <v>68400</v>
      </c>
      <c r="C5" s="4">
        <v>381</v>
      </c>
      <c r="D5" s="4">
        <v>68019</v>
      </c>
      <c r="E5" s="4">
        <v>3396330000</v>
      </c>
      <c r="F5" s="4">
        <f t="shared" si="0"/>
        <v>171819836494</v>
      </c>
      <c r="K5" s="4">
        <f t="shared" si="1"/>
        <v>-1840475000</v>
      </c>
      <c r="L5" s="4">
        <v>1610</v>
      </c>
      <c r="M5" s="4">
        <v>1843</v>
      </c>
      <c r="N5" s="4">
        <v>157</v>
      </c>
      <c r="O5" s="4">
        <v>191</v>
      </c>
      <c r="P5" s="4">
        <v>1285700</v>
      </c>
      <c r="Q5" s="4">
        <v>1636500</v>
      </c>
      <c r="R5" s="5">
        <v>6.9800000000000001E-2</v>
      </c>
      <c r="S5" s="4">
        <v>3024772</v>
      </c>
      <c r="T5" s="4">
        <f t="shared" si="2"/>
        <v>633863.5</v>
      </c>
      <c r="U5" s="4">
        <f t="shared" si="3"/>
        <v>504527</v>
      </c>
      <c r="V5" s="5">
        <v>6.7199999999999996E-2</v>
      </c>
    </row>
    <row r="6" spans="1:22" x14ac:dyDescent="0.2">
      <c r="A6" s="16" t="s">
        <v>291</v>
      </c>
      <c r="B6" s="4">
        <v>19200</v>
      </c>
      <c r="C6" s="4">
        <v>3200</v>
      </c>
      <c r="D6" s="4">
        <v>16000</v>
      </c>
      <c r="E6" s="4">
        <v>733530000</v>
      </c>
      <c r="F6" s="4">
        <f t="shared" si="0"/>
        <v>168423506494</v>
      </c>
      <c r="K6" s="4">
        <f t="shared" si="1"/>
        <v>-1840475000</v>
      </c>
      <c r="L6" s="4">
        <v>441</v>
      </c>
      <c r="M6" s="4">
        <v>326</v>
      </c>
      <c r="N6" s="4">
        <v>26</v>
      </c>
      <c r="O6" s="4">
        <v>16</v>
      </c>
      <c r="P6" s="4">
        <v>335400</v>
      </c>
      <c r="Q6" s="4">
        <v>220200</v>
      </c>
      <c r="R6" s="5">
        <v>3.6200000000000003E-2</v>
      </c>
      <c r="S6" s="4">
        <v>690401</v>
      </c>
      <c r="T6" s="4">
        <f t="shared" si="2"/>
        <v>701583</v>
      </c>
      <c r="U6" s="4">
        <f t="shared" si="3"/>
        <v>460100</v>
      </c>
      <c r="V6" s="5">
        <v>3.8100000000000002E-2</v>
      </c>
    </row>
    <row r="7" spans="1:22" x14ac:dyDescent="0.2">
      <c r="A7" s="16" t="s">
        <v>288</v>
      </c>
      <c r="B7" s="4">
        <v>100</v>
      </c>
      <c r="C7" s="4">
        <v>123000</v>
      </c>
      <c r="D7" s="4">
        <v>-122900</v>
      </c>
      <c r="E7" s="4">
        <v>-5662090000</v>
      </c>
      <c r="F7" s="4">
        <f t="shared" si="0"/>
        <v>167689976494</v>
      </c>
      <c r="K7" s="4">
        <f t="shared" si="1"/>
        <v>-1840475000</v>
      </c>
      <c r="L7" s="4">
        <v>261</v>
      </c>
      <c r="M7" s="4">
        <v>780</v>
      </c>
      <c r="N7" s="4">
        <v>15</v>
      </c>
      <c r="O7" s="4">
        <v>29</v>
      </c>
      <c r="P7" s="4">
        <v>154300</v>
      </c>
      <c r="Q7" s="4">
        <v>419700</v>
      </c>
      <c r="R7" s="5">
        <v>-1.8200000000000001E-2</v>
      </c>
      <c r="S7" s="4">
        <v>614310</v>
      </c>
      <c r="T7" s="4">
        <f t="shared" si="2"/>
        <v>764791</v>
      </c>
      <c r="U7" s="4">
        <f t="shared" si="3"/>
        <v>460100</v>
      </c>
      <c r="V7" s="5">
        <v>3.0800000000000001E-2</v>
      </c>
    </row>
    <row r="8" spans="1:22" x14ac:dyDescent="0.2">
      <c r="A8" s="16" t="s">
        <v>287</v>
      </c>
      <c r="B8" s="4">
        <v>24100</v>
      </c>
      <c r="C8" s="4">
        <v>1400</v>
      </c>
      <c r="D8" s="4">
        <v>22700</v>
      </c>
      <c r="E8" s="4">
        <v>1066610000</v>
      </c>
      <c r="F8" s="4">
        <f t="shared" si="0"/>
        <v>173352066494</v>
      </c>
      <c r="K8" s="4">
        <f t="shared" si="1"/>
        <v>-1840475000</v>
      </c>
      <c r="L8" s="4">
        <v>634</v>
      </c>
      <c r="M8" s="4">
        <v>615</v>
      </c>
      <c r="N8" s="4">
        <v>32</v>
      </c>
      <c r="O8" s="4">
        <v>36</v>
      </c>
      <c r="P8" s="4">
        <v>432200</v>
      </c>
      <c r="Q8" s="4">
        <v>448600</v>
      </c>
      <c r="R8" s="5">
        <v>6.5000000000000006E-3</v>
      </c>
      <c r="S8" s="4">
        <v>927921</v>
      </c>
      <c r="T8" s="4">
        <f t="shared" si="2"/>
        <v>467156</v>
      </c>
      <c r="U8" s="4">
        <f t="shared" si="3"/>
        <v>407824</v>
      </c>
      <c r="V8" s="5">
        <v>3.61E-2</v>
      </c>
    </row>
    <row r="9" spans="1:22" x14ac:dyDescent="0.2">
      <c r="A9" s="16" t="s">
        <v>286</v>
      </c>
      <c r="B9" s="4">
        <v>11100</v>
      </c>
      <c r="C9" s="4">
        <v>113000</v>
      </c>
      <c r="D9" s="4">
        <v>-101900</v>
      </c>
      <c r="E9" s="4">
        <v>-4737910000</v>
      </c>
      <c r="F9" s="4">
        <f t="shared" si="0"/>
        <v>172285456494</v>
      </c>
      <c r="K9" s="4">
        <f t="shared" si="1"/>
        <v>-1840475000</v>
      </c>
      <c r="L9" s="4">
        <v>326</v>
      </c>
      <c r="M9" s="4">
        <v>549</v>
      </c>
      <c r="N9" s="4">
        <v>14</v>
      </c>
      <c r="O9" s="4">
        <v>14</v>
      </c>
      <c r="P9" s="4">
        <v>209800</v>
      </c>
      <c r="Q9" s="4">
        <v>261900</v>
      </c>
      <c r="R9" s="5">
        <v>2.2000000000000001E-3</v>
      </c>
      <c r="S9" s="4">
        <v>504527</v>
      </c>
      <c r="T9" s="4">
        <f t="shared" si="2"/>
        <v>820196.5</v>
      </c>
      <c r="U9" s="4">
        <f t="shared" si="3"/>
        <v>407824</v>
      </c>
      <c r="V9" s="5">
        <v>2.6499999999999999E-2</v>
      </c>
    </row>
    <row r="10" spans="1:22" x14ac:dyDescent="0.2">
      <c r="A10" s="16" t="s">
        <v>281</v>
      </c>
      <c r="B10" s="4">
        <v>0</v>
      </c>
      <c r="C10" s="4">
        <v>104800</v>
      </c>
      <c r="D10" s="4">
        <v>-104800</v>
      </c>
      <c r="E10" s="4">
        <v>-4859960000</v>
      </c>
      <c r="F10" s="4">
        <f t="shared" si="0"/>
        <v>177023366494</v>
      </c>
      <c r="K10" s="4">
        <f t="shared" si="1"/>
        <v>-1840475000</v>
      </c>
      <c r="L10" s="4">
        <v>353</v>
      </c>
      <c r="M10" s="4">
        <v>1173</v>
      </c>
      <c r="N10" s="4">
        <v>14</v>
      </c>
      <c r="O10" s="4">
        <v>42</v>
      </c>
      <c r="P10" s="4">
        <v>197300</v>
      </c>
      <c r="Q10" s="4">
        <v>622000</v>
      </c>
      <c r="R10" s="5">
        <v>-1.49E-2</v>
      </c>
      <c r="S10" s="4">
        <v>820186</v>
      </c>
      <c r="T10" s="4">
        <f t="shared" si="2"/>
        <v>574152.5</v>
      </c>
      <c r="U10" s="4">
        <f t="shared" si="3"/>
        <v>407824</v>
      </c>
      <c r="V10" s="5">
        <v>2.9900000000000003E-2</v>
      </c>
    </row>
    <row r="11" spans="1:22" x14ac:dyDescent="0.2">
      <c r="A11" s="16" t="s">
        <v>273</v>
      </c>
      <c r="B11" s="4">
        <v>0</v>
      </c>
      <c r="C11" s="4">
        <v>5800</v>
      </c>
      <c r="D11" s="4">
        <v>-5800</v>
      </c>
      <c r="E11" s="4">
        <v>-271520000</v>
      </c>
      <c r="F11" s="4">
        <f t="shared" si="0"/>
        <v>181883326494</v>
      </c>
      <c r="K11" s="4">
        <f t="shared" si="1"/>
        <v>-1840475000</v>
      </c>
      <c r="L11" s="4">
        <v>322</v>
      </c>
      <c r="M11" s="4">
        <v>419</v>
      </c>
      <c r="N11" s="4">
        <v>16</v>
      </c>
      <c r="O11" s="4">
        <v>21</v>
      </c>
      <c r="P11" s="4">
        <v>199900</v>
      </c>
      <c r="Q11" s="4">
        <v>242200</v>
      </c>
      <c r="R11" s="5">
        <v>-2.0999999999999999E-3</v>
      </c>
      <c r="S11" s="4">
        <v>460100</v>
      </c>
      <c r="T11" s="4">
        <f t="shared" si="2"/>
        <v>557815</v>
      </c>
      <c r="U11" s="4">
        <f t="shared" si="3"/>
        <v>407824</v>
      </c>
      <c r="V11" s="5">
        <v>2.3199999999999998E-2</v>
      </c>
    </row>
    <row r="12" spans="1:22" x14ac:dyDescent="0.2">
      <c r="A12" s="16" t="s">
        <v>272</v>
      </c>
      <c r="B12" s="4">
        <v>0</v>
      </c>
      <c r="C12" s="4">
        <v>11400</v>
      </c>
      <c r="D12" s="4">
        <v>-11400</v>
      </c>
      <c r="E12" s="4">
        <v>-535780000</v>
      </c>
      <c r="F12" s="4">
        <f t="shared" si="0"/>
        <v>182154846494</v>
      </c>
      <c r="K12" s="4">
        <f t="shared" si="1"/>
        <v>-1840475000</v>
      </c>
      <c r="L12" s="4">
        <v>381</v>
      </c>
      <c r="M12" s="4">
        <v>415</v>
      </c>
      <c r="N12" s="4">
        <v>27</v>
      </c>
      <c r="O12" s="4">
        <v>26</v>
      </c>
      <c r="P12" s="4">
        <v>248800</v>
      </c>
      <c r="Q12" s="4">
        <v>291400</v>
      </c>
      <c r="R12" s="5">
        <v>2.2000000000000001E-3</v>
      </c>
      <c r="S12" s="4">
        <v>588030</v>
      </c>
      <c r="T12" s="4">
        <f t="shared" si="2"/>
        <v>429155</v>
      </c>
      <c r="U12" s="4">
        <f t="shared" si="3"/>
        <v>407824</v>
      </c>
      <c r="V12" s="5">
        <v>2.41E-2</v>
      </c>
    </row>
    <row r="13" spans="1:22" x14ac:dyDescent="0.2">
      <c r="A13" s="16" t="s">
        <v>248</v>
      </c>
      <c r="B13" s="4">
        <v>0</v>
      </c>
      <c r="C13" s="4">
        <v>11400</v>
      </c>
      <c r="D13" s="4">
        <v>-11400</v>
      </c>
      <c r="E13" s="4">
        <v>-528620000</v>
      </c>
      <c r="F13" s="4">
        <f t="shared" si="0"/>
        <v>182690626494</v>
      </c>
      <c r="K13" s="4">
        <f t="shared" si="1"/>
        <v>-1840475000</v>
      </c>
      <c r="L13" s="4">
        <v>272</v>
      </c>
      <c r="M13" s="4">
        <v>297</v>
      </c>
      <c r="N13" s="4">
        <v>13</v>
      </c>
      <c r="O13" s="4">
        <v>13</v>
      </c>
      <c r="P13" s="4">
        <v>171700</v>
      </c>
      <c r="Q13" s="4">
        <v>191800</v>
      </c>
      <c r="R13" s="5">
        <v>1.3000000000000001E-2</v>
      </c>
      <c r="S13" s="4">
        <v>407824</v>
      </c>
      <c r="T13" s="4">
        <f t="shared" si="2"/>
        <v>917712</v>
      </c>
      <c r="U13" s="4">
        <f t="shared" si="3"/>
        <v>429785</v>
      </c>
      <c r="V13" s="5">
        <v>1.6E-2</v>
      </c>
    </row>
    <row r="14" spans="1:22" x14ac:dyDescent="0.2">
      <c r="A14" s="16" t="s">
        <v>240</v>
      </c>
      <c r="B14" s="4">
        <v>86800</v>
      </c>
      <c r="C14" s="4">
        <v>147400</v>
      </c>
      <c r="D14" s="4">
        <v>-60600</v>
      </c>
      <c r="E14" s="4">
        <v>-2870540000</v>
      </c>
      <c r="F14" s="4">
        <f t="shared" si="0"/>
        <v>183219246494</v>
      </c>
      <c r="K14" s="4">
        <f t="shared" si="1"/>
        <v>-1840475000</v>
      </c>
      <c r="L14" s="4">
        <v>828</v>
      </c>
      <c r="M14" s="4">
        <v>1198</v>
      </c>
      <c r="N14" s="4">
        <v>41</v>
      </c>
      <c r="O14" s="4">
        <v>36</v>
      </c>
      <c r="P14" s="4">
        <v>563400</v>
      </c>
      <c r="Q14" s="4">
        <v>614900</v>
      </c>
      <c r="R14" s="5">
        <v>-6.4000000000000003E-3</v>
      </c>
      <c r="S14" s="4">
        <v>1265906</v>
      </c>
      <c r="T14" s="4">
        <f t="shared" si="2"/>
        <v>475997</v>
      </c>
      <c r="U14" s="4">
        <f t="shared" si="3"/>
        <v>429785</v>
      </c>
      <c r="V14" s="5">
        <v>4.4500000000000005E-2</v>
      </c>
    </row>
    <row r="15" spans="1:22" x14ac:dyDescent="0.2">
      <c r="A15" s="16" t="s">
        <v>239</v>
      </c>
      <c r="B15" s="4">
        <v>0</v>
      </c>
      <c r="C15" s="4">
        <v>300</v>
      </c>
      <c r="D15" s="4">
        <v>-300</v>
      </c>
      <c r="E15" s="4">
        <v>-13740000</v>
      </c>
      <c r="F15" s="4">
        <f t="shared" si="0"/>
        <v>186089786494</v>
      </c>
      <c r="K15" s="4">
        <f t="shared" si="1"/>
        <v>-1840475000</v>
      </c>
      <c r="L15" s="4">
        <v>328</v>
      </c>
      <c r="M15" s="4">
        <v>569</v>
      </c>
      <c r="N15" s="4">
        <v>13</v>
      </c>
      <c r="O15" s="4">
        <v>21</v>
      </c>
      <c r="P15" s="4">
        <v>207500</v>
      </c>
      <c r="Q15" s="4">
        <v>320900</v>
      </c>
      <c r="R15" s="5">
        <v>6.5000000000000006E-3</v>
      </c>
      <c r="S15" s="4">
        <v>577326</v>
      </c>
      <c r="T15" s="4">
        <f t="shared" si="2"/>
        <v>653382</v>
      </c>
      <c r="U15" s="4">
        <f t="shared" si="3"/>
        <v>429785</v>
      </c>
      <c r="V15" s="5">
        <v>2.1600000000000001E-2</v>
      </c>
    </row>
    <row r="16" spans="1:22" x14ac:dyDescent="0.2">
      <c r="A16" s="16" t="s">
        <v>238</v>
      </c>
      <c r="B16" s="4">
        <v>0</v>
      </c>
      <c r="C16" s="4">
        <v>16000</v>
      </c>
      <c r="D16" s="4">
        <v>-16000</v>
      </c>
      <c r="E16" s="4">
        <v>-745460000</v>
      </c>
      <c r="F16" s="4">
        <f t="shared" si="0"/>
        <v>186103526494</v>
      </c>
      <c r="K16" s="4">
        <f t="shared" si="1"/>
        <v>-1840475000</v>
      </c>
      <c r="L16" s="4">
        <v>375</v>
      </c>
      <c r="M16" s="4">
        <v>753</v>
      </c>
      <c r="N16" s="4">
        <v>19</v>
      </c>
      <c r="O16" s="4">
        <v>43</v>
      </c>
      <c r="P16" s="4">
        <v>242300</v>
      </c>
      <c r="Q16" s="4">
        <v>469500</v>
      </c>
      <c r="R16" s="5">
        <v>-2.7300000000000001E-2</v>
      </c>
      <c r="S16" s="4">
        <v>788856</v>
      </c>
      <c r="T16" s="4">
        <f t="shared" si="2"/>
        <v>426316.5</v>
      </c>
      <c r="U16" s="4">
        <f t="shared" si="3"/>
        <v>429785</v>
      </c>
      <c r="V16" s="5">
        <v>3.4500000000000003E-2</v>
      </c>
    </row>
    <row r="17" spans="1:21" x14ac:dyDescent="0.2">
      <c r="A17" s="16" t="s">
        <v>234</v>
      </c>
      <c r="B17" s="4">
        <v>152700</v>
      </c>
      <c r="C17" s="4">
        <v>161400</v>
      </c>
      <c r="D17" s="4">
        <v>-8700</v>
      </c>
      <c r="E17" s="4">
        <v>-382150000</v>
      </c>
      <c r="F17" s="4">
        <f t="shared" si="0"/>
        <v>186848986494</v>
      </c>
      <c r="K17" s="4">
        <f t="shared" si="1"/>
        <v>-1840475000</v>
      </c>
      <c r="L17" s="4">
        <v>330</v>
      </c>
      <c r="M17" s="4">
        <v>433</v>
      </c>
      <c r="N17" s="4">
        <v>14</v>
      </c>
      <c r="O17" s="4">
        <v>17</v>
      </c>
      <c r="P17" s="4">
        <v>29300</v>
      </c>
      <c r="Q17" s="4">
        <v>36100</v>
      </c>
      <c r="R17" s="5">
        <v>-6.1999999999999998E-3</v>
      </c>
      <c r="S17" s="4">
        <v>601661</v>
      </c>
      <c r="T17" s="4">
        <f t="shared" si="2"/>
        <v>437773.5</v>
      </c>
      <c r="U17" s="4">
        <f t="shared" si="3"/>
        <v>429785</v>
      </c>
    </row>
    <row r="18" spans="1:21" x14ac:dyDescent="0.2">
      <c r="A18" s="16" t="s">
        <v>233</v>
      </c>
      <c r="B18" s="4">
        <v>151100</v>
      </c>
      <c r="C18" s="4">
        <v>30000</v>
      </c>
      <c r="D18" s="4">
        <v>121100</v>
      </c>
      <c r="E18" s="4">
        <v>5779070000</v>
      </c>
      <c r="F18" s="4">
        <f t="shared" si="0"/>
        <v>187231136494</v>
      </c>
      <c r="K18" s="4">
        <f t="shared" si="1"/>
        <v>-1840475000</v>
      </c>
      <c r="L18" s="4"/>
      <c r="M18" s="4"/>
      <c r="N18" s="4"/>
      <c r="O18" s="4"/>
      <c r="P18" s="4">
        <v>139200</v>
      </c>
      <c r="Q18" s="4">
        <v>176200</v>
      </c>
      <c r="R18" s="5">
        <v>6.4000000000000003E-3</v>
      </c>
      <c r="S18" s="4">
        <v>429785</v>
      </c>
      <c r="T18" s="4">
        <f t="shared" si="2"/>
        <v>653481</v>
      </c>
      <c r="U18" s="4">
        <f t="shared" si="3"/>
        <v>450486</v>
      </c>
    </row>
    <row r="19" spans="1:21" x14ac:dyDescent="0.2">
      <c r="A19" s="16" t="s">
        <v>232</v>
      </c>
      <c r="B19" s="4">
        <v>155800</v>
      </c>
      <c r="C19" s="4">
        <v>229100</v>
      </c>
      <c r="D19" s="4">
        <v>-73300</v>
      </c>
      <c r="E19" s="4">
        <v>-3450440000</v>
      </c>
      <c r="F19" s="4">
        <f t="shared" si="0"/>
        <v>181452066494</v>
      </c>
      <c r="K19" s="4">
        <f t="shared" si="1"/>
        <v>-1840475000</v>
      </c>
      <c r="L19" s="4"/>
      <c r="M19" s="4"/>
      <c r="N19" s="4"/>
      <c r="O19" s="4"/>
      <c r="P19" s="4">
        <v>324900</v>
      </c>
      <c r="Q19" s="4">
        <v>381300</v>
      </c>
      <c r="R19" s="5">
        <v>2.0499999999999997E-2</v>
      </c>
      <c r="S19" s="4">
        <v>820207</v>
      </c>
      <c r="T19" s="4">
        <f t="shared" si="2"/>
        <v>695586.5</v>
      </c>
      <c r="U19" s="4">
        <f t="shared" si="3"/>
        <v>374668</v>
      </c>
    </row>
    <row r="20" spans="1:21" x14ac:dyDescent="0.2">
      <c r="A20" s="16" t="s">
        <v>231</v>
      </c>
      <c r="B20" s="4">
        <v>120000</v>
      </c>
      <c r="C20" s="4">
        <v>163100</v>
      </c>
      <c r="D20" s="4">
        <v>-43100</v>
      </c>
      <c r="E20" s="4">
        <v>-2000670000</v>
      </c>
      <c r="F20" s="4">
        <f t="shared" si="0"/>
        <v>184902506494</v>
      </c>
      <c r="K20" s="4">
        <f t="shared" si="1"/>
        <v>-1840475000</v>
      </c>
      <c r="L20" s="4"/>
      <c r="M20" s="4"/>
      <c r="N20" s="4"/>
      <c r="O20" s="4"/>
      <c r="P20" s="4">
        <v>248500</v>
      </c>
      <c r="Q20" s="4">
        <v>342600</v>
      </c>
      <c r="R20" s="5">
        <v>3.3E-3</v>
      </c>
      <c r="S20" s="4">
        <v>688205</v>
      </c>
      <c r="T20" s="4">
        <f t="shared" si="2"/>
        <v>413821</v>
      </c>
      <c r="U20" s="4">
        <f t="shared" si="3"/>
        <v>374668</v>
      </c>
    </row>
    <row r="21" spans="1:21" x14ac:dyDescent="0.2">
      <c r="A21" s="16" t="s">
        <v>230</v>
      </c>
      <c r="B21" s="4">
        <v>131100</v>
      </c>
      <c r="C21" s="4">
        <v>53300</v>
      </c>
      <c r="D21" s="4">
        <v>77800</v>
      </c>
      <c r="E21" s="4">
        <v>3608640000</v>
      </c>
      <c r="F21" s="4">
        <f t="shared" si="0"/>
        <v>186903176494</v>
      </c>
      <c r="K21" s="4">
        <f t="shared" si="1"/>
        <v>-1840475000</v>
      </c>
      <c r="L21" s="4"/>
      <c r="M21" s="4"/>
      <c r="N21" s="4"/>
      <c r="O21" s="4"/>
      <c r="P21" s="4">
        <v>222400</v>
      </c>
      <c r="Q21" s="4">
        <v>207500</v>
      </c>
      <c r="R21" s="5">
        <v>2.2000000000000001E-3</v>
      </c>
      <c r="S21" s="4">
        <v>527600</v>
      </c>
      <c r="T21" s="4">
        <f t="shared" si="2"/>
        <v>483116</v>
      </c>
      <c r="U21" s="4">
        <f t="shared" si="3"/>
        <v>250972</v>
      </c>
    </row>
    <row r="22" spans="1:21" x14ac:dyDescent="0.2">
      <c r="A22" s="16" t="s">
        <v>229</v>
      </c>
      <c r="B22" s="4">
        <v>0</v>
      </c>
      <c r="C22" s="4">
        <v>19300</v>
      </c>
      <c r="D22" s="4">
        <v>-19300</v>
      </c>
      <c r="E22" s="4">
        <v>-897080000</v>
      </c>
      <c r="F22" s="4">
        <f t="shared" si="0"/>
        <v>183294536494</v>
      </c>
      <c r="K22" s="4">
        <f t="shared" si="1"/>
        <v>-1840475000</v>
      </c>
      <c r="L22" s="4"/>
      <c r="M22" s="4"/>
      <c r="N22" s="4"/>
      <c r="O22" s="4"/>
      <c r="P22" s="4">
        <v>152000</v>
      </c>
      <c r="Q22" s="4">
        <v>261500</v>
      </c>
      <c r="R22" s="5">
        <v>-4.3E-3</v>
      </c>
      <c r="S22" s="4">
        <v>450486</v>
      </c>
      <c r="T22" s="4">
        <f t="shared" si="2"/>
        <v>752850</v>
      </c>
      <c r="U22" s="4">
        <f t="shared" si="3"/>
        <v>250972</v>
      </c>
    </row>
    <row r="23" spans="1:21" x14ac:dyDescent="0.2">
      <c r="A23" s="16" t="s">
        <v>228</v>
      </c>
      <c r="B23" s="4">
        <v>150000</v>
      </c>
      <c r="C23" s="4">
        <v>5600</v>
      </c>
      <c r="D23" s="4">
        <v>144400</v>
      </c>
      <c r="E23" s="4">
        <v>6694600000</v>
      </c>
      <c r="F23" s="4">
        <f t="shared" si="0"/>
        <v>184191616494</v>
      </c>
      <c r="K23" s="4">
        <f t="shared" si="1"/>
        <v>-1840475000</v>
      </c>
      <c r="L23" s="4"/>
      <c r="M23" s="4"/>
      <c r="N23" s="4"/>
      <c r="O23" s="4"/>
      <c r="P23" s="4">
        <v>324800</v>
      </c>
      <c r="Q23" s="4">
        <v>177000</v>
      </c>
      <c r="R23" s="5">
        <v>1.3100000000000001E-2</v>
      </c>
      <c r="S23" s="4">
        <v>569518</v>
      </c>
      <c r="T23" s="4">
        <f t="shared" si="2"/>
        <v>1155619.5</v>
      </c>
      <c r="U23" s="4">
        <f t="shared" si="3"/>
        <v>250972</v>
      </c>
    </row>
    <row r="24" spans="1:21" x14ac:dyDescent="0.2">
      <c r="A24" s="16" t="s">
        <v>222</v>
      </c>
      <c r="B24" s="4">
        <v>1800</v>
      </c>
      <c r="C24" s="4">
        <v>19100</v>
      </c>
      <c r="D24" s="4">
        <v>-17300</v>
      </c>
      <c r="E24" s="4">
        <v>-791690000</v>
      </c>
      <c r="F24" s="4">
        <f t="shared" si="0"/>
        <v>177497016494</v>
      </c>
      <c r="K24" s="4">
        <f t="shared" si="1"/>
        <v>-1840475000</v>
      </c>
      <c r="L24" s="4"/>
      <c r="M24" s="4"/>
      <c r="N24" s="4"/>
      <c r="O24" s="4"/>
      <c r="P24" s="4">
        <v>181900</v>
      </c>
      <c r="Q24" s="4">
        <v>163700</v>
      </c>
      <c r="R24" s="5">
        <v>0</v>
      </c>
      <c r="S24" s="4">
        <v>374668</v>
      </c>
      <c r="T24" s="4">
        <f t="shared" si="2"/>
        <v>540366.5</v>
      </c>
      <c r="U24" s="4">
        <f t="shared" si="3"/>
        <v>250972</v>
      </c>
    </row>
    <row r="25" spans="1:21" x14ac:dyDescent="0.2">
      <c r="A25" s="16" t="s">
        <v>213</v>
      </c>
      <c r="B25" s="4">
        <v>6500</v>
      </c>
      <c r="C25" s="4">
        <v>0</v>
      </c>
      <c r="D25" s="4">
        <v>6500</v>
      </c>
      <c r="E25" s="4">
        <v>291260000</v>
      </c>
      <c r="F25" s="4">
        <f t="shared" si="0"/>
        <v>178288706494</v>
      </c>
      <c r="K25" s="4">
        <f t="shared" si="1"/>
        <v>-1840475000</v>
      </c>
      <c r="L25" s="4"/>
      <c r="M25" s="4"/>
      <c r="N25" s="4"/>
      <c r="O25" s="4"/>
      <c r="P25" s="4">
        <v>233400</v>
      </c>
      <c r="Q25" s="4">
        <v>195100</v>
      </c>
      <c r="R25" s="5">
        <v>2.92E-2</v>
      </c>
      <c r="S25" s="4">
        <v>517908</v>
      </c>
      <c r="T25" s="4">
        <f t="shared" si="2"/>
        <v>488417</v>
      </c>
      <c r="U25" s="4">
        <f t="shared" si="3"/>
        <v>250972</v>
      </c>
    </row>
    <row r="26" spans="1:21" x14ac:dyDescent="0.2">
      <c r="A26" s="16" t="s">
        <v>212</v>
      </c>
      <c r="B26" s="4">
        <v>4000</v>
      </c>
      <c r="C26" s="4">
        <v>13500</v>
      </c>
      <c r="D26" s="4">
        <v>-9500</v>
      </c>
      <c r="E26" s="4">
        <v>-427730000</v>
      </c>
      <c r="F26" s="4">
        <f t="shared" si="0"/>
        <v>177997446494</v>
      </c>
      <c r="K26" s="4">
        <f>K27+J26</f>
        <v>-1840475000</v>
      </c>
      <c r="L26" s="4"/>
      <c r="M26" s="4"/>
      <c r="N26" s="4"/>
      <c r="O26" s="4"/>
      <c r="P26" s="4">
        <v>67600</v>
      </c>
      <c r="Q26" s="4">
        <v>121800</v>
      </c>
      <c r="R26" s="5">
        <v>-1.32E-2</v>
      </c>
      <c r="S26" s="4">
        <v>250972</v>
      </c>
      <c r="T26" s="4">
        <f t="shared" si="2"/>
        <v>824692.5</v>
      </c>
      <c r="U26" s="4">
        <f t="shared" si="3"/>
        <v>300042</v>
      </c>
    </row>
    <row r="27" spans="1:21" x14ac:dyDescent="0.2">
      <c r="A27" s="16" t="s">
        <v>211</v>
      </c>
      <c r="B27" s="4">
        <v>25900</v>
      </c>
      <c r="C27" s="4">
        <v>200</v>
      </c>
      <c r="D27" s="4">
        <v>25700</v>
      </c>
      <c r="E27" s="4">
        <v>1163200000</v>
      </c>
      <c r="F27" s="4">
        <f t="shared" si="0"/>
        <v>178425176494</v>
      </c>
      <c r="G27" s="4">
        <v>0</v>
      </c>
      <c r="H27" s="4">
        <v>40600</v>
      </c>
      <c r="I27" s="4">
        <v>-40600</v>
      </c>
      <c r="J27" s="4">
        <v>-1840475000</v>
      </c>
      <c r="K27" s="4">
        <f>J27+K29</f>
        <v>-1840475000</v>
      </c>
      <c r="R27" s="5">
        <v>7.9000000000000008E-3</v>
      </c>
      <c r="S27" s="4">
        <v>445762</v>
      </c>
      <c r="T27" s="4">
        <f t="shared" si="2"/>
        <v>561052</v>
      </c>
      <c r="U27" s="4">
        <f t="shared" si="3"/>
        <v>300042</v>
      </c>
    </row>
    <row r="28" spans="1:21" x14ac:dyDescent="0.2">
      <c r="A28" s="16" t="s">
        <v>210</v>
      </c>
      <c r="B28" s="4">
        <v>12600</v>
      </c>
      <c r="C28" s="4">
        <v>8100</v>
      </c>
      <c r="D28" s="4">
        <v>4500</v>
      </c>
      <c r="E28" s="4">
        <v>205070000</v>
      </c>
      <c r="F28" s="4">
        <f t="shared" si="0"/>
        <v>177261976494</v>
      </c>
      <c r="L28" s="4"/>
      <c r="M28" s="4"/>
      <c r="N28" s="4"/>
      <c r="O28" s="4"/>
      <c r="P28" s="4">
        <v>170300</v>
      </c>
      <c r="Q28" s="4">
        <v>273800</v>
      </c>
      <c r="R28" s="5">
        <v>5.6999999999999993E-3</v>
      </c>
      <c r="S28" s="4">
        <v>486755</v>
      </c>
      <c r="T28" s="4">
        <f t="shared" si="2"/>
        <v>728204</v>
      </c>
      <c r="U28" s="4">
        <f t="shared" si="3"/>
        <v>300042</v>
      </c>
    </row>
    <row r="29" spans="1:21" x14ac:dyDescent="0.2">
      <c r="A29" s="16" t="s">
        <v>209</v>
      </c>
      <c r="B29" s="4">
        <v>5200</v>
      </c>
      <c r="C29" s="4">
        <v>16900</v>
      </c>
      <c r="D29" s="4">
        <v>-11700</v>
      </c>
      <c r="E29" s="4">
        <v>-533420000</v>
      </c>
      <c r="F29" s="4">
        <f t="shared" si="0"/>
        <v>177056906494</v>
      </c>
      <c r="K29">
        <f>J29</f>
        <v>0</v>
      </c>
      <c r="R29" s="5">
        <v>-3.3500000000000002E-2</v>
      </c>
      <c r="S29" s="4">
        <v>702968</v>
      </c>
      <c r="T29" s="4">
        <f t="shared" si="2"/>
        <v>497157.5</v>
      </c>
      <c r="U29" s="4">
        <f t="shared" si="3"/>
        <v>300042</v>
      </c>
    </row>
    <row r="30" spans="1:21" x14ac:dyDescent="0.2">
      <c r="A30" s="16" t="s">
        <v>208</v>
      </c>
      <c r="B30" s="4">
        <v>50100</v>
      </c>
      <c r="C30" s="4">
        <v>21700</v>
      </c>
      <c r="D30" s="4">
        <v>28400</v>
      </c>
      <c r="E30" s="4">
        <v>1320260000</v>
      </c>
      <c r="F30" s="4">
        <f t="shared" si="0"/>
        <v>177590326494</v>
      </c>
      <c r="R30" s="5">
        <v>7.7000000000000002E-3</v>
      </c>
      <c r="S30" s="4">
        <v>300042</v>
      </c>
      <c r="T30" s="4">
        <f t="shared" si="2"/>
        <v>831717.5</v>
      </c>
      <c r="U30" s="4">
        <f t="shared" si="3"/>
        <v>515746</v>
      </c>
    </row>
    <row r="31" spans="1:21" x14ac:dyDescent="0.2">
      <c r="A31" s="16" t="s">
        <v>207</v>
      </c>
      <c r="B31" s="4">
        <v>2500</v>
      </c>
      <c r="C31" s="4">
        <v>12500</v>
      </c>
      <c r="D31" s="4">
        <v>-10000</v>
      </c>
      <c r="E31" s="4">
        <v>-450090000</v>
      </c>
      <c r="F31" s="4">
        <f t="shared" si="0"/>
        <v>176270066494</v>
      </c>
      <c r="R31" s="5">
        <v>6.6E-3</v>
      </c>
      <c r="S31" s="4">
        <v>515746</v>
      </c>
      <c r="T31" s="4">
        <f t="shared" si="2"/>
        <v>828306</v>
      </c>
      <c r="U31" s="4">
        <f t="shared" si="3"/>
        <v>562825</v>
      </c>
    </row>
    <row r="32" spans="1:21" x14ac:dyDescent="0.2">
      <c r="A32" s="16" t="s">
        <v>206</v>
      </c>
      <c r="B32" s="4">
        <v>0</v>
      </c>
      <c r="C32" s="4">
        <v>125625</v>
      </c>
      <c r="D32" s="4">
        <v>-125625</v>
      </c>
      <c r="E32" s="4">
        <v>-5767720000</v>
      </c>
      <c r="F32" s="4">
        <f t="shared" si="0"/>
        <v>176720156494</v>
      </c>
      <c r="R32" s="5">
        <v>-2.1499999999999998E-2</v>
      </c>
      <c r="S32" s="4">
        <v>936182</v>
      </c>
      <c r="T32" s="4">
        <f t="shared" si="2"/>
        <v>2006288</v>
      </c>
      <c r="U32" s="4">
        <f t="shared" si="3"/>
        <v>562825</v>
      </c>
    </row>
    <row r="33" spans="1:21" x14ac:dyDescent="0.2">
      <c r="A33" s="16" t="s">
        <v>205</v>
      </c>
      <c r="B33" s="4">
        <v>52500</v>
      </c>
      <c r="C33" s="4">
        <v>32600</v>
      </c>
      <c r="D33" s="4">
        <v>19900</v>
      </c>
      <c r="E33" s="4">
        <v>938670000</v>
      </c>
      <c r="F33" s="4">
        <f t="shared" si="0"/>
        <v>182487876494</v>
      </c>
      <c r="R33" s="5">
        <v>-3.5200000000000002E-2</v>
      </c>
      <c r="S33" s="4">
        <v>1936571</v>
      </c>
      <c r="T33" s="4">
        <f t="shared" si="2"/>
        <v>917083.5</v>
      </c>
      <c r="U33" s="4">
        <f t="shared" si="3"/>
        <v>562825</v>
      </c>
    </row>
    <row r="34" spans="1:21" x14ac:dyDescent="0.2">
      <c r="A34" s="16" t="s">
        <v>204</v>
      </c>
      <c r="B34" s="4">
        <v>39200</v>
      </c>
      <c r="C34" s="4">
        <v>0</v>
      </c>
      <c r="D34" s="4">
        <v>39200</v>
      </c>
      <c r="E34" s="4">
        <v>1884790000</v>
      </c>
      <c r="F34" s="4">
        <f t="shared" si="0"/>
        <v>181549206494</v>
      </c>
      <c r="R34" s="5">
        <v>9.4999999999999998E-3</v>
      </c>
      <c r="S34" s="4">
        <v>562825</v>
      </c>
      <c r="T34" s="4">
        <f t="shared" si="2"/>
        <v>871106.5</v>
      </c>
      <c r="U34" s="4">
        <f t="shared" si="3"/>
        <v>635349</v>
      </c>
    </row>
    <row r="35" spans="1:21" x14ac:dyDescent="0.2">
      <c r="A35" s="16" t="s">
        <v>203</v>
      </c>
      <c r="B35" s="4">
        <v>0</v>
      </c>
      <c r="C35" s="4">
        <v>23400</v>
      </c>
      <c r="D35" s="4">
        <v>-23400</v>
      </c>
      <c r="E35" s="4">
        <v>-1115910000</v>
      </c>
      <c r="F35" s="4">
        <f t="shared" si="0"/>
        <v>179664416494</v>
      </c>
      <c r="R35" s="5">
        <v>-1.03E-2</v>
      </c>
      <c r="S35" s="4">
        <v>725862</v>
      </c>
      <c r="T35" s="4">
        <f t="shared" si="2"/>
        <v>1135700.5</v>
      </c>
      <c r="U35" s="4">
        <f t="shared" si="3"/>
        <v>635349</v>
      </c>
    </row>
    <row r="36" spans="1:21" x14ac:dyDescent="0.2">
      <c r="A36" s="16" t="s">
        <v>202</v>
      </c>
      <c r="B36" s="4">
        <v>45900</v>
      </c>
      <c r="C36" s="4">
        <v>300</v>
      </c>
      <c r="D36" s="4">
        <v>45600</v>
      </c>
      <c r="E36" s="4">
        <v>2172801099</v>
      </c>
      <c r="F36" s="4">
        <f t="shared" si="0"/>
        <v>180780326494</v>
      </c>
      <c r="R36" s="5">
        <v>5.8200000000000002E-2</v>
      </c>
      <c r="S36" s="4">
        <v>1203623</v>
      </c>
      <c r="T36" s="4">
        <f t="shared" si="2"/>
        <v>1484033.5</v>
      </c>
      <c r="U36" s="4">
        <f t="shared" si="3"/>
        <v>635349</v>
      </c>
    </row>
    <row r="37" spans="1:21" x14ac:dyDescent="0.2">
      <c r="A37" s="16" t="s">
        <v>201</v>
      </c>
      <c r="B37" s="4">
        <v>22200</v>
      </c>
      <c r="C37" s="4">
        <v>0</v>
      </c>
      <c r="D37" s="4">
        <v>22200</v>
      </c>
      <c r="E37" s="4">
        <v>1002730000</v>
      </c>
      <c r="F37" s="4">
        <f t="shared" si="0"/>
        <v>178607525395</v>
      </c>
      <c r="R37" s="5">
        <v>1.9E-2</v>
      </c>
      <c r="S37" s="4">
        <v>635349</v>
      </c>
      <c r="T37" s="4">
        <f t="shared" si="2"/>
        <v>1328326.5</v>
      </c>
      <c r="U37" s="4">
        <f t="shared" si="3"/>
        <v>694273</v>
      </c>
    </row>
    <row r="38" spans="1:21" x14ac:dyDescent="0.2">
      <c r="A38" s="16" t="s">
        <v>200</v>
      </c>
      <c r="B38" s="4">
        <v>9125</v>
      </c>
      <c r="C38" s="4">
        <v>1500</v>
      </c>
      <c r="D38" s="4">
        <v>7625</v>
      </c>
      <c r="E38" s="4">
        <v>349480000</v>
      </c>
      <c r="F38" s="4">
        <f t="shared" si="0"/>
        <v>177604795395</v>
      </c>
      <c r="R38" s="5">
        <v>-1.7500000000000002E-2</v>
      </c>
      <c r="S38" s="4">
        <v>753440</v>
      </c>
      <c r="T38" s="4">
        <f t="shared" si="2"/>
        <v>727912</v>
      </c>
      <c r="U38" s="4">
        <f t="shared" si="3"/>
        <v>694273</v>
      </c>
    </row>
    <row r="39" spans="1:21" x14ac:dyDescent="0.2">
      <c r="A39" s="16" t="s">
        <v>199</v>
      </c>
      <c r="B39" s="4">
        <v>0</v>
      </c>
      <c r="C39" s="4">
        <v>28452</v>
      </c>
      <c r="D39" s="4">
        <v>-28452</v>
      </c>
      <c r="E39" s="4">
        <v>-1300730000</v>
      </c>
      <c r="F39" s="4">
        <f t="shared" si="0"/>
        <v>177255315395</v>
      </c>
      <c r="R39" s="5">
        <v>0.01</v>
      </c>
      <c r="S39" s="4">
        <v>694273</v>
      </c>
      <c r="T39" s="4">
        <f t="shared" si="2"/>
        <v>1258457</v>
      </c>
      <c r="U39" s="4">
        <f t="shared" si="3"/>
        <v>720430</v>
      </c>
    </row>
    <row r="40" spans="1:21" x14ac:dyDescent="0.2">
      <c r="A40" s="16" t="s">
        <v>198</v>
      </c>
      <c r="B40" s="4">
        <v>0</v>
      </c>
      <c r="C40" s="4">
        <v>35500</v>
      </c>
      <c r="D40" s="4">
        <v>-35500</v>
      </c>
      <c r="E40" s="4">
        <v>-1569770000</v>
      </c>
      <c r="F40" s="4">
        <f t="shared" si="0"/>
        <v>178556045395</v>
      </c>
      <c r="R40" s="5">
        <v>0</v>
      </c>
      <c r="S40" s="4">
        <v>1147689</v>
      </c>
      <c r="T40" s="4">
        <f t="shared" si="2"/>
        <v>818254</v>
      </c>
      <c r="U40" s="4">
        <f t="shared" si="3"/>
        <v>720430</v>
      </c>
    </row>
    <row r="41" spans="1:21" x14ac:dyDescent="0.2">
      <c r="A41" s="16" t="s">
        <v>197</v>
      </c>
      <c r="B41" s="4">
        <v>52200</v>
      </c>
      <c r="C41" s="4">
        <v>23500</v>
      </c>
      <c r="D41" s="4">
        <v>28700</v>
      </c>
      <c r="E41" s="4">
        <v>1296500000</v>
      </c>
      <c r="F41" s="4">
        <f t="shared" si="0"/>
        <v>180125815395</v>
      </c>
      <c r="R41" s="5">
        <v>-1.09E-2</v>
      </c>
      <c r="S41" s="4">
        <v>720430</v>
      </c>
      <c r="T41" s="4">
        <f t="shared" si="2"/>
        <v>1524211</v>
      </c>
      <c r="U41" s="4">
        <f t="shared" si="3"/>
        <v>1016351</v>
      </c>
    </row>
    <row r="42" spans="1:21" x14ac:dyDescent="0.2">
      <c r="A42" s="16" t="s">
        <v>196</v>
      </c>
      <c r="B42" s="4">
        <v>172800</v>
      </c>
      <c r="C42" s="4">
        <v>700</v>
      </c>
      <c r="D42" s="4">
        <v>172100</v>
      </c>
      <c r="E42" s="4">
        <v>7449960000</v>
      </c>
      <c r="F42" s="4">
        <f t="shared" si="0"/>
        <v>178829315395</v>
      </c>
      <c r="R42" s="5">
        <v>6.3E-2</v>
      </c>
      <c r="S42" s="4">
        <v>2076005</v>
      </c>
      <c r="T42" s="4">
        <f t="shared" si="2"/>
        <v>1471599.5</v>
      </c>
      <c r="U42" s="4">
        <f t="shared" si="3"/>
        <v>1016351</v>
      </c>
    </row>
    <row r="43" spans="1:21" x14ac:dyDescent="0.2">
      <c r="A43" s="16" t="s">
        <v>195</v>
      </c>
      <c r="B43" s="4">
        <v>14800</v>
      </c>
      <c r="C43" s="4">
        <v>300</v>
      </c>
      <c r="D43" s="4">
        <v>14500</v>
      </c>
      <c r="E43" s="4">
        <v>664970000</v>
      </c>
      <c r="F43" s="4">
        <f t="shared" si="0"/>
        <v>171379355395</v>
      </c>
      <c r="R43" s="5">
        <v>-6.9400000000000003E-2</v>
      </c>
      <c r="S43" s="4">
        <v>1271342</v>
      </c>
      <c r="T43" s="4">
        <f t="shared" si="2"/>
        <v>1261862</v>
      </c>
      <c r="U43" s="4">
        <f t="shared" si="3"/>
        <v>761551</v>
      </c>
    </row>
    <row r="44" spans="1:21" x14ac:dyDescent="0.2">
      <c r="A44" s="16" t="s">
        <v>194</v>
      </c>
      <c r="B44" s="4">
        <v>52100</v>
      </c>
      <c r="C44" s="4">
        <v>2122</v>
      </c>
      <c r="D44" s="4">
        <v>49978</v>
      </c>
      <c r="E44" s="4">
        <v>2300630000</v>
      </c>
      <c r="F44" s="4">
        <f t="shared" si="0"/>
        <v>170714385395</v>
      </c>
      <c r="R44" s="5">
        <v>1.1000000000000001E-3</v>
      </c>
      <c r="S44" s="4">
        <v>1016351</v>
      </c>
      <c r="T44" s="4">
        <f t="shared" si="2"/>
        <v>1490744</v>
      </c>
      <c r="U44" s="4">
        <f t="shared" si="3"/>
        <v>761551</v>
      </c>
    </row>
    <row r="45" spans="1:21" x14ac:dyDescent="0.2">
      <c r="A45" s="16" t="s">
        <v>193</v>
      </c>
      <c r="B45" s="4">
        <v>36100</v>
      </c>
      <c r="C45" s="4">
        <v>0</v>
      </c>
      <c r="D45" s="4">
        <v>36100</v>
      </c>
      <c r="E45" s="4">
        <v>1653985395</v>
      </c>
      <c r="F45" s="4">
        <f t="shared" si="0"/>
        <v>168413755395</v>
      </c>
      <c r="R45" s="5">
        <v>2.7999999999999997E-2</v>
      </c>
      <c r="S45" s="4">
        <v>1067778</v>
      </c>
      <c r="T45" s="4">
        <f t="shared" si="2"/>
        <v>1784118.5</v>
      </c>
      <c r="U45" s="4">
        <f t="shared" si="3"/>
        <v>761551</v>
      </c>
    </row>
    <row r="46" spans="1:21" x14ac:dyDescent="0.2">
      <c r="A46" s="16" t="s">
        <v>192</v>
      </c>
      <c r="B46" s="4">
        <v>124100</v>
      </c>
      <c r="C46" s="4">
        <v>4016</v>
      </c>
      <c r="D46" s="4">
        <v>120084</v>
      </c>
      <c r="E46" s="4">
        <v>5170370000</v>
      </c>
      <c r="F46" s="4">
        <f t="shared" si="0"/>
        <v>166759770000</v>
      </c>
      <c r="R46" s="5">
        <v>6.93E-2</v>
      </c>
      <c r="S46" s="4">
        <v>2332718</v>
      </c>
      <c r="T46" s="4">
        <f t="shared" si="2"/>
        <v>1375014</v>
      </c>
      <c r="U46" s="4">
        <f t="shared" si="3"/>
        <v>761551</v>
      </c>
    </row>
    <row r="47" spans="1:21" x14ac:dyDescent="0.2">
      <c r="A47" s="16" t="s">
        <v>191</v>
      </c>
      <c r="B47" s="4">
        <v>18700</v>
      </c>
      <c r="C47" s="4">
        <v>111300</v>
      </c>
      <c r="D47" s="4">
        <v>-92600</v>
      </c>
      <c r="E47" s="4">
        <v>-4014520000</v>
      </c>
      <c r="F47" s="4">
        <f t="shared" si="0"/>
        <v>161589400000</v>
      </c>
      <c r="R47" s="5">
        <v>-4.5499999999999999E-2</v>
      </c>
      <c r="S47" s="4">
        <v>1903213</v>
      </c>
      <c r="T47" s="4">
        <f t="shared" si="2"/>
        <v>971606</v>
      </c>
      <c r="U47" s="4">
        <f t="shared" si="3"/>
        <v>761551</v>
      </c>
    </row>
    <row r="48" spans="1:21" x14ac:dyDescent="0.2">
      <c r="A48" s="16" t="s">
        <v>190</v>
      </c>
      <c r="B48" s="4">
        <v>19800</v>
      </c>
      <c r="C48" s="4">
        <v>4100</v>
      </c>
      <c r="D48" s="4">
        <v>15700</v>
      </c>
      <c r="E48" s="4">
        <v>682920000</v>
      </c>
      <c r="F48" s="4">
        <f t="shared" si="0"/>
        <v>165603920000</v>
      </c>
      <c r="R48" s="5">
        <v>2.3E-3</v>
      </c>
      <c r="S48" s="4">
        <v>761551</v>
      </c>
      <c r="T48" s="4">
        <f t="shared" si="2"/>
        <v>1392861</v>
      </c>
      <c r="U48" s="4">
        <f t="shared" si="3"/>
        <v>916078</v>
      </c>
    </row>
    <row r="49" spans="1:21" x14ac:dyDescent="0.2">
      <c r="A49" s="16" t="s">
        <v>189</v>
      </c>
      <c r="B49" s="4">
        <v>555600</v>
      </c>
      <c r="C49" s="4">
        <v>36700</v>
      </c>
      <c r="D49" s="4">
        <v>518900</v>
      </c>
      <c r="E49" s="4">
        <v>22652540000</v>
      </c>
      <c r="F49" s="4">
        <f t="shared" si="0"/>
        <v>164921000000</v>
      </c>
      <c r="R49" s="5">
        <v>1.9799999999999998E-2</v>
      </c>
      <c r="S49" s="4">
        <v>1369225</v>
      </c>
      <c r="T49" s="4">
        <f t="shared" si="2"/>
        <v>912186.5</v>
      </c>
      <c r="U49" s="4">
        <f t="shared" si="3"/>
        <v>916078</v>
      </c>
    </row>
    <row r="50" spans="1:21" x14ac:dyDescent="0.2">
      <c r="A50" s="16" t="s">
        <v>188</v>
      </c>
      <c r="B50" s="4">
        <v>10800</v>
      </c>
      <c r="C50" s="4">
        <v>17600</v>
      </c>
      <c r="D50" s="4">
        <v>-6800</v>
      </c>
      <c r="E50" s="4">
        <v>-295430000</v>
      </c>
      <c r="F50" s="4">
        <f t="shared" si="0"/>
        <v>142268460000</v>
      </c>
      <c r="R50" s="5">
        <v>9.4999999999999998E-3</v>
      </c>
      <c r="S50" s="4">
        <v>916078</v>
      </c>
      <c r="T50" s="4">
        <f t="shared" si="2"/>
        <v>1349973.5</v>
      </c>
      <c r="U50" s="4">
        <f t="shared" si="3"/>
        <v>972417</v>
      </c>
    </row>
    <row r="51" spans="1:21" x14ac:dyDescent="0.2">
      <c r="A51" s="16" t="s">
        <v>187</v>
      </c>
      <c r="B51" s="4">
        <v>3600</v>
      </c>
      <c r="C51" s="4">
        <v>9200</v>
      </c>
      <c r="D51" s="4">
        <v>-5600</v>
      </c>
      <c r="E51" s="4">
        <v>-235690000</v>
      </c>
      <c r="F51" s="4">
        <f t="shared" si="0"/>
        <v>142563890000</v>
      </c>
      <c r="R51" s="5">
        <v>1.6799999999999999E-2</v>
      </c>
      <c r="S51" s="4">
        <v>972417</v>
      </c>
      <c r="T51" s="4">
        <f t="shared" si="2"/>
        <v>1233411.5</v>
      </c>
      <c r="U51" s="4">
        <f t="shared" si="3"/>
        <v>846815</v>
      </c>
    </row>
    <row r="52" spans="1:21" x14ac:dyDescent="0.2">
      <c r="A52" s="16" t="s">
        <v>186</v>
      </c>
      <c r="B52" s="4">
        <v>27900</v>
      </c>
      <c r="C52" s="4">
        <v>326</v>
      </c>
      <c r="D52" s="4">
        <v>27574</v>
      </c>
      <c r="E52" s="4">
        <v>1173190000</v>
      </c>
      <c r="F52" s="4">
        <f t="shared" si="0"/>
        <v>142799580000</v>
      </c>
      <c r="R52" s="5">
        <v>1.1999999999999999E-3</v>
      </c>
      <c r="S52" s="4">
        <v>1671857</v>
      </c>
      <c r="T52" s="4">
        <f t="shared" si="2"/>
        <v>1338208.5</v>
      </c>
      <c r="U52" s="4">
        <f t="shared" si="3"/>
        <v>846815</v>
      </c>
    </row>
    <row r="53" spans="1:21" x14ac:dyDescent="0.2">
      <c r="A53" s="16" t="s">
        <v>185</v>
      </c>
      <c r="B53" s="4">
        <v>36500</v>
      </c>
      <c r="C53" s="4">
        <v>8500</v>
      </c>
      <c r="D53" s="4">
        <v>28000</v>
      </c>
      <c r="E53" s="4">
        <v>1152120000</v>
      </c>
      <c r="F53" s="4">
        <f t="shared" si="0"/>
        <v>141626390000</v>
      </c>
      <c r="R53" s="5">
        <v>5.0300000000000004E-2</v>
      </c>
      <c r="S53" s="4">
        <v>1507373</v>
      </c>
      <c r="T53" s="4">
        <f t="shared" si="2"/>
        <v>2518030</v>
      </c>
      <c r="U53" s="4">
        <f t="shared" si="3"/>
        <v>846815</v>
      </c>
    </row>
    <row r="54" spans="1:21" x14ac:dyDescent="0.2">
      <c r="A54" s="16" t="s">
        <v>184</v>
      </c>
      <c r="B54" s="4">
        <v>9200</v>
      </c>
      <c r="C54" s="4">
        <v>12800</v>
      </c>
      <c r="D54" s="4">
        <v>-3600</v>
      </c>
      <c r="E54" s="4">
        <v>-137530000</v>
      </c>
      <c r="F54" s="4">
        <f t="shared" si="0"/>
        <v>140474270000</v>
      </c>
      <c r="R54" s="5">
        <v>6.9900000000000004E-2</v>
      </c>
      <c r="S54" s="4">
        <v>1913710</v>
      </c>
      <c r="T54" s="4">
        <f t="shared" si="2"/>
        <v>1425162</v>
      </c>
      <c r="U54" s="4">
        <f t="shared" si="3"/>
        <v>846815</v>
      </c>
    </row>
    <row r="55" spans="1:21" x14ac:dyDescent="0.2">
      <c r="A55" s="16" t="s">
        <v>183</v>
      </c>
      <c r="B55" s="4">
        <v>300000</v>
      </c>
      <c r="C55" s="4">
        <v>2500</v>
      </c>
      <c r="D55" s="4">
        <v>297500</v>
      </c>
      <c r="E55" s="4">
        <v>11023650000</v>
      </c>
      <c r="F55" s="4">
        <f t="shared" si="0"/>
        <v>140611800000</v>
      </c>
      <c r="R55" s="5">
        <v>-5.3E-3</v>
      </c>
      <c r="S55" s="4">
        <v>1235519</v>
      </c>
      <c r="T55" s="4">
        <f t="shared" si="2"/>
        <v>894486</v>
      </c>
      <c r="U55" s="4">
        <f t="shared" si="3"/>
        <v>846815</v>
      </c>
    </row>
    <row r="56" spans="1:21" x14ac:dyDescent="0.2">
      <c r="A56" s="16" t="s">
        <v>182</v>
      </c>
      <c r="B56" s="4">
        <v>207400</v>
      </c>
      <c r="C56" s="4">
        <v>8162</v>
      </c>
      <c r="D56" s="4">
        <v>199238</v>
      </c>
      <c r="E56" s="4">
        <v>7413300000</v>
      </c>
      <c r="F56" s="4">
        <f t="shared" si="0"/>
        <v>129588150000</v>
      </c>
      <c r="R56" s="5">
        <v>1.09E-2</v>
      </c>
      <c r="S56" s="4">
        <v>846815</v>
      </c>
      <c r="T56" s="4">
        <f t="shared" si="2"/>
        <v>972411.5</v>
      </c>
      <c r="U56" s="4">
        <f t="shared" si="3"/>
        <v>794966</v>
      </c>
    </row>
    <row r="57" spans="1:21" x14ac:dyDescent="0.2">
      <c r="A57" s="16" t="s">
        <v>181</v>
      </c>
      <c r="B57" s="4">
        <v>350000</v>
      </c>
      <c r="C57" s="4">
        <v>35600</v>
      </c>
      <c r="D57" s="4">
        <v>314400</v>
      </c>
      <c r="E57" s="4">
        <v>11594230000</v>
      </c>
      <c r="F57" s="4">
        <f t="shared" si="0"/>
        <v>122174850000</v>
      </c>
      <c r="R57" s="5">
        <v>-2.5999999999999999E-3</v>
      </c>
      <c r="S57" s="4">
        <v>1181661</v>
      </c>
      <c r="T57" s="4">
        <f t="shared" si="2"/>
        <v>1889893</v>
      </c>
      <c r="U57" s="4">
        <f t="shared" si="3"/>
        <v>794966</v>
      </c>
    </row>
    <row r="58" spans="1:21" x14ac:dyDescent="0.2">
      <c r="A58" s="16" t="s">
        <v>180</v>
      </c>
      <c r="B58" s="4">
        <v>0</v>
      </c>
      <c r="C58" s="4">
        <v>10000</v>
      </c>
      <c r="D58" s="4">
        <v>-10000</v>
      </c>
      <c r="E58" s="4">
        <v>-358500000</v>
      </c>
      <c r="F58" s="4">
        <f t="shared" si="0"/>
        <v>110580620000</v>
      </c>
      <c r="R58" s="5">
        <v>6.7699999999999996E-2</v>
      </c>
      <c r="S58" s="4">
        <v>1416497</v>
      </c>
      <c r="T58" s="4">
        <f t="shared" si="2"/>
        <v>1149395</v>
      </c>
      <c r="U58" s="4">
        <f t="shared" si="3"/>
        <v>794966</v>
      </c>
    </row>
    <row r="59" spans="1:21" x14ac:dyDescent="0.2">
      <c r="A59" s="16" t="s">
        <v>179</v>
      </c>
      <c r="B59" s="4">
        <v>40800</v>
      </c>
      <c r="C59" s="4">
        <v>648</v>
      </c>
      <c r="D59" s="4">
        <v>40152</v>
      </c>
      <c r="E59" s="4">
        <v>1345240000</v>
      </c>
      <c r="F59" s="4">
        <f t="shared" si="0"/>
        <v>110939120000</v>
      </c>
      <c r="R59" s="5">
        <v>4.6699999999999998E-2</v>
      </c>
      <c r="S59" s="4">
        <v>908295</v>
      </c>
      <c r="T59" s="4">
        <f t="shared" si="2"/>
        <v>2053983.5</v>
      </c>
      <c r="U59" s="4">
        <f t="shared" si="3"/>
        <v>794966</v>
      </c>
    </row>
    <row r="60" spans="1:21" x14ac:dyDescent="0.2">
      <c r="A60" s="16" t="s">
        <v>178</v>
      </c>
      <c r="B60" s="4">
        <v>454700</v>
      </c>
      <c r="C60" s="4">
        <v>2600</v>
      </c>
      <c r="D60" s="4">
        <v>452100</v>
      </c>
      <c r="E60" s="4">
        <v>15130880000</v>
      </c>
      <c r="F60" s="4">
        <f t="shared" si="0"/>
        <v>109593880000</v>
      </c>
      <c r="R60" s="5">
        <v>-6.7400000000000002E-2</v>
      </c>
      <c r="S60" s="4">
        <v>1727530</v>
      </c>
      <c r="T60" s="4">
        <f t="shared" si="2"/>
        <v>985528.5</v>
      </c>
      <c r="U60" s="4">
        <f t="shared" si="3"/>
        <v>794966</v>
      </c>
    </row>
    <row r="61" spans="1:21" x14ac:dyDescent="0.2">
      <c r="A61" s="16" t="s">
        <v>177</v>
      </c>
      <c r="B61" s="4">
        <v>100500</v>
      </c>
      <c r="C61" s="4">
        <v>1100</v>
      </c>
      <c r="D61" s="4">
        <v>99400</v>
      </c>
      <c r="E61" s="4">
        <v>3714130000</v>
      </c>
      <c r="F61" s="4">
        <f t="shared" si="0"/>
        <v>94463000000</v>
      </c>
      <c r="R61" s="5">
        <v>-6.8000000000000005E-2</v>
      </c>
      <c r="S61" s="4">
        <v>794966</v>
      </c>
      <c r="T61" s="4">
        <f t="shared" si="2"/>
        <v>1186501.5</v>
      </c>
      <c r="U61" s="4">
        <f t="shared" si="3"/>
        <v>763162</v>
      </c>
    </row>
    <row r="62" spans="1:21" x14ac:dyDescent="0.2">
      <c r="A62" s="16" t="s">
        <v>176</v>
      </c>
      <c r="B62" s="4">
        <v>202000</v>
      </c>
      <c r="C62" s="4">
        <v>11000</v>
      </c>
      <c r="D62" s="4">
        <v>191000</v>
      </c>
      <c r="E62" s="4">
        <v>7272310000</v>
      </c>
      <c r="F62" s="4">
        <f t="shared" si="0"/>
        <v>90748870000</v>
      </c>
      <c r="R62" s="5">
        <v>2.0099999999999996E-2</v>
      </c>
      <c r="S62" s="4">
        <v>1169044</v>
      </c>
      <c r="T62" s="4">
        <f t="shared" si="2"/>
        <v>2268922</v>
      </c>
      <c r="U62" s="4">
        <f t="shared" si="3"/>
        <v>763162</v>
      </c>
    </row>
    <row r="63" spans="1:21" x14ac:dyDescent="0.2">
      <c r="A63" s="16" t="s">
        <v>175</v>
      </c>
      <c r="B63" s="4">
        <v>603100</v>
      </c>
      <c r="C63" s="4">
        <v>157100</v>
      </c>
      <c r="D63" s="4">
        <v>446000</v>
      </c>
      <c r="E63" s="4">
        <v>16260550000</v>
      </c>
      <c r="F63" s="4">
        <f t="shared" si="0"/>
        <v>83476560000</v>
      </c>
      <c r="R63" s="5">
        <v>-2.4700000000000003E-2</v>
      </c>
      <c r="S63" s="4">
        <v>3122350</v>
      </c>
      <c r="T63" s="4">
        <f t="shared" si="2"/>
        <v>1518319.5</v>
      </c>
      <c r="U63" s="4">
        <f t="shared" si="3"/>
        <v>763162</v>
      </c>
    </row>
    <row r="64" spans="1:21" x14ac:dyDescent="0.2">
      <c r="A64" s="16" t="s">
        <v>174</v>
      </c>
      <c r="B64" s="4">
        <v>350000</v>
      </c>
      <c r="C64" s="4">
        <v>67200</v>
      </c>
      <c r="D64" s="4">
        <v>282800</v>
      </c>
      <c r="E64" s="4">
        <v>10974610000</v>
      </c>
      <c r="F64" s="4">
        <f t="shared" si="0"/>
        <v>67216010000</v>
      </c>
      <c r="R64" s="5">
        <v>1.06E-2</v>
      </c>
      <c r="S64" s="4">
        <v>1614805</v>
      </c>
      <c r="T64" s="4">
        <f t="shared" si="2"/>
        <v>1292346</v>
      </c>
      <c r="U64" s="4">
        <f t="shared" si="3"/>
        <v>763162</v>
      </c>
    </row>
    <row r="65" spans="1:21" x14ac:dyDescent="0.2">
      <c r="A65" s="16" t="s">
        <v>173</v>
      </c>
      <c r="B65" s="4">
        <v>211000</v>
      </c>
      <c r="C65" s="4">
        <v>8400</v>
      </c>
      <c r="D65" s="4">
        <v>202600</v>
      </c>
      <c r="E65" s="4">
        <v>7559270000</v>
      </c>
      <c r="F65" s="4">
        <f t="shared" si="0"/>
        <v>56241400000</v>
      </c>
      <c r="R65" s="5">
        <v>2.1600000000000001E-2</v>
      </c>
      <c r="S65" s="4">
        <v>942157</v>
      </c>
      <c r="T65" s="4">
        <f t="shared" si="2"/>
        <v>1390938.5</v>
      </c>
      <c r="U65" s="4">
        <f t="shared" si="3"/>
        <v>763162</v>
      </c>
    </row>
    <row r="66" spans="1:21" x14ac:dyDescent="0.2">
      <c r="A66" s="16" t="s">
        <v>172</v>
      </c>
      <c r="B66" s="4">
        <v>100</v>
      </c>
      <c r="C66" s="4">
        <v>140400</v>
      </c>
      <c r="D66" s="4">
        <v>-140300</v>
      </c>
      <c r="E66" s="4">
        <v>-5270560000</v>
      </c>
      <c r="F66" s="4">
        <f t="shared" si="0"/>
        <v>48682130000</v>
      </c>
      <c r="R66" s="5">
        <v>-2.23E-2</v>
      </c>
      <c r="S66" s="4">
        <v>763162</v>
      </c>
      <c r="T66" s="4">
        <f t="shared" si="2"/>
        <v>1869368</v>
      </c>
      <c r="U66" s="4">
        <f t="shared" si="3"/>
        <v>1176091</v>
      </c>
    </row>
    <row r="67" spans="1:21" x14ac:dyDescent="0.2">
      <c r="A67" s="16" t="s">
        <v>171</v>
      </c>
      <c r="B67" s="4">
        <v>502500</v>
      </c>
      <c r="C67" s="4">
        <v>18000</v>
      </c>
      <c r="D67" s="4">
        <v>484500</v>
      </c>
      <c r="E67" s="4">
        <v>17718130000</v>
      </c>
      <c r="F67" s="4">
        <f t="shared" si="0"/>
        <v>53952690000</v>
      </c>
      <c r="R67" s="5">
        <v>6.8900000000000003E-2</v>
      </c>
      <c r="S67" s="4">
        <v>2363289</v>
      </c>
      <c r="T67" s="4">
        <f t="shared" si="2"/>
        <v>1312364.5</v>
      </c>
      <c r="U67" s="4">
        <f t="shared" si="3"/>
        <v>1176091</v>
      </c>
    </row>
    <row r="68" spans="1:21" x14ac:dyDescent="0.2">
      <c r="A68" s="16" t="s">
        <v>170</v>
      </c>
      <c r="B68" s="4">
        <v>9000</v>
      </c>
      <c r="C68" s="4">
        <v>46200</v>
      </c>
      <c r="D68" s="4">
        <v>-37200</v>
      </c>
      <c r="E68" s="4">
        <v>-1379820000</v>
      </c>
      <c r="F68" s="4">
        <f t="shared" si="0"/>
        <v>36234560000</v>
      </c>
      <c r="R68" s="5">
        <v>-6.3099999999999989E-2</v>
      </c>
      <c r="S68" s="4">
        <v>1390495</v>
      </c>
      <c r="T68" s="4">
        <f t="shared" si="2"/>
        <v>1867785</v>
      </c>
      <c r="U68" s="4">
        <f t="shared" si="3"/>
        <v>1176091</v>
      </c>
    </row>
    <row r="69" spans="1:21" x14ac:dyDescent="0.2">
      <c r="A69" s="16" t="s">
        <v>169</v>
      </c>
      <c r="B69" s="4">
        <v>340000</v>
      </c>
      <c r="C69" s="4">
        <v>5000</v>
      </c>
      <c r="D69" s="4">
        <v>335000</v>
      </c>
      <c r="E69" s="4">
        <v>12736240000</v>
      </c>
      <c r="F69" s="4">
        <f t="shared" si="0"/>
        <v>37614380000</v>
      </c>
      <c r="R69" s="5">
        <v>-1.29E-2</v>
      </c>
      <c r="S69" s="4">
        <v>2380437</v>
      </c>
      <c r="T69" s="4">
        <f t="shared" si="2"/>
        <v>1572824</v>
      </c>
      <c r="U69" s="4">
        <f t="shared" si="3"/>
        <v>1176091</v>
      </c>
    </row>
    <row r="70" spans="1:21" x14ac:dyDescent="0.2">
      <c r="A70" s="16" t="s">
        <v>168</v>
      </c>
      <c r="B70" s="4">
        <v>338800</v>
      </c>
      <c r="C70" s="4">
        <v>65000</v>
      </c>
      <c r="D70" s="4">
        <v>273800</v>
      </c>
      <c r="E70" s="4">
        <v>11039800000</v>
      </c>
      <c r="F70" s="4">
        <f t="shared" si="0"/>
        <v>24878140000</v>
      </c>
      <c r="R70" s="5">
        <v>-3.7499999999999999E-2</v>
      </c>
      <c r="S70" s="4">
        <v>1176091</v>
      </c>
      <c r="T70" s="4">
        <f t="shared" si="2"/>
        <v>2179336</v>
      </c>
      <c r="U70" s="4">
        <f t="shared" si="3"/>
        <v>1203959</v>
      </c>
    </row>
    <row r="71" spans="1:21" x14ac:dyDescent="0.2">
      <c r="A71" s="16" t="s">
        <v>167</v>
      </c>
      <c r="B71" s="4">
        <v>900</v>
      </c>
      <c r="C71" s="4">
        <v>78800</v>
      </c>
      <c r="D71" s="4">
        <v>-77900</v>
      </c>
      <c r="E71" s="4">
        <v>-3179470000</v>
      </c>
      <c r="F71" s="4">
        <f t="shared" si="0"/>
        <v>13838340000</v>
      </c>
      <c r="R71" s="5">
        <v>-3.61E-2</v>
      </c>
      <c r="S71" s="4">
        <v>1203959</v>
      </c>
      <c r="T71" s="4">
        <f>AVERAGE(S72,S81)</f>
        <v>1363770</v>
      </c>
      <c r="U71" s="4">
        <f t="shared" si="3"/>
        <v>1375447</v>
      </c>
    </row>
    <row r="72" spans="1:21" x14ac:dyDescent="0.2">
      <c r="A72" s="16" t="s">
        <v>166</v>
      </c>
      <c r="B72" s="4">
        <v>9500</v>
      </c>
      <c r="C72" s="4">
        <v>35600</v>
      </c>
      <c r="D72" s="4">
        <v>-26100</v>
      </c>
      <c r="E72" s="4">
        <v>-1061900000</v>
      </c>
      <c r="F72" s="4">
        <f t="shared" si="0"/>
        <v>17017810000</v>
      </c>
      <c r="R72" s="5">
        <v>-2.3999999999999998E-3</v>
      </c>
      <c r="S72" s="4">
        <v>1415494</v>
      </c>
      <c r="U72" s="4">
        <f t="shared" si="3"/>
        <v>1234234</v>
      </c>
    </row>
    <row r="73" spans="1:21" x14ac:dyDescent="0.2">
      <c r="A73" s="16" t="s">
        <v>165</v>
      </c>
      <c r="B73" s="4">
        <v>6800</v>
      </c>
      <c r="C73" s="4">
        <v>66600</v>
      </c>
      <c r="D73" s="4">
        <v>-59800</v>
      </c>
      <c r="E73" s="4">
        <v>-2520170000</v>
      </c>
      <c r="F73" s="4">
        <f t="shared" si="0"/>
        <v>18079710000</v>
      </c>
      <c r="R73" s="5">
        <v>-1.4199999999999999E-2</v>
      </c>
      <c r="S73" s="4">
        <v>1421834</v>
      </c>
      <c r="U73" s="4">
        <f t="shared" ref="U73:U75" si="4">MIN(S74:S78)</f>
        <v>1234234</v>
      </c>
    </row>
    <row r="74" spans="1:21" x14ac:dyDescent="0.2">
      <c r="A74" s="16" t="s">
        <v>164</v>
      </c>
      <c r="B74" s="4">
        <v>11300</v>
      </c>
      <c r="C74" s="4">
        <v>0</v>
      </c>
      <c r="D74" s="4">
        <v>11300</v>
      </c>
      <c r="E74" s="4">
        <v>459620000</v>
      </c>
      <c r="F74" s="4">
        <f t="shared" si="0"/>
        <v>20599880000</v>
      </c>
      <c r="R74" s="5">
        <v>4.5899999999999996E-2</v>
      </c>
      <c r="S74" s="4">
        <v>1642535</v>
      </c>
      <c r="U74" s="4">
        <f t="shared" si="4"/>
        <v>1234234</v>
      </c>
    </row>
    <row r="75" spans="1:21" x14ac:dyDescent="0.2">
      <c r="A75" s="16" t="s">
        <v>163</v>
      </c>
      <c r="B75" s="4">
        <v>0</v>
      </c>
      <c r="C75" s="4">
        <v>58800</v>
      </c>
      <c r="D75" s="4">
        <v>-58800</v>
      </c>
      <c r="E75" s="4">
        <v>-2404890000</v>
      </c>
      <c r="F75" s="4">
        <f t="shared" si="0"/>
        <v>20140260000</v>
      </c>
      <c r="R75" s="5">
        <v>-1.5800000000000002E-2</v>
      </c>
      <c r="S75" s="4">
        <v>2018715</v>
      </c>
      <c r="U75" s="4">
        <f t="shared" si="4"/>
        <v>1234234</v>
      </c>
    </row>
    <row r="76" spans="1:21" x14ac:dyDescent="0.2">
      <c r="A76" s="16" t="s">
        <v>162</v>
      </c>
      <c r="B76" s="4">
        <v>2900</v>
      </c>
      <c r="C76" s="4">
        <v>79400</v>
      </c>
      <c r="D76" s="4">
        <v>-76500</v>
      </c>
      <c r="E76" s="4">
        <v>-3012580000</v>
      </c>
      <c r="F76" s="4">
        <f t="shared" si="0"/>
        <v>22545150000</v>
      </c>
      <c r="R76" s="5">
        <v>5.1299999999999998E-2</v>
      </c>
      <c r="S76" s="4">
        <v>1375447</v>
      </c>
      <c r="U76" s="4">
        <f>MIN(S77:S81)</f>
        <v>1234234</v>
      </c>
    </row>
    <row r="77" spans="1:21" x14ac:dyDescent="0.2">
      <c r="A77" s="16" t="s">
        <v>161</v>
      </c>
      <c r="B77" s="4">
        <v>11700</v>
      </c>
      <c r="C77" s="4">
        <v>32900</v>
      </c>
      <c r="D77" s="4">
        <v>-21200</v>
      </c>
      <c r="E77" s="4">
        <v>-795580000</v>
      </c>
      <c r="F77" s="4">
        <f t="shared" si="0"/>
        <v>25557730000</v>
      </c>
      <c r="R77" s="5">
        <v>2.64E-2</v>
      </c>
      <c r="S77" s="4">
        <v>1234234</v>
      </c>
    </row>
    <row r="78" spans="1:21" x14ac:dyDescent="0.2">
      <c r="A78" s="16" t="s">
        <v>160</v>
      </c>
      <c r="B78" s="4">
        <v>4100</v>
      </c>
      <c r="C78" s="4">
        <v>84200</v>
      </c>
      <c r="D78" s="4">
        <v>-80100</v>
      </c>
      <c r="E78" s="4">
        <v>-3127980000</v>
      </c>
      <c r="F78" s="4">
        <f t="shared" si="0"/>
        <v>26353310000</v>
      </c>
      <c r="R78" s="5">
        <v>-3.7900000000000003E-2</v>
      </c>
      <c r="S78" s="4">
        <v>1355133</v>
      </c>
    </row>
    <row r="79" spans="1:21" x14ac:dyDescent="0.2">
      <c r="A79" s="16" t="s">
        <v>159</v>
      </c>
      <c r="B79" s="4">
        <v>334000</v>
      </c>
      <c r="C79" s="4">
        <v>0</v>
      </c>
      <c r="D79" s="4">
        <v>334000</v>
      </c>
      <c r="E79" s="4">
        <v>13061310000</v>
      </c>
      <c r="F79" s="4">
        <f t="shared" si="0"/>
        <v>29481290000</v>
      </c>
      <c r="R79" s="5">
        <v>6.9099999999999995E-2</v>
      </c>
      <c r="S79" s="4">
        <v>1969557</v>
      </c>
    </row>
    <row r="80" spans="1:21" x14ac:dyDescent="0.2">
      <c r="A80" s="16" t="s">
        <v>158</v>
      </c>
      <c r="B80" s="4">
        <v>526800</v>
      </c>
      <c r="C80" s="4">
        <v>72200</v>
      </c>
      <c r="D80" s="4">
        <v>454600</v>
      </c>
      <c r="E80" s="4">
        <v>17007860000</v>
      </c>
      <c r="F80" s="4">
        <f>E80+F81</f>
        <v>16419980000</v>
      </c>
      <c r="R80" s="5">
        <v>-6.9199999999999998E-2</v>
      </c>
      <c r="S80" s="4">
        <v>3154713</v>
      </c>
    </row>
    <row r="81" spans="1:22" x14ac:dyDescent="0.2">
      <c r="A81" s="16" t="s">
        <v>157</v>
      </c>
      <c r="B81" s="4">
        <v>19800</v>
      </c>
      <c r="C81" s="4">
        <v>34680</v>
      </c>
      <c r="D81" s="4">
        <v>-14880</v>
      </c>
      <c r="E81" s="4">
        <v>-587880000</v>
      </c>
      <c r="F81" s="4">
        <f>E81</f>
        <v>-587880000</v>
      </c>
      <c r="R81" s="5">
        <v>-3.1699999999999999E-2</v>
      </c>
      <c r="S81" s="4">
        <v>1312046</v>
      </c>
    </row>
    <row r="82" spans="1:22" x14ac:dyDescent="0.2">
      <c r="A82" s="2"/>
      <c r="B82" s="4"/>
      <c r="C82" s="4"/>
      <c r="D82" s="4"/>
      <c r="E82" s="4"/>
      <c r="F82" s="4">
        <f>E82</f>
        <v>0</v>
      </c>
      <c r="G82" s="4"/>
      <c r="H82" s="4"/>
      <c r="I82" s="4"/>
      <c r="J82" s="4"/>
      <c r="K82" s="4"/>
      <c r="L82" s="4"/>
      <c r="M82" s="4"/>
      <c r="N82" s="4"/>
      <c r="O82" s="4"/>
      <c r="P82" s="4"/>
      <c r="Q82" s="4"/>
      <c r="R82" s="4"/>
      <c r="S82" s="4"/>
      <c r="T82" s="5"/>
      <c r="U82" s="5"/>
      <c r="V82" s="5"/>
    </row>
    <row r="83" spans="1:22" x14ac:dyDescent="0.2">
      <c r="A83" s="2"/>
      <c r="B83" s="4"/>
      <c r="C83" s="4"/>
      <c r="D83" s="4"/>
      <c r="E83" s="4"/>
      <c r="F83" s="4"/>
      <c r="G83" s="4"/>
      <c r="H83" s="4"/>
      <c r="I83" s="4"/>
      <c r="J83" s="4"/>
      <c r="K83" s="4"/>
      <c r="L83" s="4"/>
      <c r="M83" s="4"/>
      <c r="N83" s="4"/>
      <c r="O83" s="4"/>
      <c r="P83" s="4"/>
      <c r="Q83" s="4"/>
      <c r="R83" s="4"/>
      <c r="S83" s="4"/>
      <c r="T83" s="5"/>
      <c r="U83" s="5"/>
      <c r="V83" s="5"/>
    </row>
    <row r="84" spans="1:22" x14ac:dyDescent="0.2">
      <c r="A84" s="2"/>
      <c r="B84" s="4"/>
      <c r="C84" s="4"/>
      <c r="D84" s="4"/>
      <c r="E84" s="4"/>
      <c r="F84" s="4"/>
      <c r="G84" s="4"/>
      <c r="H84" s="4"/>
      <c r="I84" s="4"/>
      <c r="J84" s="4"/>
      <c r="K84" s="4"/>
      <c r="L84" s="4"/>
      <c r="M84" s="4"/>
      <c r="N84" s="4"/>
      <c r="O84" s="4"/>
      <c r="P84" s="4"/>
      <c r="Q84" s="4"/>
      <c r="R84" s="4"/>
      <c r="S84" s="4"/>
      <c r="T84" s="5"/>
      <c r="U84" s="5"/>
      <c r="V84" s="5"/>
    </row>
    <row r="85" spans="1:22" x14ac:dyDescent="0.2">
      <c r="A85" s="2"/>
      <c r="B85" s="4"/>
      <c r="C85" s="4"/>
      <c r="D85" s="4"/>
      <c r="E85" s="4"/>
      <c r="F85" s="4"/>
      <c r="G85" s="4"/>
      <c r="H85" s="4"/>
      <c r="I85" s="4"/>
      <c r="J85" s="4"/>
      <c r="K85" s="4"/>
      <c r="L85" s="4"/>
      <c r="M85" s="4"/>
      <c r="N85" s="4"/>
      <c r="O85" s="4"/>
      <c r="P85" s="4"/>
      <c r="Q85" s="4"/>
      <c r="R85" s="4"/>
      <c r="S85" s="4"/>
      <c r="T85" s="5"/>
      <c r="U85" s="5"/>
      <c r="V85" s="5"/>
    </row>
    <row r="86" spans="1:22" x14ac:dyDescent="0.2">
      <c r="A86" s="2"/>
      <c r="B86" s="4"/>
      <c r="C86" s="4"/>
      <c r="D86" s="4"/>
      <c r="E86" s="4"/>
      <c r="F86" s="4"/>
      <c r="G86" s="4"/>
      <c r="H86" s="4"/>
      <c r="I86" s="4"/>
      <c r="J86" s="4"/>
      <c r="K86" s="4"/>
      <c r="L86" s="4"/>
      <c r="M86" s="4"/>
      <c r="N86" s="4"/>
      <c r="O86" s="4"/>
      <c r="P86" s="4"/>
      <c r="Q86" s="4"/>
      <c r="R86" s="4"/>
      <c r="S86" s="4"/>
      <c r="T86" s="5"/>
      <c r="U86" s="5"/>
      <c r="V86" s="5"/>
    </row>
    <row r="87" spans="1:22" x14ac:dyDescent="0.2">
      <c r="A87" s="2"/>
      <c r="B87" s="4"/>
      <c r="C87" s="4"/>
      <c r="D87" s="4"/>
      <c r="E87" s="4"/>
      <c r="F87" s="4"/>
      <c r="G87" s="4"/>
      <c r="H87" s="4"/>
      <c r="I87" s="4"/>
      <c r="J87" s="4"/>
      <c r="K87" s="4"/>
      <c r="L87" s="4"/>
      <c r="M87" s="4"/>
      <c r="N87" s="4"/>
      <c r="O87" s="4"/>
      <c r="P87" s="4"/>
      <c r="Q87" s="4"/>
      <c r="R87" s="4"/>
      <c r="S87" s="4"/>
      <c r="T87" s="5"/>
      <c r="U87" s="5"/>
      <c r="V87" s="5"/>
    </row>
    <row r="88" spans="1:22" x14ac:dyDescent="0.2">
      <c r="A88" s="2"/>
      <c r="B88" s="4"/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5"/>
      <c r="U88" s="5"/>
      <c r="V88" s="5"/>
    </row>
    <row r="89" spans="1:22" x14ac:dyDescent="0.2">
      <c r="A89" s="2"/>
      <c r="B89" s="4"/>
      <c r="C89" s="4"/>
      <c r="D89" s="4"/>
      <c r="E89" s="4"/>
      <c r="F89" s="4"/>
      <c r="G89" s="4"/>
      <c r="H89" s="4"/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  <c r="T89" s="5"/>
      <c r="U89" s="5"/>
      <c r="V89" s="5"/>
    </row>
    <row r="90" spans="1:22" x14ac:dyDescent="0.2">
      <c r="A90" s="2"/>
      <c r="B90" s="4"/>
      <c r="C90" s="4"/>
      <c r="D90" s="4"/>
      <c r="E90" s="4"/>
      <c r="F90" s="4"/>
      <c r="G90" s="4"/>
      <c r="H90" s="4"/>
      <c r="I90" s="4"/>
      <c r="J90" s="4"/>
      <c r="K90" s="4"/>
      <c r="L90" s="4"/>
      <c r="M90" s="4"/>
      <c r="N90" s="4"/>
      <c r="O90" s="4"/>
      <c r="P90" s="4"/>
      <c r="Q90" s="4"/>
      <c r="R90" s="4"/>
      <c r="S90" s="4"/>
      <c r="T90" s="5"/>
      <c r="U90" s="5"/>
      <c r="V90" s="5"/>
    </row>
    <row r="91" spans="1:22" x14ac:dyDescent="0.2">
      <c r="A91" s="2"/>
      <c r="B91" s="4"/>
      <c r="C91" s="4"/>
      <c r="D91" s="4"/>
      <c r="E91" s="4"/>
      <c r="F91" s="4"/>
      <c r="G91" s="4"/>
      <c r="H91" s="4"/>
      <c r="I91" s="4"/>
      <c r="J91" s="4"/>
      <c r="K91" s="4"/>
      <c r="L91" s="4"/>
      <c r="M91" s="4"/>
      <c r="N91" s="4"/>
      <c r="O91" s="4"/>
      <c r="P91" s="4"/>
      <c r="Q91" s="4"/>
      <c r="R91" s="4"/>
      <c r="S91" s="4"/>
      <c r="T91" s="5"/>
      <c r="U91" s="5"/>
      <c r="V91" s="5"/>
    </row>
    <row r="92" spans="1:22" x14ac:dyDescent="0.2">
      <c r="A92" s="6"/>
      <c r="B92" s="4"/>
      <c r="C92" s="4"/>
      <c r="D92" s="4"/>
      <c r="E92" s="4"/>
      <c r="F92" s="4"/>
      <c r="G92" s="4"/>
      <c r="H92" s="4"/>
      <c r="I92" s="4"/>
      <c r="J92" s="4"/>
      <c r="K92" s="4"/>
      <c r="L92" s="4"/>
      <c r="M92" s="4"/>
      <c r="N92" s="4"/>
      <c r="O92" s="4"/>
      <c r="P92" s="4"/>
      <c r="Q92" s="4"/>
      <c r="R92" s="4"/>
      <c r="S92" s="4"/>
      <c r="T92" s="5"/>
      <c r="U92" s="5"/>
      <c r="V92" s="5"/>
    </row>
    <row r="93" spans="1:22" x14ac:dyDescent="0.2">
      <c r="A93" s="6"/>
      <c r="B93" s="4"/>
      <c r="C93" s="4"/>
      <c r="D93" s="4"/>
      <c r="E93" s="4"/>
      <c r="F93" s="4"/>
      <c r="G93" s="4"/>
      <c r="H93" s="4"/>
      <c r="I93" s="4"/>
      <c r="J93" s="4"/>
      <c r="K93" s="4"/>
      <c r="L93" s="4"/>
      <c r="M93" s="4"/>
      <c r="N93" s="4"/>
      <c r="O93" s="4"/>
      <c r="P93" s="4"/>
      <c r="Q93" s="4"/>
      <c r="R93" s="4"/>
      <c r="S93" s="4"/>
      <c r="T93" s="5"/>
      <c r="U93" s="5"/>
      <c r="V93" s="5"/>
    </row>
    <row r="94" spans="1:22" x14ac:dyDescent="0.2">
      <c r="A94" s="6"/>
      <c r="B94" s="4"/>
      <c r="C94" s="4"/>
      <c r="D94" s="4"/>
      <c r="E94" s="4"/>
      <c r="F94" s="4"/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5"/>
      <c r="U94" s="5"/>
      <c r="V94" s="5"/>
    </row>
    <row r="95" spans="1:22" x14ac:dyDescent="0.2">
      <c r="A95" s="6"/>
      <c r="B95" s="4"/>
      <c r="C95" s="4"/>
      <c r="D95" s="4"/>
      <c r="E95" s="4"/>
      <c r="F95" s="4"/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5"/>
      <c r="U95" s="5"/>
      <c r="V95" s="5"/>
    </row>
    <row r="96" spans="1:22" x14ac:dyDescent="0.2">
      <c r="A96" s="6"/>
      <c r="B96" s="4"/>
      <c r="C96" s="4"/>
      <c r="D96" s="4"/>
      <c r="E96" s="4"/>
      <c r="F96" s="4"/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5"/>
      <c r="U96" s="5"/>
      <c r="V96" s="5"/>
    </row>
    <row r="97" spans="1:22" x14ac:dyDescent="0.2">
      <c r="A97" s="6"/>
      <c r="B97" s="4"/>
      <c r="C97" s="4"/>
      <c r="D97" s="4"/>
      <c r="E97" s="4"/>
      <c r="F97" s="4"/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5"/>
      <c r="U97" s="5"/>
      <c r="V97" s="5"/>
    </row>
    <row r="98" spans="1:22" x14ac:dyDescent="0.2">
      <c r="A98" s="6"/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5"/>
      <c r="U98" s="5"/>
      <c r="V98" s="5"/>
    </row>
    <row r="99" spans="1:22" x14ac:dyDescent="0.2">
      <c r="A99" s="6"/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5"/>
      <c r="U99" s="5"/>
      <c r="V99" s="5"/>
    </row>
    <row r="100" spans="1:22" x14ac:dyDescent="0.2">
      <c r="A100" s="6"/>
      <c r="B100" s="4"/>
      <c r="C100" s="4"/>
      <c r="D100" s="4"/>
      <c r="E100" s="4"/>
      <c r="F100" s="4"/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5"/>
      <c r="U100" s="5"/>
      <c r="V100" s="5"/>
    </row>
    <row r="101" spans="1:22" x14ac:dyDescent="0.2">
      <c r="A101" s="6"/>
      <c r="B101" s="4"/>
      <c r="C101" s="4"/>
      <c r="D101" s="4"/>
      <c r="E101" s="4"/>
      <c r="F101" s="4"/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5"/>
      <c r="U101" s="5"/>
      <c r="V101" s="5"/>
    </row>
    <row r="102" spans="1:22" x14ac:dyDescent="0.2">
      <c r="A102" s="2"/>
      <c r="B102" s="4"/>
      <c r="C102" s="4"/>
      <c r="D102" s="4"/>
      <c r="E102" s="4"/>
      <c r="F102" s="4"/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5"/>
      <c r="U102" s="5"/>
      <c r="V102" s="5"/>
    </row>
    <row r="103" spans="1:22" x14ac:dyDescent="0.2">
      <c r="A103" s="2"/>
      <c r="B103" s="4"/>
      <c r="C103" s="4"/>
      <c r="D103" s="4"/>
      <c r="E103" s="4"/>
      <c r="F103" s="4"/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5"/>
      <c r="U103" s="5"/>
      <c r="V103" s="5"/>
    </row>
    <row r="104" spans="1:22" x14ac:dyDescent="0.2">
      <c r="A104" s="6"/>
      <c r="B104" s="4"/>
      <c r="C104" s="4"/>
      <c r="D104" s="4"/>
      <c r="E104" s="4"/>
      <c r="F104" s="4"/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5"/>
      <c r="U104" s="5"/>
      <c r="V104" s="5"/>
    </row>
    <row r="105" spans="1:22" x14ac:dyDescent="0.2">
      <c r="A105" s="6"/>
      <c r="B105" s="4"/>
      <c r="C105" s="4"/>
      <c r="D105" s="4"/>
      <c r="E105" s="4"/>
      <c r="F105" s="4"/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5"/>
      <c r="U105" s="5"/>
      <c r="V105" s="5"/>
    </row>
    <row r="106" spans="1:22" x14ac:dyDescent="0.2">
      <c r="A106" s="6"/>
      <c r="B106" s="4"/>
      <c r="C106" s="4"/>
      <c r="D106" s="4"/>
      <c r="E106" s="4"/>
      <c r="F106" s="4"/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5"/>
      <c r="U106" s="5"/>
      <c r="V106" s="5"/>
    </row>
    <row r="107" spans="1:22" x14ac:dyDescent="0.2">
      <c r="A107" s="6"/>
      <c r="B107" s="4"/>
      <c r="C107" s="4"/>
      <c r="D107" s="4"/>
      <c r="E107" s="4"/>
      <c r="F107" s="4"/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5"/>
      <c r="U107" s="5"/>
      <c r="V107" s="5"/>
    </row>
    <row r="108" spans="1:22" x14ac:dyDescent="0.2">
      <c r="A108" s="6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5"/>
      <c r="U108" s="5"/>
      <c r="V108" s="5"/>
    </row>
    <row r="109" spans="1:22" x14ac:dyDescent="0.2">
      <c r="A109" s="6"/>
      <c r="B109" s="4"/>
      <c r="C109" s="4"/>
      <c r="D109" s="4"/>
      <c r="E109" s="4"/>
      <c r="F109" s="4"/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5"/>
      <c r="U109" s="5"/>
      <c r="V109" s="5"/>
    </row>
    <row r="110" spans="1:22" x14ac:dyDescent="0.2">
      <c r="A110" s="6"/>
      <c r="B110" s="4"/>
      <c r="C110" s="4"/>
      <c r="D110" s="4"/>
      <c r="E110" s="4"/>
      <c r="F110" s="4"/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5"/>
      <c r="U110" s="5"/>
      <c r="V110" s="5"/>
    </row>
    <row r="111" spans="1:22" x14ac:dyDescent="0.2">
      <c r="A111" s="6"/>
      <c r="B111" s="4"/>
      <c r="C111" s="4"/>
      <c r="D111" s="4"/>
      <c r="E111" s="4"/>
      <c r="F111" s="4"/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5"/>
      <c r="U111" s="5"/>
      <c r="V111" s="5"/>
    </row>
    <row r="112" spans="1:22" x14ac:dyDescent="0.2">
      <c r="A112" s="6"/>
      <c r="B112" s="4"/>
      <c r="C112" s="4"/>
      <c r="D112" s="4"/>
      <c r="E112" s="4"/>
      <c r="F112" s="4"/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5"/>
      <c r="U112" s="5"/>
      <c r="V112" s="5"/>
    </row>
    <row r="113" spans="1:22" x14ac:dyDescent="0.2">
      <c r="A113" s="6"/>
      <c r="B113" s="4"/>
      <c r="C113" s="4"/>
      <c r="D113" s="4"/>
      <c r="E113" s="4"/>
      <c r="F113" s="4"/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5"/>
      <c r="U113" s="5"/>
      <c r="V113" s="5"/>
    </row>
    <row r="114" spans="1:22" x14ac:dyDescent="0.2">
      <c r="A114" s="6"/>
      <c r="B114" s="4"/>
      <c r="C114" s="4"/>
      <c r="D114" s="4"/>
      <c r="E114" s="4"/>
      <c r="F114" s="4"/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5"/>
      <c r="U114" s="5"/>
      <c r="V114" s="5"/>
    </row>
    <row r="115" spans="1:22" x14ac:dyDescent="0.2">
      <c r="A115" s="6"/>
      <c r="B115" s="4"/>
      <c r="C115" s="4"/>
      <c r="D115" s="4"/>
      <c r="E115" s="4"/>
      <c r="F115" s="4"/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5"/>
      <c r="U115" s="5"/>
      <c r="V115" s="5"/>
    </row>
    <row r="116" spans="1:22" x14ac:dyDescent="0.2">
      <c r="A116" s="6"/>
      <c r="B116" s="4"/>
      <c r="C116" s="4"/>
      <c r="D116" s="4"/>
      <c r="E116" s="4"/>
      <c r="F116" s="4"/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5"/>
      <c r="U116" s="5"/>
      <c r="V116" s="5"/>
    </row>
    <row r="117" spans="1:22" x14ac:dyDescent="0.2">
      <c r="A117" s="2"/>
      <c r="B117" s="4"/>
      <c r="C117" s="4"/>
      <c r="D117" s="4"/>
      <c r="E117" s="4"/>
      <c r="F117" s="4"/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5"/>
      <c r="U117" s="5"/>
      <c r="V117" s="5"/>
    </row>
    <row r="118" spans="1:22" x14ac:dyDescent="0.2">
      <c r="A118" s="2"/>
      <c r="B118" s="4"/>
      <c r="C118" s="4"/>
      <c r="D118" s="4"/>
      <c r="E118" s="4"/>
      <c r="F118" s="4"/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5"/>
      <c r="U118" s="5"/>
      <c r="V118" s="5"/>
    </row>
    <row r="119" spans="1:22" x14ac:dyDescent="0.2">
      <c r="A119" s="2"/>
      <c r="B119" s="4"/>
      <c r="C119" s="4"/>
      <c r="D119" s="4"/>
      <c r="E119" s="4"/>
      <c r="F119" s="4"/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5"/>
      <c r="U119" s="5"/>
      <c r="V119" s="5"/>
    </row>
    <row r="120" spans="1:22" x14ac:dyDescent="0.2">
      <c r="A120" s="2"/>
      <c r="B120" s="4"/>
      <c r="C120" s="4"/>
      <c r="D120" s="4"/>
      <c r="E120" s="4"/>
      <c r="F120" s="4"/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5"/>
      <c r="U120" s="5"/>
      <c r="V120" s="5"/>
    </row>
    <row r="121" spans="1:22" x14ac:dyDescent="0.2">
      <c r="A121" s="2"/>
      <c r="B121" s="4"/>
      <c r="C121" s="4"/>
      <c r="D121" s="4"/>
      <c r="E121" s="4"/>
      <c r="F121" s="4"/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5"/>
      <c r="U121" s="5"/>
      <c r="V121" s="5"/>
    </row>
    <row r="122" spans="1:22" x14ac:dyDescent="0.2">
      <c r="A122" s="2"/>
      <c r="B122" s="4"/>
      <c r="C122" s="4"/>
      <c r="D122" s="4"/>
      <c r="E122" s="4"/>
      <c r="F122" s="4"/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5"/>
      <c r="U122" s="5"/>
      <c r="V122" s="5"/>
    </row>
    <row r="123" spans="1:22" x14ac:dyDescent="0.2">
      <c r="A123" s="2"/>
      <c r="B123" s="4"/>
      <c r="C123" s="4"/>
      <c r="D123" s="4"/>
      <c r="E123" s="4"/>
      <c r="F123" s="4"/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5"/>
      <c r="U123" s="5"/>
      <c r="V123" s="5"/>
    </row>
    <row r="124" spans="1:22" x14ac:dyDescent="0.2">
      <c r="A124" s="2"/>
      <c r="B124" s="4"/>
      <c r="C124" s="4"/>
      <c r="D124" s="4"/>
      <c r="E124" s="4"/>
      <c r="F124" s="4"/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5"/>
      <c r="U124" s="5"/>
      <c r="V124" s="5"/>
    </row>
    <row r="125" spans="1:22" x14ac:dyDescent="0.2">
      <c r="A125" s="2"/>
      <c r="B125" s="4"/>
      <c r="C125" s="4"/>
      <c r="D125" s="4"/>
      <c r="E125" s="4"/>
      <c r="F125" s="4"/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5"/>
      <c r="U125" s="5"/>
      <c r="V125" s="5"/>
    </row>
    <row r="126" spans="1:22" x14ac:dyDescent="0.2">
      <c r="A126" s="2"/>
      <c r="B126" s="4"/>
      <c r="C126" s="4"/>
      <c r="D126" s="4"/>
      <c r="E126" s="4"/>
      <c r="F126" s="4"/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5"/>
      <c r="U126" s="5"/>
      <c r="V126" s="5"/>
    </row>
    <row r="127" spans="1:22" x14ac:dyDescent="0.2">
      <c r="A127" s="2"/>
      <c r="B127" s="4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5"/>
      <c r="U127" s="5"/>
      <c r="V127" s="5"/>
    </row>
    <row r="128" spans="1:22" x14ac:dyDescent="0.2">
      <c r="A128" s="2"/>
      <c r="B128" s="4"/>
      <c r="C128" s="4"/>
      <c r="D128" s="4"/>
      <c r="E128" s="4"/>
      <c r="F128" s="4"/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5"/>
      <c r="U128" s="5"/>
      <c r="V128" s="5"/>
    </row>
    <row r="129" spans="1:22" x14ac:dyDescent="0.2">
      <c r="A129" s="2"/>
      <c r="B129" s="4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5"/>
      <c r="U129" s="5"/>
      <c r="V129" s="5"/>
    </row>
    <row r="130" spans="1:22" x14ac:dyDescent="0.2">
      <c r="A130" s="2"/>
      <c r="B130" s="4"/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5"/>
      <c r="U130" s="5"/>
      <c r="V130" s="5"/>
    </row>
    <row r="131" spans="1:22" x14ac:dyDescent="0.2">
      <c r="A131" s="2"/>
      <c r="B131" s="4"/>
      <c r="C131" s="4"/>
      <c r="D131" s="4"/>
      <c r="E131" s="4"/>
      <c r="F131" s="4"/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5"/>
      <c r="U131" s="5"/>
      <c r="V131" s="5"/>
    </row>
    <row r="132" spans="1:22" x14ac:dyDescent="0.2">
      <c r="A132" s="2"/>
      <c r="B132" s="4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5"/>
      <c r="U132" s="5"/>
      <c r="V132" s="8"/>
    </row>
    <row r="133" spans="1:22" x14ac:dyDescent="0.2">
      <c r="A133" s="2"/>
      <c r="B133" s="4"/>
      <c r="C133" s="4"/>
      <c r="D133" s="4"/>
      <c r="E133" s="4"/>
      <c r="F133" s="4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8"/>
    </row>
    <row r="134" spans="1:22" x14ac:dyDescent="0.2">
      <c r="A134" s="2"/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8"/>
    </row>
    <row r="135" spans="1:22" x14ac:dyDescent="0.2">
      <c r="A135" s="2"/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8"/>
    </row>
    <row r="136" spans="1:22" x14ac:dyDescent="0.2">
      <c r="A136" s="2"/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8"/>
    </row>
    <row r="137" spans="1:22" x14ac:dyDescent="0.2">
      <c r="A137" s="6"/>
      <c r="B137" s="4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5"/>
      <c r="U137" s="5"/>
      <c r="V137" s="8"/>
    </row>
    <row r="138" spans="1:22" x14ac:dyDescent="0.2">
      <c r="A138" s="6"/>
      <c r="B138" s="4"/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5"/>
      <c r="U138" s="5"/>
      <c r="V138" s="8"/>
    </row>
    <row r="139" spans="1:22" x14ac:dyDescent="0.2">
      <c r="A139" s="6"/>
      <c r="B139" s="4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5"/>
      <c r="U139" s="5"/>
      <c r="V139" s="8"/>
    </row>
    <row r="140" spans="1:22" x14ac:dyDescent="0.2">
      <c r="A140" s="6"/>
      <c r="B140" s="4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5"/>
      <c r="U140" s="5"/>
      <c r="V140" s="8"/>
    </row>
    <row r="141" spans="1:22" x14ac:dyDescent="0.2">
      <c r="A141" s="6"/>
      <c r="B141" s="4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5"/>
      <c r="U141" s="5"/>
      <c r="V141" s="8"/>
    </row>
    <row r="142" spans="1:22" x14ac:dyDescent="0.2">
      <c r="A142" s="2"/>
      <c r="B142" s="4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5"/>
      <c r="U142" s="5"/>
      <c r="V142" s="8"/>
    </row>
    <row r="143" spans="1:22" x14ac:dyDescent="0.2">
      <c r="A143" s="2"/>
      <c r="B143" s="4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5"/>
      <c r="U143" s="5"/>
      <c r="V143" s="8"/>
    </row>
    <row r="144" spans="1:22" x14ac:dyDescent="0.2">
      <c r="A144" s="2"/>
      <c r="B144" s="4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5"/>
      <c r="U144" s="5"/>
      <c r="V144" s="8"/>
    </row>
    <row r="145" spans="1:22" x14ac:dyDescent="0.2">
      <c r="A145" s="2"/>
      <c r="B145" s="4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5"/>
      <c r="U145" s="5"/>
      <c r="V145" s="8"/>
    </row>
    <row r="146" spans="1:22" x14ac:dyDescent="0.2">
      <c r="A146" s="2"/>
      <c r="B146" s="4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5"/>
      <c r="U146" s="5"/>
      <c r="V146" s="8"/>
    </row>
    <row r="172" spans="1:3" x14ac:dyDescent="0.2">
      <c r="A172" t="e" cm="1">
        <f t="array" aca="1" ref="A172" ca="1">INDIRECT("'" &amp; E1 &amp; "'!$A$2:$A$66")</f>
        <v>#REF!</v>
      </c>
      <c r="B172" t="e" cm="1">
        <f t="array" aca="1" ref="B172" ca="1">INDIRECT("'" &amp; E1 &amp; "'!$B$2:$B$66")</f>
        <v>#REF!</v>
      </c>
      <c r="C172" t="e" cm="1">
        <f t="array" aca="1" ref="C172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A2F153-D36C-B54F-9902-1C9433F1890F}">
  <sheetPr codeName="Sheet9"/>
  <dimension ref="A1:V172"/>
  <sheetViews>
    <sheetView topLeftCell="F1" workbookViewId="0">
      <pane ySplit="2" topLeftCell="A3" activePane="bottomLeft" state="frozen"/>
      <selection activeCell="N24" sqref="N24"/>
      <selection pane="bottomLeft" activeCell="N24" sqref="N24"/>
    </sheetView>
  </sheetViews>
  <sheetFormatPr baseColWidth="10" defaultRowHeight="16" x14ac:dyDescent="0.2"/>
  <cols>
    <col min="1" max="1" width="21.1640625" customWidth="1"/>
    <col min="2" max="2" width="15.33203125" customWidth="1"/>
    <col min="3" max="3" width="17.5" customWidth="1"/>
    <col min="4" max="4" width="15.6640625" customWidth="1"/>
    <col min="5" max="5" width="19.33203125" customWidth="1"/>
    <col min="6" max="6" width="21.5" customWidth="1"/>
    <col min="10" max="10" width="18.33203125" customWidth="1"/>
    <col min="11" max="11" width="16.6640625" customWidth="1"/>
    <col min="18" max="18" width="13" customWidth="1"/>
    <col min="19" max="19" width="14.83203125" customWidth="1"/>
  </cols>
  <sheetData>
    <row r="1" spans="1:22" x14ac:dyDescent="0.2">
      <c r="B1" s="72" t="s">
        <v>5</v>
      </c>
      <c r="C1" s="72"/>
      <c r="D1" s="72"/>
      <c r="E1" s="72"/>
      <c r="F1" s="72"/>
      <c r="G1" s="73" t="s">
        <v>6</v>
      </c>
      <c r="H1" s="73"/>
      <c r="I1" s="73"/>
      <c r="J1" s="73"/>
      <c r="K1" s="73"/>
      <c r="L1" s="74" t="s">
        <v>15</v>
      </c>
      <c r="M1" s="74"/>
      <c r="N1" s="74"/>
      <c r="O1" s="74"/>
      <c r="P1" s="74"/>
      <c r="Q1" s="74"/>
      <c r="R1" s="74"/>
      <c r="S1" s="74"/>
      <c r="T1" s="74"/>
      <c r="U1" s="74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235</v>
      </c>
      <c r="O2" s="1" t="s">
        <v>236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257</v>
      </c>
      <c r="U2" s="1" t="s">
        <v>258</v>
      </c>
      <c r="V2" s="1" t="s">
        <v>237</v>
      </c>
    </row>
    <row r="3" spans="1:22" x14ac:dyDescent="0.2">
      <c r="A3" s="16" t="s">
        <v>294</v>
      </c>
      <c r="B3" s="4">
        <v>521400</v>
      </c>
      <c r="C3" s="4">
        <v>30100</v>
      </c>
      <c r="D3" s="4">
        <v>491300</v>
      </c>
      <c r="E3" s="4">
        <v>20753740000</v>
      </c>
      <c r="F3" s="4">
        <f t="shared" ref="F3:F79" si="0">E3+F4</f>
        <v>-239544680000</v>
      </c>
      <c r="K3">
        <f t="shared" ref="K3:K25" si="1">K4+J3</f>
        <v>2486285000</v>
      </c>
      <c r="L3" s="4">
        <v>1031</v>
      </c>
      <c r="M3" s="4">
        <v>1546</v>
      </c>
      <c r="N3" s="4">
        <v>132</v>
      </c>
      <c r="O3" s="4">
        <v>217</v>
      </c>
      <c r="P3" s="4">
        <v>1285400</v>
      </c>
      <c r="Q3" s="4">
        <v>2082800</v>
      </c>
      <c r="R3" s="5">
        <v>2.3999999999999998E-3</v>
      </c>
      <c r="S3" s="4">
        <v>3368200</v>
      </c>
      <c r="T3" s="4">
        <f t="shared" ref="T3:T70" si="2">AVERAGE(S4,S13)</f>
        <v>3160469.5</v>
      </c>
      <c r="U3" s="4">
        <f t="shared" ref="U3:U72" si="3">MIN(S4:S8)</f>
        <v>2495700</v>
      </c>
      <c r="V3" s="5">
        <v>1.5300000000000001E-2</v>
      </c>
    </row>
    <row r="4" spans="1:22" x14ac:dyDescent="0.2">
      <c r="A4" s="16" t="s">
        <v>293</v>
      </c>
      <c r="B4" s="4">
        <v>176700</v>
      </c>
      <c r="C4" s="4">
        <v>67100</v>
      </c>
      <c r="D4" s="4">
        <v>109600</v>
      </c>
      <c r="E4" s="4">
        <v>4664830000</v>
      </c>
      <c r="F4" s="4">
        <f t="shared" si="0"/>
        <v>-260298420000</v>
      </c>
      <c r="G4" s="4">
        <v>0</v>
      </c>
      <c r="H4" s="4">
        <v>0</v>
      </c>
      <c r="I4" s="4">
        <v>0</v>
      </c>
      <c r="J4" s="4">
        <v>-67870000</v>
      </c>
      <c r="K4">
        <f t="shared" si="1"/>
        <v>2486285000</v>
      </c>
      <c r="L4" s="4">
        <v>960</v>
      </c>
      <c r="M4" s="4">
        <v>1128</v>
      </c>
      <c r="N4" s="4">
        <v>114</v>
      </c>
      <c r="O4" s="4">
        <v>139</v>
      </c>
      <c r="P4" s="4">
        <v>1060900</v>
      </c>
      <c r="Q4" s="4">
        <v>1312300</v>
      </c>
      <c r="R4" s="5">
        <v>2.3999999999999998E-3</v>
      </c>
      <c r="S4" s="4">
        <v>2495700</v>
      </c>
      <c r="T4" s="4">
        <f t="shared" si="2"/>
        <v>7544249</v>
      </c>
      <c r="U4" s="4">
        <f t="shared" si="3"/>
        <v>3032684</v>
      </c>
      <c r="V4" s="5">
        <v>1.6399999999999998E-2</v>
      </c>
    </row>
    <row r="5" spans="1:22" x14ac:dyDescent="0.2">
      <c r="A5" s="16" t="s">
        <v>292</v>
      </c>
      <c r="B5" s="4">
        <v>95900</v>
      </c>
      <c r="C5" s="4">
        <v>7700</v>
      </c>
      <c r="D5" s="4">
        <v>88200</v>
      </c>
      <c r="E5" s="4">
        <v>3766120000</v>
      </c>
      <c r="F5" s="4">
        <f t="shared" si="0"/>
        <v>-264963250000</v>
      </c>
      <c r="G5" s="4">
        <v>0</v>
      </c>
      <c r="H5" s="4">
        <v>0</v>
      </c>
      <c r="I5" s="4">
        <v>0</v>
      </c>
      <c r="J5" s="4">
        <v>-276680000</v>
      </c>
      <c r="K5">
        <f t="shared" si="1"/>
        <v>2554155000</v>
      </c>
      <c r="L5" s="4">
        <v>2077</v>
      </c>
      <c r="M5" s="4">
        <v>2030</v>
      </c>
      <c r="N5" s="4">
        <v>325</v>
      </c>
      <c r="O5" s="4">
        <v>279</v>
      </c>
      <c r="P5" s="4">
        <v>3043100</v>
      </c>
      <c r="Q5" s="4">
        <v>2666300</v>
      </c>
      <c r="R5" s="5">
        <v>7.1999999999999998E-3</v>
      </c>
      <c r="S5" s="4">
        <v>5978287</v>
      </c>
      <c r="T5" s="4">
        <f t="shared" si="2"/>
        <v>3182638</v>
      </c>
      <c r="U5" s="4">
        <f t="shared" si="3"/>
        <v>3032684</v>
      </c>
      <c r="V5" s="5">
        <v>3.3599999999999998E-2</v>
      </c>
    </row>
    <row r="6" spans="1:22" x14ac:dyDescent="0.2">
      <c r="A6" s="16" t="s">
        <v>291</v>
      </c>
      <c r="B6" s="4">
        <v>23700</v>
      </c>
      <c r="C6" s="4">
        <v>0</v>
      </c>
      <c r="D6" s="4">
        <v>23700</v>
      </c>
      <c r="E6" s="4">
        <v>975710000</v>
      </c>
      <c r="F6" s="4">
        <f t="shared" si="0"/>
        <v>-268729370000</v>
      </c>
      <c r="G6" s="4">
        <v>0</v>
      </c>
      <c r="H6" s="4">
        <v>0</v>
      </c>
      <c r="I6" s="4">
        <v>0</v>
      </c>
      <c r="J6" s="4">
        <v>818000000</v>
      </c>
      <c r="K6">
        <f t="shared" si="1"/>
        <v>2830835000</v>
      </c>
      <c r="L6" s="4">
        <v>1301</v>
      </c>
      <c r="M6" s="4">
        <v>985</v>
      </c>
      <c r="N6" s="4">
        <v>164</v>
      </c>
      <c r="O6" s="4">
        <v>134</v>
      </c>
      <c r="P6" s="4">
        <v>1537700</v>
      </c>
      <c r="Q6" s="4">
        <v>1485900</v>
      </c>
      <c r="R6" s="5">
        <v>1.7100000000000001E-2</v>
      </c>
      <c r="S6" s="4">
        <v>3032684</v>
      </c>
      <c r="T6" s="4">
        <f t="shared" si="2"/>
        <v>5670503</v>
      </c>
      <c r="U6" s="4">
        <f t="shared" si="3"/>
        <v>4165130</v>
      </c>
      <c r="V6" s="5">
        <v>2.1600000000000001E-2</v>
      </c>
    </row>
    <row r="7" spans="1:22" x14ac:dyDescent="0.2">
      <c r="A7" s="16" t="s">
        <v>288</v>
      </c>
      <c r="B7" s="4">
        <v>186900</v>
      </c>
      <c r="C7" s="4">
        <v>3400</v>
      </c>
      <c r="D7" s="4">
        <v>183500</v>
      </c>
      <c r="E7" s="4">
        <v>7670670000</v>
      </c>
      <c r="F7" s="4">
        <f t="shared" si="0"/>
        <v>-269705080000</v>
      </c>
      <c r="G7" s="4">
        <v>0</v>
      </c>
      <c r="H7" s="4">
        <v>0</v>
      </c>
      <c r="I7" s="4">
        <v>0</v>
      </c>
      <c r="J7" s="4">
        <v>2017200000</v>
      </c>
      <c r="K7">
        <f t="shared" si="1"/>
        <v>2012835000</v>
      </c>
      <c r="L7" s="4">
        <v>973</v>
      </c>
      <c r="M7" s="4">
        <v>1708</v>
      </c>
      <c r="N7" s="4">
        <v>113</v>
      </c>
      <c r="O7" s="4">
        <v>249</v>
      </c>
      <c r="P7" s="4">
        <v>1115900</v>
      </c>
      <c r="Q7" s="4">
        <v>3046800</v>
      </c>
      <c r="R7" s="5">
        <v>-2.3799999999999998E-2</v>
      </c>
      <c r="S7" s="4">
        <v>4165130</v>
      </c>
      <c r="T7" s="4">
        <f t="shared" si="2"/>
        <v>4239668</v>
      </c>
      <c r="U7" s="4">
        <f t="shared" si="3"/>
        <v>4107758</v>
      </c>
      <c r="V7" s="5">
        <v>3.1899999999999998E-2</v>
      </c>
    </row>
    <row r="8" spans="1:22" x14ac:dyDescent="0.2">
      <c r="A8" s="16" t="s">
        <v>287</v>
      </c>
      <c r="B8" s="4">
        <v>199900</v>
      </c>
      <c r="C8" s="4">
        <v>1000</v>
      </c>
      <c r="D8" s="4">
        <v>198900</v>
      </c>
      <c r="E8" s="4">
        <v>8406400000</v>
      </c>
      <c r="F8" s="4">
        <f t="shared" si="0"/>
        <v>-277375750000</v>
      </c>
      <c r="G8" s="4">
        <v>0</v>
      </c>
      <c r="H8" s="4">
        <v>0</v>
      </c>
      <c r="I8" s="4">
        <v>0</v>
      </c>
      <c r="J8" s="4">
        <v>-4365000</v>
      </c>
      <c r="K8">
        <f t="shared" si="1"/>
        <v>-4365000</v>
      </c>
      <c r="L8" s="4">
        <v>1410</v>
      </c>
      <c r="M8" s="4">
        <v>1793</v>
      </c>
      <c r="N8" s="4">
        <v>186</v>
      </c>
      <c r="O8" s="4">
        <v>281</v>
      </c>
      <c r="P8" s="4">
        <v>1823300</v>
      </c>
      <c r="Q8" s="4">
        <v>2632700</v>
      </c>
      <c r="R8" s="5">
        <v>-8.199999999999999E-3</v>
      </c>
      <c r="S8" s="4">
        <v>4645195</v>
      </c>
      <c r="T8" s="4">
        <f t="shared" si="2"/>
        <v>6262437.5</v>
      </c>
      <c r="U8" s="4">
        <f t="shared" si="3"/>
        <v>3825239</v>
      </c>
      <c r="V8" s="5">
        <v>1.89E-2</v>
      </c>
    </row>
    <row r="9" spans="1:22" x14ac:dyDescent="0.2">
      <c r="A9" s="16" t="s">
        <v>286</v>
      </c>
      <c r="B9" s="4">
        <v>572700</v>
      </c>
      <c r="C9" s="4">
        <v>61400</v>
      </c>
      <c r="D9" s="4">
        <v>511300</v>
      </c>
      <c r="E9" s="4">
        <v>21530760000</v>
      </c>
      <c r="F9" s="4">
        <f t="shared" si="0"/>
        <v>-285782150000</v>
      </c>
      <c r="K9">
        <f t="shared" si="1"/>
        <v>0</v>
      </c>
      <c r="L9" s="4">
        <v>1873</v>
      </c>
      <c r="M9" s="4">
        <v>1575</v>
      </c>
      <c r="N9" s="4">
        <v>309</v>
      </c>
      <c r="O9" s="4">
        <v>296</v>
      </c>
      <c r="P9" s="4">
        <v>3117900</v>
      </c>
      <c r="Q9" s="4">
        <v>2665500</v>
      </c>
      <c r="R9" s="5">
        <v>1.32E-2</v>
      </c>
      <c r="S9" s="4">
        <v>5938918</v>
      </c>
      <c r="T9" s="4">
        <f t="shared" si="2"/>
        <v>5974152.5</v>
      </c>
      <c r="U9" s="4">
        <f t="shared" si="3"/>
        <v>3825239</v>
      </c>
      <c r="V9" s="5">
        <v>1.8799999999999997E-2</v>
      </c>
    </row>
    <row r="10" spans="1:22" x14ac:dyDescent="0.2">
      <c r="A10" s="16" t="s">
        <v>281</v>
      </c>
      <c r="B10" s="4">
        <v>392400</v>
      </c>
      <c r="C10" s="4">
        <v>211000</v>
      </c>
      <c r="D10" s="4">
        <v>181400</v>
      </c>
      <c r="E10" s="4">
        <v>7610040000</v>
      </c>
      <c r="F10" s="4">
        <f t="shared" si="0"/>
        <v>-307312910000</v>
      </c>
      <c r="K10">
        <f t="shared" si="1"/>
        <v>0</v>
      </c>
      <c r="L10" s="4">
        <v>1463</v>
      </c>
      <c r="M10" s="4">
        <v>3253</v>
      </c>
      <c r="N10" s="4">
        <v>214</v>
      </c>
      <c r="O10" s="4">
        <v>507</v>
      </c>
      <c r="P10" s="4">
        <v>1986800</v>
      </c>
      <c r="Q10" s="4">
        <v>4650000</v>
      </c>
      <c r="R10" s="5">
        <v>-2.1000000000000001E-2</v>
      </c>
      <c r="S10" s="4">
        <v>7149862</v>
      </c>
      <c r="T10" s="4">
        <f t="shared" si="2"/>
        <v>4902454</v>
      </c>
      <c r="U10" s="4">
        <f t="shared" si="3"/>
        <v>3332592</v>
      </c>
      <c r="V10" s="5">
        <v>2.35E-2</v>
      </c>
    </row>
    <row r="11" spans="1:22" x14ac:dyDescent="0.2">
      <c r="A11" s="16" t="s">
        <v>273</v>
      </c>
      <c r="B11" s="4">
        <v>102700</v>
      </c>
      <c r="C11" s="4">
        <v>52000</v>
      </c>
      <c r="D11" s="4">
        <v>50700</v>
      </c>
      <c r="E11" s="4">
        <v>2159560000</v>
      </c>
      <c r="F11" s="4">
        <f t="shared" si="0"/>
        <v>-314922950000</v>
      </c>
      <c r="K11">
        <f t="shared" si="1"/>
        <v>0</v>
      </c>
      <c r="L11" s="4">
        <v>1349</v>
      </c>
      <c r="M11" s="4">
        <v>1758</v>
      </c>
      <c r="N11" s="4">
        <v>191</v>
      </c>
      <c r="O11" s="4">
        <v>246</v>
      </c>
      <c r="P11" s="4">
        <v>1939200</v>
      </c>
      <c r="Q11" s="4">
        <v>2535800</v>
      </c>
      <c r="R11" s="5">
        <v>0</v>
      </c>
      <c r="S11" s="4">
        <v>4475000</v>
      </c>
      <c r="T11" s="4">
        <f t="shared" si="2"/>
        <v>3538329</v>
      </c>
      <c r="U11" s="4">
        <f t="shared" si="3"/>
        <v>3332592</v>
      </c>
      <c r="V11" s="5">
        <v>1.6299999999999999E-2</v>
      </c>
    </row>
    <row r="12" spans="1:22" x14ac:dyDescent="0.2">
      <c r="A12" s="16" t="s">
        <v>272</v>
      </c>
      <c r="B12" s="4">
        <v>379300</v>
      </c>
      <c r="C12" s="4">
        <v>13500</v>
      </c>
      <c r="D12" s="4">
        <v>365800</v>
      </c>
      <c r="E12" s="4">
        <v>15686950000</v>
      </c>
      <c r="F12" s="4">
        <f t="shared" si="0"/>
        <v>-317082510000</v>
      </c>
      <c r="K12">
        <f t="shared" si="1"/>
        <v>0</v>
      </c>
      <c r="L12" s="4">
        <v>1523</v>
      </c>
      <c r="M12" s="4">
        <v>1432</v>
      </c>
      <c r="N12" s="4">
        <v>203</v>
      </c>
      <c r="O12" s="4">
        <v>220</v>
      </c>
      <c r="P12" s="4">
        <v>1910200</v>
      </c>
      <c r="Q12" s="4">
        <v>2066000</v>
      </c>
      <c r="R12" s="5">
        <v>4.7999999999999996E-3</v>
      </c>
      <c r="S12" s="4">
        <v>4107758</v>
      </c>
      <c r="T12" s="4">
        <f t="shared" si="2"/>
        <v>3640263.5</v>
      </c>
      <c r="U12" s="4">
        <f t="shared" si="3"/>
        <v>3332592</v>
      </c>
      <c r="V12" s="5">
        <v>1.5100000000000001E-2</v>
      </c>
    </row>
    <row r="13" spans="1:22" x14ac:dyDescent="0.2">
      <c r="A13" s="16" t="s">
        <v>248</v>
      </c>
      <c r="B13" s="4">
        <v>900</v>
      </c>
      <c r="C13" s="4">
        <v>700</v>
      </c>
      <c r="D13" s="4">
        <v>200</v>
      </c>
      <c r="E13" s="4">
        <v>8350000</v>
      </c>
      <c r="F13" s="4">
        <f t="shared" si="0"/>
        <v>-332769460000</v>
      </c>
      <c r="K13">
        <f t="shared" si="1"/>
        <v>0</v>
      </c>
      <c r="L13" s="4">
        <v>1051</v>
      </c>
      <c r="M13" s="4">
        <v>1506</v>
      </c>
      <c r="N13" s="4">
        <v>172</v>
      </c>
      <c r="O13" s="4">
        <v>223</v>
      </c>
      <c r="P13" s="4">
        <v>1530100</v>
      </c>
      <c r="Q13" s="4">
        <v>2059700</v>
      </c>
      <c r="R13" s="5">
        <v>1.1999999999999999E-3</v>
      </c>
      <c r="S13" s="4">
        <v>3825239</v>
      </c>
      <c r="T13" s="4">
        <f t="shared" si="2"/>
        <v>5648171</v>
      </c>
      <c r="U13" s="4">
        <f t="shared" si="3"/>
        <v>3332592</v>
      </c>
      <c r="V13" s="5">
        <v>1.29E-2</v>
      </c>
    </row>
    <row r="14" spans="1:22" x14ac:dyDescent="0.2">
      <c r="A14" s="16" t="s">
        <v>240</v>
      </c>
      <c r="B14" s="4">
        <v>231600</v>
      </c>
      <c r="C14" s="4">
        <v>23400</v>
      </c>
      <c r="D14" s="4">
        <v>208200</v>
      </c>
      <c r="E14" s="4">
        <v>9037210000</v>
      </c>
      <c r="F14" s="4">
        <f t="shared" si="0"/>
        <v>-332777810000</v>
      </c>
      <c r="K14">
        <f t="shared" si="1"/>
        <v>0</v>
      </c>
      <c r="L14" s="4">
        <v>2716</v>
      </c>
      <c r="M14" s="4">
        <v>2927</v>
      </c>
      <c r="N14" s="4">
        <v>497</v>
      </c>
      <c r="O14" s="4">
        <v>455</v>
      </c>
      <c r="P14" s="4">
        <v>4322300</v>
      </c>
      <c r="Q14" s="4">
        <v>4314700</v>
      </c>
      <c r="R14" s="5">
        <v>-5.7999999999999996E-3</v>
      </c>
      <c r="S14" s="4">
        <v>9110211</v>
      </c>
      <c r="T14" s="4">
        <f t="shared" si="2"/>
        <v>3282689.5</v>
      </c>
      <c r="U14" s="4">
        <f t="shared" si="3"/>
        <v>3332592</v>
      </c>
      <c r="V14" s="5">
        <v>2.75E-2</v>
      </c>
    </row>
    <row r="15" spans="1:22" x14ac:dyDescent="0.2">
      <c r="A15" s="16" t="s">
        <v>239</v>
      </c>
      <c r="B15" s="4">
        <v>65200</v>
      </c>
      <c r="C15" s="4">
        <v>45100</v>
      </c>
      <c r="D15" s="4">
        <v>20100</v>
      </c>
      <c r="E15" s="4">
        <v>878230000</v>
      </c>
      <c r="F15" s="4">
        <f t="shared" si="0"/>
        <v>-341815020000</v>
      </c>
      <c r="K15">
        <f t="shared" si="1"/>
        <v>0</v>
      </c>
      <c r="L15" s="4">
        <v>1260</v>
      </c>
      <c r="M15" s="4">
        <v>1118</v>
      </c>
      <c r="N15" s="4">
        <v>192</v>
      </c>
      <c r="O15" s="4">
        <v>152</v>
      </c>
      <c r="P15" s="4">
        <v>1650300</v>
      </c>
      <c r="Q15" s="4">
        <v>1338600</v>
      </c>
      <c r="R15" s="5">
        <v>9.4999999999999998E-3</v>
      </c>
      <c r="S15" s="4">
        <v>3332592</v>
      </c>
      <c r="T15" s="4">
        <f t="shared" si="2"/>
        <v>5387797</v>
      </c>
      <c r="U15" s="4">
        <f t="shared" si="3"/>
        <v>3834141</v>
      </c>
      <c r="V15" s="5">
        <v>2.1099999999999997E-2</v>
      </c>
    </row>
    <row r="16" spans="1:22" x14ac:dyDescent="0.2">
      <c r="A16" s="16" t="s">
        <v>238</v>
      </c>
      <c r="B16" s="4">
        <v>534800</v>
      </c>
      <c r="C16" s="4">
        <v>0</v>
      </c>
      <c r="D16" s="4">
        <v>534800</v>
      </c>
      <c r="E16" s="4">
        <v>22607740000</v>
      </c>
      <c r="F16" s="4">
        <f t="shared" si="0"/>
        <v>-342693250000</v>
      </c>
      <c r="K16">
        <f t="shared" si="1"/>
        <v>0</v>
      </c>
      <c r="L16" s="4">
        <v>1459</v>
      </c>
      <c r="M16" s="4">
        <v>2407</v>
      </c>
      <c r="N16" s="4">
        <v>275</v>
      </c>
      <c r="O16" s="4">
        <v>439</v>
      </c>
      <c r="P16" s="4">
        <v>2788200</v>
      </c>
      <c r="Q16" s="4">
        <v>3993300</v>
      </c>
      <c r="R16" s="5">
        <v>-1.0500000000000001E-2</v>
      </c>
      <c r="S16" s="4">
        <v>7175876</v>
      </c>
      <c r="T16" s="4">
        <f t="shared" si="2"/>
        <v>3433674.5</v>
      </c>
      <c r="U16" s="4">
        <f t="shared" si="3"/>
        <v>2968900</v>
      </c>
      <c r="V16" s="5">
        <v>2.2099999999999998E-2</v>
      </c>
    </row>
    <row r="17" spans="1:21" x14ac:dyDescent="0.2">
      <c r="A17" s="16" t="s">
        <v>234</v>
      </c>
      <c r="B17" s="4">
        <v>364500</v>
      </c>
      <c r="C17" s="4">
        <v>210000</v>
      </c>
      <c r="D17" s="4">
        <v>154500</v>
      </c>
      <c r="E17" s="4">
        <v>6610850000</v>
      </c>
      <c r="F17" s="4">
        <f t="shared" si="0"/>
        <v>-365300990000</v>
      </c>
      <c r="K17">
        <f t="shared" si="1"/>
        <v>0</v>
      </c>
      <c r="L17" s="4">
        <v>877</v>
      </c>
      <c r="M17" s="4">
        <v>1632</v>
      </c>
      <c r="N17" s="4">
        <v>141</v>
      </c>
      <c r="O17" s="4">
        <v>239</v>
      </c>
      <c r="P17" s="4">
        <v>290200</v>
      </c>
      <c r="Q17" s="4">
        <v>356700</v>
      </c>
      <c r="R17" s="5">
        <v>1.1999999999999999E-3</v>
      </c>
      <c r="S17" s="4">
        <v>3834141</v>
      </c>
      <c r="T17" s="4">
        <f t="shared" si="2"/>
        <v>5649452</v>
      </c>
      <c r="U17" s="4">
        <f t="shared" si="3"/>
        <v>2968900</v>
      </c>
    </row>
    <row r="18" spans="1:21" x14ac:dyDescent="0.2">
      <c r="A18" s="16" t="s">
        <v>233</v>
      </c>
      <c r="B18" s="4">
        <v>69000</v>
      </c>
      <c r="C18" s="4">
        <v>37100</v>
      </c>
      <c r="D18" s="4">
        <v>31900</v>
      </c>
      <c r="E18" s="4">
        <v>1360820000</v>
      </c>
      <c r="F18" s="4">
        <f t="shared" si="0"/>
        <v>-371911840000</v>
      </c>
      <c r="K18">
        <f t="shared" si="1"/>
        <v>0</v>
      </c>
      <c r="L18" s="4"/>
      <c r="M18" s="4"/>
      <c r="N18" s="4"/>
      <c r="O18" s="4"/>
      <c r="P18" s="4">
        <v>3137000</v>
      </c>
      <c r="Q18" s="4">
        <v>3138000</v>
      </c>
      <c r="R18" s="5">
        <v>1.55E-2</v>
      </c>
      <c r="S18" s="4">
        <v>6585957</v>
      </c>
      <c r="T18" s="4">
        <f t="shared" si="2"/>
        <v>5064410</v>
      </c>
      <c r="U18" s="4">
        <f t="shared" si="3"/>
        <v>2186131</v>
      </c>
    </row>
    <row r="19" spans="1:21" x14ac:dyDescent="0.2">
      <c r="A19" s="16" t="s">
        <v>232</v>
      </c>
      <c r="B19" s="4">
        <v>138000</v>
      </c>
      <c r="C19" s="4">
        <v>14267</v>
      </c>
      <c r="D19" s="4">
        <v>123733</v>
      </c>
      <c r="E19" s="4">
        <v>5257920000</v>
      </c>
      <c r="F19" s="4">
        <f t="shared" si="0"/>
        <v>-373272660000</v>
      </c>
      <c r="K19">
        <f t="shared" si="1"/>
        <v>0</v>
      </c>
      <c r="L19" s="4"/>
      <c r="M19" s="4"/>
      <c r="N19" s="4"/>
      <c r="O19" s="4"/>
      <c r="P19" s="4">
        <v>2378500</v>
      </c>
      <c r="Q19" s="4">
        <v>2134100</v>
      </c>
      <c r="R19" s="5">
        <v>1.1999999999999999E-3</v>
      </c>
      <c r="S19" s="4">
        <v>4798443</v>
      </c>
      <c r="T19" s="4">
        <f t="shared" si="2"/>
        <v>5290204.5</v>
      </c>
      <c r="U19" s="4">
        <f t="shared" si="3"/>
        <v>2186131</v>
      </c>
    </row>
    <row r="20" spans="1:21" x14ac:dyDescent="0.2">
      <c r="A20" s="16" t="s">
        <v>231</v>
      </c>
      <c r="B20" s="4">
        <v>91127</v>
      </c>
      <c r="C20" s="4">
        <v>23210</v>
      </c>
      <c r="D20" s="4">
        <v>67917</v>
      </c>
      <c r="E20" s="4">
        <v>2833780000</v>
      </c>
      <c r="F20" s="4">
        <f t="shared" si="0"/>
        <v>-378530580000</v>
      </c>
      <c r="K20">
        <f t="shared" si="1"/>
        <v>0</v>
      </c>
      <c r="L20" s="4"/>
      <c r="M20" s="4"/>
      <c r="N20" s="4"/>
      <c r="O20" s="4"/>
      <c r="P20" s="4">
        <v>2653900</v>
      </c>
      <c r="Q20" s="4">
        <v>2339600</v>
      </c>
      <c r="R20" s="5">
        <v>1.8200000000000001E-2</v>
      </c>
      <c r="S20" s="4">
        <v>5329908</v>
      </c>
      <c r="T20" s="4">
        <f t="shared" si="2"/>
        <v>2777147.5</v>
      </c>
      <c r="U20" s="4">
        <f t="shared" si="3"/>
        <v>2186131</v>
      </c>
    </row>
    <row r="21" spans="1:21" x14ac:dyDescent="0.2">
      <c r="A21" s="16" t="s">
        <v>230</v>
      </c>
      <c r="B21" s="4">
        <v>129300</v>
      </c>
      <c r="C21" s="4">
        <v>14165</v>
      </c>
      <c r="D21" s="4">
        <v>115135</v>
      </c>
      <c r="E21" s="4">
        <v>4777350000</v>
      </c>
      <c r="F21" s="4">
        <f t="shared" si="0"/>
        <v>-381364360000</v>
      </c>
      <c r="K21">
        <f t="shared" si="1"/>
        <v>0</v>
      </c>
      <c r="L21" s="4"/>
      <c r="M21" s="4"/>
      <c r="N21" s="4"/>
      <c r="O21" s="4"/>
      <c r="P21" s="4">
        <v>1702600</v>
      </c>
      <c r="Q21" s="4">
        <v>1135300</v>
      </c>
      <c r="R21" s="5">
        <v>6.0999999999999995E-3</v>
      </c>
      <c r="S21" s="4">
        <v>2968900</v>
      </c>
      <c r="T21" s="4">
        <f t="shared" si="2"/>
        <v>4047705</v>
      </c>
      <c r="U21" s="4">
        <f t="shared" si="3"/>
        <v>2186131</v>
      </c>
    </row>
    <row r="22" spans="1:21" x14ac:dyDescent="0.2">
      <c r="A22" s="16" t="s">
        <v>229</v>
      </c>
      <c r="B22" s="4">
        <v>41100</v>
      </c>
      <c r="C22" s="4">
        <v>177400</v>
      </c>
      <c r="D22" s="4">
        <v>-136300</v>
      </c>
      <c r="E22" s="4">
        <v>-5698480000</v>
      </c>
      <c r="F22" s="4">
        <f t="shared" si="0"/>
        <v>-386141710000</v>
      </c>
      <c r="K22">
        <f t="shared" si="1"/>
        <v>0</v>
      </c>
      <c r="L22" s="4"/>
      <c r="M22" s="4"/>
      <c r="N22" s="4"/>
      <c r="O22" s="4"/>
      <c r="P22" s="4">
        <v>1046700</v>
      </c>
      <c r="Q22" s="4">
        <v>2083100</v>
      </c>
      <c r="R22" s="5">
        <v>-9.5999999999999992E-3</v>
      </c>
      <c r="S22" s="4">
        <v>3455288</v>
      </c>
      <c r="T22" s="4">
        <f t="shared" si="2"/>
        <v>3462596</v>
      </c>
      <c r="U22" s="4">
        <f t="shared" si="3"/>
        <v>2186131</v>
      </c>
    </row>
    <row r="23" spans="1:21" x14ac:dyDescent="0.2">
      <c r="A23" s="16" t="s">
        <v>228</v>
      </c>
      <c r="B23" s="4">
        <v>44900</v>
      </c>
      <c r="C23" s="4">
        <v>67238</v>
      </c>
      <c r="D23" s="4">
        <v>-22338</v>
      </c>
      <c r="E23" s="4">
        <v>-921140000</v>
      </c>
      <c r="F23" s="4">
        <f t="shared" si="0"/>
        <v>-380443230000</v>
      </c>
      <c r="K23">
        <f t="shared" si="1"/>
        <v>0</v>
      </c>
      <c r="L23" s="4"/>
      <c r="M23" s="4"/>
      <c r="N23" s="4"/>
      <c r="O23" s="4"/>
      <c r="P23" s="4">
        <v>768500</v>
      </c>
      <c r="Q23" s="4">
        <v>1267700</v>
      </c>
      <c r="R23" s="5">
        <v>-2.3999999999999998E-3</v>
      </c>
      <c r="S23" s="4">
        <v>2186131</v>
      </c>
      <c r="T23" s="4">
        <f t="shared" si="2"/>
        <v>9054295.5</v>
      </c>
      <c r="U23" s="4">
        <f t="shared" si="3"/>
        <v>3033208</v>
      </c>
    </row>
    <row r="24" spans="1:21" x14ac:dyDescent="0.2">
      <c r="A24" s="16" t="s">
        <v>222</v>
      </c>
      <c r="B24" s="4">
        <v>78700</v>
      </c>
      <c r="C24" s="4">
        <v>196004</v>
      </c>
      <c r="D24" s="4">
        <v>-117304</v>
      </c>
      <c r="E24" s="4">
        <v>-4851710000</v>
      </c>
      <c r="F24" s="4">
        <f t="shared" si="0"/>
        <v>-379522090000</v>
      </c>
      <c r="K24">
        <f t="shared" si="1"/>
        <v>0</v>
      </c>
      <c r="L24" s="4"/>
      <c r="M24" s="4"/>
      <c r="N24" s="4"/>
      <c r="O24" s="4"/>
      <c r="P24" s="4">
        <v>1740800</v>
      </c>
      <c r="Q24" s="4">
        <v>1299200</v>
      </c>
      <c r="R24" s="5">
        <v>3.7000000000000002E-3</v>
      </c>
      <c r="S24" s="4">
        <v>3232787</v>
      </c>
      <c r="T24" s="4">
        <f t="shared" si="2"/>
        <v>4557332</v>
      </c>
      <c r="U24" s="4">
        <f t="shared" si="3"/>
        <v>3033208</v>
      </c>
    </row>
    <row r="25" spans="1:21" x14ac:dyDescent="0.2">
      <c r="A25" s="16" t="s">
        <v>213</v>
      </c>
      <c r="B25" s="4">
        <v>83800</v>
      </c>
      <c r="C25" s="4">
        <v>702955</v>
      </c>
      <c r="D25" s="4">
        <v>-619155</v>
      </c>
      <c r="E25" s="4">
        <v>-25486940000</v>
      </c>
      <c r="F25" s="4">
        <f t="shared" si="0"/>
        <v>-374670380000</v>
      </c>
      <c r="K25">
        <f t="shared" si="1"/>
        <v>0</v>
      </c>
      <c r="L25" s="4"/>
      <c r="M25" s="4"/>
      <c r="N25" s="4"/>
      <c r="O25" s="4"/>
      <c r="P25" s="4">
        <v>1239300</v>
      </c>
      <c r="Q25" s="4">
        <v>1956600</v>
      </c>
      <c r="R25" s="5">
        <v>9.7999999999999997E-3</v>
      </c>
      <c r="S25" s="4">
        <v>3599718</v>
      </c>
      <c r="T25" s="4">
        <f t="shared" si="2"/>
        <v>4903610.5</v>
      </c>
      <c r="U25" s="4">
        <f t="shared" si="3"/>
        <v>2585395</v>
      </c>
    </row>
    <row r="26" spans="1:21" x14ac:dyDescent="0.2">
      <c r="A26" s="16" t="s">
        <v>212</v>
      </c>
      <c r="B26" s="4">
        <v>66000</v>
      </c>
      <c r="C26" s="4">
        <v>247990</v>
      </c>
      <c r="D26" s="4">
        <v>-181990</v>
      </c>
      <c r="E26" s="4">
        <v>-7465760000</v>
      </c>
      <c r="F26" s="4">
        <f t="shared" si="0"/>
        <v>-349183440000</v>
      </c>
      <c r="K26">
        <f>K27+J26</f>
        <v>0</v>
      </c>
      <c r="L26" s="4"/>
      <c r="M26" s="4"/>
      <c r="N26" s="4"/>
      <c r="O26" s="4"/>
      <c r="P26" s="4">
        <v>1368700</v>
      </c>
      <c r="Q26" s="4">
        <v>1490900</v>
      </c>
      <c r="R26" s="5">
        <v>1.1200000000000002E-2</v>
      </c>
      <c r="S26" s="4">
        <v>3033208</v>
      </c>
      <c r="T26" s="4">
        <f t="shared" si="2"/>
        <v>7765310</v>
      </c>
      <c r="U26" s="4">
        <f t="shared" si="3"/>
        <v>2585395</v>
      </c>
    </row>
    <row r="27" spans="1:21" x14ac:dyDescent="0.2">
      <c r="A27" s="16" t="s">
        <v>211</v>
      </c>
      <c r="B27" s="4">
        <v>173724</v>
      </c>
      <c r="C27" s="4">
        <v>1482800</v>
      </c>
      <c r="D27" s="4">
        <v>-1309076</v>
      </c>
      <c r="E27" s="4">
        <v>-53074750000</v>
      </c>
      <c r="F27" s="4">
        <f t="shared" si="0"/>
        <v>-341717680000</v>
      </c>
      <c r="K27">
        <f>J27+K29</f>
        <v>0</v>
      </c>
      <c r="R27" s="5">
        <v>0</v>
      </c>
      <c r="S27" s="4">
        <v>4712947</v>
      </c>
      <c r="T27" s="4">
        <f t="shared" si="2"/>
        <v>5683527</v>
      </c>
      <c r="U27" s="4">
        <f t="shared" si="3"/>
        <v>2585395</v>
      </c>
    </row>
    <row r="28" spans="1:21" x14ac:dyDescent="0.2">
      <c r="A28" s="16" t="s">
        <v>210</v>
      </c>
      <c r="B28" s="4">
        <v>25200</v>
      </c>
      <c r="C28" s="4">
        <v>787900</v>
      </c>
      <c r="D28" s="4">
        <v>-762700</v>
      </c>
      <c r="E28" s="4">
        <v>-31305550000</v>
      </c>
      <c r="F28" s="4">
        <f t="shared" si="0"/>
        <v>-288642930000</v>
      </c>
      <c r="L28" s="4"/>
      <c r="M28" s="4"/>
      <c r="N28" s="4"/>
      <c r="O28" s="4"/>
      <c r="P28" s="4">
        <v>2253300</v>
      </c>
      <c r="Q28" s="4">
        <v>2435100</v>
      </c>
      <c r="R28" s="5">
        <v>-9.7000000000000003E-3</v>
      </c>
      <c r="S28" s="4">
        <v>5330377</v>
      </c>
      <c r="T28" s="4">
        <f t="shared" si="2"/>
        <v>5673453</v>
      </c>
      <c r="U28" s="4">
        <f t="shared" si="3"/>
        <v>2585395</v>
      </c>
    </row>
    <row r="29" spans="1:21" x14ac:dyDescent="0.2">
      <c r="A29" s="16" t="s">
        <v>209</v>
      </c>
      <c r="B29" s="4">
        <v>7000</v>
      </c>
      <c r="C29" s="4">
        <v>624200</v>
      </c>
      <c r="D29" s="4">
        <v>-617200</v>
      </c>
      <c r="E29" s="4">
        <v>-25638510000</v>
      </c>
      <c r="F29" s="4">
        <f t="shared" si="0"/>
        <v>-257337380000</v>
      </c>
      <c r="K29">
        <f>J29</f>
        <v>0</v>
      </c>
      <c r="R29" s="5">
        <v>-2.5000000000000001E-2</v>
      </c>
      <c r="S29" s="4">
        <v>5250501</v>
      </c>
      <c r="T29" s="4">
        <f t="shared" si="2"/>
        <v>4474837</v>
      </c>
      <c r="U29" s="4">
        <f t="shared" si="3"/>
        <v>2585395</v>
      </c>
    </row>
    <row r="30" spans="1:21" x14ac:dyDescent="0.2">
      <c r="A30" s="16" t="s">
        <v>208</v>
      </c>
      <c r="B30" s="4">
        <v>100</v>
      </c>
      <c r="C30" s="4">
        <v>473010</v>
      </c>
      <c r="D30" s="4">
        <v>-472910</v>
      </c>
      <c r="E30" s="4">
        <v>-19935940000</v>
      </c>
      <c r="F30" s="4">
        <f t="shared" si="0"/>
        <v>-231698870000</v>
      </c>
      <c r="R30" s="5">
        <v>-1.06E-2</v>
      </c>
      <c r="S30" s="4">
        <v>2585395</v>
      </c>
      <c r="T30" s="4">
        <f t="shared" si="2"/>
        <v>5650442.5</v>
      </c>
      <c r="U30" s="4">
        <f t="shared" si="3"/>
        <v>4640122</v>
      </c>
    </row>
    <row r="31" spans="1:21" x14ac:dyDescent="0.2">
      <c r="A31" s="16" t="s">
        <v>207</v>
      </c>
      <c r="B31" s="4">
        <v>11100</v>
      </c>
      <c r="C31" s="4">
        <v>235900</v>
      </c>
      <c r="D31" s="4">
        <v>-224800</v>
      </c>
      <c r="E31" s="4">
        <v>-9292470000</v>
      </c>
      <c r="F31" s="4">
        <f t="shared" si="0"/>
        <v>-211762930000</v>
      </c>
      <c r="R31" s="5">
        <v>1.44E-2</v>
      </c>
      <c r="S31" s="4">
        <v>4640122</v>
      </c>
      <c r="T31" s="4">
        <f t="shared" si="2"/>
        <v>4547678.5</v>
      </c>
      <c r="U31" s="4">
        <f t="shared" si="3"/>
        <v>4739061</v>
      </c>
    </row>
    <row r="32" spans="1:21" x14ac:dyDescent="0.2">
      <c r="A32" s="16" t="s">
        <v>206</v>
      </c>
      <c r="B32" s="4">
        <v>69400</v>
      </c>
      <c r="C32" s="4">
        <v>59900</v>
      </c>
      <c r="D32" s="4">
        <v>9500</v>
      </c>
      <c r="E32" s="4">
        <v>424350000</v>
      </c>
      <c r="F32" s="4">
        <f t="shared" si="0"/>
        <v>-202470460000</v>
      </c>
      <c r="R32" s="5">
        <v>-1.6399999999999998E-2</v>
      </c>
      <c r="S32" s="4">
        <v>4739061</v>
      </c>
      <c r="T32" s="4">
        <f t="shared" si="2"/>
        <v>11831375</v>
      </c>
      <c r="U32" s="4">
        <f t="shared" si="3"/>
        <v>5514946</v>
      </c>
    </row>
    <row r="33" spans="1:21" x14ac:dyDescent="0.2">
      <c r="A33" s="16" t="s">
        <v>205</v>
      </c>
      <c r="B33" s="4">
        <v>55000</v>
      </c>
      <c r="C33" s="4">
        <v>268117</v>
      </c>
      <c r="D33" s="4">
        <v>-213117</v>
      </c>
      <c r="E33" s="4">
        <v>-9100060000</v>
      </c>
      <c r="F33" s="4">
        <f t="shared" si="0"/>
        <v>-202894810000</v>
      </c>
      <c r="R33" s="5">
        <v>-3.4000000000000002E-2</v>
      </c>
      <c r="S33" s="4">
        <v>14875804</v>
      </c>
      <c r="T33" s="4">
        <f t="shared" si="2"/>
        <v>6789131</v>
      </c>
      <c r="U33" s="4">
        <f t="shared" si="3"/>
        <v>5514946</v>
      </c>
    </row>
    <row r="34" spans="1:21" x14ac:dyDescent="0.2">
      <c r="A34" s="16" t="s">
        <v>204</v>
      </c>
      <c r="B34" s="4">
        <v>616500</v>
      </c>
      <c r="C34" s="4">
        <v>558100</v>
      </c>
      <c r="D34" s="4">
        <v>58400</v>
      </c>
      <c r="E34" s="4">
        <v>2593240000</v>
      </c>
      <c r="F34" s="4">
        <f t="shared" si="0"/>
        <v>-193794750000</v>
      </c>
      <c r="R34" s="5">
        <v>9.1999999999999998E-3</v>
      </c>
      <c r="S34" s="4">
        <v>5514946</v>
      </c>
      <c r="T34" s="4">
        <f t="shared" si="2"/>
        <v>8902273</v>
      </c>
      <c r="U34" s="4">
        <f t="shared" si="3"/>
        <v>6036677</v>
      </c>
    </row>
    <row r="35" spans="1:21" x14ac:dyDescent="0.2">
      <c r="A35" s="16" t="s">
        <v>203</v>
      </c>
      <c r="B35" s="4">
        <v>87400</v>
      </c>
      <c r="C35" s="4">
        <v>877300</v>
      </c>
      <c r="D35" s="4">
        <v>-789900</v>
      </c>
      <c r="E35" s="4">
        <v>-34455360000</v>
      </c>
      <c r="F35" s="4">
        <f t="shared" si="0"/>
        <v>-196387990000</v>
      </c>
      <c r="R35" s="5">
        <v>-6.8000000000000005E-3</v>
      </c>
      <c r="S35" s="4">
        <v>6774013</v>
      </c>
      <c r="T35" s="4">
        <f t="shared" si="2"/>
        <v>9171335</v>
      </c>
      <c r="U35" s="4">
        <f t="shared" si="3"/>
        <v>6036677</v>
      </c>
    </row>
    <row r="36" spans="1:21" x14ac:dyDescent="0.2">
      <c r="A36" s="16" t="s">
        <v>202</v>
      </c>
      <c r="B36" s="4">
        <v>33600</v>
      </c>
      <c r="C36" s="4">
        <v>754626</v>
      </c>
      <c r="D36" s="4">
        <v>-721026</v>
      </c>
      <c r="E36" s="4">
        <v>-31529420000</v>
      </c>
      <c r="F36" s="4">
        <f t="shared" si="0"/>
        <v>-161932630000</v>
      </c>
      <c r="R36" s="5">
        <v>3.7900000000000003E-2</v>
      </c>
      <c r="S36" s="4">
        <v>10817673</v>
      </c>
      <c r="T36" s="4">
        <f t="shared" si="2"/>
        <v>6339751.5</v>
      </c>
      <c r="U36" s="4">
        <f t="shared" si="3"/>
        <v>4356296</v>
      </c>
    </row>
    <row r="37" spans="1:21" x14ac:dyDescent="0.2">
      <c r="A37" s="16" t="s">
        <v>201</v>
      </c>
      <c r="B37" s="4">
        <v>56700</v>
      </c>
      <c r="C37" s="4">
        <v>211800</v>
      </c>
      <c r="D37" s="4">
        <v>-155100</v>
      </c>
      <c r="E37" s="4">
        <v>-6393450000</v>
      </c>
      <c r="F37" s="4">
        <f t="shared" si="0"/>
        <v>-130403210000</v>
      </c>
      <c r="R37" s="5">
        <v>1.9299999999999998E-2</v>
      </c>
      <c r="S37" s="4">
        <v>6036677</v>
      </c>
      <c r="T37" s="4">
        <f t="shared" si="2"/>
        <v>7795952</v>
      </c>
      <c r="U37" s="4">
        <f t="shared" si="3"/>
        <v>4356296</v>
      </c>
    </row>
    <row r="38" spans="1:21" x14ac:dyDescent="0.2">
      <c r="A38" s="16" t="s">
        <v>200</v>
      </c>
      <c r="B38" s="4">
        <v>233500</v>
      </c>
      <c r="C38" s="4">
        <v>691800</v>
      </c>
      <c r="D38" s="4">
        <v>-458300</v>
      </c>
      <c r="E38" s="4">
        <v>-18983140000</v>
      </c>
      <c r="F38" s="4">
        <f t="shared" si="0"/>
        <v>-124009760000</v>
      </c>
      <c r="R38" s="5">
        <v>-8.3000000000000001E-3</v>
      </c>
      <c r="S38" s="4">
        <v>6096405</v>
      </c>
      <c r="T38" s="4">
        <f t="shared" si="2"/>
        <v>5443932</v>
      </c>
      <c r="U38" s="4">
        <f t="shared" si="3"/>
        <v>4356296</v>
      </c>
    </row>
    <row r="39" spans="1:21" x14ac:dyDescent="0.2">
      <c r="A39" s="16" t="s">
        <v>199</v>
      </c>
      <c r="B39" s="4">
        <v>2112400</v>
      </c>
      <c r="C39" s="4">
        <v>8200</v>
      </c>
      <c r="D39" s="4">
        <v>2104200</v>
      </c>
      <c r="E39" s="4">
        <v>87418990000</v>
      </c>
      <c r="F39" s="4">
        <f t="shared" si="0"/>
        <v>-105026620000</v>
      </c>
      <c r="R39" s="5">
        <v>2.9600000000000001E-2</v>
      </c>
      <c r="S39" s="4">
        <v>6364279</v>
      </c>
      <c r="T39" s="4">
        <f t="shared" si="2"/>
        <v>7322940</v>
      </c>
      <c r="U39" s="4">
        <f t="shared" si="3"/>
        <v>4356296</v>
      </c>
    </row>
    <row r="40" spans="1:21" x14ac:dyDescent="0.2">
      <c r="A40" s="16" t="s">
        <v>198</v>
      </c>
      <c r="B40" s="4">
        <v>98900</v>
      </c>
      <c r="C40" s="4">
        <v>770500</v>
      </c>
      <c r="D40" s="4">
        <v>-671600</v>
      </c>
      <c r="E40" s="4">
        <v>-27226780000</v>
      </c>
      <c r="F40" s="4">
        <f t="shared" si="0"/>
        <v>-192445610000</v>
      </c>
      <c r="R40" s="5">
        <v>3.8E-3</v>
      </c>
      <c r="S40" s="4">
        <v>6660763</v>
      </c>
      <c r="T40" s="4">
        <f t="shared" si="2"/>
        <v>5237363.5</v>
      </c>
      <c r="U40" s="4">
        <f t="shared" si="3"/>
        <v>4356296</v>
      </c>
    </row>
    <row r="41" spans="1:21" x14ac:dyDescent="0.2">
      <c r="A41" s="16" t="s">
        <v>197</v>
      </c>
      <c r="B41" s="4">
        <v>17700</v>
      </c>
      <c r="C41" s="4">
        <v>252500</v>
      </c>
      <c r="D41" s="4">
        <v>-234800</v>
      </c>
      <c r="E41" s="4">
        <v>-9731010000</v>
      </c>
      <c r="F41" s="4">
        <f t="shared" si="0"/>
        <v>-165218830000</v>
      </c>
      <c r="R41" s="5">
        <v>-3.5699999999999996E-2</v>
      </c>
      <c r="S41" s="4">
        <v>4356296</v>
      </c>
      <c r="T41" s="4">
        <f t="shared" si="2"/>
        <v>7515457.5</v>
      </c>
      <c r="U41" s="4">
        <f t="shared" si="3"/>
        <v>6642826</v>
      </c>
    </row>
    <row r="42" spans="1:21" x14ac:dyDescent="0.2">
      <c r="A42" s="16" t="s">
        <v>196</v>
      </c>
      <c r="B42" s="4">
        <v>303600</v>
      </c>
      <c r="C42" s="4">
        <v>74800</v>
      </c>
      <c r="D42" s="4">
        <v>228800</v>
      </c>
      <c r="E42" s="4">
        <v>9341670000</v>
      </c>
      <c r="F42" s="4">
        <f t="shared" si="0"/>
        <v>-155487820000</v>
      </c>
      <c r="R42" s="5">
        <v>3.5799999999999998E-2</v>
      </c>
      <c r="S42" s="4">
        <v>8786946</v>
      </c>
      <c r="T42" s="4">
        <f t="shared" si="2"/>
        <v>9091420</v>
      </c>
      <c r="U42" s="4">
        <f t="shared" si="3"/>
        <v>6642826</v>
      </c>
    </row>
    <row r="43" spans="1:21" x14ac:dyDescent="0.2">
      <c r="A43" s="16" t="s">
        <v>195</v>
      </c>
      <c r="B43" s="4">
        <v>10000</v>
      </c>
      <c r="C43" s="4">
        <v>386400</v>
      </c>
      <c r="D43" s="4">
        <v>-376400</v>
      </c>
      <c r="E43" s="4">
        <v>-16327550000</v>
      </c>
      <c r="F43" s="4">
        <f t="shared" si="0"/>
        <v>-164829490000</v>
      </c>
      <c r="R43" s="5">
        <v>-6.9900000000000004E-2</v>
      </c>
      <c r="S43" s="4">
        <v>8063316</v>
      </c>
      <c r="T43" s="4">
        <f t="shared" si="2"/>
        <v>11055669.5</v>
      </c>
      <c r="U43" s="4">
        <f t="shared" si="3"/>
        <v>4523585</v>
      </c>
    </row>
    <row r="44" spans="1:21" x14ac:dyDescent="0.2">
      <c r="A44" s="16" t="s">
        <v>194</v>
      </c>
      <c r="B44" s="4">
        <v>21200</v>
      </c>
      <c r="C44" s="4">
        <v>323100</v>
      </c>
      <c r="D44" s="4">
        <v>-301900</v>
      </c>
      <c r="E44" s="4">
        <v>-12815060000</v>
      </c>
      <c r="F44" s="4">
        <f t="shared" si="0"/>
        <v>-148501940000</v>
      </c>
      <c r="R44" s="5">
        <v>3.6900000000000002E-2</v>
      </c>
      <c r="S44" s="4">
        <v>11030533</v>
      </c>
      <c r="T44" s="4">
        <f t="shared" si="2"/>
        <v>8765359.5</v>
      </c>
      <c r="U44" s="4">
        <f t="shared" si="3"/>
        <v>4523585</v>
      </c>
    </row>
    <row r="45" spans="1:21" x14ac:dyDescent="0.2">
      <c r="A45" s="16" t="s">
        <v>193</v>
      </c>
      <c r="B45" s="4">
        <v>215200</v>
      </c>
      <c r="C45" s="4">
        <v>161200</v>
      </c>
      <c r="D45" s="4">
        <v>54000</v>
      </c>
      <c r="E45" s="4">
        <v>2289720000</v>
      </c>
      <c r="F45" s="4">
        <f t="shared" si="0"/>
        <v>-135686880000</v>
      </c>
      <c r="R45" s="5">
        <v>1.9400000000000001E-2</v>
      </c>
      <c r="S45" s="4">
        <v>7524997</v>
      </c>
      <c r="T45" s="4">
        <f t="shared" si="2"/>
        <v>7089137.5</v>
      </c>
      <c r="U45" s="4">
        <f t="shared" si="3"/>
        <v>4523585</v>
      </c>
    </row>
    <row r="46" spans="1:21" x14ac:dyDescent="0.2">
      <c r="A46" s="16" t="s">
        <v>192</v>
      </c>
      <c r="B46" s="4">
        <v>327200</v>
      </c>
      <c r="C46" s="4">
        <v>274600</v>
      </c>
      <c r="D46" s="4">
        <v>52600</v>
      </c>
      <c r="E46" s="4">
        <v>2141040000</v>
      </c>
      <c r="F46" s="4">
        <f t="shared" si="0"/>
        <v>-137976600000</v>
      </c>
      <c r="R46" s="5">
        <v>2.3599999999999999E-2</v>
      </c>
      <c r="S46" s="4">
        <v>6642826</v>
      </c>
      <c r="T46" s="4">
        <f t="shared" si="2"/>
        <v>8388400.5</v>
      </c>
      <c r="U46" s="4">
        <f t="shared" si="3"/>
        <v>4523585</v>
      </c>
    </row>
    <row r="47" spans="1:21" x14ac:dyDescent="0.2">
      <c r="A47" s="16" t="s">
        <v>191</v>
      </c>
      <c r="B47" s="4">
        <v>556000</v>
      </c>
      <c r="C47" s="4">
        <v>346700</v>
      </c>
      <c r="D47" s="4">
        <v>209300</v>
      </c>
      <c r="E47" s="4">
        <v>8645310000</v>
      </c>
      <c r="F47" s="4">
        <f t="shared" si="0"/>
        <v>-140117640000</v>
      </c>
      <c r="R47" s="5">
        <v>-2.8900000000000002E-2</v>
      </c>
      <c r="S47" s="4">
        <v>9495499</v>
      </c>
      <c r="T47" s="4">
        <f t="shared" si="2"/>
        <v>6957033.5</v>
      </c>
      <c r="U47" s="4">
        <f t="shared" si="3"/>
        <v>4523585</v>
      </c>
    </row>
    <row r="48" spans="1:21" x14ac:dyDescent="0.2">
      <c r="A48" s="16" t="s">
        <v>190</v>
      </c>
      <c r="B48" s="4">
        <v>324900</v>
      </c>
      <c r="C48" s="4">
        <v>3800</v>
      </c>
      <c r="D48" s="4">
        <v>321100</v>
      </c>
      <c r="E48" s="4">
        <v>13130990000</v>
      </c>
      <c r="F48" s="4">
        <f t="shared" si="0"/>
        <v>-148762950000</v>
      </c>
      <c r="R48" s="5">
        <v>1.2199999999999999E-2</v>
      </c>
      <c r="S48" s="4">
        <v>4523585</v>
      </c>
      <c r="T48" s="4">
        <f t="shared" si="2"/>
        <v>8435802.5</v>
      </c>
      <c r="U48" s="4">
        <f t="shared" si="3"/>
        <v>6118431</v>
      </c>
    </row>
    <row r="49" spans="1:21" x14ac:dyDescent="0.2">
      <c r="A49" s="16" t="s">
        <v>189</v>
      </c>
      <c r="B49" s="4">
        <v>300100</v>
      </c>
      <c r="C49" s="4">
        <v>690300</v>
      </c>
      <c r="D49" s="4">
        <v>-390200</v>
      </c>
      <c r="E49" s="4">
        <v>-16159880000</v>
      </c>
      <c r="F49" s="4">
        <f t="shared" si="0"/>
        <v>-161893940000</v>
      </c>
      <c r="R49" s="5">
        <v>1.24E-2</v>
      </c>
      <c r="S49" s="4">
        <v>7985117</v>
      </c>
      <c r="T49" s="4">
        <f t="shared" si="2"/>
        <v>7225656.5</v>
      </c>
      <c r="U49" s="4">
        <f t="shared" si="3"/>
        <v>6118431</v>
      </c>
    </row>
    <row r="50" spans="1:21" x14ac:dyDescent="0.2">
      <c r="A50" s="16" t="s">
        <v>188</v>
      </c>
      <c r="B50" s="4">
        <v>73200</v>
      </c>
      <c r="C50" s="4">
        <v>353570</v>
      </c>
      <c r="D50" s="4">
        <v>-280370</v>
      </c>
      <c r="E50" s="4">
        <v>-11485630000</v>
      </c>
      <c r="F50" s="4">
        <f t="shared" si="0"/>
        <v>-145734060000</v>
      </c>
      <c r="R50" s="5">
        <v>0</v>
      </c>
      <c r="S50" s="4">
        <v>6118431</v>
      </c>
      <c r="T50" s="4">
        <f t="shared" si="2"/>
        <v>6747605.5</v>
      </c>
      <c r="U50" s="4">
        <f t="shared" si="3"/>
        <v>6243969</v>
      </c>
    </row>
    <row r="51" spans="1:21" x14ac:dyDescent="0.2">
      <c r="A51" s="16" t="s">
        <v>187</v>
      </c>
      <c r="B51" s="4">
        <v>600</v>
      </c>
      <c r="C51" s="4">
        <v>538000</v>
      </c>
      <c r="D51" s="4">
        <v>-537400</v>
      </c>
      <c r="E51" s="4">
        <v>-21471540000</v>
      </c>
      <c r="F51" s="4">
        <f t="shared" si="0"/>
        <v>-134248430000</v>
      </c>
      <c r="R51" s="5">
        <v>1.6399999999999998E-2</v>
      </c>
      <c r="S51" s="4">
        <v>6243969</v>
      </c>
      <c r="T51" s="4">
        <f t="shared" si="2"/>
        <v>7674579</v>
      </c>
      <c r="U51" s="4">
        <f t="shared" si="3"/>
        <v>7281302</v>
      </c>
    </row>
    <row r="52" spans="1:21" x14ac:dyDescent="0.2">
      <c r="A52" s="16" t="s">
        <v>186</v>
      </c>
      <c r="B52" s="4">
        <v>234800</v>
      </c>
      <c r="C52" s="4">
        <v>90700</v>
      </c>
      <c r="D52" s="4">
        <v>144100</v>
      </c>
      <c r="E52" s="4">
        <v>5763610000</v>
      </c>
      <c r="F52" s="4">
        <f t="shared" si="0"/>
        <v>-112776890000</v>
      </c>
      <c r="R52" s="5">
        <v>-1.6E-2</v>
      </c>
      <c r="S52" s="4">
        <v>10119524</v>
      </c>
      <c r="T52" s="4">
        <f t="shared" si="2"/>
        <v>9732186.5</v>
      </c>
      <c r="U52" s="4">
        <f t="shared" si="3"/>
        <v>7281302</v>
      </c>
    </row>
    <row r="53" spans="1:21" x14ac:dyDescent="0.2">
      <c r="A53" s="16" t="s">
        <v>185</v>
      </c>
      <c r="B53" s="4">
        <v>236400</v>
      </c>
      <c r="C53" s="4">
        <v>1160000</v>
      </c>
      <c r="D53" s="4">
        <v>-923600</v>
      </c>
      <c r="E53" s="4">
        <v>-38083080000</v>
      </c>
      <c r="F53" s="4">
        <f t="shared" si="0"/>
        <v>-118540500000</v>
      </c>
      <c r="R53" s="5">
        <v>-6.0999999999999995E-3</v>
      </c>
      <c r="S53" s="4">
        <v>11080806</v>
      </c>
      <c r="T53" s="4">
        <f t="shared" si="2"/>
        <v>11390948.5</v>
      </c>
      <c r="U53" s="4">
        <f t="shared" si="3"/>
        <v>7281302</v>
      </c>
    </row>
    <row r="54" spans="1:21" x14ac:dyDescent="0.2">
      <c r="A54" s="16" t="s">
        <v>184</v>
      </c>
      <c r="B54" s="4">
        <v>276800</v>
      </c>
      <c r="C54" s="4">
        <v>1108500</v>
      </c>
      <c r="D54" s="4">
        <v>-831700</v>
      </c>
      <c r="E54" s="4">
        <v>-33003590000</v>
      </c>
      <c r="F54" s="4">
        <f t="shared" si="0"/>
        <v>-80457420000</v>
      </c>
      <c r="R54" s="5">
        <v>6.9599999999999995E-2</v>
      </c>
      <c r="S54" s="4">
        <v>10005722</v>
      </c>
      <c r="T54" s="4">
        <f t="shared" si="2"/>
        <v>5665034.5</v>
      </c>
      <c r="U54" s="4">
        <f t="shared" si="3"/>
        <v>7281302</v>
      </c>
    </row>
    <row r="55" spans="1:21" x14ac:dyDescent="0.2">
      <c r="A55" s="16" t="s">
        <v>183</v>
      </c>
      <c r="B55" s="4">
        <v>666700</v>
      </c>
      <c r="C55" s="4">
        <v>378110</v>
      </c>
      <c r="D55" s="4">
        <v>288590</v>
      </c>
      <c r="E55" s="4">
        <v>10967870000</v>
      </c>
      <c r="F55" s="4">
        <f t="shared" si="0"/>
        <v>-47453830000</v>
      </c>
      <c r="R55" s="5">
        <v>-1.55E-2</v>
      </c>
      <c r="S55" s="4">
        <v>7535449</v>
      </c>
      <c r="T55" s="4">
        <f t="shared" si="2"/>
        <v>5813280</v>
      </c>
      <c r="U55" s="4">
        <f t="shared" si="3"/>
        <v>7251242</v>
      </c>
    </row>
    <row r="56" spans="1:21" x14ac:dyDescent="0.2">
      <c r="A56" s="16" t="s">
        <v>182</v>
      </c>
      <c r="B56" s="4">
        <v>582100</v>
      </c>
      <c r="C56" s="4">
        <v>659100</v>
      </c>
      <c r="D56" s="4">
        <v>-77000</v>
      </c>
      <c r="E56" s="4">
        <v>-2942330000</v>
      </c>
      <c r="F56" s="4">
        <f t="shared" si="0"/>
        <v>-58421700000</v>
      </c>
      <c r="R56" s="5">
        <v>3.2000000000000001E-2</v>
      </c>
      <c r="S56" s="4">
        <v>7281302</v>
      </c>
      <c r="T56" s="4">
        <f t="shared" si="2"/>
        <v>7078799</v>
      </c>
      <c r="U56" s="4">
        <f t="shared" si="3"/>
        <v>5229634</v>
      </c>
    </row>
    <row r="57" spans="1:21" x14ac:dyDescent="0.2">
      <c r="A57" s="16" t="s">
        <v>181</v>
      </c>
      <c r="B57" s="4">
        <v>253500</v>
      </c>
      <c r="C57" s="4">
        <v>953600</v>
      </c>
      <c r="D57" s="4">
        <v>-700100</v>
      </c>
      <c r="E57" s="4">
        <v>-26444610000</v>
      </c>
      <c r="F57" s="4">
        <f t="shared" si="0"/>
        <v>-55479370000</v>
      </c>
      <c r="R57" s="5">
        <v>8.1000000000000013E-3</v>
      </c>
      <c r="S57" s="4">
        <v>9390482</v>
      </c>
      <c r="T57" s="4">
        <f t="shared" si="2"/>
        <v>7688976.5</v>
      </c>
      <c r="U57" s="4">
        <f t="shared" si="3"/>
        <v>5229634</v>
      </c>
    </row>
    <row r="58" spans="1:21" x14ac:dyDescent="0.2">
      <c r="A58" s="16" t="s">
        <v>180</v>
      </c>
      <c r="B58" s="4">
        <v>750900</v>
      </c>
      <c r="C58" s="4">
        <v>745200</v>
      </c>
      <c r="D58" s="4">
        <v>5700</v>
      </c>
      <c r="E58" s="4">
        <v>800510000</v>
      </c>
      <c r="F58" s="4">
        <f t="shared" si="0"/>
        <v>-29034760000</v>
      </c>
      <c r="R58" s="5">
        <v>6.9000000000000006E-2</v>
      </c>
      <c r="S58" s="4">
        <v>8886488</v>
      </c>
      <c r="T58" s="4">
        <f t="shared" si="2"/>
        <v>7733772.5</v>
      </c>
      <c r="U58" s="4">
        <f t="shared" si="3"/>
        <v>5229634</v>
      </c>
    </row>
    <row r="59" spans="1:21" x14ac:dyDescent="0.2">
      <c r="A59" s="16" t="s">
        <v>179</v>
      </c>
      <c r="B59" s="4">
        <v>3740600</v>
      </c>
      <c r="C59" s="4">
        <v>830000</v>
      </c>
      <c r="D59" s="4">
        <v>2910600</v>
      </c>
      <c r="E59" s="4">
        <v>97631480000</v>
      </c>
      <c r="F59" s="4">
        <f t="shared" si="0"/>
        <v>-29835270000</v>
      </c>
      <c r="R59" s="5">
        <v>6.7500000000000004E-2</v>
      </c>
      <c r="S59" s="4">
        <v>8332882</v>
      </c>
      <c r="T59" s="4">
        <f t="shared" si="2"/>
        <v>8174272.5</v>
      </c>
      <c r="U59" s="4">
        <f t="shared" si="3"/>
        <v>3794620</v>
      </c>
    </row>
    <row r="60" spans="1:21" x14ac:dyDescent="0.2">
      <c r="A60" s="16" t="s">
        <v>178</v>
      </c>
      <c r="B60" s="4">
        <v>341100</v>
      </c>
      <c r="C60" s="4">
        <v>327100</v>
      </c>
      <c r="D60" s="4">
        <v>14000</v>
      </c>
      <c r="E60" s="4">
        <v>280440000</v>
      </c>
      <c r="F60" s="4">
        <f t="shared" si="0"/>
        <v>-127466750000</v>
      </c>
      <c r="R60" s="5">
        <v>-6.9900000000000004E-2</v>
      </c>
      <c r="S60" s="4">
        <v>7251242</v>
      </c>
      <c r="T60" s="4">
        <f t="shared" si="2"/>
        <v>4547995</v>
      </c>
      <c r="U60" s="4">
        <f t="shared" si="3"/>
        <v>3794620</v>
      </c>
    </row>
    <row r="61" spans="1:21" x14ac:dyDescent="0.2">
      <c r="A61" s="16" t="s">
        <v>177</v>
      </c>
      <c r="B61" s="4">
        <v>1360200</v>
      </c>
      <c r="C61" s="4">
        <v>51500</v>
      </c>
      <c r="D61" s="4">
        <v>1308700</v>
      </c>
      <c r="E61" s="4">
        <v>46132160000</v>
      </c>
      <c r="F61" s="4">
        <f t="shared" si="0"/>
        <v>-127747190000</v>
      </c>
      <c r="R61" s="5">
        <v>-1.54E-2</v>
      </c>
      <c r="S61" s="4">
        <v>5229634</v>
      </c>
      <c r="T61" s="4">
        <f t="shared" si="2"/>
        <v>6729855</v>
      </c>
      <c r="U61" s="4">
        <f t="shared" si="3"/>
        <v>3794620</v>
      </c>
    </row>
    <row r="62" spans="1:21" x14ac:dyDescent="0.2">
      <c r="A62" s="16" t="s">
        <v>176</v>
      </c>
      <c r="B62" s="4">
        <v>3354000</v>
      </c>
      <c r="C62" s="4">
        <v>1088100</v>
      </c>
      <c r="D62" s="4">
        <v>2265900</v>
      </c>
      <c r="E62" s="4">
        <v>78646800000</v>
      </c>
      <c r="F62" s="4">
        <f t="shared" si="0"/>
        <v>-173879350000</v>
      </c>
      <c r="R62" s="5">
        <v>4.7100000000000003E-2</v>
      </c>
      <c r="S62" s="4">
        <v>8383567</v>
      </c>
      <c r="T62" s="4">
        <f t="shared" si="2"/>
        <v>9408666</v>
      </c>
      <c r="U62" s="4">
        <f t="shared" si="3"/>
        <v>3794620</v>
      </c>
    </row>
    <row r="63" spans="1:21" x14ac:dyDescent="0.2">
      <c r="A63" s="16" t="s">
        <v>175</v>
      </c>
      <c r="B63" s="4">
        <v>154700</v>
      </c>
      <c r="C63" s="4">
        <v>1109200</v>
      </c>
      <c r="D63" s="4">
        <v>-954500</v>
      </c>
      <c r="E63" s="4">
        <v>-32426510000</v>
      </c>
      <c r="F63" s="4">
        <f t="shared" si="0"/>
        <v>-252526150000</v>
      </c>
      <c r="R63" s="5">
        <v>-6.7199999999999996E-2</v>
      </c>
      <c r="S63" s="4">
        <v>12776175</v>
      </c>
      <c r="T63" s="4">
        <f t="shared" si="2"/>
        <v>5175891.5</v>
      </c>
      <c r="U63" s="4">
        <f t="shared" si="3"/>
        <v>3794620</v>
      </c>
    </row>
    <row r="64" spans="1:21" x14ac:dyDescent="0.2">
      <c r="A64" s="16" t="s">
        <v>174</v>
      </c>
      <c r="B64" s="4">
        <v>59100</v>
      </c>
      <c r="C64" s="4">
        <v>514100</v>
      </c>
      <c r="D64" s="4">
        <v>-455000</v>
      </c>
      <c r="E64" s="4">
        <v>-16864610000</v>
      </c>
      <c r="F64" s="4">
        <f t="shared" si="0"/>
        <v>-220099640000</v>
      </c>
      <c r="R64" s="5">
        <v>-1.0800000000000001E-2</v>
      </c>
      <c r="S64" s="4">
        <v>3794620</v>
      </c>
      <c r="T64" s="4">
        <f t="shared" si="2"/>
        <v>4628932.5</v>
      </c>
      <c r="U64" s="4">
        <f t="shared" si="3"/>
        <v>4345258</v>
      </c>
    </row>
    <row r="65" spans="1:21" x14ac:dyDescent="0.2">
      <c r="A65" s="16" t="s">
        <v>173</v>
      </c>
      <c r="B65" s="4">
        <v>571900</v>
      </c>
      <c r="C65" s="4">
        <v>1463300</v>
      </c>
      <c r="D65" s="4">
        <v>-891400</v>
      </c>
      <c r="E65" s="4">
        <v>-32578810000</v>
      </c>
      <c r="F65" s="4">
        <f t="shared" si="0"/>
        <v>-203235030000</v>
      </c>
      <c r="R65" s="5">
        <v>2.3700000000000002E-2</v>
      </c>
      <c r="S65" s="4">
        <v>4345258</v>
      </c>
      <c r="T65" s="4">
        <f t="shared" si="2"/>
        <v>5362787.5</v>
      </c>
      <c r="U65" s="4">
        <f t="shared" si="3"/>
        <v>3866356</v>
      </c>
    </row>
    <row r="66" spans="1:21" x14ac:dyDescent="0.2">
      <c r="A66" s="16" t="s">
        <v>172</v>
      </c>
      <c r="B66" s="4">
        <v>75800</v>
      </c>
      <c r="C66" s="4">
        <v>795500</v>
      </c>
      <c r="D66" s="4">
        <v>-719700</v>
      </c>
      <c r="E66" s="4">
        <v>-26501080000</v>
      </c>
      <c r="F66" s="4">
        <f t="shared" si="0"/>
        <v>-170656220000</v>
      </c>
      <c r="R66" s="5">
        <v>-3.4799999999999998E-2</v>
      </c>
      <c r="S66" s="4">
        <v>4767116</v>
      </c>
      <c r="T66" s="4">
        <f t="shared" si="2"/>
        <v>5199679</v>
      </c>
      <c r="U66" s="4">
        <f t="shared" si="3"/>
        <v>3866356</v>
      </c>
    </row>
    <row r="67" spans="1:21" x14ac:dyDescent="0.2">
      <c r="A67" s="16" t="s">
        <v>171</v>
      </c>
      <c r="B67" s="4">
        <v>256000</v>
      </c>
      <c r="C67" s="4">
        <v>139600</v>
      </c>
      <c r="D67" s="4">
        <v>116400</v>
      </c>
      <c r="E67" s="4">
        <v>4154130000</v>
      </c>
      <c r="F67" s="4">
        <f t="shared" si="0"/>
        <v>-144155140000</v>
      </c>
      <c r="R67" s="5">
        <v>6.88E-2</v>
      </c>
      <c r="S67" s="4">
        <v>6491465</v>
      </c>
      <c r="T67" s="4">
        <f t="shared" si="2"/>
        <v>6718060.5</v>
      </c>
      <c r="U67" s="4">
        <f t="shared" si="3"/>
        <v>3866356</v>
      </c>
    </row>
    <row r="68" spans="1:21" x14ac:dyDescent="0.2">
      <c r="A68" s="16" t="s">
        <v>170</v>
      </c>
      <c r="B68" s="4">
        <v>176400</v>
      </c>
      <c r="C68" s="4">
        <v>2040800</v>
      </c>
      <c r="D68" s="4">
        <v>-1864400</v>
      </c>
      <c r="E68" s="4">
        <v>-67918830000</v>
      </c>
      <c r="F68" s="4">
        <f t="shared" si="0"/>
        <v>-148309270000</v>
      </c>
      <c r="R68" s="5">
        <v>-6.93E-2</v>
      </c>
      <c r="S68" s="4">
        <v>7134663</v>
      </c>
      <c r="T68" s="4">
        <f t="shared" si="2"/>
        <v>6867365.5</v>
      </c>
      <c r="U68" s="4">
        <f t="shared" si="3"/>
        <v>3866356</v>
      </c>
    </row>
    <row r="69" spans="1:21" x14ac:dyDescent="0.2">
      <c r="A69" s="16" t="s">
        <v>169</v>
      </c>
      <c r="B69" s="4">
        <v>510000</v>
      </c>
      <c r="C69" s="4">
        <v>1070100</v>
      </c>
      <c r="D69" s="4">
        <v>-560100</v>
      </c>
      <c r="E69" s="4">
        <v>-21700710000</v>
      </c>
      <c r="F69" s="4">
        <f t="shared" si="0"/>
        <v>-80390440000</v>
      </c>
      <c r="R69" s="5">
        <v>-1.44E-2</v>
      </c>
      <c r="S69" s="4">
        <v>9097303</v>
      </c>
      <c r="T69" s="4">
        <f t="shared" si="2"/>
        <v>5420354.5</v>
      </c>
      <c r="U69" s="4">
        <f t="shared" si="3"/>
        <v>3866356</v>
      </c>
    </row>
    <row r="70" spans="1:21" x14ac:dyDescent="0.2">
      <c r="A70" s="16" t="s">
        <v>168</v>
      </c>
      <c r="B70" s="4">
        <v>274000</v>
      </c>
      <c r="C70" s="4">
        <v>3000</v>
      </c>
      <c r="D70" s="4">
        <v>271000</v>
      </c>
      <c r="E70" s="4">
        <v>11147470000</v>
      </c>
      <c r="F70" s="4">
        <f t="shared" si="0"/>
        <v>-58689730000</v>
      </c>
      <c r="R70" s="5">
        <v>-6.9599999999999995E-2</v>
      </c>
      <c r="S70" s="4">
        <v>3866356</v>
      </c>
      <c r="T70" s="4">
        <f t="shared" si="2"/>
        <v>7180789.5</v>
      </c>
      <c r="U70" s="4">
        <f t="shared" si="3"/>
        <v>4912607</v>
      </c>
    </row>
    <row r="71" spans="1:21" x14ac:dyDescent="0.2">
      <c r="A71" s="16" t="s">
        <v>167</v>
      </c>
      <c r="B71" s="4">
        <v>30500</v>
      </c>
      <c r="C71" s="4">
        <v>578700</v>
      </c>
      <c r="D71" s="4">
        <v>-548200</v>
      </c>
      <c r="E71" s="4">
        <v>-22807760000</v>
      </c>
      <c r="F71" s="4">
        <f t="shared" si="0"/>
        <v>-69837200000</v>
      </c>
      <c r="R71" s="5">
        <v>-3.5299999999999998E-2</v>
      </c>
      <c r="S71" s="4">
        <v>5076143</v>
      </c>
      <c r="T71" s="4">
        <f>AVERAGE(S72,S81)</f>
        <v>4528073.5</v>
      </c>
      <c r="U71" s="4">
        <f t="shared" si="3"/>
        <v>3907893</v>
      </c>
    </row>
    <row r="72" spans="1:21" x14ac:dyDescent="0.2">
      <c r="A72" s="16" t="s">
        <v>166</v>
      </c>
      <c r="B72" s="4">
        <v>150300</v>
      </c>
      <c r="C72" s="4">
        <v>186300</v>
      </c>
      <c r="D72" s="4">
        <v>-36000</v>
      </c>
      <c r="E72" s="4">
        <v>-1479550000</v>
      </c>
      <c r="F72" s="4">
        <f t="shared" si="0"/>
        <v>-47029440000</v>
      </c>
      <c r="R72" s="5">
        <v>-1.1000000000000001E-3</v>
      </c>
      <c r="S72" s="4">
        <v>6041157</v>
      </c>
      <c r="U72" s="4">
        <f t="shared" si="3"/>
        <v>3907893</v>
      </c>
    </row>
    <row r="73" spans="1:21" x14ac:dyDescent="0.2">
      <c r="A73" s="16" t="s">
        <v>165</v>
      </c>
      <c r="B73" s="4">
        <v>1094600</v>
      </c>
      <c r="C73" s="4">
        <v>277800</v>
      </c>
      <c r="D73" s="4">
        <v>816800</v>
      </c>
      <c r="E73" s="4">
        <v>34574610000</v>
      </c>
      <c r="F73" s="4">
        <f t="shared" si="0"/>
        <v>-45549890000</v>
      </c>
      <c r="R73" s="5">
        <v>1.2E-2</v>
      </c>
      <c r="S73" s="4">
        <v>6557163</v>
      </c>
      <c r="U73" s="4">
        <f t="shared" ref="U73:U75" si="4">MIN(S74:S78)</f>
        <v>3907893</v>
      </c>
    </row>
    <row r="74" spans="1:21" x14ac:dyDescent="0.2">
      <c r="A74" s="16" t="s">
        <v>164</v>
      </c>
      <c r="B74" s="4">
        <v>252000</v>
      </c>
      <c r="C74" s="4">
        <v>5000</v>
      </c>
      <c r="D74" s="4">
        <v>247000</v>
      </c>
      <c r="E74" s="4">
        <v>10006680000</v>
      </c>
      <c r="F74" s="4">
        <f t="shared" si="0"/>
        <v>-80124500000</v>
      </c>
      <c r="R74" s="5">
        <v>4.8799999999999996E-2</v>
      </c>
      <c r="S74" s="4">
        <v>4912607</v>
      </c>
      <c r="U74" s="4">
        <f t="shared" si="4"/>
        <v>3907893</v>
      </c>
    </row>
    <row r="75" spans="1:21" x14ac:dyDescent="0.2">
      <c r="A75" s="16" t="s">
        <v>163</v>
      </c>
      <c r="B75" s="4">
        <v>55400</v>
      </c>
      <c r="C75" s="4">
        <v>219002</v>
      </c>
      <c r="D75" s="4">
        <v>-163602</v>
      </c>
      <c r="E75" s="4">
        <v>-6703680000</v>
      </c>
      <c r="F75" s="4">
        <f t="shared" si="0"/>
        <v>-90131180000</v>
      </c>
      <c r="R75" s="5">
        <v>-1.23E-2</v>
      </c>
      <c r="S75" s="4">
        <v>5958459</v>
      </c>
      <c r="U75" s="4">
        <f t="shared" si="4"/>
        <v>3907893</v>
      </c>
    </row>
    <row r="76" spans="1:21" x14ac:dyDescent="0.2">
      <c r="A76" s="16" t="s">
        <v>162</v>
      </c>
      <c r="B76" s="4">
        <v>105500</v>
      </c>
      <c r="C76" s="4">
        <v>34500</v>
      </c>
      <c r="D76" s="4">
        <v>71000</v>
      </c>
      <c r="E76" s="4">
        <v>2829460000</v>
      </c>
      <c r="F76" s="4">
        <f t="shared" si="0"/>
        <v>-83427500000</v>
      </c>
      <c r="R76" s="5">
        <v>3.85E-2</v>
      </c>
      <c r="S76" s="4">
        <v>3907893</v>
      </c>
      <c r="U76" s="4">
        <f>MIN(S77:S81)</f>
        <v>3014990</v>
      </c>
    </row>
    <row r="77" spans="1:21" x14ac:dyDescent="0.2">
      <c r="A77" s="16" t="s">
        <v>161</v>
      </c>
      <c r="B77" s="4">
        <v>384000</v>
      </c>
      <c r="C77" s="4">
        <v>409700</v>
      </c>
      <c r="D77" s="4">
        <v>-25700</v>
      </c>
      <c r="E77" s="4">
        <v>-1030880000</v>
      </c>
      <c r="F77" s="4">
        <f t="shared" si="0"/>
        <v>-86256960000</v>
      </c>
      <c r="R77" s="5">
        <v>2.9100000000000001E-2</v>
      </c>
      <c r="S77" s="4">
        <v>6301458</v>
      </c>
    </row>
    <row r="78" spans="1:21" x14ac:dyDescent="0.2">
      <c r="A78" s="16" t="s">
        <v>160</v>
      </c>
      <c r="B78" s="4">
        <v>22800</v>
      </c>
      <c r="C78" s="4">
        <v>543200</v>
      </c>
      <c r="D78" s="4">
        <v>-520400</v>
      </c>
      <c r="E78" s="4">
        <v>-20707130000</v>
      </c>
      <c r="F78" s="4">
        <f t="shared" si="0"/>
        <v>-85226080000</v>
      </c>
      <c r="R78" s="5">
        <v>-5.0099999999999999E-2</v>
      </c>
      <c r="S78" s="4">
        <v>4637428</v>
      </c>
    </row>
    <row r="79" spans="1:21" x14ac:dyDescent="0.2">
      <c r="A79" s="16" t="s">
        <v>159</v>
      </c>
      <c r="B79" s="4">
        <v>260500</v>
      </c>
      <c r="C79" s="4">
        <v>763300</v>
      </c>
      <c r="D79" s="4">
        <v>-502800</v>
      </c>
      <c r="E79" s="4">
        <v>-19712300000</v>
      </c>
      <c r="F79" s="4">
        <f t="shared" si="0"/>
        <v>-64518950000</v>
      </c>
      <c r="R79" s="5">
        <v>2.58E-2</v>
      </c>
      <c r="S79" s="4">
        <v>6974353</v>
      </c>
    </row>
    <row r="80" spans="1:21" x14ac:dyDescent="0.2">
      <c r="A80" s="16" t="s">
        <v>158</v>
      </c>
      <c r="B80" s="4">
        <v>266700</v>
      </c>
      <c r="C80" s="4">
        <v>943678</v>
      </c>
      <c r="D80" s="4">
        <v>-676978</v>
      </c>
      <c r="E80" s="4">
        <v>-27204740000</v>
      </c>
      <c r="F80" s="4">
        <f>E80+F81</f>
        <v>-44806650000</v>
      </c>
      <c r="R80" s="5">
        <v>-6.93E-2</v>
      </c>
      <c r="S80" s="4">
        <v>9285436</v>
      </c>
    </row>
    <row r="81" spans="1:22" x14ac:dyDescent="0.2">
      <c r="A81" s="16" t="s">
        <v>157</v>
      </c>
      <c r="B81" s="4">
        <v>95300</v>
      </c>
      <c r="C81" s="4">
        <v>517197</v>
      </c>
      <c r="D81" s="4">
        <v>-421897</v>
      </c>
      <c r="E81" s="4">
        <v>-17601910000</v>
      </c>
      <c r="F81" s="4">
        <f>E81</f>
        <v>-17601910000</v>
      </c>
      <c r="R81" s="5">
        <v>1.34E-2</v>
      </c>
      <c r="S81" s="4">
        <v>3014990</v>
      </c>
    </row>
    <row r="82" spans="1:22" x14ac:dyDescent="0.2">
      <c r="A82" s="16"/>
      <c r="B82" s="4"/>
      <c r="C82" s="4"/>
      <c r="D82" s="4"/>
      <c r="E82" s="4"/>
      <c r="F82" s="4">
        <f>E82</f>
        <v>0</v>
      </c>
      <c r="L82" s="4"/>
      <c r="M82" s="4"/>
      <c r="N82" s="4"/>
      <c r="O82" s="4"/>
      <c r="P82" s="4"/>
      <c r="Q82" s="4"/>
      <c r="R82" s="4"/>
      <c r="S82" s="4"/>
      <c r="V82" s="5"/>
    </row>
    <row r="83" spans="1:22" x14ac:dyDescent="0.2">
      <c r="A83" s="16"/>
      <c r="B83" s="4"/>
      <c r="C83" s="4"/>
      <c r="D83" s="4"/>
      <c r="E83" s="4"/>
      <c r="L83" s="4"/>
      <c r="M83" s="4"/>
      <c r="N83" s="4"/>
      <c r="O83" s="4"/>
      <c r="P83" s="4"/>
      <c r="Q83" s="4"/>
      <c r="R83" s="4"/>
      <c r="S83" s="4"/>
      <c r="V83" s="5"/>
    </row>
    <row r="84" spans="1:22" x14ac:dyDescent="0.2">
      <c r="A84" s="16"/>
      <c r="B84" s="4"/>
      <c r="C84" s="4"/>
      <c r="D84" s="4"/>
      <c r="E84" s="4"/>
      <c r="S84" s="4"/>
      <c r="V84" s="5"/>
    </row>
    <row r="85" spans="1:22" x14ac:dyDescent="0.2">
      <c r="A85" s="16"/>
      <c r="B85" s="4"/>
      <c r="C85" s="4"/>
      <c r="D85" s="4"/>
      <c r="E85" s="4"/>
      <c r="L85" s="4"/>
      <c r="M85" s="4"/>
      <c r="N85" s="4"/>
      <c r="O85" s="4"/>
      <c r="P85" s="4"/>
      <c r="Q85" s="4"/>
      <c r="R85" s="4"/>
      <c r="S85" s="4"/>
      <c r="V85" s="5"/>
    </row>
    <row r="86" spans="1:22" x14ac:dyDescent="0.2">
      <c r="A86" s="16"/>
      <c r="B86" s="4"/>
      <c r="C86" s="4"/>
      <c r="D86" s="4"/>
      <c r="E86" s="4"/>
      <c r="S86" s="4"/>
      <c r="V86" s="5"/>
    </row>
    <row r="87" spans="1:22" x14ac:dyDescent="0.2">
      <c r="A87" s="2"/>
      <c r="B87" s="4"/>
      <c r="C87" s="4"/>
      <c r="D87" s="4"/>
      <c r="E87" s="4"/>
      <c r="F87" s="4"/>
      <c r="G87" s="4"/>
      <c r="H87" s="4"/>
      <c r="I87" s="4"/>
      <c r="J87" s="4"/>
      <c r="K87" s="4"/>
      <c r="L87" s="4"/>
      <c r="M87" s="4"/>
      <c r="N87" s="4"/>
      <c r="O87" s="4"/>
      <c r="P87" s="4"/>
      <c r="Q87" s="4"/>
      <c r="R87" s="4"/>
      <c r="S87" s="4"/>
      <c r="T87" s="5"/>
      <c r="U87" s="5"/>
      <c r="V87" s="5"/>
    </row>
    <row r="88" spans="1:22" x14ac:dyDescent="0.2">
      <c r="A88" s="2"/>
      <c r="B88" s="4"/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5"/>
      <c r="U88" s="5"/>
      <c r="V88" s="5"/>
    </row>
    <row r="89" spans="1:22" x14ac:dyDescent="0.2">
      <c r="A89" s="2"/>
      <c r="B89" s="4"/>
      <c r="C89" s="4"/>
      <c r="D89" s="4"/>
      <c r="E89" s="4"/>
      <c r="F89" s="4"/>
      <c r="G89" s="4"/>
      <c r="H89" s="4"/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  <c r="T89" s="5"/>
      <c r="U89" s="5"/>
      <c r="V89" s="5"/>
    </row>
    <row r="90" spans="1:22" x14ac:dyDescent="0.2">
      <c r="A90" s="2"/>
      <c r="B90" s="4"/>
      <c r="C90" s="4"/>
      <c r="D90" s="4"/>
      <c r="E90" s="4"/>
      <c r="F90" s="4"/>
      <c r="G90" s="4"/>
      <c r="H90" s="4"/>
      <c r="I90" s="4"/>
      <c r="J90" s="4"/>
      <c r="K90" s="4"/>
      <c r="L90" s="4"/>
      <c r="M90" s="4"/>
      <c r="N90" s="4"/>
      <c r="O90" s="4"/>
      <c r="P90" s="4"/>
      <c r="Q90" s="4"/>
      <c r="R90" s="4"/>
      <c r="S90" s="4"/>
      <c r="T90" s="5"/>
      <c r="U90" s="5"/>
      <c r="V90" s="5"/>
    </row>
    <row r="91" spans="1:22" x14ac:dyDescent="0.2">
      <c r="A91" s="2"/>
      <c r="B91" s="4"/>
      <c r="C91" s="4"/>
      <c r="D91" s="4"/>
      <c r="E91" s="4"/>
      <c r="F91" s="4"/>
      <c r="G91" s="4"/>
      <c r="H91" s="4"/>
      <c r="I91" s="4"/>
      <c r="J91" s="4"/>
      <c r="K91" s="4"/>
      <c r="L91" s="4"/>
      <c r="M91" s="4"/>
      <c r="N91" s="4"/>
      <c r="O91" s="4"/>
      <c r="P91" s="4"/>
      <c r="Q91" s="4"/>
      <c r="R91" s="4"/>
      <c r="S91" s="4"/>
      <c r="T91" s="5"/>
      <c r="U91" s="5"/>
      <c r="V91" s="5"/>
    </row>
    <row r="92" spans="1:22" x14ac:dyDescent="0.2">
      <c r="A92" s="2"/>
      <c r="B92" s="4"/>
      <c r="C92" s="4"/>
      <c r="D92" s="4"/>
      <c r="E92" s="4"/>
      <c r="F92" s="4"/>
      <c r="G92" s="4"/>
      <c r="H92" s="4"/>
      <c r="I92" s="4"/>
      <c r="J92" s="4"/>
      <c r="K92" s="4"/>
      <c r="L92" s="4"/>
      <c r="M92" s="4"/>
      <c r="N92" s="4"/>
      <c r="O92" s="4"/>
      <c r="P92" s="4"/>
      <c r="Q92" s="4"/>
      <c r="R92" s="4"/>
      <c r="S92" s="4"/>
      <c r="T92" s="5"/>
      <c r="U92" s="5"/>
      <c r="V92" s="5"/>
    </row>
    <row r="93" spans="1:22" x14ac:dyDescent="0.2">
      <c r="A93" s="2"/>
      <c r="B93" s="4"/>
      <c r="C93" s="4"/>
      <c r="D93" s="4"/>
      <c r="E93" s="4"/>
      <c r="F93" s="4"/>
      <c r="G93" s="4"/>
      <c r="H93" s="4"/>
      <c r="I93" s="4"/>
      <c r="J93" s="4"/>
      <c r="K93" s="4"/>
      <c r="L93" s="4"/>
      <c r="M93" s="4"/>
      <c r="N93" s="4"/>
      <c r="O93" s="4"/>
      <c r="P93" s="4"/>
      <c r="Q93" s="4"/>
      <c r="R93" s="4"/>
      <c r="S93" s="4"/>
      <c r="T93" s="5"/>
      <c r="U93" s="5"/>
      <c r="V93" s="5"/>
    </row>
    <row r="94" spans="1:22" x14ac:dyDescent="0.2">
      <c r="A94" s="2"/>
      <c r="B94" s="4"/>
      <c r="C94" s="4"/>
      <c r="D94" s="4"/>
      <c r="E94" s="4"/>
      <c r="F94" s="4"/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5"/>
      <c r="U94" s="5"/>
      <c r="V94" s="5"/>
    </row>
    <row r="95" spans="1:22" x14ac:dyDescent="0.2">
      <c r="A95" s="2"/>
      <c r="B95" s="4"/>
      <c r="C95" s="4"/>
      <c r="D95" s="4"/>
      <c r="E95" s="4"/>
      <c r="F95" s="4"/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5"/>
      <c r="U95" s="5"/>
      <c r="V95" s="5"/>
    </row>
    <row r="96" spans="1:22" x14ac:dyDescent="0.2">
      <c r="A96" s="2"/>
      <c r="B96" s="4"/>
      <c r="C96" s="4"/>
      <c r="D96" s="4"/>
      <c r="E96" s="4"/>
      <c r="F96" s="4"/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5"/>
      <c r="U96" s="5"/>
      <c r="V96" s="5"/>
    </row>
    <row r="97" spans="1:22" x14ac:dyDescent="0.2">
      <c r="A97" s="6"/>
      <c r="B97" s="4"/>
      <c r="C97" s="4"/>
      <c r="D97" s="4"/>
      <c r="E97" s="4"/>
      <c r="F97" s="4"/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5"/>
      <c r="U97" s="5"/>
      <c r="V97" s="5"/>
    </row>
    <row r="98" spans="1:22" x14ac:dyDescent="0.2">
      <c r="A98" s="6"/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5"/>
      <c r="U98" s="5"/>
      <c r="V98" s="5"/>
    </row>
    <row r="99" spans="1:22" x14ac:dyDescent="0.2">
      <c r="A99" s="6"/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5"/>
      <c r="U99" s="5"/>
      <c r="V99" s="5"/>
    </row>
    <row r="100" spans="1:22" x14ac:dyDescent="0.2">
      <c r="A100" s="6"/>
      <c r="B100" s="4"/>
      <c r="C100" s="4"/>
      <c r="D100" s="4"/>
      <c r="E100" s="4"/>
      <c r="F100" s="4"/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5"/>
      <c r="U100" s="5"/>
      <c r="V100" s="5"/>
    </row>
    <row r="101" spans="1:22" x14ac:dyDescent="0.2">
      <c r="A101" s="6"/>
      <c r="B101" s="4"/>
      <c r="C101" s="4"/>
      <c r="D101" s="4"/>
      <c r="E101" s="4"/>
      <c r="F101" s="4"/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5"/>
      <c r="U101" s="5"/>
      <c r="V101" s="5"/>
    </row>
    <row r="102" spans="1:22" x14ac:dyDescent="0.2">
      <c r="A102" s="6"/>
      <c r="B102" s="4"/>
      <c r="C102" s="4"/>
      <c r="D102" s="4"/>
      <c r="E102" s="4"/>
      <c r="F102" s="4"/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5"/>
      <c r="U102" s="5"/>
      <c r="V102" s="5"/>
    </row>
    <row r="103" spans="1:22" x14ac:dyDescent="0.2">
      <c r="A103" s="6"/>
      <c r="B103" s="4"/>
      <c r="C103" s="4"/>
      <c r="D103" s="4"/>
      <c r="E103" s="4"/>
      <c r="F103" s="4"/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5"/>
      <c r="U103" s="5"/>
      <c r="V103" s="5"/>
    </row>
    <row r="104" spans="1:22" x14ac:dyDescent="0.2">
      <c r="A104" s="6"/>
      <c r="B104" s="4"/>
      <c r="C104" s="4"/>
      <c r="D104" s="4"/>
      <c r="E104" s="4"/>
      <c r="F104" s="4"/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5"/>
      <c r="U104" s="5"/>
      <c r="V104" s="5"/>
    </row>
    <row r="105" spans="1:22" x14ac:dyDescent="0.2">
      <c r="A105" s="6"/>
      <c r="B105" s="4"/>
      <c r="C105" s="4"/>
      <c r="D105" s="4"/>
      <c r="E105" s="4"/>
      <c r="F105" s="4"/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5"/>
      <c r="U105" s="5"/>
      <c r="V105" s="5"/>
    </row>
    <row r="106" spans="1:22" x14ac:dyDescent="0.2">
      <c r="A106" s="6"/>
      <c r="B106" s="4"/>
      <c r="C106" s="4"/>
      <c r="D106" s="4"/>
      <c r="E106" s="4"/>
      <c r="F106" s="4"/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5"/>
      <c r="U106" s="5"/>
      <c r="V106" s="5"/>
    </row>
    <row r="107" spans="1:22" x14ac:dyDescent="0.2">
      <c r="A107" s="2"/>
      <c r="B107" s="4"/>
      <c r="C107" s="4"/>
      <c r="D107" s="4"/>
      <c r="E107" s="4"/>
      <c r="F107" s="4"/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5"/>
      <c r="U107" s="5"/>
      <c r="V107" s="5"/>
    </row>
    <row r="108" spans="1:22" x14ac:dyDescent="0.2">
      <c r="A108" s="2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5"/>
      <c r="U108" s="5"/>
      <c r="V108" s="5"/>
    </row>
    <row r="109" spans="1:22" x14ac:dyDescent="0.2">
      <c r="A109" s="6"/>
      <c r="B109" s="4"/>
      <c r="C109" s="4"/>
      <c r="D109" s="4"/>
      <c r="E109" s="4"/>
      <c r="F109" s="4"/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5"/>
      <c r="U109" s="5"/>
      <c r="V109" s="5"/>
    </row>
    <row r="110" spans="1:22" x14ac:dyDescent="0.2">
      <c r="A110" s="6"/>
      <c r="B110" s="4"/>
      <c r="C110" s="4"/>
      <c r="D110" s="4"/>
      <c r="E110" s="4"/>
      <c r="F110" s="4"/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5"/>
      <c r="U110" s="5"/>
      <c r="V110" s="5"/>
    </row>
    <row r="111" spans="1:22" x14ac:dyDescent="0.2">
      <c r="A111" s="6"/>
      <c r="B111" s="4"/>
      <c r="C111" s="4"/>
      <c r="D111" s="4"/>
      <c r="E111" s="4"/>
      <c r="F111" s="4"/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5"/>
      <c r="U111" s="5"/>
      <c r="V111" s="5"/>
    </row>
    <row r="112" spans="1:22" x14ac:dyDescent="0.2">
      <c r="A112" s="6"/>
      <c r="B112" s="4"/>
      <c r="C112" s="4"/>
      <c r="D112" s="4"/>
      <c r="E112" s="4"/>
      <c r="F112" s="4"/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5"/>
      <c r="U112" s="5"/>
      <c r="V112" s="5"/>
    </row>
    <row r="113" spans="1:22" x14ac:dyDescent="0.2">
      <c r="A113" s="6"/>
      <c r="B113" s="4"/>
      <c r="C113" s="4"/>
      <c r="D113" s="4"/>
      <c r="E113" s="4"/>
      <c r="F113" s="4"/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5"/>
      <c r="U113" s="5"/>
      <c r="V113" s="5"/>
    </row>
    <row r="114" spans="1:22" x14ac:dyDescent="0.2">
      <c r="A114" s="6"/>
      <c r="B114" s="4"/>
      <c r="C114" s="4"/>
      <c r="D114" s="4"/>
      <c r="E114" s="4"/>
      <c r="F114" s="4"/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5"/>
      <c r="U114" s="5"/>
      <c r="V114" s="5"/>
    </row>
    <row r="115" spans="1:22" x14ac:dyDescent="0.2">
      <c r="A115" s="6"/>
      <c r="B115" s="4"/>
      <c r="C115" s="4"/>
      <c r="D115" s="4"/>
      <c r="E115" s="4"/>
      <c r="F115" s="4"/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5"/>
      <c r="U115" s="5"/>
      <c r="V115" s="5"/>
    </row>
    <row r="116" spans="1:22" x14ac:dyDescent="0.2">
      <c r="A116" s="6"/>
      <c r="B116" s="4"/>
      <c r="C116" s="4"/>
      <c r="D116" s="4"/>
      <c r="E116" s="4"/>
      <c r="F116" s="4"/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5"/>
      <c r="U116" s="5"/>
      <c r="V116" s="5"/>
    </row>
    <row r="117" spans="1:22" x14ac:dyDescent="0.2">
      <c r="A117" s="6"/>
      <c r="B117" s="4"/>
      <c r="C117" s="4"/>
      <c r="D117" s="4"/>
      <c r="E117" s="4"/>
      <c r="F117" s="4"/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5"/>
      <c r="U117" s="5"/>
      <c r="V117" s="5"/>
    </row>
    <row r="118" spans="1:22" x14ac:dyDescent="0.2">
      <c r="A118" s="6"/>
      <c r="B118" s="4"/>
      <c r="C118" s="4"/>
      <c r="D118" s="4"/>
      <c r="E118" s="4"/>
      <c r="F118" s="4"/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5"/>
      <c r="U118" s="5"/>
      <c r="V118" s="5"/>
    </row>
    <row r="119" spans="1:22" x14ac:dyDescent="0.2">
      <c r="A119" s="6"/>
      <c r="B119" s="4"/>
      <c r="C119" s="4"/>
      <c r="D119" s="4"/>
      <c r="E119" s="4"/>
      <c r="F119" s="4"/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5"/>
      <c r="U119" s="5"/>
      <c r="V119" s="5"/>
    </row>
    <row r="120" spans="1:22" x14ac:dyDescent="0.2">
      <c r="A120" s="6"/>
      <c r="B120" s="4"/>
      <c r="C120" s="4"/>
      <c r="D120" s="4"/>
      <c r="E120" s="4"/>
      <c r="F120" s="4"/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5"/>
      <c r="U120" s="5"/>
      <c r="V120" s="5"/>
    </row>
    <row r="121" spans="1:22" x14ac:dyDescent="0.2">
      <c r="A121" s="6"/>
      <c r="B121" s="4"/>
      <c r="C121" s="4"/>
      <c r="D121" s="4"/>
      <c r="E121" s="4"/>
      <c r="F121" s="4"/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5"/>
      <c r="U121" s="5"/>
      <c r="V121" s="5"/>
    </row>
    <row r="122" spans="1:22" x14ac:dyDescent="0.2">
      <c r="A122" s="2"/>
      <c r="B122" s="4"/>
      <c r="C122" s="4"/>
      <c r="D122" s="4"/>
      <c r="E122" s="4"/>
      <c r="F122" s="4"/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5"/>
      <c r="U122" s="5"/>
      <c r="V122" s="5"/>
    </row>
    <row r="123" spans="1:22" x14ac:dyDescent="0.2">
      <c r="A123" s="2"/>
      <c r="B123" s="4"/>
      <c r="C123" s="4"/>
      <c r="D123" s="4"/>
      <c r="E123" s="4"/>
      <c r="F123" s="4"/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5"/>
      <c r="U123" s="5"/>
      <c r="V123" s="5"/>
    </row>
    <row r="124" spans="1:22" x14ac:dyDescent="0.2">
      <c r="A124" s="2"/>
      <c r="B124" s="4"/>
      <c r="C124" s="4"/>
      <c r="D124" s="4"/>
      <c r="E124" s="4"/>
      <c r="F124" s="4"/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5"/>
      <c r="U124" s="5"/>
      <c r="V124" s="5"/>
    </row>
    <row r="125" spans="1:22" x14ac:dyDescent="0.2">
      <c r="A125" s="2"/>
      <c r="B125" s="4"/>
      <c r="C125" s="4"/>
      <c r="D125" s="4"/>
      <c r="E125" s="4"/>
      <c r="F125" s="4"/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5"/>
      <c r="U125" s="5"/>
      <c r="V125" s="5"/>
    </row>
    <row r="126" spans="1:22" x14ac:dyDescent="0.2">
      <c r="A126" s="2"/>
      <c r="B126" s="4"/>
      <c r="C126" s="4"/>
      <c r="D126" s="4"/>
      <c r="E126" s="4"/>
      <c r="F126" s="4"/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5"/>
      <c r="U126" s="5"/>
      <c r="V126" s="5"/>
    </row>
    <row r="127" spans="1:22" x14ac:dyDescent="0.2">
      <c r="A127" s="2"/>
      <c r="B127" s="4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5"/>
      <c r="U127" s="5"/>
      <c r="V127" s="5"/>
    </row>
    <row r="128" spans="1:22" x14ac:dyDescent="0.2">
      <c r="A128" s="2"/>
      <c r="B128" s="4"/>
      <c r="C128" s="4"/>
      <c r="D128" s="4"/>
      <c r="E128" s="4"/>
      <c r="F128" s="4"/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5"/>
      <c r="U128" s="5"/>
      <c r="V128" s="5"/>
    </row>
    <row r="129" spans="1:22" x14ac:dyDescent="0.2">
      <c r="A129" s="2"/>
      <c r="B129" s="4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5"/>
      <c r="U129" s="5"/>
      <c r="V129" s="5"/>
    </row>
    <row r="130" spans="1:22" x14ac:dyDescent="0.2">
      <c r="A130" s="2"/>
      <c r="B130" s="4"/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5"/>
      <c r="U130" s="5"/>
      <c r="V130" s="5"/>
    </row>
    <row r="131" spans="1:22" x14ac:dyDescent="0.2">
      <c r="A131" s="2"/>
      <c r="B131" s="4"/>
      <c r="C131" s="4"/>
      <c r="D131" s="4"/>
      <c r="E131" s="4"/>
      <c r="F131" s="4"/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5"/>
      <c r="U131" s="5"/>
      <c r="V131" s="5"/>
    </row>
    <row r="132" spans="1:22" x14ac:dyDescent="0.2">
      <c r="A132" s="2"/>
      <c r="B132" s="4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5"/>
      <c r="U132" s="5"/>
      <c r="V132" s="5"/>
    </row>
    <row r="133" spans="1:22" x14ac:dyDescent="0.2">
      <c r="A133" s="2"/>
      <c r="B133" s="4"/>
      <c r="C133" s="4"/>
      <c r="D133" s="4"/>
      <c r="E133" s="4"/>
      <c r="F133" s="4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5"/>
    </row>
    <row r="134" spans="1:22" x14ac:dyDescent="0.2">
      <c r="A134" s="2"/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5"/>
    </row>
    <row r="135" spans="1:22" x14ac:dyDescent="0.2">
      <c r="A135" s="2"/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5"/>
    </row>
    <row r="136" spans="1:22" x14ac:dyDescent="0.2">
      <c r="A136" s="2"/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5"/>
    </row>
    <row r="137" spans="1:22" x14ac:dyDescent="0.2">
      <c r="A137" s="2"/>
      <c r="B137" s="4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5"/>
      <c r="U137" s="5"/>
      <c r="V137" s="5"/>
    </row>
    <row r="138" spans="1:22" x14ac:dyDescent="0.2">
      <c r="A138" s="2"/>
      <c r="B138" s="4"/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5"/>
      <c r="U138" s="5"/>
      <c r="V138" s="5"/>
    </row>
    <row r="139" spans="1:22" x14ac:dyDescent="0.2">
      <c r="A139" s="2"/>
      <c r="B139" s="4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5"/>
      <c r="U139" s="5"/>
      <c r="V139" s="8"/>
    </row>
    <row r="140" spans="1:22" x14ac:dyDescent="0.2">
      <c r="A140" s="2"/>
      <c r="B140" s="4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5"/>
      <c r="U140" s="5"/>
      <c r="V140" s="8"/>
    </row>
    <row r="141" spans="1:22" x14ac:dyDescent="0.2">
      <c r="A141" s="2"/>
      <c r="B141" s="4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5"/>
      <c r="U141" s="5"/>
      <c r="V141" s="8"/>
    </row>
    <row r="142" spans="1:22" x14ac:dyDescent="0.2">
      <c r="A142" s="6"/>
      <c r="B142" s="4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5"/>
      <c r="U142" s="5"/>
      <c r="V142" s="8"/>
    </row>
    <row r="143" spans="1:22" x14ac:dyDescent="0.2">
      <c r="A143" s="6"/>
      <c r="B143" s="4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5"/>
      <c r="U143" s="5"/>
      <c r="V143" s="8"/>
    </row>
    <row r="144" spans="1:22" x14ac:dyDescent="0.2">
      <c r="A144" s="6"/>
      <c r="B144" s="4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5"/>
      <c r="U144" s="5"/>
      <c r="V144" s="8"/>
    </row>
    <row r="145" spans="1:22" x14ac:dyDescent="0.2">
      <c r="A145" s="6"/>
      <c r="B145" s="4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5"/>
      <c r="U145" s="5"/>
      <c r="V145" s="8"/>
    </row>
    <row r="146" spans="1:22" x14ac:dyDescent="0.2">
      <c r="A146" s="6"/>
      <c r="B146" s="4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5"/>
      <c r="U146" s="5"/>
      <c r="V146" s="8"/>
    </row>
    <row r="147" spans="1:22" x14ac:dyDescent="0.2">
      <c r="A147" s="2"/>
      <c r="B147" s="4"/>
      <c r="C147" s="4"/>
      <c r="D147" s="4"/>
      <c r="E147" s="4"/>
      <c r="F147" s="4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5"/>
      <c r="U147" s="5"/>
      <c r="V147" s="8"/>
    </row>
    <row r="148" spans="1:22" x14ac:dyDescent="0.2">
      <c r="A148" s="2"/>
      <c r="B148" s="4"/>
      <c r="C148" s="4"/>
      <c r="D148" s="4"/>
      <c r="E148" s="4"/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5"/>
      <c r="U148" s="5"/>
      <c r="V148" s="8"/>
    </row>
    <row r="149" spans="1:22" x14ac:dyDescent="0.2">
      <c r="A149" s="2"/>
      <c r="B149" s="4"/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5"/>
      <c r="U149" s="5"/>
      <c r="V149" s="8"/>
    </row>
    <row r="150" spans="1:22" x14ac:dyDescent="0.2">
      <c r="A150" s="2"/>
      <c r="B150" s="4"/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5"/>
      <c r="U150" s="5"/>
      <c r="V150" s="8"/>
    </row>
    <row r="151" spans="1:22" x14ac:dyDescent="0.2">
      <c r="A151" s="2"/>
      <c r="B151" s="4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5"/>
      <c r="U151" s="5"/>
      <c r="V151" s="8"/>
    </row>
    <row r="172" spans="1:3" x14ac:dyDescent="0.2">
      <c r="A172" t="e" cm="1">
        <f t="array" aca="1" ref="A172" ca="1">INDIRECT("'" &amp; E1 &amp; "'!$A$2:$A$66")</f>
        <v>#REF!</v>
      </c>
      <c r="B172" t="e" cm="1">
        <f t="array" aca="1" ref="B172" ca="1">INDIRECT("'" &amp; E1 &amp; "'!$B$2:$B$66")</f>
        <v>#REF!</v>
      </c>
      <c r="C172" t="e" cm="1">
        <f t="array" aca="1" ref="C172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7DC79A-FC1A-8844-8BB7-E1F30B678430}">
  <sheetPr codeName="Sheet10"/>
  <dimension ref="A1:V172"/>
  <sheetViews>
    <sheetView topLeftCell="B1" workbookViewId="0">
      <pane ySplit="2" topLeftCell="A3" activePane="bottomLeft" state="frozen"/>
      <selection activeCell="N24" sqref="N24"/>
      <selection pane="bottomLeft" activeCell="N24" sqref="N24"/>
    </sheetView>
  </sheetViews>
  <sheetFormatPr baseColWidth="10" defaultRowHeight="16" x14ac:dyDescent="0.2"/>
  <cols>
    <col min="1" max="1" width="21.1640625" customWidth="1"/>
    <col min="5" max="5" width="16" customWidth="1"/>
    <col min="6" max="6" width="21.5" customWidth="1"/>
    <col min="10" max="10" width="18.33203125" customWidth="1"/>
    <col min="11" max="11" width="16.6640625" customWidth="1"/>
    <col min="18" max="18" width="13" customWidth="1"/>
  </cols>
  <sheetData>
    <row r="1" spans="1:22" x14ac:dyDescent="0.2">
      <c r="B1" s="72" t="s">
        <v>5</v>
      </c>
      <c r="C1" s="72"/>
      <c r="D1" s="72"/>
      <c r="E1" s="72"/>
      <c r="F1" s="72"/>
      <c r="G1" s="73" t="s">
        <v>6</v>
      </c>
      <c r="H1" s="73"/>
      <c r="I1" s="73"/>
      <c r="J1" s="73"/>
      <c r="K1" s="73"/>
      <c r="L1" s="74" t="s">
        <v>15</v>
      </c>
      <c r="M1" s="74"/>
      <c r="N1" s="74"/>
      <c r="O1" s="74"/>
      <c r="P1" s="74"/>
      <c r="Q1" s="74"/>
      <c r="R1" s="74"/>
      <c r="S1" s="74"/>
      <c r="T1" s="74"/>
      <c r="U1" s="74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235</v>
      </c>
      <c r="O2" s="1" t="s">
        <v>236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257</v>
      </c>
      <c r="U2" s="1" t="s">
        <v>258</v>
      </c>
      <c r="V2" s="1" t="s">
        <v>237</v>
      </c>
    </row>
    <row r="3" spans="1:22" x14ac:dyDescent="0.2">
      <c r="A3" s="16" t="s">
        <v>294</v>
      </c>
      <c r="B3" s="4">
        <v>31600</v>
      </c>
      <c r="C3" s="4">
        <v>116300</v>
      </c>
      <c r="D3" s="4">
        <v>-84700</v>
      </c>
      <c r="E3" s="4">
        <v>-2080380000</v>
      </c>
      <c r="F3" s="4">
        <f t="shared" ref="F3:F79" si="0">E3+F4</f>
        <v>-279844060000</v>
      </c>
      <c r="K3" s="4">
        <f t="shared" ref="K3:K25" si="1">K4+J3</f>
        <v>-1686855000</v>
      </c>
      <c r="L3" s="4">
        <v>704</v>
      </c>
      <c r="M3" s="4">
        <v>1633</v>
      </c>
      <c r="N3" s="4">
        <v>72</v>
      </c>
      <c r="O3" s="4">
        <v>213</v>
      </c>
      <c r="P3" s="4">
        <v>1099900</v>
      </c>
      <c r="Q3" s="4">
        <v>3196900</v>
      </c>
      <c r="R3" s="5">
        <v>8.199999999999999E-3</v>
      </c>
      <c r="S3" s="4">
        <v>4683100</v>
      </c>
      <c r="T3" s="4">
        <f t="shared" ref="T3:T70" si="2">AVERAGE(S4,S13)</f>
        <v>6417864</v>
      </c>
      <c r="U3" s="4">
        <f t="shared" ref="U3:U72" si="3">MIN(S4:S8)</f>
        <v>2122362</v>
      </c>
      <c r="V3" s="5">
        <v>1.8200000000000001E-2</v>
      </c>
    </row>
    <row r="4" spans="1:22" x14ac:dyDescent="0.2">
      <c r="A4" s="16" t="s">
        <v>293</v>
      </c>
      <c r="B4" s="4">
        <v>177470</v>
      </c>
      <c r="C4" s="4">
        <v>181600</v>
      </c>
      <c r="D4" s="4">
        <v>-4130</v>
      </c>
      <c r="E4" s="4">
        <v>-97270000</v>
      </c>
      <c r="F4" s="4">
        <f t="shared" si="0"/>
        <v>-277763680000</v>
      </c>
      <c r="G4" s="4">
        <v>0</v>
      </c>
      <c r="H4" s="4">
        <v>0</v>
      </c>
      <c r="I4" s="4">
        <v>0</v>
      </c>
      <c r="J4" s="4">
        <v>-37320000</v>
      </c>
      <c r="K4" s="4">
        <f t="shared" si="1"/>
        <v>-1686855000</v>
      </c>
      <c r="L4" s="4">
        <v>1091</v>
      </c>
      <c r="M4" s="4">
        <v>1240</v>
      </c>
      <c r="N4" s="4">
        <v>96</v>
      </c>
      <c r="O4" s="4">
        <v>134</v>
      </c>
      <c r="P4" s="4">
        <v>1540600</v>
      </c>
      <c r="Q4" s="4">
        <v>2036300</v>
      </c>
      <c r="R4" s="5">
        <v>1.0200000000000001E-2</v>
      </c>
      <c r="S4" s="4">
        <v>3962100</v>
      </c>
      <c r="T4" s="4">
        <f t="shared" si="2"/>
        <v>9641188.5</v>
      </c>
      <c r="U4" s="4">
        <f t="shared" si="3"/>
        <v>2122362</v>
      </c>
      <c r="V4" s="5">
        <v>1.6E-2</v>
      </c>
    </row>
    <row r="5" spans="1:22" x14ac:dyDescent="0.2">
      <c r="A5" s="16" t="s">
        <v>292</v>
      </c>
      <c r="B5" s="4">
        <v>1132116</v>
      </c>
      <c r="C5" s="4">
        <v>144855</v>
      </c>
      <c r="D5" s="4">
        <v>987261</v>
      </c>
      <c r="E5" s="4">
        <v>24733550000</v>
      </c>
      <c r="F5" s="4">
        <f t="shared" si="0"/>
        <v>-277666410000</v>
      </c>
      <c r="G5" s="4">
        <v>0</v>
      </c>
      <c r="H5" s="4">
        <v>0</v>
      </c>
      <c r="I5" s="4">
        <v>0</v>
      </c>
      <c r="J5" s="4">
        <v>-165360000</v>
      </c>
      <c r="K5" s="4">
        <f t="shared" si="1"/>
        <v>-1649535000</v>
      </c>
      <c r="L5" s="4">
        <v>2518</v>
      </c>
      <c r="M5" s="4">
        <v>2155</v>
      </c>
      <c r="N5" s="4">
        <v>287</v>
      </c>
      <c r="O5" s="4">
        <v>263</v>
      </c>
      <c r="P5" s="4">
        <v>4570100</v>
      </c>
      <c r="Q5" s="4">
        <v>4400600</v>
      </c>
      <c r="R5" s="5">
        <v>6.0999999999999995E-3</v>
      </c>
      <c r="S5" s="4">
        <v>9169841</v>
      </c>
      <c r="T5" s="4">
        <f t="shared" si="2"/>
        <v>5461801.5</v>
      </c>
      <c r="U5" s="4">
        <f t="shared" si="3"/>
        <v>2122362</v>
      </c>
      <c r="V5" s="5">
        <v>3.5499999999999997E-2</v>
      </c>
    </row>
    <row r="6" spans="1:22" x14ac:dyDescent="0.2">
      <c r="A6" s="16" t="s">
        <v>291</v>
      </c>
      <c r="B6" s="4">
        <v>393700</v>
      </c>
      <c r="C6" s="4">
        <v>10500</v>
      </c>
      <c r="D6" s="4">
        <v>383200</v>
      </c>
      <c r="E6" s="4">
        <v>9296610000</v>
      </c>
      <c r="F6" s="4">
        <f t="shared" si="0"/>
        <v>-302399960000</v>
      </c>
      <c r="K6" s="4">
        <f t="shared" si="1"/>
        <v>-1484175000</v>
      </c>
      <c r="L6" s="4">
        <v>1272</v>
      </c>
      <c r="M6" s="4">
        <v>1075</v>
      </c>
      <c r="N6" s="4">
        <v>112</v>
      </c>
      <c r="O6" s="4">
        <v>114</v>
      </c>
      <c r="P6" s="4">
        <v>1972800</v>
      </c>
      <c r="Q6" s="4">
        <v>1815300</v>
      </c>
      <c r="R6" s="5">
        <v>1.8600000000000002E-2</v>
      </c>
      <c r="S6" s="4">
        <v>4262650</v>
      </c>
      <c r="T6" s="4">
        <f t="shared" si="2"/>
        <v>9691683.5</v>
      </c>
      <c r="U6" s="4">
        <f t="shared" si="3"/>
        <v>2122362</v>
      </c>
      <c r="V6" s="5">
        <v>2.8399999999999998E-2</v>
      </c>
    </row>
    <row r="7" spans="1:22" x14ac:dyDescent="0.2">
      <c r="A7" s="16" t="s">
        <v>288</v>
      </c>
      <c r="B7" s="4">
        <v>143400</v>
      </c>
      <c r="C7" s="4">
        <v>100</v>
      </c>
      <c r="D7" s="4">
        <v>143300</v>
      </c>
      <c r="E7" s="4">
        <v>3513130000</v>
      </c>
      <c r="F7" s="4">
        <f t="shared" si="0"/>
        <v>-311696570000</v>
      </c>
      <c r="K7" s="4">
        <f t="shared" si="1"/>
        <v>-1484175000</v>
      </c>
      <c r="L7" s="4">
        <v>522</v>
      </c>
      <c r="M7" s="4">
        <v>849</v>
      </c>
      <c r="N7" s="4">
        <v>36</v>
      </c>
      <c r="O7" s="4">
        <v>70</v>
      </c>
      <c r="P7" s="4">
        <v>738200</v>
      </c>
      <c r="Q7" s="4">
        <v>1382700</v>
      </c>
      <c r="R7" s="5">
        <v>-1.2199999999999999E-2</v>
      </c>
      <c r="S7" s="4">
        <v>2122362</v>
      </c>
      <c r="T7" s="4">
        <f t="shared" si="2"/>
        <v>11185231</v>
      </c>
      <c r="U7" s="4">
        <f t="shared" si="3"/>
        <v>3774027</v>
      </c>
      <c r="V7" s="5">
        <v>2.4199999999999999E-2</v>
      </c>
    </row>
    <row r="8" spans="1:22" x14ac:dyDescent="0.2">
      <c r="A8" s="16" t="s">
        <v>287</v>
      </c>
      <c r="B8" s="4">
        <v>753700</v>
      </c>
      <c r="C8" s="4">
        <v>101900</v>
      </c>
      <c r="D8" s="4">
        <v>651800</v>
      </c>
      <c r="E8" s="4">
        <v>16025800000</v>
      </c>
      <c r="F8" s="4">
        <f t="shared" si="0"/>
        <v>-315209700000</v>
      </c>
      <c r="G8" s="4">
        <v>0</v>
      </c>
      <c r="H8" s="4">
        <v>0</v>
      </c>
      <c r="I8" s="4">
        <v>0</v>
      </c>
      <c r="J8" s="4">
        <v>-14640000</v>
      </c>
      <c r="K8" s="4">
        <f t="shared" si="1"/>
        <v>-1484175000</v>
      </c>
      <c r="L8" s="4">
        <v>2683</v>
      </c>
      <c r="M8" s="4">
        <v>1988</v>
      </c>
      <c r="N8" s="4">
        <v>238</v>
      </c>
      <c r="O8" s="4">
        <v>253</v>
      </c>
      <c r="P8" s="4">
        <v>4320700</v>
      </c>
      <c r="Q8" s="4">
        <v>4211600</v>
      </c>
      <c r="R8" s="5">
        <v>8.3000000000000001E-3</v>
      </c>
      <c r="S8" s="4">
        <v>8533429</v>
      </c>
      <c r="T8" s="4">
        <f t="shared" si="2"/>
        <v>6716274</v>
      </c>
      <c r="U8" s="4">
        <f t="shared" si="3"/>
        <v>3774027</v>
      </c>
      <c r="V8" s="5">
        <v>3.85E-2</v>
      </c>
    </row>
    <row r="9" spans="1:22" x14ac:dyDescent="0.2">
      <c r="A9" s="16" t="s">
        <v>286</v>
      </c>
      <c r="B9" s="4">
        <v>288800</v>
      </c>
      <c r="C9" s="4">
        <v>4700</v>
      </c>
      <c r="D9" s="4">
        <v>284100</v>
      </c>
      <c r="E9" s="4">
        <v>6947830000</v>
      </c>
      <c r="F9" s="4">
        <f t="shared" si="0"/>
        <v>-331235500000</v>
      </c>
      <c r="K9" s="4">
        <f t="shared" si="1"/>
        <v>-1469535000</v>
      </c>
      <c r="L9" s="4">
        <v>1011</v>
      </c>
      <c r="M9" s="4">
        <v>1014</v>
      </c>
      <c r="N9" s="4">
        <v>136</v>
      </c>
      <c r="O9" s="4">
        <v>117</v>
      </c>
      <c r="P9" s="4">
        <v>1913400</v>
      </c>
      <c r="Q9" s="4">
        <v>1934200</v>
      </c>
      <c r="R9" s="5">
        <v>8.3000000000000001E-3</v>
      </c>
      <c r="S9" s="4">
        <v>4012772</v>
      </c>
      <c r="T9" s="4">
        <f t="shared" si="2"/>
        <v>9311538.5</v>
      </c>
      <c r="U9" s="4">
        <f t="shared" si="3"/>
        <v>3774027</v>
      </c>
      <c r="V9" s="5">
        <v>2.0299999999999999E-2</v>
      </c>
    </row>
    <row r="10" spans="1:22" x14ac:dyDescent="0.2">
      <c r="A10" s="16" t="s">
        <v>281</v>
      </c>
      <c r="B10" s="4">
        <v>561705</v>
      </c>
      <c r="C10" s="4">
        <v>232400</v>
      </c>
      <c r="D10" s="4">
        <v>329305</v>
      </c>
      <c r="E10" s="4">
        <v>8005690000</v>
      </c>
      <c r="F10" s="4">
        <f t="shared" si="0"/>
        <v>-338183330000</v>
      </c>
      <c r="K10" s="4">
        <f t="shared" si="1"/>
        <v>-1469535000</v>
      </c>
      <c r="L10" s="4">
        <v>1277</v>
      </c>
      <c r="M10" s="4">
        <v>1623</v>
      </c>
      <c r="N10" s="4">
        <v>87</v>
      </c>
      <c r="O10" s="4">
        <v>152</v>
      </c>
      <c r="P10" s="4">
        <v>1633800</v>
      </c>
      <c r="Q10" s="4">
        <v>2367200</v>
      </c>
      <c r="R10" s="5">
        <v>-8.199999999999999E-3</v>
      </c>
      <c r="S10" s="4">
        <v>4240311</v>
      </c>
      <c r="T10" s="4">
        <f t="shared" si="2"/>
        <v>7316512</v>
      </c>
      <c r="U10" s="4">
        <f t="shared" si="3"/>
        <v>3774027</v>
      </c>
      <c r="V10" s="5">
        <v>1.6399999999999998E-2</v>
      </c>
    </row>
    <row r="11" spans="1:22" x14ac:dyDescent="0.2">
      <c r="A11" s="16" t="s">
        <v>273</v>
      </c>
      <c r="B11" s="4">
        <v>206250</v>
      </c>
      <c r="C11" s="4">
        <v>3000</v>
      </c>
      <c r="D11" s="4">
        <v>203250</v>
      </c>
      <c r="E11" s="4">
        <v>4985640000</v>
      </c>
      <c r="F11" s="4">
        <f t="shared" si="0"/>
        <v>-346189020000</v>
      </c>
      <c r="K11" s="4">
        <f t="shared" si="1"/>
        <v>-1469535000</v>
      </c>
      <c r="L11" s="4">
        <v>1021</v>
      </c>
      <c r="M11" s="4">
        <v>1930</v>
      </c>
      <c r="N11" s="4">
        <v>119</v>
      </c>
      <c r="O11" s="4">
        <v>197</v>
      </c>
      <c r="P11" s="4">
        <v>1870200</v>
      </c>
      <c r="Q11" s="4">
        <v>3509400</v>
      </c>
      <c r="R11" s="5">
        <v>-1.01E-2</v>
      </c>
      <c r="S11" s="4">
        <v>5652700</v>
      </c>
      <c r="T11" s="4">
        <f t="shared" si="2"/>
        <v>5329013.5</v>
      </c>
      <c r="U11" s="4">
        <f t="shared" si="3"/>
        <v>3774027</v>
      </c>
      <c r="V11" s="5">
        <v>1.83E-2</v>
      </c>
    </row>
    <row r="12" spans="1:22" x14ac:dyDescent="0.2">
      <c r="A12" s="16" t="s">
        <v>272</v>
      </c>
      <c r="B12" s="4">
        <v>348900</v>
      </c>
      <c r="C12" s="4">
        <v>32100</v>
      </c>
      <c r="D12" s="4">
        <v>316800</v>
      </c>
      <c r="E12" s="4">
        <v>7819520000</v>
      </c>
      <c r="F12" s="4">
        <f t="shared" si="0"/>
        <v>-351174660000</v>
      </c>
      <c r="K12" s="4">
        <f t="shared" si="1"/>
        <v>-1469535000</v>
      </c>
      <c r="L12" s="4">
        <v>934</v>
      </c>
      <c r="M12" s="4">
        <v>1281</v>
      </c>
      <c r="N12" s="4">
        <v>90</v>
      </c>
      <c r="O12" s="4">
        <v>116</v>
      </c>
      <c r="P12" s="4">
        <v>1508500</v>
      </c>
      <c r="Q12" s="4">
        <v>2053400</v>
      </c>
      <c r="R12" s="5">
        <v>0</v>
      </c>
      <c r="S12" s="4">
        <v>3774027</v>
      </c>
      <c r="T12" s="4">
        <f t="shared" si="2"/>
        <v>7548353</v>
      </c>
      <c r="U12" s="4">
        <f t="shared" si="3"/>
        <v>6660953</v>
      </c>
      <c r="V12" s="5">
        <v>1.21E-2</v>
      </c>
    </row>
    <row r="13" spans="1:22" x14ac:dyDescent="0.2">
      <c r="A13" s="16" t="s">
        <v>248</v>
      </c>
      <c r="B13" s="4">
        <v>587050</v>
      </c>
      <c r="C13" s="4">
        <v>220500</v>
      </c>
      <c r="D13" s="4">
        <v>366550</v>
      </c>
      <c r="E13" s="4">
        <v>9001220000</v>
      </c>
      <c r="F13" s="4">
        <f t="shared" si="0"/>
        <v>-358994180000</v>
      </c>
      <c r="K13" s="4">
        <f t="shared" si="1"/>
        <v>-1469535000</v>
      </c>
      <c r="L13" s="4">
        <v>1693</v>
      </c>
      <c r="M13" s="4">
        <v>3089</v>
      </c>
      <c r="N13" s="4">
        <v>195</v>
      </c>
      <c r="O13" s="4">
        <v>296</v>
      </c>
      <c r="P13" s="4">
        <v>3431900</v>
      </c>
      <c r="Q13" s="4">
        <v>5114300</v>
      </c>
      <c r="R13" s="5">
        <v>-4.0000000000000001E-3</v>
      </c>
      <c r="S13" s="4">
        <v>8873628</v>
      </c>
      <c r="T13" s="4">
        <f t="shared" si="2"/>
        <v>8819774.5</v>
      </c>
      <c r="U13" s="4">
        <f t="shared" si="3"/>
        <v>6660953</v>
      </c>
      <c r="V13" s="5">
        <v>2.2200000000000001E-2</v>
      </c>
    </row>
    <row r="14" spans="1:22" x14ac:dyDescent="0.2">
      <c r="A14" s="16" t="s">
        <v>240</v>
      </c>
      <c r="B14" s="4">
        <v>1963800</v>
      </c>
      <c r="C14" s="4">
        <v>1434200</v>
      </c>
      <c r="D14" s="4">
        <v>529600</v>
      </c>
      <c r="E14" s="4">
        <v>13207520000</v>
      </c>
      <c r="F14" s="4">
        <f t="shared" si="0"/>
        <v>-367995400000</v>
      </c>
      <c r="K14" s="4">
        <f t="shared" si="1"/>
        <v>-1469535000</v>
      </c>
      <c r="L14" s="4">
        <v>1919</v>
      </c>
      <c r="M14" s="4">
        <v>2526</v>
      </c>
      <c r="N14" s="4">
        <v>278</v>
      </c>
      <c r="O14" s="4">
        <v>286</v>
      </c>
      <c r="P14" s="4">
        <v>4243300</v>
      </c>
      <c r="Q14" s="4">
        <v>5248900</v>
      </c>
      <c r="R14" s="5">
        <v>-4.0000000000000001E-3</v>
      </c>
      <c r="S14" s="4">
        <v>10112536</v>
      </c>
      <c r="T14" s="4">
        <f t="shared" si="2"/>
        <v>10041330.5</v>
      </c>
      <c r="U14" s="4">
        <f t="shared" si="3"/>
        <v>6660953</v>
      </c>
      <c r="V14" s="5">
        <v>1.6E-2</v>
      </c>
    </row>
    <row r="15" spans="1:22" x14ac:dyDescent="0.2">
      <c r="A15" s="16" t="s">
        <v>239</v>
      </c>
      <c r="B15" s="4">
        <v>1004300</v>
      </c>
      <c r="C15" s="4">
        <v>586229</v>
      </c>
      <c r="D15" s="4">
        <v>418071</v>
      </c>
      <c r="E15" s="4">
        <v>10353780000</v>
      </c>
      <c r="F15" s="4">
        <f t="shared" si="0"/>
        <v>-381202920000</v>
      </c>
      <c r="K15" s="4">
        <f t="shared" si="1"/>
        <v>-1469535000</v>
      </c>
      <c r="L15" s="4">
        <v>1805</v>
      </c>
      <c r="M15" s="4">
        <v>1424</v>
      </c>
      <c r="N15" s="4">
        <v>223</v>
      </c>
      <c r="O15" s="4">
        <v>204</v>
      </c>
      <c r="P15" s="4">
        <v>3743900</v>
      </c>
      <c r="Q15" s="4">
        <v>2854800</v>
      </c>
      <c r="R15" s="5">
        <v>4.0999999999999995E-3</v>
      </c>
      <c r="S15" s="4">
        <v>6660953</v>
      </c>
      <c r="T15" s="4">
        <f t="shared" si="2"/>
        <v>11842436.5</v>
      </c>
      <c r="U15" s="4">
        <f t="shared" si="3"/>
        <v>8980324</v>
      </c>
      <c r="V15" s="5">
        <v>1.41E-2</v>
      </c>
    </row>
    <row r="16" spans="1:22" x14ac:dyDescent="0.2">
      <c r="A16" s="16" t="s">
        <v>238</v>
      </c>
      <c r="B16" s="4">
        <v>511300</v>
      </c>
      <c r="C16" s="4">
        <v>1996741</v>
      </c>
      <c r="D16" s="4">
        <v>-1485441</v>
      </c>
      <c r="E16" s="4">
        <v>-37320860000</v>
      </c>
      <c r="F16" s="4">
        <f t="shared" si="0"/>
        <v>-391556700000</v>
      </c>
      <c r="K16" s="4">
        <f t="shared" si="1"/>
        <v>-1469535000</v>
      </c>
      <c r="L16" s="22">
        <v>3131</v>
      </c>
      <c r="M16" s="22">
        <v>3745</v>
      </c>
      <c r="N16" s="22">
        <v>321</v>
      </c>
      <c r="O16" s="22">
        <v>451</v>
      </c>
      <c r="P16" s="22">
        <v>6004300</v>
      </c>
      <c r="Q16" s="22">
        <v>7599100</v>
      </c>
      <c r="R16" s="23">
        <v>3.9699999999999999E-2</v>
      </c>
      <c r="S16" s="4">
        <v>17261005</v>
      </c>
      <c r="T16" s="4">
        <f t="shared" si="2"/>
        <v>9539314.5</v>
      </c>
      <c r="U16" s="4">
        <f t="shared" si="3"/>
        <v>6884000</v>
      </c>
      <c r="V16" s="5">
        <v>2.9600000000000001E-2</v>
      </c>
    </row>
    <row r="17" spans="1:21" x14ac:dyDescent="0.2">
      <c r="A17" s="16" t="s">
        <v>234</v>
      </c>
      <c r="B17" s="4">
        <v>650229</v>
      </c>
      <c r="C17" s="4">
        <v>646600</v>
      </c>
      <c r="D17" s="4">
        <v>3629</v>
      </c>
      <c r="E17" s="4">
        <v>122940000</v>
      </c>
      <c r="F17" s="4">
        <f t="shared" si="0"/>
        <v>-354235840000</v>
      </c>
      <c r="K17" s="4">
        <f t="shared" si="1"/>
        <v>-1469535000</v>
      </c>
      <c r="L17" s="4">
        <v>2748</v>
      </c>
      <c r="M17" s="4">
        <v>3038</v>
      </c>
      <c r="N17" s="4">
        <v>484</v>
      </c>
      <c r="O17" s="4">
        <v>567</v>
      </c>
      <c r="P17" s="4">
        <v>791300</v>
      </c>
      <c r="Q17" s="4">
        <v>809200</v>
      </c>
      <c r="R17" s="5">
        <v>5.8999999999999999E-3</v>
      </c>
      <c r="S17" s="4">
        <v>13837033</v>
      </c>
      <c r="T17" s="4">
        <f t="shared" si="2"/>
        <v>7690406</v>
      </c>
      <c r="U17" s="4">
        <f t="shared" si="3"/>
        <v>6223078</v>
      </c>
    </row>
    <row r="18" spans="1:21" x14ac:dyDescent="0.2">
      <c r="A18" s="16" t="s">
        <v>233</v>
      </c>
      <c r="B18" s="4">
        <v>2628671</v>
      </c>
      <c r="C18" s="4">
        <v>1077051</v>
      </c>
      <c r="D18" s="4">
        <v>1551620</v>
      </c>
      <c r="E18" s="4">
        <v>52420180000</v>
      </c>
      <c r="F18" s="4">
        <f t="shared" si="0"/>
        <v>-354358780000</v>
      </c>
      <c r="K18" s="4">
        <f t="shared" si="1"/>
        <v>-1469535000</v>
      </c>
      <c r="L18" s="4"/>
      <c r="M18" s="4"/>
      <c r="N18" s="4"/>
      <c r="O18" s="4"/>
      <c r="P18" s="4">
        <v>4013200</v>
      </c>
      <c r="Q18" s="4">
        <v>4099000</v>
      </c>
      <c r="R18" s="5">
        <v>1.8000000000000002E-2</v>
      </c>
      <c r="S18" s="4">
        <v>9419776</v>
      </c>
      <c r="T18" s="4">
        <f t="shared" si="2"/>
        <v>10496431.5</v>
      </c>
      <c r="U18" s="4">
        <f t="shared" si="3"/>
        <v>6223078</v>
      </c>
    </row>
    <row r="19" spans="1:21" x14ac:dyDescent="0.2">
      <c r="A19" s="16" t="s">
        <v>232</v>
      </c>
      <c r="B19" s="4">
        <v>2393579</v>
      </c>
      <c r="C19" s="4">
        <v>727700</v>
      </c>
      <c r="D19" s="4">
        <v>1665879</v>
      </c>
      <c r="E19" s="4">
        <v>55681820000</v>
      </c>
      <c r="F19" s="4">
        <f t="shared" si="0"/>
        <v>-406778960000</v>
      </c>
      <c r="K19" s="4">
        <f t="shared" si="1"/>
        <v>-1469535000</v>
      </c>
      <c r="L19" s="4"/>
      <c r="M19" s="4"/>
      <c r="N19" s="4"/>
      <c r="O19" s="4"/>
      <c r="P19" s="4">
        <v>8371900</v>
      </c>
      <c r="Q19" s="4">
        <v>5280100</v>
      </c>
      <c r="R19" s="5">
        <v>1.9900000000000001E-2</v>
      </c>
      <c r="S19" s="4">
        <v>14382766</v>
      </c>
      <c r="T19" s="4">
        <f t="shared" si="2"/>
        <v>8762982.5</v>
      </c>
      <c r="U19" s="4">
        <f t="shared" si="3"/>
        <v>6223078</v>
      </c>
    </row>
    <row r="20" spans="1:21" x14ac:dyDescent="0.2">
      <c r="A20" s="16" t="s">
        <v>231</v>
      </c>
      <c r="B20" s="4">
        <v>1032800</v>
      </c>
      <c r="C20" s="4">
        <v>1146400</v>
      </c>
      <c r="D20" s="4">
        <v>-113600</v>
      </c>
      <c r="E20" s="4">
        <v>-3693850000</v>
      </c>
      <c r="F20" s="4">
        <f t="shared" si="0"/>
        <v>-462460780000</v>
      </c>
      <c r="K20" s="4">
        <f t="shared" si="1"/>
        <v>-1469535000</v>
      </c>
      <c r="L20" s="4"/>
      <c r="M20" s="4"/>
      <c r="N20" s="4"/>
      <c r="O20" s="4"/>
      <c r="P20" s="4">
        <v>3399200</v>
      </c>
      <c r="Q20" s="4">
        <v>4902900</v>
      </c>
      <c r="R20" s="5">
        <v>-1.5E-3</v>
      </c>
      <c r="S20" s="4">
        <v>8980324</v>
      </c>
      <c r="T20" s="4">
        <f t="shared" si="2"/>
        <v>5598983.5</v>
      </c>
      <c r="U20" s="4">
        <f t="shared" si="3"/>
        <v>6223078</v>
      </c>
    </row>
    <row r="21" spans="1:21" x14ac:dyDescent="0.2">
      <c r="A21" s="16" t="s">
        <v>230</v>
      </c>
      <c r="B21" s="4">
        <v>1034200</v>
      </c>
      <c r="C21" s="4">
        <v>713400</v>
      </c>
      <c r="D21" s="4">
        <v>320800</v>
      </c>
      <c r="E21" s="4">
        <v>10594880000</v>
      </c>
      <c r="F21" s="4">
        <f t="shared" si="0"/>
        <v>-458766930000</v>
      </c>
      <c r="K21" s="4">
        <f t="shared" si="1"/>
        <v>-1469535000</v>
      </c>
      <c r="L21" s="4"/>
      <c r="M21" s="4"/>
      <c r="N21" s="4"/>
      <c r="O21" s="4"/>
      <c r="P21" s="4">
        <v>3194600</v>
      </c>
      <c r="Q21" s="4">
        <v>3460200</v>
      </c>
      <c r="R21" s="5">
        <v>1.24E-2</v>
      </c>
      <c r="S21" s="4">
        <v>6884000</v>
      </c>
      <c r="T21" s="4">
        <f t="shared" si="2"/>
        <v>8444831.5</v>
      </c>
      <c r="U21" s="4">
        <f t="shared" si="3"/>
        <v>5241596</v>
      </c>
    </row>
    <row r="22" spans="1:21" x14ac:dyDescent="0.2">
      <c r="A22" s="16" t="s">
        <v>229</v>
      </c>
      <c r="B22" s="4">
        <v>34215</v>
      </c>
      <c r="C22" s="4">
        <v>264800</v>
      </c>
      <c r="D22" s="4">
        <v>-230585</v>
      </c>
      <c r="E22" s="4">
        <v>-7587740000</v>
      </c>
      <c r="F22" s="4">
        <f t="shared" si="0"/>
        <v>-469361810000</v>
      </c>
      <c r="G22" s="4">
        <v>15500</v>
      </c>
      <c r="H22" s="4">
        <v>42200</v>
      </c>
      <c r="I22" s="4">
        <v>-26700</v>
      </c>
      <c r="J22" s="4">
        <v>-870505000</v>
      </c>
      <c r="K22" s="4">
        <f t="shared" si="1"/>
        <v>-1469535000</v>
      </c>
      <c r="L22" s="4"/>
      <c r="M22" s="4"/>
      <c r="N22" s="4"/>
      <c r="O22" s="4"/>
      <c r="P22" s="4">
        <v>2460200</v>
      </c>
      <c r="Q22" s="4">
        <v>3169700</v>
      </c>
      <c r="R22" s="5">
        <v>-9.1000000000000004E-3</v>
      </c>
      <c r="S22" s="4">
        <v>6223078</v>
      </c>
      <c r="T22" s="4">
        <f t="shared" si="2"/>
        <v>6512496.5</v>
      </c>
      <c r="U22" s="4">
        <f t="shared" si="3"/>
        <v>5241596</v>
      </c>
    </row>
    <row r="23" spans="1:21" x14ac:dyDescent="0.2">
      <c r="A23" s="16" t="s">
        <v>228</v>
      </c>
      <c r="B23" s="4">
        <v>253000</v>
      </c>
      <c r="C23" s="4">
        <v>1049250</v>
      </c>
      <c r="D23" s="4">
        <v>-796250</v>
      </c>
      <c r="E23" s="4">
        <v>-26184060000</v>
      </c>
      <c r="F23" s="4">
        <f t="shared" si="0"/>
        <v>-461774070000</v>
      </c>
      <c r="K23" s="4">
        <f t="shared" si="1"/>
        <v>-599030000</v>
      </c>
      <c r="L23" s="4"/>
      <c r="M23" s="4"/>
      <c r="N23" s="4"/>
      <c r="O23" s="4"/>
      <c r="P23" s="4">
        <v>3795200</v>
      </c>
      <c r="Q23" s="4">
        <v>3343700</v>
      </c>
      <c r="R23" s="5">
        <v>1.6000000000000001E-3</v>
      </c>
      <c r="S23" s="4">
        <v>7527013</v>
      </c>
      <c r="T23" s="4">
        <f t="shared" si="2"/>
        <v>12349191.5</v>
      </c>
      <c r="U23" s="4">
        <f t="shared" si="3"/>
        <v>5241596</v>
      </c>
    </row>
    <row r="24" spans="1:21" x14ac:dyDescent="0.2">
      <c r="A24" s="16" t="s">
        <v>222</v>
      </c>
      <c r="B24" s="4">
        <v>417700</v>
      </c>
      <c r="C24" s="4">
        <v>2088600</v>
      </c>
      <c r="D24" s="4">
        <v>-1670900</v>
      </c>
      <c r="E24" s="4">
        <v>-53776900000</v>
      </c>
      <c r="F24" s="4">
        <f t="shared" si="0"/>
        <v>-435590010000</v>
      </c>
      <c r="K24" s="4">
        <f t="shared" si="1"/>
        <v>-599030000</v>
      </c>
      <c r="L24" s="4"/>
      <c r="M24" s="4"/>
      <c r="N24" s="4"/>
      <c r="O24" s="4"/>
      <c r="P24" s="4">
        <v>8006900</v>
      </c>
      <c r="Q24" s="4">
        <v>5021400</v>
      </c>
      <c r="R24" s="5">
        <v>3.6600000000000001E-2</v>
      </c>
      <c r="S24" s="4">
        <v>13421708</v>
      </c>
      <c r="T24" s="4">
        <f t="shared" si="2"/>
        <v>6735989</v>
      </c>
      <c r="U24" s="4">
        <f t="shared" si="3"/>
        <v>5241596</v>
      </c>
    </row>
    <row r="25" spans="1:21" x14ac:dyDescent="0.2">
      <c r="A25" s="16" t="s">
        <v>213</v>
      </c>
      <c r="B25" s="4">
        <v>218500</v>
      </c>
      <c r="C25" s="4">
        <v>2057200</v>
      </c>
      <c r="D25" s="4">
        <v>-1838700</v>
      </c>
      <c r="E25" s="4">
        <v>-57246020000</v>
      </c>
      <c r="F25" s="4">
        <f t="shared" si="0"/>
        <v>-381813110000</v>
      </c>
      <c r="K25" s="4">
        <f t="shared" si="1"/>
        <v>-599030000</v>
      </c>
      <c r="L25" s="22"/>
      <c r="M25" s="22"/>
      <c r="N25" s="22"/>
      <c r="O25" s="22"/>
      <c r="P25" s="22">
        <v>2272300</v>
      </c>
      <c r="Q25" s="22">
        <v>3616700</v>
      </c>
      <c r="R25" s="23">
        <v>1.6200000000000003E-2</v>
      </c>
      <c r="S25" s="4">
        <v>6423868</v>
      </c>
      <c r="T25" s="4">
        <f t="shared" si="2"/>
        <v>5073400</v>
      </c>
      <c r="U25" s="4">
        <f t="shared" si="3"/>
        <v>4313967</v>
      </c>
    </row>
    <row r="26" spans="1:21" x14ac:dyDescent="0.2">
      <c r="A26" s="16" t="s">
        <v>212</v>
      </c>
      <c r="B26" s="4">
        <v>50300</v>
      </c>
      <c r="C26" s="4">
        <v>587800</v>
      </c>
      <c r="D26" s="4">
        <v>-537500</v>
      </c>
      <c r="E26" s="4">
        <v>-16847380000</v>
      </c>
      <c r="F26" s="4">
        <f t="shared" si="0"/>
        <v>-324567090000</v>
      </c>
      <c r="K26" s="4">
        <f>K27+J26</f>
        <v>-599030000</v>
      </c>
      <c r="L26" s="4"/>
      <c r="M26" s="4"/>
      <c r="N26" s="4"/>
      <c r="O26" s="4"/>
      <c r="P26" s="4">
        <v>1898500</v>
      </c>
      <c r="Q26" s="4">
        <v>2639800</v>
      </c>
      <c r="R26" s="5">
        <v>-1.5800000000000002E-2</v>
      </c>
      <c r="S26" s="4">
        <v>5241596</v>
      </c>
      <c r="T26" s="4">
        <f t="shared" si="2"/>
        <v>7290952.5</v>
      </c>
      <c r="U26" s="4">
        <f t="shared" si="3"/>
        <v>4313967</v>
      </c>
    </row>
    <row r="27" spans="1:21" x14ac:dyDescent="0.2">
      <c r="A27" s="16" t="s">
        <v>211</v>
      </c>
      <c r="B27" s="4">
        <v>266200</v>
      </c>
      <c r="C27" s="4">
        <v>610900</v>
      </c>
      <c r="D27" s="4">
        <v>-344700</v>
      </c>
      <c r="E27" s="4">
        <v>-10789590000</v>
      </c>
      <c r="F27" s="4">
        <f t="shared" si="0"/>
        <v>-307719710000</v>
      </c>
      <c r="G27" s="4">
        <v>0</v>
      </c>
      <c r="H27" s="4">
        <v>90000</v>
      </c>
      <c r="I27" s="4">
        <v>-90000</v>
      </c>
      <c r="J27" s="4">
        <v>-2799000000</v>
      </c>
      <c r="K27" s="4">
        <f>J27+K29</f>
        <v>-599030000</v>
      </c>
      <c r="R27" s="5">
        <v>2.4399999999999998E-2</v>
      </c>
      <c r="S27" s="4">
        <v>5961036</v>
      </c>
      <c r="T27" s="4">
        <f t="shared" si="2"/>
        <v>5169928.5</v>
      </c>
      <c r="U27" s="4">
        <f t="shared" si="3"/>
        <v>4313967</v>
      </c>
    </row>
    <row r="28" spans="1:21" x14ac:dyDescent="0.2">
      <c r="A28" s="16" t="s">
        <v>210</v>
      </c>
      <c r="B28" s="4">
        <v>86300</v>
      </c>
      <c r="C28" s="4">
        <v>663900</v>
      </c>
      <c r="D28" s="4">
        <v>-577600</v>
      </c>
      <c r="E28" s="4">
        <v>-17906960000</v>
      </c>
      <c r="F28" s="4">
        <f t="shared" si="0"/>
        <v>-296930120000</v>
      </c>
      <c r="L28" s="4"/>
      <c r="M28" s="4"/>
      <c r="N28" s="4"/>
      <c r="O28" s="4"/>
      <c r="P28" s="4">
        <v>1661800</v>
      </c>
      <c r="Q28" s="4">
        <v>4370300</v>
      </c>
      <c r="R28" s="5">
        <v>-9.5999999999999992E-3</v>
      </c>
      <c r="S28" s="4">
        <v>6610097</v>
      </c>
      <c r="T28" s="4">
        <f t="shared" si="2"/>
        <v>6446021.5</v>
      </c>
      <c r="U28" s="4">
        <f t="shared" si="3"/>
        <v>4313967</v>
      </c>
    </row>
    <row r="29" spans="1:21" x14ac:dyDescent="0.2">
      <c r="A29" s="16" t="s">
        <v>209</v>
      </c>
      <c r="B29" s="4">
        <v>97100</v>
      </c>
      <c r="C29" s="4">
        <v>1174226</v>
      </c>
      <c r="D29" s="4">
        <v>-1077126</v>
      </c>
      <c r="E29" s="4">
        <v>-33995210000</v>
      </c>
      <c r="F29" s="4">
        <f t="shared" si="0"/>
        <v>-279023160000</v>
      </c>
      <c r="G29" s="4">
        <v>75000</v>
      </c>
      <c r="H29" s="4">
        <v>5500</v>
      </c>
      <c r="I29" s="4">
        <v>69500</v>
      </c>
      <c r="J29" s="4">
        <v>2199970000</v>
      </c>
      <c r="K29" s="4">
        <f>J29</f>
        <v>2199970000</v>
      </c>
      <c r="R29" s="5">
        <v>-2.0499999999999997E-2</v>
      </c>
      <c r="S29" s="4">
        <v>8545641</v>
      </c>
      <c r="T29" s="4">
        <f t="shared" si="2"/>
        <v>4135649.5</v>
      </c>
      <c r="U29" s="4">
        <f t="shared" si="3"/>
        <v>4313967</v>
      </c>
    </row>
    <row r="30" spans="1:21" x14ac:dyDescent="0.2">
      <c r="A30" s="16" t="s">
        <v>208</v>
      </c>
      <c r="B30" s="4">
        <v>256300</v>
      </c>
      <c r="C30" s="4">
        <v>669400</v>
      </c>
      <c r="D30" s="4">
        <v>-413100</v>
      </c>
      <c r="E30" s="4">
        <v>-13158020000</v>
      </c>
      <c r="F30" s="4">
        <f t="shared" si="0"/>
        <v>-245027950000</v>
      </c>
      <c r="R30" s="5">
        <v>-9.300000000000001E-3</v>
      </c>
      <c r="S30" s="4">
        <v>4313967</v>
      </c>
      <c r="T30" s="4">
        <f t="shared" si="2"/>
        <v>7580834</v>
      </c>
      <c r="U30" s="4">
        <f t="shared" si="3"/>
        <v>4905204</v>
      </c>
    </row>
    <row r="31" spans="1:21" x14ac:dyDescent="0.2">
      <c r="A31" s="16" t="s">
        <v>207</v>
      </c>
      <c r="B31" s="4">
        <v>43800</v>
      </c>
      <c r="C31" s="4">
        <v>98700</v>
      </c>
      <c r="D31" s="4">
        <v>-54900</v>
      </c>
      <c r="E31" s="4">
        <v>-1773060000</v>
      </c>
      <c r="F31" s="4">
        <f t="shared" si="0"/>
        <v>-231869930000</v>
      </c>
      <c r="R31" s="5">
        <v>3.2300000000000002E-2</v>
      </c>
      <c r="S31" s="4">
        <v>10666585</v>
      </c>
      <c r="T31" s="4">
        <f t="shared" si="2"/>
        <v>4172818.5</v>
      </c>
      <c r="U31" s="4">
        <f t="shared" si="3"/>
        <v>4905204</v>
      </c>
    </row>
    <row r="32" spans="1:21" x14ac:dyDescent="0.2">
      <c r="A32" s="16" t="s">
        <v>206</v>
      </c>
      <c r="B32" s="4">
        <v>281600</v>
      </c>
      <c r="C32" s="4">
        <v>57100</v>
      </c>
      <c r="D32" s="4">
        <v>224500</v>
      </c>
      <c r="E32" s="4">
        <v>6961220000</v>
      </c>
      <c r="F32" s="4">
        <f t="shared" si="0"/>
        <v>-230096870000</v>
      </c>
      <c r="R32" s="5">
        <v>4.8999999999999998E-3</v>
      </c>
      <c r="S32" s="4">
        <v>5497980</v>
      </c>
      <c r="T32" s="4">
        <f t="shared" si="2"/>
        <v>8696737</v>
      </c>
      <c r="U32" s="4">
        <f t="shared" si="3"/>
        <v>3729760</v>
      </c>
    </row>
    <row r="33" spans="1:21" x14ac:dyDescent="0.2">
      <c r="A33" s="16" t="s">
        <v>205</v>
      </c>
      <c r="B33" s="4">
        <v>162200</v>
      </c>
      <c r="C33" s="4">
        <v>274200</v>
      </c>
      <c r="D33" s="4">
        <v>-112000</v>
      </c>
      <c r="E33" s="4">
        <v>-3534180000</v>
      </c>
      <c r="F33" s="4">
        <f t="shared" si="0"/>
        <v>-237058090000</v>
      </c>
      <c r="R33" s="5">
        <v>-2.06E-2</v>
      </c>
      <c r="S33" s="4">
        <v>11276675</v>
      </c>
      <c r="T33" s="4">
        <f t="shared" si="2"/>
        <v>7052479</v>
      </c>
      <c r="U33" s="4">
        <f t="shared" si="3"/>
        <v>3729760</v>
      </c>
    </row>
    <row r="34" spans="1:21" x14ac:dyDescent="0.2">
      <c r="A34" s="16" t="s">
        <v>204</v>
      </c>
      <c r="B34" s="4">
        <v>123400</v>
      </c>
      <c r="C34" s="4">
        <v>816300</v>
      </c>
      <c r="D34" s="4">
        <v>-692900</v>
      </c>
      <c r="E34" s="4">
        <v>-21690600000</v>
      </c>
      <c r="F34" s="4">
        <f t="shared" si="0"/>
        <v>-233523910000</v>
      </c>
      <c r="R34" s="5">
        <v>2.4399999999999998E-2</v>
      </c>
      <c r="S34" s="4">
        <v>7048110</v>
      </c>
      <c r="T34" s="4">
        <f t="shared" si="2"/>
        <v>6623744.5</v>
      </c>
      <c r="U34" s="4">
        <f t="shared" si="3"/>
        <v>3729760</v>
      </c>
    </row>
    <row r="35" spans="1:21" x14ac:dyDescent="0.2">
      <c r="A35" s="16" t="s">
        <v>203</v>
      </c>
      <c r="B35" s="4">
        <v>600</v>
      </c>
      <c r="C35" s="4">
        <v>448125</v>
      </c>
      <c r="D35" s="4">
        <v>-447525</v>
      </c>
      <c r="E35" s="4">
        <v>-13846970000</v>
      </c>
      <c r="F35" s="4">
        <f t="shared" si="0"/>
        <v>-211833310000</v>
      </c>
      <c r="R35" s="5">
        <v>-8.0000000000000002E-3</v>
      </c>
      <c r="S35" s="4">
        <v>4905204</v>
      </c>
      <c r="T35" s="4">
        <f t="shared" si="2"/>
        <v>6163522.5</v>
      </c>
      <c r="U35" s="4">
        <f t="shared" si="3"/>
        <v>3729760</v>
      </c>
    </row>
    <row r="36" spans="1:21" x14ac:dyDescent="0.2">
      <c r="A36" s="16" t="s">
        <v>202</v>
      </c>
      <c r="B36" s="4">
        <v>237400</v>
      </c>
      <c r="C36" s="4">
        <v>975400</v>
      </c>
      <c r="D36" s="4">
        <v>-738000</v>
      </c>
      <c r="E36" s="4">
        <v>-22748260000</v>
      </c>
      <c r="F36" s="4">
        <f t="shared" si="0"/>
        <v>-197986340000</v>
      </c>
      <c r="R36" s="5">
        <v>5.0900000000000001E-2</v>
      </c>
      <c r="S36" s="4">
        <v>8620869</v>
      </c>
      <c r="T36" s="4">
        <f t="shared" si="2"/>
        <v>4889449.5</v>
      </c>
      <c r="U36" s="4">
        <f t="shared" si="3"/>
        <v>2847657</v>
      </c>
    </row>
    <row r="37" spans="1:21" x14ac:dyDescent="0.2">
      <c r="A37" s="16" t="s">
        <v>201</v>
      </c>
      <c r="B37" s="4">
        <v>82000</v>
      </c>
      <c r="C37" s="4">
        <v>42000</v>
      </c>
      <c r="D37" s="4">
        <v>40000</v>
      </c>
      <c r="E37" s="4">
        <v>1189680000</v>
      </c>
      <c r="F37" s="4">
        <f t="shared" si="0"/>
        <v>-175238080000</v>
      </c>
      <c r="R37" s="5">
        <v>8.6E-3</v>
      </c>
      <c r="S37" s="4">
        <v>3729760</v>
      </c>
      <c r="T37" s="4">
        <f t="shared" si="2"/>
        <v>5623972</v>
      </c>
      <c r="U37" s="4">
        <f t="shared" si="3"/>
        <v>2847657</v>
      </c>
    </row>
    <row r="38" spans="1:21" x14ac:dyDescent="0.2">
      <c r="A38" s="16" t="s">
        <v>200</v>
      </c>
      <c r="B38" s="4">
        <v>24300</v>
      </c>
      <c r="C38" s="4">
        <v>8121</v>
      </c>
      <c r="D38" s="4">
        <v>16179</v>
      </c>
      <c r="E38" s="4">
        <v>478910000</v>
      </c>
      <c r="F38" s="4">
        <f t="shared" si="0"/>
        <v>-176427760000</v>
      </c>
      <c r="R38" s="5">
        <v>-1.7000000000000001E-3</v>
      </c>
      <c r="S38" s="4">
        <v>4346402</v>
      </c>
      <c r="T38" s="4">
        <f t="shared" si="2"/>
        <v>4116407</v>
      </c>
      <c r="U38" s="4">
        <f t="shared" si="3"/>
        <v>2847657</v>
      </c>
    </row>
    <row r="39" spans="1:21" x14ac:dyDescent="0.2">
      <c r="A39" s="16" t="s">
        <v>199</v>
      </c>
      <c r="B39" s="4">
        <v>10600</v>
      </c>
      <c r="C39" s="4">
        <v>226830</v>
      </c>
      <c r="D39" s="4">
        <v>-216230</v>
      </c>
      <c r="E39" s="4">
        <v>-6326720000</v>
      </c>
      <c r="F39" s="4">
        <f t="shared" si="0"/>
        <v>-176906670000</v>
      </c>
      <c r="R39" s="5">
        <v>3.4999999999999996E-3</v>
      </c>
      <c r="S39" s="4">
        <v>3957332</v>
      </c>
      <c r="T39" s="4">
        <f t="shared" si="2"/>
        <v>5139993.5</v>
      </c>
      <c r="U39" s="4">
        <f t="shared" si="3"/>
        <v>2847657</v>
      </c>
    </row>
    <row r="40" spans="1:21" x14ac:dyDescent="0.2">
      <c r="A40" s="16" t="s">
        <v>198</v>
      </c>
      <c r="B40" s="4">
        <v>130821</v>
      </c>
      <c r="C40" s="4">
        <v>120600</v>
      </c>
      <c r="D40" s="4">
        <v>10221</v>
      </c>
      <c r="E40" s="4">
        <v>307770000</v>
      </c>
      <c r="F40" s="4">
        <f t="shared" si="0"/>
        <v>-170579950000</v>
      </c>
      <c r="R40" s="5">
        <v>1.7500000000000002E-2</v>
      </c>
      <c r="S40" s="4">
        <v>4495083</v>
      </c>
      <c r="T40" s="4">
        <f t="shared" si="2"/>
        <v>3777476.5</v>
      </c>
      <c r="U40" s="4">
        <f t="shared" si="3"/>
        <v>2847657</v>
      </c>
    </row>
    <row r="41" spans="1:21" x14ac:dyDescent="0.2">
      <c r="A41" s="16" t="s">
        <v>197</v>
      </c>
      <c r="B41" s="4">
        <v>46300</v>
      </c>
      <c r="C41" s="4">
        <v>81000</v>
      </c>
      <c r="D41" s="4">
        <v>-34700</v>
      </c>
      <c r="E41" s="4">
        <v>-1007220000</v>
      </c>
      <c r="F41" s="4">
        <f t="shared" si="0"/>
        <v>-170887720000</v>
      </c>
      <c r="R41" s="5">
        <v>-2.3799999999999998E-2</v>
      </c>
      <c r="S41" s="4">
        <v>2847657</v>
      </c>
      <c r="T41" s="4">
        <f t="shared" si="2"/>
        <v>5407228</v>
      </c>
      <c r="U41" s="4">
        <f t="shared" si="3"/>
        <v>3706176</v>
      </c>
    </row>
    <row r="42" spans="1:21" x14ac:dyDescent="0.2">
      <c r="A42" s="16" t="s">
        <v>196</v>
      </c>
      <c r="B42" s="4">
        <v>284230</v>
      </c>
      <c r="C42" s="4">
        <v>73300</v>
      </c>
      <c r="D42" s="4">
        <v>210930</v>
      </c>
      <c r="E42" s="4">
        <v>6073410000</v>
      </c>
      <c r="F42" s="4">
        <f t="shared" si="0"/>
        <v>-169880500000</v>
      </c>
      <c r="R42" s="5">
        <v>2.7999999999999997E-2</v>
      </c>
      <c r="S42" s="4">
        <v>6116799</v>
      </c>
      <c r="T42" s="4">
        <f t="shared" si="2"/>
        <v>6370989</v>
      </c>
      <c r="U42" s="4">
        <f t="shared" si="3"/>
        <v>3706176</v>
      </c>
    </row>
    <row r="43" spans="1:21" x14ac:dyDescent="0.2">
      <c r="A43" s="16" t="s">
        <v>195</v>
      </c>
      <c r="B43" s="4">
        <v>38900</v>
      </c>
      <c r="C43" s="4">
        <v>114900</v>
      </c>
      <c r="D43" s="4">
        <v>-76000</v>
      </c>
      <c r="E43" s="4">
        <v>-2316690000</v>
      </c>
      <c r="F43" s="4">
        <f t="shared" si="0"/>
        <v>-175953910000</v>
      </c>
      <c r="R43" s="5">
        <v>-5.6100000000000004E-2</v>
      </c>
      <c r="S43" s="4">
        <v>7056848</v>
      </c>
      <c r="T43" s="4">
        <f t="shared" si="2"/>
        <v>8244211.5</v>
      </c>
      <c r="U43" s="4">
        <f t="shared" si="3"/>
        <v>3706176</v>
      </c>
    </row>
    <row r="44" spans="1:21" x14ac:dyDescent="0.2">
      <c r="A44" s="16" t="s">
        <v>194</v>
      </c>
      <c r="B44" s="4">
        <v>220700</v>
      </c>
      <c r="C44" s="4">
        <v>5100</v>
      </c>
      <c r="D44" s="4">
        <v>215600</v>
      </c>
      <c r="E44" s="4">
        <v>6446740000</v>
      </c>
      <c r="F44" s="4">
        <f t="shared" si="0"/>
        <v>-173637220000</v>
      </c>
      <c r="R44" s="5">
        <v>2.7200000000000002E-2</v>
      </c>
      <c r="S44" s="4">
        <v>8342285</v>
      </c>
      <c r="T44" s="4">
        <f t="shared" si="2"/>
        <v>5389719.5</v>
      </c>
      <c r="U44" s="4">
        <f t="shared" si="3"/>
        <v>3706176</v>
      </c>
    </row>
    <row r="45" spans="1:21" x14ac:dyDescent="0.2">
      <c r="A45" s="16" t="s">
        <v>193</v>
      </c>
      <c r="B45" s="4">
        <v>74900</v>
      </c>
      <c r="C45" s="4">
        <v>83500</v>
      </c>
      <c r="D45" s="4">
        <v>-8600</v>
      </c>
      <c r="E45" s="4">
        <v>-244520000</v>
      </c>
      <c r="F45" s="4">
        <f t="shared" si="0"/>
        <v>-180083960000</v>
      </c>
      <c r="R45" s="5">
        <v>5.1999999999999998E-3</v>
      </c>
      <c r="S45" s="4">
        <v>3706176</v>
      </c>
      <c r="T45" s="4">
        <f t="shared" si="2"/>
        <v>5272061</v>
      </c>
      <c r="U45" s="4">
        <f t="shared" si="3"/>
        <v>4275482</v>
      </c>
    </row>
    <row r="46" spans="1:21" x14ac:dyDescent="0.2">
      <c r="A46" s="16" t="s">
        <v>192</v>
      </c>
      <c r="B46" s="4">
        <v>410300</v>
      </c>
      <c r="C46" s="4">
        <v>200</v>
      </c>
      <c r="D46" s="4">
        <v>410100</v>
      </c>
      <c r="E46" s="4">
        <v>11797690000</v>
      </c>
      <c r="F46" s="4">
        <f t="shared" si="0"/>
        <v>-179839440000</v>
      </c>
      <c r="R46" s="5">
        <v>2.2700000000000001E-2</v>
      </c>
      <c r="S46" s="4">
        <v>6049139</v>
      </c>
      <c r="T46" s="4">
        <f t="shared" si="2"/>
        <v>5265141</v>
      </c>
      <c r="U46" s="4">
        <f t="shared" si="3"/>
        <v>4275482</v>
      </c>
    </row>
    <row r="47" spans="1:21" x14ac:dyDescent="0.2">
      <c r="A47" s="16" t="s">
        <v>191</v>
      </c>
      <c r="B47" s="4">
        <v>38500</v>
      </c>
      <c r="C47" s="4">
        <v>207200</v>
      </c>
      <c r="D47" s="4">
        <v>-168700</v>
      </c>
      <c r="E47" s="4">
        <v>-4948090000</v>
      </c>
      <c r="F47" s="4">
        <f t="shared" si="0"/>
        <v>-191637130000</v>
      </c>
      <c r="R47" s="5">
        <v>-3.04E-2</v>
      </c>
      <c r="S47" s="4">
        <v>6901542</v>
      </c>
      <c r="T47" s="4">
        <f t="shared" si="2"/>
        <v>4919732.5</v>
      </c>
      <c r="U47" s="4">
        <f t="shared" si="3"/>
        <v>4275482</v>
      </c>
    </row>
    <row r="48" spans="1:21" x14ac:dyDescent="0.2">
      <c r="A48" s="16" t="s">
        <v>190</v>
      </c>
      <c r="B48" s="4">
        <v>49127</v>
      </c>
      <c r="C48" s="4">
        <v>800</v>
      </c>
      <c r="D48" s="4">
        <v>48327</v>
      </c>
      <c r="E48" s="4">
        <v>1418240000</v>
      </c>
      <c r="F48" s="4">
        <f t="shared" si="0"/>
        <v>-186689040000</v>
      </c>
      <c r="R48" s="5">
        <v>5.1000000000000004E-3</v>
      </c>
      <c r="S48" s="4">
        <v>4275482</v>
      </c>
      <c r="T48" s="4">
        <f t="shared" si="2"/>
        <v>5904544.5</v>
      </c>
      <c r="U48" s="4">
        <f t="shared" si="3"/>
        <v>4697657</v>
      </c>
    </row>
    <row r="49" spans="1:21" x14ac:dyDescent="0.2">
      <c r="A49" s="16" t="s">
        <v>189</v>
      </c>
      <c r="B49" s="4">
        <v>94000</v>
      </c>
      <c r="C49" s="4">
        <v>482100</v>
      </c>
      <c r="D49" s="4">
        <v>-388100</v>
      </c>
      <c r="E49" s="4">
        <v>-11556630000</v>
      </c>
      <c r="F49" s="4">
        <f t="shared" si="0"/>
        <v>-188107280000</v>
      </c>
      <c r="R49" s="5">
        <v>1.8E-3</v>
      </c>
      <c r="S49" s="4">
        <v>5784904</v>
      </c>
      <c r="T49" s="4">
        <f t="shared" si="2"/>
        <v>5159804</v>
      </c>
      <c r="U49" s="4">
        <f t="shared" si="3"/>
        <v>4697657</v>
      </c>
    </row>
    <row r="50" spans="1:21" x14ac:dyDescent="0.2">
      <c r="A50" s="16" t="s">
        <v>188</v>
      </c>
      <c r="B50" s="4">
        <v>7900</v>
      </c>
      <c r="C50" s="4">
        <v>260100</v>
      </c>
      <c r="D50" s="4">
        <v>-252200</v>
      </c>
      <c r="E50" s="4">
        <v>-7417330000</v>
      </c>
      <c r="F50" s="4">
        <f t="shared" si="0"/>
        <v>-176550650000</v>
      </c>
      <c r="R50" s="5">
        <v>6.8999999999999999E-3</v>
      </c>
      <c r="S50" s="4">
        <v>4707296</v>
      </c>
      <c r="T50" s="4">
        <f t="shared" si="2"/>
        <v>5974681</v>
      </c>
      <c r="U50" s="4">
        <f t="shared" si="3"/>
        <v>4494983</v>
      </c>
    </row>
    <row r="51" spans="1:21" x14ac:dyDescent="0.2">
      <c r="A51" s="16" t="s">
        <v>187</v>
      </c>
      <c r="B51" s="4">
        <v>4800</v>
      </c>
      <c r="C51" s="4">
        <v>673000</v>
      </c>
      <c r="D51" s="4">
        <v>-668200</v>
      </c>
      <c r="E51" s="4">
        <v>-19346960000</v>
      </c>
      <c r="F51" s="4">
        <f t="shared" si="0"/>
        <v>-169133320000</v>
      </c>
      <c r="R51" s="5">
        <v>1.04E-2</v>
      </c>
      <c r="S51" s="4">
        <v>4697657</v>
      </c>
      <c r="T51" s="4">
        <f t="shared" si="2"/>
        <v>4303509.5</v>
      </c>
      <c r="U51" s="4">
        <f t="shared" si="3"/>
        <v>3628740</v>
      </c>
    </row>
    <row r="52" spans="1:21" x14ac:dyDescent="0.2">
      <c r="A52" s="16" t="s">
        <v>186</v>
      </c>
      <c r="B52" s="4">
        <v>205900</v>
      </c>
      <c r="C52" s="4">
        <v>8500</v>
      </c>
      <c r="D52" s="4">
        <v>197400</v>
      </c>
      <c r="E52" s="4">
        <v>5763680000</v>
      </c>
      <c r="F52" s="4">
        <f t="shared" si="0"/>
        <v>-149786360000</v>
      </c>
      <c r="R52" s="5">
        <v>-3.4000000000000002E-3</v>
      </c>
      <c r="S52" s="4">
        <v>5685130</v>
      </c>
      <c r="T52" s="4">
        <f t="shared" si="2"/>
        <v>6227222.5</v>
      </c>
      <c r="U52" s="4">
        <f t="shared" si="3"/>
        <v>3628740</v>
      </c>
    </row>
    <row r="53" spans="1:21" x14ac:dyDescent="0.2">
      <c r="A53" s="16" t="s">
        <v>185</v>
      </c>
      <c r="B53" s="4">
        <v>122700</v>
      </c>
      <c r="C53" s="4">
        <v>1243200</v>
      </c>
      <c r="D53" s="4">
        <v>-1120500</v>
      </c>
      <c r="E53" s="4">
        <v>-32898050000</v>
      </c>
      <c r="F53" s="4">
        <f t="shared" si="0"/>
        <v>-155550040000</v>
      </c>
      <c r="R53" s="5">
        <v>6.9999999999999993E-3</v>
      </c>
      <c r="S53" s="4">
        <v>8146138</v>
      </c>
      <c r="T53" s="4">
        <f t="shared" si="2"/>
        <v>9544500.5</v>
      </c>
      <c r="U53" s="4">
        <f t="shared" si="3"/>
        <v>3628740</v>
      </c>
    </row>
    <row r="54" spans="1:21" x14ac:dyDescent="0.2">
      <c r="A54" s="16" t="s">
        <v>184</v>
      </c>
      <c r="B54" s="4">
        <v>202900</v>
      </c>
      <c r="C54" s="4">
        <v>1346600</v>
      </c>
      <c r="D54" s="4">
        <v>-1143700</v>
      </c>
      <c r="E54" s="4">
        <v>-32547110000</v>
      </c>
      <c r="F54" s="4">
        <f t="shared" si="0"/>
        <v>-122651990000</v>
      </c>
      <c r="R54" s="5">
        <v>6.8699999999999997E-2</v>
      </c>
      <c r="S54" s="4">
        <v>7073263</v>
      </c>
      <c r="T54" s="4">
        <f t="shared" si="2"/>
        <v>3900851</v>
      </c>
      <c r="U54" s="4">
        <f t="shared" si="3"/>
        <v>3628740</v>
      </c>
    </row>
    <row r="55" spans="1:21" x14ac:dyDescent="0.2">
      <c r="A55" s="16" t="s">
        <v>183</v>
      </c>
      <c r="B55" s="4">
        <v>95100</v>
      </c>
      <c r="C55" s="4">
        <v>107300</v>
      </c>
      <c r="D55" s="4">
        <v>-12200</v>
      </c>
      <c r="E55" s="4">
        <v>-347510000</v>
      </c>
      <c r="F55" s="4">
        <f t="shared" si="0"/>
        <v>-90104880000</v>
      </c>
      <c r="R55" s="5">
        <v>-1.6399999999999998E-2</v>
      </c>
      <c r="S55" s="4">
        <v>4494983</v>
      </c>
      <c r="T55" s="4">
        <f t="shared" si="2"/>
        <v>3669486</v>
      </c>
      <c r="U55" s="4">
        <f t="shared" si="3"/>
        <v>3628740</v>
      </c>
    </row>
    <row r="56" spans="1:21" x14ac:dyDescent="0.2">
      <c r="A56" s="16" t="s">
        <v>182</v>
      </c>
      <c r="B56" s="4">
        <v>225100</v>
      </c>
      <c r="C56" s="4">
        <v>19600</v>
      </c>
      <c r="D56" s="4">
        <v>205500</v>
      </c>
      <c r="E56" s="4">
        <v>5613340000</v>
      </c>
      <c r="F56" s="4">
        <f t="shared" si="0"/>
        <v>-89757370000</v>
      </c>
      <c r="R56" s="5">
        <v>1.49E-2</v>
      </c>
      <c r="S56" s="4">
        <v>3628740</v>
      </c>
      <c r="T56" s="4">
        <f t="shared" si="2"/>
        <v>4957231</v>
      </c>
      <c r="U56" s="4">
        <f t="shared" si="3"/>
        <v>2921889</v>
      </c>
    </row>
    <row r="57" spans="1:21" x14ac:dyDescent="0.2">
      <c r="A57" s="16" t="s">
        <v>181</v>
      </c>
      <c r="B57" s="4">
        <v>153750</v>
      </c>
      <c r="C57" s="4">
        <v>947227</v>
      </c>
      <c r="D57" s="4">
        <v>-793477</v>
      </c>
      <c r="E57" s="4">
        <v>-21553910000</v>
      </c>
      <c r="F57" s="4">
        <f t="shared" si="0"/>
        <v>-95370710000</v>
      </c>
      <c r="R57" s="5">
        <v>-1.4499999999999999E-2</v>
      </c>
      <c r="S57" s="4">
        <v>5563983</v>
      </c>
      <c r="T57" s="4">
        <f t="shared" si="2"/>
        <v>6421537.5</v>
      </c>
      <c r="U57" s="4">
        <f t="shared" si="3"/>
        <v>2921889</v>
      </c>
    </row>
    <row r="58" spans="1:21" x14ac:dyDescent="0.2">
      <c r="A58" s="16" t="s">
        <v>180</v>
      </c>
      <c r="B58" s="4">
        <v>255900</v>
      </c>
      <c r="C58" s="4">
        <v>898950</v>
      </c>
      <c r="D58" s="4">
        <v>-643050</v>
      </c>
      <c r="E58" s="4">
        <v>-17422100000</v>
      </c>
      <c r="F58" s="4">
        <f t="shared" si="0"/>
        <v>-73816800000</v>
      </c>
      <c r="R58" s="5">
        <v>5.3899999999999997E-2</v>
      </c>
      <c r="S58" s="4">
        <v>6024185</v>
      </c>
      <c r="T58" s="4">
        <f t="shared" si="2"/>
        <v>4814951.5</v>
      </c>
      <c r="U58" s="4">
        <f t="shared" si="3"/>
        <v>2921889</v>
      </c>
    </row>
    <row r="59" spans="1:21" x14ac:dyDescent="0.2">
      <c r="A59" s="16" t="s">
        <v>179</v>
      </c>
      <c r="B59" s="4">
        <v>1466800</v>
      </c>
      <c r="C59" s="4">
        <v>774900</v>
      </c>
      <c r="D59" s="4">
        <v>691900</v>
      </c>
      <c r="E59" s="4">
        <v>16664610000</v>
      </c>
      <c r="F59" s="4">
        <f t="shared" si="0"/>
        <v>-56394700000</v>
      </c>
      <c r="R59" s="5">
        <v>6.5599999999999992E-2</v>
      </c>
      <c r="S59" s="4">
        <v>5612312</v>
      </c>
      <c r="T59" s="4">
        <f t="shared" si="2"/>
        <v>7662674</v>
      </c>
      <c r="U59" s="4">
        <f t="shared" si="3"/>
        <v>2921889</v>
      </c>
    </row>
    <row r="60" spans="1:21" x14ac:dyDescent="0.2">
      <c r="A60" s="16" t="s">
        <v>178</v>
      </c>
      <c r="B60" s="4">
        <v>1023600</v>
      </c>
      <c r="C60" s="4">
        <v>1296300</v>
      </c>
      <c r="D60" s="4">
        <v>-272700</v>
      </c>
      <c r="E60" s="4">
        <v>-6972610000</v>
      </c>
      <c r="F60" s="4">
        <f t="shared" si="0"/>
        <v>-73059310000</v>
      </c>
      <c r="R60" s="5">
        <v>-6.1500000000000006E-2</v>
      </c>
      <c r="S60" s="4">
        <v>7251705</v>
      </c>
      <c r="T60" s="4">
        <f t="shared" si="2"/>
        <v>2909478.5</v>
      </c>
      <c r="U60" s="4">
        <f t="shared" si="3"/>
        <v>2921889</v>
      </c>
    </row>
    <row r="61" spans="1:21" x14ac:dyDescent="0.2">
      <c r="A61" s="16" t="s">
        <v>177</v>
      </c>
      <c r="B61" s="4">
        <v>275600</v>
      </c>
      <c r="C61" s="4">
        <v>37600</v>
      </c>
      <c r="D61" s="4">
        <v>238000</v>
      </c>
      <c r="E61" s="4">
        <v>6296230000</v>
      </c>
      <c r="F61" s="4">
        <f t="shared" si="0"/>
        <v>-66086700000</v>
      </c>
      <c r="R61" s="5">
        <v>-5.45E-2</v>
      </c>
      <c r="S61" s="4">
        <v>2921889</v>
      </c>
      <c r="T61" s="4">
        <f t="shared" si="2"/>
        <v>4483631.5</v>
      </c>
      <c r="U61" s="4">
        <f t="shared" si="3"/>
        <v>3306719</v>
      </c>
    </row>
    <row r="62" spans="1:21" x14ac:dyDescent="0.2">
      <c r="A62" s="16" t="s">
        <v>176</v>
      </c>
      <c r="B62" s="4">
        <v>53000</v>
      </c>
      <c r="C62" s="4">
        <v>167600</v>
      </c>
      <c r="D62" s="4">
        <v>-114600</v>
      </c>
      <c r="E62" s="4">
        <v>-3066120000</v>
      </c>
      <c r="F62" s="4">
        <f t="shared" si="0"/>
        <v>-72382930000</v>
      </c>
      <c r="R62" s="5">
        <v>2.6200000000000001E-2</v>
      </c>
      <c r="S62" s="4">
        <v>4308307</v>
      </c>
      <c r="T62" s="4">
        <f t="shared" si="2"/>
        <v>7992938</v>
      </c>
      <c r="U62" s="4">
        <f t="shared" si="3"/>
        <v>3306719</v>
      </c>
    </row>
    <row r="63" spans="1:21" x14ac:dyDescent="0.2">
      <c r="A63" s="16" t="s">
        <v>175</v>
      </c>
      <c r="B63" s="4">
        <v>308500</v>
      </c>
      <c r="C63" s="4">
        <v>936800</v>
      </c>
      <c r="D63" s="4">
        <v>-628300</v>
      </c>
      <c r="E63" s="4">
        <v>-16914640000</v>
      </c>
      <c r="F63" s="4">
        <f t="shared" si="0"/>
        <v>-69316810000</v>
      </c>
      <c r="R63" s="5">
        <v>-6.6199999999999995E-2</v>
      </c>
      <c r="S63" s="4">
        <v>12015738</v>
      </c>
      <c r="T63" s="4">
        <f t="shared" si="2"/>
        <v>4378609</v>
      </c>
      <c r="U63" s="4">
        <f t="shared" si="3"/>
        <v>3306719</v>
      </c>
    </row>
    <row r="64" spans="1:21" x14ac:dyDescent="0.2">
      <c r="A64" s="16" t="s">
        <v>174</v>
      </c>
      <c r="B64" s="4">
        <v>14500</v>
      </c>
      <c r="C64" s="4">
        <v>888200</v>
      </c>
      <c r="D64" s="4">
        <v>-873700</v>
      </c>
      <c r="E64" s="4">
        <v>-25553490000</v>
      </c>
      <c r="F64" s="4">
        <f t="shared" si="0"/>
        <v>-52402170000</v>
      </c>
      <c r="R64" s="5">
        <v>-2.7099999999999999E-2</v>
      </c>
      <c r="S64" s="4">
        <v>3306719</v>
      </c>
      <c r="T64" s="4">
        <f t="shared" si="2"/>
        <v>3970161.5</v>
      </c>
      <c r="U64" s="4">
        <f t="shared" si="3"/>
        <v>3710232</v>
      </c>
    </row>
    <row r="65" spans="1:21" x14ac:dyDescent="0.2">
      <c r="A65" s="16" t="s">
        <v>173</v>
      </c>
      <c r="B65" s="4">
        <v>67100</v>
      </c>
      <c r="C65" s="4">
        <v>686400</v>
      </c>
      <c r="D65" s="4">
        <v>-619300</v>
      </c>
      <c r="E65" s="4">
        <v>-18090830000</v>
      </c>
      <c r="F65" s="4">
        <f t="shared" si="0"/>
        <v>-26848680000</v>
      </c>
      <c r="R65" s="5">
        <v>1.9E-2</v>
      </c>
      <c r="S65" s="4">
        <v>3710232</v>
      </c>
      <c r="T65" s="4">
        <f t="shared" si="2"/>
        <v>3926684</v>
      </c>
      <c r="U65" s="4">
        <f t="shared" si="3"/>
        <v>2897068</v>
      </c>
    </row>
    <row r="66" spans="1:21" x14ac:dyDescent="0.2">
      <c r="A66" s="16" t="s">
        <v>172</v>
      </c>
      <c r="B66" s="4">
        <v>8700</v>
      </c>
      <c r="C66" s="4">
        <v>795800</v>
      </c>
      <c r="D66" s="4">
        <v>-787100</v>
      </c>
      <c r="E66" s="4">
        <v>-22760410000</v>
      </c>
      <c r="F66" s="4">
        <f t="shared" si="0"/>
        <v>-8757850000</v>
      </c>
      <c r="R66" s="5">
        <v>1.8E-3</v>
      </c>
      <c r="S66" s="4">
        <v>4350479</v>
      </c>
      <c r="T66" s="4">
        <f t="shared" si="2"/>
        <v>5000949.5</v>
      </c>
      <c r="U66" s="4">
        <f t="shared" si="3"/>
        <v>2897068</v>
      </c>
    </row>
    <row r="67" spans="1:21" x14ac:dyDescent="0.2">
      <c r="A67" s="16" t="s">
        <v>171</v>
      </c>
      <c r="B67" s="4">
        <v>824600</v>
      </c>
      <c r="C67" s="4">
        <v>72410</v>
      </c>
      <c r="D67" s="4">
        <v>752190</v>
      </c>
      <c r="E67" s="4">
        <v>20719590000</v>
      </c>
      <c r="F67" s="4">
        <f t="shared" si="0"/>
        <v>14002560000</v>
      </c>
      <c r="R67" s="5">
        <v>6.8400000000000002E-2</v>
      </c>
      <c r="S67" s="4">
        <v>6818890</v>
      </c>
      <c r="T67" s="4">
        <f t="shared" si="2"/>
        <v>4033937</v>
      </c>
      <c r="U67" s="4">
        <f t="shared" si="3"/>
        <v>2897068</v>
      </c>
    </row>
    <row r="68" spans="1:21" x14ac:dyDescent="0.2">
      <c r="A68" s="16" t="s">
        <v>170</v>
      </c>
      <c r="B68" s="4">
        <v>586251</v>
      </c>
      <c r="C68" s="4">
        <v>75300</v>
      </c>
      <c r="D68" s="4">
        <v>510951</v>
      </c>
      <c r="E68" s="4">
        <v>14005940000</v>
      </c>
      <c r="F68" s="4">
        <f t="shared" si="0"/>
        <v>-6717030000</v>
      </c>
      <c r="R68" s="5">
        <v>-3.39E-2</v>
      </c>
      <c r="S68" s="4">
        <v>4017591</v>
      </c>
      <c r="T68" s="4">
        <f t="shared" si="2"/>
        <v>5656231.5</v>
      </c>
      <c r="U68" s="4">
        <f t="shared" si="3"/>
        <v>2897068</v>
      </c>
    </row>
    <row r="69" spans="1:21" x14ac:dyDescent="0.2">
      <c r="A69" s="16" t="s">
        <v>169</v>
      </c>
      <c r="B69" s="4">
        <v>539400</v>
      </c>
      <c r="C69" s="4">
        <v>15500</v>
      </c>
      <c r="D69" s="4">
        <v>523900</v>
      </c>
      <c r="E69" s="4">
        <v>14713950000</v>
      </c>
      <c r="F69" s="4">
        <f t="shared" si="0"/>
        <v>-20722970000</v>
      </c>
      <c r="R69" s="5">
        <v>-1.7000000000000001E-3</v>
      </c>
      <c r="S69" s="4">
        <v>8073643</v>
      </c>
      <c r="T69" s="4">
        <f t="shared" si="2"/>
        <v>4284722</v>
      </c>
      <c r="U69" s="4">
        <f t="shared" si="3"/>
        <v>2897068</v>
      </c>
    </row>
    <row r="70" spans="1:21" x14ac:dyDescent="0.2">
      <c r="A70" s="16" t="s">
        <v>168</v>
      </c>
      <c r="B70" s="4">
        <v>204200</v>
      </c>
      <c r="C70" s="4">
        <v>10000</v>
      </c>
      <c r="D70" s="4">
        <v>194200</v>
      </c>
      <c r="E70" s="4">
        <v>5821040000</v>
      </c>
      <c r="F70" s="4">
        <f t="shared" si="0"/>
        <v>-35436920000</v>
      </c>
      <c r="R70" s="5">
        <v>-6.9599999999999995E-2</v>
      </c>
      <c r="S70" s="4">
        <v>2897068</v>
      </c>
      <c r="T70" s="4">
        <f t="shared" si="2"/>
        <v>6554343.5</v>
      </c>
      <c r="U70" s="4">
        <f t="shared" si="3"/>
        <v>3502889</v>
      </c>
    </row>
    <row r="71" spans="1:21" x14ac:dyDescent="0.2">
      <c r="A71" s="16" t="s">
        <v>167</v>
      </c>
      <c r="B71" s="4">
        <v>4100</v>
      </c>
      <c r="C71" s="4">
        <v>778800</v>
      </c>
      <c r="D71" s="4">
        <v>-774700</v>
      </c>
      <c r="E71" s="4">
        <v>-23856710000</v>
      </c>
      <c r="F71" s="4">
        <f t="shared" si="0"/>
        <v>-41257960000</v>
      </c>
      <c r="R71" s="5">
        <v>-3.9800000000000002E-2</v>
      </c>
      <c r="S71" s="4">
        <v>4658956</v>
      </c>
      <c r="T71" s="4">
        <f>AVERAGE(S72,S81)</f>
        <v>3774898</v>
      </c>
      <c r="U71" s="4">
        <f t="shared" si="3"/>
        <v>3183009</v>
      </c>
    </row>
    <row r="72" spans="1:21" x14ac:dyDescent="0.2">
      <c r="A72" s="16" t="s">
        <v>166</v>
      </c>
      <c r="B72" s="4">
        <v>27200</v>
      </c>
      <c r="C72" s="4">
        <v>68900</v>
      </c>
      <c r="D72" s="4">
        <v>-41700</v>
      </c>
      <c r="E72" s="4">
        <v>-1286530000</v>
      </c>
      <c r="F72" s="4">
        <f t="shared" si="0"/>
        <v>-17401250000</v>
      </c>
      <c r="R72" s="5">
        <v>-3.0999999999999999E-3</v>
      </c>
      <c r="S72" s="4">
        <v>3970138</v>
      </c>
      <c r="U72" s="4">
        <f t="shared" si="3"/>
        <v>3183009</v>
      </c>
    </row>
    <row r="73" spans="1:21" x14ac:dyDescent="0.2">
      <c r="A73" s="16" t="s">
        <v>165</v>
      </c>
      <c r="B73" s="4">
        <v>2000</v>
      </c>
      <c r="C73" s="4">
        <v>166300</v>
      </c>
      <c r="D73" s="4">
        <v>-164300</v>
      </c>
      <c r="E73" s="4">
        <v>-5208940000</v>
      </c>
      <c r="F73" s="4">
        <f t="shared" si="0"/>
        <v>-16114720000</v>
      </c>
      <c r="R73" s="5">
        <v>1.1299999999999999E-2</v>
      </c>
      <c r="S73" s="4">
        <v>5450499</v>
      </c>
      <c r="U73" s="4">
        <f t="shared" ref="U73:U75" si="4">MIN(S74:S78)</f>
        <v>3183009</v>
      </c>
    </row>
    <row r="74" spans="1:21" x14ac:dyDescent="0.2">
      <c r="A74" s="16" t="s">
        <v>164</v>
      </c>
      <c r="B74" s="4">
        <v>83600</v>
      </c>
      <c r="C74" s="4">
        <v>0</v>
      </c>
      <c r="D74" s="4">
        <v>83600</v>
      </c>
      <c r="E74" s="4">
        <v>2548880000</v>
      </c>
      <c r="F74" s="4">
        <f t="shared" si="0"/>
        <v>-10905780000</v>
      </c>
      <c r="R74" s="5">
        <v>3.15E-2</v>
      </c>
      <c r="S74" s="4">
        <v>4230091</v>
      </c>
      <c r="U74" s="4">
        <f t="shared" si="4"/>
        <v>3183009</v>
      </c>
    </row>
    <row r="75" spans="1:21" x14ac:dyDescent="0.2">
      <c r="A75" s="16" t="s">
        <v>163</v>
      </c>
      <c r="B75" s="4">
        <v>56300</v>
      </c>
      <c r="C75" s="4">
        <v>256800</v>
      </c>
      <c r="D75" s="4">
        <v>-200500</v>
      </c>
      <c r="E75" s="4">
        <v>-6172010000</v>
      </c>
      <c r="F75" s="4">
        <f t="shared" si="0"/>
        <v>-13454660000</v>
      </c>
      <c r="R75" s="5">
        <v>-9.7999999999999997E-3</v>
      </c>
      <c r="S75" s="4">
        <v>3502889</v>
      </c>
      <c r="U75" s="4">
        <f t="shared" si="4"/>
        <v>3183009</v>
      </c>
    </row>
    <row r="76" spans="1:21" x14ac:dyDescent="0.2">
      <c r="A76" s="16" t="s">
        <v>162</v>
      </c>
      <c r="B76" s="4">
        <v>1000</v>
      </c>
      <c r="C76" s="4">
        <v>95100</v>
      </c>
      <c r="D76" s="4">
        <v>-94100</v>
      </c>
      <c r="E76" s="4">
        <v>-2836830000</v>
      </c>
      <c r="F76" s="4">
        <f t="shared" si="0"/>
        <v>-7282650000</v>
      </c>
      <c r="R76" s="5">
        <v>2.18E-2</v>
      </c>
      <c r="S76" s="4">
        <v>3183009</v>
      </c>
      <c r="U76" s="4">
        <f>MIN(S77:S81)</f>
        <v>3238820</v>
      </c>
    </row>
    <row r="77" spans="1:21" x14ac:dyDescent="0.2">
      <c r="A77" s="16" t="s">
        <v>161</v>
      </c>
      <c r="B77" s="4">
        <v>52500</v>
      </c>
      <c r="C77" s="4">
        <v>99100</v>
      </c>
      <c r="D77" s="4">
        <v>-46600</v>
      </c>
      <c r="E77" s="4">
        <v>-1345600000</v>
      </c>
      <c r="F77" s="4">
        <f t="shared" si="0"/>
        <v>-4445820000</v>
      </c>
      <c r="R77" s="5">
        <v>2.9399999999999999E-2</v>
      </c>
      <c r="S77" s="4">
        <v>4050283</v>
      </c>
    </row>
    <row r="78" spans="1:21" x14ac:dyDescent="0.2">
      <c r="A78" s="16" t="s">
        <v>160</v>
      </c>
      <c r="B78" s="4">
        <v>2400</v>
      </c>
      <c r="C78" s="4">
        <v>342700</v>
      </c>
      <c r="D78" s="4">
        <v>-340300</v>
      </c>
      <c r="E78" s="4">
        <v>-10111830000</v>
      </c>
      <c r="F78" s="4">
        <f t="shared" si="0"/>
        <v>-3100220000</v>
      </c>
      <c r="R78" s="5">
        <v>-2.35E-2</v>
      </c>
      <c r="S78" s="4">
        <v>3238820</v>
      </c>
    </row>
    <row r="79" spans="1:21" x14ac:dyDescent="0.2">
      <c r="A79" s="16" t="s">
        <v>159</v>
      </c>
      <c r="B79" s="4">
        <v>207700</v>
      </c>
      <c r="C79" s="4">
        <v>20000</v>
      </c>
      <c r="D79" s="4">
        <v>187700</v>
      </c>
      <c r="E79" s="4">
        <v>5553520000</v>
      </c>
      <c r="F79" s="4">
        <f t="shared" si="0"/>
        <v>7011610000</v>
      </c>
      <c r="R79" s="5">
        <v>2.4199999999999999E-2</v>
      </c>
      <c r="S79" s="4">
        <v>5672376</v>
      </c>
    </row>
    <row r="80" spans="1:21" x14ac:dyDescent="0.2">
      <c r="A80" s="16" t="s">
        <v>158</v>
      </c>
      <c r="B80" s="4">
        <v>388500</v>
      </c>
      <c r="C80" s="4">
        <v>769300</v>
      </c>
      <c r="D80" s="4">
        <v>-380800</v>
      </c>
      <c r="E80" s="4">
        <v>-11428670000</v>
      </c>
      <c r="F80" s="4">
        <f>E80+F81</f>
        <v>1458090000</v>
      </c>
      <c r="R80" s="5">
        <v>-6.7500000000000004E-2</v>
      </c>
      <c r="S80" s="4">
        <v>8449731</v>
      </c>
    </row>
    <row r="81" spans="1:22" x14ac:dyDescent="0.2">
      <c r="A81" s="16" t="s">
        <v>157</v>
      </c>
      <c r="B81" s="4">
        <v>415600</v>
      </c>
      <c r="C81" s="4">
        <v>200</v>
      </c>
      <c r="D81" s="4">
        <v>415400</v>
      </c>
      <c r="E81" s="4">
        <v>12886760000</v>
      </c>
      <c r="F81" s="4">
        <f>E81</f>
        <v>12886760000</v>
      </c>
      <c r="R81" s="5">
        <v>1.8100000000000002E-2</v>
      </c>
      <c r="S81" s="4">
        <v>3579658</v>
      </c>
    </row>
    <row r="82" spans="1:22" x14ac:dyDescent="0.2">
      <c r="A82" s="2"/>
      <c r="B82" s="4"/>
      <c r="C82" s="4"/>
      <c r="D82" s="4"/>
      <c r="E82" s="4"/>
      <c r="F82" s="4">
        <f>E82</f>
        <v>0</v>
      </c>
      <c r="G82" s="4"/>
      <c r="H82" s="4"/>
      <c r="I82" s="4"/>
      <c r="J82" s="4"/>
      <c r="K82" s="4"/>
      <c r="L82" s="4"/>
      <c r="M82" s="4"/>
      <c r="N82" s="4"/>
      <c r="O82" s="4"/>
      <c r="P82" s="4"/>
      <c r="Q82" s="4"/>
      <c r="R82" s="4"/>
      <c r="S82" s="4"/>
      <c r="T82" s="5"/>
      <c r="U82" s="5"/>
      <c r="V82" s="5"/>
    </row>
    <row r="83" spans="1:22" x14ac:dyDescent="0.2">
      <c r="A83" s="2"/>
      <c r="B83" s="4"/>
      <c r="C83" s="4"/>
      <c r="D83" s="4"/>
      <c r="E83" s="4"/>
      <c r="F83" s="4"/>
      <c r="G83" s="4"/>
      <c r="H83" s="4"/>
      <c r="I83" s="4"/>
      <c r="J83" s="4"/>
      <c r="K83" s="4"/>
      <c r="L83" s="4"/>
      <c r="M83" s="4"/>
      <c r="N83" s="4"/>
      <c r="O83" s="4"/>
      <c r="P83" s="4"/>
      <c r="Q83" s="4"/>
      <c r="R83" s="4"/>
      <c r="S83" s="4"/>
      <c r="T83" s="5"/>
      <c r="U83" s="5"/>
      <c r="V83" s="5"/>
    </row>
    <row r="84" spans="1:22" x14ac:dyDescent="0.2">
      <c r="A84" s="2"/>
      <c r="B84" s="4"/>
      <c r="C84" s="4"/>
      <c r="D84" s="4"/>
      <c r="E84" s="4"/>
      <c r="F84" s="4"/>
      <c r="G84" s="4"/>
      <c r="H84" s="4"/>
      <c r="I84" s="4"/>
      <c r="J84" s="4"/>
      <c r="K84" s="4"/>
      <c r="L84" s="4"/>
      <c r="M84" s="4"/>
      <c r="N84" s="4"/>
      <c r="O84" s="4"/>
      <c r="P84" s="4"/>
      <c r="Q84" s="4"/>
      <c r="R84" s="4"/>
      <c r="S84" s="4"/>
      <c r="T84" s="5"/>
      <c r="U84" s="5"/>
      <c r="V84" s="5"/>
    </row>
    <row r="85" spans="1:22" x14ac:dyDescent="0.2">
      <c r="A85" s="2"/>
      <c r="B85" s="4"/>
      <c r="C85" s="4"/>
      <c r="D85" s="4"/>
      <c r="E85" s="4"/>
      <c r="F85" s="4"/>
      <c r="G85" s="4"/>
      <c r="H85" s="4"/>
      <c r="I85" s="4"/>
      <c r="J85" s="4"/>
      <c r="K85" s="4"/>
      <c r="L85" s="4"/>
      <c r="M85" s="4"/>
      <c r="N85" s="4"/>
      <c r="O85" s="4"/>
      <c r="P85" s="4"/>
      <c r="Q85" s="4"/>
      <c r="R85" s="4"/>
      <c r="S85" s="4"/>
      <c r="T85" s="5"/>
      <c r="U85" s="5"/>
      <c r="V85" s="5"/>
    </row>
    <row r="86" spans="1:22" x14ac:dyDescent="0.2">
      <c r="A86" s="2"/>
      <c r="B86" s="4"/>
      <c r="C86" s="4"/>
      <c r="D86" s="4"/>
      <c r="E86" s="4"/>
      <c r="F86" s="4"/>
      <c r="G86" s="4"/>
      <c r="H86" s="4"/>
      <c r="I86" s="4"/>
      <c r="J86" s="4"/>
      <c r="K86" s="4"/>
      <c r="L86" s="4"/>
      <c r="M86" s="4"/>
      <c r="N86" s="4"/>
      <c r="O86" s="4"/>
      <c r="P86" s="4"/>
      <c r="Q86" s="4"/>
      <c r="R86" s="4"/>
      <c r="S86" s="4"/>
      <c r="T86" s="5"/>
      <c r="U86" s="5"/>
      <c r="V86" s="5"/>
    </row>
    <row r="87" spans="1:22" x14ac:dyDescent="0.2">
      <c r="A87" s="2"/>
      <c r="B87" s="4"/>
      <c r="C87" s="4"/>
      <c r="D87" s="4"/>
      <c r="E87" s="4"/>
      <c r="F87" s="4"/>
      <c r="G87" s="4"/>
      <c r="H87" s="4"/>
      <c r="I87" s="4"/>
      <c r="J87" s="4"/>
      <c r="K87" s="4"/>
      <c r="L87" s="4"/>
      <c r="M87" s="4"/>
      <c r="N87" s="4"/>
      <c r="O87" s="4"/>
      <c r="P87" s="4"/>
      <c r="Q87" s="4"/>
      <c r="R87" s="4"/>
      <c r="S87" s="4"/>
      <c r="T87" s="5"/>
      <c r="U87" s="5"/>
      <c r="V87" s="5"/>
    </row>
    <row r="88" spans="1:22" x14ac:dyDescent="0.2">
      <c r="A88" s="2"/>
      <c r="B88" s="4"/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5"/>
      <c r="U88" s="5"/>
      <c r="V88" s="5"/>
    </row>
    <row r="89" spans="1:22" x14ac:dyDescent="0.2">
      <c r="A89" s="2"/>
      <c r="B89" s="4"/>
      <c r="C89" s="4"/>
      <c r="D89" s="4"/>
      <c r="E89" s="4"/>
      <c r="F89" s="4"/>
      <c r="G89" s="4"/>
      <c r="H89" s="4"/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  <c r="T89" s="5"/>
      <c r="U89" s="5"/>
      <c r="V89" s="5"/>
    </row>
    <row r="90" spans="1:22" x14ac:dyDescent="0.2">
      <c r="A90" s="2"/>
      <c r="B90" s="4"/>
      <c r="C90" s="4"/>
      <c r="D90" s="4"/>
      <c r="E90" s="4"/>
      <c r="F90" s="4"/>
      <c r="G90" s="4"/>
      <c r="H90" s="4"/>
      <c r="I90" s="4"/>
      <c r="J90" s="4"/>
      <c r="K90" s="4"/>
      <c r="L90" s="4"/>
      <c r="M90" s="4"/>
      <c r="N90" s="4"/>
      <c r="O90" s="4"/>
      <c r="P90" s="4"/>
      <c r="Q90" s="4"/>
      <c r="R90" s="4"/>
      <c r="S90" s="4"/>
      <c r="T90" s="5"/>
      <c r="U90" s="5"/>
      <c r="V90" s="5"/>
    </row>
    <row r="91" spans="1:22" x14ac:dyDescent="0.2">
      <c r="A91" s="2"/>
      <c r="B91" s="4"/>
      <c r="C91" s="4"/>
      <c r="D91" s="4"/>
      <c r="E91" s="4"/>
      <c r="F91" s="4"/>
      <c r="G91" s="4"/>
      <c r="H91" s="4"/>
      <c r="I91" s="4"/>
      <c r="J91" s="4"/>
      <c r="K91" s="4"/>
      <c r="L91" s="4"/>
      <c r="M91" s="4"/>
      <c r="N91" s="4"/>
      <c r="O91" s="4"/>
      <c r="P91" s="4"/>
      <c r="Q91" s="4"/>
      <c r="R91" s="4"/>
      <c r="S91" s="4"/>
      <c r="T91" s="5"/>
      <c r="U91" s="5"/>
      <c r="V91" s="5"/>
    </row>
    <row r="92" spans="1:22" x14ac:dyDescent="0.2">
      <c r="A92" s="6"/>
      <c r="B92" s="4"/>
      <c r="C92" s="4"/>
      <c r="D92" s="4"/>
      <c r="E92" s="4"/>
      <c r="F92" s="4"/>
      <c r="G92" s="4"/>
      <c r="H92" s="4"/>
      <c r="I92" s="4"/>
      <c r="J92" s="4"/>
      <c r="K92" s="4"/>
      <c r="L92" s="4"/>
      <c r="M92" s="4"/>
      <c r="N92" s="4"/>
      <c r="O92" s="4"/>
      <c r="P92" s="4"/>
      <c r="Q92" s="4"/>
      <c r="R92" s="4"/>
      <c r="S92" s="4"/>
      <c r="T92" s="5"/>
      <c r="U92" s="5"/>
      <c r="V92" s="5"/>
    </row>
    <row r="93" spans="1:22" x14ac:dyDescent="0.2">
      <c r="A93" s="6"/>
      <c r="B93" s="4"/>
      <c r="C93" s="4"/>
      <c r="D93" s="4"/>
      <c r="E93" s="4"/>
      <c r="F93" s="4"/>
      <c r="G93" s="4"/>
      <c r="H93" s="4"/>
      <c r="I93" s="4"/>
      <c r="J93" s="4"/>
      <c r="K93" s="4"/>
      <c r="L93" s="4"/>
      <c r="M93" s="4"/>
      <c r="N93" s="4"/>
      <c r="O93" s="4"/>
      <c r="P93" s="4"/>
      <c r="Q93" s="4"/>
      <c r="R93" s="4"/>
      <c r="S93" s="4"/>
      <c r="T93" s="5"/>
      <c r="U93" s="5"/>
      <c r="V93" s="5"/>
    </row>
    <row r="94" spans="1:22" x14ac:dyDescent="0.2">
      <c r="A94" s="6"/>
      <c r="B94" s="4"/>
      <c r="C94" s="4"/>
      <c r="D94" s="4"/>
      <c r="E94" s="4"/>
      <c r="F94" s="4"/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5"/>
      <c r="U94" s="5"/>
      <c r="V94" s="5"/>
    </row>
    <row r="95" spans="1:22" x14ac:dyDescent="0.2">
      <c r="A95" s="6"/>
      <c r="B95" s="4"/>
      <c r="C95" s="4"/>
      <c r="D95" s="4"/>
      <c r="E95" s="4"/>
      <c r="F95" s="4"/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5"/>
      <c r="U95" s="5"/>
      <c r="V95" s="5"/>
    </row>
    <row r="96" spans="1:22" x14ac:dyDescent="0.2">
      <c r="A96" s="6"/>
      <c r="B96" s="4"/>
      <c r="C96" s="4"/>
      <c r="D96" s="4"/>
      <c r="E96" s="4"/>
      <c r="F96" s="4"/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5"/>
      <c r="U96" s="5"/>
      <c r="V96" s="5"/>
    </row>
    <row r="97" spans="1:22" x14ac:dyDescent="0.2">
      <c r="A97" s="6"/>
      <c r="B97" s="4"/>
      <c r="C97" s="4"/>
      <c r="D97" s="4"/>
      <c r="E97" s="4"/>
      <c r="F97" s="4"/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5"/>
      <c r="U97" s="5"/>
      <c r="V97" s="5"/>
    </row>
    <row r="98" spans="1:22" x14ac:dyDescent="0.2">
      <c r="A98" s="6"/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5"/>
      <c r="U98" s="5"/>
      <c r="V98" s="5"/>
    </row>
    <row r="99" spans="1:22" x14ac:dyDescent="0.2">
      <c r="A99" s="6"/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5"/>
      <c r="U99" s="5"/>
      <c r="V99" s="5"/>
    </row>
    <row r="100" spans="1:22" x14ac:dyDescent="0.2">
      <c r="A100" s="6"/>
      <c r="B100" s="4"/>
      <c r="C100" s="4"/>
      <c r="D100" s="4"/>
      <c r="E100" s="4"/>
      <c r="F100" s="4"/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5"/>
      <c r="U100" s="5"/>
      <c r="V100" s="5"/>
    </row>
    <row r="101" spans="1:22" x14ac:dyDescent="0.2">
      <c r="A101" s="6"/>
      <c r="B101" s="4"/>
      <c r="C101" s="4"/>
      <c r="D101" s="4"/>
      <c r="E101" s="4"/>
      <c r="F101" s="4"/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5"/>
      <c r="U101" s="5"/>
      <c r="V101" s="5"/>
    </row>
    <row r="102" spans="1:22" x14ac:dyDescent="0.2">
      <c r="A102" s="2"/>
      <c r="B102" s="4"/>
      <c r="C102" s="4"/>
      <c r="D102" s="4"/>
      <c r="E102" s="4"/>
      <c r="F102" s="4"/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5"/>
      <c r="U102" s="5"/>
      <c r="V102" s="5"/>
    </row>
    <row r="103" spans="1:22" x14ac:dyDescent="0.2">
      <c r="A103" s="2"/>
      <c r="B103" s="4"/>
      <c r="C103" s="4"/>
      <c r="D103" s="4"/>
      <c r="E103" s="4"/>
      <c r="F103" s="4"/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5"/>
      <c r="U103" s="5"/>
      <c r="V103" s="5"/>
    </row>
    <row r="104" spans="1:22" x14ac:dyDescent="0.2">
      <c r="A104" s="6"/>
      <c r="B104" s="4"/>
      <c r="C104" s="4"/>
      <c r="D104" s="4"/>
      <c r="E104" s="4"/>
      <c r="F104" s="4"/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5"/>
      <c r="U104" s="5"/>
      <c r="V104" s="5"/>
    </row>
    <row r="105" spans="1:22" x14ac:dyDescent="0.2">
      <c r="A105" s="6"/>
      <c r="B105" s="4"/>
      <c r="C105" s="4"/>
      <c r="D105" s="4"/>
      <c r="E105" s="4"/>
      <c r="F105" s="4"/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5"/>
      <c r="U105" s="5"/>
      <c r="V105" s="5"/>
    </row>
    <row r="106" spans="1:22" x14ac:dyDescent="0.2">
      <c r="A106" s="6"/>
      <c r="B106" s="4"/>
      <c r="C106" s="4"/>
      <c r="D106" s="4"/>
      <c r="E106" s="4"/>
      <c r="F106" s="4"/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5"/>
      <c r="U106" s="5"/>
      <c r="V106" s="5"/>
    </row>
    <row r="107" spans="1:22" x14ac:dyDescent="0.2">
      <c r="A107" s="6"/>
      <c r="B107" s="4"/>
      <c r="C107" s="4"/>
      <c r="D107" s="4"/>
      <c r="E107" s="4"/>
      <c r="F107" s="4"/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5"/>
      <c r="U107" s="5"/>
      <c r="V107" s="5"/>
    </row>
    <row r="108" spans="1:22" x14ac:dyDescent="0.2">
      <c r="A108" s="6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5"/>
      <c r="U108" s="5"/>
      <c r="V108" s="5"/>
    </row>
    <row r="109" spans="1:22" x14ac:dyDescent="0.2">
      <c r="A109" s="6"/>
      <c r="B109" s="4"/>
      <c r="C109" s="4"/>
      <c r="D109" s="4"/>
      <c r="E109" s="4"/>
      <c r="F109" s="4"/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5"/>
      <c r="U109" s="5"/>
      <c r="V109" s="5"/>
    </row>
    <row r="110" spans="1:22" x14ac:dyDescent="0.2">
      <c r="A110" s="6"/>
      <c r="B110" s="4"/>
      <c r="C110" s="4"/>
      <c r="D110" s="4"/>
      <c r="E110" s="4"/>
      <c r="F110" s="4"/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5"/>
      <c r="U110" s="5"/>
      <c r="V110" s="5"/>
    </row>
    <row r="111" spans="1:22" x14ac:dyDescent="0.2">
      <c r="A111" s="6"/>
      <c r="B111" s="4"/>
      <c r="C111" s="4"/>
      <c r="D111" s="4"/>
      <c r="E111" s="4"/>
      <c r="F111" s="4"/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5"/>
      <c r="U111" s="5"/>
      <c r="V111" s="5"/>
    </row>
    <row r="112" spans="1:22" x14ac:dyDescent="0.2">
      <c r="A112" s="6"/>
      <c r="B112" s="4"/>
      <c r="C112" s="4"/>
      <c r="D112" s="4"/>
      <c r="E112" s="4"/>
      <c r="F112" s="4"/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5"/>
      <c r="U112" s="5"/>
      <c r="V112" s="5"/>
    </row>
    <row r="113" spans="1:22" x14ac:dyDescent="0.2">
      <c r="A113" s="6"/>
      <c r="B113" s="4"/>
      <c r="C113" s="4"/>
      <c r="D113" s="4"/>
      <c r="E113" s="4"/>
      <c r="F113" s="4"/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5"/>
      <c r="U113" s="5"/>
      <c r="V113" s="5"/>
    </row>
    <row r="114" spans="1:22" x14ac:dyDescent="0.2">
      <c r="A114" s="6"/>
      <c r="B114" s="4"/>
      <c r="C114" s="4"/>
      <c r="D114" s="4"/>
      <c r="E114" s="4"/>
      <c r="F114" s="4"/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5"/>
      <c r="U114" s="5"/>
      <c r="V114" s="5"/>
    </row>
    <row r="115" spans="1:22" x14ac:dyDescent="0.2">
      <c r="A115" s="6"/>
      <c r="B115" s="4"/>
      <c r="C115" s="4"/>
      <c r="D115" s="4"/>
      <c r="E115" s="4"/>
      <c r="F115" s="4"/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5"/>
      <c r="U115" s="5"/>
      <c r="V115" s="5"/>
    </row>
    <row r="116" spans="1:22" x14ac:dyDescent="0.2">
      <c r="A116" s="6"/>
      <c r="B116" s="4"/>
      <c r="C116" s="4"/>
      <c r="D116" s="4"/>
      <c r="E116" s="4"/>
      <c r="F116" s="4"/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5"/>
      <c r="U116" s="5"/>
      <c r="V116" s="5"/>
    </row>
    <row r="117" spans="1:22" x14ac:dyDescent="0.2">
      <c r="A117" s="2"/>
      <c r="B117" s="4"/>
      <c r="C117" s="4"/>
      <c r="D117" s="4"/>
      <c r="E117" s="4"/>
      <c r="F117" s="4"/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5"/>
      <c r="U117" s="5"/>
      <c r="V117" s="5"/>
    </row>
    <row r="118" spans="1:22" x14ac:dyDescent="0.2">
      <c r="A118" s="2"/>
      <c r="B118" s="4"/>
      <c r="C118" s="4"/>
      <c r="D118" s="4"/>
      <c r="E118" s="4"/>
      <c r="F118" s="4"/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5"/>
      <c r="U118" s="5"/>
      <c r="V118" s="5"/>
    </row>
    <row r="119" spans="1:22" x14ac:dyDescent="0.2">
      <c r="A119" s="2"/>
      <c r="B119" s="4"/>
      <c r="C119" s="4"/>
      <c r="D119" s="4"/>
      <c r="E119" s="4"/>
      <c r="F119" s="4"/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5"/>
      <c r="U119" s="5"/>
      <c r="V119" s="5"/>
    </row>
    <row r="120" spans="1:22" x14ac:dyDescent="0.2">
      <c r="A120" s="2"/>
      <c r="B120" s="4"/>
      <c r="C120" s="4"/>
      <c r="D120" s="4"/>
      <c r="E120" s="4"/>
      <c r="F120" s="4"/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5"/>
      <c r="U120" s="5"/>
      <c r="V120" s="5"/>
    </row>
    <row r="121" spans="1:22" x14ac:dyDescent="0.2">
      <c r="A121" s="2"/>
      <c r="B121" s="4"/>
      <c r="C121" s="4"/>
      <c r="D121" s="4"/>
      <c r="E121" s="4"/>
      <c r="F121" s="4"/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5"/>
      <c r="U121" s="5"/>
      <c r="V121" s="5"/>
    </row>
    <row r="122" spans="1:22" x14ac:dyDescent="0.2">
      <c r="A122" s="2"/>
      <c r="B122" s="4"/>
      <c r="C122" s="4"/>
      <c r="D122" s="4"/>
      <c r="E122" s="4"/>
      <c r="F122" s="4"/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5"/>
      <c r="U122" s="5"/>
      <c r="V122" s="5"/>
    </row>
    <row r="123" spans="1:22" x14ac:dyDescent="0.2">
      <c r="A123" s="2"/>
      <c r="B123" s="4"/>
      <c r="C123" s="4"/>
      <c r="D123" s="4"/>
      <c r="E123" s="4"/>
      <c r="F123" s="4"/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5"/>
      <c r="U123" s="5"/>
      <c r="V123" s="5"/>
    </row>
    <row r="124" spans="1:22" x14ac:dyDescent="0.2">
      <c r="A124" s="2"/>
      <c r="B124" s="4"/>
      <c r="C124" s="4"/>
      <c r="D124" s="4"/>
      <c r="E124" s="4"/>
      <c r="F124" s="4"/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5"/>
      <c r="U124" s="5"/>
      <c r="V124" s="5"/>
    </row>
    <row r="125" spans="1:22" x14ac:dyDescent="0.2">
      <c r="A125" s="2"/>
      <c r="B125" s="4"/>
      <c r="C125" s="4"/>
      <c r="D125" s="4"/>
      <c r="E125" s="4"/>
      <c r="F125" s="4"/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5"/>
      <c r="U125" s="5"/>
      <c r="V125" s="5"/>
    </row>
    <row r="126" spans="1:22" x14ac:dyDescent="0.2">
      <c r="A126" s="2"/>
      <c r="B126" s="4"/>
      <c r="C126" s="4"/>
      <c r="D126" s="4"/>
      <c r="E126" s="4"/>
      <c r="F126" s="4"/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5"/>
      <c r="U126" s="5"/>
      <c r="V126" s="5"/>
    </row>
    <row r="127" spans="1:22" x14ac:dyDescent="0.2">
      <c r="A127" s="2"/>
      <c r="B127" s="4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5"/>
      <c r="U127" s="5"/>
      <c r="V127" s="5"/>
    </row>
    <row r="128" spans="1:22" x14ac:dyDescent="0.2">
      <c r="A128" s="2"/>
      <c r="B128" s="4"/>
      <c r="C128" s="4"/>
      <c r="D128" s="4"/>
      <c r="E128" s="4"/>
      <c r="F128" s="4"/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5"/>
      <c r="U128" s="5"/>
      <c r="V128" s="5"/>
    </row>
    <row r="129" spans="1:22" x14ac:dyDescent="0.2">
      <c r="A129" s="2"/>
      <c r="B129" s="4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5"/>
      <c r="U129" s="5"/>
      <c r="V129" s="5"/>
    </row>
    <row r="130" spans="1:22" x14ac:dyDescent="0.2">
      <c r="A130" s="2"/>
      <c r="B130" s="4"/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5"/>
      <c r="U130" s="5"/>
      <c r="V130" s="5"/>
    </row>
    <row r="131" spans="1:22" x14ac:dyDescent="0.2">
      <c r="A131" s="2"/>
      <c r="B131" s="4"/>
      <c r="C131" s="4"/>
      <c r="D131" s="4"/>
      <c r="E131" s="4"/>
      <c r="F131" s="4"/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5"/>
      <c r="U131" s="5"/>
      <c r="V131" s="5"/>
    </row>
    <row r="132" spans="1:22" x14ac:dyDescent="0.2">
      <c r="A132" s="2"/>
      <c r="B132" s="4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5"/>
      <c r="U132" s="5"/>
      <c r="V132" s="8"/>
    </row>
    <row r="133" spans="1:22" x14ac:dyDescent="0.2">
      <c r="A133" s="2"/>
      <c r="B133" s="4"/>
      <c r="C133" s="4"/>
      <c r="D133" s="4"/>
      <c r="E133" s="4"/>
      <c r="F133" s="4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8"/>
    </row>
    <row r="134" spans="1:22" x14ac:dyDescent="0.2">
      <c r="A134" s="2"/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8"/>
    </row>
    <row r="135" spans="1:22" x14ac:dyDescent="0.2">
      <c r="A135" s="2"/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8"/>
    </row>
    <row r="136" spans="1:22" x14ac:dyDescent="0.2">
      <c r="A136" s="2"/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8"/>
    </row>
    <row r="137" spans="1:22" x14ac:dyDescent="0.2">
      <c r="A137" s="6"/>
      <c r="B137" s="4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5"/>
      <c r="U137" s="5"/>
      <c r="V137" s="8"/>
    </row>
    <row r="138" spans="1:22" x14ac:dyDescent="0.2">
      <c r="A138" s="6"/>
      <c r="B138" s="4"/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5"/>
      <c r="U138" s="5"/>
      <c r="V138" s="8"/>
    </row>
    <row r="139" spans="1:22" x14ac:dyDescent="0.2">
      <c r="A139" s="6"/>
      <c r="B139" s="4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5"/>
      <c r="U139" s="5"/>
      <c r="V139" s="8"/>
    </row>
    <row r="140" spans="1:22" x14ac:dyDescent="0.2">
      <c r="A140" s="6"/>
      <c r="B140" s="4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5"/>
      <c r="U140" s="5"/>
      <c r="V140" s="8"/>
    </row>
    <row r="141" spans="1:22" x14ac:dyDescent="0.2">
      <c r="A141" s="6"/>
      <c r="B141" s="4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5"/>
      <c r="U141" s="5"/>
      <c r="V141" s="8"/>
    </row>
    <row r="142" spans="1:22" x14ac:dyDescent="0.2">
      <c r="A142" s="2"/>
      <c r="B142" s="4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5"/>
      <c r="U142" s="5"/>
      <c r="V142" s="8"/>
    </row>
    <row r="143" spans="1:22" x14ac:dyDescent="0.2">
      <c r="A143" s="2"/>
      <c r="B143" s="4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5"/>
      <c r="U143" s="5"/>
      <c r="V143" s="8"/>
    </row>
    <row r="144" spans="1:22" x14ac:dyDescent="0.2">
      <c r="A144" s="2"/>
      <c r="B144" s="4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5"/>
      <c r="U144" s="5"/>
      <c r="V144" s="8"/>
    </row>
    <row r="145" spans="1:22" x14ac:dyDescent="0.2">
      <c r="A145" s="2"/>
      <c r="B145" s="4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5"/>
      <c r="U145" s="5"/>
      <c r="V145" s="8"/>
    </row>
    <row r="146" spans="1:22" x14ac:dyDescent="0.2">
      <c r="A146" s="2"/>
      <c r="B146" s="4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5"/>
      <c r="U146" s="5"/>
      <c r="V146" s="8"/>
    </row>
    <row r="172" spans="1:3" x14ac:dyDescent="0.2">
      <c r="A172" t="e" cm="1">
        <f t="array" aca="1" ref="A172" ca="1">INDIRECT("'" &amp; E1 &amp; "'!$A$2:$A$66")</f>
        <v>#REF!</v>
      </c>
      <c r="B172" t="e" cm="1">
        <f t="array" aca="1" ref="B172" ca="1">INDIRECT("'" &amp; E1 &amp; "'!$B$2:$B$66")</f>
        <v>#REF!</v>
      </c>
      <c r="C172" t="e" cm="1">
        <f t="array" aca="1" ref="C172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325449-C67F-134A-B9BE-E327C581AA99}">
  <sheetPr codeName="Sheet11"/>
  <dimension ref="A1:V172"/>
  <sheetViews>
    <sheetView topLeftCell="E1" workbookViewId="0">
      <pane ySplit="2" topLeftCell="A3" activePane="bottomLeft" state="frozen"/>
      <selection activeCell="N24" sqref="N24"/>
      <selection pane="bottomLeft" activeCell="N24" sqref="N24"/>
    </sheetView>
  </sheetViews>
  <sheetFormatPr baseColWidth="10" defaultRowHeight="16" x14ac:dyDescent="0.2"/>
  <cols>
    <col min="1" max="1" width="21.1640625" customWidth="1"/>
    <col min="2" max="3" width="13.83203125" customWidth="1"/>
    <col min="4" max="4" width="15.33203125" customWidth="1"/>
    <col min="5" max="5" width="16.83203125" customWidth="1"/>
    <col min="6" max="6" width="21.5" customWidth="1"/>
    <col min="10" max="10" width="18.33203125" customWidth="1"/>
    <col min="11" max="11" width="16.6640625" customWidth="1"/>
    <col min="18" max="18" width="13" customWidth="1"/>
    <col min="19" max="19" width="13.6640625" customWidth="1"/>
  </cols>
  <sheetData>
    <row r="1" spans="1:22" x14ac:dyDescent="0.2">
      <c r="B1" s="72" t="s">
        <v>5</v>
      </c>
      <c r="C1" s="72"/>
      <c r="D1" s="72"/>
      <c r="E1" s="72"/>
      <c r="F1" s="72"/>
      <c r="G1" s="73" t="s">
        <v>6</v>
      </c>
      <c r="H1" s="73"/>
      <c r="I1" s="73"/>
      <c r="J1" s="73"/>
      <c r="K1" s="73"/>
      <c r="L1" s="74" t="s">
        <v>15</v>
      </c>
      <c r="M1" s="74"/>
      <c r="N1" s="74"/>
      <c r="O1" s="74"/>
      <c r="P1" s="74"/>
      <c r="Q1" s="74"/>
      <c r="R1" s="74"/>
      <c r="S1" s="74"/>
      <c r="T1" s="74"/>
      <c r="U1" s="74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235</v>
      </c>
      <c r="O2" s="1" t="s">
        <v>236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257</v>
      </c>
      <c r="U2" s="1" t="s">
        <v>258</v>
      </c>
      <c r="V2" s="1" t="s">
        <v>237</v>
      </c>
    </row>
    <row r="3" spans="1:22" x14ac:dyDescent="0.2">
      <c r="A3" s="16" t="s">
        <v>294</v>
      </c>
      <c r="B3" s="4">
        <v>0</v>
      </c>
      <c r="C3" s="4">
        <v>0</v>
      </c>
      <c r="D3" s="4">
        <v>0</v>
      </c>
      <c r="E3" s="4">
        <v>0</v>
      </c>
      <c r="F3" s="4">
        <f t="shared" ref="F3:F79" si="0">E3+F4</f>
        <v>-4851495839</v>
      </c>
      <c r="K3">
        <f t="shared" ref="K3:K25" si="1">K4+J3</f>
        <v>0</v>
      </c>
      <c r="L3" s="4">
        <v>494</v>
      </c>
      <c r="M3" s="4">
        <v>427</v>
      </c>
      <c r="N3" s="4">
        <v>96</v>
      </c>
      <c r="O3" s="4">
        <v>117</v>
      </c>
      <c r="P3" s="4">
        <v>1920400</v>
      </c>
      <c r="Q3" s="4">
        <v>2253000</v>
      </c>
      <c r="R3" s="5">
        <v>8.6E-3</v>
      </c>
      <c r="S3" s="4">
        <v>4174100</v>
      </c>
      <c r="T3" s="4">
        <f t="shared" ref="T3:T70" si="2">AVERAGE(S4,S13)</f>
        <v>2382834.5</v>
      </c>
      <c r="U3" s="4">
        <f t="shared" ref="U3:U72" si="3">MIN(S4:S8)</f>
        <v>2523000</v>
      </c>
      <c r="V3" s="5">
        <v>2.92E-2</v>
      </c>
    </row>
    <row r="4" spans="1:22" x14ac:dyDescent="0.2">
      <c r="A4" s="16" t="s">
        <v>293</v>
      </c>
      <c r="B4" s="4">
        <v>10600</v>
      </c>
      <c r="C4" s="4">
        <v>9130</v>
      </c>
      <c r="D4" s="4">
        <v>1470</v>
      </c>
      <c r="E4" s="4">
        <v>34971091</v>
      </c>
      <c r="F4" s="4">
        <f t="shared" si="0"/>
        <v>-4851495839</v>
      </c>
      <c r="K4">
        <f t="shared" si="1"/>
        <v>0</v>
      </c>
      <c r="L4" s="4">
        <v>420</v>
      </c>
      <c r="M4" s="4">
        <v>382</v>
      </c>
      <c r="N4" s="4">
        <v>88</v>
      </c>
      <c r="O4" s="4">
        <v>79</v>
      </c>
      <c r="P4" s="4">
        <v>1278200</v>
      </c>
      <c r="Q4" s="4">
        <v>1244800</v>
      </c>
      <c r="R4" s="5">
        <v>4.3E-3</v>
      </c>
      <c r="S4" s="4">
        <v>2523000</v>
      </c>
      <c r="T4" s="4">
        <f t="shared" si="2"/>
        <v>7861800</v>
      </c>
      <c r="U4" s="4">
        <f t="shared" si="3"/>
        <v>3520288</v>
      </c>
      <c r="V4" s="5">
        <v>0.1158</v>
      </c>
    </row>
    <row r="5" spans="1:22" x14ac:dyDescent="0.2">
      <c r="A5" s="16" t="s">
        <v>292</v>
      </c>
      <c r="B5" s="4">
        <v>111500</v>
      </c>
      <c r="C5" s="4">
        <v>13000</v>
      </c>
      <c r="D5" s="4">
        <v>98500</v>
      </c>
      <c r="E5" s="4">
        <v>2361937829</v>
      </c>
      <c r="F5" s="4">
        <f t="shared" si="0"/>
        <v>-4886466930</v>
      </c>
      <c r="K5">
        <f t="shared" si="1"/>
        <v>0</v>
      </c>
      <c r="L5" s="4">
        <v>919</v>
      </c>
      <c r="M5" s="4">
        <v>856</v>
      </c>
      <c r="N5" s="4">
        <v>255</v>
      </c>
      <c r="O5" s="4">
        <v>202</v>
      </c>
      <c r="P5" s="4">
        <v>5151400</v>
      </c>
      <c r="Q5" s="4">
        <v>3285200</v>
      </c>
      <c r="R5" s="5">
        <v>1.72E-2</v>
      </c>
      <c r="S5" s="4">
        <v>8442930</v>
      </c>
      <c r="T5" s="4">
        <f t="shared" si="2"/>
        <v>2992944.5</v>
      </c>
      <c r="U5" s="4">
        <f t="shared" si="3"/>
        <v>3520288</v>
      </c>
      <c r="V5" s="5">
        <v>5.7200000000000001E-2</v>
      </c>
    </row>
    <row r="6" spans="1:22" x14ac:dyDescent="0.2">
      <c r="A6" s="16" t="s">
        <v>291</v>
      </c>
      <c r="B6" s="4">
        <v>28040</v>
      </c>
      <c r="C6" s="4">
        <v>0</v>
      </c>
      <c r="D6" s="4">
        <v>28040</v>
      </c>
      <c r="E6" s="4">
        <v>639212147</v>
      </c>
      <c r="F6" s="4">
        <f t="shared" si="0"/>
        <v>-7248404759</v>
      </c>
      <c r="K6">
        <f t="shared" si="1"/>
        <v>0</v>
      </c>
      <c r="L6" s="4">
        <v>468</v>
      </c>
      <c r="M6" s="4">
        <v>252</v>
      </c>
      <c r="N6" s="4">
        <v>82</v>
      </c>
      <c r="O6" s="4">
        <v>68</v>
      </c>
      <c r="P6" s="4">
        <v>1990000</v>
      </c>
      <c r="Q6" s="4">
        <v>1160700</v>
      </c>
      <c r="R6" s="5">
        <v>2.6499999999999999E-2</v>
      </c>
      <c r="S6" s="4">
        <v>3520288</v>
      </c>
      <c r="T6" s="4">
        <f t="shared" si="2"/>
        <v>3405325</v>
      </c>
      <c r="U6" s="4">
        <f t="shared" si="3"/>
        <v>3281245</v>
      </c>
      <c r="V6" s="5">
        <v>3.44E-2</v>
      </c>
    </row>
    <row r="7" spans="1:22" x14ac:dyDescent="0.2">
      <c r="A7" s="16" t="s">
        <v>288</v>
      </c>
      <c r="B7" s="4">
        <v>33400</v>
      </c>
      <c r="C7" s="4">
        <v>36700</v>
      </c>
      <c r="D7" s="4">
        <v>-3300</v>
      </c>
      <c r="E7" s="4">
        <v>-76186524</v>
      </c>
      <c r="F7" s="4">
        <f t="shared" si="0"/>
        <v>-7887616906</v>
      </c>
      <c r="K7">
        <f t="shared" si="1"/>
        <v>0</v>
      </c>
      <c r="L7" s="4">
        <v>316</v>
      </c>
      <c r="M7" s="4">
        <v>383</v>
      </c>
      <c r="N7" s="4">
        <v>63</v>
      </c>
      <c r="O7" s="4">
        <v>97</v>
      </c>
      <c r="P7" s="4">
        <v>1323400</v>
      </c>
      <c r="Q7" s="4">
        <v>2250500</v>
      </c>
      <c r="R7" s="5">
        <v>-2.1499999999999998E-2</v>
      </c>
      <c r="S7" s="4">
        <v>3581489</v>
      </c>
      <c r="T7" s="4">
        <f t="shared" si="2"/>
        <v>3965853</v>
      </c>
      <c r="U7" s="4">
        <f t="shared" si="3"/>
        <v>3281245</v>
      </c>
      <c r="V7" s="5">
        <v>3.8199999999999998E-2</v>
      </c>
    </row>
    <row r="8" spans="1:22" x14ac:dyDescent="0.2">
      <c r="A8" s="16" t="s">
        <v>287</v>
      </c>
      <c r="B8" s="4">
        <v>13060</v>
      </c>
      <c r="C8" s="4">
        <v>17800</v>
      </c>
      <c r="D8" s="4">
        <v>-4740</v>
      </c>
      <c r="E8" s="4">
        <v>-110754288</v>
      </c>
      <c r="F8" s="4">
        <f t="shared" si="0"/>
        <v>-7811430382</v>
      </c>
      <c r="K8">
        <f t="shared" si="1"/>
        <v>0</v>
      </c>
      <c r="L8" s="4">
        <v>659</v>
      </c>
      <c r="M8" s="4">
        <v>602</v>
      </c>
      <c r="N8" s="4">
        <v>137</v>
      </c>
      <c r="O8" s="4">
        <v>149</v>
      </c>
      <c r="P8" s="4">
        <v>2190600</v>
      </c>
      <c r="Q8" s="4">
        <v>2721700</v>
      </c>
      <c r="R8" s="5">
        <v>-8.5000000000000006E-3</v>
      </c>
      <c r="S8" s="4">
        <v>5175104</v>
      </c>
      <c r="T8" s="4">
        <f t="shared" si="2"/>
        <v>4849008.5</v>
      </c>
      <c r="U8" s="4">
        <f t="shared" si="3"/>
        <v>2242669</v>
      </c>
      <c r="V8" s="5">
        <v>3.3700000000000001E-2</v>
      </c>
    </row>
    <row r="9" spans="1:22" x14ac:dyDescent="0.2">
      <c r="A9" s="16" t="s">
        <v>286</v>
      </c>
      <c r="B9" s="4">
        <v>268200</v>
      </c>
      <c r="C9" s="4">
        <v>61100</v>
      </c>
      <c r="D9" s="4">
        <v>207100</v>
      </c>
      <c r="E9" s="4">
        <v>4837595691</v>
      </c>
      <c r="F9" s="4">
        <f t="shared" si="0"/>
        <v>-7700676094</v>
      </c>
      <c r="K9">
        <f t="shared" si="1"/>
        <v>0</v>
      </c>
      <c r="L9" s="4">
        <v>728</v>
      </c>
      <c r="M9" s="4">
        <v>770</v>
      </c>
      <c r="N9" s="4">
        <v>185</v>
      </c>
      <c r="O9" s="4">
        <v>188</v>
      </c>
      <c r="P9" s="4">
        <v>4151500</v>
      </c>
      <c r="Q9" s="4">
        <v>3251300</v>
      </c>
      <c r="R9" s="5">
        <v>3.0899999999999997E-2</v>
      </c>
      <c r="S9" s="4">
        <v>7660532</v>
      </c>
      <c r="T9" s="4">
        <f t="shared" si="2"/>
        <v>3891936</v>
      </c>
      <c r="U9" s="4">
        <f t="shared" si="3"/>
        <v>2242669</v>
      </c>
      <c r="V9" s="5">
        <v>3.7900000000000003E-2</v>
      </c>
    </row>
    <row r="10" spans="1:22" x14ac:dyDescent="0.2">
      <c r="A10" s="16" t="s">
        <v>281</v>
      </c>
      <c r="B10" s="4">
        <v>5000</v>
      </c>
      <c r="C10" s="4">
        <v>0</v>
      </c>
      <c r="D10" s="4">
        <v>5000</v>
      </c>
      <c r="E10" s="4">
        <v>113835693</v>
      </c>
      <c r="F10" s="4">
        <f t="shared" si="0"/>
        <v>-12538271785</v>
      </c>
      <c r="K10">
        <f t="shared" si="1"/>
        <v>0</v>
      </c>
      <c r="L10" s="4">
        <v>349</v>
      </c>
      <c r="M10" s="4">
        <v>370</v>
      </c>
      <c r="N10" s="4">
        <v>74</v>
      </c>
      <c r="O10" s="4">
        <v>117</v>
      </c>
      <c r="P10" s="4">
        <v>1619300</v>
      </c>
      <c r="Q10" s="4">
        <v>2733000</v>
      </c>
      <c r="R10" s="5">
        <v>-8.6999999999999994E-3</v>
      </c>
      <c r="S10" s="4">
        <v>4683816</v>
      </c>
      <c r="T10" s="4">
        <f t="shared" si="2"/>
        <v>3025382</v>
      </c>
      <c r="U10" s="4">
        <f t="shared" si="3"/>
        <v>2242669</v>
      </c>
      <c r="V10" s="5">
        <v>2.6000000000000002E-2</v>
      </c>
    </row>
    <row r="11" spans="1:22" x14ac:dyDescent="0.2">
      <c r="A11" s="16" t="s">
        <v>273</v>
      </c>
      <c r="B11" s="4">
        <v>6300</v>
      </c>
      <c r="C11" s="4">
        <v>3000</v>
      </c>
      <c r="D11" s="4">
        <v>3300</v>
      </c>
      <c r="E11" s="4">
        <v>76443738</v>
      </c>
      <c r="F11" s="4">
        <f t="shared" si="0"/>
        <v>-12652107478</v>
      </c>
      <c r="K11">
        <f t="shared" si="1"/>
        <v>0</v>
      </c>
      <c r="L11" s="4">
        <v>349</v>
      </c>
      <c r="M11" s="4">
        <v>367</v>
      </c>
      <c r="N11" s="4">
        <v>80</v>
      </c>
      <c r="O11" s="4">
        <v>86</v>
      </c>
      <c r="P11" s="4">
        <v>1547700</v>
      </c>
      <c r="Q11" s="4">
        <v>1608700</v>
      </c>
      <c r="R11" s="5">
        <v>-1.29E-2</v>
      </c>
      <c r="S11" s="4">
        <v>3281245</v>
      </c>
      <c r="T11" s="4">
        <f t="shared" si="2"/>
        <v>3543036</v>
      </c>
      <c r="U11" s="4">
        <f t="shared" si="3"/>
        <v>2242669</v>
      </c>
      <c r="V11" s="5">
        <v>3.4200000000000001E-2</v>
      </c>
    </row>
    <row r="12" spans="1:22" x14ac:dyDescent="0.2">
      <c r="A12" s="16" t="s">
        <v>272</v>
      </c>
      <c r="B12" s="4">
        <v>65400</v>
      </c>
      <c r="C12" s="4">
        <v>5980</v>
      </c>
      <c r="D12" s="4">
        <v>59420</v>
      </c>
      <c r="E12" s="4">
        <v>1376218590</v>
      </c>
      <c r="F12" s="4">
        <f t="shared" si="0"/>
        <v>-12728551216</v>
      </c>
      <c r="K12">
        <f t="shared" si="1"/>
        <v>0</v>
      </c>
      <c r="L12" s="45">
        <v>364</v>
      </c>
      <c r="M12" s="45">
        <v>533</v>
      </c>
      <c r="N12" s="45">
        <v>77</v>
      </c>
      <c r="O12" s="45">
        <v>128</v>
      </c>
      <c r="P12" s="45">
        <v>1782700</v>
      </c>
      <c r="Q12" s="45">
        <v>2282700</v>
      </c>
      <c r="R12" s="46">
        <v>1.32E-2</v>
      </c>
      <c r="S12" s="4">
        <v>4069195</v>
      </c>
      <c r="T12" s="4">
        <f t="shared" si="2"/>
        <v>3051704.5</v>
      </c>
      <c r="U12" s="4">
        <f t="shared" si="3"/>
        <v>2242669</v>
      </c>
      <c r="V12" s="5">
        <v>2.1400000000000002E-2</v>
      </c>
    </row>
    <row r="13" spans="1:22" x14ac:dyDescent="0.2">
      <c r="A13" s="16" t="s">
        <v>248</v>
      </c>
      <c r="B13" s="4">
        <v>2000</v>
      </c>
      <c r="C13" s="4">
        <v>20000</v>
      </c>
      <c r="D13" s="4">
        <v>-18000</v>
      </c>
      <c r="E13" s="4">
        <v>-409941627</v>
      </c>
      <c r="F13" s="4">
        <f t="shared" si="0"/>
        <v>-14104769806</v>
      </c>
      <c r="K13">
        <f t="shared" si="1"/>
        <v>0</v>
      </c>
      <c r="L13" s="4">
        <v>254</v>
      </c>
      <c r="M13" s="4">
        <v>331</v>
      </c>
      <c r="N13" s="4">
        <v>51</v>
      </c>
      <c r="O13" s="4">
        <v>68</v>
      </c>
      <c r="P13" s="4">
        <v>1065500</v>
      </c>
      <c r="Q13" s="4">
        <v>1175600</v>
      </c>
      <c r="R13" s="5">
        <v>8.8999999999999999E-3</v>
      </c>
      <c r="S13" s="4">
        <v>2242669</v>
      </c>
      <c r="T13" s="4">
        <f t="shared" si="2"/>
        <v>4618636.5</v>
      </c>
      <c r="U13" s="4">
        <f t="shared" si="3"/>
        <v>2037485</v>
      </c>
      <c r="V13" s="5">
        <v>1.7399999999999999E-2</v>
      </c>
    </row>
    <row r="14" spans="1:22" x14ac:dyDescent="0.2">
      <c r="A14" s="16" t="s">
        <v>240</v>
      </c>
      <c r="B14" s="4">
        <v>57800</v>
      </c>
      <c r="C14" s="4">
        <v>29570</v>
      </c>
      <c r="D14" s="4">
        <v>28230</v>
      </c>
      <c r="E14" s="4">
        <v>652089724</v>
      </c>
      <c r="F14" s="4">
        <f t="shared" si="0"/>
        <v>-13694828179</v>
      </c>
      <c r="K14">
        <f t="shared" si="1"/>
        <v>0</v>
      </c>
      <c r="L14" s="4">
        <v>630</v>
      </c>
      <c r="M14" s="4">
        <v>726</v>
      </c>
      <c r="N14" s="4">
        <v>196</v>
      </c>
      <c r="O14" s="4">
        <v>182</v>
      </c>
      <c r="P14" s="4">
        <v>3616500</v>
      </c>
      <c r="Q14" s="4">
        <v>3652100</v>
      </c>
      <c r="R14" s="5">
        <v>0</v>
      </c>
      <c r="S14" s="4">
        <v>7280670</v>
      </c>
      <c r="T14" s="4">
        <f t="shared" si="2"/>
        <v>2934815</v>
      </c>
      <c r="U14" s="4">
        <f t="shared" si="3"/>
        <v>2037485</v>
      </c>
      <c r="V14" s="5">
        <v>0.03</v>
      </c>
    </row>
    <row r="15" spans="1:22" x14ac:dyDescent="0.2">
      <c r="A15" s="16" t="s">
        <v>239</v>
      </c>
      <c r="B15" s="4">
        <v>0</v>
      </c>
      <c r="C15" s="4">
        <v>52300</v>
      </c>
      <c r="D15" s="4">
        <v>-52300</v>
      </c>
      <c r="E15" s="4">
        <v>-1180539320</v>
      </c>
      <c r="F15" s="4">
        <f t="shared" si="0"/>
        <v>-14346917903</v>
      </c>
      <c r="K15">
        <f t="shared" si="1"/>
        <v>0</v>
      </c>
      <c r="L15" s="4">
        <v>366</v>
      </c>
      <c r="M15" s="4">
        <v>272</v>
      </c>
      <c r="N15" s="4">
        <v>64</v>
      </c>
      <c r="O15" s="4">
        <v>66</v>
      </c>
      <c r="P15" s="4">
        <v>1173900</v>
      </c>
      <c r="Q15" s="4">
        <v>940700</v>
      </c>
      <c r="R15" s="5">
        <v>8.8999999999999999E-3</v>
      </c>
      <c r="S15" s="4">
        <v>2465601</v>
      </c>
      <c r="T15" s="4">
        <f t="shared" si="2"/>
        <v>3876527.5</v>
      </c>
      <c r="U15" s="4">
        <f t="shared" si="3"/>
        <v>2037485</v>
      </c>
      <c r="V15" s="5">
        <v>1.3300000000000001E-2</v>
      </c>
    </row>
    <row r="16" spans="1:22" x14ac:dyDescent="0.2">
      <c r="A16" s="16" t="s">
        <v>238</v>
      </c>
      <c r="B16" s="4">
        <v>100</v>
      </c>
      <c r="C16" s="4">
        <v>25800</v>
      </c>
      <c r="D16" s="4">
        <v>-25700</v>
      </c>
      <c r="E16" s="4">
        <v>-583708384</v>
      </c>
      <c r="F16" s="4">
        <f t="shared" si="0"/>
        <v>-13166378583</v>
      </c>
      <c r="K16">
        <f t="shared" si="1"/>
        <v>0</v>
      </c>
      <c r="L16" s="4">
        <v>310</v>
      </c>
      <c r="M16" s="4">
        <v>356</v>
      </c>
      <c r="N16" s="4">
        <v>69</v>
      </c>
      <c r="O16" s="4">
        <v>113</v>
      </c>
      <c r="P16" s="4">
        <v>1076400</v>
      </c>
      <c r="Q16" s="4">
        <v>2148300</v>
      </c>
      <c r="R16" s="5">
        <v>-8.8000000000000005E-3</v>
      </c>
      <c r="S16" s="4">
        <v>3229161</v>
      </c>
      <c r="T16" s="4">
        <f t="shared" si="2"/>
        <v>2856878.5</v>
      </c>
      <c r="U16" s="4">
        <f t="shared" si="3"/>
        <v>2037485</v>
      </c>
      <c r="V16" s="5">
        <v>2.18E-2</v>
      </c>
    </row>
    <row r="17" spans="1:21" x14ac:dyDescent="0.2">
      <c r="A17" s="16" t="s">
        <v>234</v>
      </c>
      <c r="B17" s="4">
        <v>0</v>
      </c>
      <c r="C17" s="4">
        <v>8100</v>
      </c>
      <c r="D17" s="4">
        <v>-8100</v>
      </c>
      <c r="E17" s="4">
        <v>-184169343</v>
      </c>
      <c r="F17" s="4">
        <f t="shared" si="0"/>
        <v>-12582670199</v>
      </c>
      <c r="K17">
        <f t="shared" si="1"/>
        <v>0</v>
      </c>
      <c r="L17" s="4">
        <v>427</v>
      </c>
      <c r="M17" s="4">
        <v>215</v>
      </c>
      <c r="N17" s="4">
        <v>68</v>
      </c>
      <c r="O17" s="4">
        <v>63</v>
      </c>
      <c r="R17" s="5">
        <v>-4.3E-3</v>
      </c>
      <c r="S17" s="4">
        <v>2756602</v>
      </c>
      <c r="T17" s="4">
        <f t="shared" si="2"/>
        <v>3582060.5</v>
      </c>
      <c r="U17" s="4">
        <f t="shared" si="3"/>
        <v>2037485</v>
      </c>
    </row>
    <row r="18" spans="1:21" x14ac:dyDescent="0.2">
      <c r="A18" s="16" t="s">
        <v>233</v>
      </c>
      <c r="B18" s="4">
        <v>300</v>
      </c>
      <c r="C18" s="4">
        <v>100</v>
      </c>
      <c r="D18" s="4">
        <v>200</v>
      </c>
      <c r="E18" s="4">
        <v>4556255</v>
      </c>
      <c r="F18" s="4">
        <f t="shared" si="0"/>
        <v>-12398500856</v>
      </c>
      <c r="K18">
        <f t="shared" si="1"/>
        <v>0</v>
      </c>
      <c r="R18" s="5">
        <v>0</v>
      </c>
      <c r="S18" s="4">
        <v>2037485</v>
      </c>
      <c r="T18" s="4">
        <f t="shared" si="2"/>
        <v>3171760</v>
      </c>
      <c r="U18" s="4">
        <f t="shared" si="3"/>
        <v>1956603</v>
      </c>
    </row>
    <row r="19" spans="1:21" x14ac:dyDescent="0.2">
      <c r="A19" s="16" t="s">
        <v>232</v>
      </c>
      <c r="B19" s="4">
        <v>100</v>
      </c>
      <c r="C19" s="4">
        <v>0</v>
      </c>
      <c r="D19" s="4">
        <v>100</v>
      </c>
      <c r="E19" s="4">
        <v>2294167</v>
      </c>
      <c r="F19" s="4">
        <f t="shared" si="0"/>
        <v>-12403057111</v>
      </c>
      <c r="K19">
        <f t="shared" si="1"/>
        <v>0</v>
      </c>
      <c r="R19" s="5">
        <v>4.5000000000000005E-3</v>
      </c>
      <c r="S19" s="4">
        <v>3100056</v>
      </c>
      <c r="T19" s="4">
        <f t="shared" si="2"/>
        <v>3481826.5</v>
      </c>
      <c r="U19" s="4">
        <f t="shared" si="3"/>
        <v>1956603</v>
      </c>
    </row>
    <row r="20" spans="1:21" x14ac:dyDescent="0.2">
      <c r="A20" s="16" t="s">
        <v>231</v>
      </c>
      <c r="B20" s="4">
        <v>0</v>
      </c>
      <c r="C20" s="4">
        <v>0</v>
      </c>
      <c r="D20" s="4">
        <v>0</v>
      </c>
      <c r="E20" s="4">
        <v>0</v>
      </c>
      <c r="F20" s="4">
        <f t="shared" si="0"/>
        <v>-12405351278</v>
      </c>
      <c r="K20">
        <f t="shared" si="1"/>
        <v>0</v>
      </c>
      <c r="R20" s="5">
        <v>0</v>
      </c>
      <c r="S20" s="4">
        <v>2769519</v>
      </c>
      <c r="T20" s="4">
        <f t="shared" si="2"/>
        <v>2557705</v>
      </c>
      <c r="U20" s="4">
        <f t="shared" si="3"/>
        <v>1956603</v>
      </c>
    </row>
    <row r="21" spans="1:21" x14ac:dyDescent="0.2">
      <c r="A21" s="16" t="s">
        <v>230</v>
      </c>
      <c r="B21" s="4">
        <v>13300</v>
      </c>
      <c r="C21" s="4">
        <v>480</v>
      </c>
      <c r="D21" s="4">
        <v>12820</v>
      </c>
      <c r="E21" s="4">
        <v>290401472</v>
      </c>
      <c r="F21" s="4">
        <f t="shared" si="0"/>
        <v>-12405351278</v>
      </c>
      <c r="K21">
        <f t="shared" si="1"/>
        <v>0</v>
      </c>
      <c r="R21" s="5">
        <v>4.5000000000000005E-3</v>
      </c>
      <c r="S21" s="4">
        <v>3016877</v>
      </c>
      <c r="T21" s="4">
        <f t="shared" si="2"/>
        <v>3635044</v>
      </c>
      <c r="U21" s="4">
        <f t="shared" si="3"/>
        <v>1956603</v>
      </c>
    </row>
    <row r="22" spans="1:21" x14ac:dyDescent="0.2">
      <c r="A22" s="16" t="s">
        <v>229</v>
      </c>
      <c r="B22" s="4">
        <v>1800</v>
      </c>
      <c r="C22" s="4">
        <v>2800</v>
      </c>
      <c r="D22" s="4">
        <v>-1000</v>
      </c>
      <c r="E22" s="4">
        <v>-22793714</v>
      </c>
      <c r="F22" s="4">
        <f t="shared" si="0"/>
        <v>-12695752750</v>
      </c>
      <c r="K22">
        <f t="shared" si="1"/>
        <v>0</v>
      </c>
      <c r="R22" s="5">
        <v>-1.3100000000000001E-2</v>
      </c>
      <c r="S22" s="4">
        <v>3860740</v>
      </c>
      <c r="T22" s="4">
        <f t="shared" si="2"/>
        <v>2949199</v>
      </c>
      <c r="U22" s="4">
        <f t="shared" si="3"/>
        <v>1956603</v>
      </c>
    </row>
    <row r="23" spans="1:21" x14ac:dyDescent="0.2">
      <c r="A23" s="16" t="s">
        <v>228</v>
      </c>
      <c r="B23" s="4">
        <v>43400</v>
      </c>
      <c r="C23" s="4">
        <v>11740</v>
      </c>
      <c r="D23" s="4">
        <v>31660</v>
      </c>
      <c r="E23" s="4">
        <v>721909034</v>
      </c>
      <c r="F23" s="4">
        <f t="shared" si="0"/>
        <v>-12672959036</v>
      </c>
      <c r="K23">
        <f t="shared" si="1"/>
        <v>0</v>
      </c>
      <c r="R23" s="5">
        <v>-4.3E-3</v>
      </c>
      <c r="S23" s="4">
        <v>1956603</v>
      </c>
      <c r="T23" s="4">
        <f t="shared" si="2"/>
        <v>6896722</v>
      </c>
      <c r="U23" s="4">
        <f t="shared" si="3"/>
        <v>2957155</v>
      </c>
    </row>
    <row r="24" spans="1:21" x14ac:dyDescent="0.2">
      <c r="A24" s="16" t="s">
        <v>222</v>
      </c>
      <c r="B24" s="4">
        <v>0</v>
      </c>
      <c r="C24" s="4">
        <v>3000</v>
      </c>
      <c r="D24" s="4">
        <v>-3000</v>
      </c>
      <c r="E24" s="4">
        <v>-69221038</v>
      </c>
      <c r="F24" s="4">
        <f t="shared" si="0"/>
        <v>-13394868070</v>
      </c>
      <c r="K24">
        <f t="shared" si="1"/>
        <v>0</v>
      </c>
      <c r="R24" s="5">
        <v>-4.3E-3</v>
      </c>
      <c r="S24" s="4">
        <v>3404029</v>
      </c>
      <c r="T24" s="4">
        <f t="shared" si="2"/>
        <v>4272780.5</v>
      </c>
      <c r="U24" s="4">
        <f t="shared" si="3"/>
        <v>2957155</v>
      </c>
    </row>
    <row r="25" spans="1:21" x14ac:dyDescent="0.2">
      <c r="A25" s="16" t="s">
        <v>213</v>
      </c>
      <c r="B25" s="4">
        <v>0</v>
      </c>
      <c r="C25" s="4">
        <v>0</v>
      </c>
      <c r="D25" s="4">
        <v>0</v>
      </c>
      <c r="E25" s="4">
        <v>0</v>
      </c>
      <c r="F25" s="4">
        <f t="shared" si="0"/>
        <v>-13325647032</v>
      </c>
      <c r="K25">
        <f t="shared" si="1"/>
        <v>0</v>
      </c>
      <c r="R25" s="5">
        <v>2.6699999999999998E-2</v>
      </c>
      <c r="S25" s="4">
        <v>4523894</v>
      </c>
      <c r="T25" s="4">
        <f t="shared" si="2"/>
        <v>4106030.5</v>
      </c>
      <c r="U25" s="4">
        <f t="shared" si="3"/>
        <v>2098533</v>
      </c>
    </row>
    <row r="26" spans="1:21" x14ac:dyDescent="0.2">
      <c r="A26" s="16" t="s">
        <v>212</v>
      </c>
      <c r="B26" s="4">
        <v>4500</v>
      </c>
      <c r="C26" s="4">
        <v>0</v>
      </c>
      <c r="D26" s="4">
        <v>4500</v>
      </c>
      <c r="E26" s="4">
        <v>101732035</v>
      </c>
      <c r="F26" s="4">
        <f t="shared" si="0"/>
        <v>-13325647032</v>
      </c>
      <c r="K26">
        <f>K27+J26</f>
        <v>0</v>
      </c>
      <c r="R26" s="5">
        <v>-4.4000000000000003E-3</v>
      </c>
      <c r="S26" s="4">
        <v>2957155</v>
      </c>
      <c r="T26" s="4">
        <f t="shared" si="2"/>
        <v>6690389</v>
      </c>
      <c r="U26" s="4">
        <f t="shared" si="3"/>
        <v>2098533</v>
      </c>
    </row>
    <row r="27" spans="1:21" x14ac:dyDescent="0.2">
      <c r="A27" s="16" t="s">
        <v>211</v>
      </c>
      <c r="B27" s="4">
        <v>7600</v>
      </c>
      <c r="C27" s="4">
        <v>10000</v>
      </c>
      <c r="D27" s="4">
        <v>-2400</v>
      </c>
      <c r="E27" s="4">
        <v>-54089632</v>
      </c>
      <c r="F27" s="4">
        <f t="shared" si="0"/>
        <v>-13427379067</v>
      </c>
      <c r="K27">
        <f>J27+K29</f>
        <v>0</v>
      </c>
      <c r="R27" s="5">
        <v>2.7300000000000001E-2</v>
      </c>
      <c r="S27" s="4">
        <v>5126636</v>
      </c>
      <c r="T27" s="4">
        <f t="shared" si="2"/>
        <v>3607379.5</v>
      </c>
      <c r="U27" s="4">
        <f t="shared" si="3"/>
        <v>2098533</v>
      </c>
    </row>
    <row r="28" spans="1:21" x14ac:dyDescent="0.2">
      <c r="A28" s="16" t="s">
        <v>210</v>
      </c>
      <c r="B28" s="4">
        <v>1800</v>
      </c>
      <c r="C28" s="4">
        <v>14850</v>
      </c>
      <c r="D28" s="4">
        <v>-13050</v>
      </c>
      <c r="E28" s="4">
        <v>-289474674</v>
      </c>
      <c r="F28" s="4">
        <f t="shared" si="0"/>
        <v>-13373289435</v>
      </c>
      <c r="R28" s="5">
        <v>4.5999999999999999E-3</v>
      </c>
      <c r="S28" s="4">
        <v>3243464</v>
      </c>
      <c r="T28" s="4">
        <f t="shared" si="2"/>
        <v>4234881</v>
      </c>
      <c r="U28" s="4">
        <f t="shared" si="3"/>
        <v>2098533</v>
      </c>
    </row>
    <row r="29" spans="1:21" x14ac:dyDescent="0.2">
      <c r="A29" s="16" t="s">
        <v>209</v>
      </c>
      <c r="B29" s="4">
        <v>2400</v>
      </c>
      <c r="C29" s="4">
        <v>0</v>
      </c>
      <c r="D29" s="4">
        <v>2400</v>
      </c>
      <c r="E29" s="4">
        <v>53277905</v>
      </c>
      <c r="F29" s="4">
        <f t="shared" si="0"/>
        <v>-13083814761</v>
      </c>
      <c r="K29">
        <f>J29</f>
        <v>0</v>
      </c>
      <c r="R29" s="5">
        <v>-2.23E-2</v>
      </c>
      <c r="S29" s="4">
        <v>4194134</v>
      </c>
      <c r="T29" s="4">
        <f t="shared" si="2"/>
        <v>3357117.5</v>
      </c>
      <c r="U29" s="4">
        <f t="shared" si="3"/>
        <v>2098533</v>
      </c>
    </row>
    <row r="30" spans="1:21" x14ac:dyDescent="0.2">
      <c r="A30" s="16" t="s">
        <v>208</v>
      </c>
      <c r="B30" s="4">
        <v>0</v>
      </c>
      <c r="C30" s="4">
        <v>17620</v>
      </c>
      <c r="D30" s="4">
        <v>-17620</v>
      </c>
      <c r="E30" s="4">
        <v>-394356837</v>
      </c>
      <c r="F30" s="4">
        <f t="shared" si="0"/>
        <v>-13137092666</v>
      </c>
      <c r="R30" s="5">
        <v>-4.4000000000000003E-3</v>
      </c>
      <c r="S30" s="4">
        <v>2098533</v>
      </c>
      <c r="T30" s="4">
        <f t="shared" si="2"/>
        <v>4051404</v>
      </c>
      <c r="U30" s="4">
        <f t="shared" si="3"/>
        <v>3409348</v>
      </c>
    </row>
    <row r="31" spans="1:21" x14ac:dyDescent="0.2">
      <c r="A31" s="16" t="s">
        <v>207</v>
      </c>
      <c r="B31" s="4">
        <v>8600</v>
      </c>
      <c r="C31" s="4">
        <v>0</v>
      </c>
      <c r="D31" s="4">
        <v>8600</v>
      </c>
      <c r="E31" s="4">
        <v>191022367</v>
      </c>
      <c r="F31" s="4">
        <f t="shared" si="0"/>
        <v>-12742735829</v>
      </c>
      <c r="R31" s="5">
        <v>2.2799999999999997E-2</v>
      </c>
      <c r="S31" s="4">
        <v>3409348</v>
      </c>
      <c r="T31" s="4">
        <f t="shared" si="2"/>
        <v>3420699</v>
      </c>
      <c r="U31" s="4">
        <f t="shared" si="3"/>
        <v>3941795</v>
      </c>
    </row>
    <row r="32" spans="1:21" x14ac:dyDescent="0.2">
      <c r="A32" s="16" t="s">
        <v>206</v>
      </c>
      <c r="B32" s="4">
        <v>2300</v>
      </c>
      <c r="C32" s="4">
        <v>0</v>
      </c>
      <c r="D32" s="4">
        <v>2300</v>
      </c>
      <c r="E32" s="4">
        <v>51267970</v>
      </c>
      <c r="F32" s="4">
        <f t="shared" si="0"/>
        <v>-12933758196</v>
      </c>
      <c r="R32" s="5">
        <v>-2.6499999999999999E-2</v>
      </c>
      <c r="S32" s="4">
        <v>3941795</v>
      </c>
      <c r="T32" s="4">
        <f t="shared" si="2"/>
        <v>8734600</v>
      </c>
      <c r="U32" s="4">
        <f t="shared" si="3"/>
        <v>3971295</v>
      </c>
    </row>
    <row r="33" spans="1:21" x14ac:dyDescent="0.2">
      <c r="A33" s="16" t="s">
        <v>205</v>
      </c>
      <c r="B33" s="4">
        <v>5900</v>
      </c>
      <c r="C33" s="4">
        <v>39800</v>
      </c>
      <c r="D33" s="4">
        <v>-33900</v>
      </c>
      <c r="E33" s="4">
        <v>-766375034</v>
      </c>
      <c r="F33" s="4">
        <f t="shared" si="0"/>
        <v>-12985026166</v>
      </c>
      <c r="R33" s="5">
        <v>-3.4099999999999998E-2</v>
      </c>
      <c r="S33" s="4">
        <v>10389415</v>
      </c>
      <c r="T33" s="4">
        <f t="shared" si="2"/>
        <v>4450961</v>
      </c>
      <c r="U33" s="4">
        <f t="shared" si="3"/>
        <v>3971295</v>
      </c>
    </row>
    <row r="34" spans="1:21" x14ac:dyDescent="0.2">
      <c r="A34" s="16" t="s">
        <v>204</v>
      </c>
      <c r="B34" s="4">
        <v>100</v>
      </c>
      <c r="C34" s="4">
        <v>0</v>
      </c>
      <c r="D34" s="4">
        <v>100</v>
      </c>
      <c r="E34" s="4">
        <v>2327185</v>
      </c>
      <c r="F34" s="4">
        <f t="shared" si="0"/>
        <v>-12218651132</v>
      </c>
      <c r="R34" s="5">
        <v>8.6999999999999994E-3</v>
      </c>
      <c r="S34" s="4">
        <v>4021667</v>
      </c>
      <c r="T34" s="4">
        <f t="shared" si="2"/>
        <v>5562914.5</v>
      </c>
      <c r="U34" s="4">
        <f t="shared" si="3"/>
        <v>3971295</v>
      </c>
    </row>
    <row r="35" spans="1:21" x14ac:dyDescent="0.2">
      <c r="A35" s="16" t="s">
        <v>203</v>
      </c>
      <c r="B35" s="4">
        <v>12500</v>
      </c>
      <c r="C35" s="4">
        <v>100</v>
      </c>
      <c r="D35" s="4">
        <v>12400</v>
      </c>
      <c r="E35" s="4">
        <v>286396795</v>
      </c>
      <c r="F35" s="4">
        <f t="shared" si="0"/>
        <v>-12220978317</v>
      </c>
      <c r="R35" s="5">
        <v>8.6999999999999994E-3</v>
      </c>
      <c r="S35" s="4">
        <v>5254906</v>
      </c>
      <c r="T35" s="4">
        <f t="shared" si="2"/>
        <v>6150154</v>
      </c>
      <c r="U35" s="4">
        <f t="shared" si="3"/>
        <v>3971295</v>
      </c>
    </row>
    <row r="36" spans="1:21" x14ac:dyDescent="0.2">
      <c r="A36" s="16" t="s">
        <v>202</v>
      </c>
      <c r="B36" s="4">
        <v>0</v>
      </c>
      <c r="C36" s="4">
        <v>7800</v>
      </c>
      <c r="D36" s="4">
        <v>-7800</v>
      </c>
      <c r="E36" s="4">
        <v>-178188389</v>
      </c>
      <c r="F36" s="4">
        <f t="shared" si="0"/>
        <v>-12507375112</v>
      </c>
      <c r="R36" s="5">
        <v>0.06</v>
      </c>
      <c r="S36" s="4">
        <v>8254142</v>
      </c>
      <c r="T36" s="4">
        <f t="shared" si="2"/>
        <v>4982364.5</v>
      </c>
      <c r="U36" s="4">
        <f t="shared" si="3"/>
        <v>2899603</v>
      </c>
    </row>
    <row r="37" spans="1:21" x14ac:dyDescent="0.2">
      <c r="A37" s="16" t="s">
        <v>201</v>
      </c>
      <c r="B37" s="4">
        <v>3200</v>
      </c>
      <c r="C37" s="4">
        <v>0</v>
      </c>
      <c r="D37" s="4">
        <v>3200</v>
      </c>
      <c r="E37" s="4">
        <v>68952438</v>
      </c>
      <c r="F37" s="4">
        <f t="shared" si="0"/>
        <v>-12329186723</v>
      </c>
      <c r="R37" s="5">
        <v>1.41E-2</v>
      </c>
      <c r="S37" s="4">
        <v>3971295</v>
      </c>
      <c r="T37" s="4">
        <f t="shared" si="2"/>
        <v>5725764</v>
      </c>
      <c r="U37" s="4">
        <f t="shared" si="3"/>
        <v>2899603</v>
      </c>
    </row>
    <row r="38" spans="1:21" x14ac:dyDescent="0.2">
      <c r="A38" s="16" t="s">
        <v>200</v>
      </c>
      <c r="B38" s="4">
        <v>10900</v>
      </c>
      <c r="C38" s="4">
        <v>57930</v>
      </c>
      <c r="D38" s="4">
        <v>-47030</v>
      </c>
      <c r="E38" s="4">
        <v>-1019392116</v>
      </c>
      <c r="F38" s="4">
        <f t="shared" si="0"/>
        <v>-12398139161</v>
      </c>
      <c r="R38" s="5">
        <v>-9.1999999999999998E-3</v>
      </c>
      <c r="S38" s="4">
        <v>4275628</v>
      </c>
      <c r="T38" s="4">
        <f t="shared" si="2"/>
        <v>3839218</v>
      </c>
      <c r="U38" s="4">
        <f t="shared" si="3"/>
        <v>2899603</v>
      </c>
    </row>
    <row r="39" spans="1:21" x14ac:dyDescent="0.2">
      <c r="A39" s="16" t="s">
        <v>199</v>
      </c>
      <c r="B39" s="4">
        <v>3400</v>
      </c>
      <c r="C39" s="4">
        <v>11620</v>
      </c>
      <c r="D39" s="4">
        <v>-8220</v>
      </c>
      <c r="E39" s="4">
        <v>-177235422</v>
      </c>
      <c r="F39" s="4">
        <f t="shared" si="0"/>
        <v>-11378747045</v>
      </c>
      <c r="R39" s="5">
        <v>9.3999999999999986E-3</v>
      </c>
      <c r="S39" s="4">
        <v>4615702</v>
      </c>
      <c r="T39" s="4">
        <f t="shared" si="2"/>
        <v>5155120</v>
      </c>
      <c r="U39" s="4">
        <f t="shared" si="3"/>
        <v>2899603</v>
      </c>
    </row>
    <row r="40" spans="1:21" x14ac:dyDescent="0.2">
      <c r="A40" s="16" t="s">
        <v>198</v>
      </c>
      <c r="B40" s="4">
        <v>4900</v>
      </c>
      <c r="C40" s="4">
        <v>34900</v>
      </c>
      <c r="D40" s="4">
        <v>-30000</v>
      </c>
      <c r="E40" s="4">
        <v>-627178728</v>
      </c>
      <c r="F40" s="4">
        <f t="shared" si="0"/>
        <v>-11201511623</v>
      </c>
      <c r="R40" s="5">
        <v>2.4E-2</v>
      </c>
      <c r="S40" s="4">
        <v>4693460</v>
      </c>
      <c r="T40" s="4">
        <f t="shared" si="2"/>
        <v>3305815</v>
      </c>
      <c r="U40" s="4">
        <f t="shared" si="3"/>
        <v>2899603</v>
      </c>
    </row>
    <row r="41" spans="1:21" x14ac:dyDescent="0.2">
      <c r="A41" s="16" t="s">
        <v>197</v>
      </c>
      <c r="B41" s="4">
        <v>8000</v>
      </c>
      <c r="C41" s="4">
        <v>0</v>
      </c>
      <c r="D41" s="4">
        <v>8000</v>
      </c>
      <c r="E41" s="4">
        <v>168905881</v>
      </c>
      <c r="F41" s="4">
        <f t="shared" si="0"/>
        <v>-10574332895</v>
      </c>
      <c r="R41" s="5">
        <v>-2.7900000000000001E-2</v>
      </c>
      <c r="S41" s="4">
        <v>2899603</v>
      </c>
      <c r="T41" s="4">
        <f t="shared" si="2"/>
        <v>5420018</v>
      </c>
      <c r="U41" s="4">
        <f t="shared" si="3"/>
        <v>4046166</v>
      </c>
    </row>
    <row r="42" spans="1:21" x14ac:dyDescent="0.2">
      <c r="A42" s="16" t="s">
        <v>196</v>
      </c>
      <c r="B42" s="4">
        <v>13200</v>
      </c>
      <c r="C42" s="4">
        <v>32100</v>
      </c>
      <c r="D42" s="4">
        <v>-18900</v>
      </c>
      <c r="E42" s="4">
        <v>-386512758</v>
      </c>
      <c r="F42" s="4">
        <f t="shared" si="0"/>
        <v>-10743238776</v>
      </c>
      <c r="R42" s="5">
        <v>8.0500000000000002E-2</v>
      </c>
      <c r="S42" s="4">
        <v>7079785</v>
      </c>
      <c r="T42" s="4">
        <f t="shared" si="2"/>
        <v>5344845.5</v>
      </c>
      <c r="U42" s="4">
        <f t="shared" si="3"/>
        <v>4046166</v>
      </c>
    </row>
    <row r="43" spans="1:21" x14ac:dyDescent="0.2">
      <c r="A43" s="16" t="s">
        <v>195</v>
      </c>
      <c r="B43" s="4">
        <v>73300</v>
      </c>
      <c r="C43" s="4">
        <v>14100</v>
      </c>
      <c r="D43" s="4">
        <v>59200</v>
      </c>
      <c r="E43" s="4">
        <v>1261530879</v>
      </c>
      <c r="F43" s="4">
        <f t="shared" si="0"/>
        <v>-10356726018</v>
      </c>
      <c r="R43" s="5">
        <v>-9.5399999999999985E-2</v>
      </c>
      <c r="S43" s="4">
        <v>4880255</v>
      </c>
      <c r="T43" s="4">
        <f t="shared" si="2"/>
        <v>6464034</v>
      </c>
      <c r="U43" s="4">
        <f t="shared" si="3"/>
        <v>3062734</v>
      </c>
    </row>
    <row r="44" spans="1:21" x14ac:dyDescent="0.2">
      <c r="A44" s="16" t="s">
        <v>194</v>
      </c>
      <c r="B44" s="4">
        <v>20000</v>
      </c>
      <c r="C44" s="4">
        <v>3400</v>
      </c>
      <c r="D44" s="4">
        <v>16600</v>
      </c>
      <c r="E44" s="4">
        <v>359522148</v>
      </c>
      <c r="F44" s="4">
        <f t="shared" si="0"/>
        <v>-11618256897</v>
      </c>
      <c r="R44" s="5">
        <v>1.8600000000000002E-2</v>
      </c>
      <c r="S44" s="4">
        <v>5870923</v>
      </c>
      <c r="T44" s="4">
        <f t="shared" si="2"/>
        <v>5487316</v>
      </c>
      <c r="U44" s="4">
        <f t="shared" si="3"/>
        <v>3062734</v>
      </c>
    </row>
    <row r="45" spans="1:21" x14ac:dyDescent="0.2">
      <c r="A45" s="16" t="s">
        <v>193</v>
      </c>
      <c r="B45" s="4">
        <v>0</v>
      </c>
      <c r="C45" s="4">
        <v>6200</v>
      </c>
      <c r="D45" s="4">
        <v>-6200</v>
      </c>
      <c r="E45" s="4">
        <v>-133538259</v>
      </c>
      <c r="F45" s="4">
        <f t="shared" si="0"/>
        <v>-11977779045</v>
      </c>
      <c r="R45" s="5">
        <v>9.3999999999999986E-3</v>
      </c>
      <c r="S45" s="4">
        <v>4046166</v>
      </c>
      <c r="T45" s="4">
        <f t="shared" si="2"/>
        <v>5004684.5</v>
      </c>
      <c r="U45" s="4">
        <f t="shared" si="3"/>
        <v>3062734</v>
      </c>
    </row>
    <row r="46" spans="1:21" x14ac:dyDescent="0.2">
      <c r="A46" s="16" t="s">
        <v>192</v>
      </c>
      <c r="B46" s="4">
        <v>20000</v>
      </c>
      <c r="C46" s="4">
        <v>14130</v>
      </c>
      <c r="D46" s="4">
        <v>5870</v>
      </c>
      <c r="E46" s="4">
        <v>121853360</v>
      </c>
      <c r="F46" s="4">
        <f t="shared" si="0"/>
        <v>-11844240786</v>
      </c>
      <c r="R46" s="5">
        <v>3.8900000000000004E-2</v>
      </c>
      <c r="S46" s="4">
        <v>5993434</v>
      </c>
      <c r="T46" s="4">
        <f t="shared" si="2"/>
        <v>5210653</v>
      </c>
      <c r="U46" s="4">
        <f t="shared" si="3"/>
        <v>3062734</v>
      </c>
    </row>
    <row r="47" spans="1:21" x14ac:dyDescent="0.2">
      <c r="A47" s="16" t="s">
        <v>191</v>
      </c>
      <c r="B47" s="4">
        <v>29800</v>
      </c>
      <c r="C47" s="4">
        <v>0</v>
      </c>
      <c r="D47" s="4">
        <v>29800</v>
      </c>
      <c r="E47" s="4">
        <v>625598489</v>
      </c>
      <c r="F47" s="4">
        <f t="shared" si="0"/>
        <v>-11966094146</v>
      </c>
      <c r="R47" s="5">
        <v>-4.1799999999999997E-2</v>
      </c>
      <c r="S47" s="4">
        <v>7175900</v>
      </c>
      <c r="T47" s="4">
        <f t="shared" si="2"/>
        <v>3273139</v>
      </c>
      <c r="U47" s="4">
        <f t="shared" si="3"/>
        <v>3062734</v>
      </c>
    </row>
    <row r="48" spans="1:21" x14ac:dyDescent="0.2">
      <c r="A48" s="16" t="s">
        <v>190</v>
      </c>
      <c r="B48" s="4">
        <v>6700</v>
      </c>
      <c r="C48" s="4">
        <v>13360</v>
      </c>
      <c r="D48" s="4">
        <v>-6660</v>
      </c>
      <c r="E48" s="4">
        <v>-140300859</v>
      </c>
      <c r="F48" s="4">
        <f t="shared" si="0"/>
        <v>-12591692635</v>
      </c>
      <c r="R48" s="5">
        <v>1.9E-2</v>
      </c>
      <c r="S48" s="4">
        <v>3062734</v>
      </c>
      <c r="T48" s="4">
        <f t="shared" si="2"/>
        <v>5558347</v>
      </c>
      <c r="U48" s="4">
        <f t="shared" si="3"/>
        <v>3712027</v>
      </c>
    </row>
    <row r="49" spans="1:21" x14ac:dyDescent="0.2">
      <c r="A49" s="16" t="s">
        <v>189</v>
      </c>
      <c r="B49" s="4">
        <v>5700</v>
      </c>
      <c r="C49" s="4">
        <v>60300</v>
      </c>
      <c r="D49" s="4">
        <v>-54600</v>
      </c>
      <c r="E49" s="4">
        <v>-1172622739</v>
      </c>
      <c r="F49" s="4">
        <f t="shared" si="0"/>
        <v>-12451391776</v>
      </c>
      <c r="R49" s="5">
        <v>9.5999999999999992E-3</v>
      </c>
      <c r="S49" s="4">
        <v>5616780</v>
      </c>
      <c r="T49" s="4">
        <f t="shared" si="2"/>
        <v>4083845.5</v>
      </c>
      <c r="U49" s="4">
        <f t="shared" si="3"/>
        <v>3712027</v>
      </c>
    </row>
    <row r="50" spans="1:21" x14ac:dyDescent="0.2">
      <c r="A50" s="16" t="s">
        <v>188</v>
      </c>
      <c r="B50" s="4">
        <v>4500</v>
      </c>
      <c r="C50" s="4">
        <v>135770</v>
      </c>
      <c r="D50" s="4">
        <v>-131270</v>
      </c>
      <c r="E50" s="4">
        <v>-2747761041</v>
      </c>
      <c r="F50" s="4">
        <f t="shared" si="0"/>
        <v>-11278769037</v>
      </c>
      <c r="R50" s="5">
        <v>1.46E-2</v>
      </c>
      <c r="S50" s="4">
        <v>3712027</v>
      </c>
      <c r="T50" s="4">
        <f t="shared" si="2"/>
        <v>4660160.5</v>
      </c>
      <c r="U50" s="4">
        <f t="shared" si="3"/>
        <v>3760251</v>
      </c>
    </row>
    <row r="51" spans="1:21" x14ac:dyDescent="0.2">
      <c r="A51" s="16" t="s">
        <v>187</v>
      </c>
      <c r="B51" s="4">
        <v>3300</v>
      </c>
      <c r="C51" s="4">
        <v>36600</v>
      </c>
      <c r="D51" s="4">
        <v>-33300</v>
      </c>
      <c r="E51" s="4">
        <v>-679143832</v>
      </c>
      <c r="F51" s="4">
        <f t="shared" si="0"/>
        <v>-8531007996</v>
      </c>
      <c r="R51" s="5">
        <v>9.8999999999999991E-3</v>
      </c>
      <c r="S51" s="4">
        <v>3760251</v>
      </c>
      <c r="T51" s="4">
        <f t="shared" si="2"/>
        <v>4133939.5</v>
      </c>
      <c r="U51" s="4">
        <f t="shared" si="3"/>
        <v>3245406</v>
      </c>
    </row>
    <row r="52" spans="1:21" x14ac:dyDescent="0.2">
      <c r="A52" s="16" t="s">
        <v>186</v>
      </c>
      <c r="B52" s="4">
        <v>2500</v>
      </c>
      <c r="C52" s="4">
        <v>29200</v>
      </c>
      <c r="D52" s="4">
        <v>-26700</v>
      </c>
      <c r="E52" s="4">
        <v>-550151267</v>
      </c>
      <c r="F52" s="4">
        <f t="shared" si="0"/>
        <v>-7851864164</v>
      </c>
      <c r="R52" s="5">
        <v>0</v>
      </c>
      <c r="S52" s="4">
        <v>5809436</v>
      </c>
      <c r="T52" s="4">
        <f t="shared" si="2"/>
        <v>5205077.5</v>
      </c>
      <c r="U52" s="4">
        <f t="shared" si="3"/>
        <v>3245406</v>
      </c>
    </row>
    <row r="53" spans="1:21" x14ac:dyDescent="0.2">
      <c r="A53" s="16" t="s">
        <v>185</v>
      </c>
      <c r="B53" s="4">
        <v>94100</v>
      </c>
      <c r="C53" s="4">
        <v>139070</v>
      </c>
      <c r="D53" s="4">
        <v>-44970</v>
      </c>
      <c r="E53" s="4">
        <v>-941657956</v>
      </c>
      <c r="F53" s="4">
        <f t="shared" si="0"/>
        <v>-7301712897</v>
      </c>
      <c r="R53" s="5">
        <v>-4.7999999999999996E-3</v>
      </c>
      <c r="S53" s="4">
        <v>7057145</v>
      </c>
      <c r="T53" s="4">
        <f t="shared" si="2"/>
        <v>7961110</v>
      </c>
      <c r="U53" s="4">
        <f t="shared" si="3"/>
        <v>3245406</v>
      </c>
    </row>
    <row r="54" spans="1:21" x14ac:dyDescent="0.2">
      <c r="A54" s="16" t="s">
        <v>184</v>
      </c>
      <c r="B54" s="4">
        <v>91200</v>
      </c>
      <c r="C54" s="4">
        <v>97290</v>
      </c>
      <c r="D54" s="4">
        <v>-6090</v>
      </c>
      <c r="E54" s="4">
        <v>-119218801</v>
      </c>
      <c r="F54" s="4">
        <f t="shared" si="0"/>
        <v>-6360054941</v>
      </c>
      <c r="R54" s="5">
        <v>9.6300000000000011E-2</v>
      </c>
      <c r="S54" s="4">
        <v>6928466</v>
      </c>
      <c r="T54" s="4">
        <f t="shared" si="2"/>
        <v>3681953</v>
      </c>
      <c r="U54" s="4">
        <f t="shared" si="3"/>
        <v>3245406</v>
      </c>
    </row>
    <row r="55" spans="1:21" x14ac:dyDescent="0.2">
      <c r="A55" s="16" t="s">
        <v>183</v>
      </c>
      <c r="B55" s="4">
        <v>61400</v>
      </c>
      <c r="C55" s="4">
        <v>110570</v>
      </c>
      <c r="D55" s="4">
        <v>-49170</v>
      </c>
      <c r="E55" s="4">
        <v>-923164453</v>
      </c>
      <c r="F55" s="4">
        <f t="shared" si="0"/>
        <v>-6240836140</v>
      </c>
      <c r="R55" s="5">
        <v>0</v>
      </c>
      <c r="S55" s="4">
        <v>4015935</v>
      </c>
      <c r="T55" s="4">
        <f t="shared" si="2"/>
        <v>2794324</v>
      </c>
      <c r="U55" s="4">
        <f t="shared" si="3"/>
        <v>3245406</v>
      </c>
    </row>
    <row r="56" spans="1:21" x14ac:dyDescent="0.2">
      <c r="A56" s="16" t="s">
        <v>182</v>
      </c>
      <c r="B56" s="4">
        <v>107300</v>
      </c>
      <c r="C56" s="4">
        <v>75620</v>
      </c>
      <c r="D56" s="4">
        <v>31680</v>
      </c>
      <c r="E56" s="4">
        <v>591505611</v>
      </c>
      <c r="F56" s="4">
        <f t="shared" si="0"/>
        <v>-5317671687</v>
      </c>
      <c r="R56" s="5">
        <v>1.6399999999999998E-2</v>
      </c>
      <c r="S56" s="4">
        <v>3245406</v>
      </c>
      <c r="T56" s="4">
        <f t="shared" si="2"/>
        <v>2930201.5</v>
      </c>
      <c r="U56" s="4">
        <f t="shared" si="3"/>
        <v>2458443</v>
      </c>
    </row>
    <row r="57" spans="1:21" x14ac:dyDescent="0.2">
      <c r="A57" s="16" t="s">
        <v>181</v>
      </c>
      <c r="B57" s="4">
        <v>73100</v>
      </c>
      <c r="C57" s="4">
        <v>149800</v>
      </c>
      <c r="D57" s="4">
        <v>-76700</v>
      </c>
      <c r="E57" s="4">
        <v>-1415136369</v>
      </c>
      <c r="F57" s="4">
        <f t="shared" si="0"/>
        <v>-5909177298</v>
      </c>
      <c r="R57" s="5">
        <v>-1.0700000000000001E-2</v>
      </c>
      <c r="S57" s="4">
        <v>3483544</v>
      </c>
      <c r="T57" s="4">
        <f t="shared" si="2"/>
        <v>6109745.5</v>
      </c>
      <c r="U57" s="4">
        <f t="shared" si="3"/>
        <v>2458443</v>
      </c>
    </row>
    <row r="58" spans="1:21" x14ac:dyDescent="0.2">
      <c r="A58" s="16" t="s">
        <v>180</v>
      </c>
      <c r="B58" s="4">
        <v>700</v>
      </c>
      <c r="C58" s="4">
        <v>58340</v>
      </c>
      <c r="D58" s="4">
        <v>-57640</v>
      </c>
      <c r="E58" s="4">
        <v>-1047639327</v>
      </c>
      <c r="F58" s="4">
        <f t="shared" si="0"/>
        <v>-4494040929</v>
      </c>
      <c r="R58" s="5">
        <v>7.5199999999999989E-2</v>
      </c>
      <c r="S58" s="4">
        <v>5499914</v>
      </c>
      <c r="T58" s="4">
        <f t="shared" si="2"/>
        <v>4188876.5</v>
      </c>
      <c r="U58" s="4">
        <f t="shared" si="3"/>
        <v>2458443</v>
      </c>
    </row>
    <row r="59" spans="1:21" x14ac:dyDescent="0.2">
      <c r="A59" s="16" t="s">
        <v>179</v>
      </c>
      <c r="B59" s="4">
        <v>64000</v>
      </c>
      <c r="C59" s="4">
        <v>2800</v>
      </c>
      <c r="D59" s="4">
        <v>61200</v>
      </c>
      <c r="E59" s="4">
        <v>1017010850</v>
      </c>
      <c r="F59" s="4">
        <f t="shared" si="0"/>
        <v>-3446401602</v>
      </c>
      <c r="R59" s="5">
        <v>8.1300000000000011E-2</v>
      </c>
      <c r="S59" s="4">
        <v>4455664</v>
      </c>
      <c r="T59" s="4">
        <f t="shared" si="2"/>
        <v>7035649</v>
      </c>
      <c r="U59" s="4">
        <f t="shared" si="3"/>
        <v>2458443</v>
      </c>
    </row>
    <row r="60" spans="1:21" x14ac:dyDescent="0.2">
      <c r="A60" s="16" t="s">
        <v>178</v>
      </c>
      <c r="B60" s="4">
        <v>223500</v>
      </c>
      <c r="C60" s="4">
        <v>7900</v>
      </c>
      <c r="D60" s="4">
        <v>215600</v>
      </c>
      <c r="E60" s="4">
        <v>3604712265</v>
      </c>
      <c r="F60" s="4">
        <f t="shared" si="0"/>
        <v>-4463412452</v>
      </c>
      <c r="R60" s="5">
        <v>-6.9699999999999998E-2</v>
      </c>
      <c r="S60" s="4">
        <v>5560070</v>
      </c>
      <c r="T60" s="4">
        <f t="shared" si="2"/>
        <v>3747986.5</v>
      </c>
      <c r="U60" s="4">
        <f t="shared" si="3"/>
        <v>2343242</v>
      </c>
    </row>
    <row r="61" spans="1:21" x14ac:dyDescent="0.2">
      <c r="A61" s="16" t="s">
        <v>177</v>
      </c>
      <c r="B61" s="4">
        <v>117900</v>
      </c>
      <c r="C61" s="4">
        <v>45860</v>
      </c>
      <c r="D61" s="4">
        <v>72040</v>
      </c>
      <c r="E61" s="4">
        <v>1285424731</v>
      </c>
      <c r="F61" s="4">
        <f t="shared" si="0"/>
        <v>-8068124717</v>
      </c>
      <c r="R61" s="5">
        <v>-7.0199999999999999E-2</v>
      </c>
      <c r="S61" s="4">
        <v>2458443</v>
      </c>
      <c r="T61" s="4">
        <f t="shared" si="2"/>
        <v>3990155.5</v>
      </c>
      <c r="U61" s="4">
        <f t="shared" si="3"/>
        <v>2343242</v>
      </c>
    </row>
    <row r="62" spans="1:21" x14ac:dyDescent="0.2">
      <c r="A62" s="16" t="s">
        <v>176</v>
      </c>
      <c r="B62" s="4">
        <v>15300</v>
      </c>
      <c r="C62" s="4">
        <v>38100</v>
      </c>
      <c r="D62" s="4">
        <v>-22800</v>
      </c>
      <c r="E62" s="4">
        <v>-415482500</v>
      </c>
      <c r="F62" s="4">
        <f t="shared" si="0"/>
        <v>-9353549448</v>
      </c>
      <c r="R62" s="5">
        <v>2.2099999999999998E-2</v>
      </c>
      <c r="S62" s="4">
        <v>3353010</v>
      </c>
      <c r="T62" s="4">
        <f t="shared" si="2"/>
        <v>7372695</v>
      </c>
      <c r="U62" s="4">
        <f t="shared" si="3"/>
        <v>2343242</v>
      </c>
    </row>
    <row r="63" spans="1:21" x14ac:dyDescent="0.2">
      <c r="A63" s="16" t="s">
        <v>175</v>
      </c>
      <c r="B63" s="4">
        <v>44700</v>
      </c>
      <c r="C63" s="4">
        <v>15200</v>
      </c>
      <c r="D63" s="4">
        <v>29500</v>
      </c>
      <c r="E63" s="4">
        <v>542235979</v>
      </c>
      <c r="F63" s="4">
        <f t="shared" si="0"/>
        <v>-8938066948</v>
      </c>
      <c r="R63" s="5">
        <v>-9.0399999999999994E-2</v>
      </c>
      <c r="S63" s="4">
        <v>8993754</v>
      </c>
      <c r="T63" s="4">
        <f t="shared" si="2"/>
        <v>4378858</v>
      </c>
      <c r="U63" s="4">
        <f t="shared" si="3"/>
        <v>2343242</v>
      </c>
    </row>
    <row r="64" spans="1:21" x14ac:dyDescent="0.2">
      <c r="A64" s="16" t="s">
        <v>174</v>
      </c>
      <c r="B64" s="4">
        <v>200</v>
      </c>
      <c r="C64" s="4">
        <v>38000</v>
      </c>
      <c r="D64" s="4">
        <v>-37800</v>
      </c>
      <c r="E64" s="4">
        <v>-770260565</v>
      </c>
      <c r="F64" s="4">
        <f t="shared" si="0"/>
        <v>-9480302927</v>
      </c>
      <c r="R64" s="5">
        <v>-2.4500000000000001E-2</v>
      </c>
      <c r="S64" s="4">
        <v>3347971</v>
      </c>
      <c r="T64" s="4">
        <f t="shared" si="2"/>
        <v>4032636</v>
      </c>
      <c r="U64" s="4">
        <f t="shared" si="3"/>
        <v>2343242</v>
      </c>
    </row>
    <row r="65" spans="1:21" x14ac:dyDescent="0.2">
      <c r="A65" s="16" t="s">
        <v>173</v>
      </c>
      <c r="B65" s="4">
        <v>6700</v>
      </c>
      <c r="C65" s="4">
        <v>100</v>
      </c>
      <c r="D65" s="4">
        <v>6600</v>
      </c>
      <c r="E65" s="4">
        <v>133864661</v>
      </c>
      <c r="F65" s="4">
        <f t="shared" si="0"/>
        <v>-8710042362</v>
      </c>
      <c r="R65" s="5">
        <v>0.01</v>
      </c>
      <c r="S65" s="4">
        <v>2343242</v>
      </c>
      <c r="T65" s="4">
        <f t="shared" si="2"/>
        <v>4893262</v>
      </c>
      <c r="U65" s="4">
        <f t="shared" si="3"/>
        <v>2376859</v>
      </c>
    </row>
    <row r="66" spans="1:21" x14ac:dyDescent="0.2">
      <c r="A66" s="16" t="s">
        <v>172</v>
      </c>
      <c r="B66" s="4">
        <v>200</v>
      </c>
      <c r="C66" s="4">
        <v>100</v>
      </c>
      <c r="D66" s="4">
        <v>100</v>
      </c>
      <c r="E66" s="4">
        <v>2036190</v>
      </c>
      <c r="F66" s="4">
        <f t="shared" si="0"/>
        <v>-8843907023</v>
      </c>
      <c r="R66" s="5">
        <v>-2.41E-2</v>
      </c>
      <c r="S66" s="4">
        <v>2376859</v>
      </c>
      <c r="T66" s="4">
        <f t="shared" si="2"/>
        <v>5621385</v>
      </c>
      <c r="U66" s="4">
        <f t="shared" si="3"/>
        <v>3922089</v>
      </c>
    </row>
    <row r="67" spans="1:21" x14ac:dyDescent="0.2">
      <c r="A67" s="16" t="s">
        <v>171</v>
      </c>
      <c r="B67" s="4">
        <v>4200</v>
      </c>
      <c r="C67" s="4">
        <v>1000</v>
      </c>
      <c r="D67" s="4">
        <v>3200</v>
      </c>
      <c r="E67" s="4">
        <v>62813512</v>
      </c>
      <c r="F67" s="4">
        <f t="shared" si="0"/>
        <v>-8845943213</v>
      </c>
      <c r="R67" s="5">
        <v>4.5499999999999999E-2</v>
      </c>
      <c r="S67" s="4">
        <v>6719577</v>
      </c>
      <c r="T67" s="4">
        <f t="shared" si="2"/>
        <v>4061031.5</v>
      </c>
      <c r="U67" s="4">
        <f t="shared" si="3"/>
        <v>3922089</v>
      </c>
    </row>
    <row r="68" spans="1:21" x14ac:dyDescent="0.2">
      <c r="A68" s="16" t="s">
        <v>170</v>
      </c>
      <c r="B68" s="4">
        <v>31800</v>
      </c>
      <c r="C68" s="4">
        <v>18580</v>
      </c>
      <c r="D68" s="4">
        <v>13220</v>
      </c>
      <c r="E68" s="4">
        <v>269090509</v>
      </c>
      <c r="F68" s="4">
        <f t="shared" si="0"/>
        <v>-8908756725</v>
      </c>
      <c r="R68" s="5">
        <v>-4.8000000000000001E-2</v>
      </c>
      <c r="S68" s="4">
        <v>3922089</v>
      </c>
      <c r="T68" s="4">
        <f t="shared" si="2"/>
        <v>6458478.5</v>
      </c>
      <c r="U68" s="4">
        <f t="shared" si="3"/>
        <v>4627301</v>
      </c>
    </row>
    <row r="69" spans="1:21" x14ac:dyDescent="0.2">
      <c r="A69" s="16" t="s">
        <v>169</v>
      </c>
      <c r="B69" s="4">
        <v>3500</v>
      </c>
      <c r="C69" s="4">
        <v>181320</v>
      </c>
      <c r="D69" s="4">
        <v>-177820</v>
      </c>
      <c r="E69" s="4">
        <v>-3642163374</v>
      </c>
      <c r="F69" s="4">
        <f t="shared" si="0"/>
        <v>-9177847234</v>
      </c>
      <c r="R69" s="5">
        <v>1.9699999999999999E-2</v>
      </c>
      <c r="S69" s="4">
        <v>8511228</v>
      </c>
      <c r="T69" s="4">
        <f t="shared" si="2"/>
        <v>4944167</v>
      </c>
      <c r="U69" s="4">
        <f t="shared" si="3"/>
        <v>4627301</v>
      </c>
    </row>
    <row r="70" spans="1:21" x14ac:dyDescent="0.2">
      <c r="A70" s="16" t="s">
        <v>168</v>
      </c>
      <c r="B70" s="4">
        <v>40600</v>
      </c>
      <c r="C70" s="4">
        <v>0</v>
      </c>
      <c r="D70" s="4">
        <v>40600</v>
      </c>
      <c r="E70" s="4">
        <v>882081855</v>
      </c>
      <c r="F70" s="4">
        <f t="shared" si="0"/>
        <v>-5535683860</v>
      </c>
      <c r="R70" s="5">
        <v>-7.2700000000000001E-2</v>
      </c>
      <c r="S70" s="4">
        <v>5037530</v>
      </c>
      <c r="T70" s="4">
        <f t="shared" si="2"/>
        <v>6359930.5</v>
      </c>
      <c r="U70" s="4">
        <f t="shared" si="3"/>
        <v>4627301</v>
      </c>
    </row>
    <row r="71" spans="1:21" x14ac:dyDescent="0.2">
      <c r="A71" s="16" t="s">
        <v>167</v>
      </c>
      <c r="B71" s="4">
        <v>1000</v>
      </c>
      <c r="C71" s="4">
        <v>122900</v>
      </c>
      <c r="D71" s="4">
        <v>-121900</v>
      </c>
      <c r="E71" s="4">
        <v>-2751786540</v>
      </c>
      <c r="F71" s="4">
        <f t="shared" si="0"/>
        <v>-6417765715</v>
      </c>
      <c r="R71" s="5">
        <v>-3.9300000000000002E-2</v>
      </c>
      <c r="S71" s="4">
        <v>4627301</v>
      </c>
      <c r="T71" s="4">
        <f>AVERAGE(S72,S81)</f>
        <v>5416859.5</v>
      </c>
      <c r="U71" s="4">
        <f t="shared" si="3"/>
        <v>4523193</v>
      </c>
    </row>
    <row r="72" spans="1:21" x14ac:dyDescent="0.2">
      <c r="A72" s="16" t="s">
        <v>166</v>
      </c>
      <c r="B72" s="4">
        <v>3500</v>
      </c>
      <c r="C72" s="4">
        <v>0</v>
      </c>
      <c r="D72" s="4">
        <v>3500</v>
      </c>
      <c r="E72" s="4">
        <v>79814306</v>
      </c>
      <c r="F72" s="4">
        <f t="shared" si="0"/>
        <v>-3665979175</v>
      </c>
      <c r="R72" s="5">
        <v>-1.29E-2</v>
      </c>
      <c r="S72" s="4">
        <v>5751636</v>
      </c>
      <c r="U72" s="4">
        <f t="shared" si="3"/>
        <v>4199974</v>
      </c>
    </row>
    <row r="73" spans="1:21" x14ac:dyDescent="0.2">
      <c r="A73" s="16" t="s">
        <v>165</v>
      </c>
      <c r="B73" s="4">
        <v>15100</v>
      </c>
      <c r="C73" s="4">
        <v>83500</v>
      </c>
      <c r="D73" s="4">
        <v>-68400</v>
      </c>
      <c r="E73" s="4">
        <v>-1598403782</v>
      </c>
      <c r="F73" s="4">
        <f t="shared" si="0"/>
        <v>-3745793481</v>
      </c>
      <c r="R73" s="5">
        <v>-1.2699999999999999E-2</v>
      </c>
      <c r="S73" s="4">
        <v>5409745</v>
      </c>
      <c r="U73" s="4">
        <f t="shared" ref="U73:U75" si="4">MIN(S74:S78)</f>
        <v>4199974</v>
      </c>
    </row>
    <row r="74" spans="1:21" x14ac:dyDescent="0.2">
      <c r="A74" s="16" t="s">
        <v>164</v>
      </c>
      <c r="B74" s="4">
        <v>25100</v>
      </c>
      <c r="C74" s="4">
        <v>0</v>
      </c>
      <c r="D74" s="4">
        <v>25100</v>
      </c>
      <c r="E74" s="4">
        <v>572178319</v>
      </c>
      <c r="F74" s="4">
        <f t="shared" si="0"/>
        <v>-2147389699</v>
      </c>
      <c r="R74" s="5">
        <v>4.4500000000000005E-2</v>
      </c>
      <c r="S74" s="4">
        <v>5722030</v>
      </c>
      <c r="U74" s="4">
        <f t="shared" si="4"/>
        <v>4199974</v>
      </c>
    </row>
    <row r="75" spans="1:21" x14ac:dyDescent="0.2">
      <c r="A75" s="16" t="s">
        <v>163</v>
      </c>
      <c r="B75" s="4">
        <v>40100</v>
      </c>
      <c r="C75" s="4">
        <v>17600</v>
      </c>
      <c r="D75" s="4">
        <v>22500</v>
      </c>
      <c r="E75" s="4">
        <v>518798203</v>
      </c>
      <c r="F75" s="4">
        <f t="shared" si="0"/>
        <v>-2719568018</v>
      </c>
      <c r="R75" s="5">
        <v>4.5000000000000005E-3</v>
      </c>
      <c r="S75" s="4">
        <v>7409665</v>
      </c>
      <c r="U75" s="4">
        <f t="shared" si="4"/>
        <v>4199974</v>
      </c>
    </row>
    <row r="76" spans="1:21" x14ac:dyDescent="0.2">
      <c r="A76" s="16" t="s">
        <v>162</v>
      </c>
      <c r="B76" s="4">
        <v>2000</v>
      </c>
      <c r="C76" s="4">
        <v>21500</v>
      </c>
      <c r="D76" s="4">
        <v>-19500</v>
      </c>
      <c r="E76" s="4">
        <v>-432976036</v>
      </c>
      <c r="F76" s="4">
        <f t="shared" si="0"/>
        <v>-3238366221</v>
      </c>
      <c r="R76" s="5">
        <v>1.8200000000000001E-2</v>
      </c>
      <c r="S76" s="4">
        <v>4523193</v>
      </c>
      <c r="U76" s="4">
        <f>MIN(S77:S81)</f>
        <v>4199974</v>
      </c>
    </row>
    <row r="77" spans="1:21" x14ac:dyDescent="0.2">
      <c r="A77" s="16" t="s">
        <v>161</v>
      </c>
      <c r="B77" s="4">
        <v>600</v>
      </c>
      <c r="C77" s="4">
        <v>0</v>
      </c>
      <c r="D77" s="4">
        <v>600</v>
      </c>
      <c r="E77" s="4">
        <v>12790986</v>
      </c>
      <c r="F77" s="4">
        <f t="shared" si="0"/>
        <v>-2805390185</v>
      </c>
      <c r="R77" s="5">
        <v>5.2699999999999997E-2</v>
      </c>
      <c r="S77" s="4">
        <v>4199974</v>
      </c>
    </row>
    <row r="78" spans="1:21" x14ac:dyDescent="0.2">
      <c r="A78" s="16" t="s">
        <v>160</v>
      </c>
      <c r="B78" s="4">
        <v>10000</v>
      </c>
      <c r="C78" s="4">
        <v>88400</v>
      </c>
      <c r="D78" s="4">
        <v>-78400</v>
      </c>
      <c r="E78" s="4">
        <v>-1675158688</v>
      </c>
      <c r="F78" s="4">
        <f t="shared" si="0"/>
        <v>-2818181171</v>
      </c>
      <c r="R78" s="5">
        <v>-3.6799999999999999E-2</v>
      </c>
      <c r="S78" s="4">
        <v>4405729</v>
      </c>
    </row>
    <row r="79" spans="1:21" x14ac:dyDescent="0.2">
      <c r="A79" s="16" t="s">
        <v>159</v>
      </c>
      <c r="B79" s="4">
        <v>150</v>
      </c>
      <c r="C79" s="4">
        <v>0</v>
      </c>
      <c r="D79" s="4">
        <v>150</v>
      </c>
      <c r="E79" s="4">
        <v>3188367</v>
      </c>
      <c r="F79" s="4">
        <f t="shared" si="0"/>
        <v>-1143022483</v>
      </c>
      <c r="R79" s="5">
        <v>5.3399999999999996E-2</v>
      </c>
      <c r="S79" s="4">
        <v>4850804</v>
      </c>
    </row>
    <row r="80" spans="1:21" x14ac:dyDescent="0.2">
      <c r="A80" s="16" t="s">
        <v>158</v>
      </c>
      <c r="B80" s="4">
        <v>9700</v>
      </c>
      <c r="C80" s="4">
        <v>37500</v>
      </c>
      <c r="D80" s="4">
        <v>-27800</v>
      </c>
      <c r="E80" s="4">
        <v>-579283612</v>
      </c>
      <c r="F80" s="4">
        <f>E80+F81</f>
        <v>-1146210850</v>
      </c>
      <c r="R80" s="5">
        <v>-6.3600000000000004E-2</v>
      </c>
      <c r="S80" s="4">
        <v>8092560</v>
      </c>
    </row>
    <row r="81" spans="1:22" x14ac:dyDescent="0.2">
      <c r="A81" s="16" t="s">
        <v>157</v>
      </c>
      <c r="B81" s="4">
        <v>5100</v>
      </c>
      <c r="C81" s="4">
        <v>30500</v>
      </c>
      <c r="D81" s="4">
        <v>-25400</v>
      </c>
      <c r="E81" s="4">
        <v>-566927238</v>
      </c>
      <c r="F81" s="4">
        <f>E81</f>
        <v>-566927238</v>
      </c>
      <c r="R81" s="5">
        <v>-3.5000000000000003E-2</v>
      </c>
      <c r="S81" s="4">
        <v>5082083</v>
      </c>
    </row>
    <row r="82" spans="1:22" x14ac:dyDescent="0.2">
      <c r="A82" s="2"/>
      <c r="B82" s="4"/>
      <c r="C82" s="4"/>
      <c r="D82" s="4"/>
      <c r="E82" s="4"/>
      <c r="F82" s="4">
        <f>E82</f>
        <v>0</v>
      </c>
      <c r="G82" s="4"/>
      <c r="H82" s="4"/>
      <c r="I82" s="4"/>
      <c r="J82" s="4"/>
      <c r="K82" s="4"/>
      <c r="L82" s="4"/>
      <c r="M82" s="4"/>
      <c r="N82" s="4"/>
      <c r="O82" s="4"/>
      <c r="P82" s="4"/>
      <c r="Q82" s="4"/>
      <c r="R82" s="4"/>
      <c r="S82" s="4"/>
      <c r="T82" s="5"/>
      <c r="U82" s="5"/>
      <c r="V82" s="5"/>
    </row>
    <row r="83" spans="1:22" x14ac:dyDescent="0.2">
      <c r="A83" s="2"/>
      <c r="B83" s="4"/>
      <c r="C83" s="4"/>
      <c r="D83" s="4"/>
      <c r="E83" s="4"/>
      <c r="F83" s="4"/>
      <c r="G83" s="4"/>
      <c r="H83" s="4"/>
      <c r="I83" s="4"/>
      <c r="J83" s="4"/>
      <c r="K83" s="4"/>
      <c r="L83" s="4"/>
      <c r="M83" s="4"/>
      <c r="N83" s="4"/>
      <c r="O83" s="4"/>
      <c r="P83" s="4"/>
      <c r="Q83" s="4"/>
      <c r="R83" s="4"/>
      <c r="S83" s="4"/>
      <c r="T83" s="5"/>
      <c r="U83" s="5"/>
      <c r="V83" s="5"/>
    </row>
    <row r="84" spans="1:22" x14ac:dyDescent="0.2">
      <c r="A84" s="2"/>
      <c r="B84" s="4"/>
      <c r="C84" s="4"/>
      <c r="D84" s="4"/>
      <c r="E84" s="4"/>
      <c r="F84" s="4"/>
      <c r="G84" s="4"/>
      <c r="H84" s="4"/>
      <c r="I84" s="4"/>
      <c r="J84" s="4"/>
      <c r="K84" s="4"/>
      <c r="L84" s="4"/>
      <c r="M84" s="4"/>
      <c r="N84" s="4"/>
      <c r="O84" s="4"/>
      <c r="P84" s="4"/>
      <c r="Q84" s="4"/>
      <c r="R84" s="4"/>
      <c r="S84" s="4"/>
      <c r="T84" s="5"/>
      <c r="U84" s="5"/>
      <c r="V84" s="5"/>
    </row>
    <row r="85" spans="1:22" x14ac:dyDescent="0.2">
      <c r="A85" s="2"/>
      <c r="B85" s="4"/>
      <c r="C85" s="4"/>
      <c r="D85" s="4"/>
      <c r="E85" s="4"/>
      <c r="F85" s="4"/>
      <c r="G85" s="4"/>
      <c r="H85" s="4"/>
      <c r="I85" s="4"/>
      <c r="J85" s="4"/>
      <c r="K85" s="4"/>
      <c r="L85" s="4"/>
      <c r="M85" s="4"/>
      <c r="N85" s="4"/>
      <c r="O85" s="4"/>
      <c r="P85" s="4"/>
      <c r="Q85" s="4"/>
      <c r="R85" s="4"/>
      <c r="S85" s="4"/>
      <c r="T85" s="5"/>
      <c r="U85" s="5"/>
      <c r="V85" s="5"/>
    </row>
    <row r="86" spans="1:22" x14ac:dyDescent="0.2">
      <c r="A86" s="2"/>
      <c r="B86" s="4"/>
      <c r="C86" s="4"/>
      <c r="D86" s="4"/>
      <c r="E86" s="4"/>
      <c r="F86" s="4"/>
      <c r="G86" s="4"/>
      <c r="H86" s="4"/>
      <c r="I86" s="4"/>
      <c r="J86" s="4"/>
      <c r="K86" s="4"/>
      <c r="L86" s="4"/>
      <c r="M86" s="4"/>
      <c r="N86" s="4"/>
      <c r="O86" s="4"/>
      <c r="P86" s="4"/>
      <c r="Q86" s="4"/>
      <c r="R86" s="4"/>
      <c r="S86" s="4"/>
      <c r="T86" s="5"/>
      <c r="U86" s="5"/>
      <c r="V86" s="5"/>
    </row>
    <row r="87" spans="1:22" x14ac:dyDescent="0.2">
      <c r="A87" s="2"/>
      <c r="B87" s="4"/>
      <c r="C87" s="4"/>
      <c r="D87" s="4"/>
      <c r="E87" s="4"/>
      <c r="F87" s="4"/>
      <c r="G87" s="4"/>
      <c r="H87" s="4"/>
      <c r="I87" s="4"/>
      <c r="J87" s="4"/>
      <c r="K87" s="4"/>
      <c r="L87" s="4"/>
      <c r="M87" s="4"/>
      <c r="N87" s="4"/>
      <c r="O87" s="4"/>
      <c r="P87" s="4"/>
      <c r="Q87" s="4"/>
      <c r="R87" s="4"/>
      <c r="S87" s="4"/>
      <c r="T87" s="5"/>
      <c r="U87" s="5"/>
      <c r="V87" s="5"/>
    </row>
    <row r="88" spans="1:22" x14ac:dyDescent="0.2">
      <c r="A88" s="2"/>
      <c r="B88" s="4"/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5"/>
      <c r="U88" s="5"/>
      <c r="V88" s="5"/>
    </row>
    <row r="89" spans="1:22" x14ac:dyDescent="0.2">
      <c r="A89" s="2"/>
      <c r="B89" s="4"/>
      <c r="C89" s="4"/>
      <c r="D89" s="4"/>
      <c r="E89" s="4"/>
      <c r="F89" s="4"/>
      <c r="G89" s="4"/>
      <c r="H89" s="4"/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  <c r="T89" s="5"/>
      <c r="U89" s="5"/>
      <c r="V89" s="5"/>
    </row>
    <row r="90" spans="1:22" x14ac:dyDescent="0.2">
      <c r="A90" s="2"/>
      <c r="B90" s="4"/>
      <c r="C90" s="4"/>
      <c r="D90" s="4"/>
      <c r="E90" s="4"/>
      <c r="F90" s="4"/>
      <c r="G90" s="4"/>
      <c r="H90" s="4"/>
      <c r="I90" s="4"/>
      <c r="J90" s="4"/>
      <c r="K90" s="4"/>
      <c r="L90" s="4"/>
      <c r="M90" s="4"/>
      <c r="N90" s="4"/>
      <c r="O90" s="4"/>
      <c r="P90" s="4"/>
      <c r="Q90" s="4"/>
      <c r="R90" s="4"/>
      <c r="S90" s="4"/>
      <c r="T90" s="5"/>
      <c r="U90" s="5"/>
      <c r="V90" s="5"/>
    </row>
    <row r="91" spans="1:22" x14ac:dyDescent="0.2">
      <c r="A91" s="2"/>
      <c r="B91" s="4"/>
      <c r="C91" s="4"/>
      <c r="D91" s="4"/>
      <c r="E91" s="4"/>
      <c r="F91" s="4"/>
      <c r="G91" s="4"/>
      <c r="H91" s="4"/>
      <c r="I91" s="4"/>
      <c r="J91" s="4"/>
      <c r="K91" s="4"/>
      <c r="L91" s="4"/>
      <c r="M91" s="4"/>
      <c r="N91" s="4"/>
      <c r="O91" s="4"/>
      <c r="P91" s="4"/>
      <c r="Q91" s="4"/>
      <c r="R91" s="4"/>
      <c r="S91" s="4"/>
      <c r="T91" s="5"/>
      <c r="U91" s="5"/>
      <c r="V91" s="5"/>
    </row>
    <row r="92" spans="1:22" x14ac:dyDescent="0.2">
      <c r="A92" s="6"/>
      <c r="B92" s="4"/>
      <c r="C92" s="4"/>
      <c r="D92" s="4"/>
      <c r="E92" s="4"/>
      <c r="F92" s="4"/>
      <c r="G92" s="4"/>
      <c r="H92" s="4"/>
      <c r="I92" s="4"/>
      <c r="J92" s="4"/>
      <c r="K92" s="4"/>
      <c r="L92" s="4"/>
      <c r="M92" s="4"/>
      <c r="N92" s="4"/>
      <c r="O92" s="4"/>
      <c r="P92" s="4"/>
      <c r="Q92" s="4"/>
      <c r="R92" s="4"/>
      <c r="S92" s="4"/>
      <c r="T92" s="5"/>
      <c r="U92" s="5"/>
      <c r="V92" s="5"/>
    </row>
    <row r="93" spans="1:22" x14ac:dyDescent="0.2">
      <c r="A93" s="6"/>
      <c r="B93" s="4"/>
      <c r="C93" s="4"/>
      <c r="D93" s="4"/>
      <c r="E93" s="4"/>
      <c r="F93" s="4"/>
      <c r="G93" s="4"/>
      <c r="H93" s="4"/>
      <c r="I93" s="4"/>
      <c r="J93" s="4"/>
      <c r="K93" s="4"/>
      <c r="L93" s="4"/>
      <c r="M93" s="4"/>
      <c r="N93" s="4"/>
      <c r="O93" s="4"/>
      <c r="P93" s="4"/>
      <c r="Q93" s="4"/>
      <c r="R93" s="4"/>
      <c r="S93" s="4"/>
      <c r="T93" s="5"/>
      <c r="U93" s="5"/>
      <c r="V93" s="5"/>
    </row>
    <row r="94" spans="1:22" x14ac:dyDescent="0.2">
      <c r="A94" s="6"/>
      <c r="B94" s="4"/>
      <c r="C94" s="4"/>
      <c r="D94" s="4"/>
      <c r="E94" s="4"/>
      <c r="F94" s="4"/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5"/>
      <c r="U94" s="5"/>
      <c r="V94" s="5"/>
    </row>
    <row r="95" spans="1:22" x14ac:dyDescent="0.2">
      <c r="A95" s="6"/>
      <c r="B95" s="4"/>
      <c r="C95" s="4"/>
      <c r="D95" s="4"/>
      <c r="E95" s="4"/>
      <c r="F95" s="4"/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5"/>
      <c r="U95" s="5"/>
      <c r="V95" s="5"/>
    </row>
    <row r="96" spans="1:22" x14ac:dyDescent="0.2">
      <c r="A96" s="6"/>
      <c r="B96" s="4"/>
      <c r="C96" s="4"/>
      <c r="D96" s="4"/>
      <c r="E96" s="4"/>
      <c r="F96" s="4"/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5"/>
      <c r="U96" s="5"/>
      <c r="V96" s="5"/>
    </row>
    <row r="97" spans="1:22" x14ac:dyDescent="0.2">
      <c r="A97" s="6"/>
      <c r="B97" s="4"/>
      <c r="C97" s="4"/>
      <c r="D97" s="4"/>
      <c r="E97" s="4"/>
      <c r="F97" s="4"/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5"/>
      <c r="U97" s="5"/>
      <c r="V97" s="5"/>
    </row>
    <row r="98" spans="1:22" x14ac:dyDescent="0.2">
      <c r="A98" s="6"/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5"/>
      <c r="U98" s="5"/>
      <c r="V98" s="5"/>
    </row>
    <row r="99" spans="1:22" x14ac:dyDescent="0.2">
      <c r="A99" s="6"/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5"/>
      <c r="U99" s="5"/>
      <c r="V99" s="5"/>
    </row>
    <row r="100" spans="1:22" x14ac:dyDescent="0.2">
      <c r="A100" s="6"/>
      <c r="B100" s="4"/>
      <c r="C100" s="4"/>
      <c r="D100" s="4"/>
      <c r="E100" s="4"/>
      <c r="F100" s="4"/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5"/>
      <c r="U100" s="5"/>
      <c r="V100" s="5"/>
    </row>
    <row r="101" spans="1:22" x14ac:dyDescent="0.2">
      <c r="A101" s="6"/>
      <c r="B101" s="4"/>
      <c r="C101" s="4"/>
      <c r="D101" s="4"/>
      <c r="E101" s="4"/>
      <c r="F101" s="4"/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5"/>
      <c r="U101" s="5"/>
      <c r="V101" s="5"/>
    </row>
    <row r="102" spans="1:22" x14ac:dyDescent="0.2">
      <c r="A102" s="2"/>
      <c r="B102" s="4"/>
      <c r="C102" s="4"/>
      <c r="D102" s="4"/>
      <c r="E102" s="4"/>
      <c r="F102" s="4"/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5"/>
      <c r="U102" s="5"/>
      <c r="V102" s="5"/>
    </row>
    <row r="103" spans="1:22" x14ac:dyDescent="0.2">
      <c r="A103" s="2"/>
      <c r="B103" s="4"/>
      <c r="C103" s="4"/>
      <c r="D103" s="4"/>
      <c r="E103" s="4"/>
      <c r="F103" s="4"/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5"/>
      <c r="U103" s="5"/>
      <c r="V103" s="5"/>
    </row>
    <row r="104" spans="1:22" x14ac:dyDescent="0.2">
      <c r="A104" s="6"/>
      <c r="B104" s="4"/>
      <c r="C104" s="4"/>
      <c r="D104" s="4"/>
      <c r="E104" s="4"/>
      <c r="F104" s="4"/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5"/>
      <c r="U104" s="5"/>
      <c r="V104" s="5"/>
    </row>
    <row r="105" spans="1:22" x14ac:dyDescent="0.2">
      <c r="A105" s="6"/>
      <c r="B105" s="4"/>
      <c r="C105" s="4"/>
      <c r="D105" s="4"/>
      <c r="E105" s="4"/>
      <c r="F105" s="4"/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5"/>
      <c r="U105" s="5"/>
      <c r="V105" s="5"/>
    </row>
    <row r="106" spans="1:22" x14ac:dyDescent="0.2">
      <c r="A106" s="6"/>
      <c r="B106" s="4"/>
      <c r="C106" s="4"/>
      <c r="D106" s="4"/>
      <c r="E106" s="4"/>
      <c r="F106" s="4"/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5"/>
      <c r="U106" s="5"/>
      <c r="V106" s="5"/>
    </row>
    <row r="107" spans="1:22" x14ac:dyDescent="0.2">
      <c r="A107" s="6"/>
      <c r="B107" s="4"/>
      <c r="C107" s="4"/>
      <c r="D107" s="4"/>
      <c r="E107" s="4"/>
      <c r="F107" s="4"/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5"/>
      <c r="U107" s="5"/>
      <c r="V107" s="5"/>
    </row>
    <row r="108" spans="1:22" x14ac:dyDescent="0.2">
      <c r="A108" s="6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5"/>
      <c r="U108" s="5"/>
      <c r="V108" s="5"/>
    </row>
    <row r="109" spans="1:22" x14ac:dyDescent="0.2">
      <c r="A109" s="6"/>
      <c r="B109" s="4"/>
      <c r="C109" s="4"/>
      <c r="D109" s="4"/>
      <c r="E109" s="4"/>
      <c r="F109" s="4"/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5"/>
      <c r="U109" s="5"/>
      <c r="V109" s="5"/>
    </row>
    <row r="110" spans="1:22" x14ac:dyDescent="0.2">
      <c r="A110" s="6"/>
      <c r="B110" s="4"/>
      <c r="C110" s="4"/>
      <c r="D110" s="4"/>
      <c r="E110" s="4"/>
      <c r="F110" s="4"/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5"/>
      <c r="U110" s="5"/>
      <c r="V110" s="5"/>
    </row>
    <row r="111" spans="1:22" x14ac:dyDescent="0.2">
      <c r="A111" s="6"/>
      <c r="B111" s="4"/>
      <c r="C111" s="4"/>
      <c r="D111" s="4"/>
      <c r="E111" s="4"/>
      <c r="F111" s="4"/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5"/>
      <c r="U111" s="5"/>
      <c r="V111" s="5"/>
    </row>
    <row r="112" spans="1:22" x14ac:dyDescent="0.2">
      <c r="A112" s="6"/>
      <c r="B112" s="4"/>
      <c r="C112" s="4"/>
      <c r="D112" s="4"/>
      <c r="E112" s="4"/>
      <c r="F112" s="4"/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5"/>
      <c r="U112" s="5"/>
      <c r="V112" s="5"/>
    </row>
    <row r="113" spans="1:22" x14ac:dyDescent="0.2">
      <c r="A113" s="6"/>
      <c r="B113" s="4"/>
      <c r="C113" s="4"/>
      <c r="D113" s="4"/>
      <c r="E113" s="4"/>
      <c r="F113" s="4"/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5"/>
      <c r="U113" s="5"/>
      <c r="V113" s="5"/>
    </row>
    <row r="114" spans="1:22" x14ac:dyDescent="0.2">
      <c r="A114" s="6"/>
      <c r="B114" s="4"/>
      <c r="C114" s="4"/>
      <c r="D114" s="4"/>
      <c r="E114" s="4"/>
      <c r="F114" s="4"/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5"/>
      <c r="U114" s="5"/>
      <c r="V114" s="5"/>
    </row>
    <row r="115" spans="1:22" x14ac:dyDescent="0.2">
      <c r="A115" s="6"/>
      <c r="B115" s="4"/>
      <c r="C115" s="4"/>
      <c r="D115" s="4"/>
      <c r="E115" s="4"/>
      <c r="F115" s="4"/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5"/>
      <c r="U115" s="5"/>
      <c r="V115" s="5"/>
    </row>
    <row r="116" spans="1:22" x14ac:dyDescent="0.2">
      <c r="A116" s="6"/>
      <c r="B116" s="4"/>
      <c r="C116" s="4"/>
      <c r="D116" s="4"/>
      <c r="E116" s="4"/>
      <c r="F116" s="4"/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5"/>
      <c r="U116" s="5"/>
      <c r="V116" s="5"/>
    </row>
    <row r="117" spans="1:22" x14ac:dyDescent="0.2">
      <c r="A117" s="2"/>
      <c r="B117" s="4"/>
      <c r="C117" s="4"/>
      <c r="D117" s="4"/>
      <c r="E117" s="4"/>
      <c r="F117" s="4"/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5"/>
      <c r="U117" s="5"/>
      <c r="V117" s="5"/>
    </row>
    <row r="118" spans="1:22" x14ac:dyDescent="0.2">
      <c r="A118" s="2"/>
      <c r="B118" s="4"/>
      <c r="C118" s="4"/>
      <c r="D118" s="4"/>
      <c r="E118" s="4"/>
      <c r="F118" s="4"/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5"/>
      <c r="U118" s="5"/>
      <c r="V118" s="5"/>
    </row>
    <row r="119" spans="1:22" x14ac:dyDescent="0.2">
      <c r="A119" s="2"/>
      <c r="B119" s="4"/>
      <c r="C119" s="4"/>
      <c r="D119" s="4"/>
      <c r="E119" s="4"/>
      <c r="F119" s="4"/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5"/>
      <c r="U119" s="5"/>
      <c r="V119" s="5"/>
    </row>
    <row r="120" spans="1:22" x14ac:dyDescent="0.2">
      <c r="A120" s="2"/>
      <c r="B120" s="4"/>
      <c r="C120" s="4"/>
      <c r="D120" s="4"/>
      <c r="E120" s="4"/>
      <c r="F120" s="4"/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5"/>
      <c r="U120" s="5"/>
      <c r="V120" s="5"/>
    </row>
    <row r="121" spans="1:22" x14ac:dyDescent="0.2">
      <c r="A121" s="2"/>
      <c r="B121" s="4"/>
      <c r="C121" s="4"/>
      <c r="D121" s="4"/>
      <c r="E121" s="4"/>
      <c r="F121" s="4"/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5"/>
      <c r="U121" s="5"/>
      <c r="V121" s="5"/>
    </row>
    <row r="122" spans="1:22" x14ac:dyDescent="0.2">
      <c r="A122" s="2"/>
      <c r="B122" s="4"/>
      <c r="C122" s="4"/>
      <c r="D122" s="4"/>
      <c r="E122" s="4"/>
      <c r="F122" s="4"/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5"/>
      <c r="U122" s="5"/>
      <c r="V122" s="5"/>
    </row>
    <row r="123" spans="1:22" x14ac:dyDescent="0.2">
      <c r="A123" s="2"/>
      <c r="B123" s="4"/>
      <c r="C123" s="4"/>
      <c r="D123" s="4"/>
      <c r="E123" s="4"/>
      <c r="F123" s="4"/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5"/>
      <c r="U123" s="5"/>
      <c r="V123" s="5"/>
    </row>
    <row r="124" spans="1:22" x14ac:dyDescent="0.2">
      <c r="A124" s="2"/>
      <c r="B124" s="4"/>
      <c r="C124" s="4"/>
      <c r="D124" s="4"/>
      <c r="E124" s="4"/>
      <c r="F124" s="4"/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5"/>
      <c r="U124" s="5"/>
      <c r="V124" s="5"/>
    </row>
    <row r="125" spans="1:22" x14ac:dyDescent="0.2">
      <c r="A125" s="2"/>
      <c r="B125" s="4"/>
      <c r="C125" s="4"/>
      <c r="D125" s="4"/>
      <c r="E125" s="4"/>
      <c r="F125" s="4"/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5"/>
      <c r="U125" s="5"/>
      <c r="V125" s="5"/>
    </row>
    <row r="126" spans="1:22" x14ac:dyDescent="0.2">
      <c r="A126" s="2"/>
      <c r="B126" s="4"/>
      <c r="C126" s="4"/>
      <c r="D126" s="4"/>
      <c r="E126" s="4"/>
      <c r="F126" s="4"/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5"/>
      <c r="U126" s="5"/>
      <c r="V126" s="5"/>
    </row>
    <row r="127" spans="1:22" x14ac:dyDescent="0.2">
      <c r="A127" s="2"/>
      <c r="B127" s="4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5"/>
      <c r="U127" s="5"/>
      <c r="V127" s="5"/>
    </row>
    <row r="128" spans="1:22" x14ac:dyDescent="0.2">
      <c r="A128" s="2"/>
      <c r="B128" s="4"/>
      <c r="C128" s="4"/>
      <c r="D128" s="4"/>
      <c r="E128" s="4"/>
      <c r="F128" s="4"/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5"/>
      <c r="U128" s="5"/>
      <c r="V128" s="5"/>
    </row>
    <row r="129" spans="1:22" x14ac:dyDescent="0.2">
      <c r="A129" s="2"/>
      <c r="B129" s="4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5"/>
      <c r="U129" s="5"/>
      <c r="V129" s="5"/>
    </row>
    <row r="130" spans="1:22" x14ac:dyDescent="0.2">
      <c r="A130" s="2"/>
      <c r="B130" s="4"/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5"/>
      <c r="U130" s="5"/>
      <c r="V130" s="5"/>
    </row>
    <row r="131" spans="1:22" x14ac:dyDescent="0.2">
      <c r="A131" s="2"/>
      <c r="B131" s="4"/>
      <c r="C131" s="4"/>
      <c r="D131" s="4"/>
      <c r="E131" s="4"/>
      <c r="F131" s="4"/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5"/>
      <c r="U131" s="5"/>
      <c r="V131" s="5"/>
    </row>
    <row r="132" spans="1:22" x14ac:dyDescent="0.2">
      <c r="A132" s="2"/>
      <c r="B132" s="4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5"/>
      <c r="U132" s="5"/>
      <c r="V132" s="5"/>
    </row>
    <row r="133" spans="1:22" x14ac:dyDescent="0.2">
      <c r="A133" s="2"/>
      <c r="B133" s="4"/>
      <c r="C133" s="4"/>
      <c r="D133" s="4"/>
      <c r="E133" s="4"/>
      <c r="F133" s="4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5"/>
    </row>
    <row r="134" spans="1:22" x14ac:dyDescent="0.2">
      <c r="A134" s="2"/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8"/>
    </row>
    <row r="135" spans="1:22" x14ac:dyDescent="0.2">
      <c r="A135" s="2"/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8"/>
    </row>
    <row r="136" spans="1:22" x14ac:dyDescent="0.2">
      <c r="A136" s="2"/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8"/>
    </row>
    <row r="137" spans="1:22" x14ac:dyDescent="0.2">
      <c r="A137" s="6"/>
      <c r="B137" s="4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5"/>
      <c r="U137" s="5"/>
      <c r="V137" s="8"/>
    </row>
    <row r="138" spans="1:22" x14ac:dyDescent="0.2">
      <c r="A138" s="6"/>
      <c r="B138" s="4"/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5"/>
      <c r="U138" s="5"/>
      <c r="V138" s="8"/>
    </row>
    <row r="139" spans="1:22" x14ac:dyDescent="0.2">
      <c r="A139" s="6"/>
      <c r="B139" s="4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5"/>
      <c r="U139" s="5"/>
      <c r="V139" s="8"/>
    </row>
    <row r="140" spans="1:22" x14ac:dyDescent="0.2">
      <c r="A140" s="6"/>
      <c r="B140" s="4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5"/>
      <c r="U140" s="5"/>
      <c r="V140" s="8"/>
    </row>
    <row r="141" spans="1:22" x14ac:dyDescent="0.2">
      <c r="A141" s="6"/>
      <c r="B141" s="4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5"/>
      <c r="U141" s="5"/>
      <c r="V141" s="8"/>
    </row>
    <row r="142" spans="1:22" x14ac:dyDescent="0.2">
      <c r="A142" s="2"/>
      <c r="B142" s="4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5"/>
      <c r="U142" s="5"/>
      <c r="V142" s="8"/>
    </row>
    <row r="143" spans="1:22" x14ac:dyDescent="0.2">
      <c r="A143" s="2"/>
      <c r="B143" s="4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5"/>
      <c r="U143" s="5"/>
      <c r="V143" s="8"/>
    </row>
    <row r="144" spans="1:22" x14ac:dyDescent="0.2">
      <c r="A144" s="2"/>
      <c r="B144" s="4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5"/>
      <c r="U144" s="5"/>
      <c r="V144" s="8"/>
    </row>
    <row r="145" spans="1:22" x14ac:dyDescent="0.2">
      <c r="A145" s="2"/>
      <c r="B145" s="4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5"/>
      <c r="U145" s="5"/>
      <c r="V145" s="8"/>
    </row>
    <row r="146" spans="1:22" x14ac:dyDescent="0.2">
      <c r="A146" s="2"/>
      <c r="B146" s="4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5"/>
      <c r="U146" s="5"/>
      <c r="V146" s="8"/>
    </row>
    <row r="172" spans="1:3" x14ac:dyDescent="0.2">
      <c r="A172" t="e" cm="1">
        <f t="array" aca="1" ref="A172" ca="1">INDIRECT("'" &amp; E1 &amp; "'!$A$2:$A$66")</f>
        <v>#REF!</v>
      </c>
      <c r="B172" t="e" cm="1">
        <f t="array" aca="1" ref="B172" ca="1">INDIRECT("'" &amp; E1 &amp; "'!$B$2:$B$66")</f>
        <v>#REF!</v>
      </c>
      <c r="C172" t="e" cm="1">
        <f t="array" aca="1" ref="C172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0E1790-67A5-384F-A64A-D68D7225DD27}">
  <sheetPr codeName="Sheet12"/>
  <dimension ref="A1:V172"/>
  <sheetViews>
    <sheetView topLeftCell="E1" workbookViewId="0">
      <pane ySplit="2" topLeftCell="A3" activePane="bottomLeft" state="frozen"/>
      <selection activeCell="N24" sqref="N24"/>
      <selection pane="bottomLeft" activeCell="N24" sqref="N24"/>
    </sheetView>
  </sheetViews>
  <sheetFormatPr baseColWidth="10" defaultRowHeight="16" x14ac:dyDescent="0.2"/>
  <cols>
    <col min="1" max="1" width="21.1640625" customWidth="1"/>
    <col min="2" max="2" width="13.1640625" customWidth="1"/>
    <col min="3" max="3" width="13" customWidth="1"/>
    <col min="4" max="4" width="13.1640625" customWidth="1"/>
    <col min="5" max="5" width="16.6640625" customWidth="1"/>
    <col min="6" max="6" width="21.5" customWidth="1"/>
    <col min="10" max="10" width="18.33203125" customWidth="1"/>
    <col min="11" max="11" width="16.6640625" customWidth="1"/>
    <col min="18" max="18" width="13" customWidth="1"/>
  </cols>
  <sheetData>
    <row r="1" spans="1:22" x14ac:dyDescent="0.2">
      <c r="B1" s="72" t="s">
        <v>5</v>
      </c>
      <c r="C1" s="72"/>
      <c r="D1" s="72"/>
      <c r="E1" s="72"/>
      <c r="F1" s="72"/>
      <c r="G1" s="73" t="s">
        <v>6</v>
      </c>
      <c r="H1" s="73"/>
      <c r="I1" s="73"/>
      <c r="J1" s="73"/>
      <c r="K1" s="73"/>
      <c r="L1" s="74" t="s">
        <v>15</v>
      </c>
      <c r="M1" s="74"/>
      <c r="N1" s="74"/>
      <c r="O1" s="74"/>
      <c r="P1" s="74"/>
      <c r="Q1" s="74"/>
      <c r="R1" s="74"/>
      <c r="S1" s="74"/>
      <c r="T1" s="74"/>
      <c r="U1" s="74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235</v>
      </c>
      <c r="O2" s="1" t="s">
        <v>236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257</v>
      </c>
      <c r="U2" s="1" t="s">
        <v>258</v>
      </c>
      <c r="V2" s="1" t="s">
        <v>237</v>
      </c>
    </row>
    <row r="3" spans="1:22" x14ac:dyDescent="0.2">
      <c r="A3" s="16" t="s">
        <v>294</v>
      </c>
      <c r="B3" s="4">
        <v>209600</v>
      </c>
      <c r="C3" s="4">
        <v>485700</v>
      </c>
      <c r="D3" s="4">
        <v>-276100</v>
      </c>
      <c r="E3" s="4">
        <v>-4791840000</v>
      </c>
      <c r="F3" s="4">
        <f t="shared" ref="F3:F79" si="0">E3+F4</f>
        <v>-142926920569</v>
      </c>
      <c r="K3" s="24">
        <f t="shared" ref="K3:K25" si="1">K4+J3</f>
        <v>229425040000</v>
      </c>
      <c r="L3" s="4">
        <v>3797</v>
      </c>
      <c r="M3" s="4">
        <v>7062</v>
      </c>
      <c r="N3" s="4">
        <v>337</v>
      </c>
      <c r="O3" s="4">
        <v>539</v>
      </c>
      <c r="P3" s="4">
        <v>8969200</v>
      </c>
      <c r="Q3" s="4">
        <v>16450400</v>
      </c>
      <c r="R3" s="5">
        <v>5.7999999999999996E-3</v>
      </c>
      <c r="S3" s="4">
        <v>26828400</v>
      </c>
      <c r="T3" s="4">
        <f t="shared" ref="T3:T70" si="2">AVERAGE(S4,S13)</f>
        <v>16043192</v>
      </c>
      <c r="U3" s="4">
        <f t="shared" ref="U3:U72" si="3">MIN(S4:S8)</f>
        <v>17249272</v>
      </c>
      <c r="V3" s="5">
        <v>3.3599999999999998E-2</v>
      </c>
    </row>
    <row r="4" spans="1:22" x14ac:dyDescent="0.2">
      <c r="A4" s="16" t="s">
        <v>293</v>
      </c>
      <c r="B4" s="4">
        <v>15000</v>
      </c>
      <c r="C4" s="4">
        <v>127300</v>
      </c>
      <c r="D4" s="4">
        <v>-112300</v>
      </c>
      <c r="E4" s="4">
        <v>-1967870000</v>
      </c>
      <c r="F4" s="4">
        <f t="shared" si="0"/>
        <v>-138135080569</v>
      </c>
      <c r="G4" s="4">
        <v>2859300</v>
      </c>
      <c r="H4" s="4">
        <v>2800</v>
      </c>
      <c r="I4" s="4">
        <v>2856500</v>
      </c>
      <c r="J4" s="4">
        <v>50114460000</v>
      </c>
      <c r="K4" s="24">
        <f t="shared" si="1"/>
        <v>229425040000</v>
      </c>
      <c r="L4" s="4">
        <v>3614</v>
      </c>
      <c r="M4" s="4">
        <v>4286</v>
      </c>
      <c r="N4" s="4">
        <v>317</v>
      </c>
      <c r="O4" s="4">
        <v>351</v>
      </c>
      <c r="P4" s="4">
        <v>8772800</v>
      </c>
      <c r="Q4" s="4">
        <v>9883100</v>
      </c>
      <c r="R4" s="5">
        <v>0</v>
      </c>
      <c r="S4" s="4">
        <v>19289900</v>
      </c>
      <c r="T4" s="4">
        <f t="shared" si="2"/>
        <v>42247637.5</v>
      </c>
      <c r="U4" s="4">
        <f t="shared" si="3"/>
        <v>17249272</v>
      </c>
      <c r="V4" s="5">
        <v>1.9799999999999998E-2</v>
      </c>
    </row>
    <row r="5" spans="1:22" x14ac:dyDescent="0.2">
      <c r="A5" s="16" t="s">
        <v>292</v>
      </c>
      <c r="B5" s="4">
        <v>1559271</v>
      </c>
      <c r="C5" s="4">
        <v>93000</v>
      </c>
      <c r="D5" s="4">
        <v>1466271</v>
      </c>
      <c r="E5" s="4">
        <v>25836060000</v>
      </c>
      <c r="F5" s="4">
        <f t="shared" si="0"/>
        <v>-136167210569</v>
      </c>
      <c r="G5" s="4">
        <v>2828000</v>
      </c>
      <c r="H5" s="4">
        <v>15400</v>
      </c>
      <c r="I5" s="4">
        <v>2812600</v>
      </c>
      <c r="J5" s="4">
        <v>49782350000</v>
      </c>
      <c r="K5" s="24">
        <f t="shared" si="1"/>
        <v>179310580000</v>
      </c>
      <c r="L5" s="4">
        <v>12220</v>
      </c>
      <c r="M5" s="4">
        <v>8803</v>
      </c>
      <c r="N5" s="4">
        <v>1206</v>
      </c>
      <c r="O5" s="4">
        <v>776</v>
      </c>
      <c r="P5" s="4">
        <v>30903100</v>
      </c>
      <c r="Q5" s="4">
        <v>20759900</v>
      </c>
      <c r="R5" s="5">
        <v>2.35E-2</v>
      </c>
      <c r="S5" s="4">
        <v>52836086</v>
      </c>
      <c r="T5" s="4">
        <f t="shared" si="2"/>
        <v>15462540.5</v>
      </c>
      <c r="U5" s="4">
        <f t="shared" si="3"/>
        <v>17249272</v>
      </c>
      <c r="V5" s="5">
        <v>5.0199999999999995E-2</v>
      </c>
    </row>
    <row r="6" spans="1:22" x14ac:dyDescent="0.2">
      <c r="A6" s="16" t="s">
        <v>291</v>
      </c>
      <c r="B6" s="4">
        <v>3200</v>
      </c>
      <c r="C6" s="4">
        <v>258700</v>
      </c>
      <c r="D6" s="4">
        <v>-255500</v>
      </c>
      <c r="E6" s="4">
        <v>-4290760000</v>
      </c>
      <c r="F6" s="4">
        <f t="shared" si="0"/>
        <v>-162003270569</v>
      </c>
      <c r="G6" s="4">
        <v>2955400</v>
      </c>
      <c r="H6" s="4">
        <v>0</v>
      </c>
      <c r="I6" s="4">
        <v>2955400</v>
      </c>
      <c r="J6" s="4">
        <v>49875470000</v>
      </c>
      <c r="K6" s="24">
        <f t="shared" si="1"/>
        <v>129528230000</v>
      </c>
      <c r="L6" s="4">
        <v>3367</v>
      </c>
      <c r="M6" s="4">
        <v>2846</v>
      </c>
      <c r="N6" s="4">
        <v>342</v>
      </c>
      <c r="O6" s="4">
        <v>247</v>
      </c>
      <c r="P6" s="4">
        <v>9594900</v>
      </c>
      <c r="Q6" s="4">
        <v>6685500</v>
      </c>
      <c r="R6" s="5">
        <v>2.1000000000000001E-2</v>
      </c>
      <c r="S6" s="4">
        <v>17249272</v>
      </c>
      <c r="T6" s="4">
        <f t="shared" si="2"/>
        <v>36517602.5</v>
      </c>
      <c r="U6" s="4">
        <f t="shared" si="3"/>
        <v>18716164</v>
      </c>
      <c r="V6" s="5">
        <v>2.64E-2</v>
      </c>
    </row>
    <row r="7" spans="1:22" x14ac:dyDescent="0.2">
      <c r="A7" s="16" t="s">
        <v>288</v>
      </c>
      <c r="B7" s="4">
        <v>8500</v>
      </c>
      <c r="C7" s="4">
        <v>10200</v>
      </c>
      <c r="D7" s="4">
        <v>-1700</v>
      </c>
      <c r="E7" s="4">
        <v>-27330000</v>
      </c>
      <c r="F7" s="4">
        <f t="shared" si="0"/>
        <v>-157712510569</v>
      </c>
      <c r="G7" s="4">
        <v>2958700</v>
      </c>
      <c r="H7" s="4">
        <v>0</v>
      </c>
      <c r="I7" s="4">
        <v>2958700</v>
      </c>
      <c r="J7" s="4">
        <v>50122480000</v>
      </c>
      <c r="K7" s="24">
        <f t="shared" si="1"/>
        <v>79652760000</v>
      </c>
      <c r="L7" s="4">
        <v>2266</v>
      </c>
      <c r="M7" s="4">
        <v>4446</v>
      </c>
      <c r="N7" s="4">
        <v>280</v>
      </c>
      <c r="O7" s="4">
        <v>465</v>
      </c>
      <c r="P7" s="4">
        <v>7343300</v>
      </c>
      <c r="Q7" s="4">
        <v>13935800</v>
      </c>
      <c r="R7" s="5">
        <v>-1.47E-2</v>
      </c>
      <c r="S7" s="4">
        <v>21284629</v>
      </c>
      <c r="T7" s="4">
        <f t="shared" si="2"/>
        <v>24869018.5</v>
      </c>
      <c r="U7" s="4">
        <f t="shared" si="3"/>
        <v>18716164</v>
      </c>
      <c r="V7" s="5">
        <v>2.9100000000000001E-2</v>
      </c>
    </row>
    <row r="8" spans="1:22" x14ac:dyDescent="0.2">
      <c r="A8" s="16" t="s">
        <v>287</v>
      </c>
      <c r="B8" s="4">
        <v>102300</v>
      </c>
      <c r="C8" s="4">
        <v>22400</v>
      </c>
      <c r="D8" s="4">
        <v>79900</v>
      </c>
      <c r="E8" s="4">
        <v>1370920000</v>
      </c>
      <c r="F8" s="4">
        <f t="shared" si="0"/>
        <v>-157685180569</v>
      </c>
      <c r="G8" s="4">
        <v>0</v>
      </c>
      <c r="H8" s="4">
        <v>0</v>
      </c>
      <c r="I8" s="4">
        <v>0</v>
      </c>
      <c r="J8" s="4">
        <v>-24220000</v>
      </c>
      <c r="K8" s="24">
        <f t="shared" si="1"/>
        <v>29530280000</v>
      </c>
      <c r="L8" s="4">
        <v>6588</v>
      </c>
      <c r="M8" s="4">
        <v>6031</v>
      </c>
      <c r="N8" s="4">
        <v>676</v>
      </c>
      <c r="O8" s="4">
        <v>617</v>
      </c>
      <c r="P8" s="4">
        <v>17210800</v>
      </c>
      <c r="Q8" s="4">
        <v>17267000</v>
      </c>
      <c r="R8" s="5">
        <v>-1.4499999999999999E-2</v>
      </c>
      <c r="S8" s="4">
        <v>36638892</v>
      </c>
      <c r="T8" s="4">
        <f t="shared" si="2"/>
        <v>29810820.5</v>
      </c>
      <c r="U8" s="4">
        <f t="shared" si="3"/>
        <v>12796484</v>
      </c>
      <c r="V8" s="5">
        <v>2.8900000000000002E-2</v>
      </c>
    </row>
    <row r="9" spans="1:22" x14ac:dyDescent="0.2">
      <c r="A9" s="16" t="s">
        <v>286</v>
      </c>
      <c r="B9" s="4">
        <v>2847900</v>
      </c>
      <c r="C9" s="4">
        <v>283340</v>
      </c>
      <c r="D9" s="4">
        <v>2564560</v>
      </c>
      <c r="E9" s="4">
        <v>43887920000</v>
      </c>
      <c r="F9" s="4">
        <f t="shared" si="0"/>
        <v>-159056100569</v>
      </c>
      <c r="K9" s="24">
        <f t="shared" si="1"/>
        <v>29554500000</v>
      </c>
      <c r="L9" s="4">
        <v>7985</v>
      </c>
      <c r="M9" s="4">
        <v>6495</v>
      </c>
      <c r="N9" s="4">
        <v>940</v>
      </c>
      <c r="O9" s="4">
        <v>643</v>
      </c>
      <c r="P9" s="4">
        <v>23744800</v>
      </c>
      <c r="Q9" s="4">
        <v>17758200</v>
      </c>
      <c r="R9" s="5">
        <v>0.03</v>
      </c>
      <c r="S9" s="4">
        <v>42524459</v>
      </c>
      <c r="T9" s="4">
        <f t="shared" si="2"/>
        <v>19318059.5</v>
      </c>
      <c r="U9" s="4">
        <f t="shared" si="3"/>
        <v>12796484</v>
      </c>
      <c r="V9" s="5">
        <v>2.8999999999999998E-2</v>
      </c>
    </row>
    <row r="10" spans="1:22" x14ac:dyDescent="0.2">
      <c r="A10" s="16" t="s">
        <v>281</v>
      </c>
      <c r="B10" s="4">
        <v>132300</v>
      </c>
      <c r="C10" s="4">
        <v>700</v>
      </c>
      <c r="D10" s="4">
        <v>131600</v>
      </c>
      <c r="E10" s="4">
        <v>2216250000</v>
      </c>
      <c r="F10" s="4">
        <f t="shared" si="0"/>
        <v>-202944020569</v>
      </c>
      <c r="K10" s="24">
        <f t="shared" si="1"/>
        <v>29554500000</v>
      </c>
      <c r="L10" s="4">
        <v>2942</v>
      </c>
      <c r="M10" s="4">
        <v>5150</v>
      </c>
      <c r="N10" s="4">
        <v>267</v>
      </c>
      <c r="O10" s="4">
        <v>379</v>
      </c>
      <c r="P10" s="4">
        <v>7100900</v>
      </c>
      <c r="Q10" s="4">
        <v>10859800</v>
      </c>
      <c r="R10" s="5">
        <v>-1.47E-2</v>
      </c>
      <c r="S10" s="4">
        <v>18716164</v>
      </c>
      <c r="T10" s="4">
        <f t="shared" si="2"/>
        <v>20533374</v>
      </c>
      <c r="U10" s="4">
        <f t="shared" si="3"/>
        <v>12796484</v>
      </c>
      <c r="V10" s="5">
        <v>2.3599999999999999E-2</v>
      </c>
    </row>
    <row r="11" spans="1:22" x14ac:dyDescent="0.2">
      <c r="A11" s="16" t="s">
        <v>273</v>
      </c>
      <c r="B11" s="4">
        <v>51600</v>
      </c>
      <c r="C11" s="4">
        <v>47400</v>
      </c>
      <c r="D11" s="4">
        <v>4200</v>
      </c>
      <c r="E11" s="4">
        <v>74040000</v>
      </c>
      <c r="F11" s="4">
        <f t="shared" si="0"/>
        <v>-205160270569</v>
      </c>
      <c r="K11" s="24">
        <f t="shared" si="1"/>
        <v>29554500000</v>
      </c>
      <c r="L11" s="4">
        <v>5092</v>
      </c>
      <c r="M11" s="4">
        <v>4360</v>
      </c>
      <c r="N11" s="4">
        <v>482</v>
      </c>
      <c r="O11" s="4">
        <v>433</v>
      </c>
      <c r="P11" s="4">
        <v>12908300</v>
      </c>
      <c r="Q11" s="4">
        <v>11783800</v>
      </c>
      <c r="R11" s="5">
        <v>3.0000000000000001E-3</v>
      </c>
      <c r="S11" s="4">
        <v>25700700</v>
      </c>
      <c r="T11" s="4">
        <f t="shared" si="2"/>
        <v>19829015.5</v>
      </c>
      <c r="U11" s="4">
        <f t="shared" si="3"/>
        <v>12796484</v>
      </c>
      <c r="V11" s="5">
        <v>2.3199999999999998E-2</v>
      </c>
    </row>
    <row r="12" spans="1:22" x14ac:dyDescent="0.2">
      <c r="A12" s="16" t="s">
        <v>272</v>
      </c>
      <c r="B12" s="4">
        <v>9500</v>
      </c>
      <c r="C12" s="4">
        <v>63400</v>
      </c>
      <c r="D12" s="4">
        <v>-53900</v>
      </c>
      <c r="E12" s="4">
        <v>-910780000</v>
      </c>
      <c r="F12" s="4">
        <f t="shared" si="0"/>
        <v>-205234310569</v>
      </c>
      <c r="K12" s="24">
        <f t="shared" si="1"/>
        <v>29554500000</v>
      </c>
      <c r="L12" s="4">
        <v>3616</v>
      </c>
      <c r="M12" s="4">
        <v>3902</v>
      </c>
      <c r="N12" s="4">
        <v>322</v>
      </c>
      <c r="O12" s="4">
        <v>270</v>
      </c>
      <c r="P12" s="4">
        <v>11264700</v>
      </c>
      <c r="Q12" s="4">
        <v>8520600</v>
      </c>
      <c r="R12" s="5">
        <v>9.0000000000000011E-3</v>
      </c>
      <c r="S12" s="4">
        <v>20213131</v>
      </c>
      <c r="T12" s="4">
        <f t="shared" si="2"/>
        <v>16210398.5</v>
      </c>
      <c r="U12" s="4">
        <f t="shared" si="3"/>
        <v>12796484</v>
      </c>
      <c r="V12" s="5">
        <v>2.3399999999999997E-2</v>
      </c>
    </row>
    <row r="13" spans="1:22" x14ac:dyDescent="0.2">
      <c r="A13" s="16" t="s">
        <v>248</v>
      </c>
      <c r="B13" s="4">
        <v>31000</v>
      </c>
      <c r="C13" s="4">
        <v>30200</v>
      </c>
      <c r="D13" s="4">
        <v>800</v>
      </c>
      <c r="E13" s="4">
        <v>13290000</v>
      </c>
      <c r="F13" s="4">
        <f t="shared" si="0"/>
        <v>-204323530569</v>
      </c>
      <c r="K13" s="24">
        <f t="shared" si="1"/>
        <v>29554500000</v>
      </c>
      <c r="L13" s="4">
        <v>2877</v>
      </c>
      <c r="M13" s="4">
        <v>3498</v>
      </c>
      <c r="N13" s="4">
        <v>207</v>
      </c>
      <c r="O13" s="4">
        <v>214</v>
      </c>
      <c r="P13" s="4">
        <v>5907900</v>
      </c>
      <c r="Q13" s="4">
        <v>6296400</v>
      </c>
      <c r="R13" s="5">
        <v>0</v>
      </c>
      <c r="S13" s="4">
        <v>12796484</v>
      </c>
      <c r="T13" s="4">
        <f t="shared" si="2"/>
        <v>20841657</v>
      </c>
      <c r="U13" s="4">
        <f t="shared" si="3"/>
        <v>13099145</v>
      </c>
      <c r="V13" s="5">
        <v>1.78E-2</v>
      </c>
    </row>
    <row r="14" spans="1:22" x14ac:dyDescent="0.2">
      <c r="A14" s="16" t="s">
        <v>240</v>
      </c>
      <c r="B14" s="4">
        <v>272800</v>
      </c>
      <c r="C14" s="4">
        <v>94400</v>
      </c>
      <c r="D14" s="4">
        <v>178400</v>
      </c>
      <c r="E14" s="4">
        <v>3055890000</v>
      </c>
      <c r="F14" s="4">
        <f t="shared" si="0"/>
        <v>-204336820569</v>
      </c>
      <c r="K14" s="24">
        <f t="shared" si="1"/>
        <v>29554500000</v>
      </c>
      <c r="L14" s="4">
        <v>6537</v>
      </c>
      <c r="M14" s="4">
        <v>6048</v>
      </c>
      <c r="N14" s="4">
        <v>575</v>
      </c>
      <c r="O14" s="4">
        <v>505</v>
      </c>
      <c r="P14" s="4">
        <v>16661800</v>
      </c>
      <c r="Q14" s="4">
        <v>14027800</v>
      </c>
      <c r="R14" s="5">
        <v>6.0999999999999995E-3</v>
      </c>
      <c r="S14" s="4">
        <v>31659189</v>
      </c>
      <c r="T14" s="4">
        <f t="shared" si="2"/>
        <v>15580679.5</v>
      </c>
      <c r="U14" s="4">
        <f t="shared" si="3"/>
        <v>13099145</v>
      </c>
      <c r="V14" s="5">
        <v>3.1899999999999998E-2</v>
      </c>
    </row>
    <row r="15" spans="1:22" x14ac:dyDescent="0.2">
      <c r="A15" s="16" t="s">
        <v>239</v>
      </c>
      <c r="B15" s="4">
        <v>178200</v>
      </c>
      <c r="C15" s="4">
        <v>104100</v>
      </c>
      <c r="D15" s="4">
        <v>74100</v>
      </c>
      <c r="E15" s="4">
        <v>1245430000</v>
      </c>
      <c r="F15" s="4">
        <f t="shared" si="0"/>
        <v>-207392710569</v>
      </c>
      <c r="K15" s="24">
        <f t="shared" si="1"/>
        <v>29554500000</v>
      </c>
      <c r="L15" s="4">
        <v>3618</v>
      </c>
      <c r="M15" s="4">
        <v>3745</v>
      </c>
      <c r="N15" s="4">
        <v>185</v>
      </c>
      <c r="O15" s="4">
        <v>195</v>
      </c>
      <c r="P15" s="4">
        <v>5885600</v>
      </c>
      <c r="Q15" s="4">
        <v>8128200</v>
      </c>
      <c r="R15" s="5">
        <v>1.5300000000000001E-2</v>
      </c>
      <c r="S15" s="4">
        <v>13675809</v>
      </c>
      <c r="T15" s="4">
        <f t="shared" si="2"/>
        <v>34076788</v>
      </c>
      <c r="U15" s="4">
        <f t="shared" si="3"/>
        <v>13099145</v>
      </c>
      <c r="V15" s="5">
        <v>1.8100000000000002E-2</v>
      </c>
    </row>
    <row r="16" spans="1:22" x14ac:dyDescent="0.2">
      <c r="A16" s="16" t="s">
        <v>238</v>
      </c>
      <c r="B16" s="4">
        <v>254300</v>
      </c>
      <c r="C16" s="4">
        <v>379200</v>
      </c>
      <c r="D16" s="4">
        <v>-124900</v>
      </c>
      <c r="E16" s="4">
        <v>-2103180000</v>
      </c>
      <c r="F16" s="4">
        <f t="shared" si="0"/>
        <v>-208638140569</v>
      </c>
      <c r="K16" s="24">
        <f t="shared" si="1"/>
        <v>29554500000</v>
      </c>
      <c r="L16" s="4">
        <v>7703</v>
      </c>
      <c r="M16" s="4">
        <v>13640</v>
      </c>
      <c r="N16" s="4">
        <v>600</v>
      </c>
      <c r="O16" s="4">
        <v>1058</v>
      </c>
      <c r="P16" s="4">
        <v>17047100</v>
      </c>
      <c r="Q16" s="4">
        <v>31997400</v>
      </c>
      <c r="R16" s="5">
        <v>-4.0899999999999999E-2</v>
      </c>
      <c r="S16" s="4">
        <v>51750576</v>
      </c>
      <c r="T16" s="4">
        <f t="shared" si="2"/>
        <v>12886175.5</v>
      </c>
      <c r="U16" s="4">
        <f t="shared" si="3"/>
        <v>13099145</v>
      </c>
      <c r="V16" s="5">
        <v>6.9199999999999998E-2</v>
      </c>
    </row>
    <row r="17" spans="1:21" x14ac:dyDescent="0.2">
      <c r="A17" s="16" t="s">
        <v>234</v>
      </c>
      <c r="B17" s="4">
        <v>0</v>
      </c>
      <c r="C17" s="4">
        <v>700</v>
      </c>
      <c r="D17" s="4">
        <v>-700</v>
      </c>
      <c r="E17" s="4">
        <v>-12030000</v>
      </c>
      <c r="F17" s="4">
        <f t="shared" si="0"/>
        <v>-206534960569</v>
      </c>
      <c r="K17" s="24">
        <f t="shared" si="1"/>
        <v>29554500000</v>
      </c>
      <c r="L17" s="4">
        <v>2055</v>
      </c>
      <c r="M17" s="4">
        <v>3541</v>
      </c>
      <c r="N17" s="4">
        <v>164</v>
      </c>
      <c r="O17" s="4">
        <v>249</v>
      </c>
      <c r="P17" s="4">
        <v>0</v>
      </c>
      <c r="Q17" s="4">
        <v>0</v>
      </c>
      <c r="R17" s="5">
        <v>0</v>
      </c>
      <c r="S17" s="4">
        <v>13099145</v>
      </c>
      <c r="T17" s="4">
        <f t="shared" si="2"/>
        <v>20568799.5</v>
      </c>
      <c r="U17" s="4">
        <f t="shared" si="3"/>
        <v>15366048</v>
      </c>
    </row>
    <row r="18" spans="1:21" x14ac:dyDescent="0.2">
      <c r="A18" s="16" t="s">
        <v>233</v>
      </c>
      <c r="B18" s="4">
        <v>108500</v>
      </c>
      <c r="C18" s="4">
        <v>1300</v>
      </c>
      <c r="D18" s="4">
        <v>107200</v>
      </c>
      <c r="E18" s="4">
        <v>1840670000</v>
      </c>
      <c r="F18" s="4">
        <f t="shared" si="0"/>
        <v>-206522930569</v>
      </c>
      <c r="K18" s="24">
        <f t="shared" si="1"/>
        <v>29554500000</v>
      </c>
      <c r="L18" s="4"/>
      <c r="M18" s="4"/>
      <c r="N18" s="4"/>
      <c r="O18" s="4"/>
      <c r="P18" s="4">
        <v>7609100</v>
      </c>
      <c r="Q18" s="4">
        <v>8112000</v>
      </c>
      <c r="R18" s="5">
        <v>0</v>
      </c>
      <c r="S18" s="4">
        <v>17097182</v>
      </c>
      <c r="T18" s="4">
        <f t="shared" si="2"/>
        <v>22000033</v>
      </c>
      <c r="U18" s="4">
        <f t="shared" si="3"/>
        <v>10024125</v>
      </c>
    </row>
    <row r="19" spans="1:21" x14ac:dyDescent="0.2">
      <c r="A19" s="16" t="s">
        <v>232</v>
      </c>
      <c r="B19" s="4">
        <v>5300</v>
      </c>
      <c r="C19" s="4">
        <v>467649</v>
      </c>
      <c r="D19" s="4">
        <v>-462349</v>
      </c>
      <c r="E19" s="4">
        <v>-7972690000</v>
      </c>
      <c r="F19" s="4">
        <f t="shared" si="0"/>
        <v>-208363600569</v>
      </c>
      <c r="G19" s="4">
        <v>1830000</v>
      </c>
      <c r="H19" s="4">
        <v>0</v>
      </c>
      <c r="I19" s="4">
        <v>1830000</v>
      </c>
      <c r="J19" s="4">
        <v>29554500000</v>
      </c>
      <c r="K19" s="24">
        <f t="shared" si="1"/>
        <v>29554500000</v>
      </c>
      <c r="L19" s="4"/>
      <c r="M19" s="4"/>
      <c r="N19" s="4"/>
      <c r="O19" s="4"/>
      <c r="P19" s="4">
        <v>8826700</v>
      </c>
      <c r="Q19" s="4">
        <v>9773400</v>
      </c>
      <c r="R19" s="5">
        <v>0</v>
      </c>
      <c r="S19" s="4">
        <v>19919955</v>
      </c>
      <c r="T19" s="4">
        <f t="shared" si="2"/>
        <v>21797861</v>
      </c>
      <c r="U19" s="4">
        <f t="shared" si="3"/>
        <v>10024125</v>
      </c>
    </row>
    <row r="20" spans="1:21" x14ac:dyDescent="0.2">
      <c r="A20" s="16" t="s">
        <v>231</v>
      </c>
      <c r="B20" s="4">
        <v>13600</v>
      </c>
      <c r="C20" s="4">
        <v>76200</v>
      </c>
      <c r="D20" s="4">
        <v>-62600</v>
      </c>
      <c r="E20" s="4">
        <v>-1068720000</v>
      </c>
      <c r="F20" s="4">
        <f t="shared" si="0"/>
        <v>-200390910569</v>
      </c>
      <c r="K20">
        <f t="shared" si="1"/>
        <v>0</v>
      </c>
      <c r="L20" s="4"/>
      <c r="M20" s="4"/>
      <c r="N20" s="4"/>
      <c r="O20" s="4"/>
      <c r="P20" s="4">
        <v>6404100</v>
      </c>
      <c r="Q20" s="4">
        <v>8058600</v>
      </c>
      <c r="R20" s="5">
        <v>1.1899999999999999E-2</v>
      </c>
      <c r="S20" s="4">
        <v>15366048</v>
      </c>
      <c r="T20" s="4">
        <f t="shared" si="2"/>
        <v>16018329</v>
      </c>
      <c r="U20" s="4">
        <f t="shared" si="3"/>
        <v>10024125</v>
      </c>
    </row>
    <row r="21" spans="1:21" x14ac:dyDescent="0.2">
      <c r="A21" s="16" t="s">
        <v>230</v>
      </c>
      <c r="B21" s="4">
        <v>94930</v>
      </c>
      <c r="C21" s="4">
        <v>11600</v>
      </c>
      <c r="D21" s="4">
        <v>83330</v>
      </c>
      <c r="E21" s="4">
        <v>1399200000</v>
      </c>
      <c r="F21" s="4">
        <f t="shared" si="0"/>
        <v>-199322190569</v>
      </c>
      <c r="K21">
        <f t="shared" si="1"/>
        <v>0</v>
      </c>
      <c r="L21" s="4"/>
      <c r="M21" s="4"/>
      <c r="N21" s="4"/>
      <c r="O21" s="4"/>
      <c r="P21" s="4">
        <v>10296700</v>
      </c>
      <c r="Q21" s="4">
        <v>8319100</v>
      </c>
      <c r="R21" s="5">
        <v>1.2E-2</v>
      </c>
      <c r="S21" s="4">
        <v>19444900</v>
      </c>
      <c r="T21" s="4">
        <f t="shared" si="2"/>
        <v>30385282</v>
      </c>
      <c r="U21" s="4">
        <f t="shared" si="3"/>
        <v>10024125</v>
      </c>
    </row>
    <row r="22" spans="1:21" x14ac:dyDescent="0.2">
      <c r="A22" s="16" t="s">
        <v>229</v>
      </c>
      <c r="B22" s="4">
        <v>16500</v>
      </c>
      <c r="C22" s="4">
        <v>190300</v>
      </c>
      <c r="D22" s="4">
        <v>-173800</v>
      </c>
      <c r="E22" s="4">
        <v>-2956200000</v>
      </c>
      <c r="F22" s="4">
        <f t="shared" si="0"/>
        <v>-200721390569</v>
      </c>
      <c r="K22">
        <f t="shared" si="1"/>
        <v>0</v>
      </c>
      <c r="L22" s="4"/>
      <c r="M22" s="4"/>
      <c r="N22" s="4"/>
      <c r="O22" s="4"/>
      <c r="P22" s="4">
        <v>7406500</v>
      </c>
      <c r="Q22" s="4">
        <v>10597200</v>
      </c>
      <c r="R22" s="5">
        <v>-8.8999999999999999E-3</v>
      </c>
      <c r="S22" s="4">
        <v>19624313</v>
      </c>
      <c r="T22" s="4">
        <f t="shared" si="2"/>
        <v>16955965.5</v>
      </c>
      <c r="U22" s="4">
        <f t="shared" si="3"/>
        <v>10024125</v>
      </c>
    </row>
    <row r="23" spans="1:21" x14ac:dyDescent="0.2">
      <c r="A23" s="16" t="s">
        <v>228</v>
      </c>
      <c r="B23" s="4">
        <v>2000</v>
      </c>
      <c r="C23" s="4">
        <v>493100</v>
      </c>
      <c r="D23" s="4">
        <v>-491100</v>
      </c>
      <c r="E23" s="4">
        <v>-8241650000</v>
      </c>
      <c r="F23" s="4">
        <f t="shared" si="0"/>
        <v>-197765190569</v>
      </c>
      <c r="K23">
        <f t="shared" si="1"/>
        <v>0</v>
      </c>
      <c r="L23" s="4"/>
      <c r="M23" s="4"/>
      <c r="N23" s="4"/>
      <c r="O23" s="4"/>
      <c r="P23" s="4">
        <v>3849400</v>
      </c>
      <c r="Q23" s="4">
        <v>5319400</v>
      </c>
      <c r="R23" s="5">
        <v>-5.7999999999999996E-3</v>
      </c>
      <c r="S23" s="4">
        <v>10024125</v>
      </c>
      <c r="T23" s="4">
        <f t="shared" si="2"/>
        <v>45693696</v>
      </c>
      <c r="U23" s="4">
        <f t="shared" si="3"/>
        <v>12673206</v>
      </c>
    </row>
    <row r="24" spans="1:21" x14ac:dyDescent="0.2">
      <c r="A24" s="16" t="s">
        <v>222</v>
      </c>
      <c r="B24" s="4">
        <v>103000</v>
      </c>
      <c r="C24" s="4">
        <v>681500</v>
      </c>
      <c r="D24" s="4">
        <v>-578500</v>
      </c>
      <c r="E24" s="4">
        <v>-9720690000</v>
      </c>
      <c r="F24" s="4">
        <f t="shared" si="0"/>
        <v>-189523540569</v>
      </c>
      <c r="K24">
        <f t="shared" si="1"/>
        <v>0</v>
      </c>
      <c r="L24" s="4"/>
      <c r="M24" s="4"/>
      <c r="N24" s="4"/>
      <c r="O24" s="4"/>
      <c r="P24" s="4">
        <v>9798600</v>
      </c>
      <c r="Q24" s="4">
        <v>6698000</v>
      </c>
      <c r="R24" s="5">
        <v>9.0000000000000011E-3</v>
      </c>
      <c r="S24" s="4">
        <v>17485550</v>
      </c>
      <c r="T24" s="4">
        <f t="shared" si="2"/>
        <v>22897025</v>
      </c>
      <c r="U24" s="4">
        <f t="shared" si="3"/>
        <v>12673206</v>
      </c>
    </row>
    <row r="25" spans="1:21" x14ac:dyDescent="0.2">
      <c r="A25" s="16" t="s">
        <v>213</v>
      </c>
      <c r="B25" s="4">
        <v>148200</v>
      </c>
      <c r="C25" s="4">
        <v>106369</v>
      </c>
      <c r="D25" s="4">
        <v>41831</v>
      </c>
      <c r="E25" s="4">
        <v>662540000</v>
      </c>
      <c r="F25" s="4">
        <f t="shared" si="0"/>
        <v>-179802850569</v>
      </c>
      <c r="K25">
        <f t="shared" si="1"/>
        <v>0</v>
      </c>
      <c r="L25" s="4"/>
      <c r="M25" s="4"/>
      <c r="N25" s="4"/>
      <c r="O25" s="4"/>
      <c r="P25" s="4">
        <v>6658600</v>
      </c>
      <c r="Q25" s="4">
        <v>7946900</v>
      </c>
      <c r="R25" s="5">
        <v>2.4399999999999998E-2</v>
      </c>
      <c r="S25" s="4">
        <v>16403000</v>
      </c>
      <c r="T25" s="4">
        <f t="shared" si="2"/>
        <v>22356219</v>
      </c>
      <c r="U25" s="4">
        <f t="shared" si="3"/>
        <v>12591758</v>
      </c>
    </row>
    <row r="26" spans="1:21" x14ac:dyDescent="0.2">
      <c r="A26" s="16" t="s">
        <v>212</v>
      </c>
      <c r="B26" s="4">
        <v>177700</v>
      </c>
      <c r="C26" s="4">
        <v>459800</v>
      </c>
      <c r="D26" s="4">
        <v>-282100</v>
      </c>
      <c r="E26" s="4">
        <v>-4648400000</v>
      </c>
      <c r="F26" s="4">
        <f t="shared" si="0"/>
        <v>-180465390569</v>
      </c>
      <c r="K26">
        <f>K27+J26</f>
        <v>0</v>
      </c>
      <c r="L26" s="4"/>
      <c r="M26" s="4"/>
      <c r="N26" s="4"/>
      <c r="O26" s="4"/>
      <c r="P26" s="4">
        <v>4740700</v>
      </c>
      <c r="Q26" s="4">
        <v>6981200</v>
      </c>
      <c r="R26" s="5">
        <v>-6.0000000000000001E-3</v>
      </c>
      <c r="S26" s="4">
        <v>12673206</v>
      </c>
      <c r="T26" s="4">
        <f t="shared" si="2"/>
        <v>46448167.5</v>
      </c>
      <c r="U26" s="4">
        <f t="shared" si="3"/>
        <v>12591758</v>
      </c>
    </row>
    <row r="27" spans="1:21" x14ac:dyDescent="0.2">
      <c r="A27" s="16" t="s">
        <v>211</v>
      </c>
      <c r="B27" s="4">
        <v>438856</v>
      </c>
      <c r="C27" s="4">
        <v>3360700</v>
      </c>
      <c r="D27" s="4">
        <v>-2921844</v>
      </c>
      <c r="E27" s="4">
        <v>-48200350000</v>
      </c>
      <c r="F27" s="4">
        <f t="shared" si="0"/>
        <v>-175816990569</v>
      </c>
      <c r="K27">
        <f>J27+K29</f>
        <v>0</v>
      </c>
      <c r="R27" s="5">
        <v>3.0999999999999999E-3</v>
      </c>
      <c r="S27" s="4">
        <v>24040417</v>
      </c>
      <c r="T27" s="4">
        <f t="shared" si="2"/>
        <v>26754274</v>
      </c>
      <c r="U27" s="4">
        <f t="shared" si="3"/>
        <v>12591758</v>
      </c>
    </row>
    <row r="28" spans="1:21" x14ac:dyDescent="0.2">
      <c r="A28" s="16" t="s">
        <v>210</v>
      </c>
      <c r="B28" s="4">
        <v>164800</v>
      </c>
      <c r="C28" s="4">
        <v>331700</v>
      </c>
      <c r="D28" s="4">
        <v>-166900</v>
      </c>
      <c r="E28" s="4">
        <v>-2765140000</v>
      </c>
      <c r="F28" s="4">
        <f t="shared" si="0"/>
        <v>-127616640569</v>
      </c>
      <c r="L28" s="4"/>
      <c r="M28" s="4"/>
      <c r="N28" s="4"/>
      <c r="O28" s="4"/>
      <c r="P28" s="4">
        <v>8327000</v>
      </c>
      <c r="Q28" s="4">
        <v>13670700</v>
      </c>
      <c r="R28" s="5">
        <v>-9.0000000000000011E-3</v>
      </c>
      <c r="S28" s="4">
        <v>24080111</v>
      </c>
      <c r="T28" s="4">
        <f t="shared" si="2"/>
        <v>33424334.5</v>
      </c>
      <c r="U28" s="4">
        <f t="shared" si="3"/>
        <v>12591758</v>
      </c>
    </row>
    <row r="29" spans="1:21" x14ac:dyDescent="0.2">
      <c r="A29" s="16" t="s">
        <v>209</v>
      </c>
      <c r="B29" s="4">
        <v>47300</v>
      </c>
      <c r="C29" s="4">
        <v>135935</v>
      </c>
      <c r="D29" s="4">
        <v>-88635</v>
      </c>
      <c r="E29" s="4">
        <v>-1525270000</v>
      </c>
      <c r="F29" s="4">
        <f t="shared" si="0"/>
        <v>-124851500569</v>
      </c>
      <c r="K29">
        <f>J29</f>
        <v>0</v>
      </c>
      <c r="R29" s="5">
        <v>-2.92E-2</v>
      </c>
      <c r="S29" s="4">
        <v>28229674</v>
      </c>
      <c r="T29" s="4">
        <f t="shared" si="2"/>
        <v>18324502</v>
      </c>
      <c r="U29" s="4">
        <f t="shared" si="3"/>
        <v>12591758</v>
      </c>
    </row>
    <row r="30" spans="1:21" x14ac:dyDescent="0.2">
      <c r="A30" s="16" t="s">
        <v>208</v>
      </c>
      <c r="B30" s="4">
        <v>391100</v>
      </c>
      <c r="C30" s="4">
        <v>291500</v>
      </c>
      <c r="D30" s="4">
        <v>99600</v>
      </c>
      <c r="E30" s="4">
        <v>1712100000</v>
      </c>
      <c r="F30" s="4">
        <f t="shared" si="0"/>
        <v>-123326230569</v>
      </c>
      <c r="R30" s="5">
        <v>0</v>
      </c>
      <c r="S30" s="4">
        <v>12591758</v>
      </c>
      <c r="T30" s="4">
        <f t="shared" si="2"/>
        <v>38362115</v>
      </c>
      <c r="U30" s="4">
        <f t="shared" si="3"/>
        <v>23887806</v>
      </c>
    </row>
    <row r="31" spans="1:21" x14ac:dyDescent="0.2">
      <c r="A31" s="16" t="s">
        <v>207</v>
      </c>
      <c r="B31" s="4">
        <v>34900</v>
      </c>
      <c r="C31" s="4">
        <v>254000</v>
      </c>
      <c r="D31" s="4">
        <v>-219100</v>
      </c>
      <c r="E31" s="4">
        <v>-3677830000</v>
      </c>
      <c r="F31" s="4">
        <f t="shared" si="0"/>
        <v>-125038330569</v>
      </c>
      <c r="R31" s="5">
        <v>-5.7999999999999996E-3</v>
      </c>
      <c r="S31" s="4">
        <v>41146251</v>
      </c>
      <c r="T31" s="4">
        <f t="shared" si="2"/>
        <v>22997046.5</v>
      </c>
      <c r="U31" s="4">
        <f t="shared" si="3"/>
        <v>23887806</v>
      </c>
    </row>
    <row r="32" spans="1:21" x14ac:dyDescent="0.2">
      <c r="A32" s="16" t="s">
        <v>206</v>
      </c>
      <c r="B32" s="4">
        <v>102510</v>
      </c>
      <c r="C32" s="4">
        <v>87600</v>
      </c>
      <c r="D32" s="4">
        <v>14910</v>
      </c>
      <c r="E32" s="4">
        <v>257280000</v>
      </c>
      <c r="F32" s="4">
        <f t="shared" si="0"/>
        <v>-121360500569</v>
      </c>
      <c r="R32" s="5">
        <v>-1.43E-2</v>
      </c>
      <c r="S32" s="4">
        <v>23887806</v>
      </c>
      <c r="T32" s="4">
        <f t="shared" si="2"/>
        <v>65387079.5</v>
      </c>
      <c r="U32" s="4">
        <f t="shared" si="3"/>
        <v>29391050</v>
      </c>
    </row>
    <row r="33" spans="1:21" x14ac:dyDescent="0.2">
      <c r="A33" s="16" t="s">
        <v>205</v>
      </c>
      <c r="B33" s="4">
        <v>302800</v>
      </c>
      <c r="C33" s="4">
        <v>941805</v>
      </c>
      <c r="D33" s="4">
        <v>-639005</v>
      </c>
      <c r="E33" s="4">
        <v>-10996420000</v>
      </c>
      <c r="F33" s="4">
        <f t="shared" si="0"/>
        <v>-121617780569</v>
      </c>
      <c r="R33" s="5">
        <v>-3.32E-2</v>
      </c>
      <c r="S33" s="4">
        <v>73901842</v>
      </c>
      <c r="T33" s="4">
        <f t="shared" si="2"/>
        <v>37305143.5</v>
      </c>
      <c r="U33" s="4">
        <f t="shared" si="3"/>
        <v>29391050</v>
      </c>
    </row>
    <row r="34" spans="1:21" x14ac:dyDescent="0.2">
      <c r="A34" s="16" t="s">
        <v>204</v>
      </c>
      <c r="B34" s="4">
        <v>88900</v>
      </c>
      <c r="C34" s="4">
        <v>1988625</v>
      </c>
      <c r="D34" s="4">
        <v>-1899725</v>
      </c>
      <c r="E34" s="4">
        <v>-33780880000</v>
      </c>
      <c r="F34" s="4">
        <f t="shared" si="0"/>
        <v>-110621360569</v>
      </c>
      <c r="R34" s="5">
        <v>1.9799999999999998E-2</v>
      </c>
      <c r="S34" s="4">
        <v>29391050</v>
      </c>
      <c r="T34" s="4">
        <f t="shared" si="2"/>
        <v>37399794</v>
      </c>
      <c r="U34" s="4">
        <f t="shared" si="3"/>
        <v>24057246</v>
      </c>
    </row>
    <row r="35" spans="1:21" x14ac:dyDescent="0.2">
      <c r="A35" s="16" t="s">
        <v>203</v>
      </c>
      <c r="B35" s="4">
        <v>5500</v>
      </c>
      <c r="C35" s="4">
        <v>1477919</v>
      </c>
      <c r="D35" s="4">
        <v>-1472419</v>
      </c>
      <c r="E35" s="4">
        <v>-26085820000</v>
      </c>
      <c r="F35" s="4">
        <f t="shared" si="0"/>
        <v>-76840480569</v>
      </c>
      <c r="R35" s="5">
        <v>-5.6000000000000008E-3</v>
      </c>
      <c r="S35" s="4">
        <v>32039232</v>
      </c>
      <c r="T35" s="4">
        <f t="shared" si="2"/>
        <v>49120303.5</v>
      </c>
      <c r="U35" s="4">
        <f t="shared" si="3"/>
        <v>24057246</v>
      </c>
    </row>
    <row r="36" spans="1:21" x14ac:dyDescent="0.2">
      <c r="A36" s="16" t="s">
        <v>202</v>
      </c>
      <c r="B36" s="4">
        <v>831800</v>
      </c>
      <c r="C36" s="4">
        <v>1542650</v>
      </c>
      <c r="D36" s="4">
        <v>-710850</v>
      </c>
      <c r="E36" s="4">
        <v>-12299450000</v>
      </c>
      <c r="F36" s="4">
        <f t="shared" si="0"/>
        <v>-50754660569</v>
      </c>
      <c r="R36" s="5">
        <v>6.59E-2</v>
      </c>
      <c r="S36" s="4">
        <v>68855918</v>
      </c>
      <c r="T36" s="4">
        <f t="shared" si="2"/>
        <v>39287397</v>
      </c>
      <c r="U36" s="4">
        <f t="shared" si="3"/>
        <v>22106287</v>
      </c>
    </row>
    <row r="37" spans="1:21" x14ac:dyDescent="0.2">
      <c r="A37" s="16" t="s">
        <v>201</v>
      </c>
      <c r="B37" s="4">
        <v>210600</v>
      </c>
      <c r="C37" s="4">
        <v>364800</v>
      </c>
      <c r="D37" s="4">
        <v>-154200</v>
      </c>
      <c r="E37" s="4">
        <v>-2525110000</v>
      </c>
      <c r="F37" s="4">
        <f t="shared" si="0"/>
        <v>-38455210569</v>
      </c>
      <c r="R37" s="5">
        <v>1.83E-2</v>
      </c>
      <c r="S37" s="4">
        <v>29428437</v>
      </c>
      <c r="T37" s="4">
        <f t="shared" si="2"/>
        <v>49933331.5</v>
      </c>
      <c r="U37" s="4">
        <f t="shared" si="3"/>
        <v>22106287</v>
      </c>
    </row>
    <row r="38" spans="1:21" x14ac:dyDescent="0.2">
      <c r="A38" s="16" t="s">
        <v>200</v>
      </c>
      <c r="B38" s="4">
        <v>111200</v>
      </c>
      <c r="C38" s="4">
        <v>586400</v>
      </c>
      <c r="D38" s="4">
        <v>-475200</v>
      </c>
      <c r="E38" s="4">
        <v>-7954610000</v>
      </c>
      <c r="F38" s="4">
        <f t="shared" si="0"/>
        <v>-35930100569</v>
      </c>
      <c r="R38" s="5">
        <v>-3.0000000000000001E-3</v>
      </c>
      <c r="S38" s="4">
        <v>38618995</v>
      </c>
      <c r="T38" s="4">
        <f t="shared" si="2"/>
        <v>29753624.5</v>
      </c>
      <c r="U38" s="4">
        <f t="shared" si="3"/>
        <v>22106287</v>
      </c>
    </row>
    <row r="39" spans="1:21" x14ac:dyDescent="0.2">
      <c r="A39" s="16" t="s">
        <v>199</v>
      </c>
      <c r="B39" s="4">
        <v>74400</v>
      </c>
      <c r="C39" s="4">
        <v>963700</v>
      </c>
      <c r="D39" s="4">
        <v>-889300</v>
      </c>
      <c r="E39" s="4">
        <v>-14535680000</v>
      </c>
      <c r="F39" s="4">
        <f t="shared" si="0"/>
        <v>-27975490569</v>
      </c>
      <c r="R39" s="5">
        <v>1.24E-2</v>
      </c>
      <c r="S39" s="4">
        <v>24057246</v>
      </c>
      <c r="T39" s="4">
        <f t="shared" si="2"/>
        <v>37883698</v>
      </c>
      <c r="U39" s="4">
        <f t="shared" si="3"/>
        <v>22106287</v>
      </c>
    </row>
    <row r="40" spans="1:21" x14ac:dyDescent="0.2">
      <c r="A40" s="16" t="s">
        <v>198</v>
      </c>
      <c r="B40" s="4">
        <v>687975</v>
      </c>
      <c r="C40" s="4">
        <v>759400</v>
      </c>
      <c r="D40" s="4">
        <v>-71425</v>
      </c>
      <c r="E40" s="4">
        <v>-1224460000</v>
      </c>
      <c r="F40" s="4">
        <f t="shared" si="0"/>
        <v>-13439810569</v>
      </c>
      <c r="R40" s="5">
        <v>9.3999999999999986E-3</v>
      </c>
      <c r="S40" s="4">
        <v>35577979</v>
      </c>
      <c r="T40" s="4">
        <f t="shared" si="2"/>
        <v>28510889</v>
      </c>
      <c r="U40" s="4">
        <f t="shared" si="3"/>
        <v>22106287</v>
      </c>
    </row>
    <row r="41" spans="1:21" x14ac:dyDescent="0.2">
      <c r="A41" s="16" t="s">
        <v>197</v>
      </c>
      <c r="B41" s="4">
        <v>32100</v>
      </c>
      <c r="C41" s="4">
        <v>820500</v>
      </c>
      <c r="D41" s="4">
        <v>-788400</v>
      </c>
      <c r="E41" s="4">
        <v>-12885570000</v>
      </c>
      <c r="F41" s="4">
        <f t="shared" si="0"/>
        <v>-12215350569</v>
      </c>
      <c r="R41" s="5">
        <v>-3.0099999999999998E-2</v>
      </c>
      <c r="S41" s="4">
        <v>22106287</v>
      </c>
      <c r="T41" s="4">
        <f t="shared" si="2"/>
        <v>51102690.5</v>
      </c>
      <c r="U41" s="4">
        <f t="shared" si="3"/>
        <v>29384689</v>
      </c>
    </row>
    <row r="42" spans="1:21" x14ac:dyDescent="0.2">
      <c r="A42" s="16" t="s">
        <v>196</v>
      </c>
      <c r="B42" s="4">
        <v>1659700</v>
      </c>
      <c r="C42" s="4">
        <v>656600</v>
      </c>
      <c r="D42" s="4">
        <v>1003100</v>
      </c>
      <c r="E42" s="4">
        <v>15940430000</v>
      </c>
      <c r="F42" s="4">
        <f t="shared" si="0"/>
        <v>670219431</v>
      </c>
      <c r="R42" s="5">
        <v>3.7499999999999999E-2</v>
      </c>
      <c r="S42" s="4">
        <v>56872317</v>
      </c>
      <c r="T42" s="4">
        <f t="shared" si="2"/>
        <v>50726132.5</v>
      </c>
      <c r="U42" s="4">
        <f t="shared" si="3"/>
        <v>29384689</v>
      </c>
    </row>
    <row r="43" spans="1:21" x14ac:dyDescent="0.2">
      <c r="A43" s="16" t="s">
        <v>195</v>
      </c>
      <c r="B43" s="4">
        <v>702100</v>
      </c>
      <c r="C43" s="4">
        <v>1216600</v>
      </c>
      <c r="D43" s="4">
        <v>-514500</v>
      </c>
      <c r="E43" s="4">
        <v>-9245770000</v>
      </c>
      <c r="F43" s="4">
        <f t="shared" si="0"/>
        <v>-15270210569</v>
      </c>
      <c r="R43" s="5">
        <v>-6.9699999999999998E-2</v>
      </c>
      <c r="S43" s="4">
        <v>45219237</v>
      </c>
      <c r="T43" s="4">
        <f t="shared" si="2"/>
        <v>52231444</v>
      </c>
      <c r="U43" s="4">
        <f t="shared" si="3"/>
        <v>29384689</v>
      </c>
    </row>
    <row r="44" spans="1:21" x14ac:dyDescent="0.2">
      <c r="A44" s="16" t="s">
        <v>194</v>
      </c>
      <c r="B44" s="4">
        <v>415900</v>
      </c>
      <c r="C44" s="4">
        <v>835300</v>
      </c>
      <c r="D44" s="4">
        <v>-419400</v>
      </c>
      <c r="E44" s="4">
        <v>-7088780000</v>
      </c>
      <c r="F44" s="4">
        <f t="shared" si="0"/>
        <v>-6024440569</v>
      </c>
      <c r="R44" s="5">
        <v>1.18E-2</v>
      </c>
      <c r="S44" s="4">
        <v>42760356</v>
      </c>
      <c r="T44" s="4">
        <f t="shared" si="2"/>
        <v>38087846</v>
      </c>
      <c r="U44" s="4">
        <f t="shared" si="3"/>
        <v>29384689</v>
      </c>
    </row>
    <row r="45" spans="1:21" x14ac:dyDescent="0.2">
      <c r="A45" s="16" t="s">
        <v>193</v>
      </c>
      <c r="B45" s="4">
        <v>411200</v>
      </c>
      <c r="C45" s="4">
        <v>1587200</v>
      </c>
      <c r="D45" s="4">
        <v>-1176000</v>
      </c>
      <c r="E45" s="4">
        <v>-19928790000</v>
      </c>
      <c r="F45" s="4">
        <f t="shared" si="0"/>
        <v>1064339431</v>
      </c>
      <c r="R45" s="5">
        <v>6.0000000000000001E-3</v>
      </c>
      <c r="S45" s="4">
        <v>29384689</v>
      </c>
      <c r="T45" s="4">
        <f t="shared" si="2"/>
        <v>39339067</v>
      </c>
      <c r="U45" s="4">
        <f t="shared" si="3"/>
        <v>34915491</v>
      </c>
    </row>
    <row r="46" spans="1:21" x14ac:dyDescent="0.2">
      <c r="A46" s="16" t="s">
        <v>192</v>
      </c>
      <c r="B46" s="4">
        <v>1334200</v>
      </c>
      <c r="C46" s="4">
        <v>216400</v>
      </c>
      <c r="D46" s="4">
        <v>1117800</v>
      </c>
      <c r="E46" s="4">
        <v>18167540000</v>
      </c>
      <c r="F46" s="4">
        <f t="shared" si="0"/>
        <v>20993129431</v>
      </c>
      <c r="R46" s="5">
        <v>4.3299999999999998E-2</v>
      </c>
      <c r="S46" s="4">
        <v>49146357</v>
      </c>
      <c r="T46" s="4">
        <f t="shared" si="2"/>
        <v>43912358.5</v>
      </c>
      <c r="U46" s="4">
        <f t="shared" si="3"/>
        <v>34915491</v>
      </c>
    </row>
    <row r="47" spans="1:21" x14ac:dyDescent="0.2">
      <c r="A47" s="16" t="s">
        <v>191</v>
      </c>
      <c r="B47" s="4">
        <v>738000</v>
      </c>
      <c r="C47" s="4">
        <v>1992934</v>
      </c>
      <c r="D47" s="4">
        <v>-1254934</v>
      </c>
      <c r="E47" s="4">
        <v>-21088490000</v>
      </c>
      <c r="F47" s="4">
        <f t="shared" si="0"/>
        <v>2825589431</v>
      </c>
      <c r="R47" s="5">
        <v>-3.5699999999999996E-2</v>
      </c>
      <c r="S47" s="4">
        <v>61247668</v>
      </c>
      <c r="T47" s="4">
        <f t="shared" si="2"/>
        <v>37511961.5</v>
      </c>
      <c r="U47" s="4">
        <f t="shared" si="3"/>
        <v>34915491</v>
      </c>
    </row>
    <row r="48" spans="1:21" x14ac:dyDescent="0.2">
      <c r="A48" s="16" t="s">
        <v>190</v>
      </c>
      <c r="B48" s="4">
        <v>1465300</v>
      </c>
      <c r="C48" s="4">
        <v>25000</v>
      </c>
      <c r="D48" s="4">
        <v>1440300</v>
      </c>
      <c r="E48" s="4">
        <v>23373590000</v>
      </c>
      <c r="F48" s="4">
        <f t="shared" si="0"/>
        <v>23914079431</v>
      </c>
      <c r="R48" s="5">
        <v>2.76E-2</v>
      </c>
      <c r="S48" s="4">
        <v>35450003</v>
      </c>
      <c r="T48" s="4">
        <f t="shared" si="2"/>
        <v>37191346.5</v>
      </c>
      <c r="U48" s="4">
        <f t="shared" si="3"/>
        <v>34915491</v>
      </c>
    </row>
    <row r="49" spans="1:21" x14ac:dyDescent="0.2">
      <c r="A49" s="16" t="s">
        <v>189</v>
      </c>
      <c r="B49" s="4">
        <v>495200</v>
      </c>
      <c r="C49" s="4">
        <v>410800</v>
      </c>
      <c r="D49" s="4">
        <v>84400</v>
      </c>
      <c r="E49" s="4">
        <v>1460330000</v>
      </c>
      <c r="F49" s="4">
        <f t="shared" si="0"/>
        <v>540489431</v>
      </c>
      <c r="R49" s="5">
        <v>1.24E-2</v>
      </c>
      <c r="S49" s="4">
        <v>40189417</v>
      </c>
      <c r="T49" s="4">
        <f t="shared" si="2"/>
        <v>36909937.5</v>
      </c>
      <c r="U49" s="4">
        <f t="shared" si="3"/>
        <v>34915491</v>
      </c>
    </row>
    <row r="50" spans="1:21" x14ac:dyDescent="0.2">
      <c r="A50" s="16" t="s">
        <v>188</v>
      </c>
      <c r="B50" s="4">
        <v>326600</v>
      </c>
      <c r="C50" s="4">
        <v>745900</v>
      </c>
      <c r="D50" s="4">
        <v>-419300</v>
      </c>
      <c r="E50" s="4">
        <v>-6925400000</v>
      </c>
      <c r="F50" s="4">
        <f t="shared" si="0"/>
        <v>-919840569</v>
      </c>
      <c r="R50" s="5">
        <v>1.26E-2</v>
      </c>
      <c r="S50" s="4">
        <v>34915491</v>
      </c>
      <c r="T50" s="4">
        <f t="shared" si="2"/>
        <v>40679916</v>
      </c>
      <c r="U50" s="4">
        <f t="shared" si="3"/>
        <v>29531777</v>
      </c>
    </row>
    <row r="51" spans="1:21" x14ac:dyDescent="0.2">
      <c r="A51" s="16" t="s">
        <v>187</v>
      </c>
      <c r="B51" s="4">
        <v>208800</v>
      </c>
      <c r="C51" s="4">
        <v>1019500</v>
      </c>
      <c r="D51" s="4">
        <v>-810700</v>
      </c>
      <c r="E51" s="4">
        <v>-12913260000</v>
      </c>
      <c r="F51" s="4">
        <f t="shared" si="0"/>
        <v>6005559431</v>
      </c>
      <c r="R51" s="5">
        <v>1.2699999999999999E-2</v>
      </c>
      <c r="S51" s="4">
        <v>45333064</v>
      </c>
      <c r="T51" s="4">
        <f t="shared" si="2"/>
        <v>38734544.5</v>
      </c>
      <c r="U51" s="4">
        <f t="shared" si="3"/>
        <v>26577049</v>
      </c>
    </row>
    <row r="52" spans="1:21" x14ac:dyDescent="0.2">
      <c r="A52" s="16" t="s">
        <v>186</v>
      </c>
      <c r="B52" s="4">
        <v>1693200</v>
      </c>
      <c r="C52" s="4">
        <v>537265</v>
      </c>
      <c r="D52" s="4">
        <v>1155935</v>
      </c>
      <c r="E52" s="4">
        <v>18498790000</v>
      </c>
      <c r="F52" s="4">
        <f t="shared" si="0"/>
        <v>18918819431</v>
      </c>
      <c r="R52" s="5">
        <v>9.7000000000000003E-3</v>
      </c>
      <c r="S52" s="4">
        <v>56233028</v>
      </c>
      <c r="T52" s="4">
        <f t="shared" si="2"/>
        <v>47057059.5</v>
      </c>
      <c r="U52" s="4">
        <f t="shared" si="3"/>
        <v>26577049</v>
      </c>
    </row>
    <row r="53" spans="1:21" x14ac:dyDescent="0.2">
      <c r="A53" s="16" t="s">
        <v>185</v>
      </c>
      <c r="B53" s="4">
        <v>759300</v>
      </c>
      <c r="C53" s="4">
        <v>1094100</v>
      </c>
      <c r="D53" s="4">
        <v>-334800</v>
      </c>
      <c r="E53" s="4">
        <v>-5091780000</v>
      </c>
      <c r="F53" s="4">
        <f t="shared" si="0"/>
        <v>420029431</v>
      </c>
      <c r="R53" s="5">
        <v>6.8499999999999991E-2</v>
      </c>
      <c r="S53" s="4">
        <v>61702532</v>
      </c>
      <c r="T53" s="4">
        <f t="shared" si="2"/>
        <v>46633864.5</v>
      </c>
      <c r="U53" s="4">
        <f t="shared" si="3"/>
        <v>26577049</v>
      </c>
    </row>
    <row r="54" spans="1:21" x14ac:dyDescent="0.2">
      <c r="A54" s="16" t="s">
        <v>184</v>
      </c>
      <c r="B54" s="4">
        <v>1770000</v>
      </c>
      <c r="C54" s="4">
        <v>193600</v>
      </c>
      <c r="D54" s="4">
        <v>1576400</v>
      </c>
      <c r="E54" s="4">
        <v>22284920000</v>
      </c>
      <c r="F54" s="4">
        <f t="shared" si="0"/>
        <v>5511809431</v>
      </c>
      <c r="R54" s="5">
        <v>6.9599999999999995E-2</v>
      </c>
      <c r="S54" s="4">
        <v>46791003</v>
      </c>
      <c r="T54" s="4">
        <f t="shared" si="2"/>
        <v>27218055.5</v>
      </c>
      <c r="U54" s="4">
        <f t="shared" si="3"/>
        <v>26577049</v>
      </c>
    </row>
    <row r="55" spans="1:21" x14ac:dyDescent="0.2">
      <c r="A55" s="16" t="s">
        <v>183</v>
      </c>
      <c r="B55" s="4">
        <v>459700</v>
      </c>
      <c r="C55" s="4">
        <v>199416</v>
      </c>
      <c r="D55" s="4">
        <v>260284</v>
      </c>
      <c r="E55" s="4">
        <v>3547290000</v>
      </c>
      <c r="F55" s="4">
        <f t="shared" si="0"/>
        <v>-16773110569</v>
      </c>
      <c r="R55" s="5">
        <v>-1.44E-2</v>
      </c>
      <c r="S55" s="4">
        <v>29531777</v>
      </c>
      <c r="T55" s="4">
        <f t="shared" si="2"/>
        <v>22226840</v>
      </c>
      <c r="U55" s="4">
        <f t="shared" si="3"/>
        <v>26577049</v>
      </c>
    </row>
    <row r="56" spans="1:21" x14ac:dyDescent="0.2">
      <c r="A56" s="16" t="s">
        <v>182</v>
      </c>
      <c r="B56" s="4">
        <v>681500</v>
      </c>
      <c r="C56" s="4">
        <v>3132500</v>
      </c>
      <c r="D56" s="4">
        <v>-2451000</v>
      </c>
      <c r="E56" s="4">
        <v>-33491790000</v>
      </c>
      <c r="F56" s="4">
        <f t="shared" si="0"/>
        <v>-20320400569</v>
      </c>
      <c r="R56" s="5">
        <v>1.47E-2</v>
      </c>
      <c r="S56" s="4">
        <v>26577049</v>
      </c>
      <c r="T56" s="4">
        <f t="shared" si="2"/>
        <v>30273518</v>
      </c>
      <c r="U56" s="4">
        <f t="shared" si="3"/>
        <v>21236061</v>
      </c>
    </row>
    <row r="57" spans="1:21" x14ac:dyDescent="0.2">
      <c r="A57" s="16" t="s">
        <v>181</v>
      </c>
      <c r="B57" s="4">
        <v>694800</v>
      </c>
      <c r="C57" s="4">
        <v>1715069</v>
      </c>
      <c r="D57" s="4">
        <v>-1020269</v>
      </c>
      <c r="E57" s="4">
        <v>-14206910000</v>
      </c>
      <c r="F57" s="4">
        <f t="shared" si="0"/>
        <v>13171389431</v>
      </c>
      <c r="R57" s="5">
        <v>0</v>
      </c>
      <c r="S57" s="4">
        <v>39573920</v>
      </c>
      <c r="T57" s="4">
        <f t="shared" si="2"/>
        <v>31083626</v>
      </c>
      <c r="U57" s="4">
        <f t="shared" si="3"/>
        <v>21236061</v>
      </c>
    </row>
    <row r="58" spans="1:21" x14ac:dyDescent="0.2">
      <c r="A58" s="16" t="s">
        <v>180</v>
      </c>
      <c r="B58" s="4">
        <v>417900</v>
      </c>
      <c r="C58" s="4">
        <v>957100</v>
      </c>
      <c r="D58" s="4">
        <v>-539200</v>
      </c>
      <c r="E58" s="4">
        <v>-7074590000</v>
      </c>
      <c r="F58" s="4">
        <f t="shared" si="0"/>
        <v>27378299431</v>
      </c>
      <c r="R58" s="5">
        <v>6.6500000000000004E-2</v>
      </c>
      <c r="S58" s="4">
        <v>34193276</v>
      </c>
      <c r="T58" s="4">
        <f t="shared" si="2"/>
        <v>31320266.5</v>
      </c>
      <c r="U58" s="4">
        <f t="shared" si="3"/>
        <v>21236061</v>
      </c>
    </row>
    <row r="59" spans="1:21" x14ac:dyDescent="0.2">
      <c r="A59" s="16" t="s">
        <v>179</v>
      </c>
      <c r="B59" s="4">
        <v>3026800</v>
      </c>
      <c r="C59" s="4">
        <v>200</v>
      </c>
      <c r="D59" s="4">
        <v>3026600</v>
      </c>
      <c r="E59" s="4">
        <v>37224680000</v>
      </c>
      <c r="F59" s="4">
        <f t="shared" si="0"/>
        <v>34452889431</v>
      </c>
      <c r="R59" s="5">
        <v>6.2300000000000001E-2</v>
      </c>
      <c r="S59" s="4">
        <v>38904384</v>
      </c>
      <c r="T59" s="4">
        <f t="shared" si="2"/>
        <v>42440499</v>
      </c>
      <c r="U59" s="4">
        <f t="shared" si="3"/>
        <v>21236061</v>
      </c>
    </row>
    <row r="60" spans="1:21" x14ac:dyDescent="0.2">
      <c r="A60" s="16" t="s">
        <v>178</v>
      </c>
      <c r="B60" s="4">
        <v>2925440</v>
      </c>
      <c r="C60" s="4">
        <v>2300</v>
      </c>
      <c r="D60" s="4">
        <v>2923140</v>
      </c>
      <c r="E60" s="4">
        <v>36322282708</v>
      </c>
      <c r="F60" s="4">
        <f t="shared" si="0"/>
        <v>-2771790569</v>
      </c>
      <c r="R60" s="5">
        <v>-4.7400000000000005E-2</v>
      </c>
      <c r="S60" s="4">
        <v>36026768</v>
      </c>
      <c r="T60" s="4">
        <f t="shared" si="2"/>
        <v>21565894.5</v>
      </c>
      <c r="U60" s="4">
        <f t="shared" si="3"/>
        <v>17876631</v>
      </c>
    </row>
    <row r="61" spans="1:21" x14ac:dyDescent="0.2">
      <c r="A61" s="16" t="s">
        <v>177</v>
      </c>
      <c r="B61" s="4">
        <v>709600</v>
      </c>
      <c r="C61" s="4">
        <v>20315</v>
      </c>
      <c r="D61" s="4">
        <v>689285</v>
      </c>
      <c r="E61" s="4">
        <v>9031760000</v>
      </c>
      <c r="F61" s="4">
        <f t="shared" si="0"/>
        <v>-39094073277</v>
      </c>
      <c r="R61" s="5">
        <v>-6.9800000000000001E-2</v>
      </c>
      <c r="S61" s="4">
        <v>21236061</v>
      </c>
      <c r="T61" s="4">
        <f t="shared" si="2"/>
        <v>25825930</v>
      </c>
      <c r="U61" s="4">
        <f t="shared" si="3"/>
        <v>17876631</v>
      </c>
    </row>
    <row r="62" spans="1:21" x14ac:dyDescent="0.2">
      <c r="A62" s="16" t="s">
        <v>176</v>
      </c>
      <c r="B62" s="4">
        <v>36800</v>
      </c>
      <c r="C62" s="4">
        <v>1625200</v>
      </c>
      <c r="D62" s="4">
        <v>-1588400</v>
      </c>
      <c r="E62" s="4">
        <v>-21473790000</v>
      </c>
      <c r="F62" s="4">
        <f t="shared" si="0"/>
        <v>-48125833277</v>
      </c>
      <c r="R62" s="5">
        <v>-3.5999999999999999E-3</v>
      </c>
      <c r="S62" s="4">
        <v>32411587</v>
      </c>
      <c r="T62" s="4">
        <f t="shared" si="2"/>
        <v>36919236.5</v>
      </c>
      <c r="U62" s="4">
        <f t="shared" si="3"/>
        <v>17876631</v>
      </c>
    </row>
    <row r="63" spans="1:21" x14ac:dyDescent="0.2">
      <c r="A63" s="16" t="s">
        <v>175</v>
      </c>
      <c r="B63" s="4">
        <v>228760</v>
      </c>
      <c r="C63" s="4">
        <v>3135000</v>
      </c>
      <c r="D63" s="4">
        <v>-2906240</v>
      </c>
      <c r="E63" s="4">
        <v>-39994440000</v>
      </c>
      <c r="F63" s="4">
        <f t="shared" si="0"/>
        <v>-26652043277</v>
      </c>
      <c r="R63" s="5">
        <v>-6.8199999999999997E-2</v>
      </c>
      <c r="S63" s="4">
        <v>46476726</v>
      </c>
      <c r="T63" s="4">
        <f t="shared" si="2"/>
        <v>22832875</v>
      </c>
      <c r="U63" s="4">
        <f t="shared" si="3"/>
        <v>17876631</v>
      </c>
    </row>
    <row r="64" spans="1:21" x14ac:dyDescent="0.2">
      <c r="A64" s="16" t="s">
        <v>174</v>
      </c>
      <c r="B64" s="4">
        <v>119500</v>
      </c>
      <c r="C64" s="4">
        <v>1234400</v>
      </c>
      <c r="D64" s="4">
        <v>-1114900</v>
      </c>
      <c r="E64" s="4">
        <v>-16682820000</v>
      </c>
      <c r="F64" s="4">
        <f t="shared" si="0"/>
        <v>13342396723</v>
      </c>
      <c r="R64" s="5">
        <v>-3.4000000000000002E-3</v>
      </c>
      <c r="S64" s="4">
        <v>24904334</v>
      </c>
      <c r="T64" s="4">
        <f t="shared" si="2"/>
        <v>20262795.5</v>
      </c>
      <c r="U64" s="4">
        <f t="shared" si="3"/>
        <v>17876631</v>
      </c>
    </row>
    <row r="65" spans="1:21" x14ac:dyDescent="0.2">
      <c r="A65" s="16" t="s">
        <v>173</v>
      </c>
      <c r="B65" s="4">
        <v>541800</v>
      </c>
      <c r="C65" s="4">
        <v>1371900</v>
      </c>
      <c r="D65" s="4">
        <v>-830100</v>
      </c>
      <c r="E65" s="4">
        <v>-12002740000</v>
      </c>
      <c r="F65" s="4">
        <f t="shared" si="0"/>
        <v>30025216723</v>
      </c>
      <c r="R65" s="5">
        <v>2.0899999999999998E-2</v>
      </c>
      <c r="S65" s="4">
        <v>17876631</v>
      </c>
      <c r="T65" s="4">
        <f t="shared" si="2"/>
        <v>26329163.5</v>
      </c>
      <c r="U65" s="4">
        <f t="shared" si="3"/>
        <v>20973116</v>
      </c>
    </row>
    <row r="66" spans="1:21" x14ac:dyDescent="0.2">
      <c r="A66" s="16" t="s">
        <v>172</v>
      </c>
      <c r="B66" s="4">
        <v>52200</v>
      </c>
      <c r="C66" s="4">
        <v>2844500</v>
      </c>
      <c r="D66" s="4">
        <v>-2792300</v>
      </c>
      <c r="E66" s="4">
        <v>-41020860000</v>
      </c>
      <c r="F66" s="4">
        <f t="shared" si="0"/>
        <v>42027956723</v>
      </c>
      <c r="R66" s="5">
        <v>-0.04</v>
      </c>
      <c r="S66" s="4">
        <v>20973116</v>
      </c>
      <c r="T66" s="4">
        <f t="shared" si="2"/>
        <v>26647734</v>
      </c>
      <c r="U66" s="4">
        <f t="shared" si="3"/>
        <v>19240273</v>
      </c>
    </row>
    <row r="67" spans="1:21" x14ac:dyDescent="0.2">
      <c r="A67" s="16" t="s">
        <v>171</v>
      </c>
      <c r="B67" s="4">
        <v>373800</v>
      </c>
      <c r="C67" s="4">
        <v>991600</v>
      </c>
      <c r="D67" s="4">
        <v>-617800</v>
      </c>
      <c r="E67" s="4">
        <v>-8847770000</v>
      </c>
      <c r="F67" s="4">
        <f t="shared" si="0"/>
        <v>83048816723</v>
      </c>
      <c r="R67" s="5">
        <v>4.1700000000000001E-2</v>
      </c>
      <c r="S67" s="4">
        <v>27973976</v>
      </c>
      <c r="T67" s="4">
        <f t="shared" si="2"/>
        <v>30785377.5</v>
      </c>
      <c r="U67" s="4">
        <f t="shared" si="3"/>
        <v>19240273</v>
      </c>
    </row>
    <row r="68" spans="1:21" x14ac:dyDescent="0.2">
      <c r="A68" s="16" t="s">
        <v>170</v>
      </c>
      <c r="B68" s="4">
        <v>200400</v>
      </c>
      <c r="C68" s="4">
        <v>604700</v>
      </c>
      <c r="D68" s="4">
        <v>-404300</v>
      </c>
      <c r="E68" s="4">
        <v>-6060490000</v>
      </c>
      <c r="F68" s="4">
        <f t="shared" si="0"/>
        <v>91896586723</v>
      </c>
      <c r="R68" s="5">
        <v>-3.0299999999999997E-2</v>
      </c>
      <c r="S68" s="4">
        <v>23736149</v>
      </c>
      <c r="T68" s="4">
        <f t="shared" si="2"/>
        <v>36018106</v>
      </c>
      <c r="U68" s="4">
        <f t="shared" si="3"/>
        <v>19240273</v>
      </c>
    </row>
    <row r="69" spans="1:21" x14ac:dyDescent="0.2">
      <c r="A69" s="16" t="s">
        <v>169</v>
      </c>
      <c r="B69" s="4">
        <v>2885000</v>
      </c>
      <c r="C69" s="4">
        <v>163500</v>
      </c>
      <c r="D69" s="4">
        <v>2721500</v>
      </c>
      <c r="E69" s="4">
        <v>40743900000</v>
      </c>
      <c r="F69" s="4">
        <f t="shared" si="0"/>
        <v>97957076723</v>
      </c>
      <c r="R69" s="5">
        <v>3.85E-2</v>
      </c>
      <c r="S69" s="4">
        <v>48854230</v>
      </c>
      <c r="T69" s="4">
        <f t="shared" si="2"/>
        <v>33429868.5</v>
      </c>
      <c r="U69" s="4">
        <f t="shared" si="3"/>
        <v>19240273</v>
      </c>
    </row>
    <row r="70" spans="1:21" x14ac:dyDescent="0.2">
      <c r="A70" s="16" t="s">
        <v>168</v>
      </c>
      <c r="B70" s="4">
        <v>1259210</v>
      </c>
      <c r="C70" s="4">
        <v>28000</v>
      </c>
      <c r="D70" s="4">
        <v>1231210</v>
      </c>
      <c r="E70" s="4">
        <v>19198650000</v>
      </c>
      <c r="F70" s="4">
        <f t="shared" si="0"/>
        <v>57213176723</v>
      </c>
      <c r="R70" s="5">
        <v>-6.5299999999999997E-2</v>
      </c>
      <c r="S70" s="4">
        <v>21895728</v>
      </c>
      <c r="T70" s="4">
        <f t="shared" si="2"/>
        <v>28199852</v>
      </c>
      <c r="U70" s="4">
        <f t="shared" si="3"/>
        <v>19240273</v>
      </c>
    </row>
    <row r="71" spans="1:21" x14ac:dyDescent="0.2">
      <c r="A71" s="16" t="s">
        <v>167</v>
      </c>
      <c r="B71" s="4">
        <v>93020</v>
      </c>
      <c r="C71" s="4">
        <v>1343300</v>
      </c>
      <c r="D71" s="4">
        <v>-1250280</v>
      </c>
      <c r="E71" s="4">
        <v>-19505250000</v>
      </c>
      <c r="F71" s="4">
        <f t="shared" si="0"/>
        <v>38014526723</v>
      </c>
      <c r="R71" s="5">
        <v>-2.5399999999999999E-2</v>
      </c>
      <c r="S71" s="4">
        <v>19240273</v>
      </c>
      <c r="T71" s="4">
        <f>AVERAGE(S72,S81)</f>
        <v>28925467.5</v>
      </c>
      <c r="U71" s="4">
        <f t="shared" si="3"/>
        <v>20761416</v>
      </c>
    </row>
    <row r="72" spans="1:21" x14ac:dyDescent="0.2">
      <c r="A72" s="16" t="s">
        <v>166</v>
      </c>
      <c r="B72" s="4">
        <v>245500</v>
      </c>
      <c r="C72" s="4">
        <v>103500</v>
      </c>
      <c r="D72" s="4">
        <v>142000</v>
      </c>
      <c r="E72" s="4">
        <v>2188700000</v>
      </c>
      <c r="F72" s="4">
        <f t="shared" si="0"/>
        <v>57519776723</v>
      </c>
      <c r="R72" s="5">
        <v>-1.2500000000000001E-2</v>
      </c>
      <c r="S72" s="4">
        <v>27361747</v>
      </c>
      <c r="U72" s="4">
        <f t="shared" si="3"/>
        <v>20761416</v>
      </c>
    </row>
    <row r="73" spans="1:21" x14ac:dyDescent="0.2">
      <c r="A73" s="16" t="s">
        <v>165</v>
      </c>
      <c r="B73" s="4">
        <v>275370</v>
      </c>
      <c r="C73" s="4">
        <v>478200</v>
      </c>
      <c r="D73" s="4">
        <v>-202830</v>
      </c>
      <c r="E73" s="4">
        <v>-3242730000</v>
      </c>
      <c r="F73" s="4">
        <f t="shared" si="0"/>
        <v>55331076723</v>
      </c>
      <c r="R73" s="5">
        <v>-9.300000000000001E-3</v>
      </c>
      <c r="S73" s="4">
        <v>20761416</v>
      </c>
      <c r="U73" s="4">
        <f t="shared" ref="U73:U75" si="4">MIN(S74:S78)</f>
        <v>22648960</v>
      </c>
    </row>
    <row r="74" spans="1:21" x14ac:dyDescent="0.2">
      <c r="A74" s="16" t="s">
        <v>164</v>
      </c>
      <c r="B74" s="4">
        <v>497800</v>
      </c>
      <c r="C74" s="4">
        <v>153700</v>
      </c>
      <c r="D74" s="4">
        <v>344100</v>
      </c>
      <c r="E74" s="4">
        <v>5417840000</v>
      </c>
      <c r="F74" s="4">
        <f t="shared" si="0"/>
        <v>58573806723</v>
      </c>
      <c r="R74" s="5">
        <v>3.2199999999999999E-2</v>
      </c>
      <c r="S74" s="4">
        <v>22648960</v>
      </c>
      <c r="U74" s="4">
        <f t="shared" si="4"/>
        <v>23181982</v>
      </c>
    </row>
    <row r="75" spans="1:21" x14ac:dyDescent="0.2">
      <c r="A75" s="16" t="s">
        <v>163</v>
      </c>
      <c r="B75" s="4">
        <v>135300</v>
      </c>
      <c r="C75" s="4">
        <v>395700</v>
      </c>
      <c r="D75" s="4">
        <v>-260400</v>
      </c>
      <c r="E75" s="4">
        <v>-4153640000</v>
      </c>
      <c r="F75" s="4">
        <f t="shared" si="0"/>
        <v>53155966723</v>
      </c>
      <c r="R75" s="5">
        <v>6.5000000000000006E-3</v>
      </c>
      <c r="S75" s="4">
        <v>31685211</v>
      </c>
      <c r="U75" s="4">
        <f t="shared" si="4"/>
        <v>23181982</v>
      </c>
    </row>
    <row r="76" spans="1:21" x14ac:dyDescent="0.2">
      <c r="A76" s="16" t="s">
        <v>162</v>
      </c>
      <c r="B76" s="4">
        <v>39200</v>
      </c>
      <c r="C76" s="4">
        <v>939500</v>
      </c>
      <c r="D76" s="4">
        <v>-900300</v>
      </c>
      <c r="E76" s="4">
        <v>-13745450000</v>
      </c>
      <c r="F76" s="4">
        <f t="shared" si="0"/>
        <v>57309606723</v>
      </c>
      <c r="R76" s="5">
        <v>1.9900000000000001E-2</v>
      </c>
      <c r="S76" s="4">
        <v>25321492</v>
      </c>
      <c r="U76" s="4">
        <f>MIN(S77:S81)</f>
        <v>23181982</v>
      </c>
    </row>
    <row r="77" spans="1:21" x14ac:dyDescent="0.2">
      <c r="A77" s="16" t="s">
        <v>161</v>
      </c>
      <c r="B77" s="4">
        <v>3417230</v>
      </c>
      <c r="C77" s="4">
        <v>170000</v>
      </c>
      <c r="D77" s="4">
        <v>3247230</v>
      </c>
      <c r="E77" s="4">
        <v>47112300000</v>
      </c>
      <c r="F77" s="4">
        <f t="shared" si="0"/>
        <v>71055056723</v>
      </c>
      <c r="R77" s="5">
        <v>6.7000000000000004E-2</v>
      </c>
      <c r="S77" s="4">
        <v>37834606</v>
      </c>
    </row>
    <row r="78" spans="1:21" x14ac:dyDescent="0.2">
      <c r="A78" s="16" t="s">
        <v>160</v>
      </c>
      <c r="B78" s="4">
        <v>69060</v>
      </c>
      <c r="C78" s="4">
        <v>1445700</v>
      </c>
      <c r="D78" s="4">
        <v>-1376640</v>
      </c>
      <c r="E78" s="4">
        <v>-20808040000</v>
      </c>
      <c r="F78" s="4">
        <f t="shared" si="0"/>
        <v>23942756723</v>
      </c>
      <c r="R78" s="5">
        <v>-6.2699999999999992E-2</v>
      </c>
      <c r="S78" s="4">
        <v>23181982</v>
      </c>
    </row>
    <row r="79" spans="1:21" x14ac:dyDescent="0.2">
      <c r="A79" s="16" t="s">
        <v>159</v>
      </c>
      <c r="B79" s="4">
        <v>2314705</v>
      </c>
      <c r="C79" s="4">
        <v>95200</v>
      </c>
      <c r="D79" s="4">
        <v>2219505</v>
      </c>
      <c r="E79" s="4">
        <v>32640750000</v>
      </c>
      <c r="F79" s="4">
        <f t="shared" si="0"/>
        <v>44750796723</v>
      </c>
      <c r="R79" s="5">
        <v>1.6799999999999999E-2</v>
      </c>
      <c r="S79" s="4">
        <v>44964009</v>
      </c>
    </row>
    <row r="80" spans="1:21" x14ac:dyDescent="0.2">
      <c r="A80" s="16" t="s">
        <v>158</v>
      </c>
      <c r="B80" s="4">
        <v>258640</v>
      </c>
      <c r="C80" s="4">
        <v>923300</v>
      </c>
      <c r="D80" s="4">
        <v>-664660</v>
      </c>
      <c r="E80" s="4">
        <v>-10031580000</v>
      </c>
      <c r="F80" s="4">
        <f>E80+F81</f>
        <v>12110046723</v>
      </c>
      <c r="R80" s="5">
        <v>-6.8699999999999997E-2</v>
      </c>
      <c r="S80" s="4">
        <v>37159431</v>
      </c>
    </row>
    <row r="81" spans="1:22" x14ac:dyDescent="0.2">
      <c r="A81" s="16" t="s">
        <v>157</v>
      </c>
      <c r="B81" s="4">
        <v>1431200</v>
      </c>
      <c r="C81" s="4">
        <v>54692</v>
      </c>
      <c r="D81" s="4">
        <v>1376508</v>
      </c>
      <c r="E81" s="4">
        <v>22141626723</v>
      </c>
      <c r="F81" s="4">
        <f>E81</f>
        <v>22141626723</v>
      </c>
      <c r="R81" s="5">
        <v>1.5900000000000001E-2</v>
      </c>
      <c r="S81" s="4">
        <v>30489188</v>
      </c>
    </row>
    <row r="82" spans="1:22" x14ac:dyDescent="0.2">
      <c r="A82" s="2"/>
      <c r="B82" s="4"/>
      <c r="C82" s="4"/>
      <c r="D82" s="4"/>
      <c r="E82" s="4"/>
      <c r="F82" s="4">
        <f>E82</f>
        <v>0</v>
      </c>
      <c r="G82" s="4"/>
      <c r="H82" s="4"/>
      <c r="I82" s="4"/>
      <c r="J82" s="4"/>
      <c r="K82" s="4"/>
      <c r="L82" s="4"/>
      <c r="M82" s="4"/>
      <c r="N82" s="4"/>
      <c r="O82" s="4"/>
      <c r="P82" s="4"/>
      <c r="Q82" s="4"/>
      <c r="R82" s="4"/>
      <c r="S82" s="4"/>
      <c r="T82" s="5"/>
      <c r="U82" s="5"/>
      <c r="V82" s="5"/>
    </row>
    <row r="83" spans="1:22" x14ac:dyDescent="0.2">
      <c r="A83" s="2"/>
      <c r="B83" s="4"/>
      <c r="C83" s="4"/>
      <c r="D83" s="4"/>
      <c r="E83" s="4"/>
      <c r="F83" s="4"/>
      <c r="G83" s="4"/>
      <c r="H83" s="4"/>
      <c r="I83" s="4"/>
      <c r="J83" s="4"/>
      <c r="K83" s="4"/>
      <c r="L83" s="4"/>
      <c r="M83" s="4"/>
      <c r="N83" s="4"/>
      <c r="O83" s="4"/>
      <c r="P83" s="4"/>
      <c r="Q83" s="4"/>
      <c r="R83" s="4"/>
      <c r="S83" s="4"/>
      <c r="T83" s="5"/>
      <c r="U83" s="5"/>
      <c r="V83" s="5"/>
    </row>
    <row r="84" spans="1:22" x14ac:dyDescent="0.2">
      <c r="A84" s="2"/>
      <c r="B84" s="4"/>
      <c r="C84" s="4"/>
      <c r="D84" s="4"/>
      <c r="E84" s="4"/>
      <c r="F84" s="4"/>
      <c r="G84" s="4"/>
      <c r="H84" s="4"/>
      <c r="I84" s="4"/>
      <c r="J84" s="4"/>
      <c r="K84" s="4"/>
      <c r="L84" s="4"/>
      <c r="M84" s="4"/>
      <c r="N84" s="4"/>
      <c r="O84" s="4"/>
      <c r="P84" s="4"/>
      <c r="Q84" s="4"/>
      <c r="R84" s="4"/>
      <c r="S84" s="4"/>
      <c r="T84" s="5"/>
      <c r="U84" s="5"/>
      <c r="V84" s="5"/>
    </row>
    <row r="85" spans="1:22" x14ac:dyDescent="0.2">
      <c r="A85" s="2"/>
      <c r="B85" s="4"/>
      <c r="C85" s="4"/>
      <c r="D85" s="4"/>
      <c r="E85" s="4"/>
      <c r="F85" s="4"/>
      <c r="G85" s="4"/>
      <c r="H85" s="4"/>
      <c r="I85" s="4"/>
      <c r="J85" s="4"/>
      <c r="K85" s="4"/>
      <c r="L85" s="4"/>
      <c r="M85" s="4"/>
      <c r="N85" s="4"/>
      <c r="O85" s="4"/>
      <c r="P85" s="4"/>
      <c r="Q85" s="4"/>
      <c r="R85" s="4"/>
      <c r="S85" s="4"/>
      <c r="T85" s="5"/>
      <c r="U85" s="5"/>
      <c r="V85" s="5"/>
    </row>
    <row r="86" spans="1:22" x14ac:dyDescent="0.2">
      <c r="A86" s="2"/>
      <c r="B86" s="4"/>
      <c r="C86" s="4"/>
      <c r="D86" s="4"/>
      <c r="E86" s="4"/>
      <c r="F86" s="4"/>
      <c r="G86" s="4"/>
      <c r="H86" s="4"/>
      <c r="I86" s="4"/>
      <c r="J86" s="4"/>
      <c r="K86" s="4"/>
      <c r="L86" s="4"/>
      <c r="M86" s="4"/>
      <c r="N86" s="4"/>
      <c r="O86" s="4"/>
      <c r="P86" s="4"/>
      <c r="Q86" s="4"/>
      <c r="R86" s="4"/>
      <c r="S86" s="4"/>
      <c r="T86" s="5"/>
      <c r="U86" s="5"/>
      <c r="V86" s="5"/>
    </row>
    <row r="87" spans="1:22" x14ac:dyDescent="0.2">
      <c r="A87" s="2"/>
      <c r="B87" s="4"/>
      <c r="C87" s="4"/>
      <c r="D87" s="4"/>
      <c r="E87" s="4"/>
      <c r="F87" s="4"/>
      <c r="G87" s="4"/>
      <c r="H87" s="4"/>
      <c r="I87" s="4"/>
      <c r="J87" s="4"/>
      <c r="K87" s="4"/>
      <c r="L87" s="4"/>
      <c r="M87" s="4"/>
      <c r="N87" s="4"/>
      <c r="O87" s="4"/>
      <c r="P87" s="4"/>
      <c r="Q87" s="4"/>
      <c r="R87" s="4"/>
      <c r="S87" s="4"/>
      <c r="T87" s="5"/>
      <c r="U87" s="5"/>
      <c r="V87" s="5"/>
    </row>
    <row r="88" spans="1:22" x14ac:dyDescent="0.2">
      <c r="A88" s="2"/>
      <c r="B88" s="4"/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5"/>
      <c r="U88" s="5"/>
      <c r="V88" s="5"/>
    </row>
    <row r="89" spans="1:22" x14ac:dyDescent="0.2">
      <c r="A89" s="2"/>
      <c r="B89" s="4"/>
      <c r="C89" s="4"/>
      <c r="D89" s="4"/>
      <c r="E89" s="4"/>
      <c r="F89" s="4"/>
      <c r="G89" s="4"/>
      <c r="H89" s="4"/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  <c r="T89" s="5"/>
      <c r="U89" s="5"/>
      <c r="V89" s="5"/>
    </row>
    <row r="90" spans="1:22" x14ac:dyDescent="0.2">
      <c r="A90" s="2"/>
      <c r="B90" s="4"/>
      <c r="C90" s="4"/>
      <c r="D90" s="4"/>
      <c r="E90" s="4"/>
      <c r="F90" s="4"/>
      <c r="G90" s="4"/>
      <c r="H90" s="4"/>
      <c r="I90" s="4"/>
      <c r="J90" s="4"/>
      <c r="K90" s="4"/>
      <c r="L90" s="4"/>
      <c r="M90" s="4"/>
      <c r="N90" s="4"/>
      <c r="O90" s="4"/>
      <c r="P90" s="4"/>
      <c r="Q90" s="4"/>
      <c r="R90" s="4"/>
      <c r="S90" s="4"/>
      <c r="T90" s="5"/>
      <c r="U90" s="5"/>
      <c r="V90" s="5"/>
    </row>
    <row r="91" spans="1:22" x14ac:dyDescent="0.2">
      <c r="A91" s="2"/>
      <c r="B91" s="4"/>
      <c r="C91" s="4"/>
      <c r="D91" s="4"/>
      <c r="E91" s="4"/>
      <c r="F91" s="4"/>
      <c r="G91" s="4"/>
      <c r="H91" s="4"/>
      <c r="I91" s="4"/>
      <c r="J91" s="4"/>
      <c r="K91" s="4"/>
      <c r="L91" s="4"/>
      <c r="M91" s="4"/>
      <c r="N91" s="4"/>
      <c r="O91" s="4"/>
      <c r="P91" s="4"/>
      <c r="Q91" s="4"/>
      <c r="R91" s="4"/>
      <c r="S91" s="4"/>
      <c r="T91" s="5"/>
      <c r="U91" s="5"/>
      <c r="V91" s="5"/>
    </row>
    <row r="92" spans="1:22" x14ac:dyDescent="0.2">
      <c r="A92" s="6"/>
      <c r="B92" s="4"/>
      <c r="C92" s="4"/>
      <c r="D92" s="4"/>
      <c r="E92" s="4"/>
      <c r="F92" s="4"/>
      <c r="G92" s="4"/>
      <c r="H92" s="4"/>
      <c r="I92" s="4"/>
      <c r="J92" s="4"/>
      <c r="K92" s="4"/>
      <c r="L92" s="4"/>
      <c r="M92" s="4"/>
      <c r="N92" s="4"/>
      <c r="O92" s="4"/>
      <c r="P92" s="4"/>
      <c r="Q92" s="4"/>
      <c r="R92" s="4"/>
      <c r="S92" s="4"/>
      <c r="T92" s="5"/>
      <c r="U92" s="5"/>
      <c r="V92" s="5"/>
    </row>
    <row r="93" spans="1:22" x14ac:dyDescent="0.2">
      <c r="A93" s="6"/>
      <c r="B93" s="4"/>
      <c r="C93" s="4"/>
      <c r="D93" s="4"/>
      <c r="E93" s="4"/>
      <c r="F93" s="4"/>
      <c r="G93" s="4"/>
      <c r="H93" s="4"/>
      <c r="I93" s="4"/>
      <c r="J93" s="4"/>
      <c r="K93" s="4"/>
      <c r="L93" s="4"/>
      <c r="M93" s="4"/>
      <c r="N93" s="4"/>
      <c r="O93" s="4"/>
      <c r="P93" s="4"/>
      <c r="Q93" s="4"/>
      <c r="R93" s="4"/>
      <c r="S93" s="4"/>
      <c r="T93" s="5"/>
      <c r="U93" s="5"/>
      <c r="V93" s="5"/>
    </row>
    <row r="94" spans="1:22" x14ac:dyDescent="0.2">
      <c r="A94" s="6"/>
      <c r="B94" s="4"/>
      <c r="C94" s="4"/>
      <c r="D94" s="4"/>
      <c r="E94" s="4"/>
      <c r="F94" s="4"/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5"/>
      <c r="U94" s="5"/>
      <c r="V94" s="5"/>
    </row>
    <row r="95" spans="1:22" x14ac:dyDescent="0.2">
      <c r="A95" s="6"/>
      <c r="B95" s="4"/>
      <c r="C95" s="4"/>
      <c r="D95" s="4"/>
      <c r="E95" s="4"/>
      <c r="F95" s="4"/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5"/>
      <c r="U95" s="5"/>
      <c r="V95" s="5"/>
    </row>
    <row r="96" spans="1:22" x14ac:dyDescent="0.2">
      <c r="A96" s="6"/>
      <c r="B96" s="4"/>
      <c r="C96" s="4"/>
      <c r="D96" s="4"/>
      <c r="E96" s="4"/>
      <c r="F96" s="4"/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5"/>
      <c r="U96" s="5"/>
      <c r="V96" s="5"/>
    </row>
    <row r="97" spans="1:22" x14ac:dyDescent="0.2">
      <c r="A97" s="6"/>
      <c r="B97" s="4"/>
      <c r="C97" s="4"/>
      <c r="D97" s="4"/>
      <c r="E97" s="4"/>
      <c r="F97" s="4"/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5"/>
      <c r="U97" s="5"/>
      <c r="V97" s="5"/>
    </row>
    <row r="98" spans="1:22" x14ac:dyDescent="0.2">
      <c r="A98" s="6"/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5"/>
      <c r="U98" s="5"/>
      <c r="V98" s="5"/>
    </row>
    <row r="99" spans="1:22" x14ac:dyDescent="0.2">
      <c r="A99" s="6"/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5"/>
      <c r="U99" s="5"/>
      <c r="V99" s="5"/>
    </row>
    <row r="100" spans="1:22" x14ac:dyDescent="0.2">
      <c r="A100" s="6"/>
      <c r="B100" s="4"/>
      <c r="C100" s="4"/>
      <c r="D100" s="4"/>
      <c r="E100" s="4"/>
      <c r="F100" s="4"/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5"/>
      <c r="U100" s="5"/>
      <c r="V100" s="5"/>
    </row>
    <row r="101" spans="1:22" x14ac:dyDescent="0.2">
      <c r="A101" s="6"/>
      <c r="B101" s="4"/>
      <c r="C101" s="4"/>
      <c r="D101" s="4"/>
      <c r="E101" s="4"/>
      <c r="F101" s="4"/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5"/>
      <c r="U101" s="5"/>
      <c r="V101" s="5"/>
    </row>
    <row r="102" spans="1:22" x14ac:dyDescent="0.2">
      <c r="A102" s="2"/>
      <c r="B102" s="4"/>
      <c r="C102" s="4"/>
      <c r="D102" s="4"/>
      <c r="E102" s="4"/>
      <c r="F102" s="4"/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5"/>
      <c r="U102" s="5"/>
      <c r="V102" s="5"/>
    </row>
    <row r="103" spans="1:22" x14ac:dyDescent="0.2">
      <c r="A103" s="2"/>
      <c r="B103" s="4"/>
      <c r="C103" s="4"/>
      <c r="D103" s="4"/>
      <c r="E103" s="4"/>
      <c r="F103" s="4"/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5"/>
      <c r="U103" s="5"/>
      <c r="V103" s="5"/>
    </row>
    <row r="104" spans="1:22" x14ac:dyDescent="0.2">
      <c r="A104" s="6"/>
      <c r="B104" s="4"/>
      <c r="C104" s="4"/>
      <c r="D104" s="4"/>
      <c r="E104" s="4"/>
      <c r="F104" s="4"/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5"/>
      <c r="U104" s="5"/>
      <c r="V104" s="5"/>
    </row>
    <row r="105" spans="1:22" x14ac:dyDescent="0.2">
      <c r="A105" s="6"/>
      <c r="B105" s="4"/>
      <c r="C105" s="4"/>
      <c r="D105" s="4"/>
      <c r="E105" s="4"/>
      <c r="F105" s="4"/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5"/>
      <c r="U105" s="5"/>
      <c r="V105" s="5"/>
    </row>
    <row r="106" spans="1:22" x14ac:dyDescent="0.2">
      <c r="A106" s="6"/>
      <c r="B106" s="4"/>
      <c r="C106" s="4"/>
      <c r="D106" s="4"/>
      <c r="E106" s="4"/>
      <c r="F106" s="4"/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5"/>
      <c r="U106" s="5"/>
      <c r="V106" s="5"/>
    </row>
    <row r="107" spans="1:22" x14ac:dyDescent="0.2">
      <c r="A107" s="6"/>
      <c r="B107" s="4"/>
      <c r="C107" s="4"/>
      <c r="D107" s="4"/>
      <c r="E107" s="4"/>
      <c r="F107" s="4"/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5"/>
      <c r="U107" s="5"/>
      <c r="V107" s="5"/>
    </row>
    <row r="108" spans="1:22" x14ac:dyDescent="0.2">
      <c r="A108" s="6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5"/>
      <c r="U108" s="5"/>
      <c r="V108" s="5"/>
    </row>
    <row r="109" spans="1:22" x14ac:dyDescent="0.2">
      <c r="A109" s="6"/>
      <c r="B109" s="4"/>
      <c r="C109" s="4"/>
      <c r="D109" s="4"/>
      <c r="E109" s="4"/>
      <c r="F109" s="4"/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5"/>
      <c r="U109" s="5"/>
      <c r="V109" s="5"/>
    </row>
    <row r="110" spans="1:22" x14ac:dyDescent="0.2">
      <c r="A110" s="6"/>
      <c r="B110" s="4"/>
      <c r="C110" s="4"/>
      <c r="D110" s="4"/>
      <c r="E110" s="4"/>
      <c r="F110" s="4"/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5"/>
      <c r="U110" s="5"/>
      <c r="V110" s="5"/>
    </row>
    <row r="111" spans="1:22" x14ac:dyDescent="0.2">
      <c r="A111" s="6"/>
      <c r="B111" s="4"/>
      <c r="C111" s="4"/>
      <c r="D111" s="4"/>
      <c r="E111" s="4"/>
      <c r="F111" s="4"/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5"/>
      <c r="U111" s="5"/>
      <c r="V111" s="5"/>
    </row>
    <row r="112" spans="1:22" x14ac:dyDescent="0.2">
      <c r="A112" s="6"/>
      <c r="B112" s="4"/>
      <c r="C112" s="4"/>
      <c r="D112" s="4"/>
      <c r="E112" s="4"/>
      <c r="F112" s="4"/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5"/>
      <c r="U112" s="5"/>
      <c r="V112" s="5"/>
    </row>
    <row r="113" spans="1:22" x14ac:dyDescent="0.2">
      <c r="A113" s="6"/>
      <c r="B113" s="4"/>
      <c r="C113" s="4"/>
      <c r="D113" s="4"/>
      <c r="E113" s="4"/>
      <c r="F113" s="4"/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5"/>
      <c r="U113" s="5"/>
      <c r="V113" s="5"/>
    </row>
    <row r="114" spans="1:22" x14ac:dyDescent="0.2">
      <c r="A114" s="6"/>
      <c r="B114" s="4"/>
      <c r="C114" s="4"/>
      <c r="D114" s="4"/>
      <c r="E114" s="4"/>
      <c r="F114" s="4"/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5"/>
      <c r="U114" s="5"/>
      <c r="V114" s="5"/>
    </row>
    <row r="115" spans="1:22" x14ac:dyDescent="0.2">
      <c r="A115" s="6"/>
      <c r="B115" s="4"/>
      <c r="C115" s="4"/>
      <c r="D115" s="4"/>
      <c r="E115" s="4"/>
      <c r="F115" s="4"/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5"/>
      <c r="U115" s="5"/>
      <c r="V115" s="5"/>
    </row>
    <row r="116" spans="1:22" x14ac:dyDescent="0.2">
      <c r="A116" s="6"/>
      <c r="B116" s="4"/>
      <c r="C116" s="4"/>
      <c r="D116" s="4"/>
      <c r="E116" s="4"/>
      <c r="F116" s="4"/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5"/>
      <c r="U116" s="5"/>
      <c r="V116" s="5"/>
    </row>
    <row r="117" spans="1:22" x14ac:dyDescent="0.2">
      <c r="A117" s="2"/>
      <c r="B117" s="4"/>
      <c r="C117" s="4"/>
      <c r="D117" s="4"/>
      <c r="E117" s="4"/>
      <c r="F117" s="4"/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5"/>
      <c r="U117" s="5"/>
      <c r="V117" s="5"/>
    </row>
    <row r="118" spans="1:22" x14ac:dyDescent="0.2">
      <c r="A118" s="2"/>
      <c r="B118" s="4"/>
      <c r="C118" s="4"/>
      <c r="D118" s="4"/>
      <c r="E118" s="4"/>
      <c r="F118" s="4"/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5"/>
      <c r="U118" s="5"/>
      <c r="V118" s="5"/>
    </row>
    <row r="119" spans="1:22" x14ac:dyDescent="0.2">
      <c r="A119" s="2"/>
      <c r="B119" s="4"/>
      <c r="C119" s="4"/>
      <c r="D119" s="4"/>
      <c r="E119" s="4"/>
      <c r="F119" s="4"/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5"/>
      <c r="U119" s="5"/>
      <c r="V119" s="5"/>
    </row>
    <row r="120" spans="1:22" x14ac:dyDescent="0.2">
      <c r="A120" s="2"/>
      <c r="B120" s="4"/>
      <c r="C120" s="4"/>
      <c r="D120" s="4"/>
      <c r="E120" s="4"/>
      <c r="F120" s="4"/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5"/>
      <c r="U120" s="5"/>
      <c r="V120" s="5"/>
    </row>
    <row r="121" spans="1:22" x14ac:dyDescent="0.2">
      <c r="A121" s="2"/>
      <c r="B121" s="4"/>
      <c r="C121" s="4"/>
      <c r="D121" s="4"/>
      <c r="E121" s="4"/>
      <c r="F121" s="4"/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5"/>
      <c r="U121" s="5"/>
      <c r="V121" s="5"/>
    </row>
    <row r="122" spans="1:22" x14ac:dyDescent="0.2">
      <c r="A122" s="2"/>
      <c r="B122" s="4"/>
      <c r="C122" s="4"/>
      <c r="D122" s="4"/>
      <c r="E122" s="4"/>
      <c r="F122" s="4"/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5"/>
      <c r="U122" s="5"/>
      <c r="V122" s="5"/>
    </row>
    <row r="123" spans="1:22" x14ac:dyDescent="0.2">
      <c r="A123" s="2"/>
      <c r="B123" s="4"/>
      <c r="C123" s="4"/>
      <c r="D123" s="4"/>
      <c r="E123" s="4"/>
      <c r="F123" s="4"/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5"/>
      <c r="U123" s="5"/>
      <c r="V123" s="5"/>
    </row>
    <row r="124" spans="1:22" x14ac:dyDescent="0.2">
      <c r="A124" s="2"/>
      <c r="B124" s="4"/>
      <c r="C124" s="4"/>
      <c r="D124" s="4"/>
      <c r="E124" s="4"/>
      <c r="F124" s="4"/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5"/>
      <c r="U124" s="5"/>
      <c r="V124" s="5"/>
    </row>
    <row r="125" spans="1:22" x14ac:dyDescent="0.2">
      <c r="A125" s="2"/>
      <c r="B125" s="4"/>
      <c r="C125" s="4"/>
      <c r="D125" s="4"/>
      <c r="E125" s="4"/>
      <c r="F125" s="4"/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5"/>
      <c r="U125" s="5"/>
      <c r="V125" s="5"/>
    </row>
    <row r="126" spans="1:22" x14ac:dyDescent="0.2">
      <c r="A126" s="2"/>
      <c r="B126" s="4"/>
      <c r="C126" s="4"/>
      <c r="D126" s="4"/>
      <c r="E126" s="4"/>
      <c r="F126" s="4"/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5"/>
      <c r="U126" s="5"/>
      <c r="V126" s="5"/>
    </row>
    <row r="127" spans="1:22" x14ac:dyDescent="0.2">
      <c r="A127" s="2"/>
      <c r="B127" s="4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5"/>
      <c r="U127" s="5"/>
      <c r="V127" s="5"/>
    </row>
    <row r="128" spans="1:22" x14ac:dyDescent="0.2">
      <c r="A128" s="2"/>
      <c r="B128" s="4"/>
      <c r="C128" s="4"/>
      <c r="D128" s="4"/>
      <c r="E128" s="4"/>
      <c r="F128" s="4"/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5"/>
      <c r="U128" s="5"/>
      <c r="V128" s="5"/>
    </row>
    <row r="129" spans="1:22" x14ac:dyDescent="0.2">
      <c r="A129" s="2"/>
      <c r="B129" s="4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5"/>
      <c r="U129" s="5"/>
      <c r="V129" s="5"/>
    </row>
    <row r="130" spans="1:22" x14ac:dyDescent="0.2">
      <c r="A130" s="2"/>
      <c r="B130" s="4"/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5"/>
      <c r="U130" s="5"/>
      <c r="V130" s="5"/>
    </row>
    <row r="131" spans="1:22" x14ac:dyDescent="0.2">
      <c r="A131" s="2"/>
      <c r="B131" s="4"/>
      <c r="C131" s="4"/>
      <c r="D131" s="4"/>
      <c r="E131" s="4"/>
      <c r="F131" s="4"/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5"/>
      <c r="U131" s="5"/>
      <c r="V131" s="5"/>
    </row>
    <row r="132" spans="1:22" x14ac:dyDescent="0.2">
      <c r="A132" s="2"/>
      <c r="B132" s="4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5"/>
      <c r="U132" s="5"/>
      <c r="V132" s="8"/>
    </row>
    <row r="133" spans="1:22" x14ac:dyDescent="0.2">
      <c r="A133" s="2"/>
      <c r="B133" s="4"/>
      <c r="C133" s="4"/>
      <c r="D133" s="4"/>
      <c r="E133" s="4"/>
      <c r="F133" s="4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8"/>
    </row>
    <row r="134" spans="1:22" x14ac:dyDescent="0.2">
      <c r="A134" s="2"/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8"/>
    </row>
    <row r="135" spans="1:22" x14ac:dyDescent="0.2">
      <c r="A135" s="2"/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8"/>
    </row>
    <row r="136" spans="1:22" x14ac:dyDescent="0.2">
      <c r="A136" s="2"/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8"/>
    </row>
    <row r="137" spans="1:22" x14ac:dyDescent="0.2">
      <c r="A137" s="6"/>
      <c r="B137" s="4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5"/>
      <c r="U137" s="5"/>
      <c r="V137" s="8"/>
    </row>
    <row r="138" spans="1:22" x14ac:dyDescent="0.2">
      <c r="A138" s="6"/>
      <c r="B138" s="4"/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5"/>
      <c r="U138" s="5"/>
      <c r="V138" s="8"/>
    </row>
    <row r="139" spans="1:22" x14ac:dyDescent="0.2">
      <c r="A139" s="6"/>
      <c r="B139" s="4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5"/>
      <c r="U139" s="5"/>
      <c r="V139" s="8"/>
    </row>
    <row r="140" spans="1:22" x14ac:dyDescent="0.2">
      <c r="A140" s="6"/>
      <c r="B140" s="4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5"/>
      <c r="U140" s="5"/>
      <c r="V140" s="8"/>
    </row>
    <row r="141" spans="1:22" x14ac:dyDescent="0.2">
      <c r="A141" s="6"/>
      <c r="B141" s="4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5"/>
      <c r="U141" s="5"/>
      <c r="V141" s="8"/>
    </row>
    <row r="142" spans="1:22" x14ac:dyDescent="0.2">
      <c r="A142" s="2"/>
      <c r="B142" s="4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5"/>
      <c r="U142" s="5"/>
      <c r="V142" s="8"/>
    </row>
    <row r="143" spans="1:22" x14ac:dyDescent="0.2">
      <c r="A143" s="2"/>
      <c r="B143" s="4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5"/>
      <c r="U143" s="5"/>
      <c r="V143" s="8"/>
    </row>
    <row r="144" spans="1:22" x14ac:dyDescent="0.2">
      <c r="A144" s="2"/>
      <c r="B144" s="4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5"/>
      <c r="U144" s="5"/>
      <c r="V144" s="8"/>
    </row>
    <row r="145" spans="1:22" x14ac:dyDescent="0.2">
      <c r="A145" s="2"/>
      <c r="B145" s="4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5"/>
      <c r="U145" s="5"/>
      <c r="V145" s="8"/>
    </row>
    <row r="146" spans="1:22" x14ac:dyDescent="0.2">
      <c r="A146" s="2"/>
      <c r="B146" s="4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5"/>
      <c r="U146" s="5"/>
      <c r="V146" s="8"/>
    </row>
    <row r="172" spans="1:3" x14ac:dyDescent="0.2">
      <c r="A172" t="e" cm="1">
        <f t="array" aca="1" ref="A172" ca="1">INDIRECT("'" &amp; E1 &amp; "'!$A$2:$A$66")</f>
        <v>#REF!</v>
      </c>
      <c r="B172" t="e" cm="1">
        <f t="array" aca="1" ref="B172" ca="1">INDIRECT("'" &amp; E1 &amp; "'!$B$2:$B$66")</f>
        <v>#REF!</v>
      </c>
      <c r="C172" t="e" cm="1">
        <f t="array" aca="1" ref="C172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9214C9-3E7C-BF44-8271-18840154028D}">
  <sheetPr codeName="Sheet13"/>
  <dimension ref="A1:V172"/>
  <sheetViews>
    <sheetView topLeftCell="B1" workbookViewId="0">
      <pane ySplit="2" topLeftCell="A3" activePane="bottomLeft" state="frozen"/>
      <selection activeCell="N24" sqref="N24"/>
      <selection pane="bottomLeft" activeCell="N24" sqref="N24"/>
    </sheetView>
  </sheetViews>
  <sheetFormatPr baseColWidth="10" defaultRowHeight="16" x14ac:dyDescent="0.2"/>
  <cols>
    <col min="1" max="1" width="21.1640625" customWidth="1"/>
    <col min="3" max="3" width="12.83203125" customWidth="1"/>
    <col min="4" max="4" width="15.1640625" customWidth="1"/>
    <col min="5" max="5" width="19.33203125" customWidth="1"/>
    <col min="6" max="6" width="21.5" customWidth="1"/>
    <col min="10" max="10" width="18.33203125" customWidth="1"/>
    <col min="11" max="11" width="16.6640625" customWidth="1"/>
    <col min="18" max="18" width="13" customWidth="1"/>
  </cols>
  <sheetData>
    <row r="1" spans="1:22" x14ac:dyDescent="0.2">
      <c r="B1" s="72" t="s">
        <v>5</v>
      </c>
      <c r="C1" s="72"/>
      <c r="D1" s="72"/>
      <c r="E1" s="72"/>
      <c r="F1" s="72"/>
      <c r="G1" s="73" t="s">
        <v>6</v>
      </c>
      <c r="H1" s="73"/>
      <c r="I1" s="73"/>
      <c r="J1" s="73"/>
      <c r="K1" s="73"/>
      <c r="L1" s="74" t="s">
        <v>15</v>
      </c>
      <c r="M1" s="74"/>
      <c r="N1" s="74"/>
      <c r="O1" s="74"/>
      <c r="P1" s="74"/>
      <c r="Q1" s="74"/>
      <c r="R1" s="74"/>
      <c r="S1" s="74"/>
      <c r="T1" s="74"/>
      <c r="U1" s="74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235</v>
      </c>
      <c r="O2" s="1" t="s">
        <v>236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257</v>
      </c>
      <c r="U2" s="1" t="s">
        <v>258</v>
      </c>
      <c r="V2" s="1" t="s">
        <v>237</v>
      </c>
    </row>
    <row r="3" spans="1:22" x14ac:dyDescent="0.2">
      <c r="A3" s="16" t="s">
        <v>294</v>
      </c>
      <c r="B3" s="4">
        <v>31268</v>
      </c>
      <c r="C3" s="4">
        <v>130000</v>
      </c>
      <c r="D3" s="4">
        <v>-98732</v>
      </c>
      <c r="E3" s="4">
        <v>-1831974607</v>
      </c>
      <c r="F3" s="4">
        <f t="shared" ref="F3:F79" si="0">E3+F4</f>
        <v>-15854623652</v>
      </c>
      <c r="G3" s="4">
        <v>0</v>
      </c>
      <c r="H3" s="4">
        <v>800</v>
      </c>
      <c r="I3" s="4">
        <v>-800</v>
      </c>
      <c r="J3" s="4">
        <v>-14880000</v>
      </c>
      <c r="K3" s="4">
        <f t="shared" ref="K3:K25" si="1">K4+J3</f>
        <v>6974340000</v>
      </c>
      <c r="L3" s="4">
        <v>803</v>
      </c>
      <c r="M3" s="4">
        <v>1089</v>
      </c>
      <c r="N3" s="4">
        <v>145</v>
      </c>
      <c r="O3" s="4">
        <v>236</v>
      </c>
      <c r="P3" s="4">
        <v>4398100</v>
      </c>
      <c r="Q3" s="4">
        <v>8349300</v>
      </c>
      <c r="R3" s="5">
        <v>1.09E-2</v>
      </c>
      <c r="S3" s="4">
        <v>12747400</v>
      </c>
      <c r="T3" s="4">
        <f t="shared" ref="T3:T70" si="2">AVERAGE(S4,S13)</f>
        <v>11521058</v>
      </c>
      <c r="U3" s="4">
        <f t="shared" ref="U3:U72" si="3">MIN(S4:S8)</f>
        <v>10708500</v>
      </c>
      <c r="V3" s="5">
        <v>2.6499999999999999E-2</v>
      </c>
    </row>
    <row r="4" spans="1:22" x14ac:dyDescent="0.2">
      <c r="A4" s="16" t="s">
        <v>293</v>
      </c>
      <c r="B4" s="4">
        <v>72300</v>
      </c>
      <c r="C4" s="4">
        <v>51400</v>
      </c>
      <c r="D4" s="4">
        <v>20900</v>
      </c>
      <c r="E4" s="4">
        <v>388701349</v>
      </c>
      <c r="F4" s="4">
        <f t="shared" si="0"/>
        <v>-14022649045</v>
      </c>
      <c r="G4" s="4">
        <v>0</v>
      </c>
      <c r="H4" s="4">
        <v>2400</v>
      </c>
      <c r="I4" s="4">
        <v>-2400</v>
      </c>
      <c r="J4" s="4">
        <v>-44880000</v>
      </c>
      <c r="K4" s="4">
        <f t="shared" si="1"/>
        <v>6989220000</v>
      </c>
      <c r="L4" s="4">
        <v>757</v>
      </c>
      <c r="M4" s="4">
        <v>824</v>
      </c>
      <c r="N4" s="4">
        <v>161</v>
      </c>
      <c r="O4" s="4">
        <v>197</v>
      </c>
      <c r="P4" s="4">
        <v>4365500</v>
      </c>
      <c r="Q4" s="4">
        <v>5816500</v>
      </c>
      <c r="R4" s="5">
        <v>0</v>
      </c>
      <c r="S4" s="4">
        <v>10708500</v>
      </c>
      <c r="T4" s="4">
        <f t="shared" si="2"/>
        <v>27740297</v>
      </c>
      <c r="U4" s="4">
        <f t="shared" si="3"/>
        <v>14676506</v>
      </c>
      <c r="V4" s="5">
        <v>1.6E-2</v>
      </c>
    </row>
    <row r="5" spans="1:22" x14ac:dyDescent="0.2">
      <c r="A5" s="16" t="s">
        <v>292</v>
      </c>
      <c r="B5" s="4">
        <v>771027</v>
      </c>
      <c r="C5" s="4">
        <v>85500</v>
      </c>
      <c r="D5" s="4">
        <v>685527</v>
      </c>
      <c r="E5" s="4">
        <v>12863088207</v>
      </c>
      <c r="F5" s="4">
        <f t="shared" si="0"/>
        <v>-14411350394</v>
      </c>
      <c r="K5" s="4">
        <f t="shared" si="1"/>
        <v>7034100000</v>
      </c>
      <c r="L5" s="4">
        <v>1767</v>
      </c>
      <c r="M5" s="4">
        <v>1134</v>
      </c>
      <c r="N5" s="4">
        <v>437</v>
      </c>
      <c r="O5" s="4">
        <v>260</v>
      </c>
      <c r="P5" s="4">
        <v>15739400</v>
      </c>
      <c r="Q5" s="4">
        <v>9695600</v>
      </c>
      <c r="R5" s="5">
        <v>1.09E-2</v>
      </c>
      <c r="S5" s="4">
        <v>25438344</v>
      </c>
      <c r="T5" s="4">
        <f t="shared" si="2"/>
        <v>13078986.5</v>
      </c>
      <c r="U5" s="4">
        <f t="shared" si="3"/>
        <v>14676506</v>
      </c>
      <c r="V5" s="5">
        <v>5.2400000000000002E-2</v>
      </c>
    </row>
    <row r="6" spans="1:22" x14ac:dyDescent="0.2">
      <c r="A6" s="16" t="s">
        <v>291</v>
      </c>
      <c r="B6" s="4">
        <v>30601</v>
      </c>
      <c r="C6" s="4">
        <v>0</v>
      </c>
      <c r="D6" s="4">
        <v>30601</v>
      </c>
      <c r="E6" s="4">
        <v>554221557</v>
      </c>
      <c r="F6" s="4">
        <f t="shared" si="0"/>
        <v>-27274438601</v>
      </c>
      <c r="G6" s="4">
        <v>0</v>
      </c>
      <c r="H6" s="4">
        <v>200000</v>
      </c>
      <c r="I6" s="4">
        <v>-200000</v>
      </c>
      <c r="J6" s="4">
        <v>-3630000000</v>
      </c>
      <c r="K6" s="4">
        <f t="shared" si="1"/>
        <v>7034100000</v>
      </c>
      <c r="L6" s="4">
        <v>1240</v>
      </c>
      <c r="M6" s="4">
        <v>910</v>
      </c>
      <c r="N6" s="4">
        <v>231</v>
      </c>
      <c r="O6" s="4">
        <v>199</v>
      </c>
      <c r="P6" s="4">
        <v>8050500</v>
      </c>
      <c r="Q6" s="4">
        <v>7114100</v>
      </c>
      <c r="R6" s="5">
        <v>1.66E-2</v>
      </c>
      <c r="S6" s="4">
        <v>15633351</v>
      </c>
      <c r="T6" s="4">
        <f t="shared" si="2"/>
        <v>15950402.5</v>
      </c>
      <c r="U6" s="4">
        <f t="shared" si="3"/>
        <v>14393834</v>
      </c>
      <c r="V6" s="5">
        <v>2.7200000000000002E-2</v>
      </c>
    </row>
    <row r="7" spans="1:22" x14ac:dyDescent="0.2">
      <c r="A7" s="16" t="s">
        <v>288</v>
      </c>
      <c r="B7" s="4">
        <v>249000</v>
      </c>
      <c r="C7" s="4">
        <v>100000</v>
      </c>
      <c r="D7" s="4">
        <v>149000</v>
      </c>
      <c r="E7" s="4">
        <v>2728791132</v>
      </c>
      <c r="F7" s="4">
        <f t="shared" si="0"/>
        <v>-27828660158</v>
      </c>
      <c r="K7" s="4">
        <f t="shared" si="1"/>
        <v>10664100000</v>
      </c>
      <c r="L7" s="4">
        <v>1077</v>
      </c>
      <c r="M7" s="4">
        <v>673</v>
      </c>
      <c r="N7" s="4">
        <v>185</v>
      </c>
      <c r="O7" s="4">
        <v>177</v>
      </c>
      <c r="P7" s="4">
        <v>5065400</v>
      </c>
      <c r="Q7" s="4">
        <v>8149400</v>
      </c>
      <c r="R7" s="5">
        <v>-1.6299999999999999E-2</v>
      </c>
      <c r="S7" s="4">
        <v>14676506</v>
      </c>
      <c r="T7" s="4">
        <f t="shared" si="2"/>
        <v>17439857</v>
      </c>
      <c r="U7" s="4">
        <f t="shared" si="3"/>
        <v>14393834</v>
      </c>
      <c r="V7" s="5">
        <v>2.69E-2</v>
      </c>
    </row>
    <row r="8" spans="1:22" x14ac:dyDescent="0.2">
      <c r="A8" s="16" t="s">
        <v>287</v>
      </c>
      <c r="B8" s="4">
        <v>34000</v>
      </c>
      <c r="C8" s="4">
        <v>3804100</v>
      </c>
      <c r="D8" s="4">
        <v>-3770100</v>
      </c>
      <c r="E8" s="4">
        <v>-69506232335</v>
      </c>
      <c r="F8" s="4">
        <f t="shared" si="0"/>
        <v>-30557451290</v>
      </c>
      <c r="G8" s="4">
        <v>0</v>
      </c>
      <c r="H8" s="4">
        <v>0</v>
      </c>
      <c r="I8" s="4">
        <v>0</v>
      </c>
      <c r="J8" s="4">
        <v>-2815050000</v>
      </c>
      <c r="K8" s="4">
        <f t="shared" si="1"/>
        <v>10664100000</v>
      </c>
      <c r="L8" s="4">
        <v>1760</v>
      </c>
      <c r="M8" s="4">
        <v>1030</v>
      </c>
      <c r="N8" s="4">
        <v>312</v>
      </c>
      <c r="O8" s="4">
        <v>321</v>
      </c>
      <c r="P8" s="4">
        <v>8468000</v>
      </c>
      <c r="Q8" s="4">
        <v>11401200</v>
      </c>
      <c r="R8" s="5">
        <v>-1.0700000000000001E-2</v>
      </c>
      <c r="S8" s="4">
        <v>20697105</v>
      </c>
      <c r="T8" s="4">
        <f t="shared" si="2"/>
        <v>15399665</v>
      </c>
      <c r="U8" s="4">
        <f t="shared" si="3"/>
        <v>12333616</v>
      </c>
      <c r="V8" s="5">
        <v>2.6800000000000001E-2</v>
      </c>
    </row>
    <row r="9" spans="1:22" x14ac:dyDescent="0.2">
      <c r="A9" s="16" t="s">
        <v>286</v>
      </c>
      <c r="B9" s="4">
        <v>405400</v>
      </c>
      <c r="C9" s="4">
        <v>4001000</v>
      </c>
      <c r="D9" s="4">
        <v>-3595600</v>
      </c>
      <c r="E9" s="4">
        <v>-66978178911</v>
      </c>
      <c r="F9" s="4">
        <f t="shared" si="0"/>
        <v>38948781045</v>
      </c>
      <c r="G9" s="4">
        <v>0</v>
      </c>
      <c r="H9" s="4">
        <v>150000</v>
      </c>
      <c r="I9" s="4">
        <v>-150000</v>
      </c>
      <c r="J9" s="4">
        <v>-2815050000</v>
      </c>
      <c r="K9" s="4">
        <f t="shared" si="1"/>
        <v>13479150000</v>
      </c>
      <c r="L9" s="4">
        <v>1249</v>
      </c>
      <c r="M9" s="4">
        <v>1079</v>
      </c>
      <c r="N9" s="4">
        <v>293</v>
      </c>
      <c r="O9" s="4">
        <v>388</v>
      </c>
      <c r="P9" s="4">
        <v>9225500</v>
      </c>
      <c r="Q9" s="4">
        <v>10818400</v>
      </c>
      <c r="R9" s="5">
        <v>1.09E-2</v>
      </c>
      <c r="S9" s="4">
        <v>20058538</v>
      </c>
      <c r="T9" s="4">
        <f t="shared" si="2"/>
        <v>17882969.5</v>
      </c>
      <c r="U9" s="4">
        <f t="shared" si="3"/>
        <v>12333616</v>
      </c>
      <c r="V9" s="5">
        <v>3.1800000000000002E-2</v>
      </c>
    </row>
    <row r="10" spans="1:22" x14ac:dyDescent="0.2">
      <c r="A10" s="16" t="s">
        <v>281</v>
      </c>
      <c r="B10" s="4">
        <v>50000</v>
      </c>
      <c r="C10" s="4">
        <v>1401500</v>
      </c>
      <c r="D10" s="4">
        <v>-1351500</v>
      </c>
      <c r="E10" s="4">
        <v>-25057856462</v>
      </c>
      <c r="F10" s="4">
        <f t="shared" si="0"/>
        <v>105926959956</v>
      </c>
      <c r="G10" s="4">
        <v>0</v>
      </c>
      <c r="H10" s="4">
        <v>150000</v>
      </c>
      <c r="I10" s="4">
        <v>-150000</v>
      </c>
      <c r="J10" s="4">
        <v>-2833200000</v>
      </c>
      <c r="K10" s="4">
        <f t="shared" si="1"/>
        <v>16294200000</v>
      </c>
      <c r="L10" s="4">
        <v>1116</v>
      </c>
      <c r="M10" s="4">
        <v>1422</v>
      </c>
      <c r="N10" s="4">
        <v>185</v>
      </c>
      <c r="O10" s="4">
        <v>389</v>
      </c>
      <c r="P10" s="4">
        <v>5773600</v>
      </c>
      <c r="Q10" s="4">
        <v>15120200</v>
      </c>
      <c r="R10" s="5">
        <v>-1.6E-2</v>
      </c>
      <c r="S10" s="4">
        <v>20897561</v>
      </c>
      <c r="T10" s="4">
        <f t="shared" si="2"/>
        <v>13150243.5</v>
      </c>
      <c r="U10" s="4">
        <f t="shared" si="3"/>
        <v>10524622</v>
      </c>
      <c r="V10" s="5">
        <v>2.6600000000000002E-2</v>
      </c>
    </row>
    <row r="11" spans="1:22" x14ac:dyDescent="0.2">
      <c r="A11" s="16" t="s">
        <v>273</v>
      </c>
      <c r="B11" s="4">
        <v>122610</v>
      </c>
      <c r="C11" s="4">
        <v>1502800</v>
      </c>
      <c r="D11" s="4">
        <v>-1380190</v>
      </c>
      <c r="E11" s="4">
        <v>-26006295939</v>
      </c>
      <c r="F11" s="4">
        <f t="shared" si="0"/>
        <v>130984816418</v>
      </c>
      <c r="G11" s="4">
        <v>300000</v>
      </c>
      <c r="H11" s="4">
        <v>0</v>
      </c>
      <c r="I11" s="4">
        <v>300000</v>
      </c>
      <c r="J11" s="4">
        <v>5660000000</v>
      </c>
      <c r="K11" s="4">
        <f t="shared" si="1"/>
        <v>19127400000</v>
      </c>
      <c r="L11" s="4">
        <v>762</v>
      </c>
      <c r="M11" s="4">
        <v>1319</v>
      </c>
      <c r="N11" s="4">
        <v>122</v>
      </c>
      <c r="O11" s="4">
        <v>313</v>
      </c>
      <c r="P11" s="4">
        <v>4521900</v>
      </c>
      <c r="Q11" s="4">
        <v>9805700</v>
      </c>
      <c r="R11" s="5">
        <v>-5.3E-3</v>
      </c>
      <c r="S11" s="4">
        <v>14393834</v>
      </c>
      <c r="T11" s="4">
        <f t="shared" si="2"/>
        <v>14618323.5</v>
      </c>
      <c r="U11" s="4">
        <f t="shared" si="3"/>
        <v>10524622</v>
      </c>
      <c r="V11" s="5">
        <v>1.5800000000000002E-2</v>
      </c>
    </row>
    <row r="12" spans="1:22" x14ac:dyDescent="0.2">
      <c r="A12" s="16" t="s">
        <v>272</v>
      </c>
      <c r="B12" s="4">
        <v>722450</v>
      </c>
      <c r="C12" s="4">
        <v>1013000</v>
      </c>
      <c r="D12" s="4">
        <v>-290550</v>
      </c>
      <c r="E12" s="4">
        <v>-5488521404</v>
      </c>
      <c r="F12" s="4">
        <f t="shared" si="0"/>
        <v>156991112357</v>
      </c>
      <c r="K12" s="4">
        <f t="shared" si="1"/>
        <v>13467400000</v>
      </c>
      <c r="L12" s="4">
        <v>1137</v>
      </c>
      <c r="M12" s="4">
        <v>1590</v>
      </c>
      <c r="N12" s="4">
        <v>285</v>
      </c>
      <c r="O12" s="4">
        <v>268</v>
      </c>
      <c r="P12" s="4">
        <v>8718700</v>
      </c>
      <c r="Q12" s="4">
        <v>8968200</v>
      </c>
      <c r="R12" s="5">
        <v>5.4000000000000003E-3</v>
      </c>
      <c r="S12" s="4">
        <v>17980886</v>
      </c>
      <c r="T12" s="4">
        <f t="shared" si="2"/>
        <v>22152761.5</v>
      </c>
      <c r="U12" s="4">
        <f t="shared" si="3"/>
        <v>10524622</v>
      </c>
      <c r="V12" s="5">
        <v>2.1000000000000001E-2</v>
      </c>
    </row>
    <row r="13" spans="1:22" x14ac:dyDescent="0.2">
      <c r="A13" s="16" t="s">
        <v>248</v>
      </c>
      <c r="B13" s="4">
        <v>19430</v>
      </c>
      <c r="C13" s="4">
        <v>40500</v>
      </c>
      <c r="D13" s="4">
        <v>-21070</v>
      </c>
      <c r="E13" s="4">
        <v>-393804479</v>
      </c>
      <c r="F13" s="4">
        <f t="shared" si="0"/>
        <v>162479633761</v>
      </c>
      <c r="K13" s="4">
        <f t="shared" si="1"/>
        <v>13467400000</v>
      </c>
      <c r="L13" s="4">
        <v>717</v>
      </c>
      <c r="M13" s="4">
        <v>1228</v>
      </c>
      <c r="N13" s="4">
        <v>166</v>
      </c>
      <c r="O13" s="4">
        <v>221</v>
      </c>
      <c r="P13" s="4">
        <v>4742100</v>
      </c>
      <c r="Q13" s="4">
        <v>7053900</v>
      </c>
      <c r="R13" s="5">
        <v>0</v>
      </c>
      <c r="S13" s="4">
        <v>12333616</v>
      </c>
      <c r="T13" s="4">
        <f t="shared" si="2"/>
        <v>19690456.5</v>
      </c>
      <c r="U13" s="4">
        <f t="shared" si="3"/>
        <v>10524622</v>
      </c>
      <c r="V13" s="5">
        <v>1.5900000000000001E-2</v>
      </c>
    </row>
    <row r="14" spans="1:22" x14ac:dyDescent="0.2">
      <c r="A14" s="16" t="s">
        <v>240</v>
      </c>
      <c r="B14" s="4">
        <v>232020</v>
      </c>
      <c r="C14" s="4">
        <v>11300</v>
      </c>
      <c r="D14" s="4">
        <v>220720</v>
      </c>
      <c r="E14" s="4">
        <v>4182141171</v>
      </c>
      <c r="F14" s="4">
        <f t="shared" si="0"/>
        <v>162873438240</v>
      </c>
      <c r="G14" s="4">
        <v>200000</v>
      </c>
      <c r="H14" s="4">
        <v>30000</v>
      </c>
      <c r="I14" s="4">
        <v>170000</v>
      </c>
      <c r="J14" s="4">
        <v>3197000000</v>
      </c>
      <c r="K14" s="4">
        <f t="shared" si="1"/>
        <v>13467400000</v>
      </c>
      <c r="L14" s="4">
        <v>1582</v>
      </c>
      <c r="M14" s="4">
        <v>1780</v>
      </c>
      <c r="N14" s="4">
        <v>382</v>
      </c>
      <c r="O14" s="4">
        <v>387</v>
      </c>
      <c r="P14" s="4">
        <v>17382900</v>
      </c>
      <c r="Q14" s="4">
        <v>12654900</v>
      </c>
      <c r="R14" s="5">
        <v>0</v>
      </c>
      <c r="S14" s="4">
        <v>30042250</v>
      </c>
      <c r="T14" s="4">
        <f t="shared" si="2"/>
        <v>11478911</v>
      </c>
      <c r="U14" s="4">
        <f t="shared" si="3"/>
        <v>10524622</v>
      </c>
      <c r="V14" s="5">
        <v>2.6099999999999998E-2</v>
      </c>
    </row>
    <row r="15" spans="1:22" x14ac:dyDescent="0.2">
      <c r="A15" s="16" t="s">
        <v>239</v>
      </c>
      <c r="B15" s="4">
        <v>2860</v>
      </c>
      <c r="C15" s="4">
        <v>53200</v>
      </c>
      <c r="D15" s="4">
        <v>-50340</v>
      </c>
      <c r="E15" s="4">
        <v>-934557787</v>
      </c>
      <c r="F15" s="4">
        <f t="shared" si="0"/>
        <v>158691297069</v>
      </c>
      <c r="K15" s="4">
        <f t="shared" si="1"/>
        <v>10270400000</v>
      </c>
      <c r="L15" s="4">
        <v>1079</v>
      </c>
      <c r="M15" s="4">
        <v>705</v>
      </c>
      <c r="N15" s="4">
        <v>167</v>
      </c>
      <c r="O15" s="4">
        <v>149</v>
      </c>
      <c r="P15" s="4">
        <v>6111400</v>
      </c>
      <c r="Q15" s="4">
        <v>4411700</v>
      </c>
      <c r="R15" s="5">
        <v>1.09E-2</v>
      </c>
      <c r="S15" s="4">
        <v>10524622</v>
      </c>
      <c r="T15" s="4">
        <f t="shared" si="2"/>
        <v>18184357</v>
      </c>
      <c r="U15" s="4">
        <f t="shared" si="3"/>
        <v>10740792</v>
      </c>
      <c r="V15" s="5">
        <v>1.61E-2</v>
      </c>
    </row>
    <row r="16" spans="1:22" x14ac:dyDescent="0.2">
      <c r="A16" s="16" t="s">
        <v>238</v>
      </c>
      <c r="B16" s="4">
        <v>73800</v>
      </c>
      <c r="C16" s="4">
        <v>0</v>
      </c>
      <c r="D16" s="4">
        <v>73800</v>
      </c>
      <c r="E16" s="4">
        <v>1381015303</v>
      </c>
      <c r="F16" s="4">
        <f t="shared" si="0"/>
        <v>159625854856</v>
      </c>
      <c r="K16" s="4">
        <f t="shared" si="1"/>
        <v>10270400000</v>
      </c>
      <c r="L16" s="4">
        <v>1158</v>
      </c>
      <c r="M16" s="4">
        <v>935</v>
      </c>
      <c r="N16" s="4">
        <v>197</v>
      </c>
      <c r="O16" s="4">
        <v>243</v>
      </c>
      <c r="P16" s="4">
        <v>6446600</v>
      </c>
      <c r="Q16" s="4">
        <v>10775400</v>
      </c>
      <c r="R16" s="5">
        <v>-2.1099999999999997E-2</v>
      </c>
      <c r="S16" s="4">
        <v>17224299</v>
      </c>
      <c r="T16" s="4">
        <f t="shared" si="2"/>
        <v>12726662</v>
      </c>
      <c r="U16" s="4">
        <f t="shared" si="3"/>
        <v>10740792</v>
      </c>
      <c r="V16" s="5">
        <v>3.6699999999999997E-2</v>
      </c>
    </row>
    <row r="17" spans="1:21" x14ac:dyDescent="0.2">
      <c r="A17" s="16" t="s">
        <v>234</v>
      </c>
      <c r="B17" s="4">
        <v>3337930</v>
      </c>
      <c r="C17" s="4">
        <v>1600000</v>
      </c>
      <c r="D17" s="4">
        <v>1737930</v>
      </c>
      <c r="E17" s="4">
        <v>32676731447</v>
      </c>
      <c r="F17" s="4">
        <f t="shared" si="0"/>
        <v>158244839553</v>
      </c>
      <c r="K17" s="4">
        <f t="shared" si="1"/>
        <v>10270400000</v>
      </c>
      <c r="L17" s="4">
        <v>795</v>
      </c>
      <c r="M17" s="4">
        <v>1009</v>
      </c>
      <c r="N17" s="4">
        <v>172</v>
      </c>
      <c r="O17" s="4">
        <v>201</v>
      </c>
      <c r="R17" s="5">
        <v>5.4000000000000003E-3</v>
      </c>
      <c r="S17" s="4">
        <v>14182609</v>
      </c>
      <c r="T17" s="4">
        <f t="shared" si="2"/>
        <v>14197048.5</v>
      </c>
      <c r="U17" s="4">
        <f t="shared" si="3"/>
        <v>10740792</v>
      </c>
    </row>
    <row r="18" spans="1:21" x14ac:dyDescent="0.2">
      <c r="A18" s="16" t="s">
        <v>233</v>
      </c>
      <c r="B18" s="4">
        <v>86020</v>
      </c>
      <c r="C18" s="4">
        <v>52010</v>
      </c>
      <c r="D18" s="4">
        <v>34010</v>
      </c>
      <c r="E18" s="4">
        <v>640425988</v>
      </c>
      <c r="F18" s="4">
        <f t="shared" si="0"/>
        <v>125568108106</v>
      </c>
      <c r="G18" s="4">
        <v>0</v>
      </c>
      <c r="H18" s="4">
        <v>10000</v>
      </c>
      <c r="I18" s="4">
        <v>-10000</v>
      </c>
      <c r="J18" s="4">
        <v>-190000000</v>
      </c>
      <c r="K18" s="4">
        <f t="shared" si="1"/>
        <v>10270400000</v>
      </c>
      <c r="R18" s="5">
        <v>0</v>
      </c>
      <c r="S18" s="4">
        <v>10740792</v>
      </c>
      <c r="T18" s="4">
        <f t="shared" si="2"/>
        <v>16612686.5</v>
      </c>
      <c r="U18" s="4">
        <f t="shared" si="3"/>
        <v>9338663</v>
      </c>
    </row>
    <row r="19" spans="1:21" x14ac:dyDescent="0.2">
      <c r="A19" s="16" t="s">
        <v>232</v>
      </c>
      <c r="B19" s="4">
        <v>100100</v>
      </c>
      <c r="C19" s="4">
        <v>50300</v>
      </c>
      <c r="D19" s="4">
        <v>49800</v>
      </c>
      <c r="E19" s="4">
        <v>943206318</v>
      </c>
      <c r="F19" s="4">
        <f t="shared" si="0"/>
        <v>124927682118</v>
      </c>
      <c r="G19" s="4">
        <v>2400</v>
      </c>
      <c r="H19" s="4">
        <v>20000</v>
      </c>
      <c r="I19" s="4">
        <v>-17600</v>
      </c>
      <c r="J19" s="4">
        <v>-335880000</v>
      </c>
      <c r="K19" s="4">
        <f t="shared" si="1"/>
        <v>10460400000</v>
      </c>
      <c r="R19" s="5">
        <v>5.4000000000000003E-3</v>
      </c>
      <c r="S19" s="4">
        <v>14868378</v>
      </c>
      <c r="T19" s="4">
        <f t="shared" si="2"/>
        <v>16203640.5</v>
      </c>
      <c r="U19" s="4">
        <f t="shared" si="3"/>
        <v>9338663</v>
      </c>
    </row>
    <row r="20" spans="1:21" x14ac:dyDescent="0.2">
      <c r="A20" s="16" t="s">
        <v>231</v>
      </c>
      <c r="B20" s="4">
        <v>61870</v>
      </c>
      <c r="C20" s="4">
        <v>1503060</v>
      </c>
      <c r="D20" s="4">
        <v>-1441190</v>
      </c>
      <c r="E20" s="4">
        <v>-26982889062</v>
      </c>
      <c r="F20" s="4">
        <f t="shared" si="0"/>
        <v>123984475800</v>
      </c>
      <c r="K20" s="4">
        <f t="shared" si="1"/>
        <v>10796280000</v>
      </c>
      <c r="R20" s="5">
        <v>5.4000000000000003E-3</v>
      </c>
      <c r="S20" s="4">
        <v>11906653</v>
      </c>
      <c r="T20" s="4">
        <f t="shared" si="2"/>
        <v>10663347</v>
      </c>
      <c r="U20" s="4">
        <f t="shared" si="3"/>
        <v>9338663</v>
      </c>
    </row>
    <row r="21" spans="1:21" x14ac:dyDescent="0.2">
      <c r="A21" s="16" t="s">
        <v>230</v>
      </c>
      <c r="B21" s="4">
        <v>68800</v>
      </c>
      <c r="C21" s="4">
        <v>250030</v>
      </c>
      <c r="D21" s="4">
        <v>-181230</v>
      </c>
      <c r="E21" s="4">
        <v>-3372012761</v>
      </c>
      <c r="F21" s="4">
        <f t="shared" si="0"/>
        <v>150967364862</v>
      </c>
      <c r="K21" s="4">
        <f t="shared" si="1"/>
        <v>10796280000</v>
      </c>
      <c r="R21" s="5">
        <v>5.5000000000000005E-3</v>
      </c>
      <c r="S21" s="4">
        <v>11255761</v>
      </c>
      <c r="T21" s="4">
        <f t="shared" si="2"/>
        <v>26722389.5</v>
      </c>
      <c r="U21" s="4">
        <f t="shared" si="3"/>
        <v>9338663</v>
      </c>
    </row>
    <row r="22" spans="1:21" x14ac:dyDescent="0.2">
      <c r="A22" s="16" t="s">
        <v>229</v>
      </c>
      <c r="B22" s="4">
        <v>900</v>
      </c>
      <c r="C22" s="4">
        <v>265100</v>
      </c>
      <c r="D22" s="4">
        <v>-264200</v>
      </c>
      <c r="E22" s="4">
        <v>-4956077768</v>
      </c>
      <c r="F22" s="4">
        <f t="shared" si="0"/>
        <v>154339377623</v>
      </c>
      <c r="G22" s="4">
        <v>0</v>
      </c>
      <c r="H22" s="4">
        <v>9000000</v>
      </c>
      <c r="I22" s="4">
        <v>-9000000</v>
      </c>
      <c r="J22" s="4">
        <v>-169200000000</v>
      </c>
      <c r="K22" s="4">
        <f t="shared" si="1"/>
        <v>10796280000</v>
      </c>
      <c r="R22" s="5">
        <v>-1.5900000000000001E-2</v>
      </c>
      <c r="S22" s="4">
        <v>31971907</v>
      </c>
      <c r="T22" s="4">
        <f t="shared" si="2"/>
        <v>14280429</v>
      </c>
      <c r="U22" s="4">
        <f t="shared" si="3"/>
        <v>9338663</v>
      </c>
    </row>
    <row r="23" spans="1:21" x14ac:dyDescent="0.2">
      <c r="A23" s="16" t="s">
        <v>228</v>
      </c>
      <c r="B23" s="4">
        <v>149300</v>
      </c>
      <c r="C23" s="4">
        <v>308500</v>
      </c>
      <c r="D23" s="4">
        <v>-159200</v>
      </c>
      <c r="E23" s="4">
        <v>-2975743244</v>
      </c>
      <c r="F23" s="4">
        <f t="shared" si="0"/>
        <v>159295455391</v>
      </c>
      <c r="K23" s="4">
        <f t="shared" si="1"/>
        <v>179996280000</v>
      </c>
      <c r="R23" s="5">
        <v>0</v>
      </c>
      <c r="S23" s="4">
        <v>9338663</v>
      </c>
      <c r="T23" s="4">
        <f t="shared" si="2"/>
        <v>38932773</v>
      </c>
      <c r="U23" s="4">
        <f t="shared" si="3"/>
        <v>11270715</v>
      </c>
    </row>
    <row r="24" spans="1:21" x14ac:dyDescent="0.2">
      <c r="A24" s="16" t="s">
        <v>222</v>
      </c>
      <c r="B24" s="4">
        <v>2100</v>
      </c>
      <c r="C24" s="4">
        <v>255100</v>
      </c>
      <c r="D24" s="4">
        <v>-253000</v>
      </c>
      <c r="E24" s="4">
        <v>-4771001165</v>
      </c>
      <c r="F24" s="4">
        <f t="shared" si="0"/>
        <v>162271198635</v>
      </c>
      <c r="G24" s="4">
        <v>0</v>
      </c>
      <c r="H24" s="4">
        <v>100</v>
      </c>
      <c r="I24" s="4">
        <v>-100</v>
      </c>
      <c r="J24" s="4">
        <v>-1870000</v>
      </c>
      <c r="K24" s="4">
        <f t="shared" si="1"/>
        <v>179996280000</v>
      </c>
      <c r="R24" s="5">
        <v>0</v>
      </c>
      <c r="S24" s="4">
        <v>12433200</v>
      </c>
      <c r="T24" s="4">
        <f t="shared" si="2"/>
        <v>18409923</v>
      </c>
      <c r="U24" s="4">
        <f t="shared" si="3"/>
        <v>11270715</v>
      </c>
    </row>
    <row r="25" spans="1:21" x14ac:dyDescent="0.2">
      <c r="A25" s="16" t="s">
        <v>213</v>
      </c>
      <c r="B25" s="4">
        <v>20200</v>
      </c>
      <c r="C25" s="4">
        <v>209910</v>
      </c>
      <c r="D25" s="4">
        <v>-189710</v>
      </c>
      <c r="E25" s="4">
        <v>-3510507369</v>
      </c>
      <c r="F25" s="4">
        <f t="shared" si="0"/>
        <v>167042199800</v>
      </c>
      <c r="G25" s="4">
        <v>9000000</v>
      </c>
      <c r="H25" s="4">
        <v>0</v>
      </c>
      <c r="I25" s="4">
        <v>9000000</v>
      </c>
      <c r="J25" s="4">
        <v>180000000000</v>
      </c>
      <c r="K25" s="4">
        <f t="shared" si="1"/>
        <v>179998150000</v>
      </c>
      <c r="R25" s="5">
        <v>2.7400000000000001E-2</v>
      </c>
      <c r="S25" s="4">
        <v>19144415</v>
      </c>
      <c r="T25" s="4">
        <f t="shared" si="2"/>
        <v>16051357.5</v>
      </c>
      <c r="U25" s="4">
        <f t="shared" si="3"/>
        <v>10070933</v>
      </c>
    </row>
    <row r="26" spans="1:21" x14ac:dyDescent="0.2">
      <c r="A26" s="16" t="s">
        <v>212</v>
      </c>
      <c r="B26" s="4">
        <v>27700</v>
      </c>
      <c r="C26" s="4">
        <v>12290</v>
      </c>
      <c r="D26" s="4">
        <v>15410</v>
      </c>
      <c r="E26" s="4">
        <v>283442612</v>
      </c>
      <c r="F26" s="4">
        <f t="shared" si="0"/>
        <v>170552707169</v>
      </c>
      <c r="K26" s="4">
        <f>K27+J26</f>
        <v>-1850000</v>
      </c>
      <c r="R26" s="5">
        <v>-1.0800000000000001E-2</v>
      </c>
      <c r="S26" s="4">
        <v>11270715</v>
      </c>
      <c r="T26" s="4">
        <f t="shared" si="2"/>
        <v>31073876.5</v>
      </c>
      <c r="U26" s="4">
        <f t="shared" si="3"/>
        <v>10070933</v>
      </c>
    </row>
    <row r="27" spans="1:21" x14ac:dyDescent="0.2">
      <c r="A27" s="16" t="s">
        <v>211</v>
      </c>
      <c r="B27" s="4">
        <v>20</v>
      </c>
      <c r="C27" s="4">
        <v>2237800</v>
      </c>
      <c r="D27" s="4">
        <v>-2237780</v>
      </c>
      <c r="E27" s="4">
        <v>-41170988382</v>
      </c>
      <c r="F27" s="4">
        <f t="shared" si="0"/>
        <v>170269264557</v>
      </c>
      <c r="K27" s="4">
        <f>J27+K29</f>
        <v>-1850000</v>
      </c>
      <c r="R27" s="5">
        <v>1.6500000000000001E-2</v>
      </c>
      <c r="S27" s="4">
        <v>17653305</v>
      </c>
      <c r="T27" s="4">
        <f t="shared" si="2"/>
        <v>21465795.5</v>
      </c>
      <c r="U27" s="4">
        <f t="shared" si="3"/>
        <v>10070933</v>
      </c>
    </row>
    <row r="28" spans="1:21" x14ac:dyDescent="0.2">
      <c r="A28" s="16" t="s">
        <v>210</v>
      </c>
      <c r="B28" s="4">
        <v>300</v>
      </c>
      <c r="C28" s="4">
        <v>793100</v>
      </c>
      <c r="D28" s="4">
        <v>-792800</v>
      </c>
      <c r="E28" s="4">
        <v>-14542861423</v>
      </c>
      <c r="F28" s="4">
        <f t="shared" si="0"/>
        <v>211440252939</v>
      </c>
      <c r="R28" s="5">
        <v>0</v>
      </c>
      <c r="S28" s="4">
        <v>18356995</v>
      </c>
      <c r="T28" s="4">
        <f t="shared" si="2"/>
        <v>30268609.5</v>
      </c>
      <c r="U28" s="4">
        <f t="shared" si="3"/>
        <v>10070933</v>
      </c>
    </row>
    <row r="29" spans="1:21" x14ac:dyDescent="0.2">
      <c r="A29" s="16" t="s">
        <v>209</v>
      </c>
      <c r="B29" s="4">
        <v>44000</v>
      </c>
      <c r="C29" s="4">
        <v>53700</v>
      </c>
      <c r="D29" s="4">
        <v>-9700</v>
      </c>
      <c r="E29" s="4">
        <v>-178672592</v>
      </c>
      <c r="F29" s="4">
        <f t="shared" si="0"/>
        <v>225983114362</v>
      </c>
      <c r="G29" s="4">
        <v>0</v>
      </c>
      <c r="H29" s="4">
        <v>100</v>
      </c>
      <c r="I29" s="4">
        <v>-100</v>
      </c>
      <c r="J29" s="4">
        <v>-1850000</v>
      </c>
      <c r="K29" s="4">
        <f>J29</f>
        <v>-1850000</v>
      </c>
      <c r="R29" s="5">
        <v>-2.1499999999999998E-2</v>
      </c>
      <c r="S29" s="4">
        <v>20500628</v>
      </c>
      <c r="T29" s="4">
        <f t="shared" si="2"/>
        <v>16932013.5</v>
      </c>
      <c r="U29" s="4">
        <f t="shared" si="3"/>
        <v>10070933</v>
      </c>
    </row>
    <row r="30" spans="1:21" x14ac:dyDescent="0.2">
      <c r="A30" s="16" t="s">
        <v>208</v>
      </c>
      <c r="B30" s="4">
        <v>40920</v>
      </c>
      <c r="C30" s="4">
        <v>83400</v>
      </c>
      <c r="D30" s="4">
        <v>-42480</v>
      </c>
      <c r="E30" s="4">
        <v>-792602505</v>
      </c>
      <c r="F30" s="4">
        <f t="shared" si="0"/>
        <v>226161786954</v>
      </c>
      <c r="R30" s="5">
        <v>-5.3E-3</v>
      </c>
      <c r="S30" s="4">
        <v>10070933</v>
      </c>
      <c r="T30" s="4">
        <f t="shared" si="2"/>
        <v>20674984</v>
      </c>
      <c r="U30" s="4">
        <f t="shared" si="3"/>
        <v>17675431</v>
      </c>
    </row>
    <row r="31" spans="1:21" x14ac:dyDescent="0.2">
      <c r="A31" s="16" t="s">
        <v>207</v>
      </c>
      <c r="B31" s="4">
        <v>33200</v>
      </c>
      <c r="C31" s="4">
        <v>40400</v>
      </c>
      <c r="D31" s="4">
        <v>-7200</v>
      </c>
      <c r="E31" s="4">
        <v>-132960741</v>
      </c>
      <c r="F31" s="4">
        <f t="shared" si="0"/>
        <v>226954389459</v>
      </c>
      <c r="R31" s="5">
        <v>1.09E-2</v>
      </c>
      <c r="S31" s="4">
        <v>21472872</v>
      </c>
      <c r="T31" s="4">
        <f t="shared" si="2"/>
        <v>15937426</v>
      </c>
      <c r="U31" s="4">
        <f t="shared" si="3"/>
        <v>17675431</v>
      </c>
    </row>
    <row r="32" spans="1:21" x14ac:dyDescent="0.2">
      <c r="A32" s="16" t="s">
        <v>206</v>
      </c>
      <c r="B32" s="4">
        <v>172300</v>
      </c>
      <c r="C32" s="4">
        <v>0</v>
      </c>
      <c r="D32" s="4">
        <v>172300</v>
      </c>
      <c r="E32" s="4">
        <v>3229476011</v>
      </c>
      <c r="F32" s="4">
        <f t="shared" si="0"/>
        <v>227087350200</v>
      </c>
      <c r="R32" s="5">
        <v>-2.1099999999999997E-2</v>
      </c>
      <c r="S32" s="4">
        <v>19222195</v>
      </c>
      <c r="T32" s="4">
        <f t="shared" si="2"/>
        <v>51815386.5</v>
      </c>
      <c r="U32" s="4">
        <f t="shared" si="3"/>
        <v>17675431</v>
      </c>
    </row>
    <row r="33" spans="1:21" x14ac:dyDescent="0.2">
      <c r="A33" s="16" t="s">
        <v>205</v>
      </c>
      <c r="B33" s="4">
        <v>100200</v>
      </c>
      <c r="C33" s="4">
        <v>137600</v>
      </c>
      <c r="D33" s="4">
        <v>-37400</v>
      </c>
      <c r="E33" s="4">
        <v>-707754276</v>
      </c>
      <c r="F33" s="4">
        <f t="shared" si="0"/>
        <v>223857874189</v>
      </c>
      <c r="R33" s="5">
        <v>-4.0599999999999997E-2</v>
      </c>
      <c r="S33" s="4">
        <v>65432346</v>
      </c>
      <c r="T33" s="4">
        <f t="shared" si="2"/>
        <v>23113731.5</v>
      </c>
      <c r="U33" s="4">
        <f t="shared" si="3"/>
        <v>17675431</v>
      </c>
    </row>
    <row r="34" spans="1:21" x14ac:dyDescent="0.2">
      <c r="A34" s="16" t="s">
        <v>204</v>
      </c>
      <c r="B34" s="4">
        <v>5200</v>
      </c>
      <c r="C34" s="4">
        <v>744130</v>
      </c>
      <c r="D34" s="4">
        <v>-738930</v>
      </c>
      <c r="E34" s="4">
        <v>-14404112456</v>
      </c>
      <c r="F34" s="4">
        <f t="shared" si="0"/>
        <v>224565628465</v>
      </c>
      <c r="R34" s="5">
        <v>1.55E-2</v>
      </c>
      <c r="S34" s="4">
        <v>17675431</v>
      </c>
      <c r="T34" s="4">
        <f t="shared" si="2"/>
        <v>25007372.5</v>
      </c>
      <c r="U34" s="4">
        <f t="shared" si="3"/>
        <v>20832000</v>
      </c>
    </row>
    <row r="35" spans="1:21" x14ac:dyDescent="0.2">
      <c r="A35" s="16" t="s">
        <v>203</v>
      </c>
      <c r="B35" s="4">
        <v>5700</v>
      </c>
      <c r="C35" s="4">
        <v>1945720</v>
      </c>
      <c r="D35" s="4">
        <v>-1940020</v>
      </c>
      <c r="E35" s="4">
        <v>-37675825382</v>
      </c>
      <c r="F35" s="4">
        <f t="shared" si="0"/>
        <v>238969740921</v>
      </c>
      <c r="R35" s="5">
        <v>-5.1000000000000004E-3</v>
      </c>
      <c r="S35" s="4">
        <v>20832000</v>
      </c>
      <c r="T35" s="4">
        <f t="shared" si="2"/>
        <v>32732898.5</v>
      </c>
      <c r="U35" s="4">
        <f t="shared" si="3"/>
        <v>19877096</v>
      </c>
    </row>
    <row r="36" spans="1:21" x14ac:dyDescent="0.2">
      <c r="A36" s="16" t="s">
        <v>202</v>
      </c>
      <c r="B36" s="4">
        <v>117300</v>
      </c>
      <c r="C36" s="4">
        <v>1213490</v>
      </c>
      <c r="D36" s="4">
        <v>-1096190</v>
      </c>
      <c r="E36" s="4">
        <v>-21277188742</v>
      </c>
      <c r="F36" s="4">
        <f t="shared" si="0"/>
        <v>276645566303</v>
      </c>
      <c r="R36" s="5">
        <v>5.9800000000000006E-2</v>
      </c>
      <c r="S36" s="4">
        <v>44494448</v>
      </c>
      <c r="T36" s="4">
        <f t="shared" si="2"/>
        <v>28355193.5</v>
      </c>
      <c r="U36" s="4">
        <f t="shared" si="3"/>
        <v>12652657</v>
      </c>
    </row>
    <row r="37" spans="1:21" x14ac:dyDescent="0.2">
      <c r="A37" s="16" t="s">
        <v>201</v>
      </c>
      <c r="B37" s="4">
        <v>13300</v>
      </c>
      <c r="C37" s="4">
        <v>241800</v>
      </c>
      <c r="D37" s="4">
        <v>-228500</v>
      </c>
      <c r="E37" s="4">
        <v>-4179037347</v>
      </c>
      <c r="F37" s="4">
        <f t="shared" si="0"/>
        <v>297922755045</v>
      </c>
      <c r="R37" s="5">
        <v>1.66E-2</v>
      </c>
      <c r="S37" s="4">
        <v>24574596</v>
      </c>
      <c r="T37" s="4">
        <f t="shared" si="2"/>
        <v>39078828.5</v>
      </c>
      <c r="U37" s="4">
        <f t="shared" si="3"/>
        <v>12652657</v>
      </c>
    </row>
    <row r="38" spans="1:21" x14ac:dyDescent="0.2">
      <c r="A38" s="16" t="s">
        <v>200</v>
      </c>
      <c r="B38" s="4">
        <v>49000</v>
      </c>
      <c r="C38" s="4">
        <v>3038200</v>
      </c>
      <c r="D38" s="4">
        <v>-2989200</v>
      </c>
      <c r="E38" s="4">
        <v>-54741397226</v>
      </c>
      <c r="F38" s="4">
        <f t="shared" si="0"/>
        <v>302101792392</v>
      </c>
      <c r="R38" s="5">
        <v>0</v>
      </c>
      <c r="S38" s="4">
        <v>40036591</v>
      </c>
      <c r="T38" s="4">
        <f t="shared" si="2"/>
        <v>19915024.5</v>
      </c>
      <c r="U38" s="4">
        <f t="shared" si="3"/>
        <v>12652657</v>
      </c>
    </row>
    <row r="39" spans="1:21" x14ac:dyDescent="0.2">
      <c r="A39" s="16" t="s">
        <v>199</v>
      </c>
      <c r="B39" s="4">
        <v>3214400</v>
      </c>
      <c r="C39" s="4">
        <v>53900</v>
      </c>
      <c r="D39" s="4">
        <v>3160500</v>
      </c>
      <c r="E39" s="4">
        <v>56835127509</v>
      </c>
      <c r="F39" s="4">
        <f t="shared" si="0"/>
        <v>356843189618</v>
      </c>
      <c r="R39" s="5">
        <v>2.8500000000000001E-2</v>
      </c>
      <c r="S39" s="4">
        <v>23793094</v>
      </c>
      <c r="T39" s="4">
        <f t="shared" si="2"/>
        <v>26981013.5</v>
      </c>
      <c r="U39" s="4">
        <f t="shared" si="3"/>
        <v>12652657</v>
      </c>
    </row>
    <row r="40" spans="1:21" x14ac:dyDescent="0.2">
      <c r="A40" s="16" t="s">
        <v>198</v>
      </c>
      <c r="B40" s="4">
        <v>17500</v>
      </c>
      <c r="C40" s="4">
        <v>33100</v>
      </c>
      <c r="D40" s="4">
        <v>-15600</v>
      </c>
      <c r="E40" s="4">
        <v>-269671882</v>
      </c>
      <c r="F40" s="4">
        <f t="shared" si="0"/>
        <v>300008062109</v>
      </c>
      <c r="R40" s="5">
        <v>1.15E-2</v>
      </c>
      <c r="S40" s="4">
        <v>19877096</v>
      </c>
      <c r="T40" s="4">
        <f t="shared" si="2"/>
        <v>20164703.5</v>
      </c>
      <c r="U40" s="4">
        <f t="shared" si="3"/>
        <v>12652657</v>
      </c>
    </row>
    <row r="41" spans="1:21" x14ac:dyDescent="0.2">
      <c r="A41" s="16" t="s">
        <v>197</v>
      </c>
      <c r="B41" s="4">
        <v>35390</v>
      </c>
      <c r="C41" s="4">
        <v>6200</v>
      </c>
      <c r="D41" s="4">
        <v>29190</v>
      </c>
      <c r="E41" s="4">
        <v>512835690</v>
      </c>
      <c r="F41" s="4">
        <f t="shared" si="0"/>
        <v>300277733991</v>
      </c>
      <c r="R41" s="5">
        <v>-2.2400000000000003E-2</v>
      </c>
      <c r="S41" s="4">
        <v>12652657</v>
      </c>
      <c r="T41" s="4">
        <f t="shared" si="2"/>
        <v>36039559</v>
      </c>
      <c r="U41" s="4">
        <f t="shared" si="3"/>
        <v>20971349</v>
      </c>
    </row>
    <row r="42" spans="1:21" x14ac:dyDescent="0.2">
      <c r="A42" s="16" t="s">
        <v>196</v>
      </c>
      <c r="B42" s="4">
        <v>93100</v>
      </c>
      <c r="C42" s="4">
        <v>0</v>
      </c>
      <c r="D42" s="4">
        <v>93100</v>
      </c>
      <c r="E42" s="4">
        <v>1608066142</v>
      </c>
      <c r="F42" s="4">
        <f t="shared" si="0"/>
        <v>299764898301</v>
      </c>
      <c r="R42" s="5">
        <v>4.7100000000000003E-2</v>
      </c>
      <c r="S42" s="4">
        <v>38198427</v>
      </c>
      <c r="T42" s="4">
        <f t="shared" si="2"/>
        <v>32213110</v>
      </c>
      <c r="U42" s="4">
        <f t="shared" si="3"/>
        <v>20971349</v>
      </c>
    </row>
    <row r="43" spans="1:21" x14ac:dyDescent="0.2">
      <c r="A43" s="16" t="s">
        <v>195</v>
      </c>
      <c r="B43" s="4">
        <v>286900</v>
      </c>
      <c r="C43" s="4">
        <v>0</v>
      </c>
      <c r="D43" s="4">
        <v>286900</v>
      </c>
      <c r="E43" s="4">
        <v>5156247205</v>
      </c>
      <c r="F43" s="4">
        <f t="shared" si="0"/>
        <v>298156832159</v>
      </c>
      <c r="R43" s="5">
        <v>-7.5999999999999998E-2</v>
      </c>
      <c r="S43" s="4">
        <v>28552032</v>
      </c>
      <c r="T43" s="4">
        <f t="shared" si="2"/>
        <v>32816266</v>
      </c>
      <c r="U43" s="4">
        <f t="shared" si="3"/>
        <v>16036955</v>
      </c>
    </row>
    <row r="44" spans="1:21" x14ac:dyDescent="0.2">
      <c r="A44" s="16" t="s">
        <v>194</v>
      </c>
      <c r="B44" s="4">
        <v>0</v>
      </c>
      <c r="C44" s="4">
        <v>101400</v>
      </c>
      <c r="D44" s="4">
        <v>-101400</v>
      </c>
      <c r="E44" s="4">
        <v>-1841511888</v>
      </c>
      <c r="F44" s="4">
        <f t="shared" si="0"/>
        <v>293000584954</v>
      </c>
      <c r="R44" s="5">
        <v>2.23E-2</v>
      </c>
      <c r="S44" s="4">
        <v>29182745</v>
      </c>
      <c r="T44" s="4">
        <f t="shared" si="2"/>
        <v>32187449.5</v>
      </c>
      <c r="U44" s="4">
        <f t="shared" si="3"/>
        <v>16036955</v>
      </c>
    </row>
    <row r="45" spans="1:21" x14ac:dyDescent="0.2">
      <c r="A45" s="16" t="s">
        <v>193</v>
      </c>
      <c r="B45" s="4">
        <v>40</v>
      </c>
      <c r="C45" s="4">
        <v>7100</v>
      </c>
      <c r="D45" s="4">
        <v>-7060</v>
      </c>
      <c r="E45" s="4">
        <v>-127453473</v>
      </c>
      <c r="F45" s="4">
        <f t="shared" si="0"/>
        <v>294842096842</v>
      </c>
      <c r="R45" s="5">
        <v>0</v>
      </c>
      <c r="S45" s="4">
        <v>20971349</v>
      </c>
      <c r="T45" s="4">
        <f t="shared" si="2"/>
        <v>32566429</v>
      </c>
      <c r="U45" s="4">
        <f t="shared" si="3"/>
        <v>16036955</v>
      </c>
    </row>
    <row r="46" spans="1:21" x14ac:dyDescent="0.2">
      <c r="A46" s="16" t="s">
        <v>192</v>
      </c>
      <c r="B46" s="4">
        <v>11060</v>
      </c>
      <c r="C46" s="4">
        <v>19210</v>
      </c>
      <c r="D46" s="4">
        <v>-8150</v>
      </c>
      <c r="E46" s="4">
        <v>-143057955</v>
      </c>
      <c r="F46" s="4">
        <f t="shared" si="0"/>
        <v>294969550315</v>
      </c>
      <c r="R46" s="5">
        <v>3.4500000000000003E-2</v>
      </c>
      <c r="S46" s="4">
        <v>32135791</v>
      </c>
      <c r="T46" s="4">
        <f t="shared" si="2"/>
        <v>36002615.5</v>
      </c>
      <c r="U46" s="4">
        <f t="shared" si="3"/>
        <v>16036955</v>
      </c>
    </row>
    <row r="47" spans="1:21" x14ac:dyDescent="0.2">
      <c r="A47" s="16" t="s">
        <v>191</v>
      </c>
      <c r="B47" s="4">
        <v>17520</v>
      </c>
      <c r="C47" s="4">
        <v>28300</v>
      </c>
      <c r="D47" s="4">
        <v>-10780</v>
      </c>
      <c r="E47" s="4">
        <v>-190698997</v>
      </c>
      <c r="F47" s="4">
        <f t="shared" si="0"/>
        <v>295112608270</v>
      </c>
      <c r="R47" s="5">
        <v>-3.8599999999999995E-2</v>
      </c>
      <c r="S47" s="4">
        <v>38121066</v>
      </c>
      <c r="T47" s="4">
        <f t="shared" si="2"/>
        <v>22494297.5</v>
      </c>
      <c r="U47" s="4">
        <f t="shared" si="3"/>
        <v>16036955</v>
      </c>
    </row>
    <row r="48" spans="1:21" x14ac:dyDescent="0.2">
      <c r="A48" s="16" t="s">
        <v>190</v>
      </c>
      <c r="B48" s="4">
        <v>36610</v>
      </c>
      <c r="C48" s="4">
        <v>11300</v>
      </c>
      <c r="D48" s="4">
        <v>25310</v>
      </c>
      <c r="E48" s="4">
        <v>449975758</v>
      </c>
      <c r="F48" s="4">
        <f t="shared" si="0"/>
        <v>295303307267</v>
      </c>
      <c r="R48" s="5">
        <v>2.2599999999999999E-2</v>
      </c>
      <c r="S48" s="4">
        <v>16036955</v>
      </c>
      <c r="T48" s="4">
        <f t="shared" si="2"/>
        <v>35797059.5</v>
      </c>
      <c r="U48" s="4">
        <f t="shared" si="3"/>
        <v>27676750</v>
      </c>
    </row>
    <row r="49" spans="1:21" x14ac:dyDescent="0.2">
      <c r="A49" s="16" t="s">
        <v>189</v>
      </c>
      <c r="B49" s="4">
        <v>16100</v>
      </c>
      <c r="C49" s="4">
        <v>16000</v>
      </c>
      <c r="D49" s="4">
        <v>100</v>
      </c>
      <c r="E49" s="4">
        <v>1811815</v>
      </c>
      <c r="F49" s="4">
        <f t="shared" si="0"/>
        <v>294853331509</v>
      </c>
      <c r="R49" s="5">
        <v>5.6999999999999993E-3</v>
      </c>
      <c r="S49" s="4">
        <v>34084931</v>
      </c>
      <c r="T49" s="4">
        <f t="shared" si="2"/>
        <v>37522281</v>
      </c>
      <c r="U49" s="4">
        <f t="shared" si="3"/>
        <v>27676750</v>
      </c>
    </row>
    <row r="50" spans="1:21" x14ac:dyDescent="0.2">
      <c r="A50" s="16" t="s">
        <v>188</v>
      </c>
      <c r="B50" s="4">
        <v>829430</v>
      </c>
      <c r="C50" s="4">
        <v>1164400</v>
      </c>
      <c r="D50" s="4">
        <v>-334970</v>
      </c>
      <c r="E50" s="4">
        <v>-5990851565</v>
      </c>
      <c r="F50" s="4">
        <f t="shared" si="0"/>
        <v>294851519694</v>
      </c>
      <c r="R50" s="5">
        <v>5.7999999999999996E-3</v>
      </c>
      <c r="S50" s="4">
        <v>27676750</v>
      </c>
      <c r="T50" s="4">
        <f t="shared" si="2"/>
        <v>34226058</v>
      </c>
      <c r="U50" s="4">
        <f t="shared" si="3"/>
        <v>32997067</v>
      </c>
    </row>
    <row r="51" spans="1:21" x14ac:dyDescent="0.2">
      <c r="A51" s="16" t="s">
        <v>187</v>
      </c>
      <c r="B51" s="4">
        <v>14000</v>
      </c>
      <c r="C51" s="4">
        <v>169000</v>
      </c>
      <c r="D51" s="4">
        <v>-155000</v>
      </c>
      <c r="E51" s="4">
        <v>-2697555245</v>
      </c>
      <c r="F51" s="4">
        <f t="shared" si="0"/>
        <v>300842371259</v>
      </c>
      <c r="R51" s="5">
        <v>5.7999999999999996E-3</v>
      </c>
      <c r="S51" s="4">
        <v>33880691</v>
      </c>
      <c r="T51" s="4">
        <f t="shared" si="2"/>
        <v>27704541</v>
      </c>
      <c r="U51" s="4">
        <f t="shared" si="3"/>
        <v>32997067</v>
      </c>
    </row>
    <row r="52" spans="1:21" x14ac:dyDescent="0.2">
      <c r="A52" s="16" t="s">
        <v>186</v>
      </c>
      <c r="B52" s="4">
        <v>2000</v>
      </c>
      <c r="C52" s="4">
        <v>32000</v>
      </c>
      <c r="D52" s="4">
        <v>-30000</v>
      </c>
      <c r="E52" s="4">
        <v>-524259060</v>
      </c>
      <c r="F52" s="4">
        <f t="shared" si="0"/>
        <v>303539926504</v>
      </c>
      <c r="R52" s="5">
        <v>5.7999999999999996E-3</v>
      </c>
      <c r="S52" s="4">
        <v>35874188</v>
      </c>
      <c r="T52" s="4">
        <f t="shared" si="2"/>
        <v>31027036</v>
      </c>
      <c r="U52" s="4">
        <f t="shared" si="3"/>
        <v>28951640</v>
      </c>
    </row>
    <row r="53" spans="1:21" x14ac:dyDescent="0.2">
      <c r="A53" s="16" t="s">
        <v>185</v>
      </c>
      <c r="B53" s="4">
        <v>363700</v>
      </c>
      <c r="C53" s="4">
        <v>1375700</v>
      </c>
      <c r="D53" s="4">
        <v>-1012000</v>
      </c>
      <c r="E53" s="4">
        <v>-17921833903</v>
      </c>
      <c r="F53" s="4">
        <f t="shared" si="0"/>
        <v>304064185564</v>
      </c>
      <c r="R53" s="5">
        <v>-5.6999999999999993E-3</v>
      </c>
      <c r="S53" s="4">
        <v>36449787</v>
      </c>
      <c r="T53" s="4">
        <f t="shared" si="2"/>
        <v>53272561.5</v>
      </c>
      <c r="U53" s="4">
        <f t="shared" si="3"/>
        <v>28951640</v>
      </c>
    </row>
    <row r="54" spans="1:21" x14ac:dyDescent="0.2">
      <c r="A54" s="16" t="s">
        <v>184</v>
      </c>
      <c r="B54" s="4">
        <v>6614300</v>
      </c>
      <c r="C54" s="4">
        <v>4761500</v>
      </c>
      <c r="D54" s="4">
        <v>1852800</v>
      </c>
      <c r="E54" s="4">
        <v>31002712800</v>
      </c>
      <c r="F54" s="4">
        <f t="shared" si="0"/>
        <v>321986019467</v>
      </c>
      <c r="R54" s="5">
        <v>9.4399999999999998E-2</v>
      </c>
      <c r="S54" s="4">
        <v>43403550</v>
      </c>
      <c r="T54" s="4">
        <f t="shared" si="2"/>
        <v>28829033</v>
      </c>
      <c r="U54" s="4">
        <f t="shared" si="3"/>
        <v>28951640</v>
      </c>
    </row>
    <row r="55" spans="1:21" x14ac:dyDescent="0.2">
      <c r="A55" s="16" t="s">
        <v>183</v>
      </c>
      <c r="B55" s="4">
        <v>5684200</v>
      </c>
      <c r="C55" s="4">
        <v>2794400</v>
      </c>
      <c r="D55" s="4">
        <v>2889800</v>
      </c>
      <c r="E55" s="4">
        <v>46293912801</v>
      </c>
      <c r="F55" s="4">
        <f t="shared" si="0"/>
        <v>290983306667</v>
      </c>
      <c r="R55" s="5">
        <v>-6.1999999999999998E-3</v>
      </c>
      <c r="S55" s="4">
        <v>32997067</v>
      </c>
      <c r="T55" s="4">
        <f t="shared" si="2"/>
        <v>26605463.5</v>
      </c>
      <c r="U55" s="4">
        <f t="shared" si="3"/>
        <v>28951640</v>
      </c>
    </row>
    <row r="56" spans="1:21" x14ac:dyDescent="0.2">
      <c r="A56" s="16" t="s">
        <v>182</v>
      </c>
      <c r="B56" s="4">
        <v>10650800</v>
      </c>
      <c r="C56" s="4">
        <v>3607900</v>
      </c>
      <c r="D56" s="4">
        <v>7042900</v>
      </c>
      <c r="E56" s="4">
        <v>110651292011</v>
      </c>
      <c r="F56" s="4">
        <f t="shared" si="0"/>
        <v>244689393866</v>
      </c>
      <c r="R56" s="5">
        <v>4.58E-2</v>
      </c>
      <c r="S56" s="4">
        <v>33884165</v>
      </c>
      <c r="T56" s="4">
        <f t="shared" si="2"/>
        <v>23302718.5</v>
      </c>
      <c r="U56" s="4">
        <f t="shared" si="3"/>
        <v>19534894</v>
      </c>
    </row>
    <row r="57" spans="1:21" x14ac:dyDescent="0.2">
      <c r="A57" s="16" t="s">
        <v>181</v>
      </c>
      <c r="B57" s="4">
        <v>1473900</v>
      </c>
      <c r="C57" s="4">
        <v>1525800</v>
      </c>
      <c r="D57" s="4">
        <v>-51900</v>
      </c>
      <c r="E57" s="4">
        <v>-792532119</v>
      </c>
      <c r="F57" s="4">
        <f t="shared" si="0"/>
        <v>134038101855</v>
      </c>
      <c r="R57" s="5">
        <v>-6.4000000000000003E-3</v>
      </c>
      <c r="S57" s="4">
        <v>28951640</v>
      </c>
      <c r="T57" s="4">
        <f t="shared" si="2"/>
        <v>33263098</v>
      </c>
      <c r="U57" s="4">
        <f t="shared" si="3"/>
        <v>19534894</v>
      </c>
    </row>
    <row r="58" spans="1:21" x14ac:dyDescent="0.2">
      <c r="A58" s="16" t="s">
        <v>180</v>
      </c>
      <c r="B58" s="4">
        <v>9370100</v>
      </c>
      <c r="C58" s="4">
        <v>817000</v>
      </c>
      <c r="D58" s="4">
        <v>8553100</v>
      </c>
      <c r="E58" s="4">
        <v>128530000848</v>
      </c>
      <c r="F58" s="4">
        <f t="shared" si="0"/>
        <v>134830633974</v>
      </c>
      <c r="R58" s="5">
        <v>9.2200000000000004E-2</v>
      </c>
      <c r="S58" s="4">
        <v>37509188</v>
      </c>
      <c r="T58" s="4">
        <f t="shared" si="2"/>
        <v>33553745.5</v>
      </c>
      <c r="U58" s="4">
        <f t="shared" si="3"/>
        <v>19534894</v>
      </c>
    </row>
    <row r="59" spans="1:21" x14ac:dyDescent="0.2">
      <c r="A59" s="16" t="s">
        <v>179</v>
      </c>
      <c r="B59" s="4">
        <v>14167500</v>
      </c>
      <c r="C59" s="4">
        <v>982800</v>
      </c>
      <c r="D59" s="4">
        <v>13184700</v>
      </c>
      <c r="E59" s="4">
        <v>179755489989</v>
      </c>
      <c r="F59" s="4">
        <f t="shared" si="0"/>
        <v>6300633126</v>
      </c>
      <c r="R59" s="5">
        <v>9.3100000000000002E-2</v>
      </c>
      <c r="S59" s="4">
        <v>47367812</v>
      </c>
      <c r="T59" s="4">
        <f t="shared" si="2"/>
        <v>36416064</v>
      </c>
      <c r="U59" s="4">
        <f t="shared" si="3"/>
        <v>19534894</v>
      </c>
    </row>
    <row r="60" spans="1:21" x14ac:dyDescent="0.2">
      <c r="A60" s="16" t="s">
        <v>178</v>
      </c>
      <c r="B60" s="4">
        <v>1031840</v>
      </c>
      <c r="C60" s="4">
        <v>2006200</v>
      </c>
      <c r="D60" s="4">
        <v>-974360</v>
      </c>
      <c r="E60" s="4">
        <v>-13006683193</v>
      </c>
      <c r="F60" s="4">
        <f t="shared" si="0"/>
        <v>-173454856863</v>
      </c>
      <c r="R60" s="5">
        <v>-6.5199999999999994E-2</v>
      </c>
      <c r="S60" s="4">
        <v>34571425</v>
      </c>
      <c r="T60" s="4">
        <f t="shared" si="2"/>
        <v>23577627</v>
      </c>
      <c r="U60" s="4">
        <f t="shared" si="3"/>
        <v>19326762</v>
      </c>
    </row>
    <row r="61" spans="1:21" x14ac:dyDescent="0.2">
      <c r="A61" s="16" t="s">
        <v>177</v>
      </c>
      <c r="B61" s="4">
        <v>392700</v>
      </c>
      <c r="C61" s="4">
        <v>1088700</v>
      </c>
      <c r="D61" s="4">
        <v>-696000</v>
      </c>
      <c r="E61" s="4">
        <v>-10025541527</v>
      </c>
      <c r="F61" s="4">
        <f t="shared" si="0"/>
        <v>-160448173670</v>
      </c>
      <c r="R61" s="5">
        <v>-8.5999999999999993E-2</v>
      </c>
      <c r="S61" s="4">
        <v>19534894</v>
      </c>
      <c r="T61" s="4">
        <f t="shared" si="2"/>
        <v>23178200</v>
      </c>
      <c r="U61" s="4">
        <f t="shared" si="3"/>
        <v>17653797</v>
      </c>
    </row>
    <row r="62" spans="1:21" x14ac:dyDescent="0.2">
      <c r="A62" s="16" t="s">
        <v>176</v>
      </c>
      <c r="B62" s="4">
        <v>1660</v>
      </c>
      <c r="C62" s="4">
        <v>17500</v>
      </c>
      <c r="D62" s="4">
        <v>-15840</v>
      </c>
      <c r="E62" s="4">
        <v>-236653525</v>
      </c>
      <c r="F62" s="4">
        <f t="shared" si="0"/>
        <v>-150422632143</v>
      </c>
      <c r="R62" s="5">
        <v>2.7300000000000001E-2</v>
      </c>
      <c r="S62" s="4">
        <v>25604285</v>
      </c>
      <c r="T62" s="4">
        <f t="shared" si="2"/>
        <v>42664405.5</v>
      </c>
      <c r="U62" s="4">
        <f t="shared" si="3"/>
        <v>17653797</v>
      </c>
    </row>
    <row r="63" spans="1:21" x14ac:dyDescent="0.2">
      <c r="A63" s="16" t="s">
        <v>175</v>
      </c>
      <c r="B63" s="4">
        <v>139200</v>
      </c>
      <c r="C63" s="4">
        <v>2336000</v>
      </c>
      <c r="D63" s="4">
        <v>-2196800</v>
      </c>
      <c r="E63" s="4">
        <v>-32763721496</v>
      </c>
      <c r="F63" s="4">
        <f t="shared" si="0"/>
        <v>-150185978618</v>
      </c>
      <c r="R63" s="5">
        <v>-9.2499999999999999E-2</v>
      </c>
      <c r="S63" s="4">
        <v>63141573</v>
      </c>
      <c r="T63" s="4">
        <f t="shared" si="2"/>
        <v>24594859.5</v>
      </c>
      <c r="U63" s="4">
        <f t="shared" si="3"/>
        <v>17653797</v>
      </c>
    </row>
    <row r="64" spans="1:21" x14ac:dyDescent="0.2">
      <c r="A64" s="16" t="s">
        <v>174</v>
      </c>
      <c r="B64" s="4">
        <v>36000</v>
      </c>
      <c r="C64" s="4">
        <v>1400500</v>
      </c>
      <c r="D64" s="4">
        <v>-1364500</v>
      </c>
      <c r="E64" s="4">
        <v>-22601214574</v>
      </c>
      <c r="F64" s="4">
        <f t="shared" si="0"/>
        <v>-117422257122</v>
      </c>
      <c r="R64" s="5">
        <v>-1.8100000000000002E-2</v>
      </c>
      <c r="S64" s="4">
        <v>24660999</v>
      </c>
      <c r="T64" s="4">
        <f t="shared" si="2"/>
        <v>24611367</v>
      </c>
      <c r="U64" s="4">
        <f t="shared" si="3"/>
        <v>17653797</v>
      </c>
    </row>
    <row r="65" spans="1:21" x14ac:dyDescent="0.2">
      <c r="A65" s="16" t="s">
        <v>173</v>
      </c>
      <c r="B65" s="4">
        <v>2100</v>
      </c>
      <c r="C65" s="4">
        <v>1885900</v>
      </c>
      <c r="D65" s="4">
        <v>-1883800</v>
      </c>
      <c r="E65" s="4">
        <v>-30925100447</v>
      </c>
      <c r="F65" s="4">
        <f t="shared" si="0"/>
        <v>-94821042548</v>
      </c>
      <c r="R65" s="5">
        <v>1.23E-2</v>
      </c>
      <c r="S65" s="4">
        <v>19326762</v>
      </c>
      <c r="T65" s="4">
        <f t="shared" si="2"/>
        <v>21082780.5</v>
      </c>
      <c r="U65" s="4">
        <f t="shared" si="3"/>
        <v>17653797</v>
      </c>
    </row>
    <row r="66" spans="1:21" x14ac:dyDescent="0.2">
      <c r="A66" s="16" t="s">
        <v>172</v>
      </c>
      <c r="B66" s="4">
        <v>710</v>
      </c>
      <c r="C66" s="4">
        <v>1823900</v>
      </c>
      <c r="D66" s="4">
        <v>-1823190</v>
      </c>
      <c r="E66" s="4">
        <v>-29964885161</v>
      </c>
      <c r="F66" s="4">
        <f t="shared" si="0"/>
        <v>-63895942101</v>
      </c>
      <c r="R66" s="5">
        <v>-2.3900000000000001E-2</v>
      </c>
      <c r="S66" s="4">
        <v>17653797</v>
      </c>
      <c r="T66" s="4">
        <f t="shared" si="2"/>
        <v>26206160</v>
      </c>
      <c r="U66" s="4">
        <f t="shared" si="3"/>
        <v>19739679</v>
      </c>
    </row>
    <row r="67" spans="1:21" x14ac:dyDescent="0.2">
      <c r="A67" s="16" t="s">
        <v>171</v>
      </c>
      <c r="B67" s="4">
        <v>5400</v>
      </c>
      <c r="C67" s="4">
        <v>35600</v>
      </c>
      <c r="D67" s="4">
        <v>-30200</v>
      </c>
      <c r="E67" s="4">
        <v>-480334396</v>
      </c>
      <c r="F67" s="4">
        <f t="shared" si="0"/>
        <v>-33931056940</v>
      </c>
      <c r="R67" s="5">
        <v>5.7000000000000002E-2</v>
      </c>
      <c r="S67" s="4">
        <v>29017008</v>
      </c>
      <c r="T67" s="4">
        <f t="shared" si="2"/>
        <v>21954346.5</v>
      </c>
      <c r="U67" s="4">
        <f t="shared" si="3"/>
        <v>19739679</v>
      </c>
    </row>
    <row r="68" spans="1:21" x14ac:dyDescent="0.2">
      <c r="A68" s="16" t="s">
        <v>170</v>
      </c>
      <c r="B68" s="4">
        <v>10900</v>
      </c>
      <c r="C68" s="4">
        <v>1000</v>
      </c>
      <c r="D68" s="4">
        <v>9900</v>
      </c>
      <c r="E68" s="4">
        <v>159601762</v>
      </c>
      <c r="F68" s="4">
        <f t="shared" si="0"/>
        <v>-33450722544</v>
      </c>
      <c r="R68" s="5">
        <v>-4.24E-2</v>
      </c>
      <c r="S68" s="4">
        <v>19739679</v>
      </c>
      <c r="T68" s="4">
        <f t="shared" si="2"/>
        <v>28536662.5</v>
      </c>
      <c r="U68" s="4">
        <f t="shared" si="3"/>
        <v>20752115</v>
      </c>
    </row>
    <row r="69" spans="1:21" x14ac:dyDescent="0.2">
      <c r="A69" s="16" t="s">
        <v>169</v>
      </c>
      <c r="B69" s="4">
        <v>21100</v>
      </c>
      <c r="C69" s="4">
        <v>594800</v>
      </c>
      <c r="D69" s="4">
        <v>-573700</v>
      </c>
      <c r="E69" s="4">
        <v>-9418690357</v>
      </c>
      <c r="F69" s="4">
        <f t="shared" si="0"/>
        <v>-33610324306</v>
      </c>
      <c r="R69" s="5">
        <v>1.8600000000000002E-2</v>
      </c>
      <c r="S69" s="4">
        <v>38260703</v>
      </c>
      <c r="T69" s="4">
        <f t="shared" si="2"/>
        <v>30796705.5</v>
      </c>
      <c r="U69" s="4">
        <f t="shared" si="3"/>
        <v>20752115</v>
      </c>
    </row>
    <row r="70" spans="1:21" x14ac:dyDescent="0.2">
      <c r="A70" s="16" t="s">
        <v>168</v>
      </c>
      <c r="B70" s="4">
        <v>344800</v>
      </c>
      <c r="C70" s="4">
        <v>200100</v>
      </c>
      <c r="D70" s="4">
        <v>144700</v>
      </c>
      <c r="E70" s="4">
        <v>2505467758</v>
      </c>
      <c r="F70" s="4">
        <f t="shared" si="0"/>
        <v>-24191633949</v>
      </c>
      <c r="R70" s="5">
        <v>-8.4700000000000011E-2</v>
      </c>
      <c r="S70" s="4">
        <v>27620360</v>
      </c>
      <c r="T70" s="4">
        <f t="shared" si="2"/>
        <v>30545394.5</v>
      </c>
      <c r="U70" s="4">
        <f t="shared" si="3"/>
        <v>20752115</v>
      </c>
    </row>
    <row r="71" spans="1:21" x14ac:dyDescent="0.2">
      <c r="A71" s="16" t="s">
        <v>167</v>
      </c>
      <c r="B71" s="4">
        <v>2800</v>
      </c>
      <c r="C71" s="4">
        <v>1764500</v>
      </c>
      <c r="D71" s="4">
        <v>-1761700</v>
      </c>
      <c r="E71" s="4">
        <v>-31588464444</v>
      </c>
      <c r="F71" s="4">
        <f t="shared" si="0"/>
        <v>-26697101707</v>
      </c>
      <c r="R71" s="5">
        <v>-2.7400000000000001E-2</v>
      </c>
      <c r="S71" s="4">
        <v>20752115</v>
      </c>
      <c r="T71" s="4">
        <f>AVERAGE(S72,S81)</f>
        <v>19128500.5</v>
      </c>
      <c r="U71" s="4">
        <f t="shared" si="3"/>
        <v>22187238</v>
      </c>
    </row>
    <row r="72" spans="1:21" x14ac:dyDescent="0.2">
      <c r="A72" s="16" t="s">
        <v>166</v>
      </c>
      <c r="B72" s="4">
        <v>112600</v>
      </c>
      <c r="C72" s="4">
        <v>9600</v>
      </c>
      <c r="D72" s="4">
        <v>103000</v>
      </c>
      <c r="E72" s="4">
        <v>1846740454</v>
      </c>
      <c r="F72" s="4">
        <f t="shared" si="0"/>
        <v>4891362737</v>
      </c>
      <c r="R72" s="5">
        <v>5.6000000000000008E-3</v>
      </c>
      <c r="S72" s="4">
        <v>22187238</v>
      </c>
      <c r="U72" s="4">
        <f t="shared" si="3"/>
        <v>23395312</v>
      </c>
    </row>
    <row r="73" spans="1:21" x14ac:dyDescent="0.2">
      <c r="A73" s="16" t="s">
        <v>165</v>
      </c>
      <c r="B73" s="4">
        <v>58400</v>
      </c>
      <c r="C73" s="4">
        <v>43700</v>
      </c>
      <c r="D73" s="4">
        <v>14700</v>
      </c>
      <c r="E73" s="4">
        <v>267501700</v>
      </c>
      <c r="F73" s="4">
        <f t="shared" si="0"/>
        <v>3044622283</v>
      </c>
      <c r="R73" s="5">
        <v>-5.4000000000000003E-3</v>
      </c>
      <c r="S73" s="4">
        <v>24528720</v>
      </c>
      <c r="U73" s="4">
        <f t="shared" ref="U73:U75" si="4">MIN(S74:S78)</f>
        <v>18812622</v>
      </c>
    </row>
    <row r="74" spans="1:21" x14ac:dyDescent="0.2">
      <c r="A74" s="16" t="s">
        <v>164</v>
      </c>
      <c r="B74" s="4">
        <v>41200</v>
      </c>
      <c r="C74" s="4">
        <v>5200</v>
      </c>
      <c r="D74" s="4">
        <v>36000</v>
      </c>
      <c r="E74" s="4">
        <v>635745575</v>
      </c>
      <c r="F74" s="4">
        <f t="shared" si="0"/>
        <v>2777120583</v>
      </c>
      <c r="R74" s="5">
        <v>5.21E-2</v>
      </c>
      <c r="S74" s="4">
        <v>29895972</v>
      </c>
      <c r="U74" s="4">
        <f t="shared" si="4"/>
        <v>18812622</v>
      </c>
    </row>
    <row r="75" spans="1:21" x14ac:dyDescent="0.2">
      <c r="A75" s="16" t="s">
        <v>163</v>
      </c>
      <c r="B75" s="4">
        <v>3200</v>
      </c>
      <c r="C75" s="4">
        <v>600</v>
      </c>
      <c r="D75" s="4">
        <v>2600</v>
      </c>
      <c r="E75" s="4">
        <v>46039778</v>
      </c>
      <c r="F75" s="4">
        <f t="shared" si="0"/>
        <v>2141375008</v>
      </c>
      <c r="R75" s="5">
        <v>-1.7000000000000001E-2</v>
      </c>
      <c r="S75" s="4">
        <v>24511764</v>
      </c>
      <c r="U75" s="4">
        <f t="shared" si="4"/>
        <v>18812622</v>
      </c>
    </row>
    <row r="76" spans="1:21" x14ac:dyDescent="0.2">
      <c r="A76" s="16" t="s">
        <v>162</v>
      </c>
      <c r="B76" s="4">
        <v>37900</v>
      </c>
      <c r="C76" s="4">
        <v>135100</v>
      </c>
      <c r="D76" s="4">
        <v>-97200</v>
      </c>
      <c r="E76" s="4">
        <v>-1691206699</v>
      </c>
      <c r="F76" s="4">
        <f t="shared" si="0"/>
        <v>2095335230</v>
      </c>
      <c r="R76" s="5">
        <v>1.7399999999999999E-2</v>
      </c>
      <c r="S76" s="4">
        <v>23395312</v>
      </c>
      <c r="U76" s="4">
        <f>MIN(S77:S81)</f>
        <v>16069763</v>
      </c>
    </row>
    <row r="77" spans="1:21" x14ac:dyDescent="0.2">
      <c r="A77" s="16" t="s">
        <v>161</v>
      </c>
      <c r="B77" s="4">
        <v>5800</v>
      </c>
      <c r="C77" s="4">
        <v>7780</v>
      </c>
      <c r="D77" s="4">
        <v>-1980</v>
      </c>
      <c r="E77" s="4">
        <v>-33311099</v>
      </c>
      <c r="F77" s="4">
        <f t="shared" si="0"/>
        <v>3786541929</v>
      </c>
      <c r="R77" s="5">
        <v>4.2199999999999994E-2</v>
      </c>
      <c r="S77" s="4">
        <v>24169014</v>
      </c>
    </row>
    <row r="78" spans="1:21" x14ac:dyDescent="0.2">
      <c r="A78" s="16" t="s">
        <v>160</v>
      </c>
      <c r="B78" s="4">
        <v>0</v>
      </c>
      <c r="C78" s="4">
        <v>41298</v>
      </c>
      <c r="D78" s="4">
        <v>-41298</v>
      </c>
      <c r="E78" s="4">
        <v>-695432715</v>
      </c>
      <c r="F78" s="4">
        <f t="shared" si="0"/>
        <v>3819853028</v>
      </c>
      <c r="R78" s="5">
        <v>-1.77E-2</v>
      </c>
      <c r="S78" s="4">
        <v>18812622</v>
      </c>
    </row>
    <row r="79" spans="1:21" x14ac:dyDescent="0.2">
      <c r="A79" s="16" t="s">
        <v>159</v>
      </c>
      <c r="B79" s="4">
        <v>15480</v>
      </c>
      <c r="C79" s="4">
        <v>131600</v>
      </c>
      <c r="D79" s="4">
        <v>-116120</v>
      </c>
      <c r="E79" s="4">
        <v>-1901748333</v>
      </c>
      <c r="F79" s="4">
        <f t="shared" si="0"/>
        <v>4515285743</v>
      </c>
      <c r="R79" s="5">
        <v>6.2899999999999998E-2</v>
      </c>
      <c r="S79" s="4">
        <v>33973051</v>
      </c>
    </row>
    <row r="80" spans="1:21" x14ac:dyDescent="0.2">
      <c r="A80" s="16" t="s">
        <v>158</v>
      </c>
      <c r="B80" s="4">
        <v>45898</v>
      </c>
      <c r="C80" s="4">
        <v>89800</v>
      </c>
      <c r="D80" s="4">
        <v>-43902</v>
      </c>
      <c r="E80" s="4">
        <v>-722198876</v>
      </c>
      <c r="F80" s="4">
        <f>E80+F81</f>
        <v>6417034076</v>
      </c>
      <c r="R80" s="5">
        <v>-8.6199999999999999E-2</v>
      </c>
      <c r="S80" s="4">
        <v>40338674</v>
      </c>
    </row>
    <row r="81" spans="1:22" x14ac:dyDescent="0.2">
      <c r="A81" s="16" t="s">
        <v>157</v>
      </c>
      <c r="B81" s="4">
        <v>436600</v>
      </c>
      <c r="C81" s="4">
        <v>27375</v>
      </c>
      <c r="D81" s="4">
        <v>409225</v>
      </c>
      <c r="E81" s="4">
        <v>7139232952</v>
      </c>
      <c r="F81" s="4">
        <f>E81</f>
        <v>7139232952</v>
      </c>
      <c r="R81" s="5">
        <v>1.1699999999999999E-2</v>
      </c>
      <c r="S81" s="4">
        <v>16069763</v>
      </c>
    </row>
    <row r="82" spans="1:22" x14ac:dyDescent="0.2">
      <c r="A82" s="2"/>
      <c r="B82" s="4"/>
      <c r="C82" s="4"/>
      <c r="D82" s="4"/>
      <c r="E82" s="4"/>
      <c r="F82" s="4">
        <f>E82</f>
        <v>0</v>
      </c>
      <c r="G82" s="4"/>
      <c r="H82" s="4"/>
      <c r="I82" s="4"/>
      <c r="J82" s="4"/>
      <c r="K82" s="4"/>
      <c r="L82" s="4"/>
      <c r="M82" s="4"/>
      <c r="N82" s="4"/>
      <c r="O82" s="4"/>
      <c r="P82" s="4"/>
      <c r="Q82" s="4"/>
      <c r="R82" s="4"/>
      <c r="S82" s="4"/>
      <c r="T82" s="5"/>
      <c r="U82" s="5"/>
      <c r="V82" s="5"/>
    </row>
    <row r="83" spans="1:22" x14ac:dyDescent="0.2">
      <c r="A83" s="2"/>
      <c r="B83" s="4"/>
      <c r="C83" s="4"/>
      <c r="D83" s="4"/>
      <c r="E83" s="4"/>
      <c r="F83" s="4"/>
      <c r="G83" s="4"/>
      <c r="H83" s="4"/>
      <c r="I83" s="4"/>
      <c r="J83" s="4"/>
      <c r="K83" s="4"/>
      <c r="L83" s="4"/>
      <c r="M83" s="4"/>
      <c r="N83" s="4"/>
      <c r="O83" s="4"/>
      <c r="P83" s="4"/>
      <c r="Q83" s="4"/>
      <c r="R83" s="4"/>
      <c r="S83" s="4"/>
      <c r="T83" s="5"/>
      <c r="U83" s="5"/>
      <c r="V83" s="5"/>
    </row>
    <row r="84" spans="1:22" x14ac:dyDescent="0.2">
      <c r="A84" s="2"/>
      <c r="B84" s="4"/>
      <c r="C84" s="4"/>
      <c r="D84" s="4"/>
      <c r="E84" s="4"/>
      <c r="F84" s="4"/>
      <c r="G84" s="4"/>
      <c r="H84" s="4"/>
      <c r="I84" s="4"/>
      <c r="J84" s="4"/>
      <c r="K84" s="4"/>
      <c r="L84" s="4"/>
      <c r="M84" s="4"/>
      <c r="N84" s="4"/>
      <c r="O84" s="4"/>
      <c r="P84" s="4"/>
      <c r="Q84" s="4"/>
      <c r="R84" s="4"/>
      <c r="S84" s="4"/>
      <c r="T84" s="5"/>
      <c r="U84" s="5"/>
      <c r="V84" s="5"/>
    </row>
    <row r="85" spans="1:22" x14ac:dyDescent="0.2">
      <c r="A85" s="2"/>
      <c r="B85" s="4"/>
      <c r="C85" s="4"/>
      <c r="D85" s="4"/>
      <c r="E85" s="4"/>
      <c r="F85" s="4"/>
      <c r="G85" s="4"/>
      <c r="H85" s="4"/>
      <c r="I85" s="4"/>
      <c r="J85" s="4"/>
      <c r="K85" s="4"/>
      <c r="L85" s="4"/>
      <c r="M85" s="4"/>
      <c r="N85" s="4"/>
      <c r="O85" s="4"/>
      <c r="P85" s="4"/>
      <c r="Q85" s="4"/>
      <c r="R85" s="4"/>
      <c r="S85" s="4"/>
      <c r="T85" s="5"/>
      <c r="U85" s="5"/>
      <c r="V85" s="5"/>
    </row>
    <row r="86" spans="1:22" x14ac:dyDescent="0.2">
      <c r="A86" s="2"/>
      <c r="B86" s="4"/>
      <c r="C86" s="4"/>
      <c r="D86" s="4"/>
      <c r="E86" s="4"/>
      <c r="F86" s="4"/>
      <c r="G86" s="4"/>
      <c r="H86" s="4"/>
      <c r="I86" s="4"/>
      <c r="J86" s="4"/>
      <c r="K86" s="4"/>
      <c r="L86" s="4"/>
      <c r="M86" s="4"/>
      <c r="N86" s="4"/>
      <c r="O86" s="4"/>
      <c r="P86" s="4"/>
      <c r="Q86" s="4"/>
      <c r="R86" s="4"/>
      <c r="S86" s="4"/>
      <c r="T86" s="5"/>
      <c r="U86" s="5"/>
      <c r="V86" s="5"/>
    </row>
    <row r="87" spans="1:22" x14ac:dyDescent="0.2">
      <c r="A87" s="2"/>
      <c r="B87" s="4"/>
      <c r="C87" s="4"/>
      <c r="D87" s="4"/>
      <c r="E87" s="4"/>
      <c r="F87" s="4"/>
      <c r="G87" s="4"/>
      <c r="H87" s="4"/>
      <c r="I87" s="4"/>
      <c r="J87" s="4"/>
      <c r="K87" s="4"/>
      <c r="L87" s="4"/>
      <c r="M87" s="4"/>
      <c r="N87" s="4"/>
      <c r="O87" s="4"/>
      <c r="P87" s="4"/>
      <c r="Q87" s="4"/>
      <c r="R87" s="4"/>
      <c r="S87" s="4"/>
      <c r="T87" s="5"/>
      <c r="U87" s="5"/>
      <c r="V87" s="5"/>
    </row>
    <row r="88" spans="1:22" x14ac:dyDescent="0.2">
      <c r="A88" s="2"/>
      <c r="B88" s="4"/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5"/>
      <c r="U88" s="5"/>
      <c r="V88" s="5"/>
    </row>
    <row r="89" spans="1:22" x14ac:dyDescent="0.2">
      <c r="A89" s="2"/>
      <c r="B89" s="4"/>
      <c r="C89" s="4"/>
      <c r="D89" s="4"/>
      <c r="E89" s="4"/>
      <c r="F89" s="4"/>
      <c r="G89" s="4"/>
      <c r="H89" s="4"/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  <c r="T89" s="5"/>
      <c r="U89" s="5"/>
      <c r="V89" s="5"/>
    </row>
    <row r="90" spans="1:22" x14ac:dyDescent="0.2">
      <c r="A90" s="2"/>
      <c r="B90" s="4"/>
      <c r="C90" s="4"/>
      <c r="D90" s="4"/>
      <c r="E90" s="4"/>
      <c r="F90" s="4"/>
      <c r="G90" s="4"/>
      <c r="H90" s="4"/>
      <c r="I90" s="4"/>
      <c r="J90" s="4"/>
      <c r="K90" s="4"/>
      <c r="L90" s="4"/>
      <c r="M90" s="4"/>
      <c r="N90" s="4"/>
      <c r="O90" s="4"/>
      <c r="P90" s="4"/>
      <c r="Q90" s="4"/>
      <c r="R90" s="4"/>
      <c r="S90" s="4"/>
      <c r="T90" s="5"/>
      <c r="U90" s="5"/>
      <c r="V90" s="5"/>
    </row>
    <row r="91" spans="1:22" x14ac:dyDescent="0.2">
      <c r="A91" s="2"/>
      <c r="B91" s="4"/>
      <c r="C91" s="4"/>
      <c r="D91" s="4"/>
      <c r="E91" s="4"/>
      <c r="F91" s="4"/>
      <c r="G91" s="4"/>
      <c r="H91" s="4"/>
      <c r="I91" s="4"/>
      <c r="J91" s="4"/>
      <c r="K91" s="4"/>
      <c r="L91" s="4"/>
      <c r="M91" s="4"/>
      <c r="N91" s="4"/>
      <c r="O91" s="4"/>
      <c r="P91" s="4"/>
      <c r="Q91" s="4"/>
      <c r="R91" s="4"/>
      <c r="S91" s="4"/>
      <c r="T91" s="5"/>
      <c r="U91" s="5"/>
      <c r="V91" s="5"/>
    </row>
    <row r="92" spans="1:22" x14ac:dyDescent="0.2">
      <c r="A92" s="6"/>
      <c r="B92" s="4"/>
      <c r="C92" s="4"/>
      <c r="D92" s="4"/>
      <c r="E92" s="4"/>
      <c r="F92" s="4"/>
      <c r="G92" s="4"/>
      <c r="H92" s="4"/>
      <c r="I92" s="4"/>
      <c r="J92" s="4"/>
      <c r="K92" s="4"/>
      <c r="L92" s="4"/>
      <c r="M92" s="4"/>
      <c r="N92" s="4"/>
      <c r="O92" s="4"/>
      <c r="P92" s="4"/>
      <c r="Q92" s="4"/>
      <c r="R92" s="4"/>
      <c r="S92" s="4"/>
      <c r="T92" s="5"/>
      <c r="U92" s="5"/>
      <c r="V92" s="5"/>
    </row>
    <row r="93" spans="1:22" x14ac:dyDescent="0.2">
      <c r="A93" s="6"/>
      <c r="B93" s="4"/>
      <c r="C93" s="4"/>
      <c r="D93" s="4"/>
      <c r="E93" s="4"/>
      <c r="F93" s="4"/>
      <c r="G93" s="4"/>
      <c r="H93" s="4"/>
      <c r="I93" s="4"/>
      <c r="J93" s="4"/>
      <c r="K93" s="4"/>
      <c r="L93" s="4"/>
      <c r="M93" s="4"/>
      <c r="N93" s="4"/>
      <c r="O93" s="4"/>
      <c r="P93" s="4"/>
      <c r="Q93" s="4"/>
      <c r="R93" s="4"/>
      <c r="S93" s="4"/>
      <c r="T93" s="5"/>
      <c r="U93" s="5"/>
      <c r="V93" s="5"/>
    </row>
    <row r="94" spans="1:22" x14ac:dyDescent="0.2">
      <c r="A94" s="6"/>
      <c r="B94" s="4"/>
      <c r="C94" s="4"/>
      <c r="D94" s="4"/>
      <c r="E94" s="4"/>
      <c r="F94" s="4"/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5"/>
      <c r="U94" s="5"/>
      <c r="V94" s="5"/>
    </row>
    <row r="95" spans="1:22" x14ac:dyDescent="0.2">
      <c r="A95" s="6"/>
      <c r="B95" s="4"/>
      <c r="C95" s="4"/>
      <c r="D95" s="4"/>
      <c r="E95" s="4"/>
      <c r="F95" s="4"/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5"/>
      <c r="U95" s="5"/>
      <c r="V95" s="5"/>
    </row>
    <row r="96" spans="1:22" x14ac:dyDescent="0.2">
      <c r="A96" s="6"/>
      <c r="B96" s="4"/>
      <c r="C96" s="4"/>
      <c r="D96" s="4"/>
      <c r="E96" s="4"/>
      <c r="F96" s="4"/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5"/>
      <c r="U96" s="5"/>
      <c r="V96" s="5"/>
    </row>
    <row r="97" spans="1:22" x14ac:dyDescent="0.2">
      <c r="A97" s="6"/>
      <c r="B97" s="4"/>
      <c r="C97" s="4"/>
      <c r="D97" s="4"/>
      <c r="E97" s="4"/>
      <c r="F97" s="4"/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5"/>
      <c r="U97" s="5"/>
      <c r="V97" s="5"/>
    </row>
    <row r="98" spans="1:22" x14ac:dyDescent="0.2">
      <c r="A98" s="6"/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5"/>
      <c r="U98" s="5"/>
      <c r="V98" s="5"/>
    </row>
    <row r="99" spans="1:22" x14ac:dyDescent="0.2">
      <c r="A99" s="6"/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5"/>
      <c r="U99" s="5"/>
      <c r="V99" s="5"/>
    </row>
    <row r="100" spans="1:22" x14ac:dyDescent="0.2">
      <c r="A100" s="6"/>
      <c r="B100" s="4"/>
      <c r="C100" s="4"/>
      <c r="D100" s="4"/>
      <c r="E100" s="4"/>
      <c r="F100" s="4"/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5"/>
      <c r="U100" s="5"/>
      <c r="V100" s="5"/>
    </row>
    <row r="101" spans="1:22" x14ac:dyDescent="0.2">
      <c r="A101" s="6"/>
      <c r="B101" s="4"/>
      <c r="C101" s="4"/>
      <c r="D101" s="4"/>
      <c r="E101" s="4"/>
      <c r="F101" s="4"/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5"/>
      <c r="U101" s="5"/>
      <c r="V101" s="5"/>
    </row>
    <row r="102" spans="1:22" x14ac:dyDescent="0.2">
      <c r="A102" s="2"/>
      <c r="B102" s="4"/>
      <c r="C102" s="4"/>
      <c r="D102" s="4"/>
      <c r="E102" s="4"/>
      <c r="F102" s="4"/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5"/>
      <c r="U102" s="5"/>
      <c r="V102" s="5"/>
    </row>
    <row r="103" spans="1:22" x14ac:dyDescent="0.2">
      <c r="A103" s="2"/>
      <c r="B103" s="4"/>
      <c r="C103" s="4"/>
      <c r="D103" s="4"/>
      <c r="E103" s="4"/>
      <c r="F103" s="4"/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5"/>
      <c r="U103" s="5"/>
      <c r="V103" s="5"/>
    </row>
    <row r="104" spans="1:22" x14ac:dyDescent="0.2">
      <c r="A104" s="6"/>
      <c r="B104" s="4"/>
      <c r="C104" s="4"/>
      <c r="D104" s="4"/>
      <c r="E104" s="4"/>
      <c r="F104" s="4"/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5"/>
      <c r="U104" s="5"/>
      <c r="V104" s="5"/>
    </row>
    <row r="105" spans="1:22" x14ac:dyDescent="0.2">
      <c r="A105" s="6"/>
      <c r="B105" s="4"/>
      <c r="C105" s="4"/>
      <c r="D105" s="4"/>
      <c r="E105" s="4"/>
      <c r="F105" s="4"/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5"/>
      <c r="U105" s="5"/>
      <c r="V105" s="5"/>
    </row>
    <row r="106" spans="1:22" x14ac:dyDescent="0.2">
      <c r="A106" s="6"/>
      <c r="B106" s="4"/>
      <c r="C106" s="4"/>
      <c r="D106" s="4"/>
      <c r="E106" s="4"/>
      <c r="F106" s="4"/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5"/>
      <c r="U106" s="5"/>
      <c r="V106" s="5"/>
    </row>
    <row r="107" spans="1:22" x14ac:dyDescent="0.2">
      <c r="A107" s="6"/>
      <c r="B107" s="4"/>
      <c r="C107" s="4"/>
      <c r="D107" s="4"/>
      <c r="E107" s="4"/>
      <c r="F107" s="4"/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5"/>
      <c r="U107" s="5"/>
      <c r="V107" s="5"/>
    </row>
    <row r="108" spans="1:22" x14ac:dyDescent="0.2">
      <c r="A108" s="6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5"/>
      <c r="U108" s="5"/>
      <c r="V108" s="5"/>
    </row>
    <row r="109" spans="1:22" x14ac:dyDescent="0.2">
      <c r="A109" s="6"/>
      <c r="B109" s="4"/>
      <c r="C109" s="4"/>
      <c r="D109" s="4"/>
      <c r="E109" s="4"/>
      <c r="F109" s="4"/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5"/>
      <c r="U109" s="5"/>
      <c r="V109" s="5"/>
    </row>
    <row r="110" spans="1:22" x14ac:dyDescent="0.2">
      <c r="A110" s="6"/>
      <c r="B110" s="4"/>
      <c r="C110" s="4"/>
      <c r="D110" s="4"/>
      <c r="E110" s="4"/>
      <c r="F110" s="4"/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5"/>
      <c r="U110" s="5"/>
      <c r="V110" s="5"/>
    </row>
    <row r="111" spans="1:22" x14ac:dyDescent="0.2">
      <c r="A111" s="6"/>
      <c r="B111" s="4"/>
      <c r="C111" s="4"/>
      <c r="D111" s="4"/>
      <c r="E111" s="4"/>
      <c r="F111" s="4"/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5"/>
      <c r="U111" s="5"/>
      <c r="V111" s="5"/>
    </row>
    <row r="112" spans="1:22" x14ac:dyDescent="0.2">
      <c r="A112" s="6"/>
      <c r="B112" s="4"/>
      <c r="C112" s="4"/>
      <c r="D112" s="4"/>
      <c r="E112" s="4"/>
      <c r="F112" s="4"/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5"/>
      <c r="U112" s="5"/>
      <c r="V112" s="5"/>
    </row>
    <row r="113" spans="1:22" x14ac:dyDescent="0.2">
      <c r="A113" s="6"/>
      <c r="B113" s="4"/>
      <c r="C113" s="4"/>
      <c r="D113" s="4"/>
      <c r="E113" s="4"/>
      <c r="F113" s="4"/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5"/>
      <c r="U113" s="5"/>
      <c r="V113" s="5"/>
    </row>
    <row r="114" spans="1:22" x14ac:dyDescent="0.2">
      <c r="A114" s="6"/>
      <c r="B114" s="4"/>
      <c r="C114" s="4"/>
      <c r="D114" s="4"/>
      <c r="E114" s="4"/>
      <c r="F114" s="4"/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5"/>
      <c r="U114" s="5"/>
      <c r="V114" s="5"/>
    </row>
    <row r="115" spans="1:22" x14ac:dyDescent="0.2">
      <c r="A115" s="6"/>
      <c r="B115" s="4"/>
      <c r="C115" s="4"/>
      <c r="D115" s="4"/>
      <c r="E115" s="4"/>
      <c r="F115" s="4"/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5"/>
      <c r="U115" s="5"/>
      <c r="V115" s="5"/>
    </row>
    <row r="116" spans="1:22" x14ac:dyDescent="0.2">
      <c r="A116" s="6"/>
      <c r="B116" s="4"/>
      <c r="C116" s="4"/>
      <c r="D116" s="4"/>
      <c r="E116" s="4"/>
      <c r="F116" s="4"/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5"/>
      <c r="U116" s="5"/>
      <c r="V116" s="5"/>
    </row>
    <row r="117" spans="1:22" x14ac:dyDescent="0.2">
      <c r="A117" s="2"/>
      <c r="B117" s="4"/>
      <c r="C117" s="4"/>
      <c r="D117" s="4"/>
      <c r="E117" s="4"/>
      <c r="F117" s="4"/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5"/>
      <c r="U117" s="5"/>
      <c r="V117" s="5"/>
    </row>
    <row r="118" spans="1:22" x14ac:dyDescent="0.2">
      <c r="A118" s="2"/>
      <c r="B118" s="4"/>
      <c r="C118" s="4"/>
      <c r="D118" s="4"/>
      <c r="E118" s="4"/>
      <c r="F118" s="4"/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5"/>
      <c r="U118" s="5"/>
      <c r="V118" s="5"/>
    </row>
    <row r="119" spans="1:22" x14ac:dyDescent="0.2">
      <c r="A119" s="2"/>
      <c r="B119" s="4"/>
      <c r="C119" s="4"/>
      <c r="D119" s="4"/>
      <c r="E119" s="4"/>
      <c r="F119" s="4"/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5"/>
      <c r="U119" s="5"/>
      <c r="V119" s="5"/>
    </row>
    <row r="120" spans="1:22" x14ac:dyDescent="0.2">
      <c r="A120" s="2"/>
      <c r="B120" s="4"/>
      <c r="C120" s="4"/>
      <c r="D120" s="4"/>
      <c r="E120" s="4"/>
      <c r="F120" s="4"/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5"/>
      <c r="U120" s="5"/>
      <c r="V120" s="5"/>
    </row>
    <row r="121" spans="1:22" x14ac:dyDescent="0.2">
      <c r="A121" s="2"/>
      <c r="B121" s="4"/>
      <c r="C121" s="4"/>
      <c r="D121" s="4"/>
      <c r="E121" s="4"/>
      <c r="F121" s="4"/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5"/>
      <c r="U121" s="5"/>
      <c r="V121" s="5"/>
    </row>
    <row r="122" spans="1:22" x14ac:dyDescent="0.2">
      <c r="A122" s="2"/>
      <c r="B122" s="4"/>
      <c r="C122" s="4"/>
      <c r="D122" s="4"/>
      <c r="E122" s="4"/>
      <c r="F122" s="4"/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5"/>
      <c r="U122" s="5"/>
      <c r="V122" s="5"/>
    </row>
    <row r="123" spans="1:22" x14ac:dyDescent="0.2">
      <c r="A123" s="2"/>
      <c r="B123" s="4"/>
      <c r="C123" s="4"/>
      <c r="D123" s="4"/>
      <c r="E123" s="4"/>
      <c r="F123" s="4"/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5"/>
      <c r="U123" s="5"/>
      <c r="V123" s="5"/>
    </row>
    <row r="124" spans="1:22" x14ac:dyDescent="0.2">
      <c r="A124" s="2"/>
      <c r="B124" s="4"/>
      <c r="C124" s="4"/>
      <c r="D124" s="4"/>
      <c r="E124" s="4"/>
      <c r="F124" s="4"/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5"/>
      <c r="U124" s="5"/>
      <c r="V124" s="5"/>
    </row>
    <row r="125" spans="1:22" x14ac:dyDescent="0.2">
      <c r="A125" s="2"/>
      <c r="B125" s="4"/>
      <c r="C125" s="4"/>
      <c r="D125" s="4"/>
      <c r="E125" s="4"/>
      <c r="F125" s="4"/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5"/>
      <c r="U125" s="5"/>
      <c r="V125" s="5"/>
    </row>
    <row r="126" spans="1:22" x14ac:dyDescent="0.2">
      <c r="A126" s="2"/>
      <c r="B126" s="4"/>
      <c r="C126" s="4"/>
      <c r="D126" s="4"/>
      <c r="E126" s="4"/>
      <c r="F126" s="4"/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5"/>
      <c r="U126" s="5"/>
      <c r="V126" s="5"/>
    </row>
    <row r="127" spans="1:22" x14ac:dyDescent="0.2">
      <c r="A127" s="2"/>
      <c r="B127" s="4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5"/>
      <c r="U127" s="5"/>
      <c r="V127" s="5"/>
    </row>
    <row r="128" spans="1:22" x14ac:dyDescent="0.2">
      <c r="A128" s="2"/>
      <c r="B128" s="4"/>
      <c r="C128" s="4"/>
      <c r="D128" s="4"/>
      <c r="E128" s="4"/>
      <c r="F128" s="4"/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5"/>
      <c r="U128" s="5"/>
      <c r="V128" s="5"/>
    </row>
    <row r="129" spans="1:22" x14ac:dyDescent="0.2">
      <c r="A129" s="2"/>
      <c r="B129" s="4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5"/>
      <c r="U129" s="5"/>
      <c r="V129" s="5"/>
    </row>
    <row r="130" spans="1:22" x14ac:dyDescent="0.2">
      <c r="A130" s="2"/>
      <c r="B130" s="4"/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5"/>
      <c r="U130" s="5"/>
      <c r="V130" s="5"/>
    </row>
    <row r="131" spans="1:22" x14ac:dyDescent="0.2">
      <c r="A131" s="2"/>
      <c r="B131" s="4"/>
      <c r="C131" s="4"/>
      <c r="D131" s="4"/>
      <c r="E131" s="4"/>
      <c r="F131" s="4"/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5"/>
      <c r="U131" s="5"/>
      <c r="V131" s="5"/>
    </row>
    <row r="132" spans="1:22" x14ac:dyDescent="0.2">
      <c r="A132" s="2"/>
      <c r="B132" s="4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5"/>
      <c r="U132" s="5"/>
      <c r="V132" s="8"/>
    </row>
    <row r="133" spans="1:22" x14ac:dyDescent="0.2">
      <c r="A133" s="2"/>
      <c r="B133" s="4"/>
      <c r="C133" s="4"/>
      <c r="D133" s="4"/>
      <c r="E133" s="4"/>
      <c r="F133" s="4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8"/>
    </row>
    <row r="134" spans="1:22" x14ac:dyDescent="0.2">
      <c r="A134" s="2"/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8"/>
    </row>
    <row r="135" spans="1:22" x14ac:dyDescent="0.2">
      <c r="A135" s="2"/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8"/>
    </row>
    <row r="136" spans="1:22" x14ac:dyDescent="0.2">
      <c r="A136" s="2"/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8"/>
    </row>
    <row r="137" spans="1:22" x14ac:dyDescent="0.2">
      <c r="A137" s="6"/>
      <c r="B137" s="4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5"/>
      <c r="U137" s="5"/>
      <c r="V137" s="8"/>
    </row>
    <row r="138" spans="1:22" x14ac:dyDescent="0.2">
      <c r="A138" s="6"/>
      <c r="B138" s="4"/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5"/>
      <c r="U138" s="5"/>
      <c r="V138" s="8"/>
    </row>
    <row r="139" spans="1:22" x14ac:dyDescent="0.2">
      <c r="A139" s="6"/>
      <c r="B139" s="4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5"/>
      <c r="U139" s="5"/>
      <c r="V139" s="8"/>
    </row>
    <row r="140" spans="1:22" x14ac:dyDescent="0.2">
      <c r="A140" s="6"/>
      <c r="B140" s="4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5"/>
      <c r="U140" s="5"/>
      <c r="V140" s="8"/>
    </row>
    <row r="141" spans="1:22" x14ac:dyDescent="0.2">
      <c r="A141" s="6"/>
      <c r="B141" s="4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5"/>
      <c r="U141" s="5"/>
      <c r="V141" s="8"/>
    </row>
    <row r="142" spans="1:22" x14ac:dyDescent="0.2">
      <c r="A142" s="2"/>
      <c r="B142" s="4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5"/>
      <c r="U142" s="5"/>
      <c r="V142" s="8"/>
    </row>
    <row r="143" spans="1:22" x14ac:dyDescent="0.2">
      <c r="A143" s="2"/>
      <c r="B143" s="4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5"/>
      <c r="U143" s="5"/>
      <c r="V143" s="8"/>
    </row>
    <row r="144" spans="1:22" x14ac:dyDescent="0.2">
      <c r="A144" s="2"/>
      <c r="B144" s="4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5"/>
      <c r="U144" s="5"/>
      <c r="V144" s="8"/>
    </row>
    <row r="145" spans="1:22" x14ac:dyDescent="0.2">
      <c r="A145" s="2"/>
      <c r="B145" s="4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5"/>
      <c r="U145" s="5"/>
      <c r="V145" s="8"/>
    </row>
    <row r="146" spans="1:22" x14ac:dyDescent="0.2">
      <c r="A146" s="2"/>
      <c r="B146" s="4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5"/>
      <c r="U146" s="5"/>
      <c r="V146" s="8"/>
    </row>
    <row r="172" spans="1:3" x14ac:dyDescent="0.2">
      <c r="A172" t="e" cm="1">
        <f t="array" aca="1" ref="A172" ca="1">INDIRECT("'" &amp; E1 &amp; "'!$A$2:$A$66")</f>
        <v>#REF!</v>
      </c>
      <c r="B172" t="e" cm="1">
        <f t="array" aca="1" ref="B172" ca="1">INDIRECT("'" &amp; E1 &amp; "'!$B$2:$B$66")</f>
        <v>#REF!</v>
      </c>
      <c r="C172" t="e" cm="1">
        <f t="array" aca="1" ref="C172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EBE42B-D51F-EA42-B74D-45DA9A87BBE4}">
  <sheetPr codeName="Sheet14"/>
  <dimension ref="A1:V172"/>
  <sheetViews>
    <sheetView workbookViewId="0">
      <pane ySplit="2" topLeftCell="A3" activePane="bottomLeft" state="frozen"/>
      <selection activeCell="N24" sqref="N24"/>
      <selection pane="bottomLeft" activeCell="N24" sqref="N24"/>
    </sheetView>
  </sheetViews>
  <sheetFormatPr baseColWidth="10" defaultRowHeight="16" x14ac:dyDescent="0.2"/>
  <cols>
    <col min="1" max="1" width="21.1640625" customWidth="1"/>
    <col min="2" max="2" width="16.1640625" customWidth="1"/>
    <col min="3" max="3" width="14.83203125" customWidth="1"/>
    <col min="4" max="4" width="14.5" customWidth="1"/>
    <col min="5" max="5" width="17" customWidth="1"/>
    <col min="6" max="6" width="21.5" customWidth="1"/>
    <col min="10" max="10" width="18.33203125" customWidth="1"/>
    <col min="11" max="11" width="16.6640625" customWidth="1"/>
    <col min="17" max="17" width="11.6640625" customWidth="1"/>
    <col min="18" max="18" width="13" customWidth="1"/>
    <col min="19" max="19" width="14.1640625" customWidth="1"/>
  </cols>
  <sheetData>
    <row r="1" spans="1:22" x14ac:dyDescent="0.2">
      <c r="B1" s="72" t="s">
        <v>5</v>
      </c>
      <c r="C1" s="72"/>
      <c r="D1" s="72"/>
      <c r="E1" s="72"/>
      <c r="F1" s="72"/>
      <c r="G1" s="73" t="s">
        <v>6</v>
      </c>
      <c r="H1" s="73"/>
      <c r="I1" s="73"/>
      <c r="J1" s="73"/>
      <c r="K1" s="73"/>
      <c r="L1" s="74" t="s">
        <v>15</v>
      </c>
      <c r="M1" s="74"/>
      <c r="N1" s="74"/>
      <c r="O1" s="74"/>
      <c r="P1" s="74"/>
      <c r="Q1" s="74"/>
      <c r="R1" s="74"/>
      <c r="S1" s="74"/>
      <c r="T1" s="74"/>
      <c r="U1" s="74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235</v>
      </c>
      <c r="O2" s="1" t="s">
        <v>236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257</v>
      </c>
      <c r="U2" s="1" t="s">
        <v>258</v>
      </c>
      <c r="V2" s="1" t="s">
        <v>237</v>
      </c>
    </row>
    <row r="3" spans="1:22" x14ac:dyDescent="0.2">
      <c r="A3" s="16" t="s">
        <v>294</v>
      </c>
      <c r="B3" s="4">
        <v>8600</v>
      </c>
      <c r="C3" s="4">
        <v>18400</v>
      </c>
      <c r="D3" s="4">
        <v>-9800</v>
      </c>
      <c r="E3" s="4">
        <v>-446970000</v>
      </c>
      <c r="F3" s="4">
        <f t="shared" ref="F3:F79" si="0">E3+F4</f>
        <v>148862870000</v>
      </c>
      <c r="K3" s="4">
        <f t="shared" ref="K3:K25" si="1">K4+J3</f>
        <v>-179130000</v>
      </c>
      <c r="L3" s="4">
        <v>685</v>
      </c>
      <c r="M3" s="4">
        <v>1243</v>
      </c>
      <c r="N3" s="4">
        <v>26</v>
      </c>
      <c r="O3" s="4">
        <v>80</v>
      </c>
      <c r="P3" s="4">
        <v>407200</v>
      </c>
      <c r="Q3" s="4">
        <v>991500</v>
      </c>
      <c r="R3" s="5">
        <v>1.23E-2</v>
      </c>
      <c r="S3" s="4">
        <v>1402600</v>
      </c>
      <c r="T3" s="4">
        <f t="shared" ref="T3:T70" si="2">AVERAGE(S4,S13)</f>
        <v>998197</v>
      </c>
      <c r="U3" s="4">
        <f t="shared" ref="U3:U72" si="3">MIN(S4:S8)</f>
        <v>840872</v>
      </c>
      <c r="V3" s="5">
        <v>4.3899999999999995E-2</v>
      </c>
    </row>
    <row r="4" spans="1:22" x14ac:dyDescent="0.2">
      <c r="A4" s="16" t="s">
        <v>293</v>
      </c>
      <c r="B4" s="4">
        <v>1600</v>
      </c>
      <c r="C4" s="4">
        <v>5358</v>
      </c>
      <c r="D4" s="4">
        <v>-3758</v>
      </c>
      <c r="E4" s="4">
        <v>-173810000</v>
      </c>
      <c r="F4" s="4">
        <f t="shared" si="0"/>
        <v>149309840000</v>
      </c>
      <c r="G4" s="4">
        <v>0</v>
      </c>
      <c r="H4" s="4">
        <v>0</v>
      </c>
      <c r="I4" s="4">
        <v>0</v>
      </c>
      <c r="J4" s="4">
        <v>-14100000</v>
      </c>
      <c r="K4" s="4">
        <f t="shared" si="1"/>
        <v>-179130000</v>
      </c>
      <c r="L4" s="4">
        <v>951</v>
      </c>
      <c r="M4" s="4">
        <v>747</v>
      </c>
      <c r="N4" s="4">
        <v>57</v>
      </c>
      <c r="O4" s="4">
        <v>60</v>
      </c>
      <c r="P4" s="4">
        <v>660700</v>
      </c>
      <c r="Q4" s="4">
        <v>563400</v>
      </c>
      <c r="R4" s="5">
        <v>8.8999999999999999E-3</v>
      </c>
      <c r="S4" s="4">
        <v>1265800</v>
      </c>
      <c r="T4" s="4">
        <f t="shared" si="2"/>
        <v>2206141.5</v>
      </c>
      <c r="U4" s="4">
        <f t="shared" si="3"/>
        <v>840872</v>
      </c>
      <c r="V4" s="5">
        <v>3.4099999999999998E-2</v>
      </c>
    </row>
    <row r="5" spans="1:22" x14ac:dyDescent="0.2">
      <c r="A5" s="16" t="s">
        <v>292</v>
      </c>
      <c r="B5" s="4">
        <v>149328</v>
      </c>
      <c r="C5" s="4">
        <v>5600</v>
      </c>
      <c r="D5" s="4">
        <v>143728</v>
      </c>
      <c r="E5" s="4">
        <v>6601550000</v>
      </c>
      <c r="F5" s="4">
        <f t="shared" si="0"/>
        <v>149483650000</v>
      </c>
      <c r="G5" s="4">
        <v>0</v>
      </c>
      <c r="H5" s="4">
        <v>0</v>
      </c>
      <c r="I5" s="4">
        <v>0</v>
      </c>
      <c r="J5" s="4">
        <v>-151680000</v>
      </c>
      <c r="K5" s="4">
        <f t="shared" si="1"/>
        <v>-165030000</v>
      </c>
      <c r="L5" s="4">
        <v>1718</v>
      </c>
      <c r="M5" s="4">
        <v>1427</v>
      </c>
      <c r="N5" s="4">
        <v>159</v>
      </c>
      <c r="O5" s="4">
        <v>100</v>
      </c>
      <c r="P5" s="4">
        <v>1561800</v>
      </c>
      <c r="Q5" s="4">
        <v>1088600</v>
      </c>
      <c r="R5" s="5">
        <v>2.7300000000000001E-2</v>
      </c>
      <c r="S5" s="4">
        <v>2740625</v>
      </c>
      <c r="T5" s="4">
        <f t="shared" si="2"/>
        <v>933597.5</v>
      </c>
      <c r="U5" s="4">
        <f t="shared" si="3"/>
        <v>840872</v>
      </c>
      <c r="V5" s="5">
        <v>6.7099999999999993E-2</v>
      </c>
    </row>
    <row r="6" spans="1:22" x14ac:dyDescent="0.2">
      <c r="A6" s="16" t="s">
        <v>291</v>
      </c>
      <c r="B6" s="4">
        <v>6000</v>
      </c>
      <c r="C6" s="4">
        <v>3200</v>
      </c>
      <c r="D6" s="4">
        <v>2800</v>
      </c>
      <c r="E6" s="4">
        <v>121220000</v>
      </c>
      <c r="F6" s="4">
        <f t="shared" si="0"/>
        <v>142882100000</v>
      </c>
      <c r="K6" s="4">
        <f t="shared" si="1"/>
        <v>-13350000</v>
      </c>
      <c r="L6" s="4">
        <v>555</v>
      </c>
      <c r="M6" s="4">
        <v>470</v>
      </c>
      <c r="N6" s="4">
        <v>39</v>
      </c>
      <c r="O6" s="4">
        <v>27</v>
      </c>
      <c r="P6" s="4">
        <v>424500</v>
      </c>
      <c r="Q6" s="4">
        <v>340100</v>
      </c>
      <c r="R6" s="5">
        <v>3.0499999999999999E-2</v>
      </c>
      <c r="S6" s="4">
        <v>840872</v>
      </c>
      <c r="T6" s="4">
        <f t="shared" si="2"/>
        <v>1242734.5</v>
      </c>
      <c r="U6" s="4">
        <f t="shared" si="3"/>
        <v>1011052</v>
      </c>
      <c r="V6" s="5">
        <v>3.1899999999999998E-2</v>
      </c>
    </row>
    <row r="7" spans="1:22" x14ac:dyDescent="0.2">
      <c r="A7" s="16" t="s">
        <v>288</v>
      </c>
      <c r="B7" s="4">
        <v>2700</v>
      </c>
      <c r="C7" s="4">
        <v>16375</v>
      </c>
      <c r="D7" s="4">
        <v>-13675</v>
      </c>
      <c r="E7" s="4">
        <v>-597600000</v>
      </c>
      <c r="F7" s="4">
        <f t="shared" si="0"/>
        <v>142760880000</v>
      </c>
      <c r="K7" s="4">
        <f t="shared" si="1"/>
        <v>-13350000</v>
      </c>
      <c r="L7" s="4">
        <v>408</v>
      </c>
      <c r="M7" s="4">
        <v>1026</v>
      </c>
      <c r="N7" s="4">
        <v>15</v>
      </c>
      <c r="O7" s="4">
        <v>70</v>
      </c>
      <c r="P7" s="4">
        <v>227000</v>
      </c>
      <c r="Q7" s="4">
        <v>961200</v>
      </c>
      <c r="R7" s="5">
        <v>-2.8399999999999998E-2</v>
      </c>
      <c r="S7" s="4">
        <v>1190037</v>
      </c>
      <c r="T7" s="4">
        <f t="shared" si="2"/>
        <v>1048889.5</v>
      </c>
      <c r="U7" s="4">
        <f t="shared" si="3"/>
        <v>946091</v>
      </c>
      <c r="V7" s="5">
        <v>3.73E-2</v>
      </c>
    </row>
    <row r="8" spans="1:22" x14ac:dyDescent="0.2">
      <c r="A8" s="16" t="s">
        <v>287</v>
      </c>
      <c r="B8" s="4">
        <v>30400</v>
      </c>
      <c r="C8" s="4">
        <v>0</v>
      </c>
      <c r="D8" s="4">
        <v>30400</v>
      </c>
      <c r="E8" s="4">
        <v>1346810000</v>
      </c>
      <c r="F8" s="4">
        <f t="shared" si="0"/>
        <v>143358480000</v>
      </c>
      <c r="G8" s="4">
        <v>0</v>
      </c>
      <c r="H8" s="4">
        <v>0</v>
      </c>
      <c r="I8" s="4">
        <v>0</v>
      </c>
      <c r="J8" s="4">
        <v>-13350000</v>
      </c>
      <c r="K8" s="4">
        <f t="shared" si="1"/>
        <v>-13350000</v>
      </c>
      <c r="L8" s="4">
        <v>631</v>
      </c>
      <c r="M8" s="4">
        <v>905</v>
      </c>
      <c r="N8" s="4">
        <v>44</v>
      </c>
      <c r="O8" s="4">
        <v>60</v>
      </c>
      <c r="P8" s="4">
        <v>519000</v>
      </c>
      <c r="Q8" s="4">
        <v>764900</v>
      </c>
      <c r="R8" s="5">
        <v>-1.23E-2</v>
      </c>
      <c r="S8" s="4">
        <v>1285436</v>
      </c>
      <c r="T8" s="4">
        <f t="shared" si="2"/>
        <v>1363603.5</v>
      </c>
      <c r="U8" s="4">
        <f t="shared" si="3"/>
        <v>730594</v>
      </c>
      <c r="V8" s="5">
        <v>2.1400000000000002E-2</v>
      </c>
    </row>
    <row r="9" spans="1:22" x14ac:dyDescent="0.2">
      <c r="A9" s="16" t="s">
        <v>286</v>
      </c>
      <c r="B9" s="4">
        <v>96000</v>
      </c>
      <c r="C9" s="4">
        <v>2600</v>
      </c>
      <c r="D9" s="4">
        <v>93400</v>
      </c>
      <c r="E9" s="4">
        <v>4181940000</v>
      </c>
      <c r="F9" s="4">
        <f t="shared" si="0"/>
        <v>142011670000</v>
      </c>
      <c r="K9">
        <f t="shared" si="1"/>
        <v>0</v>
      </c>
      <c r="L9" s="4">
        <v>1005</v>
      </c>
      <c r="M9" s="4">
        <v>787</v>
      </c>
      <c r="N9" s="4">
        <v>74</v>
      </c>
      <c r="O9" s="4">
        <v>69</v>
      </c>
      <c r="P9" s="4">
        <v>846200</v>
      </c>
      <c r="Q9" s="4">
        <v>708700</v>
      </c>
      <c r="R9" s="5">
        <v>1.49E-2</v>
      </c>
      <c r="S9" s="4">
        <v>1585026</v>
      </c>
      <c r="T9" s="4">
        <f t="shared" si="2"/>
        <v>1157166</v>
      </c>
      <c r="U9" s="4">
        <f t="shared" si="3"/>
        <v>730594</v>
      </c>
      <c r="V9" s="5">
        <v>2.9900000000000003E-2</v>
      </c>
    </row>
    <row r="10" spans="1:22" x14ac:dyDescent="0.2">
      <c r="A10" s="16" t="s">
        <v>281</v>
      </c>
      <c r="B10" s="4">
        <v>3000</v>
      </c>
      <c r="C10" s="4">
        <v>16700</v>
      </c>
      <c r="D10" s="4">
        <v>-13700</v>
      </c>
      <c r="E10" s="4">
        <v>-609230000</v>
      </c>
      <c r="F10" s="4">
        <f t="shared" si="0"/>
        <v>137829730000</v>
      </c>
      <c r="K10">
        <f t="shared" si="1"/>
        <v>0</v>
      </c>
      <c r="L10" s="4">
        <v>420</v>
      </c>
      <c r="M10" s="4">
        <v>806</v>
      </c>
      <c r="N10" s="4">
        <v>28</v>
      </c>
      <c r="O10" s="4">
        <v>59</v>
      </c>
      <c r="P10" s="4">
        <v>316500</v>
      </c>
      <c r="Q10" s="4">
        <v>679000</v>
      </c>
      <c r="R10" s="5">
        <v>-1.6799999999999999E-2</v>
      </c>
      <c r="S10" s="4">
        <v>1011052</v>
      </c>
      <c r="T10" s="4">
        <f t="shared" si="2"/>
        <v>1789789</v>
      </c>
      <c r="U10" s="4">
        <f t="shared" si="3"/>
        <v>730594</v>
      </c>
      <c r="V10" s="5">
        <v>2.6800000000000001E-2</v>
      </c>
    </row>
    <row r="11" spans="1:22" x14ac:dyDescent="0.2">
      <c r="A11" s="16" t="s">
        <v>273</v>
      </c>
      <c r="B11" s="4">
        <v>7000</v>
      </c>
      <c r="C11" s="4">
        <v>5000</v>
      </c>
      <c r="D11" s="4">
        <v>2000</v>
      </c>
      <c r="E11" s="4">
        <v>88810000</v>
      </c>
      <c r="F11" s="4">
        <f t="shared" si="0"/>
        <v>138438960000</v>
      </c>
      <c r="K11">
        <f t="shared" si="1"/>
        <v>0</v>
      </c>
      <c r="L11" s="4">
        <v>1410</v>
      </c>
      <c r="M11" s="4">
        <v>878</v>
      </c>
      <c r="N11" s="4">
        <v>101</v>
      </c>
      <c r="O11" s="4">
        <v>55</v>
      </c>
      <c r="P11" s="4">
        <v>1189400</v>
      </c>
      <c r="Q11" s="4">
        <v>659900</v>
      </c>
      <c r="R11" s="5">
        <v>1.6E-2</v>
      </c>
      <c r="S11" s="4">
        <v>1919000</v>
      </c>
      <c r="T11" s="4">
        <f t="shared" si="2"/>
        <v>1302945.5</v>
      </c>
      <c r="U11" s="4">
        <f t="shared" si="3"/>
        <v>730594</v>
      </c>
      <c r="V11" s="5">
        <v>3.2099999999999997E-2</v>
      </c>
    </row>
    <row r="12" spans="1:22" x14ac:dyDescent="0.2">
      <c r="A12" s="16" t="s">
        <v>272</v>
      </c>
      <c r="B12" s="4">
        <v>30800</v>
      </c>
      <c r="C12" s="4">
        <v>2700</v>
      </c>
      <c r="D12" s="4">
        <v>28100</v>
      </c>
      <c r="E12" s="4">
        <v>1238600000</v>
      </c>
      <c r="F12" s="4">
        <f t="shared" si="0"/>
        <v>138350150000</v>
      </c>
      <c r="K12">
        <f t="shared" si="1"/>
        <v>0</v>
      </c>
      <c r="L12" s="4">
        <v>643</v>
      </c>
      <c r="M12" s="4">
        <v>682</v>
      </c>
      <c r="N12" s="4">
        <v>29</v>
      </c>
      <c r="O12" s="4">
        <v>43</v>
      </c>
      <c r="P12" s="4">
        <v>387200</v>
      </c>
      <c r="Q12" s="4">
        <v>484300</v>
      </c>
      <c r="R12" s="5">
        <v>1.6299999999999999E-2</v>
      </c>
      <c r="S12" s="4">
        <v>946091</v>
      </c>
      <c r="T12" s="4">
        <f t="shared" si="2"/>
        <v>1259373</v>
      </c>
      <c r="U12" s="4">
        <f t="shared" si="3"/>
        <v>730594</v>
      </c>
      <c r="V12" s="5">
        <v>2.1499999999999998E-2</v>
      </c>
    </row>
    <row r="13" spans="1:22" x14ac:dyDescent="0.2">
      <c r="A13" s="16" t="s">
        <v>248</v>
      </c>
      <c r="B13" s="4">
        <v>2200</v>
      </c>
      <c r="C13" s="4">
        <v>12623</v>
      </c>
      <c r="D13" s="4">
        <v>-10423</v>
      </c>
      <c r="E13" s="4">
        <v>-451030000</v>
      </c>
      <c r="F13" s="4">
        <f t="shared" si="0"/>
        <v>137111550000</v>
      </c>
      <c r="K13">
        <f t="shared" si="1"/>
        <v>0</v>
      </c>
      <c r="L13" s="4">
        <v>392</v>
      </c>
      <c r="M13" s="4">
        <v>718</v>
      </c>
      <c r="N13" s="4">
        <v>16</v>
      </c>
      <c r="O13" s="4">
        <v>34</v>
      </c>
      <c r="P13" s="4">
        <v>243200</v>
      </c>
      <c r="Q13" s="4">
        <v>485300</v>
      </c>
      <c r="R13" s="5">
        <v>0</v>
      </c>
      <c r="S13" s="4">
        <v>730594</v>
      </c>
      <c r="T13" s="4">
        <f t="shared" si="2"/>
        <v>1488073</v>
      </c>
      <c r="U13" s="4">
        <f t="shared" si="3"/>
        <v>812343</v>
      </c>
      <c r="V13" s="5">
        <v>1.38E-2</v>
      </c>
    </row>
    <row r="14" spans="1:22" x14ac:dyDescent="0.2">
      <c r="A14" s="16" t="s">
        <v>240</v>
      </c>
      <c r="B14" s="4">
        <v>32900</v>
      </c>
      <c r="C14" s="4">
        <v>15300</v>
      </c>
      <c r="D14" s="4">
        <v>17600</v>
      </c>
      <c r="E14" s="4">
        <v>781970000</v>
      </c>
      <c r="F14" s="4">
        <f t="shared" si="0"/>
        <v>137562580000</v>
      </c>
      <c r="K14">
        <f t="shared" si="1"/>
        <v>0</v>
      </c>
      <c r="L14" s="4">
        <v>904</v>
      </c>
      <c r="M14" s="4">
        <v>1046</v>
      </c>
      <c r="N14" s="4">
        <v>52</v>
      </c>
      <c r="O14" s="4">
        <v>70</v>
      </c>
      <c r="P14" s="4">
        <v>683700</v>
      </c>
      <c r="Q14" s="4">
        <v>807700</v>
      </c>
      <c r="R14" s="5">
        <v>-6.8000000000000005E-3</v>
      </c>
      <c r="S14" s="4">
        <v>1671658</v>
      </c>
      <c r="T14" s="4">
        <f t="shared" si="2"/>
        <v>1013156.5</v>
      </c>
      <c r="U14" s="4">
        <f t="shared" si="3"/>
        <v>812343</v>
      </c>
      <c r="V14" s="5">
        <v>3.1400000000000004E-2</v>
      </c>
    </row>
    <row r="15" spans="1:22" x14ac:dyDescent="0.2">
      <c r="A15" s="16" t="s">
        <v>239</v>
      </c>
      <c r="B15" s="4">
        <v>6800</v>
      </c>
      <c r="C15" s="4">
        <v>12000</v>
      </c>
      <c r="D15" s="4">
        <v>-5200</v>
      </c>
      <c r="E15" s="4">
        <v>-224290000</v>
      </c>
      <c r="F15" s="4">
        <f t="shared" si="0"/>
        <v>136780610000</v>
      </c>
      <c r="K15">
        <f t="shared" si="1"/>
        <v>0</v>
      </c>
      <c r="L15" s="4">
        <v>530</v>
      </c>
      <c r="M15" s="4">
        <v>752</v>
      </c>
      <c r="N15" s="4">
        <v>31</v>
      </c>
      <c r="O15" s="4">
        <v>42</v>
      </c>
      <c r="P15" s="4">
        <v>478100</v>
      </c>
      <c r="Q15" s="4">
        <v>545500</v>
      </c>
      <c r="R15" s="5">
        <v>5.7999999999999996E-3</v>
      </c>
      <c r="S15" s="4">
        <v>1026323</v>
      </c>
      <c r="T15" s="4">
        <f t="shared" si="2"/>
        <v>1584005.5</v>
      </c>
      <c r="U15" s="4">
        <f t="shared" si="3"/>
        <v>812343</v>
      </c>
      <c r="V15" s="5">
        <v>1.2699999999999999E-2</v>
      </c>
    </row>
    <row r="16" spans="1:22" x14ac:dyDescent="0.2">
      <c r="A16" s="16" t="s">
        <v>238</v>
      </c>
      <c r="B16" s="4">
        <v>14550</v>
      </c>
      <c r="C16" s="4">
        <v>900</v>
      </c>
      <c r="D16" s="4">
        <v>13650</v>
      </c>
      <c r="E16" s="4">
        <v>604810000</v>
      </c>
      <c r="F16" s="4">
        <f t="shared" si="0"/>
        <v>137004900000</v>
      </c>
      <c r="K16">
        <f t="shared" si="1"/>
        <v>0</v>
      </c>
      <c r="L16" s="4">
        <v>591</v>
      </c>
      <c r="M16" s="4">
        <v>952</v>
      </c>
      <c r="N16" s="4">
        <v>37</v>
      </c>
      <c r="O16" s="4">
        <v>63</v>
      </c>
      <c r="P16" s="4">
        <v>416700</v>
      </c>
      <c r="Q16" s="4">
        <v>711900</v>
      </c>
      <c r="R16" s="5">
        <v>-3.1300000000000001E-2</v>
      </c>
      <c r="S16" s="4">
        <v>1295432</v>
      </c>
      <c r="T16" s="4">
        <f t="shared" si="2"/>
        <v>999241.5</v>
      </c>
      <c r="U16" s="4">
        <f t="shared" si="3"/>
        <v>812343</v>
      </c>
      <c r="V16" s="5">
        <v>3.7900000000000003E-2</v>
      </c>
    </row>
    <row r="17" spans="1:21" x14ac:dyDescent="0.2">
      <c r="A17" s="16" t="s">
        <v>234</v>
      </c>
      <c r="B17" s="4">
        <v>400100</v>
      </c>
      <c r="C17" s="4">
        <v>145060</v>
      </c>
      <c r="D17" s="4">
        <v>255040</v>
      </c>
      <c r="E17" s="4">
        <v>11382400000</v>
      </c>
      <c r="F17" s="4">
        <f t="shared" si="0"/>
        <v>136400090000</v>
      </c>
      <c r="K17">
        <f t="shared" si="1"/>
        <v>0</v>
      </c>
      <c r="L17" s="4">
        <v>357</v>
      </c>
      <c r="M17" s="4">
        <v>536</v>
      </c>
      <c r="N17" s="4">
        <v>13</v>
      </c>
      <c r="O17" s="4">
        <v>30</v>
      </c>
      <c r="P17" s="4">
        <v>25700</v>
      </c>
      <c r="Q17" s="4">
        <v>44500</v>
      </c>
      <c r="R17" s="5">
        <v>-2.2000000000000001E-3</v>
      </c>
      <c r="S17" s="4">
        <v>812343</v>
      </c>
      <c r="T17" s="4">
        <f t="shared" si="2"/>
        <v>1098541</v>
      </c>
      <c r="U17" s="4">
        <f t="shared" si="3"/>
        <v>1142181</v>
      </c>
    </row>
    <row r="18" spans="1:21" x14ac:dyDescent="0.2">
      <c r="A18" s="16" t="s">
        <v>233</v>
      </c>
      <c r="B18" s="4">
        <v>413800</v>
      </c>
      <c r="C18" s="4">
        <v>203753</v>
      </c>
      <c r="D18" s="4">
        <v>210047</v>
      </c>
      <c r="E18" s="4">
        <v>9395570000</v>
      </c>
      <c r="F18" s="4">
        <f t="shared" si="0"/>
        <v>125017690000</v>
      </c>
      <c r="K18">
        <f t="shared" si="1"/>
        <v>0</v>
      </c>
      <c r="L18" s="4"/>
      <c r="M18" s="4"/>
      <c r="N18" s="4"/>
      <c r="O18" s="4"/>
      <c r="P18" s="4">
        <v>399500</v>
      </c>
      <c r="Q18" s="4">
        <v>500500</v>
      </c>
      <c r="R18" s="5">
        <v>1.1999999999999999E-3</v>
      </c>
      <c r="S18" s="4">
        <v>1142181</v>
      </c>
      <c r="T18" s="4">
        <f t="shared" si="2"/>
        <v>1160606</v>
      </c>
      <c r="U18" s="4">
        <f t="shared" si="3"/>
        <v>1303280</v>
      </c>
    </row>
    <row r="19" spans="1:21" x14ac:dyDescent="0.2">
      <c r="A19" s="16" t="s">
        <v>232</v>
      </c>
      <c r="B19" s="4">
        <v>350350</v>
      </c>
      <c r="C19" s="4">
        <v>321300</v>
      </c>
      <c r="D19" s="4">
        <v>29050</v>
      </c>
      <c r="E19" s="4">
        <v>1294540000</v>
      </c>
      <c r="F19" s="4">
        <f t="shared" si="0"/>
        <v>115622120000</v>
      </c>
      <c r="K19">
        <f t="shared" si="1"/>
        <v>0</v>
      </c>
      <c r="L19" s="4"/>
      <c r="M19" s="4"/>
      <c r="N19" s="4"/>
      <c r="O19" s="4"/>
      <c r="P19" s="4">
        <v>458200</v>
      </c>
      <c r="Q19" s="4">
        <v>638300</v>
      </c>
      <c r="R19" s="5">
        <v>2.3E-3</v>
      </c>
      <c r="S19" s="4">
        <v>1303280</v>
      </c>
      <c r="T19" s="4">
        <f t="shared" si="2"/>
        <v>1349551.5</v>
      </c>
      <c r="U19" s="4">
        <f t="shared" si="3"/>
        <v>999990</v>
      </c>
    </row>
    <row r="20" spans="1:21" x14ac:dyDescent="0.2">
      <c r="A20" s="16" t="s">
        <v>231</v>
      </c>
      <c r="B20" s="4">
        <v>300109</v>
      </c>
      <c r="C20" s="4">
        <v>382300</v>
      </c>
      <c r="D20" s="4">
        <v>-82191</v>
      </c>
      <c r="E20" s="4">
        <v>-3609910000</v>
      </c>
      <c r="F20" s="4">
        <f t="shared" si="0"/>
        <v>114327580000</v>
      </c>
      <c r="K20">
        <f t="shared" si="1"/>
        <v>0</v>
      </c>
      <c r="L20" s="4"/>
      <c r="M20" s="4"/>
      <c r="N20" s="4"/>
      <c r="O20" s="4"/>
      <c r="P20" s="4">
        <v>517300</v>
      </c>
      <c r="Q20" s="4">
        <v>864500</v>
      </c>
      <c r="R20" s="5">
        <v>9.1000000000000004E-3</v>
      </c>
      <c r="S20" s="4">
        <v>1660578</v>
      </c>
      <c r="T20" s="4">
        <f t="shared" si="2"/>
        <v>1110420.5</v>
      </c>
      <c r="U20" s="4">
        <f t="shared" si="3"/>
        <v>999990</v>
      </c>
    </row>
    <row r="21" spans="1:21" x14ac:dyDescent="0.2">
      <c r="A21" s="16" t="s">
        <v>230</v>
      </c>
      <c r="B21" s="4">
        <v>356000</v>
      </c>
      <c r="C21" s="4">
        <v>81900</v>
      </c>
      <c r="D21" s="4">
        <v>274100</v>
      </c>
      <c r="E21" s="4">
        <v>12095460000</v>
      </c>
      <c r="F21" s="4">
        <f t="shared" si="0"/>
        <v>117937490000</v>
      </c>
      <c r="K21">
        <f t="shared" si="1"/>
        <v>0</v>
      </c>
      <c r="L21" s="4"/>
      <c r="M21" s="4"/>
      <c r="N21" s="4"/>
      <c r="O21" s="4"/>
      <c r="P21" s="4">
        <v>743200</v>
      </c>
      <c r="Q21" s="4">
        <v>556600</v>
      </c>
      <c r="R21" s="5">
        <v>4.5999999999999999E-3</v>
      </c>
      <c r="S21" s="4">
        <v>1659800</v>
      </c>
      <c r="T21" s="4">
        <f t="shared" si="2"/>
        <v>1549484.5</v>
      </c>
      <c r="U21" s="4">
        <f t="shared" si="3"/>
        <v>999990</v>
      </c>
    </row>
    <row r="22" spans="1:21" x14ac:dyDescent="0.2">
      <c r="A22" s="16" t="s">
        <v>229</v>
      </c>
      <c r="B22" s="4">
        <v>401500</v>
      </c>
      <c r="C22" s="4">
        <v>35800</v>
      </c>
      <c r="D22" s="4">
        <v>365700</v>
      </c>
      <c r="E22" s="4">
        <v>16136360000</v>
      </c>
      <c r="F22" s="4">
        <f t="shared" si="0"/>
        <v>105842030000</v>
      </c>
      <c r="K22">
        <f t="shared" si="1"/>
        <v>0</v>
      </c>
      <c r="L22" s="4"/>
      <c r="M22" s="4"/>
      <c r="N22" s="4"/>
      <c r="O22" s="4"/>
      <c r="P22" s="4">
        <v>1002700</v>
      </c>
      <c r="Q22" s="4">
        <v>687800</v>
      </c>
      <c r="R22" s="5">
        <v>4.5999999999999999E-3</v>
      </c>
      <c r="S22" s="4">
        <v>1788152</v>
      </c>
      <c r="T22" s="4">
        <f t="shared" si="2"/>
        <v>1333974</v>
      </c>
      <c r="U22" s="4">
        <f t="shared" si="3"/>
        <v>999990</v>
      </c>
    </row>
    <row r="23" spans="1:21" x14ac:dyDescent="0.2">
      <c r="A23" s="16" t="s">
        <v>228</v>
      </c>
      <c r="B23" s="4">
        <v>300400</v>
      </c>
      <c r="C23" s="4">
        <v>20411</v>
      </c>
      <c r="D23" s="4">
        <v>279989</v>
      </c>
      <c r="E23" s="4">
        <v>12213990000</v>
      </c>
      <c r="F23" s="4">
        <f t="shared" si="0"/>
        <v>89705670000</v>
      </c>
      <c r="K23">
        <f t="shared" si="1"/>
        <v>0</v>
      </c>
      <c r="L23" s="4"/>
      <c r="M23" s="4"/>
      <c r="N23" s="4"/>
      <c r="O23" s="4"/>
      <c r="P23" s="4">
        <v>536900</v>
      </c>
      <c r="Q23" s="4">
        <v>632100</v>
      </c>
      <c r="R23" s="5">
        <v>0</v>
      </c>
      <c r="S23" s="4">
        <v>1304488</v>
      </c>
      <c r="T23" s="4">
        <f t="shared" si="2"/>
        <v>2417992</v>
      </c>
      <c r="U23" s="4">
        <f t="shared" si="3"/>
        <v>999990</v>
      </c>
    </row>
    <row r="24" spans="1:21" x14ac:dyDescent="0.2">
      <c r="A24" s="16" t="s">
        <v>222</v>
      </c>
      <c r="B24" s="4">
        <v>9700</v>
      </c>
      <c r="C24" s="4">
        <v>33600</v>
      </c>
      <c r="D24" s="4">
        <v>-23900</v>
      </c>
      <c r="E24" s="4">
        <v>-1042210000</v>
      </c>
      <c r="F24" s="4">
        <f t="shared" si="0"/>
        <v>77491680000</v>
      </c>
      <c r="K24">
        <f t="shared" si="1"/>
        <v>0</v>
      </c>
      <c r="L24" s="4"/>
      <c r="M24" s="4"/>
      <c r="N24" s="4"/>
      <c r="O24" s="4"/>
      <c r="P24" s="4">
        <v>492000</v>
      </c>
      <c r="Q24" s="4">
        <v>431700</v>
      </c>
      <c r="R24" s="5">
        <v>-4.5000000000000005E-3</v>
      </c>
      <c r="S24" s="4">
        <v>999990</v>
      </c>
      <c r="T24" s="4">
        <f t="shared" si="2"/>
        <v>1630872</v>
      </c>
      <c r="U24" s="4">
        <f t="shared" si="3"/>
        <v>1017932</v>
      </c>
    </row>
    <row r="25" spans="1:21" x14ac:dyDescent="0.2">
      <c r="A25" s="16" t="s">
        <v>213</v>
      </c>
      <c r="B25" s="4">
        <v>23600</v>
      </c>
      <c r="C25" s="4">
        <v>9100</v>
      </c>
      <c r="D25" s="4">
        <v>14500</v>
      </c>
      <c r="E25" s="4">
        <v>625910000</v>
      </c>
      <c r="F25" s="4">
        <f t="shared" si="0"/>
        <v>78533890000</v>
      </c>
      <c r="K25">
        <f t="shared" si="1"/>
        <v>0</v>
      </c>
      <c r="L25" s="4"/>
      <c r="M25" s="4"/>
      <c r="N25" s="4"/>
      <c r="O25" s="4"/>
      <c r="P25" s="4">
        <v>1011600</v>
      </c>
      <c r="Q25" s="4">
        <v>668400</v>
      </c>
      <c r="R25" s="5">
        <v>2.5699999999999997E-2</v>
      </c>
      <c r="S25" s="4">
        <v>1872579</v>
      </c>
      <c r="T25" s="4">
        <f t="shared" si="2"/>
        <v>1388834</v>
      </c>
      <c r="U25" s="4">
        <f t="shared" si="3"/>
        <v>561041</v>
      </c>
    </row>
    <row r="26" spans="1:21" x14ac:dyDescent="0.2">
      <c r="A26" s="16" t="s">
        <v>212</v>
      </c>
      <c r="B26" s="4">
        <v>400600</v>
      </c>
      <c r="C26" s="4">
        <v>112400</v>
      </c>
      <c r="D26" s="4">
        <v>288200</v>
      </c>
      <c r="E26" s="4">
        <v>12333020000</v>
      </c>
      <c r="F26" s="4">
        <f t="shared" si="0"/>
        <v>77907980000</v>
      </c>
      <c r="K26">
        <f>K27+J26</f>
        <v>0</v>
      </c>
      <c r="L26" s="4"/>
      <c r="M26" s="4"/>
      <c r="N26" s="4"/>
      <c r="O26" s="4"/>
      <c r="P26" s="4">
        <v>433200</v>
      </c>
      <c r="Q26" s="4">
        <v>533900</v>
      </c>
      <c r="R26" s="5">
        <v>9.4999999999999998E-3</v>
      </c>
      <c r="S26" s="4">
        <v>1186140</v>
      </c>
      <c r="T26" s="4">
        <f t="shared" si="2"/>
        <v>1913074.5</v>
      </c>
      <c r="U26" s="4">
        <f t="shared" si="3"/>
        <v>561041</v>
      </c>
    </row>
    <row r="27" spans="1:21" x14ac:dyDescent="0.2">
      <c r="A27" s="16" t="s">
        <v>211</v>
      </c>
      <c r="B27" s="4">
        <v>238600</v>
      </c>
      <c r="C27" s="4">
        <v>85500</v>
      </c>
      <c r="D27" s="4">
        <v>153100</v>
      </c>
      <c r="E27" s="4">
        <v>6505650000</v>
      </c>
      <c r="F27" s="4">
        <f t="shared" si="0"/>
        <v>65574960000</v>
      </c>
      <c r="K27">
        <f>J27+K29</f>
        <v>0</v>
      </c>
      <c r="R27" s="5">
        <v>1.2E-2</v>
      </c>
      <c r="S27" s="4">
        <v>1054901</v>
      </c>
      <c r="T27" s="4">
        <f t="shared" si="2"/>
        <v>1167636</v>
      </c>
      <c r="U27" s="4">
        <f t="shared" si="3"/>
        <v>561041</v>
      </c>
    </row>
    <row r="28" spans="1:21" x14ac:dyDescent="0.2">
      <c r="A28" s="16" t="s">
        <v>210</v>
      </c>
      <c r="B28" s="4">
        <v>30200</v>
      </c>
      <c r="C28" s="4">
        <v>2900</v>
      </c>
      <c r="D28" s="4">
        <v>27300</v>
      </c>
      <c r="E28" s="4">
        <v>1153960000</v>
      </c>
      <c r="F28" s="4">
        <f t="shared" si="0"/>
        <v>59069310000</v>
      </c>
      <c r="L28" s="4"/>
      <c r="M28" s="4"/>
      <c r="N28" s="4"/>
      <c r="O28" s="4"/>
      <c r="P28" s="4">
        <v>412200</v>
      </c>
      <c r="Q28" s="4">
        <v>509200</v>
      </c>
      <c r="R28" s="5">
        <v>0</v>
      </c>
      <c r="S28" s="4">
        <v>1017932</v>
      </c>
      <c r="T28" s="4">
        <f t="shared" si="2"/>
        <v>1323459</v>
      </c>
      <c r="U28" s="4">
        <f t="shared" si="3"/>
        <v>561041</v>
      </c>
    </row>
    <row r="29" spans="1:21" x14ac:dyDescent="0.2">
      <c r="A29" s="16" t="s">
        <v>209</v>
      </c>
      <c r="B29" s="4">
        <v>3100</v>
      </c>
      <c r="C29" s="4">
        <v>34900</v>
      </c>
      <c r="D29" s="4">
        <v>-31800</v>
      </c>
      <c r="E29" s="4">
        <v>-1346400000</v>
      </c>
      <c r="F29" s="4">
        <f t="shared" si="0"/>
        <v>57915350000</v>
      </c>
      <c r="K29">
        <f>J29</f>
        <v>0</v>
      </c>
      <c r="R29" s="5">
        <v>-1.1699999999999999E-2</v>
      </c>
      <c r="S29" s="4">
        <v>1038525</v>
      </c>
      <c r="T29" s="4">
        <f t="shared" si="2"/>
        <v>1157009</v>
      </c>
      <c r="U29" s="4">
        <f t="shared" si="3"/>
        <v>561041</v>
      </c>
    </row>
    <row r="30" spans="1:21" x14ac:dyDescent="0.2">
      <c r="A30" s="16" t="s">
        <v>208</v>
      </c>
      <c r="B30" s="4">
        <v>0</v>
      </c>
      <c r="C30" s="4">
        <v>1200</v>
      </c>
      <c r="D30" s="4">
        <v>-1200</v>
      </c>
      <c r="E30" s="4">
        <v>-50760000</v>
      </c>
      <c r="F30" s="4">
        <f t="shared" si="0"/>
        <v>59261750000</v>
      </c>
      <c r="R30" s="5">
        <v>4.7999999999999996E-3</v>
      </c>
      <c r="S30" s="4">
        <v>561041</v>
      </c>
      <c r="T30" s="4">
        <f t="shared" si="2"/>
        <v>1416611</v>
      </c>
      <c r="U30" s="4">
        <f t="shared" si="3"/>
        <v>1310817</v>
      </c>
    </row>
    <row r="31" spans="1:21" x14ac:dyDescent="0.2">
      <c r="A31" s="16" t="s">
        <v>207</v>
      </c>
      <c r="B31" s="4">
        <v>17800</v>
      </c>
      <c r="C31" s="4">
        <v>107400</v>
      </c>
      <c r="D31" s="4">
        <v>-89600</v>
      </c>
      <c r="E31" s="4">
        <v>-3743750000</v>
      </c>
      <c r="F31" s="4">
        <f t="shared" si="0"/>
        <v>59312510000</v>
      </c>
      <c r="R31" s="5">
        <v>2.3999999999999998E-3</v>
      </c>
      <c r="S31" s="4">
        <v>1310817</v>
      </c>
      <c r="T31" s="4">
        <f t="shared" si="2"/>
        <v>1109915.5</v>
      </c>
      <c r="U31" s="4">
        <f t="shared" si="3"/>
        <v>1363460</v>
      </c>
    </row>
    <row r="32" spans="1:21" x14ac:dyDescent="0.2">
      <c r="A32" s="16" t="s">
        <v>206</v>
      </c>
      <c r="B32" s="4">
        <v>5000</v>
      </c>
      <c r="C32" s="4">
        <v>205000</v>
      </c>
      <c r="D32" s="4">
        <v>-200000</v>
      </c>
      <c r="E32" s="4">
        <v>-8518540000</v>
      </c>
      <c r="F32" s="4">
        <f t="shared" si="0"/>
        <v>63056260000</v>
      </c>
      <c r="R32" s="5">
        <v>-1.2800000000000001E-2</v>
      </c>
      <c r="S32" s="4">
        <v>1363460</v>
      </c>
      <c r="T32" s="4">
        <f t="shared" si="2"/>
        <v>3055965.5</v>
      </c>
      <c r="U32" s="4">
        <f t="shared" si="3"/>
        <v>1317340</v>
      </c>
    </row>
    <row r="33" spans="1:21" x14ac:dyDescent="0.2">
      <c r="A33" s="16" t="s">
        <v>205</v>
      </c>
      <c r="B33" s="4">
        <v>26000</v>
      </c>
      <c r="C33" s="4">
        <v>62600</v>
      </c>
      <c r="D33" s="4">
        <v>-36600</v>
      </c>
      <c r="E33" s="4">
        <v>-1594510000</v>
      </c>
      <c r="F33" s="4">
        <f t="shared" si="0"/>
        <v>71574800000</v>
      </c>
      <c r="R33" s="5">
        <v>-3.7100000000000001E-2</v>
      </c>
      <c r="S33" s="4">
        <v>3835994</v>
      </c>
      <c r="T33" s="4">
        <f t="shared" si="2"/>
        <v>1889171</v>
      </c>
      <c r="U33" s="4">
        <f t="shared" si="3"/>
        <v>1317340</v>
      </c>
    </row>
    <row r="34" spans="1:21" x14ac:dyDescent="0.2">
      <c r="A34" s="16" t="s">
        <v>204</v>
      </c>
      <c r="B34" s="4">
        <v>8400</v>
      </c>
      <c r="C34" s="4">
        <v>1000</v>
      </c>
      <c r="D34" s="4">
        <v>7400</v>
      </c>
      <c r="E34" s="4">
        <v>327450000</v>
      </c>
      <c r="F34" s="4">
        <f t="shared" si="0"/>
        <v>73169310000</v>
      </c>
      <c r="R34" s="5">
        <v>4.5999999999999999E-3</v>
      </c>
      <c r="S34" s="4">
        <v>1389165</v>
      </c>
      <c r="T34" s="4">
        <f t="shared" si="2"/>
        <v>1948887.5</v>
      </c>
      <c r="U34" s="4">
        <f t="shared" si="3"/>
        <v>1317340</v>
      </c>
    </row>
    <row r="35" spans="1:21" x14ac:dyDescent="0.2">
      <c r="A35" s="16" t="s">
        <v>203</v>
      </c>
      <c r="B35" s="4">
        <v>2001</v>
      </c>
      <c r="C35" s="4">
        <v>34500</v>
      </c>
      <c r="D35" s="4">
        <v>-32499</v>
      </c>
      <c r="E35" s="4">
        <v>-1434460000</v>
      </c>
      <c r="F35" s="4">
        <f t="shared" si="0"/>
        <v>72841860000</v>
      </c>
      <c r="R35" s="5">
        <v>-6.7000000000000002E-3</v>
      </c>
      <c r="S35" s="4">
        <v>1591528</v>
      </c>
      <c r="T35" s="4">
        <f t="shared" si="2"/>
        <v>2364432</v>
      </c>
      <c r="U35" s="4">
        <f t="shared" si="3"/>
        <v>1317340</v>
      </c>
    </row>
    <row r="36" spans="1:21" x14ac:dyDescent="0.2">
      <c r="A36" s="16" t="s">
        <v>202</v>
      </c>
      <c r="B36" s="4">
        <v>38800</v>
      </c>
      <c r="C36" s="4">
        <v>3000</v>
      </c>
      <c r="D36" s="4">
        <v>35800</v>
      </c>
      <c r="E36" s="4">
        <v>1587230000</v>
      </c>
      <c r="F36" s="4">
        <f t="shared" si="0"/>
        <v>74276320000</v>
      </c>
      <c r="R36" s="5">
        <v>3.73E-2</v>
      </c>
      <c r="S36" s="4">
        <v>2771248</v>
      </c>
      <c r="T36" s="4">
        <f t="shared" si="2"/>
        <v>2040700.5</v>
      </c>
      <c r="U36" s="4">
        <f t="shared" si="3"/>
        <v>856371</v>
      </c>
    </row>
    <row r="37" spans="1:21" x14ac:dyDescent="0.2">
      <c r="A37" s="16" t="s">
        <v>201</v>
      </c>
      <c r="B37" s="4">
        <v>23500</v>
      </c>
      <c r="C37" s="4">
        <v>52200</v>
      </c>
      <c r="D37" s="4">
        <v>-28700</v>
      </c>
      <c r="E37" s="4">
        <v>-1212210000</v>
      </c>
      <c r="F37" s="4">
        <f t="shared" si="0"/>
        <v>72689090000</v>
      </c>
      <c r="R37" s="5">
        <v>1.4199999999999999E-2</v>
      </c>
      <c r="S37" s="4">
        <v>1317340</v>
      </c>
      <c r="T37" s="4">
        <f t="shared" si="2"/>
        <v>2350232.5</v>
      </c>
      <c r="U37" s="4">
        <f t="shared" si="3"/>
        <v>856371</v>
      </c>
    </row>
    <row r="38" spans="1:21" x14ac:dyDescent="0.2">
      <c r="A38" s="16" t="s">
        <v>200</v>
      </c>
      <c r="B38" s="4">
        <v>0</v>
      </c>
      <c r="C38" s="4">
        <v>50478</v>
      </c>
      <c r="D38" s="4">
        <v>-50478</v>
      </c>
      <c r="E38" s="4">
        <v>-2168400000</v>
      </c>
      <c r="F38" s="4">
        <f t="shared" si="0"/>
        <v>73901300000</v>
      </c>
      <c r="R38" s="5">
        <v>-1.3899999999999999E-2</v>
      </c>
      <c r="S38" s="4">
        <v>1608393</v>
      </c>
      <c r="T38" s="4">
        <f t="shared" si="2"/>
        <v>1821942</v>
      </c>
      <c r="U38" s="4">
        <f t="shared" si="3"/>
        <v>856371</v>
      </c>
    </row>
    <row r="39" spans="1:21" x14ac:dyDescent="0.2">
      <c r="A39" s="16" t="s">
        <v>199</v>
      </c>
      <c r="B39" s="4">
        <v>7600</v>
      </c>
      <c r="C39" s="4">
        <v>50300</v>
      </c>
      <c r="D39" s="4">
        <v>-42700</v>
      </c>
      <c r="E39" s="4">
        <v>-1818400000</v>
      </c>
      <c r="F39" s="4">
        <f t="shared" si="0"/>
        <v>76069700000</v>
      </c>
      <c r="R39" s="5">
        <v>2.2700000000000001E-2</v>
      </c>
      <c r="S39" s="4">
        <v>1752977</v>
      </c>
      <c r="T39" s="4">
        <f t="shared" si="2"/>
        <v>2036962</v>
      </c>
      <c r="U39" s="4">
        <f t="shared" si="3"/>
        <v>856371</v>
      </c>
    </row>
    <row r="40" spans="1:21" x14ac:dyDescent="0.2">
      <c r="A40" s="16" t="s">
        <v>198</v>
      </c>
      <c r="B40" s="4">
        <v>38100</v>
      </c>
      <c r="C40" s="4">
        <v>1800</v>
      </c>
      <c r="D40" s="4">
        <v>36300</v>
      </c>
      <c r="E40" s="4">
        <v>1487040000</v>
      </c>
      <c r="F40" s="4">
        <f t="shared" si="0"/>
        <v>77888100000</v>
      </c>
      <c r="R40" s="5">
        <v>1.95E-2</v>
      </c>
      <c r="S40" s="4">
        <v>1522405</v>
      </c>
      <c r="T40" s="4">
        <f t="shared" si="2"/>
        <v>1509215</v>
      </c>
      <c r="U40" s="4">
        <f t="shared" si="3"/>
        <v>856371</v>
      </c>
    </row>
    <row r="41" spans="1:21" x14ac:dyDescent="0.2">
      <c r="A41" s="16" t="s">
        <v>197</v>
      </c>
      <c r="B41" s="4">
        <v>4400</v>
      </c>
      <c r="C41" s="4">
        <v>2240</v>
      </c>
      <c r="D41" s="4">
        <v>2160</v>
      </c>
      <c r="E41" s="4">
        <v>89240000</v>
      </c>
      <c r="F41" s="4">
        <f t="shared" si="0"/>
        <v>76401060000</v>
      </c>
      <c r="R41" s="5">
        <v>-2.0199999999999999E-2</v>
      </c>
      <c r="S41" s="4">
        <v>856371</v>
      </c>
      <c r="T41" s="4">
        <f t="shared" si="2"/>
        <v>2069175.5</v>
      </c>
      <c r="U41" s="4">
        <f t="shared" si="3"/>
        <v>1957616</v>
      </c>
    </row>
    <row r="42" spans="1:21" x14ac:dyDescent="0.2">
      <c r="A42" s="16" t="s">
        <v>196</v>
      </c>
      <c r="B42" s="4">
        <v>109700</v>
      </c>
      <c r="C42" s="4">
        <v>700</v>
      </c>
      <c r="D42" s="4">
        <v>109000</v>
      </c>
      <c r="E42" s="4">
        <v>4459290000</v>
      </c>
      <c r="F42" s="4">
        <f t="shared" si="0"/>
        <v>76311820000</v>
      </c>
      <c r="R42" s="5">
        <v>2.8199999999999999E-2</v>
      </c>
      <c r="S42" s="4">
        <v>2275937</v>
      </c>
      <c r="T42" s="4">
        <f t="shared" si="2"/>
        <v>2886561</v>
      </c>
      <c r="U42" s="4">
        <f t="shared" si="3"/>
        <v>1957616</v>
      </c>
    </row>
    <row r="43" spans="1:21" x14ac:dyDescent="0.2">
      <c r="A43" s="16" t="s">
        <v>195</v>
      </c>
      <c r="B43" s="4">
        <v>31300</v>
      </c>
      <c r="C43" s="4">
        <v>82021</v>
      </c>
      <c r="D43" s="4">
        <v>-50721</v>
      </c>
      <c r="E43" s="4">
        <v>-2264620000</v>
      </c>
      <c r="F43" s="4">
        <f t="shared" si="0"/>
        <v>71852530000</v>
      </c>
      <c r="R43" s="5">
        <v>-6.9400000000000003E-2</v>
      </c>
      <c r="S43" s="4">
        <v>2389177</v>
      </c>
      <c r="T43" s="4">
        <f t="shared" si="2"/>
        <v>2391546.5</v>
      </c>
      <c r="U43" s="4">
        <f t="shared" si="3"/>
        <v>1890907</v>
      </c>
    </row>
    <row r="44" spans="1:21" x14ac:dyDescent="0.2">
      <c r="A44" s="16" t="s">
        <v>194</v>
      </c>
      <c r="B44" s="4">
        <v>5000</v>
      </c>
      <c r="C44" s="4">
        <v>700</v>
      </c>
      <c r="D44" s="4">
        <v>4300</v>
      </c>
      <c r="E44" s="4">
        <v>189540000</v>
      </c>
      <c r="F44" s="4">
        <f t="shared" si="0"/>
        <v>74117150000</v>
      </c>
      <c r="R44" s="5">
        <v>2.58E-2</v>
      </c>
      <c r="S44" s="4">
        <v>2306247</v>
      </c>
      <c r="T44" s="4">
        <f t="shared" si="2"/>
        <v>2419410.5</v>
      </c>
      <c r="U44" s="4">
        <f t="shared" si="3"/>
        <v>1890907</v>
      </c>
    </row>
    <row r="45" spans="1:21" x14ac:dyDescent="0.2">
      <c r="A45" s="16" t="s">
        <v>193</v>
      </c>
      <c r="B45" s="4">
        <v>200</v>
      </c>
      <c r="C45" s="4">
        <v>46360</v>
      </c>
      <c r="D45" s="4">
        <v>-46160</v>
      </c>
      <c r="E45" s="4">
        <v>-1983670000</v>
      </c>
      <c r="F45" s="4">
        <f t="shared" si="0"/>
        <v>73927610000</v>
      </c>
      <c r="R45" s="5">
        <v>9.4999999999999998E-3</v>
      </c>
      <c r="S45" s="4">
        <v>1957616</v>
      </c>
      <c r="T45" s="4">
        <f t="shared" si="2"/>
        <v>2270494.5</v>
      </c>
      <c r="U45" s="4">
        <f t="shared" si="3"/>
        <v>1890907</v>
      </c>
    </row>
    <row r="46" spans="1:21" x14ac:dyDescent="0.2">
      <c r="A46" s="16" t="s">
        <v>192</v>
      </c>
      <c r="B46" s="4">
        <v>56100</v>
      </c>
      <c r="C46" s="4">
        <v>97400</v>
      </c>
      <c r="D46" s="4">
        <v>-41300</v>
      </c>
      <c r="E46" s="4">
        <v>-1742970000</v>
      </c>
      <c r="F46" s="4">
        <f t="shared" si="0"/>
        <v>75911280000</v>
      </c>
      <c r="R46" s="5">
        <v>3.5499999999999997E-2</v>
      </c>
      <c r="S46" s="4">
        <v>2764061</v>
      </c>
      <c r="T46" s="4">
        <f t="shared" si="2"/>
        <v>2176422</v>
      </c>
      <c r="U46" s="4">
        <f t="shared" si="3"/>
        <v>1862414</v>
      </c>
    </row>
    <row r="47" spans="1:21" x14ac:dyDescent="0.2">
      <c r="A47" s="16" t="s">
        <v>191</v>
      </c>
      <c r="B47" s="4">
        <v>10150</v>
      </c>
      <c r="C47" s="4">
        <v>11256</v>
      </c>
      <c r="D47" s="4">
        <v>-1106</v>
      </c>
      <c r="E47" s="4">
        <v>-47930000</v>
      </c>
      <c r="F47" s="4">
        <f t="shared" si="0"/>
        <v>77654250000</v>
      </c>
      <c r="R47" s="5">
        <v>-3.6400000000000002E-2</v>
      </c>
      <c r="S47" s="4">
        <v>3092072</v>
      </c>
      <c r="T47" s="4">
        <f t="shared" si="2"/>
        <v>2044254</v>
      </c>
      <c r="U47" s="4">
        <f t="shared" si="3"/>
        <v>1862414</v>
      </c>
    </row>
    <row r="48" spans="1:21" x14ac:dyDescent="0.2">
      <c r="A48" s="16" t="s">
        <v>190</v>
      </c>
      <c r="B48" s="4">
        <v>48000</v>
      </c>
      <c r="C48" s="4">
        <v>0</v>
      </c>
      <c r="D48" s="4">
        <v>48000</v>
      </c>
      <c r="E48" s="4">
        <v>1981930000</v>
      </c>
      <c r="F48" s="4">
        <f t="shared" si="0"/>
        <v>77702180000</v>
      </c>
      <c r="R48" s="5">
        <v>2.1700000000000001E-2</v>
      </c>
      <c r="S48" s="4">
        <v>1890907</v>
      </c>
      <c r="T48" s="4">
        <f t="shared" si="2"/>
        <v>2538941.5</v>
      </c>
      <c r="U48" s="4">
        <f t="shared" si="3"/>
        <v>1862414</v>
      </c>
    </row>
    <row r="49" spans="1:21" x14ac:dyDescent="0.2">
      <c r="A49" s="16" t="s">
        <v>189</v>
      </c>
      <c r="B49" s="4">
        <v>608900</v>
      </c>
      <c r="C49" s="4">
        <v>63000</v>
      </c>
      <c r="D49" s="4">
        <v>545900</v>
      </c>
      <c r="E49" s="4">
        <v>22726350000</v>
      </c>
      <c r="F49" s="4">
        <f t="shared" si="0"/>
        <v>75720250000</v>
      </c>
      <c r="R49" s="5">
        <v>1.47E-2</v>
      </c>
      <c r="S49" s="4">
        <v>2551519</v>
      </c>
      <c r="T49" s="4">
        <f t="shared" si="2"/>
        <v>2438380.5</v>
      </c>
      <c r="U49" s="4">
        <f t="shared" si="3"/>
        <v>1862414</v>
      </c>
    </row>
    <row r="50" spans="1:21" x14ac:dyDescent="0.2">
      <c r="A50" s="16" t="s">
        <v>188</v>
      </c>
      <c r="B50" s="4">
        <v>9800</v>
      </c>
      <c r="C50" s="4">
        <v>188600</v>
      </c>
      <c r="D50" s="4">
        <v>-178800</v>
      </c>
      <c r="E50" s="4">
        <v>-7357710000</v>
      </c>
      <c r="F50" s="4">
        <f t="shared" si="0"/>
        <v>52993900000</v>
      </c>
      <c r="R50" s="5">
        <v>5.0000000000000001E-3</v>
      </c>
      <c r="S50" s="4">
        <v>2162059</v>
      </c>
      <c r="T50" s="4">
        <f t="shared" si="2"/>
        <v>2343145</v>
      </c>
      <c r="U50" s="4">
        <f t="shared" si="3"/>
        <v>1776928</v>
      </c>
    </row>
    <row r="51" spans="1:21" x14ac:dyDescent="0.2">
      <c r="A51" s="16" t="s">
        <v>187</v>
      </c>
      <c r="B51" s="4">
        <v>5600</v>
      </c>
      <c r="C51" s="4">
        <v>48211</v>
      </c>
      <c r="D51" s="4">
        <v>-42611</v>
      </c>
      <c r="E51" s="4">
        <v>-1720640000</v>
      </c>
      <c r="F51" s="4">
        <f t="shared" si="0"/>
        <v>60351610000</v>
      </c>
      <c r="R51" s="5">
        <v>1.8799999999999997E-2</v>
      </c>
      <c r="S51" s="4">
        <v>1862414</v>
      </c>
      <c r="T51" s="4">
        <f t="shared" si="2"/>
        <v>2290664</v>
      </c>
      <c r="U51" s="4">
        <f t="shared" si="3"/>
        <v>1260772</v>
      </c>
    </row>
    <row r="52" spans="1:21" x14ac:dyDescent="0.2">
      <c r="A52" s="16" t="s">
        <v>186</v>
      </c>
      <c r="B52" s="4">
        <v>55000</v>
      </c>
      <c r="C52" s="4">
        <v>55600</v>
      </c>
      <c r="D52" s="4">
        <v>-600</v>
      </c>
      <c r="E52" s="4">
        <v>-47040000</v>
      </c>
      <c r="F52" s="4">
        <f t="shared" si="0"/>
        <v>62072250000</v>
      </c>
      <c r="R52" s="5">
        <v>1.2999999999999999E-3</v>
      </c>
      <c r="S52" s="4">
        <v>3383945</v>
      </c>
      <c r="T52" s="4">
        <f t="shared" si="2"/>
        <v>2408953</v>
      </c>
      <c r="U52" s="4">
        <f t="shared" si="3"/>
        <v>1260772</v>
      </c>
    </row>
    <row r="53" spans="1:21" x14ac:dyDescent="0.2">
      <c r="A53" s="16" t="s">
        <v>185</v>
      </c>
      <c r="B53" s="4">
        <v>16100</v>
      </c>
      <c r="C53" s="4">
        <v>116600</v>
      </c>
      <c r="D53" s="4">
        <v>-100500</v>
      </c>
      <c r="E53" s="4">
        <v>-4052910000</v>
      </c>
      <c r="F53" s="4">
        <f t="shared" si="0"/>
        <v>62119290000</v>
      </c>
      <c r="R53" s="5">
        <v>2.18E-2</v>
      </c>
      <c r="S53" s="4">
        <v>2476846</v>
      </c>
      <c r="T53" s="4">
        <f t="shared" si="2"/>
        <v>3601819</v>
      </c>
      <c r="U53" s="4">
        <f t="shared" si="3"/>
        <v>1260772</v>
      </c>
    </row>
    <row r="54" spans="1:21" x14ac:dyDescent="0.2">
      <c r="A54" s="16" t="s">
        <v>184</v>
      </c>
      <c r="B54" s="4">
        <v>36900</v>
      </c>
      <c r="C54" s="4">
        <v>142300</v>
      </c>
      <c r="D54" s="4">
        <v>-105400</v>
      </c>
      <c r="E54" s="4">
        <v>-4119270000</v>
      </c>
      <c r="F54" s="4">
        <f t="shared" si="0"/>
        <v>66172200000</v>
      </c>
      <c r="R54" s="5">
        <v>6.9699999999999998E-2</v>
      </c>
      <c r="S54" s="4">
        <v>2881205</v>
      </c>
      <c r="T54" s="4">
        <f t="shared" si="2"/>
        <v>1754594.5</v>
      </c>
      <c r="U54" s="4">
        <f t="shared" si="3"/>
        <v>1260772</v>
      </c>
    </row>
    <row r="55" spans="1:21" x14ac:dyDescent="0.2">
      <c r="A55" s="16" t="s">
        <v>183</v>
      </c>
      <c r="B55" s="4">
        <v>317600</v>
      </c>
      <c r="C55" s="4">
        <v>84400</v>
      </c>
      <c r="D55" s="4">
        <v>233200</v>
      </c>
      <c r="E55" s="4">
        <v>8519430000</v>
      </c>
      <c r="F55" s="4">
        <f t="shared" si="0"/>
        <v>70291470000</v>
      </c>
      <c r="R55" s="5">
        <v>1.4000000000000002E-3</v>
      </c>
      <c r="S55" s="4">
        <v>1776928</v>
      </c>
      <c r="T55" s="4">
        <f t="shared" si="2"/>
        <v>1430374</v>
      </c>
      <c r="U55" s="4">
        <f t="shared" si="3"/>
        <v>1260772</v>
      </c>
    </row>
    <row r="56" spans="1:21" x14ac:dyDescent="0.2">
      <c r="A56" s="16" t="s">
        <v>182</v>
      </c>
      <c r="B56" s="4">
        <v>48200</v>
      </c>
      <c r="C56" s="4">
        <v>101000</v>
      </c>
      <c r="D56" s="4">
        <v>-52800</v>
      </c>
      <c r="E56" s="4">
        <v>-1889090000</v>
      </c>
      <c r="F56" s="4">
        <f t="shared" si="0"/>
        <v>61772040000</v>
      </c>
      <c r="R56" s="5">
        <v>1.5300000000000001E-2</v>
      </c>
      <c r="S56" s="4">
        <v>1260772</v>
      </c>
      <c r="T56" s="4">
        <f t="shared" si="2"/>
        <v>2006678.5</v>
      </c>
      <c r="U56" s="4">
        <f t="shared" si="3"/>
        <v>1197383</v>
      </c>
    </row>
    <row r="57" spans="1:21" x14ac:dyDescent="0.2">
      <c r="A57" s="16" t="s">
        <v>181</v>
      </c>
      <c r="B57" s="4">
        <v>330600</v>
      </c>
      <c r="C57" s="4">
        <v>204800</v>
      </c>
      <c r="D57" s="4">
        <v>125800</v>
      </c>
      <c r="E57" s="4">
        <v>4557110000</v>
      </c>
      <c r="F57" s="4">
        <f t="shared" si="0"/>
        <v>63661130000</v>
      </c>
      <c r="R57" s="5">
        <v>-9.5999999999999992E-3</v>
      </c>
      <c r="S57" s="4">
        <v>2197601</v>
      </c>
      <c r="T57" s="4">
        <f t="shared" si="2"/>
        <v>3040541.5</v>
      </c>
      <c r="U57" s="4">
        <f t="shared" si="3"/>
        <v>1197383</v>
      </c>
    </row>
    <row r="58" spans="1:21" x14ac:dyDescent="0.2">
      <c r="A58" s="16" t="s">
        <v>180</v>
      </c>
      <c r="B58" s="4">
        <v>14600</v>
      </c>
      <c r="C58" s="4">
        <v>102520</v>
      </c>
      <c r="D58" s="4">
        <v>-87920</v>
      </c>
      <c r="E58" s="4">
        <v>-3099850000</v>
      </c>
      <c r="F58" s="4">
        <f t="shared" si="0"/>
        <v>59104020000</v>
      </c>
      <c r="R58" s="5">
        <v>6.9199999999999998E-2</v>
      </c>
      <c r="S58" s="4">
        <v>2526364</v>
      </c>
      <c r="T58" s="4">
        <f t="shared" si="2"/>
        <v>2644536.5</v>
      </c>
      <c r="U58" s="4">
        <f t="shared" si="3"/>
        <v>1197383</v>
      </c>
    </row>
    <row r="59" spans="1:21" x14ac:dyDescent="0.2">
      <c r="A59" s="16" t="s">
        <v>179</v>
      </c>
      <c r="B59" s="4">
        <v>268800</v>
      </c>
      <c r="C59" s="4">
        <v>7640</v>
      </c>
      <c r="D59" s="4">
        <v>261160</v>
      </c>
      <c r="E59" s="4">
        <v>8552210000</v>
      </c>
      <c r="F59" s="4">
        <f t="shared" si="0"/>
        <v>62203870000</v>
      </c>
      <c r="R59" s="5">
        <v>4.9400000000000006E-2</v>
      </c>
      <c r="S59" s="4">
        <v>2714702</v>
      </c>
      <c r="T59" s="4">
        <f t="shared" si="2"/>
        <v>3800118</v>
      </c>
      <c r="U59" s="4">
        <f t="shared" si="3"/>
        <v>1197383</v>
      </c>
    </row>
    <row r="60" spans="1:21" x14ac:dyDescent="0.2">
      <c r="A60" s="16" t="s">
        <v>178</v>
      </c>
      <c r="B60" s="4">
        <v>226500</v>
      </c>
      <c r="C60" s="4">
        <v>1000</v>
      </c>
      <c r="D60" s="4">
        <v>225500</v>
      </c>
      <c r="E60" s="4">
        <v>7604410000</v>
      </c>
      <c r="F60" s="4">
        <f t="shared" si="0"/>
        <v>53651660000</v>
      </c>
      <c r="R60" s="5">
        <v>-6.8900000000000003E-2</v>
      </c>
      <c r="S60" s="4">
        <v>2823876</v>
      </c>
      <c r="T60" s="4">
        <f t="shared" si="2"/>
        <v>1824871.5</v>
      </c>
      <c r="U60" s="4">
        <f t="shared" si="3"/>
        <v>1197383</v>
      </c>
    </row>
    <row r="61" spans="1:21" x14ac:dyDescent="0.2">
      <c r="A61" s="16" t="s">
        <v>177</v>
      </c>
      <c r="B61" s="4">
        <v>32900</v>
      </c>
      <c r="C61" s="4">
        <v>6600</v>
      </c>
      <c r="D61" s="4">
        <v>26300</v>
      </c>
      <c r="E61" s="4">
        <v>978160000</v>
      </c>
      <c r="F61" s="4">
        <f t="shared" si="0"/>
        <v>46047250000</v>
      </c>
      <c r="R61" s="5">
        <v>-6.1900000000000004E-2</v>
      </c>
      <c r="S61" s="4">
        <v>1197383</v>
      </c>
      <c r="T61" s="4">
        <f t="shared" si="2"/>
        <v>2357124</v>
      </c>
      <c r="U61" s="4">
        <f t="shared" si="3"/>
        <v>1599976</v>
      </c>
    </row>
    <row r="62" spans="1:21" x14ac:dyDescent="0.2">
      <c r="A62" s="16" t="s">
        <v>176</v>
      </c>
      <c r="B62" s="4">
        <v>67000</v>
      </c>
      <c r="C62" s="4">
        <v>247000</v>
      </c>
      <c r="D62" s="4">
        <v>-180000</v>
      </c>
      <c r="E62" s="4">
        <v>-6599340000</v>
      </c>
      <c r="F62" s="4">
        <f t="shared" si="0"/>
        <v>45069090000</v>
      </c>
      <c r="R62" s="5">
        <v>6.8000000000000005E-3</v>
      </c>
      <c r="S62" s="4">
        <v>2341060</v>
      </c>
      <c r="T62" s="4">
        <f t="shared" si="2"/>
        <v>3508920</v>
      </c>
      <c r="U62" s="4">
        <f t="shared" si="3"/>
        <v>1599976</v>
      </c>
    </row>
    <row r="63" spans="1:21" x14ac:dyDescent="0.2">
      <c r="A63" s="16" t="s">
        <v>175</v>
      </c>
      <c r="B63" s="4">
        <v>318800</v>
      </c>
      <c r="C63" s="4">
        <v>104100</v>
      </c>
      <c r="D63" s="4">
        <v>214700</v>
      </c>
      <c r="E63" s="4">
        <v>7883420000</v>
      </c>
      <c r="F63" s="4">
        <f t="shared" si="0"/>
        <v>51668430000</v>
      </c>
      <c r="R63" s="5">
        <v>-6.9400000000000003E-2</v>
      </c>
      <c r="S63" s="4">
        <v>4322433</v>
      </c>
      <c r="T63" s="4">
        <f t="shared" si="2"/>
        <v>2189634</v>
      </c>
      <c r="U63" s="4">
        <f t="shared" si="3"/>
        <v>1599976</v>
      </c>
    </row>
    <row r="64" spans="1:21" x14ac:dyDescent="0.2">
      <c r="A64" s="16" t="s">
        <v>174</v>
      </c>
      <c r="B64" s="4">
        <v>3400</v>
      </c>
      <c r="C64" s="4">
        <v>109600</v>
      </c>
      <c r="D64" s="4">
        <v>-106200</v>
      </c>
      <c r="E64" s="4">
        <v>-4322730000</v>
      </c>
      <c r="F64" s="4">
        <f t="shared" si="0"/>
        <v>43785010000</v>
      </c>
      <c r="R64" s="5">
        <v>-2.7000000000000003E-2</v>
      </c>
      <c r="S64" s="4">
        <v>1732261</v>
      </c>
      <c r="T64" s="4">
        <f t="shared" si="2"/>
        <v>2296186</v>
      </c>
      <c r="U64" s="4">
        <f t="shared" si="3"/>
        <v>1599976</v>
      </c>
    </row>
    <row r="65" spans="1:21" x14ac:dyDescent="0.2">
      <c r="A65" s="16" t="s">
        <v>173</v>
      </c>
      <c r="B65" s="4">
        <v>20500</v>
      </c>
      <c r="C65" s="4">
        <v>33200</v>
      </c>
      <c r="D65" s="4">
        <v>-12700</v>
      </c>
      <c r="E65" s="4">
        <v>-511490000</v>
      </c>
      <c r="F65" s="4">
        <f t="shared" si="0"/>
        <v>48107740000</v>
      </c>
      <c r="R65" s="5">
        <v>1.7600000000000001E-2</v>
      </c>
      <c r="S65" s="4">
        <v>1599976</v>
      </c>
      <c r="T65" s="4">
        <f t="shared" si="2"/>
        <v>2311105.5</v>
      </c>
      <c r="U65" s="4">
        <f t="shared" si="3"/>
        <v>1815756</v>
      </c>
    </row>
    <row r="66" spans="1:21" x14ac:dyDescent="0.2">
      <c r="A66" s="16" t="s">
        <v>172</v>
      </c>
      <c r="B66" s="4">
        <v>5100</v>
      </c>
      <c r="C66" s="4">
        <v>225500</v>
      </c>
      <c r="D66" s="4">
        <v>-220400</v>
      </c>
      <c r="E66" s="4">
        <v>-9025890000</v>
      </c>
      <c r="F66" s="4">
        <f t="shared" si="0"/>
        <v>48619230000</v>
      </c>
      <c r="R66" s="5">
        <v>-3.1400000000000004E-2</v>
      </c>
      <c r="S66" s="4">
        <v>1815756</v>
      </c>
      <c r="T66" s="4">
        <f t="shared" si="2"/>
        <v>2925169</v>
      </c>
      <c r="U66" s="4">
        <f t="shared" si="3"/>
        <v>2373188</v>
      </c>
    </row>
    <row r="67" spans="1:21" x14ac:dyDescent="0.2">
      <c r="A67" s="16" t="s">
        <v>171</v>
      </c>
      <c r="B67" s="4">
        <v>656400</v>
      </c>
      <c r="C67" s="4">
        <v>28438</v>
      </c>
      <c r="D67" s="4">
        <v>627962</v>
      </c>
      <c r="E67" s="4">
        <v>25054080000</v>
      </c>
      <c r="F67" s="4">
        <f t="shared" si="0"/>
        <v>57645120000</v>
      </c>
      <c r="R67" s="5">
        <v>7.0000000000000007E-2</v>
      </c>
      <c r="S67" s="4">
        <v>3554719</v>
      </c>
      <c r="T67" s="4">
        <f t="shared" si="2"/>
        <v>2652843</v>
      </c>
      <c r="U67" s="4">
        <f t="shared" si="3"/>
        <v>2373188</v>
      </c>
    </row>
    <row r="68" spans="1:21" x14ac:dyDescent="0.2">
      <c r="A68" s="16" t="s">
        <v>170</v>
      </c>
      <c r="B68" s="4">
        <v>42100</v>
      </c>
      <c r="C68" s="4">
        <v>88700</v>
      </c>
      <c r="D68" s="4">
        <v>-46600</v>
      </c>
      <c r="E68" s="4">
        <v>-1922000000</v>
      </c>
      <c r="F68" s="4">
        <f t="shared" si="0"/>
        <v>32591040000</v>
      </c>
      <c r="R68" s="5">
        <v>-6.9800000000000001E-2</v>
      </c>
      <c r="S68" s="4">
        <v>2574371</v>
      </c>
      <c r="T68" s="4">
        <f t="shared" si="2"/>
        <v>3717941.5</v>
      </c>
      <c r="U68" s="4">
        <f t="shared" si="3"/>
        <v>2373188</v>
      </c>
    </row>
    <row r="69" spans="1:21" x14ac:dyDescent="0.2">
      <c r="A69" s="16" t="s">
        <v>169</v>
      </c>
      <c r="B69" s="4">
        <v>54900</v>
      </c>
      <c r="C69" s="4">
        <v>15500</v>
      </c>
      <c r="D69" s="4">
        <v>39400</v>
      </c>
      <c r="E69" s="4">
        <v>1634900000</v>
      </c>
      <c r="F69" s="4">
        <f t="shared" si="0"/>
        <v>34513040000</v>
      </c>
      <c r="R69" s="5">
        <v>-1.54E-2</v>
      </c>
      <c r="S69" s="4">
        <v>4776360</v>
      </c>
      <c r="T69" s="4">
        <f t="shared" si="2"/>
        <v>2768698</v>
      </c>
      <c r="U69" s="4">
        <f t="shared" si="3"/>
        <v>2373188</v>
      </c>
    </row>
    <row r="70" spans="1:21" x14ac:dyDescent="0.2">
      <c r="A70" s="16" t="s">
        <v>168</v>
      </c>
      <c r="B70" s="4">
        <v>336900</v>
      </c>
      <c r="C70" s="4">
        <v>5200</v>
      </c>
      <c r="D70" s="4">
        <v>331700</v>
      </c>
      <c r="E70" s="4">
        <v>15083620000</v>
      </c>
      <c r="F70" s="4">
        <f t="shared" si="0"/>
        <v>32878140000</v>
      </c>
      <c r="R70" s="5">
        <v>-6.9500000000000006E-2</v>
      </c>
      <c r="S70" s="4">
        <v>2452360</v>
      </c>
      <c r="T70" s="4">
        <f t="shared" si="2"/>
        <v>3286055.5</v>
      </c>
      <c r="U70" s="4">
        <f t="shared" si="3"/>
        <v>2373188</v>
      </c>
    </row>
    <row r="71" spans="1:21" x14ac:dyDescent="0.2">
      <c r="A71" s="16" t="s">
        <v>167</v>
      </c>
      <c r="B71" s="4">
        <v>3300</v>
      </c>
      <c r="C71" s="4">
        <v>140720</v>
      </c>
      <c r="D71" s="4">
        <v>-137420</v>
      </c>
      <c r="E71" s="4">
        <v>-6373890000</v>
      </c>
      <c r="F71" s="4">
        <f t="shared" si="0"/>
        <v>17794520000</v>
      </c>
      <c r="R71" s="5">
        <v>-4.2199999999999994E-2</v>
      </c>
      <c r="S71" s="4">
        <v>2373188</v>
      </c>
      <c r="T71" s="4">
        <f>AVERAGE(S72,S81)</f>
        <v>2333688</v>
      </c>
      <c r="U71" s="4">
        <f t="shared" si="3"/>
        <v>2295619</v>
      </c>
    </row>
    <row r="72" spans="1:21" x14ac:dyDescent="0.2">
      <c r="A72" s="16" t="s">
        <v>166</v>
      </c>
      <c r="B72" s="4">
        <v>33700</v>
      </c>
      <c r="C72" s="4">
        <v>30700</v>
      </c>
      <c r="D72" s="4">
        <v>3000</v>
      </c>
      <c r="E72" s="4">
        <v>166750000</v>
      </c>
      <c r="F72" s="4">
        <f t="shared" si="0"/>
        <v>24168410000</v>
      </c>
      <c r="R72" s="5">
        <v>2.1600000000000001E-2</v>
      </c>
      <c r="S72" s="4">
        <v>2695407</v>
      </c>
      <c r="U72" s="4">
        <f t="shared" si="3"/>
        <v>2295619</v>
      </c>
    </row>
    <row r="73" spans="1:21" x14ac:dyDescent="0.2">
      <c r="A73" s="16" t="s">
        <v>165</v>
      </c>
      <c r="B73" s="4">
        <v>9900</v>
      </c>
      <c r="C73" s="4">
        <v>107800</v>
      </c>
      <c r="D73" s="4">
        <v>-97900</v>
      </c>
      <c r="E73" s="4">
        <v>-4561730000</v>
      </c>
      <c r="F73" s="4">
        <f t="shared" si="0"/>
        <v>24001660000</v>
      </c>
      <c r="R73" s="5">
        <v>2.2000000000000001E-3</v>
      </c>
      <c r="S73" s="4">
        <v>2647007</v>
      </c>
      <c r="U73" s="4">
        <f t="shared" ref="U73:U75" si="4">MIN(S74:S78)</f>
        <v>2295619</v>
      </c>
    </row>
    <row r="74" spans="1:21" x14ac:dyDescent="0.2">
      <c r="A74" s="16" t="s">
        <v>164</v>
      </c>
      <c r="B74" s="4">
        <v>54900</v>
      </c>
      <c r="C74" s="4">
        <v>1900</v>
      </c>
      <c r="D74" s="4">
        <v>53000</v>
      </c>
      <c r="E74" s="4">
        <v>2312090000</v>
      </c>
      <c r="F74" s="4">
        <f t="shared" si="0"/>
        <v>28563390000</v>
      </c>
      <c r="R74" s="5">
        <v>6.9500000000000006E-2</v>
      </c>
      <c r="S74" s="4">
        <v>2992396</v>
      </c>
      <c r="U74" s="4">
        <f t="shared" si="4"/>
        <v>2295619</v>
      </c>
    </row>
    <row r="75" spans="1:21" x14ac:dyDescent="0.2">
      <c r="A75" s="16" t="s">
        <v>163</v>
      </c>
      <c r="B75" s="4">
        <v>16500</v>
      </c>
      <c r="C75" s="4">
        <v>74500</v>
      </c>
      <c r="D75" s="4">
        <v>-58000</v>
      </c>
      <c r="E75" s="4">
        <v>-2594960000</v>
      </c>
      <c r="F75" s="4">
        <f t="shared" si="0"/>
        <v>26251300000</v>
      </c>
      <c r="R75" s="5">
        <v>-2.7000000000000003E-2</v>
      </c>
      <c r="S75" s="4">
        <v>2806455</v>
      </c>
      <c r="U75" s="4">
        <f t="shared" si="4"/>
        <v>2295619</v>
      </c>
    </row>
    <row r="76" spans="1:21" x14ac:dyDescent="0.2">
      <c r="A76" s="16" t="s">
        <v>162</v>
      </c>
      <c r="B76" s="4">
        <v>16800</v>
      </c>
      <c r="C76" s="4">
        <v>109900</v>
      </c>
      <c r="D76" s="4">
        <v>-93100</v>
      </c>
      <c r="E76" s="4">
        <v>-4066350000</v>
      </c>
      <c r="F76" s="4">
        <f t="shared" si="0"/>
        <v>28846260000</v>
      </c>
      <c r="R76" s="5">
        <v>2.1899999999999999E-2</v>
      </c>
      <c r="S76" s="4">
        <v>2295619</v>
      </c>
      <c r="U76" s="4">
        <f>MIN(S77:S81)</f>
        <v>1971969</v>
      </c>
    </row>
    <row r="77" spans="1:21" x14ac:dyDescent="0.2">
      <c r="A77" s="16" t="s">
        <v>161</v>
      </c>
      <c r="B77" s="4">
        <v>30100</v>
      </c>
      <c r="C77" s="4">
        <v>67200</v>
      </c>
      <c r="D77" s="4">
        <v>-37100</v>
      </c>
      <c r="E77" s="4">
        <v>-1532280000</v>
      </c>
      <c r="F77" s="4">
        <f t="shared" si="0"/>
        <v>32912610000</v>
      </c>
      <c r="R77" s="5">
        <v>1.7600000000000001E-2</v>
      </c>
      <c r="S77" s="4">
        <v>2731315</v>
      </c>
    </row>
    <row r="78" spans="1:21" x14ac:dyDescent="0.2">
      <c r="A78" s="16" t="s">
        <v>160</v>
      </c>
      <c r="B78" s="4">
        <v>4900</v>
      </c>
      <c r="C78" s="4">
        <v>132600</v>
      </c>
      <c r="D78" s="4">
        <v>-127700</v>
      </c>
      <c r="E78" s="4">
        <v>-5641340000</v>
      </c>
      <c r="F78" s="4">
        <f t="shared" si="0"/>
        <v>34444890000</v>
      </c>
      <c r="R78" s="5">
        <v>-2.8399999999999998E-2</v>
      </c>
      <c r="S78" s="4">
        <v>2659523</v>
      </c>
    </row>
    <row r="79" spans="1:21" x14ac:dyDescent="0.2">
      <c r="A79" s="16" t="s">
        <v>159</v>
      </c>
      <c r="B79" s="4">
        <v>353400</v>
      </c>
      <c r="C79" s="4">
        <v>24800</v>
      </c>
      <c r="D79" s="4">
        <v>328600</v>
      </c>
      <c r="E79" s="4">
        <v>14284570000</v>
      </c>
      <c r="F79" s="4">
        <f t="shared" si="0"/>
        <v>40086230000</v>
      </c>
      <c r="R79" s="5">
        <v>6.9400000000000003E-2</v>
      </c>
      <c r="S79" s="4">
        <v>3085036</v>
      </c>
    </row>
    <row r="80" spans="1:21" x14ac:dyDescent="0.2">
      <c r="A80" s="16" t="s">
        <v>158</v>
      </c>
      <c r="B80" s="4">
        <v>656100</v>
      </c>
      <c r="C80" s="4">
        <v>12100</v>
      </c>
      <c r="D80" s="4">
        <v>644000</v>
      </c>
      <c r="E80" s="4">
        <v>26425350000</v>
      </c>
      <c r="F80" s="4">
        <f>E80+F81</f>
        <v>25801660000</v>
      </c>
      <c r="R80" s="5">
        <v>-3.6299999999999999E-2</v>
      </c>
      <c r="S80" s="4">
        <v>4198923</v>
      </c>
    </row>
    <row r="81" spans="1:22" x14ac:dyDescent="0.2">
      <c r="A81" s="16" t="s">
        <v>157</v>
      </c>
      <c r="B81" s="4">
        <v>25900</v>
      </c>
      <c r="C81" s="4">
        <v>40600</v>
      </c>
      <c r="D81" s="4">
        <v>-14700</v>
      </c>
      <c r="E81" s="4">
        <v>-623690000</v>
      </c>
      <c r="F81" s="4">
        <f>E81</f>
        <v>-623690000</v>
      </c>
      <c r="R81" s="5">
        <v>-1.95E-2</v>
      </c>
      <c r="S81" s="4">
        <v>1971969</v>
      </c>
    </row>
    <row r="82" spans="1:22" x14ac:dyDescent="0.2">
      <c r="A82" s="2"/>
      <c r="B82" s="4"/>
      <c r="C82" s="4"/>
      <c r="D82" s="4"/>
      <c r="E82" s="4"/>
      <c r="F82" s="4">
        <f>E82</f>
        <v>0</v>
      </c>
      <c r="G82" s="4"/>
      <c r="H82" s="4"/>
      <c r="I82" s="4"/>
      <c r="J82" s="4"/>
      <c r="K82" s="4"/>
      <c r="L82" s="4"/>
      <c r="M82" s="4"/>
      <c r="N82" s="4"/>
      <c r="O82" s="4"/>
      <c r="P82" s="4"/>
      <c r="Q82" s="4"/>
      <c r="R82" s="4"/>
      <c r="S82" s="4"/>
      <c r="T82" s="5"/>
      <c r="U82" s="5"/>
      <c r="V82" s="5"/>
    </row>
    <row r="83" spans="1:22" x14ac:dyDescent="0.2">
      <c r="A83" s="2"/>
      <c r="B83" s="4"/>
      <c r="C83" s="4"/>
      <c r="D83" s="4"/>
      <c r="E83" s="4"/>
      <c r="F83" s="4"/>
      <c r="G83" s="4"/>
      <c r="H83" s="4"/>
      <c r="I83" s="4"/>
      <c r="J83" s="4"/>
      <c r="K83" s="4"/>
      <c r="L83" s="4"/>
      <c r="M83" s="4"/>
      <c r="N83" s="4"/>
      <c r="O83" s="4"/>
      <c r="P83" s="4"/>
      <c r="Q83" s="4"/>
      <c r="R83" s="4"/>
      <c r="S83" s="4"/>
      <c r="T83" s="5"/>
      <c r="U83" s="5"/>
      <c r="V83" s="5"/>
    </row>
    <row r="84" spans="1:22" x14ac:dyDescent="0.2">
      <c r="A84" s="2"/>
      <c r="B84" s="4"/>
      <c r="C84" s="4"/>
      <c r="D84" s="4"/>
      <c r="E84" s="4"/>
      <c r="F84" s="4"/>
      <c r="G84" s="4"/>
      <c r="H84" s="4"/>
      <c r="I84" s="4"/>
      <c r="J84" s="4"/>
      <c r="K84" s="4"/>
      <c r="L84" s="4"/>
      <c r="M84" s="4"/>
      <c r="N84" s="4"/>
      <c r="O84" s="4"/>
      <c r="P84" s="4"/>
      <c r="Q84" s="4"/>
      <c r="R84" s="4"/>
      <c r="S84" s="4"/>
      <c r="T84" s="5"/>
      <c r="U84" s="5"/>
      <c r="V84" s="5"/>
    </row>
    <row r="85" spans="1:22" x14ac:dyDescent="0.2">
      <c r="A85" s="2"/>
      <c r="B85" s="4"/>
      <c r="C85" s="4"/>
      <c r="D85" s="4"/>
      <c r="E85" s="4"/>
      <c r="F85" s="4"/>
      <c r="G85" s="4"/>
      <c r="H85" s="4"/>
      <c r="I85" s="4"/>
      <c r="J85" s="4"/>
      <c r="K85" s="4"/>
      <c r="L85" s="4"/>
      <c r="M85" s="4"/>
      <c r="N85" s="4"/>
      <c r="O85" s="4"/>
      <c r="P85" s="4"/>
      <c r="Q85" s="4"/>
      <c r="R85" s="4"/>
      <c r="S85" s="4"/>
      <c r="T85" s="5"/>
      <c r="U85" s="5"/>
      <c r="V85" s="5"/>
    </row>
    <row r="86" spans="1:22" x14ac:dyDescent="0.2">
      <c r="A86" s="2"/>
      <c r="B86" s="4"/>
      <c r="C86" s="4"/>
      <c r="D86" s="4"/>
      <c r="E86" s="4"/>
      <c r="F86" s="4"/>
      <c r="G86" s="4"/>
      <c r="H86" s="4"/>
      <c r="I86" s="4"/>
      <c r="J86" s="4"/>
      <c r="K86" s="4"/>
      <c r="L86" s="4"/>
      <c r="M86" s="4"/>
      <c r="N86" s="4"/>
      <c r="O86" s="4"/>
      <c r="P86" s="4"/>
      <c r="Q86" s="4"/>
      <c r="R86" s="4"/>
      <c r="S86" s="4"/>
      <c r="T86" s="5"/>
      <c r="U86" s="5"/>
      <c r="V86" s="5"/>
    </row>
    <row r="87" spans="1:22" x14ac:dyDescent="0.2">
      <c r="A87" s="2"/>
      <c r="B87" s="4"/>
      <c r="C87" s="4"/>
      <c r="D87" s="4"/>
      <c r="E87" s="4"/>
      <c r="F87" s="4"/>
      <c r="G87" s="4"/>
      <c r="H87" s="4"/>
      <c r="I87" s="4"/>
      <c r="J87" s="4"/>
      <c r="K87" s="4"/>
      <c r="L87" s="4"/>
      <c r="M87" s="4"/>
      <c r="N87" s="4"/>
      <c r="O87" s="4"/>
      <c r="P87" s="4"/>
      <c r="Q87" s="4"/>
      <c r="R87" s="4"/>
      <c r="S87" s="4"/>
      <c r="T87" s="5"/>
      <c r="U87" s="5"/>
      <c r="V87" s="5"/>
    </row>
    <row r="88" spans="1:22" x14ac:dyDescent="0.2">
      <c r="A88" s="2"/>
      <c r="B88" s="4"/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5"/>
      <c r="U88" s="5"/>
      <c r="V88" s="5"/>
    </row>
    <row r="89" spans="1:22" x14ac:dyDescent="0.2">
      <c r="A89" s="2"/>
      <c r="B89" s="4"/>
      <c r="C89" s="4"/>
      <c r="D89" s="4"/>
      <c r="E89" s="4"/>
      <c r="F89" s="4"/>
      <c r="G89" s="4"/>
      <c r="H89" s="4"/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  <c r="T89" s="5"/>
      <c r="U89" s="5"/>
      <c r="V89" s="5"/>
    </row>
    <row r="90" spans="1:22" x14ac:dyDescent="0.2">
      <c r="A90" s="2"/>
      <c r="B90" s="4"/>
      <c r="C90" s="4"/>
      <c r="D90" s="4"/>
      <c r="E90" s="4"/>
      <c r="F90" s="4"/>
      <c r="G90" s="4"/>
      <c r="H90" s="4"/>
      <c r="I90" s="4"/>
      <c r="J90" s="4"/>
      <c r="K90" s="4"/>
      <c r="L90" s="4"/>
      <c r="M90" s="4"/>
      <c r="N90" s="4"/>
      <c r="O90" s="4"/>
      <c r="P90" s="4"/>
      <c r="Q90" s="4"/>
      <c r="R90" s="4"/>
      <c r="S90" s="4"/>
      <c r="T90" s="5"/>
      <c r="U90" s="5"/>
      <c r="V90" s="5"/>
    </row>
    <row r="91" spans="1:22" x14ac:dyDescent="0.2">
      <c r="A91" s="2"/>
      <c r="B91" s="4"/>
      <c r="C91" s="4"/>
      <c r="D91" s="4"/>
      <c r="E91" s="4"/>
      <c r="F91" s="4"/>
      <c r="G91" s="4"/>
      <c r="H91" s="4"/>
      <c r="I91" s="4"/>
      <c r="J91" s="4"/>
      <c r="K91" s="4"/>
      <c r="L91" s="4"/>
      <c r="M91" s="4"/>
      <c r="N91" s="4"/>
      <c r="O91" s="4"/>
      <c r="P91" s="4"/>
      <c r="Q91" s="4"/>
      <c r="R91" s="4"/>
      <c r="S91" s="4"/>
      <c r="T91" s="5"/>
      <c r="U91" s="5"/>
      <c r="V91" s="5"/>
    </row>
    <row r="92" spans="1:22" x14ac:dyDescent="0.2">
      <c r="A92" s="6"/>
      <c r="B92" s="4"/>
      <c r="C92" s="4"/>
      <c r="D92" s="4"/>
      <c r="E92" s="4"/>
      <c r="F92" s="4"/>
      <c r="G92" s="4"/>
      <c r="H92" s="4"/>
      <c r="I92" s="4"/>
      <c r="J92" s="4"/>
      <c r="K92" s="4"/>
      <c r="L92" s="4"/>
      <c r="M92" s="4"/>
      <c r="N92" s="4"/>
      <c r="O92" s="4"/>
      <c r="P92" s="4"/>
      <c r="Q92" s="4"/>
      <c r="R92" s="4"/>
      <c r="S92" s="4"/>
      <c r="T92" s="5"/>
      <c r="U92" s="5"/>
      <c r="V92" s="5"/>
    </row>
    <row r="93" spans="1:22" x14ac:dyDescent="0.2">
      <c r="A93" s="6"/>
      <c r="B93" s="4"/>
      <c r="C93" s="4"/>
      <c r="D93" s="4"/>
      <c r="E93" s="4"/>
      <c r="F93" s="4"/>
      <c r="G93" s="4"/>
      <c r="H93" s="4"/>
      <c r="I93" s="4"/>
      <c r="J93" s="4"/>
      <c r="K93" s="4"/>
      <c r="L93" s="4"/>
      <c r="M93" s="4"/>
      <c r="N93" s="4"/>
      <c r="O93" s="4"/>
      <c r="P93" s="4"/>
      <c r="Q93" s="4"/>
      <c r="R93" s="4"/>
      <c r="S93" s="4"/>
      <c r="T93" s="5"/>
      <c r="U93" s="5"/>
      <c r="V93" s="5"/>
    </row>
    <row r="94" spans="1:22" x14ac:dyDescent="0.2">
      <c r="A94" s="6"/>
      <c r="B94" s="4"/>
      <c r="C94" s="4"/>
      <c r="D94" s="4"/>
      <c r="E94" s="4"/>
      <c r="F94" s="4"/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5"/>
      <c r="U94" s="5"/>
      <c r="V94" s="5"/>
    </row>
    <row r="95" spans="1:22" x14ac:dyDescent="0.2">
      <c r="A95" s="6"/>
      <c r="B95" s="4"/>
      <c r="C95" s="4"/>
      <c r="D95" s="4"/>
      <c r="E95" s="4"/>
      <c r="F95" s="4"/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5"/>
      <c r="U95" s="5"/>
      <c r="V95" s="5"/>
    </row>
    <row r="96" spans="1:22" x14ac:dyDescent="0.2">
      <c r="A96" s="6"/>
      <c r="B96" s="4"/>
      <c r="C96" s="4"/>
      <c r="D96" s="4"/>
      <c r="E96" s="4"/>
      <c r="F96" s="4"/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5"/>
      <c r="U96" s="5"/>
      <c r="V96" s="5"/>
    </row>
    <row r="97" spans="1:22" x14ac:dyDescent="0.2">
      <c r="A97" s="6"/>
      <c r="B97" s="4"/>
      <c r="C97" s="4"/>
      <c r="D97" s="4"/>
      <c r="E97" s="4"/>
      <c r="F97" s="4"/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5"/>
      <c r="U97" s="5"/>
      <c r="V97" s="5"/>
    </row>
    <row r="98" spans="1:22" x14ac:dyDescent="0.2">
      <c r="A98" s="6"/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5"/>
      <c r="U98" s="5"/>
      <c r="V98" s="5"/>
    </row>
    <row r="99" spans="1:22" x14ac:dyDescent="0.2">
      <c r="A99" s="6"/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5"/>
      <c r="U99" s="5"/>
      <c r="V99" s="5"/>
    </row>
    <row r="100" spans="1:22" x14ac:dyDescent="0.2">
      <c r="A100" s="6"/>
      <c r="B100" s="4"/>
      <c r="C100" s="4"/>
      <c r="D100" s="4"/>
      <c r="E100" s="4"/>
      <c r="F100" s="4"/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5"/>
      <c r="U100" s="5"/>
      <c r="V100" s="5"/>
    </row>
    <row r="101" spans="1:22" x14ac:dyDescent="0.2">
      <c r="A101" s="6"/>
      <c r="B101" s="4"/>
      <c r="C101" s="4"/>
      <c r="D101" s="4"/>
      <c r="E101" s="4"/>
      <c r="F101" s="4"/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5"/>
      <c r="U101" s="5"/>
      <c r="V101" s="5"/>
    </row>
    <row r="102" spans="1:22" x14ac:dyDescent="0.2">
      <c r="A102" s="2"/>
      <c r="B102" s="4"/>
      <c r="C102" s="4"/>
      <c r="D102" s="4"/>
      <c r="E102" s="4"/>
      <c r="F102" s="4"/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5"/>
      <c r="U102" s="5"/>
      <c r="V102" s="5"/>
    </row>
    <row r="103" spans="1:22" x14ac:dyDescent="0.2">
      <c r="A103" s="2"/>
      <c r="B103" s="4"/>
      <c r="C103" s="4"/>
      <c r="D103" s="4"/>
      <c r="E103" s="4"/>
      <c r="F103" s="4"/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5"/>
      <c r="U103" s="5"/>
      <c r="V103" s="5"/>
    </row>
    <row r="104" spans="1:22" x14ac:dyDescent="0.2">
      <c r="A104" s="6"/>
      <c r="B104" s="4"/>
      <c r="C104" s="4"/>
      <c r="D104" s="4"/>
      <c r="E104" s="4"/>
      <c r="F104" s="4"/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5"/>
      <c r="U104" s="5"/>
      <c r="V104" s="5"/>
    </row>
    <row r="105" spans="1:22" x14ac:dyDescent="0.2">
      <c r="A105" s="6"/>
      <c r="B105" s="4"/>
      <c r="C105" s="4"/>
      <c r="D105" s="4"/>
      <c r="E105" s="4"/>
      <c r="F105" s="4"/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5"/>
      <c r="U105" s="5"/>
      <c r="V105" s="5"/>
    </row>
    <row r="106" spans="1:22" x14ac:dyDescent="0.2">
      <c r="A106" s="6"/>
      <c r="B106" s="4"/>
      <c r="C106" s="4"/>
      <c r="D106" s="4"/>
      <c r="E106" s="4"/>
      <c r="F106" s="4"/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5"/>
      <c r="U106" s="5"/>
      <c r="V106" s="5"/>
    </row>
    <row r="107" spans="1:22" x14ac:dyDescent="0.2">
      <c r="A107" s="6"/>
      <c r="B107" s="4"/>
      <c r="C107" s="4"/>
      <c r="D107" s="4"/>
      <c r="E107" s="4"/>
      <c r="F107" s="4"/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5"/>
      <c r="U107" s="5"/>
      <c r="V107" s="5"/>
    </row>
    <row r="108" spans="1:22" x14ac:dyDescent="0.2">
      <c r="A108" s="6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5"/>
      <c r="U108" s="5"/>
      <c r="V108" s="5"/>
    </row>
    <row r="109" spans="1:22" x14ac:dyDescent="0.2">
      <c r="A109" s="6"/>
      <c r="B109" s="4"/>
      <c r="C109" s="4"/>
      <c r="D109" s="4"/>
      <c r="E109" s="4"/>
      <c r="F109" s="4"/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5"/>
      <c r="U109" s="5"/>
      <c r="V109" s="5"/>
    </row>
    <row r="110" spans="1:22" x14ac:dyDescent="0.2">
      <c r="A110" s="6"/>
      <c r="B110" s="4"/>
      <c r="C110" s="4"/>
      <c r="D110" s="4"/>
      <c r="E110" s="4"/>
      <c r="F110" s="4"/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5"/>
      <c r="U110" s="5"/>
      <c r="V110" s="5"/>
    </row>
    <row r="111" spans="1:22" x14ac:dyDescent="0.2">
      <c r="A111" s="6"/>
      <c r="B111" s="4"/>
      <c r="C111" s="4"/>
      <c r="D111" s="4"/>
      <c r="E111" s="4"/>
      <c r="F111" s="4"/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5"/>
      <c r="U111" s="5"/>
      <c r="V111" s="5"/>
    </row>
    <row r="112" spans="1:22" x14ac:dyDescent="0.2">
      <c r="A112" s="6"/>
      <c r="B112" s="4"/>
      <c r="C112" s="4"/>
      <c r="D112" s="4"/>
      <c r="E112" s="4"/>
      <c r="F112" s="4"/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5"/>
      <c r="U112" s="5"/>
      <c r="V112" s="5"/>
    </row>
    <row r="113" spans="1:22" x14ac:dyDescent="0.2">
      <c r="A113" s="6"/>
      <c r="B113" s="4"/>
      <c r="C113" s="4"/>
      <c r="D113" s="4"/>
      <c r="E113" s="4"/>
      <c r="F113" s="4"/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5"/>
      <c r="U113" s="5"/>
      <c r="V113" s="5"/>
    </row>
    <row r="114" spans="1:22" x14ac:dyDescent="0.2">
      <c r="A114" s="6"/>
      <c r="B114" s="4"/>
      <c r="C114" s="4"/>
      <c r="D114" s="4"/>
      <c r="E114" s="4"/>
      <c r="F114" s="4"/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5"/>
      <c r="U114" s="5"/>
      <c r="V114" s="5"/>
    </row>
    <row r="115" spans="1:22" x14ac:dyDescent="0.2">
      <c r="A115" s="6"/>
      <c r="B115" s="4"/>
      <c r="C115" s="4"/>
      <c r="D115" s="4"/>
      <c r="E115" s="4"/>
      <c r="F115" s="4"/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5"/>
      <c r="U115" s="5"/>
      <c r="V115" s="5"/>
    </row>
    <row r="116" spans="1:22" x14ac:dyDescent="0.2">
      <c r="A116" s="6"/>
      <c r="B116" s="4"/>
      <c r="C116" s="4"/>
      <c r="D116" s="4"/>
      <c r="E116" s="4"/>
      <c r="F116" s="4"/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5"/>
      <c r="U116" s="5"/>
      <c r="V116" s="5"/>
    </row>
    <row r="117" spans="1:22" x14ac:dyDescent="0.2">
      <c r="A117" s="2"/>
      <c r="B117" s="4"/>
      <c r="C117" s="4"/>
      <c r="D117" s="4"/>
      <c r="E117" s="4"/>
      <c r="F117" s="4"/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5"/>
      <c r="U117" s="5"/>
      <c r="V117" s="5"/>
    </row>
    <row r="118" spans="1:22" x14ac:dyDescent="0.2">
      <c r="A118" s="2"/>
      <c r="B118" s="4"/>
      <c r="C118" s="4"/>
      <c r="D118" s="4"/>
      <c r="E118" s="4"/>
      <c r="F118" s="4"/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5"/>
      <c r="U118" s="5"/>
      <c r="V118" s="5"/>
    </row>
    <row r="119" spans="1:22" x14ac:dyDescent="0.2">
      <c r="A119" s="2"/>
      <c r="B119" s="4"/>
      <c r="C119" s="4"/>
      <c r="D119" s="4"/>
      <c r="E119" s="4"/>
      <c r="F119" s="4"/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5"/>
      <c r="U119" s="5"/>
      <c r="V119" s="5"/>
    </row>
    <row r="120" spans="1:22" x14ac:dyDescent="0.2">
      <c r="A120" s="2"/>
      <c r="B120" s="4"/>
      <c r="C120" s="4"/>
      <c r="D120" s="4"/>
      <c r="E120" s="4"/>
      <c r="F120" s="4"/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5"/>
      <c r="U120" s="5"/>
      <c r="V120" s="5"/>
    </row>
    <row r="121" spans="1:22" x14ac:dyDescent="0.2">
      <c r="A121" s="2"/>
      <c r="B121" s="4"/>
      <c r="C121" s="4"/>
      <c r="D121" s="4"/>
      <c r="E121" s="4"/>
      <c r="F121" s="4"/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5"/>
      <c r="U121" s="5"/>
      <c r="V121" s="5"/>
    </row>
    <row r="122" spans="1:22" x14ac:dyDescent="0.2">
      <c r="A122" s="2"/>
      <c r="B122" s="4"/>
      <c r="C122" s="4"/>
      <c r="D122" s="4"/>
      <c r="E122" s="4"/>
      <c r="F122" s="4"/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5"/>
      <c r="U122" s="5"/>
      <c r="V122" s="5"/>
    </row>
    <row r="123" spans="1:22" x14ac:dyDescent="0.2">
      <c r="A123" s="2"/>
      <c r="B123" s="4"/>
      <c r="C123" s="4"/>
      <c r="D123" s="4"/>
      <c r="E123" s="4"/>
      <c r="F123" s="4"/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5"/>
      <c r="U123" s="5"/>
      <c r="V123" s="5"/>
    </row>
    <row r="124" spans="1:22" x14ac:dyDescent="0.2">
      <c r="A124" s="2"/>
      <c r="B124" s="4"/>
      <c r="C124" s="4"/>
      <c r="D124" s="4"/>
      <c r="E124" s="4"/>
      <c r="F124" s="4"/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5"/>
      <c r="U124" s="5"/>
      <c r="V124" s="5"/>
    </row>
    <row r="125" spans="1:22" x14ac:dyDescent="0.2">
      <c r="A125" s="2"/>
      <c r="B125" s="4"/>
      <c r="C125" s="4"/>
      <c r="D125" s="4"/>
      <c r="E125" s="4"/>
      <c r="F125" s="4"/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5"/>
      <c r="U125" s="5"/>
      <c r="V125" s="5"/>
    </row>
    <row r="126" spans="1:22" x14ac:dyDescent="0.2">
      <c r="A126" s="2"/>
      <c r="B126" s="4"/>
      <c r="C126" s="4"/>
      <c r="D126" s="4"/>
      <c r="E126" s="4"/>
      <c r="F126" s="4"/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5"/>
      <c r="U126" s="5"/>
      <c r="V126" s="5"/>
    </row>
    <row r="127" spans="1:22" x14ac:dyDescent="0.2">
      <c r="A127" s="2"/>
      <c r="B127" s="4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5"/>
      <c r="U127" s="5"/>
      <c r="V127" s="5"/>
    </row>
    <row r="128" spans="1:22" x14ac:dyDescent="0.2">
      <c r="A128" s="2"/>
      <c r="B128" s="4"/>
      <c r="C128" s="4"/>
      <c r="D128" s="4"/>
      <c r="E128" s="4"/>
      <c r="F128" s="4"/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5"/>
      <c r="U128" s="5"/>
      <c r="V128" s="5"/>
    </row>
    <row r="129" spans="1:22" x14ac:dyDescent="0.2">
      <c r="A129" s="2"/>
      <c r="B129" s="4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5"/>
      <c r="U129" s="5"/>
      <c r="V129" s="5"/>
    </row>
    <row r="130" spans="1:22" x14ac:dyDescent="0.2">
      <c r="A130" s="2"/>
      <c r="B130" s="4"/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5"/>
      <c r="U130" s="5"/>
      <c r="V130" s="5"/>
    </row>
    <row r="131" spans="1:22" x14ac:dyDescent="0.2">
      <c r="A131" s="2"/>
      <c r="B131" s="4"/>
      <c r="C131" s="4"/>
      <c r="D131" s="4"/>
      <c r="E131" s="4"/>
      <c r="F131" s="4"/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5"/>
      <c r="U131" s="5"/>
      <c r="V131" s="5"/>
    </row>
    <row r="132" spans="1:22" x14ac:dyDescent="0.2">
      <c r="A132" s="2"/>
      <c r="B132" s="4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5"/>
      <c r="U132" s="5"/>
      <c r="V132" s="5"/>
    </row>
    <row r="133" spans="1:22" x14ac:dyDescent="0.2">
      <c r="A133" s="2"/>
      <c r="B133" s="4"/>
      <c r="C133" s="4"/>
      <c r="D133" s="4"/>
      <c r="E133" s="4"/>
      <c r="F133" s="4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5"/>
    </row>
    <row r="134" spans="1:22" x14ac:dyDescent="0.2">
      <c r="A134" s="2"/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8"/>
    </row>
    <row r="135" spans="1:22" x14ac:dyDescent="0.2">
      <c r="A135" s="2"/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8"/>
    </row>
    <row r="136" spans="1:22" x14ac:dyDescent="0.2">
      <c r="A136" s="2"/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8"/>
    </row>
    <row r="137" spans="1:22" x14ac:dyDescent="0.2">
      <c r="A137" s="6"/>
      <c r="B137" s="4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5"/>
      <c r="U137" s="5"/>
      <c r="V137" s="8"/>
    </row>
    <row r="138" spans="1:22" x14ac:dyDescent="0.2">
      <c r="A138" s="6"/>
      <c r="B138" s="4"/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5"/>
      <c r="U138" s="5"/>
      <c r="V138" s="8"/>
    </row>
    <row r="139" spans="1:22" x14ac:dyDescent="0.2">
      <c r="A139" s="6"/>
      <c r="B139" s="4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5"/>
      <c r="U139" s="5"/>
      <c r="V139" s="8"/>
    </row>
    <row r="140" spans="1:22" x14ac:dyDescent="0.2">
      <c r="A140" s="6"/>
      <c r="B140" s="4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5"/>
      <c r="U140" s="5"/>
      <c r="V140" s="8"/>
    </row>
    <row r="141" spans="1:22" x14ac:dyDescent="0.2">
      <c r="A141" s="6"/>
      <c r="B141" s="4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5"/>
      <c r="U141" s="5"/>
      <c r="V141" s="8"/>
    </row>
    <row r="142" spans="1:22" x14ac:dyDescent="0.2">
      <c r="A142" s="2"/>
      <c r="B142" s="4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5"/>
      <c r="U142" s="5"/>
      <c r="V142" s="8"/>
    </row>
    <row r="143" spans="1:22" x14ac:dyDescent="0.2">
      <c r="A143" s="2"/>
      <c r="B143" s="4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5"/>
      <c r="U143" s="5"/>
      <c r="V143" s="8"/>
    </row>
    <row r="144" spans="1:22" x14ac:dyDescent="0.2">
      <c r="A144" s="2"/>
      <c r="B144" s="4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5"/>
      <c r="U144" s="5"/>
      <c r="V144" s="8"/>
    </row>
    <row r="145" spans="1:22" x14ac:dyDescent="0.2">
      <c r="A145" s="2"/>
      <c r="B145" s="4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5"/>
      <c r="U145" s="5"/>
      <c r="V145" s="8"/>
    </row>
    <row r="146" spans="1:22" x14ac:dyDescent="0.2">
      <c r="A146" s="2"/>
      <c r="B146" s="4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5"/>
      <c r="U146" s="5"/>
      <c r="V146" s="8"/>
    </row>
    <row r="172" spans="1:3" x14ac:dyDescent="0.2">
      <c r="A172" t="e" cm="1">
        <f t="array" aca="1" ref="A172" ca="1">INDIRECT("'" &amp; E1 &amp; "'!$A$2:$A$66")</f>
        <v>#REF!</v>
      </c>
      <c r="B172" t="e" cm="1">
        <f t="array" aca="1" ref="B172" ca="1">INDIRECT("'" &amp; E1 &amp; "'!$B$2:$B$66")</f>
        <v>#REF!</v>
      </c>
      <c r="C172" t="e" cm="1">
        <f t="array" aca="1" ref="C172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06389A-DDAA-BD4F-9E2B-E7E3EAAC1AF6}">
  <sheetPr codeName="Sheet15"/>
  <dimension ref="A1:V172"/>
  <sheetViews>
    <sheetView topLeftCell="J1" workbookViewId="0">
      <pane ySplit="2" topLeftCell="A3" activePane="bottomLeft" state="frozen"/>
      <selection activeCell="N24" sqref="N24"/>
      <selection pane="bottomLeft" activeCell="N24" sqref="N24"/>
    </sheetView>
  </sheetViews>
  <sheetFormatPr baseColWidth="10" defaultRowHeight="16" x14ac:dyDescent="0.2"/>
  <cols>
    <col min="1" max="1" width="21.1640625" customWidth="1"/>
    <col min="2" max="2" width="14.33203125" customWidth="1"/>
    <col min="3" max="3" width="13.6640625" customWidth="1"/>
    <col min="4" max="4" width="15.6640625" customWidth="1"/>
    <col min="5" max="5" width="18.1640625" customWidth="1"/>
    <col min="6" max="6" width="21.5" customWidth="1"/>
    <col min="10" max="10" width="18.33203125" customWidth="1"/>
    <col min="11" max="11" width="16.6640625" customWidth="1"/>
    <col min="18" max="18" width="13" customWidth="1"/>
    <col min="19" max="19" width="13.6640625" customWidth="1"/>
  </cols>
  <sheetData>
    <row r="1" spans="1:22" x14ac:dyDescent="0.2">
      <c r="B1" s="72" t="s">
        <v>5</v>
      </c>
      <c r="C1" s="72"/>
      <c r="D1" s="72"/>
      <c r="E1" s="72"/>
      <c r="F1" s="72"/>
      <c r="G1" s="73" t="s">
        <v>6</v>
      </c>
      <c r="H1" s="73"/>
      <c r="I1" s="73"/>
      <c r="J1" s="73"/>
      <c r="K1" s="73"/>
      <c r="L1" s="74" t="s">
        <v>15</v>
      </c>
      <c r="M1" s="74"/>
      <c r="N1" s="74"/>
      <c r="O1" s="74"/>
      <c r="P1" s="74"/>
      <c r="Q1" s="74"/>
      <c r="R1" s="74"/>
      <c r="S1" s="74"/>
      <c r="T1" s="74"/>
      <c r="U1" s="74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235</v>
      </c>
      <c r="O2" s="1" t="s">
        <v>236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257</v>
      </c>
      <c r="U2" s="1" t="s">
        <v>258</v>
      </c>
      <c r="V2" s="1" t="s">
        <v>237</v>
      </c>
    </row>
    <row r="3" spans="1:22" x14ac:dyDescent="0.2">
      <c r="A3" s="16" t="s">
        <v>294</v>
      </c>
      <c r="B3" s="4">
        <v>222400</v>
      </c>
      <c r="C3" s="4">
        <v>81500</v>
      </c>
      <c r="D3" s="4">
        <v>140900</v>
      </c>
      <c r="E3" s="4">
        <v>2617240000</v>
      </c>
      <c r="F3" s="4">
        <f t="shared" ref="F3:F79" si="0">E3+F4</f>
        <v>-74126683587</v>
      </c>
      <c r="G3" s="4">
        <v>307600</v>
      </c>
      <c r="H3" s="4">
        <v>101000</v>
      </c>
      <c r="I3" s="4">
        <v>206600</v>
      </c>
      <c r="J3" s="4">
        <v>3822840000</v>
      </c>
      <c r="K3" s="4">
        <f t="shared" ref="K3:K25" si="1">K4+J3</f>
        <v>-58573670000</v>
      </c>
      <c r="L3" s="4">
        <v>1109</v>
      </c>
      <c r="M3" s="4">
        <v>1344</v>
      </c>
      <c r="N3" s="4">
        <v>105</v>
      </c>
      <c r="O3" s="4">
        <v>89</v>
      </c>
      <c r="P3" s="4">
        <v>2587600</v>
      </c>
      <c r="Q3" s="4">
        <v>2566600</v>
      </c>
      <c r="R3" s="5">
        <v>8.199999999999999E-3</v>
      </c>
      <c r="S3" s="4">
        <v>5649500</v>
      </c>
      <c r="T3" s="4">
        <f t="shared" ref="T3:T70" si="2">AVERAGE(S4,S13)</f>
        <v>8198463.5</v>
      </c>
      <c r="U3" s="4">
        <f t="shared" ref="U3:U72" si="3">MIN(S4:S8)</f>
        <v>5369001</v>
      </c>
      <c r="V3" s="5">
        <v>1.3500000000000002E-2</v>
      </c>
    </row>
    <row r="4" spans="1:22" x14ac:dyDescent="0.2">
      <c r="A4" s="16" t="s">
        <v>293</v>
      </c>
      <c r="B4" s="4">
        <v>161000</v>
      </c>
      <c r="C4" s="4">
        <v>120600</v>
      </c>
      <c r="D4" s="4">
        <v>40400</v>
      </c>
      <c r="E4" s="4">
        <v>748080000</v>
      </c>
      <c r="F4" s="4">
        <f t="shared" si="0"/>
        <v>-76743923587</v>
      </c>
      <c r="G4" s="4">
        <v>363200</v>
      </c>
      <c r="H4" s="4">
        <v>122401</v>
      </c>
      <c r="I4" s="4">
        <v>240799</v>
      </c>
      <c r="J4" s="4">
        <v>4419603000</v>
      </c>
      <c r="K4" s="4">
        <f t="shared" si="1"/>
        <v>-62396510000</v>
      </c>
      <c r="L4" s="4">
        <v>892</v>
      </c>
      <c r="M4" s="4">
        <v>1115</v>
      </c>
      <c r="N4" s="4">
        <v>82</v>
      </c>
      <c r="O4" s="4">
        <v>144</v>
      </c>
      <c r="P4" s="4">
        <v>2141800</v>
      </c>
      <c r="Q4" s="4">
        <v>4781000</v>
      </c>
      <c r="R4" s="5">
        <v>5.5000000000000005E-3</v>
      </c>
      <c r="S4" s="4">
        <v>5369001</v>
      </c>
      <c r="T4" s="4">
        <f t="shared" si="2"/>
        <v>19029678</v>
      </c>
      <c r="U4" s="4">
        <f t="shared" si="3"/>
        <v>6965814</v>
      </c>
      <c r="V4" s="5">
        <v>1.3600000000000001E-2</v>
      </c>
    </row>
    <row r="5" spans="1:22" x14ac:dyDescent="0.2">
      <c r="A5" s="16" t="s">
        <v>292</v>
      </c>
      <c r="B5" s="4">
        <v>167200</v>
      </c>
      <c r="C5" s="4">
        <v>133242</v>
      </c>
      <c r="D5" s="4">
        <v>33958</v>
      </c>
      <c r="E5" s="4">
        <v>632780000</v>
      </c>
      <c r="F5" s="4">
        <f t="shared" si="0"/>
        <v>-77492003587</v>
      </c>
      <c r="G5" s="4">
        <v>453800</v>
      </c>
      <c r="H5" s="4">
        <v>793100</v>
      </c>
      <c r="I5" s="4">
        <v>-339300</v>
      </c>
      <c r="J5" s="4">
        <v>-6241395000</v>
      </c>
      <c r="K5" s="4">
        <f t="shared" si="1"/>
        <v>-66816113000</v>
      </c>
      <c r="L5" s="4">
        <v>1127</v>
      </c>
      <c r="M5" s="4">
        <v>1532</v>
      </c>
      <c r="N5" s="4">
        <v>119</v>
      </c>
      <c r="O5" s="4">
        <v>191</v>
      </c>
      <c r="P5" s="4">
        <v>2519900</v>
      </c>
      <c r="Q5" s="4">
        <v>4651600</v>
      </c>
      <c r="R5" s="5">
        <v>-1.34E-2</v>
      </c>
      <c r="S5" s="4">
        <v>7455094</v>
      </c>
      <c r="T5" s="4">
        <f t="shared" si="2"/>
        <v>8246033.5</v>
      </c>
      <c r="U5" s="4">
        <f t="shared" si="3"/>
        <v>6965814</v>
      </c>
      <c r="V5" s="5">
        <v>1.8799999999999997E-2</v>
      </c>
    </row>
    <row r="6" spans="1:22" x14ac:dyDescent="0.2">
      <c r="A6" s="16" t="s">
        <v>291</v>
      </c>
      <c r="B6" s="4">
        <v>376310</v>
      </c>
      <c r="C6" s="4">
        <v>130397</v>
      </c>
      <c r="D6" s="4">
        <v>245913</v>
      </c>
      <c r="E6" s="4">
        <v>4494950000</v>
      </c>
      <c r="F6" s="4">
        <f t="shared" si="0"/>
        <v>-78124783587</v>
      </c>
      <c r="G6" s="4">
        <v>166200</v>
      </c>
      <c r="H6" s="4">
        <v>291300</v>
      </c>
      <c r="I6" s="4">
        <v>-125100</v>
      </c>
      <c r="J6" s="4">
        <v>-2282950000</v>
      </c>
      <c r="K6" s="4">
        <f t="shared" si="1"/>
        <v>-60574718000</v>
      </c>
      <c r="L6" s="4">
        <v>1416</v>
      </c>
      <c r="M6" s="4">
        <v>1536</v>
      </c>
      <c r="N6" s="4">
        <v>140</v>
      </c>
      <c r="O6" s="4">
        <v>97</v>
      </c>
      <c r="P6" s="4">
        <v>6085800</v>
      </c>
      <c r="Q6" s="4">
        <v>2828500</v>
      </c>
      <c r="R6" s="5">
        <v>1.6399999999999998E-2</v>
      </c>
      <c r="S6" s="4">
        <v>9335413</v>
      </c>
      <c r="T6" s="4">
        <f t="shared" si="2"/>
        <v>6968910.5</v>
      </c>
      <c r="U6" s="4">
        <f t="shared" si="3"/>
        <v>6965814</v>
      </c>
      <c r="V6" s="5">
        <v>2.1600000000000001E-2</v>
      </c>
    </row>
    <row r="7" spans="1:22" x14ac:dyDescent="0.2">
      <c r="A7" s="16" t="s">
        <v>288</v>
      </c>
      <c r="B7" s="4">
        <v>55000</v>
      </c>
      <c r="C7" s="4">
        <v>136200</v>
      </c>
      <c r="D7" s="4">
        <v>-81200</v>
      </c>
      <c r="E7" s="4">
        <v>-1500160000</v>
      </c>
      <c r="F7" s="4">
        <f t="shared" si="0"/>
        <v>-82619733587</v>
      </c>
      <c r="G7" s="4">
        <v>303000</v>
      </c>
      <c r="H7" s="4">
        <v>132902</v>
      </c>
      <c r="I7" s="4">
        <v>170098</v>
      </c>
      <c r="J7" s="4">
        <v>3158040000</v>
      </c>
      <c r="K7" s="4">
        <f t="shared" si="1"/>
        <v>-58291768000</v>
      </c>
      <c r="L7" s="4">
        <v>1080</v>
      </c>
      <c r="M7" s="4">
        <v>1505</v>
      </c>
      <c r="N7" s="4">
        <v>102</v>
      </c>
      <c r="O7" s="4">
        <v>160</v>
      </c>
      <c r="P7" s="4">
        <v>2739800</v>
      </c>
      <c r="Q7" s="4">
        <v>4223300</v>
      </c>
      <c r="R7" s="5">
        <v>-1.34E-2</v>
      </c>
      <c r="S7" s="4">
        <v>6965814</v>
      </c>
      <c r="T7" s="4">
        <f t="shared" si="2"/>
        <v>10975845.5</v>
      </c>
      <c r="U7" s="4">
        <f t="shared" si="3"/>
        <v>10135587</v>
      </c>
      <c r="V7" s="5">
        <v>2.6600000000000002E-2</v>
      </c>
    </row>
    <row r="8" spans="1:22" x14ac:dyDescent="0.2">
      <c r="A8" s="16" t="s">
        <v>287</v>
      </c>
      <c r="B8" s="4">
        <v>152800</v>
      </c>
      <c r="C8" s="4">
        <v>294283</v>
      </c>
      <c r="D8" s="4">
        <v>-141483</v>
      </c>
      <c r="E8" s="4">
        <v>-2603300000</v>
      </c>
      <c r="F8" s="4">
        <f t="shared" si="0"/>
        <v>-81119573587</v>
      </c>
      <c r="G8" s="4">
        <v>175600</v>
      </c>
      <c r="H8" s="4">
        <v>1136200</v>
      </c>
      <c r="I8" s="4">
        <v>-960600</v>
      </c>
      <c r="J8" s="4">
        <v>-17761820000</v>
      </c>
      <c r="K8" s="4">
        <f t="shared" si="1"/>
        <v>-61449808000</v>
      </c>
      <c r="L8" s="4">
        <v>3078</v>
      </c>
      <c r="M8" s="4">
        <v>2858</v>
      </c>
      <c r="N8" s="4">
        <v>314</v>
      </c>
      <c r="O8" s="4">
        <v>271</v>
      </c>
      <c r="P8" s="4">
        <v>10634200</v>
      </c>
      <c r="Q8" s="4">
        <v>7823200</v>
      </c>
      <c r="R8" s="5">
        <v>2.8000000000000004E-3</v>
      </c>
      <c r="S8" s="4">
        <v>18903546</v>
      </c>
      <c r="T8" s="4">
        <f t="shared" si="2"/>
        <v>11009554.5</v>
      </c>
      <c r="U8" s="4">
        <f t="shared" si="3"/>
        <v>10135587</v>
      </c>
      <c r="V8" s="5">
        <v>3.4599999999999999E-2</v>
      </c>
    </row>
    <row r="9" spans="1:22" x14ac:dyDescent="0.2">
      <c r="A9" s="16" t="s">
        <v>286</v>
      </c>
      <c r="B9" s="4">
        <v>837100</v>
      </c>
      <c r="C9" s="4">
        <v>1826400</v>
      </c>
      <c r="D9" s="4">
        <v>-989300</v>
      </c>
      <c r="E9" s="4">
        <v>-18558290000</v>
      </c>
      <c r="F9" s="4">
        <f t="shared" si="0"/>
        <v>-78516273587</v>
      </c>
      <c r="G9" s="4">
        <v>198000</v>
      </c>
      <c r="H9" s="4">
        <v>168400</v>
      </c>
      <c r="I9" s="4">
        <v>29600</v>
      </c>
      <c r="J9" s="4">
        <v>537380000</v>
      </c>
      <c r="K9" s="4">
        <f t="shared" si="1"/>
        <v>-43687988000</v>
      </c>
      <c r="L9" s="4">
        <v>3282</v>
      </c>
      <c r="M9" s="4">
        <v>5073</v>
      </c>
      <c r="N9" s="4">
        <v>277</v>
      </c>
      <c r="O9" s="4">
        <v>355</v>
      </c>
      <c r="P9" s="4">
        <v>7923300</v>
      </c>
      <c r="Q9" s="4">
        <v>9908800</v>
      </c>
      <c r="R9" s="5">
        <v>0</v>
      </c>
      <c r="S9" s="4">
        <v>18119563</v>
      </c>
      <c r="T9" s="4">
        <f t="shared" si="2"/>
        <v>14789660.5</v>
      </c>
      <c r="U9" s="4">
        <f t="shared" si="3"/>
        <v>10135587</v>
      </c>
      <c r="V9" s="5">
        <v>3.4300000000000004E-2</v>
      </c>
    </row>
    <row r="10" spans="1:22" x14ac:dyDescent="0.2">
      <c r="A10" s="16" t="s">
        <v>281</v>
      </c>
      <c r="B10" s="4">
        <v>482200</v>
      </c>
      <c r="C10" s="4">
        <v>1418150</v>
      </c>
      <c r="D10" s="4">
        <v>-935950</v>
      </c>
      <c r="E10" s="4">
        <v>-16790780000</v>
      </c>
      <c r="F10" s="4">
        <f t="shared" si="0"/>
        <v>-59957983587</v>
      </c>
      <c r="G10" s="4">
        <v>24200</v>
      </c>
      <c r="H10" s="4">
        <v>558500</v>
      </c>
      <c r="I10" s="4">
        <v>-534300</v>
      </c>
      <c r="J10" s="4">
        <v>-9694640000</v>
      </c>
      <c r="K10" s="4">
        <f t="shared" si="1"/>
        <v>-44225368000</v>
      </c>
      <c r="L10" s="4">
        <v>4815</v>
      </c>
      <c r="M10" s="4">
        <v>4823</v>
      </c>
      <c r="N10" s="4">
        <v>520</v>
      </c>
      <c r="O10" s="4">
        <v>276</v>
      </c>
      <c r="P10" s="4">
        <v>15355700</v>
      </c>
      <c r="Q10" s="4">
        <v>8254700</v>
      </c>
      <c r="R10" s="5">
        <v>4.2300000000000004E-2</v>
      </c>
      <c r="S10" s="4">
        <v>24221574</v>
      </c>
      <c r="T10" s="4">
        <f t="shared" si="2"/>
        <v>6267013.5</v>
      </c>
      <c r="U10" s="4">
        <f t="shared" si="3"/>
        <v>7156654</v>
      </c>
      <c r="V10" s="5">
        <v>4.5700000000000005E-2</v>
      </c>
    </row>
    <row r="11" spans="1:22" x14ac:dyDescent="0.2">
      <c r="A11" s="16" t="s">
        <v>273</v>
      </c>
      <c r="B11" s="4">
        <v>31600</v>
      </c>
      <c r="C11" s="4">
        <v>857534</v>
      </c>
      <c r="D11" s="4">
        <v>-825934</v>
      </c>
      <c r="E11" s="4">
        <v>-14717530000</v>
      </c>
      <c r="F11" s="4">
        <f t="shared" si="0"/>
        <v>-43167203587</v>
      </c>
      <c r="G11" s="4">
        <v>181600</v>
      </c>
      <c r="H11" s="4">
        <v>125200</v>
      </c>
      <c r="I11" s="4">
        <v>56400</v>
      </c>
      <c r="J11" s="4">
        <v>1001250000</v>
      </c>
      <c r="K11" s="4">
        <f t="shared" si="1"/>
        <v>-34530728000</v>
      </c>
      <c r="L11" s="4">
        <v>1556</v>
      </c>
      <c r="M11" s="4">
        <v>2215</v>
      </c>
      <c r="N11" s="4">
        <v>182</v>
      </c>
      <c r="O11" s="4">
        <v>182</v>
      </c>
      <c r="P11" s="4">
        <v>4535700</v>
      </c>
      <c r="Q11" s="4">
        <v>5595000</v>
      </c>
      <c r="R11" s="5">
        <v>-1.11E-2</v>
      </c>
      <c r="S11" s="4">
        <v>10503800</v>
      </c>
      <c r="T11" s="4">
        <f t="shared" si="2"/>
        <v>6341193.5</v>
      </c>
      <c r="U11" s="4">
        <f t="shared" si="3"/>
        <v>6972007</v>
      </c>
      <c r="V11" s="5">
        <v>1.9400000000000001E-2</v>
      </c>
    </row>
    <row r="12" spans="1:22" x14ac:dyDescent="0.2">
      <c r="A12" s="16" t="s">
        <v>272</v>
      </c>
      <c r="B12" s="4">
        <v>112000</v>
      </c>
      <c r="C12" s="4">
        <v>732500</v>
      </c>
      <c r="D12" s="4">
        <v>-620500</v>
      </c>
      <c r="E12" s="4">
        <v>-11126170000</v>
      </c>
      <c r="F12" s="4">
        <f t="shared" si="0"/>
        <v>-28449673587</v>
      </c>
      <c r="G12" s="4">
        <v>245700</v>
      </c>
      <c r="H12" s="4">
        <v>269200</v>
      </c>
      <c r="I12" s="4">
        <v>-23500</v>
      </c>
      <c r="J12" s="4">
        <v>-408700000</v>
      </c>
      <c r="K12" s="4">
        <f t="shared" si="1"/>
        <v>-35531978000</v>
      </c>
      <c r="L12" s="4">
        <v>1452</v>
      </c>
      <c r="M12" s="4">
        <v>2528</v>
      </c>
      <c r="N12" s="4">
        <v>155</v>
      </c>
      <c r="O12" s="4">
        <v>216</v>
      </c>
      <c r="P12" s="4">
        <v>3769000</v>
      </c>
      <c r="Q12" s="4">
        <v>6163400</v>
      </c>
      <c r="R12" s="5">
        <v>-2.7000000000000001E-3</v>
      </c>
      <c r="S12" s="4">
        <v>10135587</v>
      </c>
      <c r="T12" s="4">
        <f t="shared" si="2"/>
        <v>6701002</v>
      </c>
      <c r="U12" s="4">
        <f t="shared" si="3"/>
        <v>3048145</v>
      </c>
      <c r="V12" s="5">
        <v>2.2000000000000002E-2</v>
      </c>
    </row>
    <row r="13" spans="1:22" x14ac:dyDescent="0.2">
      <c r="A13" s="16" t="s">
        <v>248</v>
      </c>
      <c r="B13" s="4">
        <v>46500</v>
      </c>
      <c r="C13" s="4">
        <v>69400</v>
      </c>
      <c r="D13" s="4">
        <v>-22900</v>
      </c>
      <c r="E13" s="4">
        <v>-409490000</v>
      </c>
      <c r="F13" s="4">
        <f t="shared" si="0"/>
        <v>-17323503587</v>
      </c>
      <c r="G13" s="4">
        <v>372600</v>
      </c>
      <c r="H13" s="4">
        <v>221000</v>
      </c>
      <c r="I13" s="4">
        <v>151600</v>
      </c>
      <c r="J13" s="4">
        <v>2706185000</v>
      </c>
      <c r="K13" s="4">
        <f t="shared" si="1"/>
        <v>-35123278000</v>
      </c>
      <c r="L13" s="4">
        <v>2295</v>
      </c>
      <c r="M13" s="4">
        <v>1628</v>
      </c>
      <c r="N13" s="4">
        <v>283</v>
      </c>
      <c r="O13" s="4">
        <v>166</v>
      </c>
      <c r="P13" s="4">
        <v>6567900</v>
      </c>
      <c r="Q13" s="4">
        <v>4117600</v>
      </c>
      <c r="R13" s="5">
        <v>5.6000000000000008E-3</v>
      </c>
      <c r="S13" s="4">
        <v>11027926</v>
      </c>
      <c r="T13" s="4">
        <f t="shared" si="2"/>
        <v>16350916.5</v>
      </c>
      <c r="U13" s="4">
        <f t="shared" si="3"/>
        <v>3048145</v>
      </c>
      <c r="V13" s="5">
        <v>2.2099999999999998E-2</v>
      </c>
    </row>
    <row r="14" spans="1:22" x14ac:dyDescent="0.2">
      <c r="A14" s="16" t="s">
        <v>240</v>
      </c>
      <c r="B14" s="4">
        <v>408800</v>
      </c>
      <c r="C14" s="4">
        <v>1936800</v>
      </c>
      <c r="D14" s="4">
        <v>-1528000</v>
      </c>
      <c r="E14" s="4">
        <v>-26901650000</v>
      </c>
      <c r="F14" s="4">
        <f t="shared" si="0"/>
        <v>-16914013587</v>
      </c>
      <c r="G14" s="4">
        <v>966100</v>
      </c>
      <c r="H14" s="4">
        <v>369900</v>
      </c>
      <c r="I14" s="4">
        <v>596200</v>
      </c>
      <c r="J14" s="4">
        <v>10788685000</v>
      </c>
      <c r="K14" s="4">
        <f t="shared" si="1"/>
        <v>-37829463000</v>
      </c>
      <c r="L14" s="4">
        <v>5832</v>
      </c>
      <c r="M14" s="4">
        <v>2785</v>
      </c>
      <c r="N14" s="4">
        <v>853</v>
      </c>
      <c r="O14" s="4">
        <v>320</v>
      </c>
      <c r="P14" s="4">
        <v>21536900</v>
      </c>
      <c r="Q14" s="4">
        <v>8702900</v>
      </c>
      <c r="R14" s="5">
        <v>2.58E-2</v>
      </c>
      <c r="S14" s="4">
        <v>30604262</v>
      </c>
      <c r="T14" s="4">
        <f t="shared" si="2"/>
        <v>4991056</v>
      </c>
      <c r="U14" s="4">
        <f t="shared" si="3"/>
        <v>3048145</v>
      </c>
      <c r="V14" s="5">
        <v>4.4000000000000004E-2</v>
      </c>
    </row>
    <row r="15" spans="1:22" x14ac:dyDescent="0.2">
      <c r="A15" s="16" t="s">
        <v>239</v>
      </c>
      <c r="B15" s="4">
        <v>154100</v>
      </c>
      <c r="C15" s="4">
        <v>513900</v>
      </c>
      <c r="D15" s="4">
        <v>-359800</v>
      </c>
      <c r="E15" s="4">
        <v>-6197080000</v>
      </c>
      <c r="F15" s="4">
        <f t="shared" si="0"/>
        <v>9987636413</v>
      </c>
      <c r="G15" s="4">
        <v>61000</v>
      </c>
      <c r="H15" s="4">
        <v>548104</v>
      </c>
      <c r="I15" s="4">
        <v>-487104</v>
      </c>
      <c r="J15" s="4">
        <v>-8379714000</v>
      </c>
      <c r="K15" s="4">
        <f t="shared" si="1"/>
        <v>-48618148000</v>
      </c>
      <c r="L15" s="4">
        <v>1605</v>
      </c>
      <c r="M15" s="4">
        <v>1257</v>
      </c>
      <c r="N15" s="4">
        <v>156</v>
      </c>
      <c r="O15" s="4">
        <v>77</v>
      </c>
      <c r="P15" s="4">
        <v>5029900</v>
      </c>
      <c r="Q15" s="4">
        <v>2117600</v>
      </c>
      <c r="R15" s="5">
        <v>8.6999999999999994E-3</v>
      </c>
      <c r="S15" s="4">
        <v>7156654</v>
      </c>
      <c r="T15" s="4">
        <f t="shared" si="2"/>
        <v>4700622.5</v>
      </c>
      <c r="U15" s="4">
        <f t="shared" si="3"/>
        <v>2030227</v>
      </c>
      <c r="V15" s="5">
        <v>2.0099999999999996E-2</v>
      </c>
    </row>
    <row r="16" spans="1:22" x14ac:dyDescent="0.2">
      <c r="A16" s="16" t="s">
        <v>238</v>
      </c>
      <c r="B16" s="4">
        <v>267000</v>
      </c>
      <c r="C16" s="4">
        <v>618800</v>
      </c>
      <c r="D16" s="4">
        <v>-351800</v>
      </c>
      <c r="E16" s="4">
        <v>-6106260000</v>
      </c>
      <c r="F16" s="4">
        <f t="shared" si="0"/>
        <v>16184716413</v>
      </c>
      <c r="G16" s="4">
        <v>157400</v>
      </c>
      <c r="H16" s="4">
        <v>304401</v>
      </c>
      <c r="I16" s="4">
        <v>-147001</v>
      </c>
      <c r="J16" s="4">
        <v>-2533546000</v>
      </c>
      <c r="K16" s="4">
        <f t="shared" si="1"/>
        <v>-40238434000</v>
      </c>
      <c r="L16" s="4">
        <v>1056</v>
      </c>
      <c r="M16" s="4">
        <v>908</v>
      </c>
      <c r="N16" s="4">
        <v>172</v>
      </c>
      <c r="O16" s="4">
        <v>137</v>
      </c>
      <c r="P16" s="4">
        <v>3640900</v>
      </c>
      <c r="Q16" s="4">
        <v>3318900</v>
      </c>
      <c r="R16" s="5">
        <v>-5.6999999999999993E-3</v>
      </c>
      <c r="S16" s="4">
        <v>6972007</v>
      </c>
      <c r="T16" s="4">
        <f t="shared" si="2"/>
        <v>3062837</v>
      </c>
      <c r="U16" s="4">
        <f t="shared" si="3"/>
        <v>2030227</v>
      </c>
      <c r="V16" s="5">
        <v>1.43E-2</v>
      </c>
    </row>
    <row r="17" spans="1:21" x14ac:dyDescent="0.2">
      <c r="A17" s="16" t="s">
        <v>234</v>
      </c>
      <c r="B17" s="4">
        <v>3125400</v>
      </c>
      <c r="C17" s="4">
        <v>2834400</v>
      </c>
      <c r="D17" s="4">
        <v>291000</v>
      </c>
      <c r="E17" s="4">
        <v>5069920000</v>
      </c>
      <c r="F17" s="4">
        <f t="shared" si="0"/>
        <v>22290976413</v>
      </c>
      <c r="G17" s="4">
        <v>372697</v>
      </c>
      <c r="H17" s="4">
        <v>2785902</v>
      </c>
      <c r="I17" s="4">
        <v>-2413205</v>
      </c>
      <c r="J17" s="4">
        <v>-43781837000</v>
      </c>
      <c r="K17" s="4">
        <f t="shared" si="1"/>
        <v>-37704888000</v>
      </c>
      <c r="L17" s="4">
        <v>803</v>
      </c>
      <c r="M17" s="4">
        <v>593</v>
      </c>
      <c r="N17" s="4">
        <v>63</v>
      </c>
      <c r="O17" s="4">
        <v>51</v>
      </c>
      <c r="P17" s="4">
        <v>180100</v>
      </c>
      <c r="Q17" s="4">
        <v>96200</v>
      </c>
      <c r="R17" s="5">
        <v>5.7999999999999996E-3</v>
      </c>
      <c r="S17" s="4">
        <v>3048145</v>
      </c>
      <c r="T17" s="4">
        <f t="shared" si="2"/>
        <v>3640079</v>
      </c>
      <c r="U17" s="4">
        <f t="shared" si="3"/>
        <v>2030227</v>
      </c>
    </row>
    <row r="18" spans="1:21" x14ac:dyDescent="0.2">
      <c r="A18" s="16" t="s">
        <v>233</v>
      </c>
      <c r="B18" s="4">
        <v>92600</v>
      </c>
      <c r="C18" s="4">
        <v>35207</v>
      </c>
      <c r="D18" s="4">
        <v>57393</v>
      </c>
      <c r="E18" s="4">
        <v>993090000</v>
      </c>
      <c r="F18" s="4">
        <f t="shared" si="0"/>
        <v>17221056413</v>
      </c>
      <c r="G18" s="4">
        <v>479600</v>
      </c>
      <c r="H18" s="4">
        <v>357829</v>
      </c>
      <c r="I18" s="4">
        <v>121771</v>
      </c>
      <c r="J18" s="4">
        <v>2128522000</v>
      </c>
      <c r="K18" s="4">
        <f t="shared" si="1"/>
        <v>6076949000</v>
      </c>
      <c r="L18" s="4"/>
      <c r="M18" s="4"/>
      <c r="N18" s="4"/>
      <c r="O18" s="4"/>
      <c r="P18" s="4">
        <v>2681200</v>
      </c>
      <c r="Q18" s="4">
        <v>1162000</v>
      </c>
      <c r="R18" s="5">
        <v>-2.8000000000000004E-3</v>
      </c>
      <c r="S18" s="4">
        <v>3899546</v>
      </c>
      <c r="T18" s="4">
        <f t="shared" si="2"/>
        <v>4344004</v>
      </c>
      <c r="U18" s="4">
        <f t="shared" si="3"/>
        <v>2030227</v>
      </c>
    </row>
    <row r="19" spans="1:21" x14ac:dyDescent="0.2">
      <c r="A19" s="16" t="s">
        <v>232</v>
      </c>
      <c r="B19" s="4">
        <v>2560600</v>
      </c>
      <c r="C19" s="4">
        <v>110000</v>
      </c>
      <c r="D19" s="4">
        <v>2450600</v>
      </c>
      <c r="E19" s="4">
        <v>42241730000</v>
      </c>
      <c r="F19" s="4">
        <f t="shared" si="0"/>
        <v>16227966413</v>
      </c>
      <c r="G19" s="4">
        <v>2712900</v>
      </c>
      <c r="H19" s="4">
        <v>16300</v>
      </c>
      <c r="I19" s="4">
        <v>2696600</v>
      </c>
      <c r="J19" s="4">
        <v>46460655000</v>
      </c>
      <c r="K19" s="4">
        <f t="shared" si="1"/>
        <v>3948427000</v>
      </c>
      <c r="L19" s="4"/>
      <c r="M19" s="4"/>
      <c r="N19" s="4"/>
      <c r="O19" s="4"/>
      <c r="P19" s="4">
        <v>4008900</v>
      </c>
      <c r="Q19" s="4">
        <v>715400</v>
      </c>
      <c r="R19" s="5">
        <v>2.06E-2</v>
      </c>
      <c r="S19" s="4">
        <v>5357747</v>
      </c>
      <c r="T19" s="4">
        <f t="shared" si="2"/>
        <v>2682773</v>
      </c>
      <c r="U19" s="4">
        <f t="shared" si="3"/>
        <v>2030227</v>
      </c>
    </row>
    <row r="20" spans="1:21" x14ac:dyDescent="0.2">
      <c r="A20" s="16" t="s">
        <v>231</v>
      </c>
      <c r="B20" s="4">
        <v>124000</v>
      </c>
      <c r="C20" s="4">
        <v>331500</v>
      </c>
      <c r="D20" s="4">
        <v>-207500</v>
      </c>
      <c r="E20" s="4">
        <v>-3528060000</v>
      </c>
      <c r="F20" s="4">
        <f t="shared" si="0"/>
        <v>-26013763587</v>
      </c>
      <c r="G20" s="4">
        <v>671100</v>
      </c>
      <c r="H20" s="4">
        <v>494500</v>
      </c>
      <c r="I20" s="4">
        <v>176600</v>
      </c>
      <c r="J20" s="4">
        <v>3025970000</v>
      </c>
      <c r="K20" s="4">
        <f t="shared" si="1"/>
        <v>-42512228000</v>
      </c>
      <c r="L20" s="4"/>
      <c r="M20" s="4"/>
      <c r="N20" s="4"/>
      <c r="O20" s="4"/>
      <c r="P20" s="4">
        <v>593600</v>
      </c>
      <c r="Q20" s="4">
        <v>1360100</v>
      </c>
      <c r="R20" s="5">
        <v>-2.8999999999999998E-3</v>
      </c>
      <c r="S20" s="4">
        <v>2030227</v>
      </c>
      <c r="T20" s="4">
        <f t="shared" si="2"/>
        <v>2481553.5</v>
      </c>
      <c r="U20" s="4">
        <f t="shared" si="3"/>
        <v>2097571</v>
      </c>
    </row>
    <row r="21" spans="1:21" x14ac:dyDescent="0.2">
      <c r="A21" s="16" t="s">
        <v>230</v>
      </c>
      <c r="B21" s="4">
        <v>250600</v>
      </c>
      <c r="C21" s="4">
        <v>441726</v>
      </c>
      <c r="D21" s="4">
        <v>-191126</v>
      </c>
      <c r="E21" s="4">
        <v>-3245350000</v>
      </c>
      <c r="F21" s="4">
        <f t="shared" si="0"/>
        <v>-22485703587</v>
      </c>
      <c r="G21" s="4">
        <v>542900</v>
      </c>
      <c r="H21" s="4">
        <v>234800</v>
      </c>
      <c r="I21" s="4">
        <v>308100</v>
      </c>
      <c r="J21" s="4">
        <v>5264495000</v>
      </c>
      <c r="K21" s="4">
        <f t="shared" si="1"/>
        <v>-45538198000</v>
      </c>
      <c r="L21" s="4"/>
      <c r="M21" s="4"/>
      <c r="N21" s="4"/>
      <c r="O21" s="4"/>
      <c r="P21" s="4">
        <v>1297100</v>
      </c>
      <c r="Q21" s="4">
        <v>1214300</v>
      </c>
      <c r="R21" s="5">
        <v>8.8999999999999999E-3</v>
      </c>
      <c r="S21" s="4">
        <v>2546800</v>
      </c>
      <c r="T21" s="4">
        <f t="shared" si="2"/>
        <v>3352871.5</v>
      </c>
      <c r="U21" s="4">
        <f t="shared" si="3"/>
        <v>2097571</v>
      </c>
    </row>
    <row r="22" spans="1:21" x14ac:dyDescent="0.2">
      <c r="A22" s="16" t="s">
        <v>229</v>
      </c>
      <c r="B22" s="4">
        <v>162300</v>
      </c>
      <c r="C22" s="4">
        <v>735700</v>
      </c>
      <c r="D22" s="4">
        <v>-573400</v>
      </c>
      <c r="E22" s="4">
        <v>-9612790000</v>
      </c>
      <c r="F22" s="4">
        <f t="shared" si="0"/>
        <v>-19240353587</v>
      </c>
      <c r="G22" s="4">
        <v>129800</v>
      </c>
      <c r="H22" s="4">
        <v>660000</v>
      </c>
      <c r="I22" s="4">
        <v>-530200</v>
      </c>
      <c r="J22" s="4">
        <v>-8884510000</v>
      </c>
      <c r="K22" s="4">
        <f t="shared" si="1"/>
        <v>-50802693000</v>
      </c>
      <c r="L22" s="4"/>
      <c r="M22" s="4"/>
      <c r="N22" s="4"/>
      <c r="O22" s="4"/>
      <c r="P22" s="4">
        <v>816400</v>
      </c>
      <c r="Q22" s="4">
        <v>1433200</v>
      </c>
      <c r="R22" s="5">
        <v>0</v>
      </c>
      <c r="S22" s="4">
        <v>2374078</v>
      </c>
      <c r="T22" s="4">
        <f t="shared" si="2"/>
        <v>3417709.5</v>
      </c>
      <c r="U22" s="4">
        <f t="shared" si="3"/>
        <v>2097571</v>
      </c>
    </row>
    <row r="23" spans="1:21" x14ac:dyDescent="0.2">
      <c r="A23" s="16" t="s">
        <v>228</v>
      </c>
      <c r="B23" s="4">
        <v>1456800</v>
      </c>
      <c r="C23" s="4">
        <v>1691800</v>
      </c>
      <c r="D23" s="4">
        <v>-235000</v>
      </c>
      <c r="E23" s="4">
        <v>-3965650000</v>
      </c>
      <c r="F23" s="4">
        <f t="shared" si="0"/>
        <v>-9627563587</v>
      </c>
      <c r="G23" s="4">
        <v>290600</v>
      </c>
      <c r="H23" s="4">
        <v>1852701</v>
      </c>
      <c r="I23" s="4">
        <v>-1562101</v>
      </c>
      <c r="J23" s="4">
        <v>-27100296000</v>
      </c>
      <c r="K23" s="4">
        <f t="shared" si="1"/>
        <v>-41918183000</v>
      </c>
      <c r="L23" s="4"/>
      <c r="M23" s="4"/>
      <c r="N23" s="4"/>
      <c r="O23" s="4"/>
      <c r="P23" s="4">
        <v>952500</v>
      </c>
      <c r="Q23" s="4">
        <v>944300</v>
      </c>
      <c r="R23" s="5">
        <v>0</v>
      </c>
      <c r="S23" s="4">
        <v>2097571</v>
      </c>
      <c r="T23" s="4">
        <f t="shared" si="2"/>
        <v>8952461</v>
      </c>
      <c r="U23" s="4">
        <f t="shared" si="3"/>
        <v>2429238</v>
      </c>
    </row>
    <row r="24" spans="1:21" x14ac:dyDescent="0.2">
      <c r="A24" s="16" t="s">
        <v>222</v>
      </c>
      <c r="B24" s="4">
        <v>24100</v>
      </c>
      <c r="C24" s="4">
        <v>528500</v>
      </c>
      <c r="D24" s="4">
        <v>-504400</v>
      </c>
      <c r="E24" s="4">
        <v>-8528160000</v>
      </c>
      <c r="F24" s="4">
        <f t="shared" si="0"/>
        <v>-5661913587</v>
      </c>
      <c r="G24" s="4">
        <v>63800</v>
      </c>
      <c r="H24" s="4">
        <v>746100</v>
      </c>
      <c r="I24" s="4">
        <v>-682300</v>
      </c>
      <c r="J24" s="4">
        <v>-11531680000</v>
      </c>
      <c r="K24" s="4">
        <f t="shared" si="1"/>
        <v>-14817887000</v>
      </c>
      <c r="L24" s="4"/>
      <c r="M24" s="4"/>
      <c r="N24" s="4"/>
      <c r="O24" s="4"/>
      <c r="P24" s="4">
        <v>1075100</v>
      </c>
      <c r="Q24" s="4">
        <v>1612600</v>
      </c>
      <c r="R24" s="5">
        <v>-5.7999999999999996E-3</v>
      </c>
      <c r="S24" s="4">
        <v>2825458</v>
      </c>
      <c r="T24" s="4">
        <f t="shared" si="2"/>
        <v>8217296.5</v>
      </c>
      <c r="U24" s="4">
        <f t="shared" si="3"/>
        <v>2429238</v>
      </c>
    </row>
    <row r="25" spans="1:21" x14ac:dyDescent="0.2">
      <c r="A25" s="16" t="s">
        <v>213</v>
      </c>
      <c r="B25" s="4">
        <v>215200</v>
      </c>
      <c r="C25" s="4">
        <v>400600</v>
      </c>
      <c r="D25" s="4">
        <v>-185400</v>
      </c>
      <c r="E25" s="4">
        <v>-3116010000</v>
      </c>
      <c r="F25" s="4">
        <f t="shared" si="0"/>
        <v>2866246413</v>
      </c>
      <c r="G25" s="4">
        <v>693100</v>
      </c>
      <c r="H25" s="4">
        <v>812700</v>
      </c>
      <c r="I25" s="4">
        <v>-119600</v>
      </c>
      <c r="J25" s="4">
        <v>-1987605000</v>
      </c>
      <c r="K25" s="4">
        <f t="shared" si="1"/>
        <v>-3286207000</v>
      </c>
      <c r="L25" s="4"/>
      <c r="M25" s="4"/>
      <c r="N25" s="4"/>
      <c r="O25" s="4"/>
      <c r="P25" s="4">
        <v>1403700</v>
      </c>
      <c r="Q25" s="4">
        <v>940600</v>
      </c>
      <c r="R25" s="5">
        <v>6.0000000000000001E-3</v>
      </c>
      <c r="S25" s="4">
        <v>2429238</v>
      </c>
      <c r="T25" s="4">
        <f t="shared" si="2"/>
        <v>3784718.5</v>
      </c>
      <c r="U25" s="4">
        <f t="shared" si="3"/>
        <v>2416307</v>
      </c>
    </row>
    <row r="26" spans="1:21" x14ac:dyDescent="0.2">
      <c r="A26" s="16" t="s">
        <v>212</v>
      </c>
      <c r="B26" s="4">
        <v>140400</v>
      </c>
      <c r="C26" s="4">
        <v>368800</v>
      </c>
      <c r="D26" s="4">
        <v>-228400</v>
      </c>
      <c r="E26" s="4">
        <v>-3855850000</v>
      </c>
      <c r="F26" s="4">
        <f t="shared" si="0"/>
        <v>5982256413</v>
      </c>
      <c r="G26" s="4">
        <v>449400</v>
      </c>
      <c r="H26" s="4">
        <v>471900</v>
      </c>
      <c r="I26" s="4">
        <v>-22500</v>
      </c>
      <c r="J26" s="4">
        <v>-367445000</v>
      </c>
      <c r="K26" s="4">
        <f>K27+J26</f>
        <v>-1298602000</v>
      </c>
      <c r="L26" s="4"/>
      <c r="M26" s="4"/>
      <c r="N26" s="4"/>
      <c r="O26" s="4"/>
      <c r="P26" s="4">
        <v>1675500</v>
      </c>
      <c r="Q26" s="4">
        <v>1256600</v>
      </c>
      <c r="R26" s="5">
        <v>-2.8999999999999998E-3</v>
      </c>
      <c r="S26" s="4">
        <v>3077529</v>
      </c>
      <c r="T26" s="4">
        <f t="shared" si="2"/>
        <v>7271295</v>
      </c>
      <c r="U26" s="4">
        <f t="shared" si="3"/>
        <v>2416307</v>
      </c>
    </row>
    <row r="27" spans="1:21" x14ac:dyDescent="0.2">
      <c r="A27" s="16" t="s">
        <v>211</v>
      </c>
      <c r="B27" s="4">
        <v>147200</v>
      </c>
      <c r="C27" s="4">
        <v>336300</v>
      </c>
      <c r="D27" s="4">
        <v>-189100</v>
      </c>
      <c r="E27" s="4">
        <v>-3201360000</v>
      </c>
      <c r="F27" s="4">
        <f t="shared" si="0"/>
        <v>9838106413</v>
      </c>
      <c r="G27" s="4">
        <v>380600</v>
      </c>
      <c r="H27" s="4">
        <v>263600</v>
      </c>
      <c r="I27" s="4">
        <v>117000</v>
      </c>
      <c r="J27" s="4">
        <v>1979815000</v>
      </c>
      <c r="K27" s="4">
        <f>J27+K29</f>
        <v>-931157000</v>
      </c>
      <c r="R27" s="5">
        <v>3.0000000000000001E-3</v>
      </c>
      <c r="S27" s="4">
        <v>3380612</v>
      </c>
      <c r="T27" s="4">
        <f t="shared" si="2"/>
        <v>6259053.5</v>
      </c>
      <c r="U27" s="4">
        <f t="shared" si="3"/>
        <v>2416307</v>
      </c>
    </row>
    <row r="28" spans="1:21" x14ac:dyDescent="0.2">
      <c r="A28" s="16" t="s">
        <v>210</v>
      </c>
      <c r="B28" s="4">
        <v>416800</v>
      </c>
      <c r="C28" s="4">
        <v>369410</v>
      </c>
      <c r="D28" s="4">
        <v>47390</v>
      </c>
      <c r="E28" s="4">
        <v>820600000</v>
      </c>
      <c r="F28" s="4">
        <f t="shared" si="0"/>
        <v>13039466413</v>
      </c>
      <c r="L28" s="4"/>
      <c r="M28" s="4"/>
      <c r="N28" s="4"/>
      <c r="O28" s="4"/>
      <c r="P28" s="4">
        <v>1240700</v>
      </c>
      <c r="Q28" s="4">
        <v>1818100</v>
      </c>
      <c r="R28" s="5">
        <v>-5.7999999999999996E-3</v>
      </c>
      <c r="S28" s="4">
        <v>3330261</v>
      </c>
      <c r="T28" s="4">
        <f t="shared" si="2"/>
        <v>6006667</v>
      </c>
      <c r="U28" s="4">
        <f t="shared" si="3"/>
        <v>2416307</v>
      </c>
    </row>
    <row r="29" spans="1:21" x14ac:dyDescent="0.2">
      <c r="A29" s="16" t="s">
        <v>209</v>
      </c>
      <c r="B29" s="4">
        <v>111300</v>
      </c>
      <c r="C29" s="4">
        <v>315427</v>
      </c>
      <c r="D29" s="4">
        <v>-204127</v>
      </c>
      <c r="E29" s="4">
        <v>-3496980000</v>
      </c>
      <c r="F29" s="4">
        <f t="shared" si="0"/>
        <v>12218866413</v>
      </c>
      <c r="G29" s="4">
        <v>138600</v>
      </c>
      <c r="H29" s="4">
        <v>306002</v>
      </c>
      <c r="I29" s="4">
        <v>-167402</v>
      </c>
      <c r="J29" s="4">
        <v>-2910972000</v>
      </c>
      <c r="K29" s="4">
        <f>J29</f>
        <v>-2910972000</v>
      </c>
      <c r="R29" s="5">
        <v>-2.0099999999999996E-2</v>
      </c>
      <c r="S29" s="4">
        <v>3335319</v>
      </c>
      <c r="T29" s="4">
        <f t="shared" si="2"/>
        <v>2442210</v>
      </c>
      <c r="U29" s="4">
        <f t="shared" si="3"/>
        <v>2416307</v>
      </c>
    </row>
    <row r="30" spans="1:21" x14ac:dyDescent="0.2">
      <c r="A30" s="16" t="s">
        <v>208</v>
      </c>
      <c r="B30" s="4">
        <v>117210</v>
      </c>
      <c r="C30" s="4">
        <v>404879</v>
      </c>
      <c r="D30" s="4">
        <v>-287669</v>
      </c>
      <c r="E30" s="4">
        <v>-4978310000</v>
      </c>
      <c r="F30" s="4">
        <f t="shared" si="0"/>
        <v>15715846413</v>
      </c>
      <c r="R30" s="5">
        <v>0</v>
      </c>
      <c r="S30" s="4">
        <v>2416307</v>
      </c>
      <c r="T30" s="4">
        <f t="shared" si="2"/>
        <v>3419177</v>
      </c>
      <c r="U30" s="4">
        <f t="shared" si="3"/>
        <v>4331665</v>
      </c>
    </row>
    <row r="31" spans="1:21" x14ac:dyDescent="0.2">
      <c r="A31" s="16" t="s">
        <v>207</v>
      </c>
      <c r="B31" s="4">
        <v>2573160</v>
      </c>
      <c r="C31" s="4">
        <v>2043000</v>
      </c>
      <c r="D31" s="4">
        <v>530160</v>
      </c>
      <c r="E31" s="4">
        <v>9261800000</v>
      </c>
      <c r="F31" s="4">
        <f t="shared" si="0"/>
        <v>20694156413</v>
      </c>
      <c r="R31" s="5">
        <v>-5.6999999999999993E-3</v>
      </c>
      <c r="S31" s="4">
        <v>4331665</v>
      </c>
      <c r="T31" s="4">
        <f t="shared" si="2"/>
        <v>3926515.5</v>
      </c>
      <c r="U31" s="4">
        <f t="shared" si="3"/>
        <v>4491908</v>
      </c>
    </row>
    <row r="32" spans="1:21" x14ac:dyDescent="0.2">
      <c r="A32" s="16" t="s">
        <v>206</v>
      </c>
      <c r="B32" s="4">
        <v>776000</v>
      </c>
      <c r="C32" s="4">
        <v>613000</v>
      </c>
      <c r="D32" s="4">
        <v>163000</v>
      </c>
      <c r="E32" s="4">
        <v>2869100000</v>
      </c>
      <c r="F32" s="4">
        <f t="shared" si="0"/>
        <v>11432356413</v>
      </c>
      <c r="R32" s="5">
        <v>-5.6000000000000008E-3</v>
      </c>
      <c r="S32" s="4">
        <v>4737848</v>
      </c>
      <c r="T32" s="4">
        <f t="shared" si="2"/>
        <v>9314927.5</v>
      </c>
      <c r="U32" s="4">
        <f t="shared" si="3"/>
        <v>4491908</v>
      </c>
    </row>
    <row r="33" spans="1:21" x14ac:dyDescent="0.2">
      <c r="A33" s="16" t="s">
        <v>205</v>
      </c>
      <c r="B33" s="4">
        <v>1086500</v>
      </c>
      <c r="C33" s="4">
        <v>1526500</v>
      </c>
      <c r="D33" s="4">
        <v>-440000</v>
      </c>
      <c r="E33" s="4">
        <v>-7635420000</v>
      </c>
      <c r="F33" s="4">
        <f t="shared" si="0"/>
        <v>8563256413</v>
      </c>
      <c r="R33" s="5">
        <v>5.7999999999999996E-3</v>
      </c>
      <c r="S33" s="4">
        <v>15079464</v>
      </c>
      <c r="T33" s="4">
        <f t="shared" si="2"/>
        <v>10480971</v>
      </c>
      <c r="U33" s="4">
        <f t="shared" si="3"/>
        <v>4491908</v>
      </c>
    </row>
    <row r="34" spans="1:21" x14ac:dyDescent="0.2">
      <c r="A34" s="16" t="s">
        <v>204</v>
      </c>
      <c r="B34" s="4">
        <v>463300</v>
      </c>
      <c r="C34" s="4">
        <v>1089912</v>
      </c>
      <c r="D34" s="4">
        <v>-626612</v>
      </c>
      <c r="E34" s="4">
        <v>-10845640000</v>
      </c>
      <c r="F34" s="4">
        <f t="shared" si="0"/>
        <v>16198676413</v>
      </c>
      <c r="R34" s="5">
        <v>2.35E-2</v>
      </c>
      <c r="S34" s="4">
        <v>14005355</v>
      </c>
      <c r="T34" s="4">
        <f t="shared" si="2"/>
        <v>3398710</v>
      </c>
      <c r="U34" s="4">
        <f t="shared" si="3"/>
        <v>2468113</v>
      </c>
    </row>
    <row r="35" spans="1:21" x14ac:dyDescent="0.2">
      <c r="A35" s="16" t="s">
        <v>203</v>
      </c>
      <c r="B35" s="4">
        <v>563200</v>
      </c>
      <c r="C35" s="4">
        <v>817400</v>
      </c>
      <c r="D35" s="4">
        <v>-254200</v>
      </c>
      <c r="E35" s="4">
        <v>-4340850000</v>
      </c>
      <c r="F35" s="4">
        <f t="shared" si="0"/>
        <v>27044316413</v>
      </c>
      <c r="R35" s="5">
        <v>-8.6999999999999994E-3</v>
      </c>
      <c r="S35" s="4">
        <v>4491908</v>
      </c>
      <c r="T35" s="4">
        <f t="shared" si="2"/>
        <v>6889557</v>
      </c>
      <c r="U35" s="4">
        <f t="shared" si="3"/>
        <v>2468113</v>
      </c>
    </row>
    <row r="36" spans="1:21" x14ac:dyDescent="0.2">
      <c r="A36" s="16" t="s">
        <v>202</v>
      </c>
      <c r="B36" s="4">
        <v>548100</v>
      </c>
      <c r="C36" s="4">
        <v>1119400</v>
      </c>
      <c r="D36" s="4">
        <v>-571300</v>
      </c>
      <c r="E36" s="4">
        <v>-9901410000</v>
      </c>
      <c r="F36" s="4">
        <f t="shared" si="0"/>
        <v>31385166413</v>
      </c>
      <c r="R36" s="5">
        <v>5.8999999999999999E-3</v>
      </c>
      <c r="S36" s="4">
        <v>11161978</v>
      </c>
      <c r="T36" s="4">
        <f t="shared" si="2"/>
        <v>6955440.5</v>
      </c>
      <c r="U36" s="4">
        <f t="shared" si="3"/>
        <v>2468113</v>
      </c>
    </row>
    <row r="37" spans="1:21" x14ac:dyDescent="0.2">
      <c r="A37" s="16" t="s">
        <v>201</v>
      </c>
      <c r="B37" s="4">
        <v>290540</v>
      </c>
      <c r="C37" s="4">
        <v>103400</v>
      </c>
      <c r="D37" s="4">
        <v>187140</v>
      </c>
      <c r="E37" s="4">
        <v>3185210000</v>
      </c>
      <c r="F37" s="4">
        <f t="shared" si="0"/>
        <v>41286576413</v>
      </c>
      <c r="R37" s="5">
        <v>5.8999999999999999E-3</v>
      </c>
      <c r="S37" s="4">
        <v>9187846</v>
      </c>
      <c r="T37" s="4">
        <f t="shared" si="2"/>
        <v>8055922</v>
      </c>
      <c r="U37" s="4">
        <f t="shared" si="3"/>
        <v>2468113</v>
      </c>
    </row>
    <row r="38" spans="1:21" x14ac:dyDescent="0.2">
      <c r="A38" s="16" t="s">
        <v>200</v>
      </c>
      <c r="B38" s="4">
        <v>27800</v>
      </c>
      <c r="C38" s="4">
        <v>459339</v>
      </c>
      <c r="D38" s="4">
        <v>-431539</v>
      </c>
      <c r="E38" s="4">
        <v>-7336080000</v>
      </c>
      <c r="F38" s="4">
        <f t="shared" si="0"/>
        <v>38101366413</v>
      </c>
      <c r="R38" s="5">
        <v>9.0000000000000011E-3</v>
      </c>
      <c r="S38" s="4">
        <v>8678015</v>
      </c>
      <c r="T38" s="4">
        <f t="shared" si="2"/>
        <v>3844450.5</v>
      </c>
      <c r="U38" s="4">
        <f t="shared" si="3"/>
        <v>2468113</v>
      </c>
    </row>
    <row r="39" spans="1:21" x14ac:dyDescent="0.2">
      <c r="A39" s="16" t="s">
        <v>199</v>
      </c>
      <c r="B39" s="4">
        <v>796000</v>
      </c>
      <c r="C39" s="4">
        <v>101200</v>
      </c>
      <c r="D39" s="4">
        <v>694800</v>
      </c>
      <c r="E39" s="4">
        <v>11708330000</v>
      </c>
      <c r="F39" s="4">
        <f t="shared" si="0"/>
        <v>45437446413</v>
      </c>
      <c r="R39" s="5">
        <v>6.0000000000000001E-3</v>
      </c>
      <c r="S39" s="4">
        <v>2468113</v>
      </c>
      <c r="T39" s="4">
        <f t="shared" si="2"/>
        <v>6111788.5</v>
      </c>
      <c r="U39" s="4">
        <f t="shared" si="3"/>
        <v>2305512</v>
      </c>
    </row>
    <row r="40" spans="1:21" x14ac:dyDescent="0.2">
      <c r="A40" s="16" t="s">
        <v>198</v>
      </c>
      <c r="B40" s="4">
        <v>480900</v>
      </c>
      <c r="C40" s="4">
        <v>70400</v>
      </c>
      <c r="D40" s="4">
        <v>410500</v>
      </c>
      <c r="E40" s="4">
        <v>6807230000</v>
      </c>
      <c r="F40" s="4">
        <f t="shared" si="0"/>
        <v>33729116413</v>
      </c>
      <c r="R40" s="5">
        <v>6.0999999999999995E-3</v>
      </c>
      <c r="S40" s="4">
        <v>2506689</v>
      </c>
      <c r="T40" s="4">
        <f t="shared" si="2"/>
        <v>7811053</v>
      </c>
      <c r="U40" s="4">
        <f t="shared" si="3"/>
        <v>2305512</v>
      </c>
    </row>
    <row r="41" spans="1:21" x14ac:dyDescent="0.2">
      <c r="A41" s="16" t="s">
        <v>197</v>
      </c>
      <c r="B41" s="4">
        <v>112400</v>
      </c>
      <c r="C41" s="4">
        <v>62800</v>
      </c>
      <c r="D41" s="4">
        <v>49600</v>
      </c>
      <c r="E41" s="4">
        <v>826760000</v>
      </c>
      <c r="F41" s="4">
        <f t="shared" si="0"/>
        <v>26921886413</v>
      </c>
      <c r="R41" s="5">
        <v>-2.0499999999999997E-2</v>
      </c>
      <c r="S41" s="4">
        <v>3115183</v>
      </c>
      <c r="T41" s="4">
        <f t="shared" si="2"/>
        <v>3892671.5</v>
      </c>
      <c r="U41" s="4">
        <f t="shared" si="3"/>
        <v>2305512</v>
      </c>
    </row>
    <row r="42" spans="1:21" x14ac:dyDescent="0.2">
      <c r="A42" s="16" t="s">
        <v>196</v>
      </c>
      <c r="B42" s="4">
        <v>160800</v>
      </c>
      <c r="C42" s="4">
        <v>26020</v>
      </c>
      <c r="D42" s="4">
        <v>134780</v>
      </c>
      <c r="E42" s="4">
        <v>2281920000</v>
      </c>
      <c r="F42" s="4">
        <f t="shared" si="0"/>
        <v>26095126413</v>
      </c>
      <c r="R42" s="5">
        <v>0</v>
      </c>
      <c r="S42" s="4">
        <v>3550391</v>
      </c>
      <c r="T42" s="4">
        <f t="shared" si="2"/>
        <v>6437237.5</v>
      </c>
      <c r="U42" s="4">
        <f t="shared" si="3"/>
        <v>2305512</v>
      </c>
    </row>
    <row r="43" spans="1:21" x14ac:dyDescent="0.2">
      <c r="A43" s="16" t="s">
        <v>195</v>
      </c>
      <c r="B43" s="4">
        <v>150230</v>
      </c>
      <c r="C43" s="4">
        <v>770800</v>
      </c>
      <c r="D43" s="4">
        <v>-620570</v>
      </c>
      <c r="E43" s="4">
        <v>-10669240000</v>
      </c>
      <c r="F43" s="4">
        <f t="shared" si="0"/>
        <v>23813206413</v>
      </c>
      <c r="R43" s="5">
        <v>-5.7999999999999996E-3</v>
      </c>
      <c r="S43" s="4">
        <v>6956587</v>
      </c>
      <c r="T43" s="4">
        <f t="shared" si="2"/>
        <v>3895719</v>
      </c>
      <c r="U43" s="4">
        <f t="shared" si="3"/>
        <v>2305512</v>
      </c>
    </row>
    <row r="44" spans="1:21" x14ac:dyDescent="0.2">
      <c r="A44" s="16" t="s">
        <v>194</v>
      </c>
      <c r="B44" s="4">
        <v>210100</v>
      </c>
      <c r="C44" s="4">
        <v>217900</v>
      </c>
      <c r="D44" s="4">
        <v>-7800</v>
      </c>
      <c r="E44" s="4">
        <v>-111550000</v>
      </c>
      <c r="F44" s="4">
        <f t="shared" si="0"/>
        <v>34482446413</v>
      </c>
      <c r="R44" s="5">
        <v>3.0000000000000001E-3</v>
      </c>
      <c r="S44" s="4">
        <v>2305512</v>
      </c>
      <c r="T44" s="4">
        <f t="shared" si="2"/>
        <v>5615021.5</v>
      </c>
      <c r="U44" s="4">
        <f t="shared" si="3"/>
        <v>2617136</v>
      </c>
    </row>
    <row r="45" spans="1:21" x14ac:dyDescent="0.2">
      <c r="A45" s="16" t="s">
        <v>193</v>
      </c>
      <c r="B45" s="4">
        <v>188300</v>
      </c>
      <c r="C45" s="4">
        <v>106000</v>
      </c>
      <c r="D45" s="4">
        <v>82300</v>
      </c>
      <c r="E45" s="4">
        <v>1405920000</v>
      </c>
      <c r="F45" s="4">
        <f t="shared" si="0"/>
        <v>34593996413</v>
      </c>
      <c r="R45" s="5">
        <v>-8.6999999999999994E-3</v>
      </c>
      <c r="S45" s="4">
        <v>2617136</v>
      </c>
      <c r="T45" s="4">
        <f t="shared" si="2"/>
        <v>4215991</v>
      </c>
      <c r="U45" s="4">
        <f t="shared" si="3"/>
        <v>4723035</v>
      </c>
    </row>
    <row r="46" spans="1:21" x14ac:dyDescent="0.2">
      <c r="A46" s="16" t="s">
        <v>192</v>
      </c>
      <c r="B46" s="4">
        <v>1965720</v>
      </c>
      <c r="C46" s="4">
        <v>292300</v>
      </c>
      <c r="D46" s="4">
        <v>1673420</v>
      </c>
      <c r="E46" s="4">
        <v>28777710000</v>
      </c>
      <c r="F46" s="4">
        <f t="shared" si="0"/>
        <v>33188076413</v>
      </c>
      <c r="R46" s="5">
        <v>1.18E-2</v>
      </c>
      <c r="S46" s="4">
        <v>4723035</v>
      </c>
      <c r="T46" s="4">
        <f t="shared" si="2"/>
        <v>5908230.5</v>
      </c>
      <c r="U46" s="4">
        <f t="shared" si="3"/>
        <v>4234952</v>
      </c>
    </row>
    <row r="47" spans="1:21" x14ac:dyDescent="0.2">
      <c r="A47" s="16" t="s">
        <v>191</v>
      </c>
      <c r="B47" s="4">
        <v>306773</v>
      </c>
      <c r="C47" s="4">
        <v>1106200</v>
      </c>
      <c r="D47" s="4">
        <v>-799427</v>
      </c>
      <c r="E47" s="4">
        <v>-13718530000</v>
      </c>
      <c r="F47" s="4">
        <f t="shared" si="0"/>
        <v>4410366413</v>
      </c>
      <c r="R47" s="5">
        <v>-2.8500000000000001E-2</v>
      </c>
      <c r="S47" s="4">
        <v>7433829</v>
      </c>
      <c r="T47" s="4">
        <f t="shared" si="2"/>
        <v>5479026</v>
      </c>
      <c r="U47" s="4">
        <f t="shared" si="3"/>
        <v>4234952</v>
      </c>
    </row>
    <row r="48" spans="1:21" x14ac:dyDescent="0.2">
      <c r="A48" s="16" t="s">
        <v>190</v>
      </c>
      <c r="B48" s="4">
        <v>908397</v>
      </c>
      <c r="C48" s="4">
        <v>1175400</v>
      </c>
      <c r="D48" s="4">
        <v>-267003</v>
      </c>
      <c r="E48" s="4">
        <v>-4629630000</v>
      </c>
      <c r="F48" s="4">
        <f t="shared" si="0"/>
        <v>18128896413</v>
      </c>
      <c r="R48" s="5">
        <v>-1.1200000000000002E-2</v>
      </c>
      <c r="S48" s="4">
        <v>5220788</v>
      </c>
      <c r="T48" s="4">
        <f t="shared" si="2"/>
        <v>8661507.5</v>
      </c>
      <c r="U48" s="4">
        <f t="shared" si="3"/>
        <v>4234952</v>
      </c>
    </row>
    <row r="49" spans="1:21" x14ac:dyDescent="0.2">
      <c r="A49" s="16" t="s">
        <v>189</v>
      </c>
      <c r="B49" s="4">
        <v>1961300</v>
      </c>
      <c r="C49" s="4">
        <v>1336800</v>
      </c>
      <c r="D49" s="4">
        <v>624500</v>
      </c>
      <c r="E49" s="4">
        <v>10872810000</v>
      </c>
      <c r="F49" s="4">
        <f t="shared" si="0"/>
        <v>22758526413</v>
      </c>
      <c r="R49" s="5">
        <v>1.7299999999999999E-2</v>
      </c>
      <c r="S49" s="4">
        <v>9716888</v>
      </c>
      <c r="T49" s="4">
        <f t="shared" si="2"/>
        <v>7845903</v>
      </c>
      <c r="U49" s="4">
        <f t="shared" si="3"/>
        <v>4234952</v>
      </c>
    </row>
    <row r="50" spans="1:21" x14ac:dyDescent="0.2">
      <c r="A50" s="16" t="s">
        <v>188</v>
      </c>
      <c r="B50" s="4">
        <v>61900</v>
      </c>
      <c r="C50" s="4">
        <v>750800</v>
      </c>
      <c r="D50" s="4">
        <v>-688900</v>
      </c>
      <c r="E50" s="4">
        <v>-12073880000</v>
      </c>
      <c r="F50" s="4">
        <f t="shared" si="0"/>
        <v>11885716413</v>
      </c>
      <c r="R50" s="5">
        <v>8.6999999999999994E-3</v>
      </c>
      <c r="S50" s="4">
        <v>12506923</v>
      </c>
      <c r="T50" s="4">
        <f t="shared" si="2"/>
        <v>3585916</v>
      </c>
      <c r="U50" s="4">
        <f t="shared" si="3"/>
        <v>3708947</v>
      </c>
    </row>
    <row r="51" spans="1:21" x14ac:dyDescent="0.2">
      <c r="A51" s="16" t="s">
        <v>187</v>
      </c>
      <c r="B51" s="4">
        <v>2118800</v>
      </c>
      <c r="C51" s="4">
        <v>579600</v>
      </c>
      <c r="D51" s="4">
        <v>1539200</v>
      </c>
      <c r="E51" s="4">
        <v>26351440000</v>
      </c>
      <c r="F51" s="4">
        <f t="shared" si="0"/>
        <v>23959596413</v>
      </c>
      <c r="R51" s="5">
        <v>1.4800000000000001E-2</v>
      </c>
      <c r="S51" s="4">
        <v>4234952</v>
      </c>
      <c r="T51" s="4">
        <f t="shared" si="2"/>
        <v>5103775.5</v>
      </c>
      <c r="U51" s="4">
        <f t="shared" si="3"/>
        <v>3708947</v>
      </c>
    </row>
    <row r="52" spans="1:21" x14ac:dyDescent="0.2">
      <c r="A52" s="16" t="s">
        <v>186</v>
      </c>
      <c r="B52" s="4">
        <v>1957500</v>
      </c>
      <c r="C52" s="4">
        <v>211400</v>
      </c>
      <c r="D52" s="4">
        <v>1746100</v>
      </c>
      <c r="E52" s="4">
        <v>29797450000</v>
      </c>
      <c r="F52" s="4">
        <f t="shared" si="0"/>
        <v>-2391843587</v>
      </c>
      <c r="R52" s="5">
        <v>-5.7999999999999996E-3</v>
      </c>
      <c r="S52" s="4">
        <v>5917888</v>
      </c>
      <c r="T52" s="4">
        <f t="shared" si="2"/>
        <v>3870722</v>
      </c>
      <c r="U52" s="4">
        <f t="shared" si="3"/>
        <v>3708947</v>
      </c>
    </row>
    <row r="53" spans="1:21" x14ac:dyDescent="0.2">
      <c r="A53" s="16" t="s">
        <v>185</v>
      </c>
      <c r="B53" s="4">
        <v>710200</v>
      </c>
      <c r="C53" s="4">
        <v>480400</v>
      </c>
      <c r="D53" s="4">
        <v>229800</v>
      </c>
      <c r="E53" s="4">
        <v>3967110000</v>
      </c>
      <c r="F53" s="4">
        <f t="shared" si="0"/>
        <v>-32189293587</v>
      </c>
      <c r="R53" s="5">
        <v>-8.6E-3</v>
      </c>
      <c r="S53" s="4">
        <v>5485926</v>
      </c>
      <c r="T53" s="4">
        <f t="shared" si="2"/>
        <v>7777834</v>
      </c>
      <c r="U53" s="4">
        <f t="shared" si="3"/>
        <v>3708947</v>
      </c>
    </row>
    <row r="54" spans="1:21" x14ac:dyDescent="0.2">
      <c r="A54" s="16" t="s">
        <v>184</v>
      </c>
      <c r="B54" s="4">
        <v>547600</v>
      </c>
      <c r="C54" s="4">
        <v>254700</v>
      </c>
      <c r="D54" s="4">
        <v>292900</v>
      </c>
      <c r="E54" s="4">
        <v>5116170000</v>
      </c>
      <c r="F54" s="4">
        <f t="shared" si="0"/>
        <v>-36156403587</v>
      </c>
      <c r="R54" s="5">
        <v>4.2300000000000004E-2</v>
      </c>
      <c r="S54" s="4">
        <v>8612907</v>
      </c>
      <c r="T54" s="4">
        <f t="shared" si="2"/>
        <v>3947495</v>
      </c>
      <c r="U54" s="4">
        <f t="shared" si="3"/>
        <v>3184883</v>
      </c>
    </row>
    <row r="55" spans="1:21" x14ac:dyDescent="0.2">
      <c r="A55" s="16" t="s">
        <v>183</v>
      </c>
      <c r="B55" s="4">
        <v>141800</v>
      </c>
      <c r="C55" s="4">
        <v>93501</v>
      </c>
      <c r="D55" s="4">
        <v>48299</v>
      </c>
      <c r="E55" s="4">
        <v>799970000</v>
      </c>
      <c r="F55" s="4">
        <f t="shared" si="0"/>
        <v>-41272573587</v>
      </c>
      <c r="R55" s="5">
        <v>-3.0000000000000001E-3</v>
      </c>
      <c r="S55" s="4">
        <v>3708947</v>
      </c>
      <c r="T55" s="4">
        <f t="shared" si="2"/>
        <v>4322410</v>
      </c>
      <c r="U55" s="4">
        <f t="shared" si="3"/>
        <v>2936880</v>
      </c>
    </row>
    <row r="56" spans="1:21" x14ac:dyDescent="0.2">
      <c r="A56" s="16" t="s">
        <v>182</v>
      </c>
      <c r="B56" s="4">
        <v>404850</v>
      </c>
      <c r="C56" s="4">
        <v>384300</v>
      </c>
      <c r="D56" s="4">
        <v>20550</v>
      </c>
      <c r="E56" s="4">
        <v>339966430</v>
      </c>
      <c r="F56" s="4">
        <f t="shared" si="0"/>
        <v>-42072543587</v>
      </c>
      <c r="R56" s="5">
        <v>3.4300000000000004E-2</v>
      </c>
      <c r="S56" s="4">
        <v>4382632</v>
      </c>
      <c r="T56" s="4">
        <f t="shared" si="2"/>
        <v>5147074.5</v>
      </c>
      <c r="U56" s="4">
        <f t="shared" si="3"/>
        <v>2936880</v>
      </c>
    </row>
    <row r="57" spans="1:21" x14ac:dyDescent="0.2">
      <c r="A57" s="16" t="s">
        <v>181</v>
      </c>
      <c r="B57" s="4">
        <v>274100</v>
      </c>
      <c r="C57" s="4">
        <v>218945</v>
      </c>
      <c r="D57" s="4">
        <v>55155</v>
      </c>
      <c r="E57" s="4">
        <v>910690000</v>
      </c>
      <c r="F57" s="4">
        <f t="shared" si="0"/>
        <v>-42412510017</v>
      </c>
      <c r="R57" s="5">
        <v>-2.1299999999999999E-2</v>
      </c>
      <c r="S57" s="4">
        <v>5737264</v>
      </c>
      <c r="T57" s="4">
        <f t="shared" si="2"/>
        <v>5146829.5</v>
      </c>
      <c r="U57" s="4">
        <f t="shared" si="3"/>
        <v>2255518</v>
      </c>
    </row>
    <row r="58" spans="1:21" x14ac:dyDescent="0.2">
      <c r="A58" s="16" t="s">
        <v>180</v>
      </c>
      <c r="B58" s="4">
        <v>132000</v>
      </c>
      <c r="C58" s="4">
        <v>295700</v>
      </c>
      <c r="D58" s="4">
        <v>-163700</v>
      </c>
      <c r="E58" s="4">
        <v>-2705400000</v>
      </c>
      <c r="F58" s="4">
        <f t="shared" si="0"/>
        <v>-43323200017</v>
      </c>
      <c r="R58" s="5">
        <v>3.7999999999999999E-2</v>
      </c>
      <c r="S58" s="4">
        <v>7606127</v>
      </c>
      <c r="T58" s="4">
        <f t="shared" si="2"/>
        <v>2829775.5</v>
      </c>
      <c r="U58" s="4">
        <f t="shared" si="3"/>
        <v>2255518</v>
      </c>
    </row>
    <row r="59" spans="1:21" x14ac:dyDescent="0.2">
      <c r="A59" s="16" t="s">
        <v>179</v>
      </c>
      <c r="B59" s="4">
        <v>256800</v>
      </c>
      <c r="C59" s="4">
        <v>334500</v>
      </c>
      <c r="D59" s="4">
        <v>-77700</v>
      </c>
      <c r="E59" s="4">
        <v>-1224841868</v>
      </c>
      <c r="F59" s="4">
        <f t="shared" si="0"/>
        <v>-40617800017</v>
      </c>
      <c r="R59" s="5">
        <v>0</v>
      </c>
      <c r="S59" s="4">
        <v>3184883</v>
      </c>
      <c r="T59" s="4">
        <f t="shared" si="2"/>
        <v>4189206</v>
      </c>
      <c r="U59" s="4">
        <f t="shared" si="3"/>
        <v>2255518</v>
      </c>
    </row>
    <row r="60" spans="1:21" x14ac:dyDescent="0.2">
      <c r="A60" s="16" t="s">
        <v>178</v>
      </c>
      <c r="B60" s="4">
        <v>338100</v>
      </c>
      <c r="C60" s="4">
        <v>179100</v>
      </c>
      <c r="D60" s="4">
        <v>159000</v>
      </c>
      <c r="E60" s="4">
        <v>2539406377</v>
      </c>
      <c r="F60" s="4">
        <f t="shared" si="0"/>
        <v>-39392958149</v>
      </c>
      <c r="R60" s="5">
        <v>-1.2500000000000001E-2</v>
      </c>
      <c r="S60" s="4">
        <v>2936880</v>
      </c>
      <c r="T60" s="4">
        <f t="shared" si="2"/>
        <v>3860137.5</v>
      </c>
      <c r="U60" s="4">
        <f t="shared" si="3"/>
        <v>2255518</v>
      </c>
    </row>
    <row r="61" spans="1:21" x14ac:dyDescent="0.2">
      <c r="A61" s="16" t="s">
        <v>177</v>
      </c>
      <c r="B61" s="4">
        <v>183101</v>
      </c>
      <c r="C61" s="4">
        <v>115400</v>
      </c>
      <c r="D61" s="4">
        <v>67701</v>
      </c>
      <c r="E61" s="4">
        <v>1097780000</v>
      </c>
      <c r="F61" s="4">
        <f t="shared" si="0"/>
        <v>-41932364526</v>
      </c>
      <c r="R61" s="5">
        <v>-1.23E-2</v>
      </c>
      <c r="S61" s="4">
        <v>4289663</v>
      </c>
      <c r="T61" s="4">
        <f t="shared" si="2"/>
        <v>3491620</v>
      </c>
      <c r="U61" s="4">
        <f t="shared" si="3"/>
        <v>2255518</v>
      </c>
    </row>
    <row r="62" spans="1:21" x14ac:dyDescent="0.2">
      <c r="A62" s="16" t="s">
        <v>176</v>
      </c>
      <c r="B62" s="4">
        <v>60500</v>
      </c>
      <c r="C62" s="4">
        <v>117900</v>
      </c>
      <c r="D62" s="4">
        <v>-57400</v>
      </c>
      <c r="E62" s="4">
        <v>-923533404</v>
      </c>
      <c r="F62" s="4">
        <f t="shared" si="0"/>
        <v>-43030144526</v>
      </c>
      <c r="R62" s="5">
        <v>1.2500000000000001E-2</v>
      </c>
      <c r="S62" s="4">
        <v>2255518</v>
      </c>
      <c r="T62" s="4">
        <f t="shared" si="2"/>
        <v>7226700.5</v>
      </c>
      <c r="U62" s="4">
        <f t="shared" si="3"/>
        <v>2687532</v>
      </c>
    </row>
    <row r="63" spans="1:21" x14ac:dyDescent="0.2">
      <c r="A63" s="16" t="s">
        <v>175</v>
      </c>
      <c r="B63" s="4">
        <v>290620</v>
      </c>
      <c r="C63" s="4">
        <v>848400</v>
      </c>
      <c r="D63" s="4">
        <v>-557780</v>
      </c>
      <c r="E63" s="4">
        <v>-8978540000</v>
      </c>
      <c r="F63" s="4">
        <f t="shared" si="0"/>
        <v>-42106611122</v>
      </c>
      <c r="R63" s="5">
        <v>-4.4699999999999997E-2</v>
      </c>
      <c r="S63" s="4">
        <v>6942761</v>
      </c>
      <c r="T63" s="4">
        <f t="shared" si="2"/>
        <v>4705653.5</v>
      </c>
      <c r="U63" s="4">
        <f t="shared" si="3"/>
        <v>2474668</v>
      </c>
    </row>
    <row r="64" spans="1:21" x14ac:dyDescent="0.2">
      <c r="A64" s="16" t="s">
        <v>174</v>
      </c>
      <c r="B64" s="4">
        <v>216845</v>
      </c>
      <c r="C64" s="4">
        <v>356064</v>
      </c>
      <c r="D64" s="4">
        <v>-139219</v>
      </c>
      <c r="E64" s="4">
        <v>-2346030000</v>
      </c>
      <c r="F64" s="4">
        <f t="shared" si="0"/>
        <v>-33128071122</v>
      </c>
      <c r="R64" s="5">
        <v>-2.8999999999999998E-3</v>
      </c>
      <c r="S64" s="4">
        <v>4186043</v>
      </c>
      <c r="T64" s="4">
        <f t="shared" si="2"/>
        <v>3740951.5</v>
      </c>
      <c r="U64" s="4">
        <f t="shared" si="3"/>
        <v>2474668</v>
      </c>
    </row>
    <row r="65" spans="1:21" x14ac:dyDescent="0.2">
      <c r="A65" s="16" t="s">
        <v>173</v>
      </c>
      <c r="B65" s="4">
        <v>228300</v>
      </c>
      <c r="C65" s="4">
        <v>79561</v>
      </c>
      <c r="D65" s="4">
        <v>148739</v>
      </c>
      <c r="E65" s="4">
        <v>2462930000</v>
      </c>
      <c r="F65" s="4">
        <f t="shared" si="0"/>
        <v>-30782041122</v>
      </c>
      <c r="R65" s="5">
        <v>2.1299999999999999E-2</v>
      </c>
      <c r="S65" s="4">
        <v>4262188</v>
      </c>
      <c r="T65" s="4">
        <f t="shared" si="2"/>
        <v>4426036</v>
      </c>
      <c r="U65" s="4">
        <f t="shared" si="3"/>
        <v>2474668</v>
      </c>
    </row>
    <row r="66" spans="1:21" x14ac:dyDescent="0.2">
      <c r="A66" s="16" t="s">
        <v>172</v>
      </c>
      <c r="B66" s="4">
        <v>114500</v>
      </c>
      <c r="C66" s="4">
        <v>890900</v>
      </c>
      <c r="D66" s="4">
        <v>-776400</v>
      </c>
      <c r="E66" s="4">
        <v>-12788740000</v>
      </c>
      <c r="F66" s="4">
        <f t="shared" si="0"/>
        <v>-33244971122</v>
      </c>
      <c r="R66" s="5">
        <v>-3.0000000000000001E-3</v>
      </c>
      <c r="S66" s="4">
        <v>4556885</v>
      </c>
      <c r="T66" s="4">
        <f t="shared" si="2"/>
        <v>3798485</v>
      </c>
      <c r="U66" s="4">
        <f t="shared" si="3"/>
        <v>2474668</v>
      </c>
    </row>
    <row r="67" spans="1:21" x14ac:dyDescent="0.2">
      <c r="A67" s="16" t="s">
        <v>171</v>
      </c>
      <c r="B67" s="4">
        <v>319300</v>
      </c>
      <c r="C67" s="4">
        <v>127600</v>
      </c>
      <c r="D67" s="4">
        <v>191700</v>
      </c>
      <c r="E67" s="4">
        <v>3092160000</v>
      </c>
      <c r="F67" s="4">
        <f t="shared" si="0"/>
        <v>-20456231122</v>
      </c>
      <c r="R67" s="5">
        <v>2.1700000000000001E-2</v>
      </c>
      <c r="S67" s="4">
        <v>2687532</v>
      </c>
      <c r="T67" s="4">
        <f t="shared" si="2"/>
        <v>3458868</v>
      </c>
      <c r="U67" s="4">
        <f t="shared" si="3"/>
        <v>2474668</v>
      </c>
    </row>
    <row r="68" spans="1:21" x14ac:dyDescent="0.2">
      <c r="A68" s="16" t="s">
        <v>170</v>
      </c>
      <c r="B68" s="4">
        <v>354067</v>
      </c>
      <c r="C68" s="4">
        <v>269500</v>
      </c>
      <c r="D68" s="4">
        <v>84567</v>
      </c>
      <c r="E68" s="4">
        <v>1371250000</v>
      </c>
      <c r="F68" s="4">
        <f t="shared" si="0"/>
        <v>-23548391122</v>
      </c>
      <c r="R68" s="5">
        <v>-6.0999999999999995E-3</v>
      </c>
      <c r="S68" s="4">
        <v>2474668</v>
      </c>
      <c r="T68" s="4">
        <f t="shared" si="2"/>
        <v>4390221.5</v>
      </c>
      <c r="U68" s="4">
        <f t="shared" si="3"/>
        <v>3430612</v>
      </c>
    </row>
    <row r="69" spans="1:21" x14ac:dyDescent="0.2">
      <c r="A69" s="16" t="s">
        <v>169</v>
      </c>
      <c r="B69" s="4">
        <v>392800</v>
      </c>
      <c r="C69" s="4">
        <v>50491</v>
      </c>
      <c r="D69" s="4">
        <v>342309</v>
      </c>
      <c r="E69" s="4">
        <v>5599880000</v>
      </c>
      <c r="F69" s="4">
        <f t="shared" si="0"/>
        <v>-24919641122</v>
      </c>
      <c r="R69" s="5">
        <v>-1.5100000000000001E-2</v>
      </c>
      <c r="S69" s="4">
        <v>5441532</v>
      </c>
      <c r="T69" s="4">
        <f t="shared" si="2"/>
        <v>3487415</v>
      </c>
      <c r="U69" s="4">
        <f t="shared" si="3"/>
        <v>3219715</v>
      </c>
    </row>
    <row r="70" spans="1:21" x14ac:dyDescent="0.2">
      <c r="A70" s="16" t="s">
        <v>168</v>
      </c>
      <c r="B70" s="4">
        <v>111222</v>
      </c>
      <c r="C70" s="4">
        <v>21900</v>
      </c>
      <c r="D70" s="4">
        <v>89322</v>
      </c>
      <c r="E70" s="4">
        <v>1508550000</v>
      </c>
      <c r="F70" s="4">
        <f t="shared" si="0"/>
        <v>-30519521122</v>
      </c>
      <c r="R70" s="5">
        <v>-1.78E-2</v>
      </c>
      <c r="S70" s="4">
        <v>3430612</v>
      </c>
      <c r="T70" s="4">
        <f t="shared" si="2"/>
        <v>6271604</v>
      </c>
      <c r="U70" s="4">
        <f t="shared" si="3"/>
        <v>3219715</v>
      </c>
    </row>
    <row r="71" spans="1:21" x14ac:dyDescent="0.2">
      <c r="A71" s="16" t="s">
        <v>167</v>
      </c>
      <c r="B71" s="4">
        <v>13340</v>
      </c>
      <c r="C71" s="4">
        <v>679500</v>
      </c>
      <c r="D71" s="4">
        <v>-666160</v>
      </c>
      <c r="E71" s="4">
        <v>-11269940000</v>
      </c>
      <c r="F71" s="4">
        <f t="shared" si="0"/>
        <v>-32028071122</v>
      </c>
      <c r="R71" s="5">
        <v>-2.6000000000000002E-2</v>
      </c>
      <c r="S71" s="4">
        <v>4727722</v>
      </c>
      <c r="T71" s="4">
        <f>AVERAGE(S72,S81)</f>
        <v>5840282.5</v>
      </c>
      <c r="U71" s="4">
        <f t="shared" si="3"/>
        <v>3219715</v>
      </c>
    </row>
    <row r="72" spans="1:21" x14ac:dyDescent="0.2">
      <c r="A72" s="16" t="s">
        <v>166</v>
      </c>
      <c r="B72" s="4">
        <v>2400</v>
      </c>
      <c r="C72" s="4">
        <v>208900</v>
      </c>
      <c r="D72" s="4">
        <v>-206500</v>
      </c>
      <c r="E72" s="4">
        <v>-3532910000</v>
      </c>
      <c r="F72" s="4">
        <f t="shared" si="0"/>
        <v>-20758131122</v>
      </c>
      <c r="R72" s="5">
        <v>3.0000000000000001E-3</v>
      </c>
      <c r="S72" s="4">
        <v>7510640</v>
      </c>
      <c r="U72" s="4">
        <f t="shared" si="3"/>
        <v>3219715</v>
      </c>
    </row>
    <row r="73" spans="1:21" x14ac:dyDescent="0.2">
      <c r="A73" s="16" t="s">
        <v>165</v>
      </c>
      <c r="B73" s="4">
        <v>95005</v>
      </c>
      <c r="C73" s="4">
        <v>371000</v>
      </c>
      <c r="D73" s="4">
        <v>-275995</v>
      </c>
      <c r="E73" s="4">
        <v>-4640000000</v>
      </c>
      <c r="F73" s="4">
        <f t="shared" si="0"/>
        <v>-17225221122</v>
      </c>
      <c r="R73" s="5">
        <v>2.69E-2</v>
      </c>
      <c r="S73" s="4">
        <v>5225264</v>
      </c>
      <c r="U73" s="4">
        <f t="shared" ref="U73:U75" si="4">MIN(S74:S78)</f>
        <v>3219715</v>
      </c>
    </row>
    <row r="74" spans="1:21" x14ac:dyDescent="0.2">
      <c r="A74" s="16" t="s">
        <v>164</v>
      </c>
      <c r="B74" s="4">
        <v>169600</v>
      </c>
      <c r="C74" s="4">
        <v>92100</v>
      </c>
      <c r="D74" s="4">
        <v>77500</v>
      </c>
      <c r="E74" s="4">
        <v>1301280000</v>
      </c>
      <c r="F74" s="4">
        <f t="shared" si="0"/>
        <v>-12585221122</v>
      </c>
      <c r="R74" s="5">
        <v>0</v>
      </c>
      <c r="S74" s="4">
        <v>3219715</v>
      </c>
      <c r="U74" s="4">
        <f t="shared" si="4"/>
        <v>3338911</v>
      </c>
    </row>
    <row r="75" spans="1:21" x14ac:dyDescent="0.2">
      <c r="A75" s="16" t="s">
        <v>163</v>
      </c>
      <c r="B75" s="4">
        <v>253813</v>
      </c>
      <c r="C75" s="4">
        <v>335200</v>
      </c>
      <c r="D75" s="4">
        <v>-81387</v>
      </c>
      <c r="E75" s="4">
        <v>-1368020000</v>
      </c>
      <c r="F75" s="4">
        <f t="shared" si="0"/>
        <v>-13886501122</v>
      </c>
      <c r="R75" s="5">
        <v>-5.8999999999999999E-3</v>
      </c>
      <c r="S75" s="4">
        <v>4295187</v>
      </c>
      <c r="U75" s="4">
        <f t="shared" si="4"/>
        <v>3338911</v>
      </c>
    </row>
    <row r="76" spans="1:21" x14ac:dyDescent="0.2">
      <c r="A76" s="16" t="s">
        <v>162</v>
      </c>
      <c r="B76" s="4">
        <v>31100</v>
      </c>
      <c r="C76" s="4">
        <v>456400</v>
      </c>
      <c r="D76" s="4">
        <v>-425300</v>
      </c>
      <c r="E76" s="4">
        <v>-7151420000</v>
      </c>
      <c r="F76" s="4">
        <f t="shared" si="0"/>
        <v>-12518481122</v>
      </c>
      <c r="R76" s="5">
        <v>3.0000000000000001E-3</v>
      </c>
      <c r="S76" s="4">
        <v>4909438</v>
      </c>
      <c r="U76" s="4">
        <f>MIN(S77:S81)</f>
        <v>3338911</v>
      </c>
    </row>
    <row r="77" spans="1:21" x14ac:dyDescent="0.2">
      <c r="A77" s="16" t="s">
        <v>161</v>
      </c>
      <c r="B77" s="4">
        <v>349900</v>
      </c>
      <c r="C77" s="4">
        <v>17600</v>
      </c>
      <c r="D77" s="4">
        <v>332300</v>
      </c>
      <c r="E77" s="4">
        <v>5539050000</v>
      </c>
      <c r="F77" s="4">
        <f t="shared" si="0"/>
        <v>-5367061122</v>
      </c>
      <c r="R77" s="5">
        <v>1.52E-2</v>
      </c>
      <c r="S77" s="4">
        <v>4443068</v>
      </c>
    </row>
    <row r="78" spans="1:21" x14ac:dyDescent="0.2">
      <c r="A78" s="16" t="s">
        <v>160</v>
      </c>
      <c r="B78" s="4">
        <v>78000</v>
      </c>
      <c r="C78" s="4">
        <v>464400</v>
      </c>
      <c r="D78" s="4">
        <v>-386400</v>
      </c>
      <c r="E78" s="4">
        <v>-6415950000</v>
      </c>
      <c r="F78" s="4">
        <f t="shared" si="0"/>
        <v>-10906111122</v>
      </c>
      <c r="R78" s="5">
        <v>-3.0000000000000001E-3</v>
      </c>
      <c r="S78" s="4">
        <v>3338911</v>
      </c>
    </row>
    <row r="79" spans="1:21" x14ac:dyDescent="0.2">
      <c r="A79" s="16" t="s">
        <v>159</v>
      </c>
      <c r="B79" s="4">
        <v>278300</v>
      </c>
      <c r="C79" s="4">
        <v>455800</v>
      </c>
      <c r="D79" s="4">
        <v>-177500</v>
      </c>
      <c r="E79" s="4">
        <v>-2975960000</v>
      </c>
      <c r="F79" s="4">
        <f t="shared" si="0"/>
        <v>-4490161122</v>
      </c>
      <c r="R79" s="5">
        <v>-5.8999999999999999E-3</v>
      </c>
      <c r="S79" s="4">
        <v>3544218</v>
      </c>
    </row>
    <row r="80" spans="1:21" x14ac:dyDescent="0.2">
      <c r="A80" s="16" t="s">
        <v>158</v>
      </c>
      <c r="B80" s="4">
        <v>168900</v>
      </c>
      <c r="C80" s="4">
        <v>291100</v>
      </c>
      <c r="D80" s="4">
        <v>-122200</v>
      </c>
      <c r="E80" s="4">
        <v>-2121800000</v>
      </c>
      <c r="F80" s="4">
        <f>E80+F81</f>
        <v>-1514201122</v>
      </c>
      <c r="R80" s="5">
        <v>-4.5700000000000005E-2</v>
      </c>
      <c r="S80" s="4">
        <v>7815486</v>
      </c>
    </row>
    <row r="81" spans="1:22" x14ac:dyDescent="0.2">
      <c r="A81" s="16" t="s">
        <v>157</v>
      </c>
      <c r="B81" s="4">
        <v>182910</v>
      </c>
      <c r="C81" s="4">
        <v>148600</v>
      </c>
      <c r="D81" s="4">
        <v>34310</v>
      </c>
      <c r="E81" s="4">
        <v>607598878</v>
      </c>
      <c r="F81" s="4">
        <f>E81</f>
        <v>607598878</v>
      </c>
      <c r="R81" s="5">
        <v>-1.9599999999999999E-2</v>
      </c>
      <c r="S81" s="4">
        <v>4169925</v>
      </c>
    </row>
    <row r="82" spans="1:22" x14ac:dyDescent="0.2">
      <c r="A82" s="2"/>
      <c r="B82" s="4"/>
      <c r="C82" s="4"/>
      <c r="D82" s="4"/>
      <c r="E82" s="4"/>
      <c r="F82" s="4">
        <f>E82</f>
        <v>0</v>
      </c>
      <c r="G82" s="4"/>
      <c r="H82" s="4"/>
      <c r="I82" s="4"/>
      <c r="J82" s="4"/>
      <c r="K82" s="4"/>
      <c r="L82" s="4"/>
      <c r="M82" s="4"/>
      <c r="N82" s="4"/>
      <c r="O82" s="4"/>
      <c r="P82" s="4"/>
      <c r="Q82" s="4"/>
      <c r="R82" s="4"/>
      <c r="S82" s="4"/>
      <c r="T82" s="5"/>
      <c r="U82" s="5"/>
      <c r="V82" s="5"/>
    </row>
    <row r="83" spans="1:22" x14ac:dyDescent="0.2">
      <c r="A83" s="2"/>
      <c r="B83" s="4"/>
      <c r="C83" s="4"/>
      <c r="D83" s="4"/>
      <c r="E83" s="4"/>
      <c r="F83" s="4"/>
      <c r="G83" s="4"/>
      <c r="H83" s="4"/>
      <c r="I83" s="4"/>
      <c r="J83" s="4"/>
      <c r="K83" s="4"/>
      <c r="L83" s="4"/>
      <c r="M83" s="4"/>
      <c r="N83" s="4"/>
      <c r="O83" s="4"/>
      <c r="P83" s="4"/>
      <c r="Q83" s="4"/>
      <c r="R83" s="4"/>
      <c r="S83" s="4"/>
      <c r="T83" s="5"/>
      <c r="U83" s="5"/>
      <c r="V83" s="5"/>
    </row>
    <row r="84" spans="1:22" x14ac:dyDescent="0.2">
      <c r="A84" s="2"/>
      <c r="B84" s="4"/>
      <c r="C84" s="4"/>
      <c r="D84" s="4"/>
      <c r="E84" s="4"/>
      <c r="F84" s="4"/>
      <c r="G84" s="4"/>
      <c r="H84" s="4"/>
      <c r="I84" s="4"/>
      <c r="J84" s="4"/>
      <c r="K84" s="4"/>
      <c r="L84" s="4"/>
      <c r="M84" s="4"/>
      <c r="N84" s="4"/>
      <c r="O84" s="4"/>
      <c r="P84" s="4"/>
      <c r="Q84" s="4"/>
      <c r="R84" s="4"/>
      <c r="S84" s="4"/>
      <c r="T84" s="5"/>
      <c r="U84" s="5"/>
      <c r="V84" s="5"/>
    </row>
    <row r="85" spans="1:22" x14ac:dyDescent="0.2">
      <c r="A85" s="2"/>
      <c r="B85" s="4"/>
      <c r="C85" s="4"/>
      <c r="D85" s="4"/>
      <c r="E85" s="4"/>
      <c r="F85" s="4"/>
      <c r="G85" s="4"/>
      <c r="H85" s="4"/>
      <c r="I85" s="4"/>
      <c r="J85" s="4"/>
      <c r="K85" s="4"/>
      <c r="L85" s="4"/>
      <c r="M85" s="4"/>
      <c r="N85" s="4"/>
      <c r="O85" s="4"/>
      <c r="P85" s="4"/>
      <c r="Q85" s="4"/>
      <c r="R85" s="4"/>
      <c r="S85" s="4"/>
      <c r="T85" s="5"/>
      <c r="U85" s="5"/>
      <c r="V85" s="5"/>
    </row>
    <row r="86" spans="1:22" x14ac:dyDescent="0.2">
      <c r="A86" s="2"/>
      <c r="B86" s="4"/>
      <c r="C86" s="4"/>
      <c r="D86" s="4"/>
      <c r="E86" s="4"/>
      <c r="F86" s="4"/>
      <c r="G86" s="4"/>
      <c r="H86" s="4"/>
      <c r="I86" s="4"/>
      <c r="J86" s="4"/>
      <c r="K86" s="4"/>
      <c r="L86" s="4"/>
      <c r="M86" s="4"/>
      <c r="N86" s="4"/>
      <c r="O86" s="4"/>
      <c r="P86" s="4"/>
      <c r="Q86" s="4"/>
      <c r="R86" s="4"/>
      <c r="S86" s="4"/>
      <c r="T86" s="5"/>
      <c r="U86" s="5"/>
      <c r="V86" s="5"/>
    </row>
    <row r="87" spans="1:22" x14ac:dyDescent="0.2">
      <c r="A87" s="2"/>
      <c r="B87" s="4"/>
      <c r="C87" s="4"/>
      <c r="D87" s="4"/>
      <c r="E87" s="4"/>
      <c r="F87" s="4"/>
      <c r="G87" s="4"/>
      <c r="H87" s="4"/>
      <c r="I87" s="4"/>
      <c r="J87" s="4"/>
      <c r="K87" s="4"/>
      <c r="L87" s="4"/>
      <c r="M87" s="4"/>
      <c r="N87" s="4"/>
      <c r="O87" s="4"/>
      <c r="P87" s="4"/>
      <c r="Q87" s="4"/>
      <c r="R87" s="4"/>
      <c r="S87" s="4"/>
      <c r="T87" s="5"/>
      <c r="U87" s="5"/>
      <c r="V87" s="5"/>
    </row>
    <row r="88" spans="1:22" x14ac:dyDescent="0.2">
      <c r="A88" s="2"/>
      <c r="B88" s="4"/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5"/>
      <c r="U88" s="5"/>
      <c r="V88" s="5"/>
    </row>
    <row r="89" spans="1:22" x14ac:dyDescent="0.2">
      <c r="A89" s="2"/>
      <c r="B89" s="4"/>
      <c r="C89" s="4"/>
      <c r="D89" s="4"/>
      <c r="E89" s="4"/>
      <c r="F89" s="4"/>
      <c r="G89" s="4"/>
      <c r="H89" s="4"/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  <c r="T89" s="5"/>
      <c r="U89" s="5"/>
      <c r="V89" s="5"/>
    </row>
    <row r="90" spans="1:22" x14ac:dyDescent="0.2">
      <c r="A90" s="2"/>
      <c r="B90" s="4"/>
      <c r="C90" s="4"/>
      <c r="D90" s="4"/>
      <c r="E90" s="4"/>
      <c r="F90" s="4"/>
      <c r="G90" s="4"/>
      <c r="H90" s="4"/>
      <c r="I90" s="4"/>
      <c r="J90" s="4"/>
      <c r="K90" s="4"/>
      <c r="L90" s="4"/>
      <c r="M90" s="4"/>
      <c r="N90" s="4"/>
      <c r="O90" s="4"/>
      <c r="P90" s="4"/>
      <c r="Q90" s="4"/>
      <c r="R90" s="4"/>
      <c r="S90" s="4"/>
      <c r="T90" s="5"/>
      <c r="U90" s="5"/>
      <c r="V90" s="5"/>
    </row>
    <row r="91" spans="1:22" x14ac:dyDescent="0.2">
      <c r="A91" s="2"/>
      <c r="B91" s="4"/>
      <c r="C91" s="4"/>
      <c r="D91" s="4"/>
      <c r="E91" s="4"/>
      <c r="F91" s="4"/>
      <c r="G91" s="4"/>
      <c r="H91" s="4"/>
      <c r="I91" s="4"/>
      <c r="J91" s="4"/>
      <c r="K91" s="4"/>
      <c r="L91" s="4"/>
      <c r="M91" s="4"/>
      <c r="N91" s="4"/>
      <c r="O91" s="4"/>
      <c r="P91" s="4"/>
      <c r="Q91" s="4"/>
      <c r="R91" s="4"/>
      <c r="S91" s="4"/>
      <c r="T91" s="5"/>
      <c r="U91" s="5"/>
      <c r="V91" s="5"/>
    </row>
    <row r="92" spans="1:22" x14ac:dyDescent="0.2">
      <c r="A92" s="6"/>
      <c r="B92" s="4"/>
      <c r="C92" s="4"/>
      <c r="D92" s="4"/>
      <c r="E92" s="4"/>
      <c r="F92" s="4"/>
      <c r="G92" s="4"/>
      <c r="H92" s="4"/>
      <c r="I92" s="4"/>
      <c r="J92" s="4"/>
      <c r="K92" s="4"/>
      <c r="L92" s="4"/>
      <c r="M92" s="4"/>
      <c r="N92" s="4"/>
      <c r="O92" s="4"/>
      <c r="P92" s="4"/>
      <c r="Q92" s="4"/>
      <c r="R92" s="4"/>
      <c r="S92" s="4"/>
      <c r="T92" s="5"/>
      <c r="U92" s="5"/>
      <c r="V92" s="5"/>
    </row>
    <row r="93" spans="1:22" x14ac:dyDescent="0.2">
      <c r="A93" s="6"/>
      <c r="B93" s="4"/>
      <c r="C93" s="4"/>
      <c r="D93" s="4"/>
      <c r="E93" s="4"/>
      <c r="F93" s="4"/>
      <c r="G93" s="4"/>
      <c r="H93" s="4"/>
      <c r="I93" s="4"/>
      <c r="J93" s="4"/>
      <c r="K93" s="4"/>
      <c r="L93" s="4"/>
      <c r="M93" s="4"/>
      <c r="N93" s="4"/>
      <c r="O93" s="4"/>
      <c r="P93" s="4"/>
      <c r="Q93" s="4"/>
      <c r="R93" s="4"/>
      <c r="S93" s="4"/>
      <c r="T93" s="5"/>
      <c r="U93" s="5"/>
      <c r="V93" s="5"/>
    </row>
    <row r="94" spans="1:22" x14ac:dyDescent="0.2">
      <c r="A94" s="6"/>
      <c r="B94" s="4"/>
      <c r="C94" s="4"/>
      <c r="D94" s="4"/>
      <c r="E94" s="4"/>
      <c r="F94" s="4"/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5"/>
      <c r="U94" s="5"/>
      <c r="V94" s="5"/>
    </row>
    <row r="95" spans="1:22" x14ac:dyDescent="0.2">
      <c r="A95" s="6"/>
      <c r="B95" s="4"/>
      <c r="C95" s="4"/>
      <c r="D95" s="4"/>
      <c r="E95" s="4"/>
      <c r="F95" s="4"/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5"/>
      <c r="U95" s="5"/>
      <c r="V95" s="5"/>
    </row>
    <row r="96" spans="1:22" x14ac:dyDescent="0.2">
      <c r="A96" s="6"/>
      <c r="B96" s="4"/>
      <c r="C96" s="4"/>
      <c r="D96" s="4"/>
      <c r="E96" s="4"/>
      <c r="F96" s="4"/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5"/>
      <c r="U96" s="5"/>
      <c r="V96" s="5"/>
    </row>
    <row r="97" spans="1:22" x14ac:dyDescent="0.2">
      <c r="A97" s="6"/>
      <c r="B97" s="4"/>
      <c r="C97" s="4"/>
      <c r="D97" s="4"/>
      <c r="E97" s="4"/>
      <c r="F97" s="4"/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5"/>
      <c r="U97" s="5"/>
      <c r="V97" s="5"/>
    </row>
    <row r="98" spans="1:22" x14ac:dyDescent="0.2">
      <c r="A98" s="6"/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5"/>
      <c r="U98" s="5"/>
      <c r="V98" s="5"/>
    </row>
    <row r="99" spans="1:22" x14ac:dyDescent="0.2">
      <c r="A99" s="6"/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5"/>
      <c r="U99" s="5"/>
      <c r="V99" s="5"/>
    </row>
    <row r="100" spans="1:22" x14ac:dyDescent="0.2">
      <c r="A100" s="6"/>
      <c r="B100" s="4"/>
      <c r="C100" s="4"/>
      <c r="D100" s="4"/>
      <c r="E100" s="4"/>
      <c r="F100" s="4"/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5"/>
      <c r="U100" s="5"/>
      <c r="V100" s="5"/>
    </row>
    <row r="101" spans="1:22" x14ac:dyDescent="0.2">
      <c r="A101" s="6"/>
      <c r="B101" s="4"/>
      <c r="C101" s="4"/>
      <c r="D101" s="4"/>
      <c r="E101" s="4"/>
      <c r="F101" s="4"/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5"/>
      <c r="U101" s="5"/>
      <c r="V101" s="5"/>
    </row>
    <row r="102" spans="1:22" x14ac:dyDescent="0.2">
      <c r="A102" s="2"/>
      <c r="B102" s="4"/>
      <c r="C102" s="4"/>
      <c r="D102" s="4"/>
      <c r="E102" s="4"/>
      <c r="F102" s="4"/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5"/>
      <c r="U102" s="5"/>
      <c r="V102" s="5"/>
    </row>
    <row r="103" spans="1:22" x14ac:dyDescent="0.2">
      <c r="A103" s="2"/>
      <c r="B103" s="4"/>
      <c r="C103" s="4"/>
      <c r="D103" s="4"/>
      <c r="E103" s="4"/>
      <c r="F103" s="4"/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5"/>
      <c r="U103" s="5"/>
      <c r="V103" s="5"/>
    </row>
    <row r="104" spans="1:22" x14ac:dyDescent="0.2">
      <c r="A104" s="6"/>
      <c r="B104" s="4"/>
      <c r="C104" s="4"/>
      <c r="D104" s="4"/>
      <c r="E104" s="4"/>
      <c r="F104" s="4"/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5"/>
      <c r="U104" s="5"/>
      <c r="V104" s="5"/>
    </row>
    <row r="105" spans="1:22" x14ac:dyDescent="0.2">
      <c r="A105" s="6"/>
      <c r="B105" s="4"/>
      <c r="C105" s="4"/>
      <c r="D105" s="4"/>
      <c r="E105" s="4"/>
      <c r="F105" s="4"/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5"/>
      <c r="U105" s="5"/>
      <c r="V105" s="5"/>
    </row>
    <row r="106" spans="1:22" x14ac:dyDescent="0.2">
      <c r="A106" s="6"/>
      <c r="B106" s="4"/>
      <c r="C106" s="4"/>
      <c r="D106" s="4"/>
      <c r="E106" s="4"/>
      <c r="F106" s="4"/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5"/>
      <c r="U106" s="5"/>
      <c r="V106" s="5"/>
    </row>
    <row r="107" spans="1:22" x14ac:dyDescent="0.2">
      <c r="A107" s="6"/>
      <c r="B107" s="4"/>
      <c r="C107" s="4"/>
      <c r="D107" s="4"/>
      <c r="E107" s="4"/>
      <c r="F107" s="4"/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5"/>
      <c r="U107" s="5"/>
      <c r="V107" s="5"/>
    </row>
    <row r="108" spans="1:22" x14ac:dyDescent="0.2">
      <c r="A108" s="6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5"/>
      <c r="U108" s="5"/>
      <c r="V108" s="5"/>
    </row>
    <row r="109" spans="1:22" x14ac:dyDescent="0.2">
      <c r="A109" s="6"/>
      <c r="B109" s="4"/>
      <c r="C109" s="4"/>
      <c r="D109" s="4"/>
      <c r="E109" s="4"/>
      <c r="F109" s="4"/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5"/>
      <c r="U109" s="5"/>
      <c r="V109" s="5"/>
    </row>
    <row r="110" spans="1:22" x14ac:dyDescent="0.2">
      <c r="A110" s="6"/>
      <c r="B110" s="4"/>
      <c r="C110" s="4"/>
      <c r="D110" s="4"/>
      <c r="E110" s="4"/>
      <c r="F110" s="4"/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5"/>
      <c r="U110" s="5"/>
      <c r="V110" s="5"/>
    </row>
    <row r="111" spans="1:22" x14ac:dyDescent="0.2">
      <c r="A111" s="6"/>
      <c r="B111" s="4"/>
      <c r="C111" s="4"/>
      <c r="D111" s="4"/>
      <c r="E111" s="4"/>
      <c r="F111" s="4"/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5"/>
      <c r="U111" s="5"/>
      <c r="V111" s="5"/>
    </row>
    <row r="112" spans="1:22" x14ac:dyDescent="0.2">
      <c r="A112" s="6"/>
      <c r="B112" s="4"/>
      <c r="C112" s="4"/>
      <c r="D112" s="4"/>
      <c r="E112" s="4"/>
      <c r="F112" s="4"/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5"/>
      <c r="U112" s="5"/>
      <c r="V112" s="5"/>
    </row>
    <row r="113" spans="1:22" x14ac:dyDescent="0.2">
      <c r="A113" s="6"/>
      <c r="B113" s="4"/>
      <c r="C113" s="4"/>
      <c r="D113" s="4"/>
      <c r="E113" s="4"/>
      <c r="F113" s="4"/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5"/>
      <c r="U113" s="5"/>
      <c r="V113" s="5"/>
    </row>
    <row r="114" spans="1:22" x14ac:dyDescent="0.2">
      <c r="A114" s="6"/>
      <c r="B114" s="4"/>
      <c r="C114" s="4"/>
      <c r="D114" s="4"/>
      <c r="E114" s="4"/>
      <c r="F114" s="4"/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5"/>
      <c r="U114" s="5"/>
      <c r="V114" s="5"/>
    </row>
    <row r="115" spans="1:22" x14ac:dyDescent="0.2">
      <c r="A115" s="6"/>
      <c r="B115" s="4"/>
      <c r="C115" s="4"/>
      <c r="D115" s="4"/>
      <c r="E115" s="4"/>
      <c r="F115" s="4"/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5"/>
      <c r="U115" s="5"/>
      <c r="V115" s="5"/>
    </row>
    <row r="116" spans="1:22" x14ac:dyDescent="0.2">
      <c r="A116" s="6"/>
      <c r="B116" s="4"/>
      <c r="C116" s="4"/>
      <c r="D116" s="4"/>
      <c r="E116" s="4"/>
      <c r="F116" s="4"/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5"/>
      <c r="U116" s="5"/>
      <c r="V116" s="5"/>
    </row>
    <row r="117" spans="1:22" x14ac:dyDescent="0.2">
      <c r="A117" s="2"/>
      <c r="B117" s="4"/>
      <c r="C117" s="4"/>
      <c r="D117" s="4"/>
      <c r="E117" s="4"/>
      <c r="F117" s="4"/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5"/>
      <c r="U117" s="5"/>
      <c r="V117" s="5"/>
    </row>
    <row r="118" spans="1:22" x14ac:dyDescent="0.2">
      <c r="A118" s="2"/>
      <c r="B118" s="4"/>
      <c r="C118" s="4"/>
      <c r="D118" s="4"/>
      <c r="E118" s="4"/>
      <c r="F118" s="4"/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5"/>
      <c r="U118" s="5"/>
      <c r="V118" s="5"/>
    </row>
    <row r="119" spans="1:22" x14ac:dyDescent="0.2">
      <c r="A119" s="2"/>
      <c r="B119" s="4"/>
      <c r="C119" s="4"/>
      <c r="D119" s="4"/>
      <c r="E119" s="4"/>
      <c r="F119" s="4"/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5"/>
      <c r="U119" s="5"/>
      <c r="V119" s="5"/>
    </row>
    <row r="120" spans="1:22" x14ac:dyDescent="0.2">
      <c r="A120" s="2"/>
      <c r="B120" s="4"/>
      <c r="C120" s="4"/>
      <c r="D120" s="4"/>
      <c r="E120" s="4"/>
      <c r="F120" s="4"/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5"/>
      <c r="U120" s="5"/>
      <c r="V120" s="5"/>
    </row>
    <row r="121" spans="1:22" x14ac:dyDescent="0.2">
      <c r="A121" s="2"/>
      <c r="B121" s="4"/>
      <c r="C121" s="4"/>
      <c r="D121" s="4"/>
      <c r="E121" s="4"/>
      <c r="F121" s="4"/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5"/>
      <c r="U121" s="5"/>
      <c r="V121" s="5"/>
    </row>
    <row r="122" spans="1:22" x14ac:dyDescent="0.2">
      <c r="A122" s="2"/>
      <c r="B122" s="4"/>
      <c r="C122" s="4"/>
      <c r="D122" s="4"/>
      <c r="E122" s="4"/>
      <c r="F122" s="4"/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5"/>
      <c r="U122" s="5"/>
      <c r="V122" s="5"/>
    </row>
    <row r="123" spans="1:22" x14ac:dyDescent="0.2">
      <c r="A123" s="2"/>
      <c r="B123" s="4"/>
      <c r="C123" s="4"/>
      <c r="D123" s="4"/>
      <c r="E123" s="4"/>
      <c r="F123" s="4"/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5"/>
      <c r="U123" s="5"/>
      <c r="V123" s="5"/>
    </row>
    <row r="124" spans="1:22" x14ac:dyDescent="0.2">
      <c r="A124" s="2"/>
      <c r="B124" s="4"/>
      <c r="C124" s="4"/>
      <c r="D124" s="4"/>
      <c r="E124" s="4"/>
      <c r="F124" s="4"/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5"/>
      <c r="U124" s="5"/>
      <c r="V124" s="5"/>
    </row>
    <row r="125" spans="1:22" x14ac:dyDescent="0.2">
      <c r="A125" s="2"/>
      <c r="B125" s="4"/>
      <c r="C125" s="4"/>
      <c r="D125" s="4"/>
      <c r="E125" s="4"/>
      <c r="F125" s="4"/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5"/>
      <c r="U125" s="5"/>
      <c r="V125" s="5"/>
    </row>
    <row r="126" spans="1:22" x14ac:dyDescent="0.2">
      <c r="A126" s="2"/>
      <c r="B126" s="4"/>
      <c r="C126" s="4"/>
      <c r="D126" s="4"/>
      <c r="E126" s="4"/>
      <c r="F126" s="4"/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5"/>
      <c r="U126" s="5"/>
      <c r="V126" s="5"/>
    </row>
    <row r="127" spans="1:22" x14ac:dyDescent="0.2">
      <c r="A127" s="2"/>
      <c r="B127" s="4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5"/>
      <c r="U127" s="5"/>
      <c r="V127" s="5"/>
    </row>
    <row r="128" spans="1:22" x14ac:dyDescent="0.2">
      <c r="A128" s="2"/>
      <c r="B128" s="4"/>
      <c r="C128" s="4"/>
      <c r="D128" s="4"/>
      <c r="E128" s="4"/>
      <c r="F128" s="4"/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5"/>
      <c r="U128" s="5"/>
      <c r="V128" s="5"/>
    </row>
    <row r="129" spans="1:22" x14ac:dyDescent="0.2">
      <c r="A129" s="2"/>
      <c r="B129" s="4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5"/>
      <c r="U129" s="5"/>
      <c r="V129" s="5"/>
    </row>
    <row r="130" spans="1:22" x14ac:dyDescent="0.2">
      <c r="A130" s="2"/>
      <c r="B130" s="4"/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5"/>
      <c r="U130" s="5"/>
      <c r="V130" s="5"/>
    </row>
    <row r="131" spans="1:22" x14ac:dyDescent="0.2">
      <c r="A131" s="2"/>
      <c r="B131" s="4"/>
      <c r="C131" s="4"/>
      <c r="D131" s="4"/>
      <c r="E131" s="4"/>
      <c r="F131" s="4"/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5"/>
      <c r="U131" s="5"/>
      <c r="V131" s="5"/>
    </row>
    <row r="132" spans="1:22" x14ac:dyDescent="0.2">
      <c r="A132" s="2"/>
      <c r="B132" s="4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5"/>
      <c r="U132" s="5"/>
      <c r="V132" s="5"/>
    </row>
    <row r="133" spans="1:22" x14ac:dyDescent="0.2">
      <c r="A133" s="2"/>
      <c r="B133" s="4"/>
      <c r="C133" s="4"/>
      <c r="D133" s="4"/>
      <c r="E133" s="4"/>
      <c r="F133" s="4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5"/>
    </row>
    <row r="134" spans="1:22" x14ac:dyDescent="0.2">
      <c r="A134" s="2"/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8"/>
    </row>
    <row r="135" spans="1:22" x14ac:dyDescent="0.2">
      <c r="A135" s="2"/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8"/>
    </row>
    <row r="136" spans="1:22" x14ac:dyDescent="0.2">
      <c r="A136" s="2"/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8"/>
    </row>
    <row r="137" spans="1:22" x14ac:dyDescent="0.2">
      <c r="A137" s="6"/>
      <c r="B137" s="4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5"/>
      <c r="U137" s="5"/>
      <c r="V137" s="8"/>
    </row>
    <row r="138" spans="1:22" x14ac:dyDescent="0.2">
      <c r="A138" s="6"/>
      <c r="B138" s="4"/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5"/>
      <c r="U138" s="5"/>
      <c r="V138" s="8"/>
    </row>
    <row r="139" spans="1:22" x14ac:dyDescent="0.2">
      <c r="A139" s="6"/>
      <c r="B139" s="4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5"/>
      <c r="U139" s="5"/>
      <c r="V139" s="8"/>
    </row>
    <row r="140" spans="1:22" x14ac:dyDescent="0.2">
      <c r="A140" s="6"/>
      <c r="B140" s="4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5"/>
      <c r="U140" s="5"/>
      <c r="V140" s="8"/>
    </row>
    <row r="141" spans="1:22" x14ac:dyDescent="0.2">
      <c r="A141" s="6"/>
      <c r="B141" s="4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5"/>
      <c r="U141" s="5"/>
      <c r="V141" s="8"/>
    </row>
    <row r="142" spans="1:22" x14ac:dyDescent="0.2">
      <c r="A142" s="2"/>
      <c r="B142" s="4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5"/>
      <c r="U142" s="5"/>
      <c r="V142" s="8"/>
    </row>
    <row r="143" spans="1:22" x14ac:dyDescent="0.2">
      <c r="A143" s="2"/>
      <c r="B143" s="4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5"/>
      <c r="U143" s="5"/>
      <c r="V143" s="8"/>
    </row>
    <row r="144" spans="1:22" x14ac:dyDescent="0.2">
      <c r="A144" s="2"/>
      <c r="B144" s="4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5"/>
      <c r="U144" s="5"/>
      <c r="V144" s="8"/>
    </row>
    <row r="145" spans="1:22" x14ac:dyDescent="0.2">
      <c r="A145" s="2"/>
      <c r="B145" s="4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5"/>
      <c r="U145" s="5"/>
      <c r="V145" s="8"/>
    </row>
    <row r="146" spans="1:22" x14ac:dyDescent="0.2">
      <c r="A146" s="2"/>
      <c r="B146" s="4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5"/>
      <c r="U146" s="5"/>
      <c r="V146" s="8"/>
    </row>
    <row r="172" spans="1:3" x14ac:dyDescent="0.2">
      <c r="A172" t="e" cm="1">
        <f t="array" aca="1" ref="A172" ca="1">INDIRECT("'" &amp; E1 &amp; "'!$A$2:$A$66")</f>
        <v>#REF!</v>
      </c>
      <c r="B172" t="e" cm="1">
        <f t="array" aca="1" ref="B172" ca="1">INDIRECT("'" &amp; E1 &amp; "'!$B$2:$B$66")</f>
        <v>#REF!</v>
      </c>
      <c r="C172" t="e" cm="1">
        <f t="array" aca="1" ref="C172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1BFCC3-236F-7F4E-981F-6CA667EA440C}">
  <sheetPr codeName="Sheet16"/>
  <dimension ref="A1:V172"/>
  <sheetViews>
    <sheetView topLeftCell="F1" workbookViewId="0">
      <pane ySplit="2" topLeftCell="A3" activePane="bottomLeft" state="frozen"/>
      <selection activeCell="N24" sqref="N24"/>
      <selection pane="bottomLeft" activeCell="N24" sqref="N24"/>
    </sheetView>
  </sheetViews>
  <sheetFormatPr baseColWidth="10" defaultRowHeight="16" x14ac:dyDescent="0.2"/>
  <cols>
    <col min="1" max="1" width="21.1640625" customWidth="1"/>
    <col min="2" max="2" width="14.83203125" customWidth="1"/>
    <col min="3" max="3" width="15.33203125" customWidth="1"/>
    <col min="4" max="4" width="14.5" customWidth="1"/>
    <col min="5" max="5" width="20.5" customWidth="1"/>
    <col min="6" max="6" width="21.5" customWidth="1"/>
    <col min="7" max="7" width="15" customWidth="1"/>
    <col min="8" max="8" width="15.5" customWidth="1"/>
    <col min="9" max="9" width="14.5" customWidth="1"/>
    <col min="10" max="10" width="18.33203125" customWidth="1"/>
    <col min="11" max="11" width="16.6640625" customWidth="1"/>
    <col min="18" max="18" width="13" customWidth="1"/>
    <col min="19" max="19" width="15.83203125" customWidth="1"/>
  </cols>
  <sheetData>
    <row r="1" spans="1:22" x14ac:dyDescent="0.2">
      <c r="B1" s="72" t="s">
        <v>5</v>
      </c>
      <c r="C1" s="72"/>
      <c r="D1" s="72"/>
      <c r="E1" s="72"/>
      <c r="F1" s="72"/>
      <c r="G1" s="73" t="s">
        <v>6</v>
      </c>
      <c r="H1" s="73"/>
      <c r="I1" s="73"/>
      <c r="J1" s="73"/>
      <c r="K1" s="73"/>
      <c r="L1" s="74" t="s">
        <v>15</v>
      </c>
      <c r="M1" s="74"/>
      <c r="N1" s="74"/>
      <c r="O1" s="74"/>
      <c r="P1" s="74"/>
      <c r="Q1" s="74"/>
      <c r="R1" s="74"/>
      <c r="S1" s="74"/>
      <c r="T1" s="74"/>
      <c r="U1" s="74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235</v>
      </c>
      <c r="O2" s="1" t="s">
        <v>236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257</v>
      </c>
      <c r="U2" s="1" t="s">
        <v>258</v>
      </c>
      <c r="V2" s="1" t="s">
        <v>237</v>
      </c>
    </row>
    <row r="3" spans="1:22" x14ac:dyDescent="0.2">
      <c r="A3" s="16" t="s">
        <v>294</v>
      </c>
      <c r="B3" s="4">
        <v>1111100</v>
      </c>
      <c r="C3" s="4">
        <v>684443</v>
      </c>
      <c r="D3" s="4">
        <v>426657</v>
      </c>
      <c r="E3" s="4">
        <v>39366350000</v>
      </c>
      <c r="F3" s="4">
        <f t="shared" ref="F3:F79" si="0">E3+F4</f>
        <v>195889099561</v>
      </c>
      <c r="G3" s="4">
        <v>133700</v>
      </c>
      <c r="H3" s="4">
        <v>40200</v>
      </c>
      <c r="I3" s="4">
        <v>93500</v>
      </c>
      <c r="J3" s="4">
        <v>8530660000</v>
      </c>
      <c r="K3" s="4">
        <f t="shared" ref="K3:K25" si="1">K4+J3</f>
        <v>15849571000</v>
      </c>
      <c r="L3" s="4">
        <v>1790</v>
      </c>
      <c r="M3" s="4">
        <v>446</v>
      </c>
      <c r="N3" s="4">
        <v>326</v>
      </c>
      <c r="O3" s="4">
        <v>40</v>
      </c>
      <c r="P3" s="4">
        <v>1160300</v>
      </c>
      <c r="Q3" s="4">
        <v>311000</v>
      </c>
      <c r="R3" s="5">
        <v>1.6500000000000001E-2</v>
      </c>
      <c r="S3" s="4">
        <v>1601800</v>
      </c>
      <c r="T3" s="4">
        <f t="shared" ref="T3:T70" si="2">AVERAGE(S4,S13)</f>
        <v>1335353.5</v>
      </c>
      <c r="U3" s="4">
        <f t="shared" ref="U3:U72" si="3">MIN(S4:S8)</f>
        <v>1368816</v>
      </c>
      <c r="V3" s="5">
        <v>2.7999999999999997E-2</v>
      </c>
    </row>
    <row r="4" spans="1:22" x14ac:dyDescent="0.2">
      <c r="A4" s="16" t="s">
        <v>293</v>
      </c>
      <c r="B4" s="4">
        <v>929210</v>
      </c>
      <c r="C4" s="4">
        <v>558540</v>
      </c>
      <c r="D4" s="4">
        <v>370670</v>
      </c>
      <c r="E4" s="4">
        <v>33697500000</v>
      </c>
      <c r="F4" s="4">
        <f t="shared" si="0"/>
        <v>156522749561</v>
      </c>
      <c r="G4" s="4">
        <v>305000</v>
      </c>
      <c r="H4" s="4">
        <v>46700</v>
      </c>
      <c r="I4" s="4">
        <v>258300</v>
      </c>
      <c r="J4" s="4">
        <v>23503630000</v>
      </c>
      <c r="K4" s="4">
        <f t="shared" si="1"/>
        <v>7318911000</v>
      </c>
      <c r="L4" s="4">
        <v>1234</v>
      </c>
      <c r="M4" s="4">
        <v>339</v>
      </c>
      <c r="N4" s="4">
        <v>251</v>
      </c>
      <c r="O4" s="4">
        <v>80</v>
      </c>
      <c r="P4" s="4">
        <v>875000</v>
      </c>
      <c r="Q4" s="4">
        <v>363500</v>
      </c>
      <c r="R4" s="5">
        <v>2.3E-3</v>
      </c>
      <c r="S4" s="4">
        <v>1488900</v>
      </c>
      <c r="T4" s="4">
        <f t="shared" si="2"/>
        <v>2121018.5</v>
      </c>
      <c r="U4" s="4">
        <f t="shared" si="3"/>
        <v>1368816</v>
      </c>
      <c r="V4" s="5">
        <v>1.32E-2</v>
      </c>
    </row>
    <row r="5" spans="1:22" x14ac:dyDescent="0.2">
      <c r="A5" s="16" t="s">
        <v>292</v>
      </c>
      <c r="B5" s="4">
        <v>1333620</v>
      </c>
      <c r="C5" s="4">
        <v>522400</v>
      </c>
      <c r="D5" s="4">
        <v>811220</v>
      </c>
      <c r="E5" s="4">
        <v>73422400000</v>
      </c>
      <c r="F5" s="4">
        <f t="shared" si="0"/>
        <v>122825249561</v>
      </c>
      <c r="G5" s="4">
        <v>157700</v>
      </c>
      <c r="H5" s="4">
        <v>330800</v>
      </c>
      <c r="I5" s="4">
        <v>-173100</v>
      </c>
      <c r="J5" s="4">
        <v>-15702760000</v>
      </c>
      <c r="K5" s="4">
        <f t="shared" si="1"/>
        <v>-16184719000</v>
      </c>
      <c r="L5" s="4">
        <v>2249</v>
      </c>
      <c r="M5" s="4">
        <v>1046</v>
      </c>
      <c r="N5" s="4">
        <v>80</v>
      </c>
      <c r="O5" s="4">
        <v>49</v>
      </c>
      <c r="P5" s="4">
        <v>1054800</v>
      </c>
      <c r="Q5" s="4">
        <v>438200</v>
      </c>
      <c r="R5" s="5">
        <v>0.01</v>
      </c>
      <c r="S5" s="4">
        <v>1581258</v>
      </c>
      <c r="T5" s="4">
        <f t="shared" si="2"/>
        <v>1371703</v>
      </c>
      <c r="U5" s="4">
        <f t="shared" si="3"/>
        <v>1368816</v>
      </c>
      <c r="V5" s="5">
        <v>2.2000000000000002E-2</v>
      </c>
    </row>
    <row r="6" spans="1:22" x14ac:dyDescent="0.2">
      <c r="A6" s="16" t="s">
        <v>291</v>
      </c>
      <c r="B6" s="4">
        <v>1176709</v>
      </c>
      <c r="C6" s="4">
        <v>612016</v>
      </c>
      <c r="D6" s="4">
        <v>564693</v>
      </c>
      <c r="E6" s="4">
        <v>50694940000</v>
      </c>
      <c r="F6" s="4">
        <f t="shared" si="0"/>
        <v>49402849561</v>
      </c>
      <c r="G6" s="4">
        <v>52000</v>
      </c>
      <c r="H6" s="4">
        <v>163800</v>
      </c>
      <c r="I6" s="4">
        <v>-111800</v>
      </c>
      <c r="J6" s="4">
        <v>-9988430000</v>
      </c>
      <c r="K6" s="4">
        <f t="shared" si="1"/>
        <v>-481959000</v>
      </c>
      <c r="L6" s="4">
        <v>840</v>
      </c>
      <c r="M6" s="4">
        <v>390</v>
      </c>
      <c r="N6" s="4">
        <v>173</v>
      </c>
      <c r="O6" s="4">
        <v>68</v>
      </c>
      <c r="P6" s="4">
        <v>1012200</v>
      </c>
      <c r="Q6" s="4">
        <v>355000</v>
      </c>
      <c r="R6" s="5">
        <v>0</v>
      </c>
      <c r="S6" s="4">
        <v>1368816</v>
      </c>
      <c r="T6" s="4">
        <f t="shared" si="2"/>
        <v>1852392</v>
      </c>
      <c r="U6" s="4">
        <f t="shared" si="3"/>
        <v>1491432</v>
      </c>
      <c r="V6" s="5">
        <v>1.34E-2</v>
      </c>
    </row>
    <row r="7" spans="1:22" x14ac:dyDescent="0.2">
      <c r="A7" s="16" t="s">
        <v>288</v>
      </c>
      <c r="B7" s="4">
        <v>952300</v>
      </c>
      <c r="C7" s="4">
        <v>887660</v>
      </c>
      <c r="D7" s="4">
        <v>64640</v>
      </c>
      <c r="E7" s="4">
        <v>5664800000</v>
      </c>
      <c r="F7" s="4">
        <f t="shared" si="0"/>
        <v>-1292090439</v>
      </c>
      <c r="G7" s="4">
        <v>122900</v>
      </c>
      <c r="H7" s="4">
        <v>25200</v>
      </c>
      <c r="I7" s="4">
        <v>97700</v>
      </c>
      <c r="J7" s="4">
        <v>8755200000</v>
      </c>
      <c r="K7" s="4">
        <f t="shared" si="1"/>
        <v>9506471000</v>
      </c>
      <c r="L7" s="4">
        <v>1082</v>
      </c>
      <c r="M7" s="4">
        <v>585</v>
      </c>
      <c r="N7" s="4">
        <v>203</v>
      </c>
      <c r="O7" s="4">
        <v>146</v>
      </c>
      <c r="P7" s="4">
        <v>1303200</v>
      </c>
      <c r="Q7" s="4">
        <v>607200</v>
      </c>
      <c r="R7" s="5">
        <v>1.47E-2</v>
      </c>
      <c r="S7" s="4">
        <v>1916364</v>
      </c>
      <c r="T7" s="4">
        <f t="shared" si="2"/>
        <v>1767776</v>
      </c>
      <c r="U7" s="4">
        <f t="shared" si="3"/>
        <v>1491432</v>
      </c>
      <c r="V7" s="5">
        <v>1.34E-2</v>
      </c>
    </row>
    <row r="8" spans="1:22" x14ac:dyDescent="0.2">
      <c r="A8" s="16" t="s">
        <v>287</v>
      </c>
      <c r="B8" s="4">
        <v>1179700</v>
      </c>
      <c r="C8" s="4">
        <v>302400</v>
      </c>
      <c r="D8" s="4">
        <v>877300</v>
      </c>
      <c r="E8" s="4">
        <v>77828860000</v>
      </c>
      <c r="F8" s="4">
        <f t="shared" si="0"/>
        <v>-6956890439</v>
      </c>
      <c r="G8" s="4">
        <v>67800</v>
      </c>
      <c r="H8" s="4">
        <v>302900</v>
      </c>
      <c r="I8" s="4">
        <v>-235100</v>
      </c>
      <c r="J8" s="4">
        <v>-20766040000</v>
      </c>
      <c r="K8" s="4">
        <f t="shared" si="1"/>
        <v>751271000</v>
      </c>
      <c r="L8" s="4">
        <v>1585</v>
      </c>
      <c r="M8" s="4">
        <v>922</v>
      </c>
      <c r="N8" s="4">
        <v>293</v>
      </c>
      <c r="O8" s="4">
        <v>139</v>
      </c>
      <c r="P8" s="4">
        <v>1189700</v>
      </c>
      <c r="Q8" s="4">
        <v>718200</v>
      </c>
      <c r="R8" s="5">
        <v>-6.7000000000000002E-3</v>
      </c>
      <c r="S8" s="4">
        <v>1911967</v>
      </c>
      <c r="T8" s="4">
        <f t="shared" si="2"/>
        <v>1098004.5</v>
      </c>
      <c r="U8" s="4">
        <f t="shared" si="3"/>
        <v>1181807</v>
      </c>
      <c r="V8" s="5">
        <v>2.35E-2</v>
      </c>
    </row>
    <row r="9" spans="1:22" x14ac:dyDescent="0.2">
      <c r="A9" s="16" t="s">
        <v>286</v>
      </c>
      <c r="B9" s="4">
        <v>963000</v>
      </c>
      <c r="C9" s="4">
        <v>440163</v>
      </c>
      <c r="D9" s="4">
        <v>522837</v>
      </c>
      <c r="E9" s="4">
        <v>46754450000</v>
      </c>
      <c r="F9" s="4">
        <f t="shared" si="0"/>
        <v>-84785750439</v>
      </c>
      <c r="G9" s="4">
        <v>90700</v>
      </c>
      <c r="H9" s="4">
        <v>47000</v>
      </c>
      <c r="I9" s="4">
        <v>43700</v>
      </c>
      <c r="J9" s="4">
        <v>3918060000</v>
      </c>
      <c r="K9" s="4">
        <f t="shared" si="1"/>
        <v>21517311000</v>
      </c>
      <c r="L9" s="4">
        <v>1467</v>
      </c>
      <c r="M9" s="4">
        <v>618</v>
      </c>
      <c r="N9" s="4">
        <v>239</v>
      </c>
      <c r="O9" s="4">
        <v>69</v>
      </c>
      <c r="P9" s="4">
        <v>1015800</v>
      </c>
      <c r="Q9" s="4">
        <v>395600</v>
      </c>
      <c r="R9" s="5">
        <v>-2.2000000000000001E-3</v>
      </c>
      <c r="S9" s="4">
        <v>1491432</v>
      </c>
      <c r="T9" s="4">
        <f t="shared" si="2"/>
        <v>1350658.5</v>
      </c>
      <c r="U9" s="4">
        <f t="shared" si="3"/>
        <v>1181807</v>
      </c>
      <c r="V9" s="5">
        <v>1.5600000000000001E-2</v>
      </c>
    </row>
    <row r="10" spans="1:22" x14ac:dyDescent="0.2">
      <c r="A10" s="16" t="s">
        <v>281</v>
      </c>
      <c r="B10" s="4">
        <v>1040650</v>
      </c>
      <c r="C10" s="4">
        <v>236561</v>
      </c>
      <c r="D10" s="4">
        <v>804089</v>
      </c>
      <c r="E10" s="4">
        <v>71447440000</v>
      </c>
      <c r="F10" s="4">
        <f t="shared" si="0"/>
        <v>-131540200439</v>
      </c>
      <c r="G10" s="4">
        <v>9800</v>
      </c>
      <c r="H10" s="4">
        <v>138000</v>
      </c>
      <c r="I10" s="4">
        <v>-128200</v>
      </c>
      <c r="J10" s="4">
        <v>-11353450000</v>
      </c>
      <c r="K10" s="4">
        <f t="shared" si="1"/>
        <v>17599251000</v>
      </c>
      <c r="L10" s="4">
        <v>1801</v>
      </c>
      <c r="M10" s="4">
        <v>1261</v>
      </c>
      <c r="N10" s="4">
        <v>219</v>
      </c>
      <c r="O10" s="4">
        <v>110</v>
      </c>
      <c r="P10" s="4">
        <v>1137300</v>
      </c>
      <c r="Q10" s="4">
        <v>584800</v>
      </c>
      <c r="R10" s="5">
        <v>1.9400000000000001E-2</v>
      </c>
      <c r="S10" s="4">
        <v>1800328</v>
      </c>
      <c r="T10" s="4">
        <f t="shared" si="2"/>
        <v>1449701</v>
      </c>
      <c r="U10" s="4">
        <f t="shared" si="3"/>
        <v>1181807</v>
      </c>
      <c r="V10" s="5">
        <v>2.5699999999999997E-2</v>
      </c>
    </row>
    <row r="11" spans="1:22" x14ac:dyDescent="0.2">
      <c r="A11" s="16" t="s">
        <v>273</v>
      </c>
      <c r="B11" s="4">
        <v>1242746</v>
      </c>
      <c r="C11" s="4">
        <v>354609</v>
      </c>
      <c r="D11" s="4">
        <v>888137</v>
      </c>
      <c r="E11" s="4">
        <v>77715810000</v>
      </c>
      <c r="F11" s="4">
        <f t="shared" si="0"/>
        <v>-202987640439</v>
      </c>
      <c r="G11" s="4">
        <v>73200</v>
      </c>
      <c r="H11" s="4">
        <v>20000</v>
      </c>
      <c r="I11" s="4">
        <v>53200</v>
      </c>
      <c r="J11" s="4">
        <v>4670530000</v>
      </c>
      <c r="K11" s="4">
        <f t="shared" si="1"/>
        <v>28952701000</v>
      </c>
      <c r="L11" s="4">
        <v>1581</v>
      </c>
      <c r="M11" s="4">
        <v>933</v>
      </c>
      <c r="N11" s="4">
        <v>249</v>
      </c>
      <c r="O11" s="4">
        <v>112</v>
      </c>
      <c r="P11" s="4">
        <v>1331000</v>
      </c>
      <c r="Q11" s="4">
        <v>594900</v>
      </c>
      <c r="R11" s="5">
        <v>1.1599999999999999E-2</v>
      </c>
      <c r="S11" s="4">
        <v>1926400</v>
      </c>
      <c r="T11" s="4">
        <f t="shared" si="2"/>
        <v>1456660.5</v>
      </c>
      <c r="U11" s="4">
        <f t="shared" si="3"/>
        <v>1181807</v>
      </c>
      <c r="V11" s="5">
        <v>1.26E-2</v>
      </c>
    </row>
    <row r="12" spans="1:22" x14ac:dyDescent="0.2">
      <c r="A12" s="16" t="s">
        <v>272</v>
      </c>
      <c r="B12" s="4">
        <v>919000</v>
      </c>
      <c r="C12" s="4">
        <v>185358</v>
      </c>
      <c r="D12" s="4">
        <v>733642</v>
      </c>
      <c r="E12" s="4">
        <v>63552870000</v>
      </c>
      <c r="F12" s="4">
        <f t="shared" si="0"/>
        <v>-280703450439</v>
      </c>
      <c r="G12" s="4">
        <v>91600</v>
      </c>
      <c r="H12" s="4">
        <v>47500</v>
      </c>
      <c r="I12" s="4">
        <v>44100</v>
      </c>
      <c r="J12" s="4">
        <v>3811430000</v>
      </c>
      <c r="K12" s="4">
        <f t="shared" si="1"/>
        <v>24282171000</v>
      </c>
      <c r="L12" s="4">
        <v>1241</v>
      </c>
      <c r="M12" s="4">
        <v>793</v>
      </c>
      <c r="N12" s="4">
        <v>224</v>
      </c>
      <c r="O12" s="4">
        <v>86</v>
      </c>
      <c r="P12" s="4">
        <v>953100</v>
      </c>
      <c r="Q12" s="4">
        <v>503700</v>
      </c>
      <c r="R12" s="5">
        <v>6.9999999999999993E-3</v>
      </c>
      <c r="S12" s="4">
        <v>1611721</v>
      </c>
      <c r="T12" s="4">
        <f t="shared" si="2"/>
        <v>1381522.5</v>
      </c>
      <c r="U12" s="4">
        <f t="shared" si="3"/>
        <v>1181807</v>
      </c>
      <c r="V12" s="5">
        <v>5.7999999999999996E-3</v>
      </c>
    </row>
    <row r="13" spans="1:22" x14ac:dyDescent="0.2">
      <c r="A13" s="16" t="s">
        <v>248</v>
      </c>
      <c r="B13" s="4">
        <v>809320</v>
      </c>
      <c r="C13" s="4">
        <v>78928</v>
      </c>
      <c r="D13" s="4">
        <v>730392</v>
      </c>
      <c r="E13" s="4">
        <v>62811250000</v>
      </c>
      <c r="F13" s="4">
        <f t="shared" si="0"/>
        <v>-344256320439</v>
      </c>
      <c r="G13" s="4">
        <v>90600</v>
      </c>
      <c r="H13" s="4">
        <v>51500</v>
      </c>
      <c r="I13" s="4">
        <v>39100</v>
      </c>
      <c r="J13" s="4">
        <v>3367620000</v>
      </c>
      <c r="K13" s="4">
        <f t="shared" si="1"/>
        <v>20470741000</v>
      </c>
      <c r="L13" s="4">
        <v>1736</v>
      </c>
      <c r="M13" s="4">
        <v>357</v>
      </c>
      <c r="N13" s="4">
        <v>57</v>
      </c>
      <c r="O13" s="4">
        <v>24</v>
      </c>
      <c r="P13" s="4">
        <v>788200</v>
      </c>
      <c r="Q13" s="4">
        <v>179100</v>
      </c>
      <c r="R13" s="5">
        <v>3.4999999999999996E-3</v>
      </c>
      <c r="S13" s="4">
        <v>1181807</v>
      </c>
      <c r="T13" s="4">
        <f t="shared" si="2"/>
        <v>2346121</v>
      </c>
      <c r="U13" s="4">
        <f t="shared" si="3"/>
        <v>704577</v>
      </c>
      <c r="V13" s="5">
        <v>5.8999999999999999E-3</v>
      </c>
    </row>
    <row r="14" spans="1:22" x14ac:dyDescent="0.2">
      <c r="A14" s="16" t="s">
        <v>240</v>
      </c>
      <c r="B14" s="4">
        <v>1288915</v>
      </c>
      <c r="C14" s="4">
        <v>143709</v>
      </c>
      <c r="D14" s="4">
        <v>1145206</v>
      </c>
      <c r="E14" s="4">
        <v>97892560000</v>
      </c>
      <c r="F14" s="4">
        <f t="shared" si="0"/>
        <v>-407067570439</v>
      </c>
      <c r="G14" s="4">
        <v>281100</v>
      </c>
      <c r="H14" s="4">
        <v>176600</v>
      </c>
      <c r="I14" s="4">
        <v>104500</v>
      </c>
      <c r="J14" s="4">
        <v>9182480000</v>
      </c>
      <c r="K14" s="4">
        <f t="shared" si="1"/>
        <v>17103121000</v>
      </c>
      <c r="L14" s="4">
        <v>2158</v>
      </c>
      <c r="M14" s="4">
        <v>1579</v>
      </c>
      <c r="N14" s="4">
        <v>298</v>
      </c>
      <c r="O14" s="4">
        <v>237</v>
      </c>
      <c r="P14" s="4">
        <v>1466800</v>
      </c>
      <c r="Q14" s="4">
        <v>1057700</v>
      </c>
      <c r="R14" s="5">
        <v>1.66E-2</v>
      </c>
      <c r="S14" s="4">
        <v>2660779</v>
      </c>
      <c r="T14" s="4">
        <f t="shared" si="2"/>
        <v>1623982.5</v>
      </c>
      <c r="U14" s="4">
        <f t="shared" si="3"/>
        <v>704577</v>
      </c>
      <c r="V14" s="5">
        <v>2.5600000000000001E-2</v>
      </c>
    </row>
    <row r="15" spans="1:22" x14ac:dyDescent="0.2">
      <c r="A15" s="16" t="s">
        <v>239</v>
      </c>
      <c r="B15" s="4">
        <v>910450</v>
      </c>
      <c r="C15" s="4">
        <v>153715</v>
      </c>
      <c r="D15" s="4">
        <v>756735</v>
      </c>
      <c r="E15" s="4">
        <v>63534030000</v>
      </c>
      <c r="F15" s="4">
        <f t="shared" si="0"/>
        <v>-504960130439</v>
      </c>
      <c r="G15" s="4">
        <v>28500</v>
      </c>
      <c r="H15" s="4">
        <v>230486</v>
      </c>
      <c r="I15" s="4">
        <v>-201986</v>
      </c>
      <c r="J15" s="4">
        <v>-16905435000</v>
      </c>
      <c r="K15" s="4">
        <f t="shared" si="1"/>
        <v>7920641000</v>
      </c>
      <c r="L15" s="4">
        <v>927</v>
      </c>
      <c r="M15" s="4">
        <v>1040</v>
      </c>
      <c r="N15" s="4">
        <v>100</v>
      </c>
      <c r="O15" s="4">
        <v>87</v>
      </c>
      <c r="P15" s="4">
        <v>583900</v>
      </c>
      <c r="Q15" s="4">
        <v>562000</v>
      </c>
      <c r="R15" s="5">
        <v>1.2E-2</v>
      </c>
      <c r="S15" s="4">
        <v>1374590</v>
      </c>
      <c r="T15" s="4">
        <f t="shared" si="2"/>
        <v>1876336</v>
      </c>
      <c r="U15" s="4">
        <f t="shared" si="3"/>
        <v>704577</v>
      </c>
      <c r="V15" s="5">
        <v>2.0199999999999999E-2</v>
      </c>
    </row>
    <row r="16" spans="1:22" x14ac:dyDescent="0.2">
      <c r="A16" s="16" t="s">
        <v>238</v>
      </c>
      <c r="B16" s="4">
        <v>1165200</v>
      </c>
      <c r="C16" s="4">
        <v>58700</v>
      </c>
      <c r="D16" s="4">
        <v>1106500</v>
      </c>
      <c r="E16" s="4">
        <v>91849680000</v>
      </c>
      <c r="F16" s="4">
        <f t="shared" si="0"/>
        <v>-568494160439</v>
      </c>
      <c r="G16" s="4">
        <v>65000</v>
      </c>
      <c r="H16" s="4">
        <v>189101</v>
      </c>
      <c r="I16" s="4">
        <v>-124101</v>
      </c>
      <c r="J16" s="4">
        <v>-10306595000</v>
      </c>
      <c r="K16" s="4">
        <f t="shared" si="1"/>
        <v>24826076000</v>
      </c>
      <c r="L16" s="4">
        <v>1239</v>
      </c>
      <c r="M16" s="4">
        <v>939</v>
      </c>
      <c r="N16" s="4">
        <v>145</v>
      </c>
      <c r="O16" s="4">
        <v>143</v>
      </c>
      <c r="P16" s="4">
        <v>933400</v>
      </c>
      <c r="Q16" s="4">
        <v>780100</v>
      </c>
      <c r="R16" s="5">
        <v>3.9900000000000005E-2</v>
      </c>
      <c r="S16" s="4">
        <v>1788420</v>
      </c>
      <c r="T16" s="4">
        <f t="shared" si="2"/>
        <v>1714673</v>
      </c>
      <c r="U16" s="4">
        <f t="shared" si="3"/>
        <v>704577</v>
      </c>
      <c r="V16" s="5">
        <v>1.6799999999999999E-2</v>
      </c>
    </row>
    <row r="17" spans="1:21" x14ac:dyDescent="0.2">
      <c r="A17" s="16" t="s">
        <v>234</v>
      </c>
      <c r="B17" s="4">
        <v>839450</v>
      </c>
      <c r="C17" s="4">
        <v>482400</v>
      </c>
      <c r="D17" s="4">
        <v>357050</v>
      </c>
      <c r="E17" s="4">
        <v>29849410000</v>
      </c>
      <c r="F17" s="4">
        <f t="shared" si="0"/>
        <v>-660343840439</v>
      </c>
      <c r="G17" s="4">
        <v>149626</v>
      </c>
      <c r="H17" s="4">
        <v>160400</v>
      </c>
      <c r="I17" s="4">
        <v>-10774</v>
      </c>
      <c r="J17" s="4">
        <v>-254149000</v>
      </c>
      <c r="K17" s="4">
        <f t="shared" si="1"/>
        <v>35132671000</v>
      </c>
      <c r="L17" s="4">
        <v>1386</v>
      </c>
      <c r="M17" s="4">
        <v>943</v>
      </c>
      <c r="N17" s="4">
        <v>121</v>
      </c>
      <c r="O17" s="4">
        <v>119</v>
      </c>
      <c r="P17" s="4">
        <v>63800</v>
      </c>
      <c r="Q17" s="4">
        <v>36300</v>
      </c>
      <c r="R17" s="5">
        <v>-3.0099999999999998E-2</v>
      </c>
      <c r="S17" s="4">
        <v>1623585</v>
      </c>
      <c r="T17" s="4">
        <f t="shared" si="2"/>
        <v>1618164</v>
      </c>
      <c r="U17" s="4">
        <f t="shared" si="3"/>
        <v>704577</v>
      </c>
    </row>
    <row r="18" spans="1:21" x14ac:dyDescent="0.2">
      <c r="A18" s="16" t="s">
        <v>233</v>
      </c>
      <c r="B18" s="4">
        <v>385200</v>
      </c>
      <c r="C18" s="4">
        <v>141300</v>
      </c>
      <c r="D18" s="4">
        <v>243900</v>
      </c>
      <c r="E18" s="4">
        <v>20184490000</v>
      </c>
      <c r="F18" s="4">
        <f t="shared" si="0"/>
        <v>-690193250439</v>
      </c>
      <c r="G18" s="4">
        <v>203400</v>
      </c>
      <c r="H18" s="4">
        <v>71300</v>
      </c>
      <c r="I18" s="4">
        <v>132100</v>
      </c>
      <c r="J18" s="4">
        <v>10966690000</v>
      </c>
      <c r="K18" s="4">
        <f t="shared" si="1"/>
        <v>35386820000</v>
      </c>
      <c r="L18" s="4"/>
      <c r="M18" s="4"/>
      <c r="N18" s="4"/>
      <c r="O18" s="4"/>
      <c r="P18" s="4">
        <v>221700</v>
      </c>
      <c r="Q18" s="4">
        <v>451200</v>
      </c>
      <c r="R18" s="5">
        <v>1.2999999999999999E-3</v>
      </c>
      <c r="S18" s="4">
        <v>704577</v>
      </c>
      <c r="T18" s="4">
        <f t="shared" si="2"/>
        <v>871463</v>
      </c>
      <c r="U18" s="4">
        <f t="shared" si="3"/>
        <v>900989</v>
      </c>
    </row>
    <row r="19" spans="1:21" x14ac:dyDescent="0.2">
      <c r="A19" s="16" t="s">
        <v>232</v>
      </c>
      <c r="B19" s="4">
        <v>405942</v>
      </c>
      <c r="C19" s="4">
        <v>129027</v>
      </c>
      <c r="D19" s="4">
        <v>276915</v>
      </c>
      <c r="E19" s="4">
        <v>22988910000</v>
      </c>
      <c r="F19" s="4">
        <f t="shared" si="0"/>
        <v>-710377740439</v>
      </c>
      <c r="G19" s="4">
        <v>86400</v>
      </c>
      <c r="H19" s="4">
        <v>1700</v>
      </c>
      <c r="I19" s="4">
        <v>84700</v>
      </c>
      <c r="J19" s="4">
        <v>7025160000</v>
      </c>
      <c r="K19" s="4">
        <f t="shared" si="1"/>
        <v>24420130000</v>
      </c>
      <c r="L19" s="4"/>
      <c r="M19" s="4"/>
      <c r="N19" s="4"/>
      <c r="O19" s="4"/>
      <c r="P19" s="4">
        <v>478900</v>
      </c>
      <c r="Q19" s="4">
        <v>340700</v>
      </c>
      <c r="R19" s="5">
        <v>-1.1999999999999999E-3</v>
      </c>
      <c r="S19" s="4">
        <v>900989</v>
      </c>
      <c r="T19" s="4">
        <f t="shared" si="2"/>
        <v>1063758.5</v>
      </c>
      <c r="U19" s="4">
        <f t="shared" si="3"/>
        <v>973002</v>
      </c>
    </row>
    <row r="20" spans="1:21" x14ac:dyDescent="0.2">
      <c r="A20" s="16" t="s">
        <v>231</v>
      </c>
      <c r="B20" s="4">
        <v>517838</v>
      </c>
      <c r="C20" s="4">
        <v>248786</v>
      </c>
      <c r="D20" s="4">
        <v>269052</v>
      </c>
      <c r="E20" s="4">
        <v>22203990000</v>
      </c>
      <c r="F20" s="4">
        <f t="shared" si="0"/>
        <v>-733366650439</v>
      </c>
      <c r="G20" s="4">
        <v>272100</v>
      </c>
      <c r="H20" s="4">
        <v>189000</v>
      </c>
      <c r="I20" s="4">
        <v>83100</v>
      </c>
      <c r="J20" s="4">
        <v>6694910000</v>
      </c>
      <c r="K20" s="4">
        <f t="shared" si="1"/>
        <v>17394970000</v>
      </c>
      <c r="L20" s="4"/>
      <c r="M20" s="4"/>
      <c r="N20" s="4"/>
      <c r="O20" s="4"/>
      <c r="P20" s="4">
        <v>439600</v>
      </c>
      <c r="Q20" s="4">
        <v>440700</v>
      </c>
      <c r="R20" s="5">
        <v>1.23E-2</v>
      </c>
      <c r="S20" s="4">
        <v>973002</v>
      </c>
      <c r="T20" s="4">
        <f t="shared" si="2"/>
        <v>1154727.5</v>
      </c>
      <c r="U20" s="4">
        <f t="shared" si="3"/>
        <v>1301600</v>
      </c>
    </row>
    <row r="21" spans="1:21" x14ac:dyDescent="0.2">
      <c r="A21" s="16" t="s">
        <v>230</v>
      </c>
      <c r="B21" s="4">
        <v>304652</v>
      </c>
      <c r="C21" s="4">
        <v>481814</v>
      </c>
      <c r="D21" s="4">
        <v>-177162</v>
      </c>
      <c r="E21" s="4">
        <v>-14365290000</v>
      </c>
      <c r="F21" s="4">
        <f t="shared" si="0"/>
        <v>-755570640439</v>
      </c>
      <c r="G21" s="4">
        <v>259600</v>
      </c>
      <c r="H21" s="4">
        <v>105400</v>
      </c>
      <c r="I21" s="4">
        <v>154200</v>
      </c>
      <c r="J21" s="4">
        <v>12552510000</v>
      </c>
      <c r="K21" s="4">
        <f t="shared" si="1"/>
        <v>10700060000</v>
      </c>
      <c r="L21" s="4"/>
      <c r="M21" s="4"/>
      <c r="N21" s="4"/>
      <c r="O21" s="4"/>
      <c r="P21" s="4">
        <v>554900</v>
      </c>
      <c r="Q21" s="4">
        <v>649200</v>
      </c>
      <c r="R21" s="5">
        <v>1.1200000000000002E-2</v>
      </c>
      <c r="S21" s="4">
        <v>1301600</v>
      </c>
      <c r="T21" s="4">
        <f t="shared" si="2"/>
        <v>1491204.5</v>
      </c>
      <c r="U21" s="4">
        <f t="shared" si="3"/>
        <v>1581238</v>
      </c>
    </row>
    <row r="22" spans="1:21" x14ac:dyDescent="0.2">
      <c r="A22" s="16" t="s">
        <v>229</v>
      </c>
      <c r="B22" s="4">
        <v>617868</v>
      </c>
      <c r="C22" s="4">
        <v>1080036</v>
      </c>
      <c r="D22" s="4">
        <v>-462168</v>
      </c>
      <c r="E22" s="4">
        <v>-37203470000</v>
      </c>
      <c r="F22" s="4">
        <f t="shared" si="0"/>
        <v>-741205350439</v>
      </c>
      <c r="G22" s="4">
        <v>64000</v>
      </c>
      <c r="H22" s="4">
        <v>206100</v>
      </c>
      <c r="I22" s="4">
        <v>-142100</v>
      </c>
      <c r="J22" s="4">
        <v>-11449940000</v>
      </c>
      <c r="K22" s="4">
        <f t="shared" si="1"/>
        <v>-1852450000</v>
      </c>
      <c r="L22" s="4"/>
      <c r="M22" s="4"/>
      <c r="N22" s="4"/>
      <c r="O22" s="4"/>
      <c r="P22" s="4">
        <v>560100</v>
      </c>
      <c r="Q22" s="4">
        <v>846600</v>
      </c>
      <c r="R22" s="5">
        <v>0</v>
      </c>
      <c r="S22" s="4">
        <v>1581238</v>
      </c>
      <c r="T22" s="4">
        <f t="shared" si="2"/>
        <v>1607870.5</v>
      </c>
      <c r="U22" s="4">
        <f t="shared" si="3"/>
        <v>1805761</v>
      </c>
    </row>
    <row r="23" spans="1:21" x14ac:dyDescent="0.2">
      <c r="A23" s="16" t="s">
        <v>228</v>
      </c>
      <c r="B23" s="4">
        <v>862138</v>
      </c>
      <c r="C23" s="4">
        <v>1494091</v>
      </c>
      <c r="D23" s="4">
        <v>-631953</v>
      </c>
      <c r="E23" s="4">
        <v>-50874810000</v>
      </c>
      <c r="F23" s="4">
        <f t="shared" si="0"/>
        <v>-704001880439</v>
      </c>
      <c r="G23" s="4">
        <v>166000</v>
      </c>
      <c r="H23" s="4">
        <v>65000</v>
      </c>
      <c r="I23" s="4">
        <v>101000</v>
      </c>
      <c r="J23" s="4">
        <v>8134610000</v>
      </c>
      <c r="K23" s="4">
        <f t="shared" si="1"/>
        <v>9597490000</v>
      </c>
      <c r="L23" s="4"/>
      <c r="M23" s="4"/>
      <c r="N23" s="4"/>
      <c r="O23" s="4"/>
      <c r="P23" s="4">
        <v>1007100</v>
      </c>
      <c r="Q23" s="4">
        <v>838500</v>
      </c>
      <c r="R23" s="5">
        <v>-2.3999999999999998E-3</v>
      </c>
      <c r="S23" s="4">
        <v>2031463</v>
      </c>
      <c r="T23" s="4">
        <f t="shared" si="2"/>
        <v>1433625</v>
      </c>
      <c r="U23" s="4">
        <f t="shared" si="3"/>
        <v>841937</v>
      </c>
    </row>
    <row r="24" spans="1:21" x14ac:dyDescent="0.2">
      <c r="A24" s="16" t="s">
        <v>222</v>
      </c>
      <c r="B24" s="4">
        <v>865438</v>
      </c>
      <c r="C24" s="4">
        <v>1305622</v>
      </c>
      <c r="D24" s="4">
        <v>-440184</v>
      </c>
      <c r="E24" s="4">
        <v>-35549870000</v>
      </c>
      <c r="F24" s="4">
        <f t="shared" si="0"/>
        <v>-653127070439</v>
      </c>
      <c r="G24" s="4">
        <v>56200</v>
      </c>
      <c r="H24" s="4">
        <v>192600</v>
      </c>
      <c r="I24" s="4">
        <v>-136400</v>
      </c>
      <c r="J24" s="4">
        <v>-11044500000</v>
      </c>
      <c r="K24" s="4">
        <f t="shared" si="1"/>
        <v>1462880000</v>
      </c>
      <c r="L24" s="4"/>
      <c r="M24" s="4"/>
      <c r="N24" s="4"/>
      <c r="O24" s="4"/>
      <c r="P24" s="4">
        <v>736100</v>
      </c>
      <c r="Q24" s="4">
        <v>904000</v>
      </c>
      <c r="R24" s="5">
        <v>-1.1999999999999999E-3</v>
      </c>
      <c r="S24" s="4">
        <v>1873375</v>
      </c>
      <c r="T24" s="4">
        <f t="shared" si="2"/>
        <v>1301659</v>
      </c>
      <c r="U24" s="4">
        <f t="shared" si="3"/>
        <v>841937</v>
      </c>
    </row>
    <row r="25" spans="1:21" x14ac:dyDescent="0.2">
      <c r="A25" s="16" t="s">
        <v>213</v>
      </c>
      <c r="B25" s="4">
        <v>646838</v>
      </c>
      <c r="C25" s="4">
        <v>634990</v>
      </c>
      <c r="D25" s="4">
        <v>11848</v>
      </c>
      <c r="E25" s="4">
        <v>910190000</v>
      </c>
      <c r="F25" s="4">
        <f t="shared" si="0"/>
        <v>-617577200439</v>
      </c>
      <c r="G25" s="4">
        <v>276800</v>
      </c>
      <c r="H25" s="4">
        <v>252600</v>
      </c>
      <c r="I25" s="4">
        <v>24200</v>
      </c>
      <c r="J25" s="4">
        <v>1875010000</v>
      </c>
      <c r="K25" s="4">
        <f t="shared" si="1"/>
        <v>12507380000</v>
      </c>
      <c r="L25" s="4"/>
      <c r="M25" s="4"/>
      <c r="N25" s="4"/>
      <c r="O25" s="4"/>
      <c r="P25" s="4">
        <v>739700</v>
      </c>
      <c r="Q25" s="4">
        <v>1034300</v>
      </c>
      <c r="R25" s="5">
        <v>-3.5999999999999999E-3</v>
      </c>
      <c r="S25" s="4">
        <v>1964252</v>
      </c>
      <c r="T25" s="4">
        <f t="shared" si="2"/>
        <v>1399909</v>
      </c>
      <c r="U25" s="4">
        <f t="shared" si="3"/>
        <v>841937</v>
      </c>
    </row>
    <row r="26" spans="1:21" x14ac:dyDescent="0.2">
      <c r="A26" s="16" t="s">
        <v>212</v>
      </c>
      <c r="B26" s="4">
        <v>778638</v>
      </c>
      <c r="C26" s="4">
        <v>966974</v>
      </c>
      <c r="D26" s="4">
        <v>-188336</v>
      </c>
      <c r="E26" s="4">
        <v>-15503160000</v>
      </c>
      <c r="F26" s="4">
        <f t="shared" si="0"/>
        <v>-618487390439</v>
      </c>
      <c r="G26" s="4">
        <v>104500</v>
      </c>
      <c r="H26" s="4">
        <v>93100</v>
      </c>
      <c r="I26" s="4">
        <v>11400</v>
      </c>
      <c r="J26" s="4">
        <v>895910000</v>
      </c>
      <c r="K26" s="4">
        <f>K27+J26</f>
        <v>10632370000</v>
      </c>
      <c r="L26" s="4"/>
      <c r="M26" s="4"/>
      <c r="N26" s="4"/>
      <c r="O26" s="4"/>
      <c r="P26" s="4">
        <v>581400</v>
      </c>
      <c r="Q26" s="4">
        <v>1078700</v>
      </c>
      <c r="R26" s="5">
        <v>-8.5000000000000006E-3</v>
      </c>
      <c r="S26" s="4">
        <v>1805761</v>
      </c>
      <c r="T26" s="4">
        <f t="shared" si="2"/>
        <v>1710492.5</v>
      </c>
      <c r="U26" s="4">
        <f t="shared" si="3"/>
        <v>841937</v>
      </c>
    </row>
    <row r="27" spans="1:21" x14ac:dyDescent="0.2">
      <c r="A27" s="16" t="s">
        <v>211</v>
      </c>
      <c r="B27" s="4">
        <v>569023</v>
      </c>
      <c r="C27" s="4">
        <v>2196890</v>
      </c>
      <c r="D27" s="4">
        <v>-1627867</v>
      </c>
      <c r="E27" s="4">
        <v>-134334380000</v>
      </c>
      <c r="F27" s="4">
        <f t="shared" si="0"/>
        <v>-602984230439</v>
      </c>
      <c r="G27" s="4">
        <v>176000</v>
      </c>
      <c r="H27" s="4">
        <v>26500</v>
      </c>
      <c r="I27" s="4">
        <v>149500</v>
      </c>
      <c r="J27" s="4">
        <v>12564570000</v>
      </c>
      <c r="K27" s="4">
        <f>J27+K29</f>
        <v>9736460000</v>
      </c>
      <c r="R27" s="5">
        <v>-2.6000000000000002E-2</v>
      </c>
      <c r="S27" s="4">
        <v>2531751</v>
      </c>
      <c r="T27" s="4">
        <f t="shared" si="2"/>
        <v>778960</v>
      </c>
      <c r="U27" s="4">
        <f t="shared" si="3"/>
        <v>841937</v>
      </c>
    </row>
    <row r="28" spans="1:21" x14ac:dyDescent="0.2">
      <c r="A28" s="16" t="s">
        <v>210</v>
      </c>
      <c r="B28" s="4">
        <v>501500</v>
      </c>
      <c r="C28" s="4">
        <v>211251</v>
      </c>
      <c r="D28" s="4">
        <v>290249</v>
      </c>
      <c r="E28" s="4">
        <v>24455360000</v>
      </c>
      <c r="F28" s="4">
        <f t="shared" si="0"/>
        <v>-468649850439</v>
      </c>
      <c r="L28" s="4"/>
      <c r="M28" s="4"/>
      <c r="N28" s="4"/>
      <c r="O28" s="4"/>
      <c r="P28" s="4">
        <v>280600</v>
      </c>
      <c r="Q28" s="4">
        <v>507000</v>
      </c>
      <c r="R28" s="5">
        <v>8.3999999999999995E-3</v>
      </c>
      <c r="S28" s="4">
        <v>841937</v>
      </c>
      <c r="T28" s="4">
        <f t="shared" si="2"/>
        <v>1041412.5</v>
      </c>
      <c r="U28" s="4">
        <f t="shared" si="3"/>
        <v>993875</v>
      </c>
    </row>
    <row r="29" spans="1:21" x14ac:dyDescent="0.2">
      <c r="A29" s="16" t="s">
        <v>209</v>
      </c>
      <c r="B29" s="4">
        <v>746220</v>
      </c>
      <c r="C29" s="4">
        <v>372700</v>
      </c>
      <c r="D29" s="4">
        <v>373520</v>
      </c>
      <c r="E29" s="4">
        <v>27826840000</v>
      </c>
      <c r="F29" s="4">
        <f t="shared" si="0"/>
        <v>-493105210439</v>
      </c>
      <c r="G29" s="4">
        <v>54400</v>
      </c>
      <c r="H29" s="4">
        <v>87800</v>
      </c>
      <c r="I29" s="4">
        <v>-33400</v>
      </c>
      <c r="J29" s="4">
        <v>-2828110000</v>
      </c>
      <c r="K29" s="4">
        <f>J29</f>
        <v>-2828110000</v>
      </c>
      <c r="R29" s="5">
        <v>-5.8999999999999999E-3</v>
      </c>
      <c r="S29" s="4">
        <v>1154515</v>
      </c>
      <c r="T29" s="4">
        <f t="shared" si="2"/>
        <v>871058.5</v>
      </c>
      <c r="U29" s="4">
        <f t="shared" si="3"/>
        <v>639066</v>
      </c>
    </row>
    <row r="30" spans="1:21" x14ac:dyDescent="0.2">
      <c r="A30" s="16" t="s">
        <v>208</v>
      </c>
      <c r="B30" s="4">
        <v>88330</v>
      </c>
      <c r="C30" s="4">
        <v>542139</v>
      </c>
      <c r="D30" s="4">
        <v>-453809</v>
      </c>
      <c r="E30" s="4">
        <v>-38195110000</v>
      </c>
      <c r="F30" s="4">
        <f t="shared" si="0"/>
        <v>-520932050439</v>
      </c>
      <c r="R30" s="5">
        <v>0</v>
      </c>
      <c r="S30" s="4">
        <v>1007855</v>
      </c>
      <c r="T30" s="4">
        <f t="shared" si="2"/>
        <v>1090757.5</v>
      </c>
      <c r="U30" s="4">
        <f t="shared" si="3"/>
        <v>639066</v>
      </c>
    </row>
    <row r="31" spans="1:21" x14ac:dyDescent="0.2">
      <c r="A31" s="16" t="s">
        <v>207</v>
      </c>
      <c r="B31" s="4">
        <v>42810</v>
      </c>
      <c r="C31" s="4">
        <v>1707848</v>
      </c>
      <c r="D31" s="4">
        <v>-1665038</v>
      </c>
      <c r="E31" s="4">
        <v>-144471970000</v>
      </c>
      <c r="F31" s="4">
        <f t="shared" si="0"/>
        <v>-482736940439</v>
      </c>
      <c r="R31" s="5">
        <v>-9.3999999999999986E-3</v>
      </c>
      <c r="S31" s="4">
        <v>1401171</v>
      </c>
      <c r="T31" s="4">
        <f t="shared" si="2"/>
        <v>813991.5</v>
      </c>
      <c r="U31" s="4">
        <f t="shared" si="3"/>
        <v>639066</v>
      </c>
    </row>
    <row r="32" spans="1:21" x14ac:dyDescent="0.2">
      <c r="A32" s="16" t="s">
        <v>206</v>
      </c>
      <c r="B32" s="4">
        <v>142300</v>
      </c>
      <c r="C32" s="4">
        <v>871486</v>
      </c>
      <c r="D32" s="4">
        <v>-729186</v>
      </c>
      <c r="E32" s="4">
        <v>-62069210000</v>
      </c>
      <c r="F32" s="4">
        <f t="shared" si="0"/>
        <v>-338264970439</v>
      </c>
      <c r="R32" s="5">
        <v>-2.3E-3</v>
      </c>
      <c r="S32" s="4">
        <v>1184278</v>
      </c>
      <c r="T32" s="4">
        <f t="shared" si="2"/>
        <v>864572</v>
      </c>
      <c r="U32" s="4">
        <f t="shared" si="3"/>
        <v>639066</v>
      </c>
    </row>
    <row r="33" spans="1:21" x14ac:dyDescent="0.2">
      <c r="A33" s="16" t="s">
        <v>205</v>
      </c>
      <c r="B33" s="4">
        <v>792960</v>
      </c>
      <c r="C33" s="4">
        <v>243562</v>
      </c>
      <c r="D33" s="4">
        <v>549398</v>
      </c>
      <c r="E33" s="4">
        <v>45601610000</v>
      </c>
      <c r="F33" s="4">
        <f t="shared" si="0"/>
        <v>-276195760439</v>
      </c>
      <c r="R33" s="5">
        <v>-8.1000000000000013E-3</v>
      </c>
      <c r="S33" s="4">
        <v>993875</v>
      </c>
      <c r="T33" s="4">
        <f t="shared" si="2"/>
        <v>643610.5</v>
      </c>
      <c r="U33" s="4">
        <f t="shared" si="3"/>
        <v>639066</v>
      </c>
    </row>
    <row r="34" spans="1:21" x14ac:dyDescent="0.2">
      <c r="A34" s="16" t="s">
        <v>204</v>
      </c>
      <c r="B34" s="4">
        <v>200511</v>
      </c>
      <c r="C34" s="4">
        <v>189983</v>
      </c>
      <c r="D34" s="4">
        <v>10528</v>
      </c>
      <c r="E34" s="4">
        <v>925310000</v>
      </c>
      <c r="F34" s="4">
        <f t="shared" si="0"/>
        <v>-321797370439</v>
      </c>
      <c r="R34" s="5">
        <v>5.8999999999999999E-3</v>
      </c>
      <c r="S34" s="4">
        <v>639066</v>
      </c>
      <c r="T34" s="4">
        <f t="shared" si="2"/>
        <v>1003952</v>
      </c>
      <c r="U34" s="4">
        <f t="shared" si="3"/>
        <v>715983</v>
      </c>
    </row>
    <row r="35" spans="1:21" x14ac:dyDescent="0.2">
      <c r="A35" s="16" t="s">
        <v>203</v>
      </c>
      <c r="B35" s="4">
        <v>60000</v>
      </c>
      <c r="C35" s="4">
        <v>1234086</v>
      </c>
      <c r="D35" s="4">
        <v>-1174086</v>
      </c>
      <c r="E35" s="4">
        <v>-104177060000</v>
      </c>
      <c r="F35" s="4">
        <f t="shared" si="0"/>
        <v>-322722680439</v>
      </c>
      <c r="R35" s="5">
        <v>-6.8999999999999999E-3</v>
      </c>
      <c r="S35" s="4">
        <v>994057</v>
      </c>
      <c r="T35" s="4">
        <f t="shared" si="2"/>
        <v>1020806.5</v>
      </c>
      <c r="U35" s="4">
        <f t="shared" si="3"/>
        <v>715983</v>
      </c>
    </row>
    <row r="36" spans="1:21" x14ac:dyDescent="0.2">
      <c r="A36" s="16" t="s">
        <v>202</v>
      </c>
      <c r="B36" s="4">
        <v>242800</v>
      </c>
      <c r="C36" s="4">
        <v>159213</v>
      </c>
      <c r="D36" s="4">
        <v>83587</v>
      </c>
      <c r="E36" s="4">
        <v>7205630000</v>
      </c>
      <c r="F36" s="4">
        <f t="shared" si="0"/>
        <v>-218545620439</v>
      </c>
      <c r="R36" s="5">
        <v>1.18E-2</v>
      </c>
      <c r="S36" s="4">
        <v>889234</v>
      </c>
      <c r="T36" s="4">
        <f t="shared" si="2"/>
        <v>907620.5</v>
      </c>
      <c r="U36" s="4">
        <f t="shared" si="3"/>
        <v>443705</v>
      </c>
    </row>
    <row r="37" spans="1:21" x14ac:dyDescent="0.2">
      <c r="A37" s="16" t="s">
        <v>201</v>
      </c>
      <c r="B37" s="4">
        <v>107600</v>
      </c>
      <c r="C37" s="4">
        <v>176600</v>
      </c>
      <c r="D37" s="4">
        <v>-69000</v>
      </c>
      <c r="E37" s="4">
        <v>-5809560000</v>
      </c>
      <c r="F37" s="4">
        <f t="shared" si="0"/>
        <v>-225751250439</v>
      </c>
      <c r="R37" s="5">
        <v>3.5999999999999999E-3</v>
      </c>
      <c r="S37" s="4">
        <v>715983</v>
      </c>
      <c r="T37" s="4">
        <f t="shared" si="2"/>
        <v>1258813.5</v>
      </c>
      <c r="U37" s="4">
        <f t="shared" si="3"/>
        <v>443705</v>
      </c>
    </row>
    <row r="38" spans="1:21" x14ac:dyDescent="0.2">
      <c r="A38" s="16" t="s">
        <v>200</v>
      </c>
      <c r="B38" s="4">
        <v>155100</v>
      </c>
      <c r="C38" s="4">
        <v>406560</v>
      </c>
      <c r="D38" s="4">
        <v>-251460</v>
      </c>
      <c r="E38" s="4">
        <v>-21373210000</v>
      </c>
      <c r="F38" s="4">
        <f t="shared" si="0"/>
        <v>-219941690439</v>
      </c>
      <c r="R38" s="5">
        <v>-4.6999999999999993E-3</v>
      </c>
      <c r="S38" s="4">
        <v>928310</v>
      </c>
      <c r="T38" s="4">
        <f t="shared" si="2"/>
        <v>1009975.5</v>
      </c>
      <c r="U38" s="4">
        <f t="shared" si="3"/>
        <v>443705</v>
      </c>
    </row>
    <row r="39" spans="1:21" x14ac:dyDescent="0.2">
      <c r="A39" s="16" t="s">
        <v>199</v>
      </c>
      <c r="B39" s="4">
        <v>165000</v>
      </c>
      <c r="C39" s="4">
        <v>461929</v>
      </c>
      <c r="D39" s="4">
        <v>-296929</v>
      </c>
      <c r="E39" s="4">
        <v>-25304220000</v>
      </c>
      <c r="F39" s="4">
        <f t="shared" si="0"/>
        <v>-198568480439</v>
      </c>
      <c r="R39" s="5">
        <v>-8.1000000000000013E-3</v>
      </c>
      <c r="S39" s="4">
        <v>734262</v>
      </c>
      <c r="T39" s="4">
        <f t="shared" si="2"/>
        <v>2424836</v>
      </c>
      <c r="U39" s="4">
        <f t="shared" si="3"/>
        <v>443705</v>
      </c>
    </row>
    <row r="40" spans="1:21" x14ac:dyDescent="0.2">
      <c r="A40" s="16" t="s">
        <v>198</v>
      </c>
      <c r="B40" s="4">
        <v>279500</v>
      </c>
      <c r="C40" s="4">
        <v>527003</v>
      </c>
      <c r="D40" s="4">
        <v>-247503</v>
      </c>
      <c r="E40" s="4">
        <v>-21036730000</v>
      </c>
      <c r="F40" s="4">
        <f t="shared" si="0"/>
        <v>-173264260439</v>
      </c>
      <c r="R40" s="5">
        <v>0</v>
      </c>
      <c r="S40" s="4">
        <v>780344</v>
      </c>
      <c r="T40" s="4">
        <f t="shared" si="2"/>
        <v>716322.5</v>
      </c>
      <c r="U40" s="4">
        <f t="shared" si="3"/>
        <v>443705</v>
      </c>
    </row>
    <row r="41" spans="1:21" x14ac:dyDescent="0.2">
      <c r="A41" s="16" t="s">
        <v>197</v>
      </c>
      <c r="B41" s="4">
        <v>186100</v>
      </c>
      <c r="C41" s="4">
        <v>162950</v>
      </c>
      <c r="D41" s="4">
        <v>23150</v>
      </c>
      <c r="E41" s="4">
        <v>2003880000</v>
      </c>
      <c r="F41" s="4">
        <f t="shared" si="0"/>
        <v>-152227530439</v>
      </c>
      <c r="R41" s="5">
        <v>-2.3E-3</v>
      </c>
      <c r="S41" s="4">
        <v>443705</v>
      </c>
      <c r="T41" s="4">
        <f t="shared" si="2"/>
        <v>837076.5</v>
      </c>
      <c r="U41" s="4">
        <f t="shared" si="3"/>
        <v>648155</v>
      </c>
    </row>
    <row r="42" spans="1:21" x14ac:dyDescent="0.2">
      <c r="A42" s="16" t="s">
        <v>196</v>
      </c>
      <c r="B42" s="4">
        <v>204200</v>
      </c>
      <c r="C42" s="4">
        <v>39390</v>
      </c>
      <c r="D42" s="4">
        <v>164810</v>
      </c>
      <c r="E42" s="4">
        <v>14130090000</v>
      </c>
      <c r="F42" s="4">
        <f t="shared" si="0"/>
        <v>-154231410439</v>
      </c>
      <c r="R42" s="5">
        <v>5.8999999999999999E-3</v>
      </c>
      <c r="S42" s="4">
        <v>735269</v>
      </c>
      <c r="T42" s="4">
        <f t="shared" si="2"/>
        <v>1000628</v>
      </c>
      <c r="U42" s="4">
        <f t="shared" si="3"/>
        <v>648155</v>
      </c>
    </row>
    <row r="43" spans="1:21" x14ac:dyDescent="0.2">
      <c r="A43" s="16" t="s">
        <v>195</v>
      </c>
      <c r="B43" s="4">
        <v>230600</v>
      </c>
      <c r="C43" s="4">
        <v>309164</v>
      </c>
      <c r="D43" s="4">
        <v>-78564</v>
      </c>
      <c r="E43" s="4">
        <v>-6734440000</v>
      </c>
      <c r="F43" s="4">
        <f t="shared" si="0"/>
        <v>-168361500439</v>
      </c>
      <c r="R43" s="5">
        <v>-1.38E-2</v>
      </c>
      <c r="S43" s="4">
        <v>648155</v>
      </c>
      <c r="T43" s="4">
        <f t="shared" si="2"/>
        <v>1091089</v>
      </c>
      <c r="U43" s="4">
        <f t="shared" si="3"/>
        <v>1013847</v>
      </c>
    </row>
    <row r="44" spans="1:21" x14ac:dyDescent="0.2">
      <c r="A44" s="16" t="s">
        <v>194</v>
      </c>
      <c r="B44" s="4">
        <v>298000</v>
      </c>
      <c r="C44" s="4">
        <v>499076</v>
      </c>
      <c r="D44" s="4">
        <v>-201076</v>
      </c>
      <c r="E44" s="4">
        <v>-17135880000</v>
      </c>
      <c r="F44" s="4">
        <f t="shared" si="0"/>
        <v>-161627060439</v>
      </c>
      <c r="R44" s="5">
        <v>1.1999999999999999E-3</v>
      </c>
      <c r="S44" s="4">
        <v>1013847</v>
      </c>
      <c r="T44" s="4">
        <f t="shared" si="2"/>
        <v>1212790</v>
      </c>
      <c r="U44" s="4">
        <f t="shared" si="3"/>
        <v>1099258</v>
      </c>
    </row>
    <row r="45" spans="1:21" x14ac:dyDescent="0.2">
      <c r="A45" s="16" t="s">
        <v>193</v>
      </c>
      <c r="B45" s="4">
        <v>620300</v>
      </c>
      <c r="C45" s="4">
        <v>287884</v>
      </c>
      <c r="D45" s="4">
        <v>332416</v>
      </c>
      <c r="E45" s="4">
        <v>28746680000</v>
      </c>
      <c r="F45" s="4">
        <f t="shared" si="0"/>
        <v>-144491180439</v>
      </c>
      <c r="R45" s="5">
        <v>5.8999999999999999E-3</v>
      </c>
      <c r="S45" s="4">
        <v>1152379</v>
      </c>
      <c r="T45" s="4">
        <f t="shared" si="2"/>
        <v>757297.5</v>
      </c>
      <c r="U45" s="4">
        <f t="shared" si="3"/>
        <v>988940</v>
      </c>
    </row>
    <row r="46" spans="1:21" x14ac:dyDescent="0.2">
      <c r="A46" s="16" t="s">
        <v>192</v>
      </c>
      <c r="B46" s="4">
        <v>446600</v>
      </c>
      <c r="C46" s="4">
        <v>129945</v>
      </c>
      <c r="D46" s="4">
        <v>316655</v>
      </c>
      <c r="E46" s="4">
        <v>27338420000</v>
      </c>
      <c r="F46" s="4">
        <f t="shared" si="0"/>
        <v>-173237860439</v>
      </c>
      <c r="R46" s="5">
        <v>5.8999999999999999E-3</v>
      </c>
      <c r="S46" s="4">
        <v>1099258</v>
      </c>
      <c r="T46" s="4">
        <f t="shared" si="2"/>
        <v>1182612</v>
      </c>
      <c r="U46" s="4">
        <f t="shared" si="3"/>
        <v>938884</v>
      </c>
    </row>
    <row r="47" spans="1:21" x14ac:dyDescent="0.2">
      <c r="A47" s="16" t="s">
        <v>191</v>
      </c>
      <c r="B47" s="4">
        <v>57200</v>
      </c>
      <c r="C47" s="4">
        <v>695144</v>
      </c>
      <c r="D47" s="4">
        <v>-637944</v>
      </c>
      <c r="E47" s="4">
        <v>-55172320000</v>
      </c>
      <c r="F47" s="4">
        <f t="shared" si="0"/>
        <v>-200576280439</v>
      </c>
      <c r="R47" s="5">
        <v>-2.7200000000000002E-2</v>
      </c>
      <c r="S47" s="4">
        <v>1589317</v>
      </c>
      <c r="T47" s="4">
        <f t="shared" si="2"/>
        <v>1187836</v>
      </c>
      <c r="U47" s="4">
        <f t="shared" si="3"/>
        <v>938884</v>
      </c>
    </row>
    <row r="48" spans="1:21" x14ac:dyDescent="0.2">
      <c r="A48" s="16" t="s">
        <v>190</v>
      </c>
      <c r="B48" s="4">
        <v>528100</v>
      </c>
      <c r="C48" s="4">
        <v>443462</v>
      </c>
      <c r="D48" s="4">
        <v>84638</v>
      </c>
      <c r="E48" s="4">
        <v>7529320000</v>
      </c>
      <c r="F48" s="4">
        <f t="shared" si="0"/>
        <v>-145403960439</v>
      </c>
      <c r="R48" s="5">
        <v>3.4999999999999996E-3</v>
      </c>
      <c r="S48" s="4">
        <v>1285689</v>
      </c>
      <c r="T48" s="4">
        <f t="shared" si="2"/>
        <v>2564778</v>
      </c>
      <c r="U48" s="4">
        <f t="shared" si="3"/>
        <v>938884</v>
      </c>
    </row>
    <row r="49" spans="1:21" x14ac:dyDescent="0.2">
      <c r="A49" s="16" t="s">
        <v>189</v>
      </c>
      <c r="B49" s="4">
        <v>2028300</v>
      </c>
      <c r="C49" s="4">
        <v>1192340</v>
      </c>
      <c r="D49" s="4">
        <v>835960</v>
      </c>
      <c r="E49" s="4">
        <v>72420650000</v>
      </c>
      <c r="F49" s="4">
        <f t="shared" si="0"/>
        <v>-152933280439</v>
      </c>
      <c r="R49" s="5">
        <v>1.9799999999999998E-2</v>
      </c>
      <c r="S49" s="4">
        <v>4069328</v>
      </c>
      <c r="T49" s="4">
        <f t="shared" si="2"/>
        <v>1235086.5</v>
      </c>
      <c r="U49" s="4">
        <f t="shared" si="3"/>
        <v>938884</v>
      </c>
    </row>
    <row r="50" spans="1:21" x14ac:dyDescent="0.2">
      <c r="A50" s="16" t="s">
        <v>188</v>
      </c>
      <c r="B50" s="4">
        <v>60802</v>
      </c>
      <c r="C50" s="4">
        <v>468260</v>
      </c>
      <c r="D50" s="4">
        <v>-407458</v>
      </c>
      <c r="E50" s="4">
        <v>-34998330000</v>
      </c>
      <c r="F50" s="4">
        <f t="shared" si="0"/>
        <v>-225353930439</v>
      </c>
      <c r="R50" s="5">
        <v>5.8999999999999999E-3</v>
      </c>
      <c r="S50" s="4">
        <v>988940</v>
      </c>
      <c r="T50" s="4">
        <f t="shared" si="2"/>
        <v>1143005.5</v>
      </c>
      <c r="U50" s="4">
        <f t="shared" si="3"/>
        <v>415337</v>
      </c>
    </row>
    <row r="51" spans="1:21" x14ac:dyDescent="0.2">
      <c r="A51" s="16" t="s">
        <v>187</v>
      </c>
      <c r="B51" s="4">
        <v>158300</v>
      </c>
      <c r="C51" s="4">
        <v>1773186</v>
      </c>
      <c r="D51" s="4">
        <v>-1614886</v>
      </c>
      <c r="E51" s="4">
        <v>-144776730000</v>
      </c>
      <c r="F51" s="4">
        <f t="shared" si="0"/>
        <v>-190355600439</v>
      </c>
      <c r="R51" s="5">
        <v>-5.7999999999999996E-3</v>
      </c>
      <c r="S51" s="4">
        <v>938884</v>
      </c>
      <c r="T51" s="4">
        <f t="shared" si="2"/>
        <v>973674.5</v>
      </c>
      <c r="U51" s="4">
        <f t="shared" si="3"/>
        <v>415337</v>
      </c>
    </row>
    <row r="52" spans="1:21" x14ac:dyDescent="0.2">
      <c r="A52" s="16" t="s">
        <v>186</v>
      </c>
      <c r="B52" s="4">
        <v>158100</v>
      </c>
      <c r="C52" s="4">
        <v>827047</v>
      </c>
      <c r="D52" s="4">
        <v>-668947</v>
      </c>
      <c r="E52" s="4">
        <v>-57769220000</v>
      </c>
      <c r="F52" s="4">
        <f t="shared" si="0"/>
        <v>-45578870439</v>
      </c>
      <c r="R52" s="5">
        <v>-2.1600000000000001E-2</v>
      </c>
      <c r="S52" s="4">
        <v>1353101</v>
      </c>
      <c r="T52" s="4">
        <f t="shared" si="2"/>
        <v>971634</v>
      </c>
      <c r="U52" s="4">
        <f t="shared" si="3"/>
        <v>415337</v>
      </c>
    </row>
    <row r="53" spans="1:21" x14ac:dyDescent="0.2">
      <c r="A53" s="16" t="s">
        <v>185</v>
      </c>
      <c r="B53" s="4">
        <v>282454</v>
      </c>
      <c r="C53" s="4">
        <v>1904158</v>
      </c>
      <c r="D53" s="4">
        <v>-1621704</v>
      </c>
      <c r="E53" s="4">
        <v>-142949750000</v>
      </c>
      <c r="F53" s="4">
        <f t="shared" si="0"/>
        <v>12190349561</v>
      </c>
      <c r="R53" s="5">
        <v>-1.78E-2</v>
      </c>
      <c r="S53" s="4">
        <v>1168331</v>
      </c>
      <c r="T53" s="4">
        <f t="shared" si="2"/>
        <v>1347459</v>
      </c>
      <c r="U53" s="4">
        <f t="shared" si="3"/>
        <v>415337</v>
      </c>
    </row>
    <row r="54" spans="1:21" x14ac:dyDescent="0.2">
      <c r="A54" s="16" t="s">
        <v>184</v>
      </c>
      <c r="B54" s="4">
        <v>712721</v>
      </c>
      <c r="C54" s="4">
        <v>719157</v>
      </c>
      <c r="D54" s="4">
        <v>-6436</v>
      </c>
      <c r="E54" s="4">
        <v>-709780000</v>
      </c>
      <c r="F54" s="4">
        <f t="shared" si="0"/>
        <v>155140099561</v>
      </c>
      <c r="R54" s="5">
        <v>1.3600000000000001E-2</v>
      </c>
      <c r="S54" s="4">
        <v>1273201</v>
      </c>
      <c r="T54" s="4">
        <f t="shared" si="2"/>
        <v>538111</v>
      </c>
      <c r="U54" s="4">
        <f t="shared" si="3"/>
        <v>415337</v>
      </c>
    </row>
    <row r="55" spans="1:21" x14ac:dyDescent="0.2">
      <c r="A55" s="16" t="s">
        <v>183</v>
      </c>
      <c r="B55" s="4">
        <v>187300</v>
      </c>
      <c r="C55" s="4">
        <v>246245</v>
      </c>
      <c r="D55" s="4">
        <v>-58945</v>
      </c>
      <c r="E55" s="4">
        <v>-5209340000</v>
      </c>
      <c r="F55" s="4">
        <f t="shared" si="0"/>
        <v>155849879561</v>
      </c>
      <c r="R55" s="5">
        <v>-1.34E-2</v>
      </c>
      <c r="S55" s="4">
        <v>415337</v>
      </c>
      <c r="T55" s="4">
        <f t="shared" si="2"/>
        <v>885681</v>
      </c>
      <c r="U55" s="4">
        <f t="shared" si="3"/>
        <v>775907</v>
      </c>
    </row>
    <row r="56" spans="1:21" x14ac:dyDescent="0.2">
      <c r="A56" s="16" t="s">
        <v>182</v>
      </c>
      <c r="B56" s="4">
        <v>546950</v>
      </c>
      <c r="C56" s="4">
        <v>343140</v>
      </c>
      <c r="D56" s="4">
        <v>203810</v>
      </c>
      <c r="E56" s="4">
        <v>18198809908</v>
      </c>
      <c r="F56" s="4">
        <f t="shared" si="0"/>
        <v>161059219561</v>
      </c>
      <c r="R56" s="5">
        <v>6.8000000000000005E-3</v>
      </c>
      <c r="S56" s="4">
        <v>775907</v>
      </c>
      <c r="T56" s="4">
        <f t="shared" si="2"/>
        <v>1028841.5</v>
      </c>
      <c r="U56" s="4">
        <f t="shared" si="3"/>
        <v>594248</v>
      </c>
    </row>
    <row r="57" spans="1:21" x14ac:dyDescent="0.2">
      <c r="A57" s="16" t="s">
        <v>181</v>
      </c>
      <c r="B57" s="4">
        <v>940700</v>
      </c>
      <c r="C57" s="4">
        <v>452253</v>
      </c>
      <c r="D57" s="4">
        <v>488447</v>
      </c>
      <c r="E57" s="4">
        <v>43460720000</v>
      </c>
      <c r="F57" s="4">
        <f t="shared" si="0"/>
        <v>142860409653</v>
      </c>
      <c r="R57" s="5">
        <v>-1.1000000000000001E-3</v>
      </c>
      <c r="S57" s="4">
        <v>1089983</v>
      </c>
      <c r="T57" s="4">
        <f t="shared" si="2"/>
        <v>1000462</v>
      </c>
      <c r="U57" s="4">
        <f t="shared" si="3"/>
        <v>594248</v>
      </c>
    </row>
    <row r="58" spans="1:21" x14ac:dyDescent="0.2">
      <c r="A58" s="16" t="s">
        <v>180</v>
      </c>
      <c r="B58" s="4">
        <v>603430</v>
      </c>
      <c r="C58" s="4">
        <v>578909</v>
      </c>
      <c r="D58" s="4">
        <v>24521</v>
      </c>
      <c r="E58" s="4">
        <v>2429750000</v>
      </c>
      <c r="F58" s="4">
        <f t="shared" si="0"/>
        <v>99399689653</v>
      </c>
      <c r="R58" s="5">
        <v>1.37E-2</v>
      </c>
      <c r="S58" s="4">
        <v>1060228</v>
      </c>
      <c r="T58" s="4">
        <f t="shared" si="2"/>
        <v>1422947</v>
      </c>
      <c r="U58" s="4">
        <f t="shared" si="3"/>
        <v>594248</v>
      </c>
    </row>
    <row r="59" spans="1:21" x14ac:dyDescent="0.2">
      <c r="A59" s="16" t="s">
        <v>179</v>
      </c>
      <c r="B59" s="4">
        <v>915927</v>
      </c>
      <c r="C59" s="4">
        <v>761762</v>
      </c>
      <c r="D59" s="4">
        <v>154165</v>
      </c>
      <c r="E59" s="4">
        <v>13516360000</v>
      </c>
      <c r="F59" s="4">
        <f t="shared" si="0"/>
        <v>96969939653</v>
      </c>
      <c r="R59" s="5">
        <v>1.1599999999999999E-2</v>
      </c>
      <c r="S59" s="4">
        <v>1481233</v>
      </c>
      <c r="T59" s="4">
        <f t="shared" si="2"/>
        <v>1247835</v>
      </c>
      <c r="U59" s="4">
        <f t="shared" si="3"/>
        <v>594248</v>
      </c>
    </row>
    <row r="60" spans="1:21" x14ac:dyDescent="0.2">
      <c r="A60" s="16" t="s">
        <v>178</v>
      </c>
      <c r="B60" s="4">
        <v>949310</v>
      </c>
      <c r="C60" s="4">
        <v>651979</v>
      </c>
      <c r="D60" s="4">
        <v>297331</v>
      </c>
      <c r="E60" s="4">
        <v>25697500000</v>
      </c>
      <c r="F60" s="4">
        <f t="shared" si="0"/>
        <v>83453579653</v>
      </c>
      <c r="R60" s="5">
        <v>1.0500000000000001E-2</v>
      </c>
      <c r="S60" s="4">
        <v>1347127</v>
      </c>
      <c r="T60" s="4">
        <f t="shared" si="2"/>
        <v>479216</v>
      </c>
      <c r="U60" s="4">
        <f t="shared" si="3"/>
        <v>594248</v>
      </c>
    </row>
    <row r="61" spans="1:21" x14ac:dyDescent="0.2">
      <c r="A61" s="16" t="s">
        <v>177</v>
      </c>
      <c r="B61" s="4">
        <v>510400</v>
      </c>
      <c r="C61" s="4">
        <v>174954</v>
      </c>
      <c r="D61" s="4">
        <v>335446</v>
      </c>
      <c r="E61" s="4">
        <v>28724770000</v>
      </c>
      <c r="F61" s="4">
        <f t="shared" si="0"/>
        <v>57756079653</v>
      </c>
      <c r="R61" s="5">
        <v>1.06E-2</v>
      </c>
      <c r="S61" s="4">
        <v>594248</v>
      </c>
      <c r="T61" s="4">
        <f t="shared" si="2"/>
        <v>554233.5</v>
      </c>
      <c r="U61" s="4">
        <f t="shared" si="3"/>
        <v>660885</v>
      </c>
    </row>
    <row r="62" spans="1:21" x14ac:dyDescent="0.2">
      <c r="A62" s="16" t="s">
        <v>176</v>
      </c>
      <c r="B62" s="4">
        <v>476430</v>
      </c>
      <c r="C62" s="4">
        <v>534700</v>
      </c>
      <c r="D62" s="4">
        <v>-58270</v>
      </c>
      <c r="E62" s="4">
        <v>-4911607231</v>
      </c>
      <c r="F62" s="4">
        <f t="shared" si="0"/>
        <v>29031309653</v>
      </c>
      <c r="R62" s="5">
        <v>6.0000000000000001E-3</v>
      </c>
      <c r="S62" s="4">
        <v>774937</v>
      </c>
      <c r="T62" s="4">
        <f t="shared" si="2"/>
        <v>1042823.5</v>
      </c>
      <c r="U62" s="4">
        <f t="shared" si="3"/>
        <v>660885</v>
      </c>
    </row>
    <row r="63" spans="1:21" x14ac:dyDescent="0.2">
      <c r="A63" s="16" t="s">
        <v>175</v>
      </c>
      <c r="B63" s="4">
        <v>1001400</v>
      </c>
      <c r="C63" s="4">
        <v>556360</v>
      </c>
      <c r="D63" s="4">
        <v>445040</v>
      </c>
      <c r="E63" s="4">
        <v>37808737774</v>
      </c>
      <c r="F63" s="4">
        <f t="shared" si="0"/>
        <v>33942916884</v>
      </c>
      <c r="R63" s="5">
        <v>-1.5100000000000001E-2</v>
      </c>
      <c r="S63" s="4">
        <v>1421717</v>
      </c>
      <c r="T63" s="4">
        <f t="shared" si="2"/>
        <v>688009</v>
      </c>
      <c r="U63" s="4">
        <f t="shared" si="3"/>
        <v>660885</v>
      </c>
    </row>
    <row r="64" spans="1:21" x14ac:dyDescent="0.2">
      <c r="A64" s="16" t="s">
        <v>174</v>
      </c>
      <c r="B64" s="4">
        <v>582200</v>
      </c>
      <c r="C64" s="4">
        <v>443644</v>
      </c>
      <c r="D64" s="4">
        <v>138556</v>
      </c>
      <c r="E64" s="4">
        <v>11845730000</v>
      </c>
      <c r="F64" s="4">
        <f t="shared" si="0"/>
        <v>-3865820890</v>
      </c>
      <c r="R64" s="5">
        <v>-2.3E-3</v>
      </c>
      <c r="S64" s="4">
        <v>660885</v>
      </c>
      <c r="T64" s="4">
        <f t="shared" si="2"/>
        <v>858002</v>
      </c>
      <c r="U64" s="4">
        <f t="shared" si="3"/>
        <v>940696</v>
      </c>
    </row>
    <row r="65" spans="1:21" x14ac:dyDescent="0.2">
      <c r="A65" s="16" t="s">
        <v>173</v>
      </c>
      <c r="B65" s="4">
        <v>424500</v>
      </c>
      <c r="C65" s="4">
        <v>418239</v>
      </c>
      <c r="D65" s="4">
        <v>6261</v>
      </c>
      <c r="E65" s="4">
        <v>455710000</v>
      </c>
      <c r="F65" s="4">
        <f t="shared" si="0"/>
        <v>-15711550890</v>
      </c>
      <c r="R65" s="5">
        <v>1.78E-2</v>
      </c>
      <c r="S65" s="4">
        <v>995455</v>
      </c>
      <c r="T65" s="4">
        <f t="shared" si="2"/>
        <v>851835</v>
      </c>
      <c r="U65" s="4">
        <f t="shared" si="3"/>
        <v>364184</v>
      </c>
    </row>
    <row r="66" spans="1:21" x14ac:dyDescent="0.2">
      <c r="A66" s="16" t="s">
        <v>172</v>
      </c>
      <c r="B66" s="4">
        <v>446800</v>
      </c>
      <c r="C66" s="4">
        <v>537481</v>
      </c>
      <c r="D66" s="4">
        <v>-90681</v>
      </c>
      <c r="E66" s="4">
        <v>-7364350000</v>
      </c>
      <c r="F66" s="4">
        <f t="shared" si="0"/>
        <v>-16167260890</v>
      </c>
      <c r="R66" s="5">
        <v>-3.4999999999999996E-3</v>
      </c>
      <c r="S66" s="4">
        <v>967700</v>
      </c>
      <c r="T66" s="4">
        <f t="shared" si="2"/>
        <v>1019070.5</v>
      </c>
      <c r="U66" s="4">
        <f t="shared" si="3"/>
        <v>333530</v>
      </c>
    </row>
    <row r="67" spans="1:21" x14ac:dyDescent="0.2">
      <c r="A67" s="16" t="s">
        <v>171</v>
      </c>
      <c r="B67" s="4">
        <v>446400</v>
      </c>
      <c r="C67" s="4">
        <v>645536</v>
      </c>
      <c r="D67" s="4">
        <v>-199136</v>
      </c>
      <c r="E67" s="4">
        <v>-16505330000</v>
      </c>
      <c r="F67" s="4">
        <f t="shared" si="0"/>
        <v>-8802910890</v>
      </c>
      <c r="R67" s="5">
        <v>3.5999999999999999E-3</v>
      </c>
      <c r="S67" s="4">
        <v>940696</v>
      </c>
      <c r="T67" s="4">
        <f t="shared" si="2"/>
        <v>1083656.5</v>
      </c>
      <c r="U67" s="4">
        <f t="shared" si="3"/>
        <v>333530</v>
      </c>
    </row>
    <row r="68" spans="1:21" x14ac:dyDescent="0.2">
      <c r="A68" s="16" t="s">
        <v>170</v>
      </c>
      <c r="B68" s="4">
        <v>869200</v>
      </c>
      <c r="C68" s="4">
        <v>952335</v>
      </c>
      <c r="D68" s="4">
        <v>-83135</v>
      </c>
      <c r="E68" s="4">
        <v>-6971310000</v>
      </c>
      <c r="F68" s="4">
        <f t="shared" si="0"/>
        <v>7702419110</v>
      </c>
      <c r="R68" s="5">
        <v>-1.6200000000000003E-2</v>
      </c>
      <c r="S68" s="4">
        <v>1364661</v>
      </c>
      <c r="T68" s="4">
        <f t="shared" si="2"/>
        <v>1019967.5</v>
      </c>
      <c r="U68" s="4">
        <f t="shared" si="3"/>
        <v>333530</v>
      </c>
    </row>
    <row r="69" spans="1:21" x14ac:dyDescent="0.2">
      <c r="A69" s="16" t="s">
        <v>169</v>
      </c>
      <c r="B69" s="4">
        <v>733700</v>
      </c>
      <c r="C69" s="4">
        <v>651641</v>
      </c>
      <c r="D69" s="4">
        <v>82059</v>
      </c>
      <c r="E69" s="4">
        <v>7134250000</v>
      </c>
      <c r="F69" s="4">
        <f t="shared" si="0"/>
        <v>14673729110</v>
      </c>
      <c r="R69" s="5">
        <v>0</v>
      </c>
      <c r="S69" s="4">
        <v>1148543</v>
      </c>
      <c r="T69" s="4">
        <f t="shared" si="2"/>
        <v>644723</v>
      </c>
      <c r="U69" s="4">
        <f t="shared" si="3"/>
        <v>333530</v>
      </c>
    </row>
    <row r="70" spans="1:21" x14ac:dyDescent="0.2">
      <c r="A70" s="16" t="s">
        <v>168</v>
      </c>
      <c r="B70" s="4">
        <v>308700</v>
      </c>
      <c r="C70" s="4">
        <v>252227</v>
      </c>
      <c r="D70" s="4">
        <v>56473</v>
      </c>
      <c r="E70" s="4">
        <v>4876710000</v>
      </c>
      <c r="F70" s="4">
        <f t="shared" si="0"/>
        <v>7539479110</v>
      </c>
      <c r="R70" s="5">
        <v>-2.3E-3</v>
      </c>
      <c r="S70" s="4">
        <v>364184</v>
      </c>
      <c r="T70" s="4">
        <f t="shared" si="2"/>
        <v>608822.5</v>
      </c>
      <c r="U70" s="4">
        <f t="shared" si="3"/>
        <v>333530</v>
      </c>
    </row>
    <row r="71" spans="1:21" x14ac:dyDescent="0.2">
      <c r="A71" s="16" t="s">
        <v>167</v>
      </c>
      <c r="B71" s="4">
        <v>248900</v>
      </c>
      <c r="C71" s="4">
        <v>86217</v>
      </c>
      <c r="D71" s="4">
        <v>162683</v>
      </c>
      <c r="E71" s="4">
        <v>13978270000</v>
      </c>
      <c r="F71" s="4">
        <f t="shared" si="0"/>
        <v>2662769110</v>
      </c>
      <c r="R71" s="5">
        <v>-5.6999999999999993E-3</v>
      </c>
      <c r="S71" s="4">
        <v>333530</v>
      </c>
      <c r="T71" s="4">
        <f>AVERAGE(S72,S81)</f>
        <v>715681.5</v>
      </c>
      <c r="U71" s="4">
        <f t="shared" si="3"/>
        <v>663930</v>
      </c>
    </row>
    <row r="72" spans="1:21" x14ac:dyDescent="0.2">
      <c r="A72" s="16" t="s">
        <v>166</v>
      </c>
      <c r="B72" s="4">
        <v>548500</v>
      </c>
      <c r="C72" s="4">
        <v>292200</v>
      </c>
      <c r="D72" s="4">
        <v>256300</v>
      </c>
      <c r="E72" s="4">
        <v>22078310000</v>
      </c>
      <c r="F72" s="4">
        <f t="shared" si="0"/>
        <v>-11315500890</v>
      </c>
      <c r="R72" s="5">
        <v>6.9999999999999993E-3</v>
      </c>
      <c r="S72" s="4">
        <v>663930</v>
      </c>
      <c r="U72" s="4">
        <f t="shared" si="3"/>
        <v>715133</v>
      </c>
    </row>
    <row r="73" spans="1:21" x14ac:dyDescent="0.2">
      <c r="A73" s="16" t="s">
        <v>165</v>
      </c>
      <c r="B73" s="4">
        <v>498864</v>
      </c>
      <c r="C73" s="4">
        <v>614295</v>
      </c>
      <c r="D73" s="4">
        <v>-115431</v>
      </c>
      <c r="E73" s="4">
        <v>-9898340000</v>
      </c>
      <c r="F73" s="4">
        <f t="shared" si="0"/>
        <v>-33393810890</v>
      </c>
      <c r="R73" s="5">
        <v>-5.6999999999999993E-3</v>
      </c>
      <c r="S73" s="4">
        <v>715133</v>
      </c>
      <c r="U73" s="4">
        <f t="shared" ref="U73:U75" si="4">MIN(S74:S78)</f>
        <v>720549</v>
      </c>
    </row>
    <row r="74" spans="1:21" x14ac:dyDescent="0.2">
      <c r="A74" s="16" t="s">
        <v>164</v>
      </c>
      <c r="B74" s="4">
        <v>467500</v>
      </c>
      <c r="C74" s="4">
        <v>158924</v>
      </c>
      <c r="D74" s="4">
        <v>308576</v>
      </c>
      <c r="E74" s="4">
        <v>26553040000</v>
      </c>
      <c r="F74" s="4">
        <f t="shared" si="0"/>
        <v>-23495470890</v>
      </c>
      <c r="R74" s="5">
        <v>4.6999999999999993E-3</v>
      </c>
      <c r="S74" s="4">
        <v>720549</v>
      </c>
      <c r="U74" s="4">
        <f t="shared" si="4"/>
        <v>735970</v>
      </c>
    </row>
    <row r="75" spans="1:21" x14ac:dyDescent="0.2">
      <c r="A75" s="16" t="s">
        <v>163</v>
      </c>
      <c r="B75" s="4">
        <v>365950</v>
      </c>
      <c r="C75" s="4">
        <v>237233</v>
      </c>
      <c r="D75" s="4">
        <v>128717</v>
      </c>
      <c r="E75" s="4">
        <v>11071380000</v>
      </c>
      <c r="F75" s="4">
        <f t="shared" si="0"/>
        <v>-50048510890</v>
      </c>
      <c r="R75" s="5">
        <v>1.78E-2</v>
      </c>
      <c r="S75" s="4">
        <v>735970</v>
      </c>
      <c r="U75" s="4">
        <f t="shared" si="4"/>
        <v>802652</v>
      </c>
    </row>
    <row r="76" spans="1:21" x14ac:dyDescent="0.2">
      <c r="A76" s="16" t="s">
        <v>162</v>
      </c>
      <c r="B76" s="4">
        <v>511700</v>
      </c>
      <c r="C76" s="4">
        <v>772545</v>
      </c>
      <c r="D76" s="4">
        <v>-260845</v>
      </c>
      <c r="E76" s="4">
        <v>-21968430000</v>
      </c>
      <c r="F76" s="4">
        <f t="shared" si="0"/>
        <v>-61119890890</v>
      </c>
      <c r="R76" s="5">
        <v>-9.300000000000001E-3</v>
      </c>
      <c r="S76" s="4">
        <v>1097445</v>
      </c>
      <c r="U76" s="4">
        <f>MIN(S77:S81)</f>
        <v>767433</v>
      </c>
    </row>
    <row r="77" spans="1:21" x14ac:dyDescent="0.2">
      <c r="A77" s="16" t="s">
        <v>161</v>
      </c>
      <c r="B77" s="4">
        <v>410000</v>
      </c>
      <c r="C77" s="4">
        <v>405000</v>
      </c>
      <c r="D77" s="4">
        <v>5000</v>
      </c>
      <c r="E77" s="4">
        <v>506600000</v>
      </c>
      <c r="F77" s="4">
        <f t="shared" si="0"/>
        <v>-39151460890</v>
      </c>
      <c r="R77" s="5">
        <v>1.0700000000000001E-2</v>
      </c>
      <c r="S77" s="4">
        <v>802652</v>
      </c>
    </row>
    <row r="78" spans="1:21" x14ac:dyDescent="0.2">
      <c r="A78" s="16" t="s">
        <v>160</v>
      </c>
      <c r="B78" s="4">
        <v>343921</v>
      </c>
      <c r="C78" s="4">
        <v>498887</v>
      </c>
      <c r="D78" s="4">
        <v>-154966</v>
      </c>
      <c r="E78" s="4">
        <v>-13217230000</v>
      </c>
      <c r="F78" s="4">
        <f t="shared" si="0"/>
        <v>-39658060890</v>
      </c>
      <c r="R78" s="5">
        <v>-2.0799999999999999E-2</v>
      </c>
      <c r="S78" s="4">
        <v>891392</v>
      </c>
    </row>
    <row r="79" spans="1:21" x14ac:dyDescent="0.2">
      <c r="A79" s="16" t="s">
        <v>159</v>
      </c>
      <c r="B79" s="4">
        <v>466300</v>
      </c>
      <c r="C79" s="4">
        <v>573078</v>
      </c>
      <c r="D79" s="4">
        <v>-106778</v>
      </c>
      <c r="E79" s="4">
        <v>-9157290890</v>
      </c>
      <c r="F79" s="4">
        <f t="shared" si="0"/>
        <v>-26440830890</v>
      </c>
      <c r="R79" s="5">
        <v>0</v>
      </c>
      <c r="S79" s="4">
        <v>925262</v>
      </c>
    </row>
    <row r="80" spans="1:21" x14ac:dyDescent="0.2">
      <c r="A80" s="16" t="s">
        <v>158</v>
      </c>
      <c r="B80" s="4">
        <v>331620</v>
      </c>
      <c r="C80" s="4">
        <v>429305</v>
      </c>
      <c r="D80" s="4">
        <v>-97685</v>
      </c>
      <c r="E80" s="4">
        <v>-8419930000</v>
      </c>
      <c r="F80" s="4">
        <f>E80+F81</f>
        <v>-17283540000</v>
      </c>
      <c r="R80" s="5">
        <v>-2.3E-3</v>
      </c>
      <c r="S80" s="4">
        <v>884115</v>
      </c>
    </row>
    <row r="81" spans="1:22" x14ac:dyDescent="0.2">
      <c r="A81" s="16" t="s">
        <v>157</v>
      </c>
      <c r="B81" s="4">
        <v>249200</v>
      </c>
      <c r="C81" s="4">
        <v>351254</v>
      </c>
      <c r="D81" s="4">
        <v>-102054</v>
      </c>
      <c r="E81" s="4">
        <v>-8863610000</v>
      </c>
      <c r="F81" s="4">
        <f>E81</f>
        <v>-8863610000</v>
      </c>
      <c r="R81" s="5">
        <v>-1.1399999999999999E-2</v>
      </c>
      <c r="S81" s="4">
        <v>767433</v>
      </c>
    </row>
    <row r="82" spans="1:22" x14ac:dyDescent="0.2">
      <c r="A82" s="2"/>
      <c r="B82" s="4"/>
      <c r="C82" s="4"/>
      <c r="D82" s="4"/>
      <c r="E82" s="4"/>
      <c r="F82" s="4">
        <f>E82</f>
        <v>0</v>
      </c>
      <c r="G82" s="4"/>
      <c r="H82" s="4"/>
      <c r="I82" s="4"/>
      <c r="J82" s="4"/>
      <c r="K82" s="4"/>
      <c r="L82" s="4"/>
      <c r="M82" s="4"/>
      <c r="N82" s="4"/>
      <c r="O82" s="4"/>
      <c r="P82" s="4"/>
      <c r="Q82" s="4"/>
      <c r="R82" s="4"/>
      <c r="S82" s="4"/>
      <c r="T82" s="5"/>
      <c r="U82" s="5"/>
      <c r="V82" s="5"/>
    </row>
    <row r="83" spans="1:22" x14ac:dyDescent="0.2">
      <c r="A83" s="2"/>
      <c r="B83" s="4"/>
      <c r="C83" s="4"/>
      <c r="D83" s="4"/>
      <c r="E83" s="4"/>
      <c r="F83" s="4">
        <f t="shared" ref="F83:F111" si="5">F84+E83</f>
        <v>0</v>
      </c>
      <c r="G83" s="4"/>
      <c r="H83" s="4"/>
      <c r="I83" s="4"/>
      <c r="J83" s="4"/>
      <c r="K83" s="4"/>
      <c r="L83" s="4"/>
      <c r="M83" s="4"/>
      <c r="N83" s="4"/>
      <c r="O83" s="4"/>
      <c r="P83" s="4"/>
      <c r="Q83" s="4"/>
      <c r="R83" s="4"/>
      <c r="S83" s="4"/>
      <c r="T83" s="5"/>
      <c r="U83" s="5"/>
      <c r="V83" s="5"/>
    </row>
    <row r="84" spans="1:22" x14ac:dyDescent="0.2">
      <c r="A84" s="2"/>
      <c r="B84" s="4"/>
      <c r="C84" s="4"/>
      <c r="D84" s="4"/>
      <c r="E84" s="4"/>
      <c r="F84" s="4">
        <f t="shared" si="5"/>
        <v>0</v>
      </c>
      <c r="G84" s="4"/>
      <c r="H84" s="4"/>
      <c r="I84" s="4"/>
      <c r="J84" s="4"/>
      <c r="K84" s="4"/>
      <c r="L84" s="4"/>
      <c r="M84" s="4"/>
      <c r="N84" s="4"/>
      <c r="O84" s="4"/>
      <c r="P84" s="4"/>
      <c r="Q84" s="4"/>
      <c r="R84" s="4"/>
      <c r="S84" s="4"/>
      <c r="T84" s="5"/>
      <c r="U84" s="5"/>
      <c r="V84" s="5"/>
    </row>
    <row r="85" spans="1:22" x14ac:dyDescent="0.2">
      <c r="A85" s="2"/>
      <c r="B85" s="4"/>
      <c r="C85" s="4"/>
      <c r="D85" s="4"/>
      <c r="E85" s="4"/>
      <c r="F85" s="4">
        <f t="shared" si="5"/>
        <v>0</v>
      </c>
      <c r="G85" s="4"/>
      <c r="H85" s="4"/>
      <c r="I85" s="4"/>
      <c r="J85" s="4"/>
      <c r="K85" s="4"/>
      <c r="L85" s="4"/>
      <c r="M85" s="4"/>
      <c r="N85" s="4"/>
      <c r="O85" s="4"/>
      <c r="P85" s="4"/>
      <c r="Q85" s="4"/>
      <c r="R85" s="4"/>
      <c r="S85" s="4"/>
      <c r="T85" s="5"/>
      <c r="U85" s="5"/>
      <c r="V85" s="5"/>
    </row>
    <row r="86" spans="1:22" x14ac:dyDescent="0.2">
      <c r="A86" s="2"/>
      <c r="B86" s="4"/>
      <c r="C86" s="4"/>
      <c r="D86" s="4"/>
      <c r="E86" s="4"/>
      <c r="F86" s="4">
        <f t="shared" si="5"/>
        <v>0</v>
      </c>
      <c r="G86" s="4"/>
      <c r="H86" s="4"/>
      <c r="I86" s="4"/>
      <c r="J86" s="4"/>
      <c r="K86" s="4"/>
      <c r="L86" s="4"/>
      <c r="M86" s="4"/>
      <c r="N86" s="4"/>
      <c r="O86" s="4"/>
      <c r="P86" s="4"/>
      <c r="Q86" s="4"/>
      <c r="R86" s="4"/>
      <c r="S86" s="4"/>
      <c r="T86" s="5"/>
      <c r="U86" s="5"/>
      <c r="V86" s="5"/>
    </row>
    <row r="87" spans="1:22" x14ac:dyDescent="0.2">
      <c r="A87" s="2"/>
      <c r="B87" s="4"/>
      <c r="C87" s="4"/>
      <c r="D87" s="4"/>
      <c r="E87" s="4"/>
      <c r="F87" s="4">
        <f t="shared" si="5"/>
        <v>0</v>
      </c>
      <c r="G87" s="4"/>
      <c r="H87" s="4"/>
      <c r="I87" s="4"/>
      <c r="J87" s="4"/>
      <c r="K87" s="4"/>
      <c r="L87" s="4"/>
      <c r="M87" s="4"/>
      <c r="N87" s="4"/>
      <c r="O87" s="4"/>
      <c r="P87" s="4"/>
      <c r="Q87" s="4"/>
      <c r="R87" s="4"/>
      <c r="S87" s="4"/>
      <c r="T87" s="5"/>
      <c r="U87" s="5"/>
      <c r="V87" s="5"/>
    </row>
    <row r="88" spans="1:22" x14ac:dyDescent="0.2">
      <c r="A88" s="2"/>
      <c r="B88" s="4"/>
      <c r="C88" s="4"/>
      <c r="D88" s="4"/>
      <c r="E88" s="4"/>
      <c r="F88" s="4">
        <f t="shared" si="5"/>
        <v>0</v>
      </c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5"/>
      <c r="U88" s="5"/>
      <c r="V88" s="5"/>
    </row>
    <row r="89" spans="1:22" x14ac:dyDescent="0.2">
      <c r="A89" s="2"/>
      <c r="B89" s="4"/>
      <c r="C89" s="4"/>
      <c r="D89" s="4"/>
      <c r="E89" s="4"/>
      <c r="F89" s="4">
        <f t="shared" si="5"/>
        <v>0</v>
      </c>
      <c r="G89" s="4"/>
      <c r="H89" s="4"/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  <c r="T89" s="5"/>
      <c r="U89" s="5"/>
      <c r="V89" s="5"/>
    </row>
    <row r="90" spans="1:22" x14ac:dyDescent="0.2">
      <c r="A90" s="2"/>
      <c r="B90" s="4"/>
      <c r="C90" s="4"/>
      <c r="D90" s="4"/>
      <c r="E90" s="4"/>
      <c r="F90" s="4">
        <f t="shared" si="5"/>
        <v>0</v>
      </c>
      <c r="G90" s="4"/>
      <c r="H90" s="4"/>
      <c r="I90" s="4"/>
      <c r="J90" s="4"/>
      <c r="K90" s="4"/>
      <c r="L90" s="4"/>
      <c r="M90" s="4"/>
      <c r="N90" s="4"/>
      <c r="O90" s="4"/>
      <c r="P90" s="4"/>
      <c r="Q90" s="4"/>
      <c r="R90" s="4"/>
      <c r="S90" s="4"/>
      <c r="T90" s="5"/>
      <c r="U90" s="5"/>
      <c r="V90" s="5"/>
    </row>
    <row r="91" spans="1:22" x14ac:dyDescent="0.2">
      <c r="A91" s="2"/>
      <c r="B91" s="4"/>
      <c r="C91" s="4"/>
      <c r="D91" s="4"/>
      <c r="E91" s="4"/>
      <c r="F91" s="4">
        <f t="shared" si="5"/>
        <v>0</v>
      </c>
      <c r="G91" s="4"/>
      <c r="H91" s="4"/>
      <c r="I91" s="4"/>
      <c r="J91" s="4"/>
      <c r="K91" s="4"/>
      <c r="L91" s="4"/>
      <c r="M91" s="4"/>
      <c r="N91" s="4"/>
      <c r="O91" s="4"/>
      <c r="P91" s="4"/>
      <c r="Q91" s="4"/>
      <c r="R91" s="4"/>
      <c r="S91" s="4"/>
      <c r="T91" s="5"/>
      <c r="U91" s="5"/>
      <c r="V91" s="5"/>
    </row>
    <row r="92" spans="1:22" x14ac:dyDescent="0.2">
      <c r="A92" s="6"/>
      <c r="B92" s="4"/>
      <c r="C92" s="4"/>
      <c r="D92" s="4"/>
      <c r="E92" s="4"/>
      <c r="F92" s="4">
        <f t="shared" si="5"/>
        <v>0</v>
      </c>
      <c r="G92" s="4"/>
      <c r="H92" s="4"/>
      <c r="I92" s="4"/>
      <c r="J92" s="4"/>
      <c r="K92" s="4"/>
      <c r="L92" s="4"/>
      <c r="M92" s="4"/>
      <c r="N92" s="4"/>
      <c r="O92" s="4"/>
      <c r="P92" s="4"/>
      <c r="Q92" s="4"/>
      <c r="R92" s="4"/>
      <c r="S92" s="4"/>
      <c r="T92" s="5"/>
      <c r="U92" s="5"/>
      <c r="V92" s="5"/>
    </row>
    <row r="93" spans="1:22" x14ac:dyDescent="0.2">
      <c r="A93" s="6"/>
      <c r="B93" s="4"/>
      <c r="C93" s="4"/>
      <c r="D93" s="4"/>
      <c r="E93" s="4"/>
      <c r="F93" s="4">
        <f t="shared" si="5"/>
        <v>0</v>
      </c>
      <c r="G93" s="4"/>
      <c r="H93" s="4"/>
      <c r="I93" s="4"/>
      <c r="J93" s="4"/>
      <c r="K93" s="4"/>
      <c r="L93" s="4"/>
      <c r="M93" s="4"/>
      <c r="N93" s="4"/>
      <c r="O93" s="4"/>
      <c r="P93" s="4"/>
      <c r="Q93" s="4"/>
      <c r="R93" s="4"/>
      <c r="S93" s="4"/>
      <c r="T93" s="5"/>
      <c r="U93" s="5"/>
      <c r="V93" s="5"/>
    </row>
    <row r="94" spans="1:22" x14ac:dyDescent="0.2">
      <c r="A94" s="6"/>
      <c r="B94" s="4"/>
      <c r="C94" s="4"/>
      <c r="D94" s="4"/>
      <c r="E94" s="4"/>
      <c r="F94" s="4">
        <f t="shared" si="5"/>
        <v>0</v>
      </c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5"/>
      <c r="U94" s="5"/>
      <c r="V94" s="5"/>
    </row>
    <row r="95" spans="1:22" x14ac:dyDescent="0.2">
      <c r="A95" s="6"/>
      <c r="B95" s="4"/>
      <c r="C95" s="4"/>
      <c r="D95" s="4"/>
      <c r="E95" s="4"/>
      <c r="F95" s="4">
        <f t="shared" si="5"/>
        <v>0</v>
      </c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5"/>
      <c r="U95" s="5"/>
      <c r="V95" s="5"/>
    </row>
    <row r="96" spans="1:22" x14ac:dyDescent="0.2">
      <c r="A96" s="6"/>
      <c r="B96" s="4"/>
      <c r="C96" s="4"/>
      <c r="D96" s="4"/>
      <c r="E96" s="4"/>
      <c r="F96" s="4">
        <f t="shared" si="5"/>
        <v>0</v>
      </c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5"/>
      <c r="U96" s="5"/>
      <c r="V96" s="5"/>
    </row>
    <row r="97" spans="1:22" x14ac:dyDescent="0.2">
      <c r="A97" s="6"/>
      <c r="B97" s="4"/>
      <c r="C97" s="4"/>
      <c r="D97" s="4"/>
      <c r="E97" s="4"/>
      <c r="F97" s="4">
        <f t="shared" si="5"/>
        <v>0</v>
      </c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5"/>
      <c r="U97" s="5"/>
      <c r="V97" s="5"/>
    </row>
    <row r="98" spans="1:22" x14ac:dyDescent="0.2">
      <c r="A98" s="6"/>
      <c r="B98" s="4"/>
      <c r="C98" s="4"/>
      <c r="D98" s="4"/>
      <c r="E98" s="4"/>
      <c r="F98" s="4">
        <f t="shared" si="5"/>
        <v>0</v>
      </c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5"/>
      <c r="U98" s="5"/>
      <c r="V98" s="5"/>
    </row>
    <row r="99" spans="1:22" x14ac:dyDescent="0.2">
      <c r="A99" s="6"/>
      <c r="B99" s="4"/>
      <c r="C99" s="4"/>
      <c r="D99" s="4"/>
      <c r="E99" s="4"/>
      <c r="F99" s="4">
        <f t="shared" si="5"/>
        <v>0</v>
      </c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5"/>
      <c r="U99" s="5"/>
      <c r="V99" s="5"/>
    </row>
    <row r="100" spans="1:22" x14ac:dyDescent="0.2">
      <c r="A100" s="6"/>
      <c r="B100" s="4"/>
      <c r="C100" s="4"/>
      <c r="D100" s="4"/>
      <c r="E100" s="4"/>
      <c r="F100" s="4">
        <f t="shared" si="5"/>
        <v>0</v>
      </c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5"/>
      <c r="U100" s="5"/>
      <c r="V100" s="5"/>
    </row>
    <row r="101" spans="1:22" x14ac:dyDescent="0.2">
      <c r="A101" s="6"/>
      <c r="B101" s="4"/>
      <c r="C101" s="4"/>
      <c r="D101" s="4"/>
      <c r="E101" s="4"/>
      <c r="F101" s="4">
        <f t="shared" si="5"/>
        <v>0</v>
      </c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5"/>
      <c r="U101" s="5"/>
      <c r="V101" s="5"/>
    </row>
    <row r="102" spans="1:22" x14ac:dyDescent="0.2">
      <c r="A102" s="2"/>
      <c r="B102" s="4"/>
      <c r="C102" s="4"/>
      <c r="D102" s="4"/>
      <c r="E102" s="4"/>
      <c r="F102" s="4">
        <f t="shared" si="5"/>
        <v>0</v>
      </c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5"/>
      <c r="U102" s="5"/>
      <c r="V102" s="5"/>
    </row>
    <row r="103" spans="1:22" x14ac:dyDescent="0.2">
      <c r="A103" s="2"/>
      <c r="B103" s="4"/>
      <c r="C103" s="4"/>
      <c r="D103" s="4"/>
      <c r="E103" s="4"/>
      <c r="F103" s="4">
        <f t="shared" si="5"/>
        <v>0</v>
      </c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5"/>
      <c r="U103" s="5"/>
      <c r="V103" s="5"/>
    </row>
    <row r="104" spans="1:22" x14ac:dyDescent="0.2">
      <c r="A104" s="6"/>
      <c r="B104" s="4"/>
      <c r="C104" s="4"/>
      <c r="D104" s="4"/>
      <c r="E104" s="4"/>
      <c r="F104" s="4">
        <f t="shared" si="5"/>
        <v>0</v>
      </c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5"/>
      <c r="U104" s="5"/>
      <c r="V104" s="5"/>
    </row>
    <row r="105" spans="1:22" x14ac:dyDescent="0.2">
      <c r="A105" s="6"/>
      <c r="B105" s="4"/>
      <c r="C105" s="4"/>
      <c r="D105" s="4"/>
      <c r="E105" s="4"/>
      <c r="F105" s="4">
        <f t="shared" si="5"/>
        <v>0</v>
      </c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5"/>
      <c r="U105" s="5"/>
      <c r="V105" s="5"/>
    </row>
    <row r="106" spans="1:22" x14ac:dyDescent="0.2">
      <c r="A106" s="6"/>
      <c r="B106" s="4"/>
      <c r="C106" s="4"/>
      <c r="D106" s="4"/>
      <c r="E106" s="4"/>
      <c r="F106" s="4">
        <f t="shared" si="5"/>
        <v>0</v>
      </c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5"/>
      <c r="U106" s="5"/>
      <c r="V106" s="5"/>
    </row>
    <row r="107" spans="1:22" x14ac:dyDescent="0.2">
      <c r="A107" s="6"/>
      <c r="B107" s="4"/>
      <c r="C107" s="4"/>
      <c r="D107" s="4"/>
      <c r="E107" s="4"/>
      <c r="F107" s="4">
        <f t="shared" si="5"/>
        <v>0</v>
      </c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5"/>
      <c r="U107" s="5"/>
      <c r="V107" s="5"/>
    </row>
    <row r="108" spans="1:22" x14ac:dyDescent="0.2">
      <c r="A108" s="6"/>
      <c r="B108" s="4"/>
      <c r="C108" s="4"/>
      <c r="D108" s="4"/>
      <c r="E108" s="4"/>
      <c r="F108" s="4">
        <f t="shared" si="5"/>
        <v>0</v>
      </c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5"/>
      <c r="U108" s="5"/>
      <c r="V108" s="5"/>
    </row>
    <row r="109" spans="1:22" x14ac:dyDescent="0.2">
      <c r="A109" s="6"/>
      <c r="B109" s="4"/>
      <c r="C109" s="4"/>
      <c r="D109" s="4"/>
      <c r="E109" s="4"/>
      <c r="F109" s="4">
        <f t="shared" si="5"/>
        <v>0</v>
      </c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5"/>
      <c r="U109" s="5"/>
      <c r="V109" s="5"/>
    </row>
    <row r="110" spans="1:22" x14ac:dyDescent="0.2">
      <c r="A110" s="6"/>
      <c r="B110" s="4"/>
      <c r="C110" s="4"/>
      <c r="D110" s="4"/>
      <c r="E110" s="4"/>
      <c r="F110" s="4">
        <f t="shared" si="5"/>
        <v>0</v>
      </c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5"/>
      <c r="U110" s="5"/>
      <c r="V110" s="5"/>
    </row>
    <row r="111" spans="1:22" x14ac:dyDescent="0.2">
      <c r="A111" s="6"/>
      <c r="B111" s="4"/>
      <c r="C111" s="4"/>
      <c r="D111" s="4"/>
      <c r="E111" s="4"/>
      <c r="F111" s="4">
        <f t="shared" si="5"/>
        <v>0</v>
      </c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5"/>
      <c r="U111" s="5"/>
      <c r="V111" s="5"/>
    </row>
    <row r="112" spans="1:22" x14ac:dyDescent="0.2">
      <c r="A112" s="6"/>
      <c r="B112" s="4"/>
      <c r="C112" s="4"/>
      <c r="D112" s="4"/>
      <c r="E112" s="4"/>
      <c r="F112" s="4">
        <f t="shared" ref="F112:F135" si="6">F113+E112</f>
        <v>0</v>
      </c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5"/>
      <c r="U112" s="5"/>
      <c r="V112" s="5"/>
    </row>
    <row r="113" spans="1:22" x14ac:dyDescent="0.2">
      <c r="A113" s="6"/>
      <c r="B113" s="4"/>
      <c r="C113" s="4"/>
      <c r="D113" s="4"/>
      <c r="E113" s="4"/>
      <c r="F113" s="4">
        <f t="shared" si="6"/>
        <v>0</v>
      </c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5"/>
      <c r="U113" s="5"/>
      <c r="V113" s="5"/>
    </row>
    <row r="114" spans="1:22" x14ac:dyDescent="0.2">
      <c r="A114" s="6"/>
      <c r="B114" s="4"/>
      <c r="C114" s="4"/>
      <c r="D114" s="4"/>
      <c r="E114" s="4"/>
      <c r="F114" s="4">
        <f t="shared" si="6"/>
        <v>0</v>
      </c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5"/>
      <c r="U114" s="5"/>
      <c r="V114" s="5"/>
    </row>
    <row r="115" spans="1:22" x14ac:dyDescent="0.2">
      <c r="A115" s="6"/>
      <c r="B115" s="4"/>
      <c r="C115" s="4"/>
      <c r="D115" s="4"/>
      <c r="E115" s="4"/>
      <c r="F115" s="4">
        <f t="shared" si="6"/>
        <v>0</v>
      </c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5"/>
      <c r="U115" s="5"/>
      <c r="V115" s="5"/>
    </row>
    <row r="116" spans="1:22" x14ac:dyDescent="0.2">
      <c r="A116" s="6"/>
      <c r="B116" s="4"/>
      <c r="C116" s="4"/>
      <c r="D116" s="4"/>
      <c r="E116" s="4"/>
      <c r="F116" s="4">
        <f t="shared" si="6"/>
        <v>0</v>
      </c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5"/>
      <c r="U116" s="5"/>
      <c r="V116" s="5"/>
    </row>
    <row r="117" spans="1:22" x14ac:dyDescent="0.2">
      <c r="A117" s="2"/>
      <c r="B117" s="4"/>
      <c r="C117" s="4"/>
      <c r="D117" s="4"/>
      <c r="E117" s="4"/>
      <c r="F117" s="4">
        <f t="shared" si="6"/>
        <v>0</v>
      </c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5"/>
      <c r="U117" s="5"/>
      <c r="V117" s="5"/>
    </row>
    <row r="118" spans="1:22" x14ac:dyDescent="0.2">
      <c r="A118" s="2"/>
      <c r="B118" s="4"/>
      <c r="C118" s="4"/>
      <c r="D118" s="4"/>
      <c r="E118" s="4"/>
      <c r="F118" s="4">
        <f t="shared" si="6"/>
        <v>0</v>
      </c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5"/>
      <c r="U118" s="5"/>
      <c r="V118" s="5"/>
    </row>
    <row r="119" spans="1:22" x14ac:dyDescent="0.2">
      <c r="A119" s="2"/>
      <c r="B119" s="4"/>
      <c r="C119" s="4"/>
      <c r="D119" s="4"/>
      <c r="E119" s="4"/>
      <c r="F119" s="4">
        <f t="shared" si="6"/>
        <v>0</v>
      </c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5"/>
      <c r="U119" s="5"/>
      <c r="V119" s="5"/>
    </row>
    <row r="120" spans="1:22" x14ac:dyDescent="0.2">
      <c r="A120" s="2"/>
      <c r="B120" s="4"/>
      <c r="C120" s="4"/>
      <c r="D120" s="4"/>
      <c r="E120" s="4"/>
      <c r="F120" s="4">
        <f t="shared" si="6"/>
        <v>0</v>
      </c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5"/>
      <c r="U120" s="5"/>
      <c r="V120" s="5"/>
    </row>
    <row r="121" spans="1:22" x14ac:dyDescent="0.2">
      <c r="A121" s="2"/>
      <c r="B121" s="4"/>
      <c r="C121" s="4"/>
      <c r="D121" s="4"/>
      <c r="E121" s="4"/>
      <c r="F121" s="4">
        <f t="shared" si="6"/>
        <v>0</v>
      </c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5"/>
      <c r="U121" s="5"/>
      <c r="V121" s="5"/>
    </row>
    <row r="122" spans="1:22" x14ac:dyDescent="0.2">
      <c r="A122" s="2"/>
      <c r="B122" s="4"/>
      <c r="C122" s="4"/>
      <c r="D122" s="4"/>
      <c r="E122" s="4"/>
      <c r="F122" s="4">
        <f t="shared" si="6"/>
        <v>0</v>
      </c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5"/>
      <c r="U122" s="5"/>
      <c r="V122" s="5"/>
    </row>
    <row r="123" spans="1:22" x14ac:dyDescent="0.2">
      <c r="A123" s="2"/>
      <c r="B123" s="4"/>
      <c r="C123" s="4"/>
      <c r="D123" s="4"/>
      <c r="E123" s="4"/>
      <c r="F123" s="4">
        <f t="shared" si="6"/>
        <v>0</v>
      </c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5"/>
      <c r="U123" s="5"/>
      <c r="V123" s="5"/>
    </row>
    <row r="124" spans="1:22" x14ac:dyDescent="0.2">
      <c r="A124" s="2"/>
      <c r="B124" s="4"/>
      <c r="C124" s="4"/>
      <c r="D124" s="4"/>
      <c r="E124" s="4"/>
      <c r="F124" s="4">
        <f t="shared" si="6"/>
        <v>0</v>
      </c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5"/>
      <c r="U124" s="5"/>
      <c r="V124" s="5"/>
    </row>
    <row r="125" spans="1:22" x14ac:dyDescent="0.2">
      <c r="A125" s="2"/>
      <c r="B125" s="4"/>
      <c r="C125" s="4"/>
      <c r="D125" s="4"/>
      <c r="E125" s="4"/>
      <c r="F125" s="4">
        <f t="shared" si="6"/>
        <v>0</v>
      </c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5"/>
      <c r="U125" s="5"/>
      <c r="V125" s="5"/>
    </row>
    <row r="126" spans="1:22" x14ac:dyDescent="0.2">
      <c r="A126" s="2"/>
      <c r="B126" s="4"/>
      <c r="C126" s="4"/>
      <c r="D126" s="4"/>
      <c r="E126" s="4"/>
      <c r="F126" s="4">
        <f t="shared" si="6"/>
        <v>0</v>
      </c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5"/>
      <c r="U126" s="5"/>
      <c r="V126" s="5"/>
    </row>
    <row r="127" spans="1:22" x14ac:dyDescent="0.2">
      <c r="A127" s="2"/>
      <c r="B127" s="4"/>
      <c r="C127" s="4"/>
      <c r="D127" s="4"/>
      <c r="E127" s="4"/>
      <c r="F127" s="4">
        <f t="shared" si="6"/>
        <v>0</v>
      </c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5"/>
      <c r="U127" s="5"/>
      <c r="V127" s="5"/>
    </row>
    <row r="128" spans="1:22" x14ac:dyDescent="0.2">
      <c r="A128" s="2"/>
      <c r="B128" s="4"/>
      <c r="C128" s="4"/>
      <c r="D128" s="4"/>
      <c r="E128" s="4"/>
      <c r="F128" s="4">
        <f t="shared" si="6"/>
        <v>0</v>
      </c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5"/>
      <c r="U128" s="5"/>
      <c r="V128" s="5"/>
    </row>
    <row r="129" spans="1:22" x14ac:dyDescent="0.2">
      <c r="A129" s="2"/>
      <c r="B129" s="4"/>
      <c r="C129" s="4"/>
      <c r="D129" s="4"/>
      <c r="E129" s="4"/>
      <c r="F129" s="4">
        <f t="shared" si="6"/>
        <v>0</v>
      </c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5"/>
      <c r="U129" s="5"/>
      <c r="V129" s="5"/>
    </row>
    <row r="130" spans="1:22" x14ac:dyDescent="0.2">
      <c r="A130" s="2"/>
      <c r="B130" s="4"/>
      <c r="C130" s="4"/>
      <c r="D130" s="4"/>
      <c r="E130" s="4"/>
      <c r="F130" s="4">
        <f t="shared" si="6"/>
        <v>0</v>
      </c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5"/>
      <c r="U130" s="5"/>
      <c r="V130" s="5"/>
    </row>
    <row r="131" spans="1:22" x14ac:dyDescent="0.2">
      <c r="A131" s="2"/>
      <c r="B131" s="4"/>
      <c r="C131" s="4"/>
      <c r="D131" s="4"/>
      <c r="E131" s="4"/>
      <c r="F131" s="4">
        <f t="shared" si="6"/>
        <v>0</v>
      </c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5"/>
      <c r="U131" s="5"/>
      <c r="V131" s="5"/>
    </row>
    <row r="132" spans="1:22" x14ac:dyDescent="0.2">
      <c r="A132" s="2"/>
      <c r="B132" s="4"/>
      <c r="C132" s="4"/>
      <c r="D132" s="4"/>
      <c r="E132" s="4"/>
      <c r="F132" s="4">
        <f t="shared" si="6"/>
        <v>0</v>
      </c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5"/>
      <c r="U132" s="5"/>
      <c r="V132" s="5"/>
    </row>
    <row r="133" spans="1:22" x14ac:dyDescent="0.2">
      <c r="A133" s="2"/>
      <c r="B133" s="4"/>
      <c r="C133" s="4"/>
      <c r="D133" s="4"/>
      <c r="E133" s="4"/>
      <c r="F133" s="4">
        <f t="shared" si="6"/>
        <v>0</v>
      </c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5"/>
    </row>
    <row r="134" spans="1:22" x14ac:dyDescent="0.2">
      <c r="A134" s="2"/>
      <c r="B134" s="4"/>
      <c r="C134" s="4"/>
      <c r="D134" s="4"/>
      <c r="E134" s="4"/>
      <c r="F134" s="4">
        <f t="shared" si="6"/>
        <v>0</v>
      </c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8"/>
    </row>
    <row r="135" spans="1:22" x14ac:dyDescent="0.2">
      <c r="A135" s="2"/>
      <c r="B135" s="4"/>
      <c r="C135" s="4"/>
      <c r="D135" s="4"/>
      <c r="E135" s="4"/>
      <c r="F135" s="4">
        <f t="shared" si="6"/>
        <v>0</v>
      </c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8"/>
    </row>
    <row r="136" spans="1:22" x14ac:dyDescent="0.2">
      <c r="A136" s="2"/>
      <c r="B136" s="4"/>
      <c r="C136" s="4"/>
      <c r="D136" s="4"/>
      <c r="E136" s="4"/>
      <c r="F136" s="4">
        <f>F137+E136</f>
        <v>0</v>
      </c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8"/>
    </row>
    <row r="137" spans="1:22" x14ac:dyDescent="0.2">
      <c r="A137" s="6"/>
      <c r="B137" s="4"/>
      <c r="C137" s="4"/>
      <c r="D137" s="4"/>
      <c r="E137" s="4"/>
      <c r="F137" s="4">
        <f>F138+E137</f>
        <v>0</v>
      </c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5"/>
      <c r="U137" s="5"/>
      <c r="V137" s="8"/>
    </row>
    <row r="138" spans="1:22" x14ac:dyDescent="0.2">
      <c r="A138" s="6"/>
      <c r="B138" s="4"/>
      <c r="C138" s="4"/>
      <c r="D138" s="4"/>
      <c r="E138" s="4"/>
      <c r="F138" s="4">
        <f>E138</f>
        <v>0</v>
      </c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5"/>
      <c r="U138" s="5"/>
      <c r="V138" s="8"/>
    </row>
    <row r="139" spans="1:22" x14ac:dyDescent="0.2">
      <c r="A139" s="6"/>
      <c r="B139" s="4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5"/>
      <c r="U139" s="5"/>
      <c r="V139" s="8"/>
    </row>
    <row r="140" spans="1:22" x14ac:dyDescent="0.2">
      <c r="A140" s="6"/>
      <c r="B140" s="4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5"/>
      <c r="U140" s="5"/>
      <c r="V140" s="8"/>
    </row>
    <row r="141" spans="1:22" x14ac:dyDescent="0.2">
      <c r="A141" s="6"/>
      <c r="B141" s="4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5"/>
      <c r="U141" s="5"/>
      <c r="V141" s="8"/>
    </row>
    <row r="142" spans="1:22" x14ac:dyDescent="0.2">
      <c r="A142" s="2"/>
      <c r="B142" s="4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5"/>
      <c r="U142" s="5"/>
      <c r="V142" s="8"/>
    </row>
    <row r="143" spans="1:22" x14ac:dyDescent="0.2">
      <c r="A143" s="2"/>
      <c r="B143" s="4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5"/>
      <c r="U143" s="5"/>
      <c r="V143" s="8"/>
    </row>
    <row r="144" spans="1:22" x14ac:dyDescent="0.2">
      <c r="A144" s="2"/>
      <c r="B144" s="4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5"/>
      <c r="U144" s="5"/>
      <c r="V144" s="8"/>
    </row>
    <row r="145" spans="1:22" x14ac:dyDescent="0.2">
      <c r="A145" s="2"/>
      <c r="B145" s="4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5"/>
      <c r="U145" s="5"/>
      <c r="V145" s="8"/>
    </row>
    <row r="146" spans="1:22" x14ac:dyDescent="0.2">
      <c r="A146" s="2"/>
      <c r="B146" s="4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5"/>
      <c r="U146" s="5"/>
      <c r="V146" s="8"/>
    </row>
    <row r="172" spans="1:3" x14ac:dyDescent="0.2">
      <c r="A172" t="e" cm="1">
        <f t="array" aca="1" ref="A172" ca="1">INDIRECT("'" &amp; E1 &amp; "'!$A$2:$A$66")</f>
        <v>#REF!</v>
      </c>
      <c r="B172" t="e" cm="1">
        <f t="array" aca="1" ref="B172" ca="1">INDIRECT("'" &amp; E1 &amp; "'!$B$2:$B$66")</f>
        <v>#REF!</v>
      </c>
      <c r="C172" t="e" cm="1">
        <f t="array" aca="1" ref="C172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1A333F-EF72-5C44-B0AC-A6640A44E255}">
  <sheetPr codeName="Sheet17"/>
  <dimension ref="A1:V172"/>
  <sheetViews>
    <sheetView topLeftCell="E1" workbookViewId="0">
      <pane ySplit="2" topLeftCell="A3" activePane="bottomLeft" state="frozen"/>
      <selection activeCell="N24" sqref="N24"/>
      <selection pane="bottomLeft" activeCell="N24" sqref="N24"/>
    </sheetView>
  </sheetViews>
  <sheetFormatPr baseColWidth="10" defaultRowHeight="16" x14ac:dyDescent="0.2"/>
  <cols>
    <col min="1" max="1" width="21.1640625" customWidth="1"/>
    <col min="2" max="2" width="13.6640625" customWidth="1"/>
    <col min="3" max="4" width="14.33203125" customWidth="1"/>
    <col min="5" max="5" width="21.6640625" customWidth="1"/>
    <col min="6" max="6" width="21.5" customWidth="1"/>
    <col min="7" max="7" width="13.83203125" customWidth="1"/>
    <col min="8" max="8" width="12.83203125" customWidth="1"/>
    <col min="9" max="9" width="14" customWidth="1"/>
    <col min="10" max="10" width="18.33203125" customWidth="1"/>
    <col min="11" max="11" width="16.6640625" customWidth="1"/>
    <col min="18" max="18" width="13" customWidth="1"/>
    <col min="19" max="19" width="15.5" customWidth="1"/>
  </cols>
  <sheetData>
    <row r="1" spans="1:22" x14ac:dyDescent="0.2">
      <c r="B1" s="72" t="s">
        <v>5</v>
      </c>
      <c r="C1" s="72"/>
      <c r="D1" s="72"/>
      <c r="E1" s="72"/>
      <c r="F1" s="72"/>
      <c r="G1" s="73" t="s">
        <v>6</v>
      </c>
      <c r="H1" s="73"/>
      <c r="I1" s="73"/>
      <c r="J1" s="73"/>
      <c r="K1" s="73"/>
      <c r="L1" s="74" t="s">
        <v>15</v>
      </c>
      <c r="M1" s="74"/>
      <c r="N1" s="74"/>
      <c r="O1" s="74"/>
      <c r="P1" s="74"/>
      <c r="Q1" s="74"/>
      <c r="R1" s="74"/>
      <c r="S1" s="74"/>
      <c r="T1" s="74"/>
      <c r="U1" s="74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235</v>
      </c>
      <c r="O2" s="1" t="s">
        <v>236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257</v>
      </c>
      <c r="U2" s="1" t="s">
        <v>258</v>
      </c>
      <c r="V2" s="1" t="s">
        <v>237</v>
      </c>
    </row>
    <row r="3" spans="1:22" x14ac:dyDescent="0.2">
      <c r="A3" s="16" t="s">
        <v>294</v>
      </c>
      <c r="B3" s="4">
        <v>3189400</v>
      </c>
      <c r="C3" s="4">
        <v>747900</v>
      </c>
      <c r="D3" s="4">
        <v>2441500</v>
      </c>
      <c r="E3" s="4">
        <v>47993720000</v>
      </c>
      <c r="F3" s="4">
        <f t="shared" ref="F3:F79" si="0">E3+F4</f>
        <v>-1390855087911</v>
      </c>
      <c r="G3" s="4">
        <v>1372600</v>
      </c>
      <c r="H3" s="4">
        <v>822300</v>
      </c>
      <c r="I3" s="4">
        <v>550300</v>
      </c>
      <c r="J3" s="4">
        <v>10826340000</v>
      </c>
      <c r="K3" s="4">
        <f t="shared" ref="K3:K25" si="1">K4+J3</f>
        <v>-202197656000</v>
      </c>
      <c r="L3" s="4">
        <v>2212</v>
      </c>
      <c r="M3" s="4">
        <v>2413</v>
      </c>
      <c r="N3" s="4">
        <v>268</v>
      </c>
      <c r="O3" s="4">
        <v>362</v>
      </c>
      <c r="P3" s="4">
        <v>7263300</v>
      </c>
      <c r="Q3" s="4">
        <v>8605700</v>
      </c>
      <c r="R3" s="5">
        <v>1.03E-2</v>
      </c>
      <c r="S3" s="4">
        <v>23440100</v>
      </c>
      <c r="T3" s="4">
        <f t="shared" ref="T3:T70" si="2">AVERAGE(S4,S13)</f>
        <v>9928624</v>
      </c>
      <c r="U3" s="4">
        <f t="shared" ref="U3:U72" si="3">MIN(S4:S8)</f>
        <v>9595700</v>
      </c>
      <c r="V3" s="5">
        <v>1.0200000000000001E-2</v>
      </c>
    </row>
    <row r="4" spans="1:22" x14ac:dyDescent="0.2">
      <c r="A4" s="16" t="s">
        <v>293</v>
      </c>
      <c r="B4" s="4">
        <v>1924000</v>
      </c>
      <c r="C4" s="4">
        <v>218154</v>
      </c>
      <c r="D4" s="4">
        <v>1705846</v>
      </c>
      <c r="E4" s="4">
        <v>33218670000</v>
      </c>
      <c r="F4" s="4">
        <f t="shared" si="0"/>
        <v>-1438848807911</v>
      </c>
      <c r="G4" s="4">
        <v>1483000</v>
      </c>
      <c r="H4" s="4">
        <v>451500</v>
      </c>
      <c r="I4" s="4">
        <v>1031500</v>
      </c>
      <c r="J4" s="4">
        <v>20039905000</v>
      </c>
      <c r="K4" s="4">
        <f t="shared" si="1"/>
        <v>-213023996000</v>
      </c>
      <c r="L4" s="4">
        <v>2538</v>
      </c>
      <c r="M4" s="4">
        <v>1239</v>
      </c>
      <c r="N4" s="4">
        <v>240</v>
      </c>
      <c r="O4" s="4">
        <v>135</v>
      </c>
      <c r="P4" s="4">
        <v>5501300</v>
      </c>
      <c r="Q4" s="4">
        <v>2567800</v>
      </c>
      <c r="R4" s="5">
        <v>1.04E-2</v>
      </c>
      <c r="S4" s="4">
        <v>9947900</v>
      </c>
      <c r="T4" s="4">
        <f t="shared" si="2"/>
        <v>18632032.5</v>
      </c>
      <c r="U4" s="4">
        <f t="shared" si="3"/>
        <v>9595700</v>
      </c>
      <c r="V4" s="5">
        <v>1.2800000000000001E-2</v>
      </c>
    </row>
    <row r="5" spans="1:22" x14ac:dyDescent="0.2">
      <c r="A5" s="16" t="s">
        <v>292</v>
      </c>
      <c r="B5" s="4">
        <v>2434000</v>
      </c>
      <c r="C5" s="4">
        <v>735340</v>
      </c>
      <c r="D5" s="4">
        <v>1698660</v>
      </c>
      <c r="E5" s="4">
        <v>32965020000</v>
      </c>
      <c r="F5" s="4">
        <f t="shared" si="0"/>
        <v>-1472067477911</v>
      </c>
      <c r="G5" s="4">
        <v>1519000</v>
      </c>
      <c r="H5" s="4">
        <v>3165500</v>
      </c>
      <c r="I5" s="4">
        <v>-1646500</v>
      </c>
      <c r="J5" s="4">
        <v>-31852535000</v>
      </c>
      <c r="K5" s="4">
        <f t="shared" si="1"/>
        <v>-233063901000</v>
      </c>
      <c r="L5" s="4">
        <v>1419</v>
      </c>
      <c r="M5" s="4">
        <v>2740</v>
      </c>
      <c r="N5" s="4">
        <v>155</v>
      </c>
      <c r="O5" s="4">
        <v>292</v>
      </c>
      <c r="P5" s="4">
        <v>3628400</v>
      </c>
      <c r="Q5" s="4">
        <v>7691200</v>
      </c>
      <c r="R5" s="5">
        <v>-7.7000000000000002E-3</v>
      </c>
      <c r="S5" s="4">
        <v>11936551</v>
      </c>
      <c r="T5" s="4">
        <f t="shared" si="2"/>
        <v>8909148.5</v>
      </c>
      <c r="U5" s="4">
        <f t="shared" si="3"/>
        <v>9595700</v>
      </c>
      <c r="V5" s="5">
        <v>1.54E-2</v>
      </c>
    </row>
    <row r="6" spans="1:22" x14ac:dyDescent="0.2">
      <c r="A6" s="16" t="s">
        <v>291</v>
      </c>
      <c r="B6" s="4">
        <v>3026790</v>
      </c>
      <c r="C6" s="4">
        <v>398500</v>
      </c>
      <c r="D6" s="4">
        <v>2628290</v>
      </c>
      <c r="E6" s="4">
        <v>50912330000</v>
      </c>
      <c r="F6" s="4">
        <f t="shared" si="0"/>
        <v>-1505032497911</v>
      </c>
      <c r="G6" s="4">
        <v>608300</v>
      </c>
      <c r="H6" s="4">
        <v>1901500</v>
      </c>
      <c r="I6" s="4">
        <v>-1293200</v>
      </c>
      <c r="J6" s="4">
        <v>-25029610000</v>
      </c>
      <c r="K6" s="4">
        <f t="shared" si="1"/>
        <v>-201211366000</v>
      </c>
      <c r="L6" s="4">
        <v>1788</v>
      </c>
      <c r="M6" s="4">
        <v>2322</v>
      </c>
      <c r="N6" s="4">
        <v>217</v>
      </c>
      <c r="O6" s="4">
        <v>175</v>
      </c>
      <c r="P6" s="4">
        <v>5161400</v>
      </c>
      <c r="Q6" s="4">
        <v>4431000</v>
      </c>
      <c r="R6" s="5">
        <v>5.1999999999999998E-3</v>
      </c>
      <c r="S6" s="4">
        <v>9595700</v>
      </c>
      <c r="T6" s="4">
        <f t="shared" si="2"/>
        <v>10072171.5</v>
      </c>
      <c r="U6" s="4">
        <f t="shared" si="3"/>
        <v>6451500</v>
      </c>
      <c r="V6" s="5">
        <v>1.29E-2</v>
      </c>
    </row>
    <row r="7" spans="1:22" x14ac:dyDescent="0.2">
      <c r="A7" s="16" t="s">
        <v>288</v>
      </c>
      <c r="B7" s="4">
        <v>1249600</v>
      </c>
      <c r="C7" s="4">
        <v>1283718</v>
      </c>
      <c r="D7" s="4">
        <v>-34118</v>
      </c>
      <c r="E7" s="4">
        <v>-756990000</v>
      </c>
      <c r="F7" s="4">
        <f t="shared" si="0"/>
        <v>-1555944827911</v>
      </c>
      <c r="G7" s="4">
        <v>1317500</v>
      </c>
      <c r="H7" s="4">
        <v>1120500</v>
      </c>
      <c r="I7" s="4">
        <v>197000</v>
      </c>
      <c r="J7" s="4">
        <v>3995715000</v>
      </c>
      <c r="K7" s="4">
        <f t="shared" si="1"/>
        <v>-176181756000</v>
      </c>
      <c r="L7" s="4">
        <v>1003</v>
      </c>
      <c r="M7" s="4">
        <v>2746</v>
      </c>
      <c r="N7" s="4">
        <v>183</v>
      </c>
      <c r="O7" s="4">
        <v>289</v>
      </c>
      <c r="P7" s="4">
        <v>3406700</v>
      </c>
      <c r="Q7" s="4">
        <v>7933400</v>
      </c>
      <c r="R7" s="5">
        <v>-1.52E-2</v>
      </c>
      <c r="S7" s="4">
        <v>11343070</v>
      </c>
      <c r="T7" s="4">
        <f t="shared" si="2"/>
        <v>21019090</v>
      </c>
      <c r="U7" s="4">
        <f t="shared" si="3"/>
        <v>6451500</v>
      </c>
      <c r="V7" s="5">
        <v>2.2799999999999997E-2</v>
      </c>
    </row>
    <row r="8" spans="1:22" x14ac:dyDescent="0.2">
      <c r="A8" s="16" t="s">
        <v>287</v>
      </c>
      <c r="B8" s="4">
        <v>4484000</v>
      </c>
      <c r="C8" s="4">
        <v>1490498</v>
      </c>
      <c r="D8" s="4">
        <v>2993502</v>
      </c>
      <c r="E8" s="4">
        <v>58765130000</v>
      </c>
      <c r="F8" s="4">
        <f t="shared" si="0"/>
        <v>-1555187837911</v>
      </c>
      <c r="G8" s="4">
        <v>1258000</v>
      </c>
      <c r="H8" s="4">
        <v>4329400</v>
      </c>
      <c r="I8" s="4">
        <v>-3071400</v>
      </c>
      <c r="J8" s="4">
        <v>-59879895000</v>
      </c>
      <c r="K8" s="4">
        <f t="shared" si="1"/>
        <v>-180177471000</v>
      </c>
      <c r="L8" s="4">
        <v>4528</v>
      </c>
      <c r="M8" s="4">
        <v>5266</v>
      </c>
      <c r="N8" s="4">
        <v>455</v>
      </c>
      <c r="O8" s="4">
        <v>414</v>
      </c>
      <c r="P8" s="4">
        <v>13712000</v>
      </c>
      <c r="Q8" s="4">
        <v>12407200</v>
      </c>
      <c r="R8" s="5">
        <v>0</v>
      </c>
      <c r="S8" s="4">
        <v>25024618</v>
      </c>
      <c r="T8" s="4">
        <f t="shared" si="2"/>
        <v>14130122.5</v>
      </c>
      <c r="U8" s="4">
        <f t="shared" si="3"/>
        <v>6451500</v>
      </c>
      <c r="V8" s="5">
        <v>2.2799999999999997E-2</v>
      </c>
    </row>
    <row r="9" spans="1:22" x14ac:dyDescent="0.2">
      <c r="A9" s="16" t="s">
        <v>286</v>
      </c>
      <c r="B9" s="4">
        <v>3395600</v>
      </c>
      <c r="C9" s="4">
        <v>901600</v>
      </c>
      <c r="D9" s="4">
        <v>2494000</v>
      </c>
      <c r="E9" s="4">
        <v>49178320000</v>
      </c>
      <c r="F9" s="4">
        <f t="shared" si="0"/>
        <v>-1613952967911</v>
      </c>
      <c r="G9" s="4">
        <v>801900</v>
      </c>
      <c r="H9" s="4">
        <v>15504900</v>
      </c>
      <c r="I9" s="4">
        <v>-14703000</v>
      </c>
      <c r="J9" s="4">
        <v>-282170870000</v>
      </c>
      <c r="K9" s="4">
        <f t="shared" si="1"/>
        <v>-120297576000</v>
      </c>
      <c r="L9" s="4">
        <v>3040</v>
      </c>
      <c r="M9" s="4">
        <v>3927</v>
      </c>
      <c r="N9" s="4">
        <v>276</v>
      </c>
      <c r="O9" s="4">
        <v>407</v>
      </c>
      <c r="P9" s="4">
        <v>8179100</v>
      </c>
      <c r="Q9" s="4">
        <v>9758400</v>
      </c>
      <c r="R9" s="5">
        <v>2.5999999999999999E-3</v>
      </c>
      <c r="S9" s="4">
        <v>17942117</v>
      </c>
      <c r="T9" s="4">
        <f t="shared" si="2"/>
        <v>19625456.5</v>
      </c>
      <c r="U9" s="4">
        <f t="shared" si="3"/>
        <v>6451500</v>
      </c>
      <c r="V9" s="5">
        <v>1.52E-2</v>
      </c>
    </row>
    <row r="10" spans="1:22" x14ac:dyDescent="0.2">
      <c r="A10" s="16" t="s">
        <v>281</v>
      </c>
      <c r="B10" s="4">
        <v>799800</v>
      </c>
      <c r="C10" s="4">
        <v>723900</v>
      </c>
      <c r="D10" s="4">
        <v>75900</v>
      </c>
      <c r="E10" s="4">
        <v>1491130000</v>
      </c>
      <c r="F10" s="4">
        <f t="shared" si="0"/>
        <v>-1663131287911</v>
      </c>
      <c r="G10" s="4">
        <v>1226000</v>
      </c>
      <c r="H10" s="4">
        <v>2406000</v>
      </c>
      <c r="I10" s="4">
        <v>-1180000</v>
      </c>
      <c r="J10" s="4">
        <v>-22993640000</v>
      </c>
      <c r="K10" s="4">
        <f t="shared" si="1"/>
        <v>161873294000</v>
      </c>
      <c r="L10" s="4">
        <v>6500</v>
      </c>
      <c r="M10" s="4">
        <v>4287</v>
      </c>
      <c r="N10" s="4">
        <v>675</v>
      </c>
      <c r="O10" s="4">
        <v>488</v>
      </c>
      <c r="P10" s="4">
        <v>18537500</v>
      </c>
      <c r="Q10" s="4">
        <v>11938300</v>
      </c>
      <c r="R10" s="5">
        <v>2.35E-2</v>
      </c>
      <c r="S10" s="4">
        <v>31574191</v>
      </c>
      <c r="T10" s="4">
        <f t="shared" si="2"/>
        <v>7428293.5</v>
      </c>
      <c r="U10" s="4">
        <f t="shared" si="3"/>
        <v>6451500</v>
      </c>
      <c r="V10" s="5">
        <v>3.3000000000000002E-2</v>
      </c>
    </row>
    <row r="11" spans="1:22" x14ac:dyDescent="0.2">
      <c r="A11" s="16" t="s">
        <v>273</v>
      </c>
      <c r="B11" s="4">
        <v>159000</v>
      </c>
      <c r="C11" s="4">
        <v>97925</v>
      </c>
      <c r="D11" s="4">
        <v>61075</v>
      </c>
      <c r="E11" s="4">
        <v>1169210000</v>
      </c>
      <c r="F11" s="4">
        <f t="shared" si="0"/>
        <v>-1664622417911</v>
      </c>
      <c r="G11" s="4">
        <v>780300</v>
      </c>
      <c r="H11" s="4">
        <v>445600</v>
      </c>
      <c r="I11" s="4">
        <v>334700</v>
      </c>
      <c r="J11" s="4">
        <v>6422635000</v>
      </c>
      <c r="K11" s="4">
        <f t="shared" si="1"/>
        <v>184866934000</v>
      </c>
      <c r="L11" s="4">
        <v>1088</v>
      </c>
      <c r="M11" s="4">
        <v>2158</v>
      </c>
      <c r="N11" s="4">
        <v>97</v>
      </c>
      <c r="O11" s="4">
        <v>157</v>
      </c>
      <c r="P11" s="4">
        <v>2253200</v>
      </c>
      <c r="Q11" s="4">
        <v>3883500</v>
      </c>
      <c r="R11" s="5">
        <v>-5.1000000000000004E-3</v>
      </c>
      <c r="S11" s="4">
        <v>6451500</v>
      </c>
      <c r="T11" s="4">
        <f t="shared" si="2"/>
        <v>8826671.5</v>
      </c>
      <c r="U11" s="4">
        <f t="shared" si="3"/>
        <v>8222597</v>
      </c>
      <c r="V11" s="5">
        <v>1.3000000000000001E-2</v>
      </c>
    </row>
    <row r="12" spans="1:22" x14ac:dyDescent="0.2">
      <c r="A12" s="16" t="s">
        <v>272</v>
      </c>
      <c r="B12" s="4">
        <v>1234100</v>
      </c>
      <c r="C12" s="4">
        <v>74200</v>
      </c>
      <c r="D12" s="4">
        <v>1159900</v>
      </c>
      <c r="E12" s="4">
        <v>22320090000</v>
      </c>
      <c r="F12" s="4">
        <f t="shared" si="0"/>
        <v>-1665791627911</v>
      </c>
      <c r="G12" s="4">
        <v>902400</v>
      </c>
      <c r="H12" s="4">
        <v>696700</v>
      </c>
      <c r="I12" s="4">
        <v>205700</v>
      </c>
      <c r="J12" s="4">
        <v>4001615000</v>
      </c>
      <c r="K12" s="4">
        <f t="shared" si="1"/>
        <v>178444299000</v>
      </c>
      <c r="L12" s="4">
        <v>1366</v>
      </c>
      <c r="M12" s="4">
        <v>2348</v>
      </c>
      <c r="N12" s="4">
        <v>147</v>
      </c>
      <c r="O12" s="4">
        <v>197</v>
      </c>
      <c r="P12" s="4">
        <v>3304600</v>
      </c>
      <c r="Q12" s="4">
        <v>5260600</v>
      </c>
      <c r="R12" s="5">
        <v>2.7000000000000001E-3</v>
      </c>
      <c r="S12" s="4">
        <v>9016243</v>
      </c>
      <c r="T12" s="4">
        <f t="shared" si="2"/>
        <v>10135318.5</v>
      </c>
      <c r="U12" s="4">
        <f t="shared" si="3"/>
        <v>8222597</v>
      </c>
      <c r="V12" s="5">
        <v>1.29E-2</v>
      </c>
    </row>
    <row r="13" spans="1:22" x14ac:dyDescent="0.2">
      <c r="A13" s="16" t="s">
        <v>248</v>
      </c>
      <c r="B13" s="4">
        <v>2239400</v>
      </c>
      <c r="C13" s="4">
        <v>175900</v>
      </c>
      <c r="D13" s="4">
        <v>2063500</v>
      </c>
      <c r="E13" s="4">
        <v>39627130000</v>
      </c>
      <c r="F13" s="4">
        <f t="shared" si="0"/>
        <v>-1688111717911</v>
      </c>
      <c r="G13" s="4">
        <v>1481800</v>
      </c>
      <c r="H13" s="4">
        <v>995700</v>
      </c>
      <c r="I13" s="4">
        <v>486100</v>
      </c>
      <c r="J13" s="4">
        <v>9484645000</v>
      </c>
      <c r="K13" s="4">
        <f t="shared" si="1"/>
        <v>174442684000</v>
      </c>
      <c r="L13" s="4">
        <v>1680</v>
      </c>
      <c r="M13" s="4">
        <v>2973</v>
      </c>
      <c r="N13" s="4">
        <v>177</v>
      </c>
      <c r="O13" s="4">
        <v>187</v>
      </c>
      <c r="P13" s="4">
        <v>4243900</v>
      </c>
      <c r="Q13" s="4">
        <v>4685100</v>
      </c>
      <c r="R13" s="5">
        <v>-7.7000000000000002E-3</v>
      </c>
      <c r="S13" s="4">
        <v>9909348</v>
      </c>
      <c r="T13" s="4">
        <f t="shared" si="2"/>
        <v>17460921</v>
      </c>
      <c r="U13" s="4">
        <f t="shared" si="3"/>
        <v>8222597</v>
      </c>
      <c r="V13" s="5">
        <v>1.8000000000000002E-2</v>
      </c>
    </row>
    <row r="14" spans="1:22" x14ac:dyDescent="0.2">
      <c r="A14" s="16" t="s">
        <v>240</v>
      </c>
      <c r="B14" s="4">
        <v>4288200</v>
      </c>
      <c r="C14" s="4">
        <v>831900</v>
      </c>
      <c r="D14" s="4">
        <v>3456300</v>
      </c>
      <c r="E14" s="4">
        <v>67179420000</v>
      </c>
      <c r="F14" s="4">
        <f t="shared" si="0"/>
        <v>-1727738847911</v>
      </c>
      <c r="G14" s="4">
        <v>4238700</v>
      </c>
      <c r="H14" s="4">
        <v>2785000</v>
      </c>
      <c r="I14" s="4">
        <v>1453700</v>
      </c>
      <c r="J14" s="4">
        <v>28743440000</v>
      </c>
      <c r="K14" s="4">
        <f t="shared" si="1"/>
        <v>164958039000</v>
      </c>
      <c r="L14" s="4">
        <v>5386</v>
      </c>
      <c r="M14" s="4">
        <v>5284</v>
      </c>
      <c r="N14" s="4">
        <v>598</v>
      </c>
      <c r="O14" s="4">
        <v>410</v>
      </c>
      <c r="P14" s="4">
        <v>14170100</v>
      </c>
      <c r="Q14" s="4">
        <v>10358400</v>
      </c>
      <c r="R14" s="5">
        <v>1.3100000000000001E-2</v>
      </c>
      <c r="S14" s="4">
        <v>25327514</v>
      </c>
      <c r="T14" s="4">
        <f t="shared" si="2"/>
        <v>7969703</v>
      </c>
      <c r="U14" s="4">
        <f t="shared" si="3"/>
        <v>7676722</v>
      </c>
      <c r="V14" s="5">
        <v>3.5699999999999996E-2</v>
      </c>
    </row>
    <row r="15" spans="1:22" x14ac:dyDescent="0.2">
      <c r="A15" s="16" t="s">
        <v>239</v>
      </c>
      <c r="B15" s="4">
        <v>818600</v>
      </c>
      <c r="C15" s="4">
        <v>53500</v>
      </c>
      <c r="D15" s="4">
        <v>765100</v>
      </c>
      <c r="E15" s="4">
        <v>14499910000</v>
      </c>
      <c r="F15" s="4">
        <f t="shared" si="0"/>
        <v>-1794918267911</v>
      </c>
      <c r="G15" s="4">
        <v>533800</v>
      </c>
      <c r="H15" s="4">
        <v>3386445</v>
      </c>
      <c r="I15" s="4">
        <v>-2852645</v>
      </c>
      <c r="J15" s="4">
        <v>-53705661000</v>
      </c>
      <c r="K15" s="4">
        <f t="shared" si="1"/>
        <v>136214599000</v>
      </c>
      <c r="L15" s="4">
        <v>1317</v>
      </c>
      <c r="M15" s="4">
        <v>2102</v>
      </c>
      <c r="N15" s="4">
        <v>149</v>
      </c>
      <c r="O15" s="4">
        <v>144</v>
      </c>
      <c r="P15" s="4">
        <v>4517100</v>
      </c>
      <c r="Q15" s="4">
        <v>3702700</v>
      </c>
      <c r="R15" s="5">
        <v>1.3300000000000001E-2</v>
      </c>
      <c r="S15" s="4">
        <v>8222597</v>
      </c>
      <c r="T15" s="4">
        <f t="shared" si="2"/>
        <v>10355514</v>
      </c>
      <c r="U15" s="4">
        <f t="shared" si="3"/>
        <v>7676722</v>
      </c>
      <c r="V15" s="5">
        <v>2.3599999999999999E-2</v>
      </c>
    </row>
    <row r="16" spans="1:22" x14ac:dyDescent="0.2">
      <c r="A16" s="16" t="s">
        <v>238</v>
      </c>
      <c r="B16" s="4">
        <v>1798000</v>
      </c>
      <c r="C16" s="4">
        <v>923500</v>
      </c>
      <c r="D16" s="4">
        <v>874500</v>
      </c>
      <c r="E16" s="4">
        <v>16696730000</v>
      </c>
      <c r="F16" s="4">
        <f t="shared" si="0"/>
        <v>-1809418177911</v>
      </c>
      <c r="G16" s="4">
        <v>785600</v>
      </c>
      <c r="H16" s="4">
        <v>2216800</v>
      </c>
      <c r="I16" s="4">
        <v>-1431200</v>
      </c>
      <c r="J16" s="4">
        <v>-27139100000</v>
      </c>
      <c r="K16" s="4">
        <f t="shared" si="1"/>
        <v>189920260000</v>
      </c>
      <c r="L16" s="4">
        <v>1364</v>
      </c>
      <c r="M16" s="4">
        <v>2879</v>
      </c>
      <c r="N16" s="4">
        <v>134</v>
      </c>
      <c r="O16" s="4">
        <v>211</v>
      </c>
      <c r="P16" s="4">
        <v>3035700</v>
      </c>
      <c r="Q16" s="4">
        <v>5142800</v>
      </c>
      <c r="R16" s="5">
        <v>-1.8200000000000001E-2</v>
      </c>
      <c r="S16" s="4">
        <v>8801273</v>
      </c>
      <c r="T16" s="4">
        <f t="shared" si="2"/>
        <v>19562924.5</v>
      </c>
      <c r="U16" s="4">
        <f t="shared" si="3"/>
        <v>7676722</v>
      </c>
      <c r="V16" s="5">
        <v>1.83E-2</v>
      </c>
    </row>
    <row r="17" spans="1:21" x14ac:dyDescent="0.2">
      <c r="A17" s="16" t="s">
        <v>234</v>
      </c>
      <c r="B17" s="4">
        <v>1576100</v>
      </c>
      <c r="C17" s="4">
        <v>269600</v>
      </c>
      <c r="D17" s="4">
        <v>1306500</v>
      </c>
      <c r="E17" s="4">
        <v>24733300000</v>
      </c>
      <c r="F17" s="4">
        <f t="shared" si="0"/>
        <v>-1826114907911</v>
      </c>
      <c r="G17" s="4">
        <v>16916300</v>
      </c>
      <c r="H17" s="4">
        <v>2120100</v>
      </c>
      <c r="I17" s="4">
        <v>14796200</v>
      </c>
      <c r="J17" s="4">
        <v>285369180000</v>
      </c>
      <c r="K17" s="4">
        <f t="shared" si="1"/>
        <v>217059360000</v>
      </c>
      <c r="L17" s="4">
        <v>3885</v>
      </c>
      <c r="M17" s="4">
        <v>1628</v>
      </c>
      <c r="N17" s="4">
        <v>203</v>
      </c>
      <c r="O17" s="4">
        <v>135</v>
      </c>
      <c r="P17" s="4">
        <v>472400</v>
      </c>
      <c r="Q17" s="4">
        <v>881200</v>
      </c>
      <c r="R17" s="5">
        <v>2.1299999999999999E-2</v>
      </c>
      <c r="S17" s="4">
        <v>17013562</v>
      </c>
      <c r="T17" s="4">
        <f t="shared" si="2"/>
        <v>11206532.5</v>
      </c>
      <c r="U17" s="4">
        <f t="shared" si="3"/>
        <v>7676722</v>
      </c>
    </row>
    <row r="18" spans="1:21" x14ac:dyDescent="0.2">
      <c r="A18" s="16" t="s">
        <v>233</v>
      </c>
      <c r="B18" s="4">
        <v>1660800</v>
      </c>
      <c r="C18" s="4">
        <v>355428</v>
      </c>
      <c r="D18" s="4">
        <v>1305372</v>
      </c>
      <c r="E18" s="4">
        <v>24165400000</v>
      </c>
      <c r="F18" s="4">
        <f t="shared" si="0"/>
        <v>-1850848207911</v>
      </c>
      <c r="G18" s="4">
        <v>1774000</v>
      </c>
      <c r="H18" s="4">
        <v>1540200</v>
      </c>
      <c r="I18" s="4">
        <v>233800</v>
      </c>
      <c r="J18" s="4">
        <v>4452630000</v>
      </c>
      <c r="K18" s="4">
        <f t="shared" si="1"/>
        <v>-68309820000</v>
      </c>
      <c r="L18" s="4"/>
      <c r="M18" s="4"/>
      <c r="N18" s="4"/>
      <c r="O18" s="4"/>
      <c r="P18" s="4">
        <v>4426500</v>
      </c>
      <c r="Q18" s="4">
        <v>4041800</v>
      </c>
      <c r="R18" s="5">
        <v>1.6299999999999999E-2</v>
      </c>
      <c r="S18" s="4">
        <v>10318128</v>
      </c>
      <c r="T18" s="4">
        <f t="shared" si="2"/>
        <v>8556570.5</v>
      </c>
      <c r="U18" s="4">
        <f t="shared" si="3"/>
        <v>7676722</v>
      </c>
    </row>
    <row r="19" spans="1:21" x14ac:dyDescent="0.2">
      <c r="A19" s="16" t="s">
        <v>232</v>
      </c>
      <c r="B19" s="4">
        <v>1693800</v>
      </c>
      <c r="C19" s="4">
        <v>688897</v>
      </c>
      <c r="D19" s="4">
        <v>1004903</v>
      </c>
      <c r="E19" s="4">
        <v>18607770000</v>
      </c>
      <c r="F19" s="4">
        <f t="shared" si="0"/>
        <v>-1875013607911</v>
      </c>
      <c r="G19" s="4">
        <v>1031900</v>
      </c>
      <c r="H19" s="4">
        <v>56800</v>
      </c>
      <c r="I19" s="4">
        <v>975100</v>
      </c>
      <c r="J19" s="4">
        <v>18054980000</v>
      </c>
      <c r="K19" s="4">
        <f t="shared" si="1"/>
        <v>-72762450000</v>
      </c>
      <c r="L19" s="4"/>
      <c r="M19" s="4"/>
      <c r="N19" s="4"/>
      <c r="O19" s="4"/>
      <c r="P19" s="4">
        <v>3438700</v>
      </c>
      <c r="Q19" s="4">
        <v>2880200</v>
      </c>
      <c r="R19" s="5">
        <v>0</v>
      </c>
      <c r="S19" s="4">
        <v>7676722</v>
      </c>
      <c r="T19" s="4">
        <f t="shared" si="2"/>
        <v>9184803</v>
      </c>
      <c r="U19" s="4">
        <f t="shared" si="3"/>
        <v>7716809</v>
      </c>
    </row>
    <row r="20" spans="1:21" x14ac:dyDescent="0.2">
      <c r="A20" s="16" t="s">
        <v>231</v>
      </c>
      <c r="B20" s="4">
        <v>1960000</v>
      </c>
      <c r="C20" s="4">
        <v>1437131</v>
      </c>
      <c r="D20" s="4">
        <v>522869</v>
      </c>
      <c r="E20" s="4">
        <v>9618740000</v>
      </c>
      <c r="F20" s="4">
        <f t="shared" si="0"/>
        <v>-1893621377911</v>
      </c>
      <c r="G20" s="4">
        <v>2635200</v>
      </c>
      <c r="H20" s="4">
        <v>1684800</v>
      </c>
      <c r="I20" s="4">
        <v>950400</v>
      </c>
      <c r="J20" s="4">
        <v>17558835000</v>
      </c>
      <c r="K20" s="4">
        <f t="shared" si="1"/>
        <v>-90817430000</v>
      </c>
      <c r="L20" s="4"/>
      <c r="M20" s="4"/>
      <c r="N20" s="4"/>
      <c r="O20" s="4"/>
      <c r="P20" s="4">
        <v>2938500</v>
      </c>
      <c r="Q20" s="4">
        <v>4442200</v>
      </c>
      <c r="R20" s="5">
        <v>0</v>
      </c>
      <c r="S20" s="4">
        <v>8405087</v>
      </c>
      <c r="T20" s="4">
        <f t="shared" si="2"/>
        <v>7731254</v>
      </c>
      <c r="U20" s="4">
        <f t="shared" si="3"/>
        <v>7716809</v>
      </c>
    </row>
    <row r="21" spans="1:21" x14ac:dyDescent="0.2">
      <c r="A21" s="16" t="s">
        <v>230</v>
      </c>
      <c r="B21" s="4">
        <v>699600</v>
      </c>
      <c r="C21" s="4">
        <v>1655646</v>
      </c>
      <c r="D21" s="4">
        <v>-956046</v>
      </c>
      <c r="E21" s="4">
        <v>-17630840000</v>
      </c>
      <c r="F21" s="4">
        <f t="shared" si="0"/>
        <v>-1903240117911</v>
      </c>
      <c r="G21" s="4">
        <v>2320200</v>
      </c>
      <c r="H21" s="4">
        <v>805100</v>
      </c>
      <c r="I21" s="4">
        <v>1515100</v>
      </c>
      <c r="J21" s="4">
        <v>27959320000</v>
      </c>
      <c r="K21" s="4">
        <f t="shared" si="1"/>
        <v>-108376265000</v>
      </c>
      <c r="L21" s="4"/>
      <c r="M21" s="4"/>
      <c r="N21" s="4"/>
      <c r="O21" s="4"/>
      <c r="P21" s="4">
        <v>3550200</v>
      </c>
      <c r="Q21" s="4">
        <v>4117800</v>
      </c>
      <c r="R21" s="5">
        <v>1.9299999999999998E-2</v>
      </c>
      <c r="S21" s="4">
        <v>8637100</v>
      </c>
      <c r="T21" s="4">
        <f t="shared" si="2"/>
        <v>9019441</v>
      </c>
      <c r="U21" s="4">
        <f t="shared" si="3"/>
        <v>7716809</v>
      </c>
    </row>
    <row r="22" spans="1:21" x14ac:dyDescent="0.2">
      <c r="A22" s="16" t="s">
        <v>229</v>
      </c>
      <c r="B22" s="4">
        <v>1212300</v>
      </c>
      <c r="C22" s="4">
        <v>3498900</v>
      </c>
      <c r="D22" s="4">
        <v>-2286600</v>
      </c>
      <c r="E22" s="4">
        <v>-41347550000</v>
      </c>
      <c r="F22" s="4">
        <f t="shared" si="0"/>
        <v>-1885609277911</v>
      </c>
      <c r="G22" s="4">
        <v>673700</v>
      </c>
      <c r="H22" s="4">
        <v>2243400</v>
      </c>
      <c r="I22" s="4">
        <v>-1569700</v>
      </c>
      <c r="J22" s="4">
        <v>-28338795000</v>
      </c>
      <c r="K22" s="4">
        <f t="shared" si="1"/>
        <v>-136335585000</v>
      </c>
      <c r="L22" s="4"/>
      <c r="M22" s="4"/>
      <c r="N22" s="4"/>
      <c r="O22" s="4"/>
      <c r="P22" s="4">
        <v>4213800</v>
      </c>
      <c r="Q22" s="4">
        <v>5100000</v>
      </c>
      <c r="R22" s="5">
        <v>-2.7000000000000001E-3</v>
      </c>
      <c r="S22" s="4">
        <v>10361289</v>
      </c>
      <c r="T22" s="4">
        <f t="shared" si="2"/>
        <v>8968086</v>
      </c>
      <c r="U22" s="4">
        <f t="shared" si="3"/>
        <v>7716809</v>
      </c>
    </row>
    <row r="23" spans="1:21" x14ac:dyDescent="0.2">
      <c r="A23" s="16" t="s">
        <v>228</v>
      </c>
      <c r="B23" s="4">
        <v>1723700</v>
      </c>
      <c r="C23" s="4">
        <v>1656571</v>
      </c>
      <c r="D23" s="4">
        <v>67129</v>
      </c>
      <c r="E23" s="4">
        <v>1246160000</v>
      </c>
      <c r="F23" s="4">
        <f t="shared" si="0"/>
        <v>-1844261727911</v>
      </c>
      <c r="G23" s="4">
        <v>1343700</v>
      </c>
      <c r="H23" s="4">
        <v>933900</v>
      </c>
      <c r="I23" s="4">
        <v>409800</v>
      </c>
      <c r="J23" s="4">
        <v>7448770000</v>
      </c>
      <c r="K23" s="4">
        <f t="shared" si="1"/>
        <v>-107996790000</v>
      </c>
      <c r="L23" s="4"/>
      <c r="M23" s="4"/>
      <c r="N23" s="4"/>
      <c r="O23" s="4"/>
      <c r="P23" s="4">
        <v>3315900</v>
      </c>
      <c r="Q23" s="4">
        <v>4751300</v>
      </c>
      <c r="R23" s="5">
        <v>-2.7000000000000001E-3</v>
      </c>
      <c r="S23" s="4">
        <v>9594328</v>
      </c>
      <c r="T23" s="4">
        <f t="shared" si="2"/>
        <v>12438549.5</v>
      </c>
      <c r="U23" s="4">
        <f t="shared" si="3"/>
        <v>7716809</v>
      </c>
    </row>
    <row r="24" spans="1:21" x14ac:dyDescent="0.2">
      <c r="A24" s="16" t="s">
        <v>222</v>
      </c>
      <c r="B24" s="4">
        <v>566687</v>
      </c>
      <c r="C24" s="4">
        <v>1600700</v>
      </c>
      <c r="D24" s="4">
        <v>-1034013</v>
      </c>
      <c r="E24" s="4">
        <v>-18765250000</v>
      </c>
      <c r="F24" s="4">
        <f t="shared" si="0"/>
        <v>-1845507887911</v>
      </c>
      <c r="G24" s="4">
        <v>336600</v>
      </c>
      <c r="H24" s="4">
        <v>2128300</v>
      </c>
      <c r="I24" s="4">
        <v>-1791700</v>
      </c>
      <c r="J24" s="4">
        <v>-32547820000</v>
      </c>
      <c r="K24" s="4">
        <f t="shared" si="1"/>
        <v>-115445560000</v>
      </c>
      <c r="L24" s="4"/>
      <c r="M24" s="4"/>
      <c r="N24" s="4"/>
      <c r="O24" s="4"/>
      <c r="P24" s="4">
        <v>1801600</v>
      </c>
      <c r="Q24" s="4">
        <v>4442200</v>
      </c>
      <c r="R24" s="5">
        <v>-2.7000000000000001E-3</v>
      </c>
      <c r="S24" s="4">
        <v>7716809</v>
      </c>
      <c r="T24" s="4">
        <f t="shared" si="2"/>
        <v>10692350.5</v>
      </c>
      <c r="U24" s="4">
        <f t="shared" si="3"/>
        <v>9436419</v>
      </c>
    </row>
    <row r="25" spans="1:21" x14ac:dyDescent="0.2">
      <c r="A25" s="16" t="s">
        <v>213</v>
      </c>
      <c r="B25" s="4">
        <v>2263100</v>
      </c>
      <c r="C25" s="4">
        <v>3475150</v>
      </c>
      <c r="D25" s="4">
        <v>-1212050</v>
      </c>
      <c r="E25" s="4">
        <v>-21816690000</v>
      </c>
      <c r="F25" s="4">
        <f t="shared" si="0"/>
        <v>-1826742637911</v>
      </c>
      <c r="G25" s="4">
        <v>2390000</v>
      </c>
      <c r="H25" s="4">
        <v>4867200</v>
      </c>
      <c r="I25" s="4">
        <v>-2477200</v>
      </c>
      <c r="J25" s="4">
        <v>-45126675000</v>
      </c>
      <c r="K25" s="4">
        <f t="shared" si="1"/>
        <v>-82897740000</v>
      </c>
      <c r="L25" s="4"/>
      <c r="M25" s="4"/>
      <c r="N25" s="4"/>
      <c r="O25" s="4"/>
      <c r="P25" s="4">
        <v>2481700</v>
      </c>
      <c r="Q25" s="4">
        <v>7522500</v>
      </c>
      <c r="R25" s="5">
        <v>-5.4000000000000003E-3</v>
      </c>
      <c r="S25" s="4">
        <v>11909755</v>
      </c>
      <c r="T25" s="4">
        <f t="shared" si="2"/>
        <v>16810072</v>
      </c>
      <c r="U25" s="4">
        <f t="shared" si="3"/>
        <v>6825408</v>
      </c>
    </row>
    <row r="26" spans="1:21" x14ac:dyDescent="0.2">
      <c r="A26" s="16" t="s">
        <v>212</v>
      </c>
      <c r="B26" s="4">
        <v>2145100</v>
      </c>
      <c r="C26" s="4">
        <v>5158200</v>
      </c>
      <c r="D26" s="4">
        <v>-3013100</v>
      </c>
      <c r="E26" s="4">
        <v>-54833730000</v>
      </c>
      <c r="F26" s="4">
        <f t="shared" si="0"/>
        <v>-1804925947911</v>
      </c>
      <c r="G26" s="4">
        <v>1374200</v>
      </c>
      <c r="H26" s="4">
        <v>3499200</v>
      </c>
      <c r="I26" s="4">
        <v>-2125000</v>
      </c>
      <c r="J26" s="4">
        <v>-38740165000</v>
      </c>
      <c r="K26" s="4">
        <f>K27+J26</f>
        <v>-37771065000</v>
      </c>
      <c r="L26" s="4"/>
      <c r="M26" s="4"/>
      <c r="N26" s="4"/>
      <c r="O26" s="4"/>
      <c r="P26" s="4">
        <v>6215400</v>
      </c>
      <c r="Q26" s="4">
        <v>13738400</v>
      </c>
      <c r="R26" s="5">
        <v>-1.6E-2</v>
      </c>
      <c r="S26" s="4">
        <v>22112287</v>
      </c>
      <c r="T26" s="4">
        <f t="shared" si="2"/>
        <v>11473995.5</v>
      </c>
      <c r="U26" s="4">
        <f t="shared" si="3"/>
        <v>6825408</v>
      </c>
    </row>
    <row r="27" spans="1:21" x14ac:dyDescent="0.2">
      <c r="A27" s="16" t="s">
        <v>211</v>
      </c>
      <c r="B27" s="4">
        <v>1565675</v>
      </c>
      <c r="C27" s="4">
        <v>4087810</v>
      </c>
      <c r="D27" s="4">
        <v>-2522135</v>
      </c>
      <c r="E27" s="4">
        <v>-48141090000</v>
      </c>
      <c r="F27" s="4">
        <f t="shared" si="0"/>
        <v>-1750092217911</v>
      </c>
      <c r="G27" s="4">
        <v>1910100</v>
      </c>
      <c r="H27" s="4">
        <v>1267300</v>
      </c>
      <c r="I27" s="4">
        <v>642800</v>
      </c>
      <c r="J27" s="4">
        <v>12116630000</v>
      </c>
      <c r="K27" s="4">
        <f>J27+K29</f>
        <v>969100000</v>
      </c>
      <c r="R27" s="5">
        <v>-1.5700000000000002E-2</v>
      </c>
      <c r="S27" s="4">
        <v>12094937</v>
      </c>
      <c r="T27" s="4">
        <f t="shared" si="2"/>
        <v>7154634.5</v>
      </c>
      <c r="U27" s="4">
        <f t="shared" si="3"/>
        <v>6825408</v>
      </c>
    </row>
    <row r="28" spans="1:21" x14ac:dyDescent="0.2">
      <c r="A28" s="16" t="s">
        <v>210</v>
      </c>
      <c r="B28" s="4">
        <v>1290999</v>
      </c>
      <c r="C28" s="4">
        <v>3230145</v>
      </c>
      <c r="D28" s="4">
        <v>-1939146</v>
      </c>
      <c r="E28" s="4">
        <v>-36977150000</v>
      </c>
      <c r="F28" s="4">
        <f t="shared" si="0"/>
        <v>-1701951127911</v>
      </c>
      <c r="L28" s="4"/>
      <c r="M28" s="4"/>
      <c r="N28" s="4"/>
      <c r="O28" s="4"/>
      <c r="P28" s="4">
        <v>2368900</v>
      </c>
      <c r="Q28" s="4">
        <v>6109400</v>
      </c>
      <c r="R28" s="5">
        <v>-1.04E-2</v>
      </c>
      <c r="S28" s="4">
        <v>9436419</v>
      </c>
      <c r="T28" s="4">
        <f t="shared" si="2"/>
        <v>8358046</v>
      </c>
      <c r="U28" s="4">
        <f t="shared" si="3"/>
        <v>6825408</v>
      </c>
    </row>
    <row r="29" spans="1:21" x14ac:dyDescent="0.2">
      <c r="A29" s="16" t="s">
        <v>209</v>
      </c>
      <c r="B29" s="4">
        <v>345600</v>
      </c>
      <c r="C29" s="4">
        <v>2693400</v>
      </c>
      <c r="D29" s="4">
        <v>-2347800</v>
      </c>
      <c r="E29" s="4">
        <v>-45095440000</v>
      </c>
      <c r="F29" s="4">
        <f t="shared" si="0"/>
        <v>-1664973977911</v>
      </c>
      <c r="G29" s="4">
        <v>821300</v>
      </c>
      <c r="H29" s="4">
        <v>1383300</v>
      </c>
      <c r="I29" s="4">
        <v>-562000</v>
      </c>
      <c r="J29" s="4">
        <v>-11147530000</v>
      </c>
      <c r="K29" s="4">
        <f>J29</f>
        <v>-11147530000</v>
      </c>
      <c r="R29" s="5">
        <v>-1.2800000000000001E-2</v>
      </c>
      <c r="S29" s="4">
        <v>9964519</v>
      </c>
      <c r="T29" s="4">
        <f t="shared" si="2"/>
        <v>6152289.5</v>
      </c>
      <c r="U29" s="4">
        <f t="shared" si="3"/>
        <v>6825408</v>
      </c>
    </row>
    <row r="30" spans="1:21" x14ac:dyDescent="0.2">
      <c r="A30" s="16" t="s">
        <v>208</v>
      </c>
      <c r="B30" s="4">
        <v>1288000</v>
      </c>
      <c r="C30" s="4">
        <v>3027500</v>
      </c>
      <c r="D30" s="4">
        <v>-1739500</v>
      </c>
      <c r="E30" s="4">
        <v>-33516830000</v>
      </c>
      <c r="F30" s="4">
        <f t="shared" si="0"/>
        <v>-1619878537911</v>
      </c>
      <c r="R30" s="5">
        <v>2.5999999999999999E-3</v>
      </c>
      <c r="S30" s="4">
        <v>6825408</v>
      </c>
      <c r="T30" s="4">
        <f t="shared" si="2"/>
        <v>6712664</v>
      </c>
      <c r="U30" s="4">
        <f t="shared" si="3"/>
        <v>7677593</v>
      </c>
    </row>
    <row r="31" spans="1:21" x14ac:dyDescent="0.2">
      <c r="A31" s="16" t="s">
        <v>207</v>
      </c>
      <c r="B31" s="4">
        <v>1068200</v>
      </c>
      <c r="C31" s="4">
        <v>3525243</v>
      </c>
      <c r="D31" s="4">
        <v>-2457043</v>
      </c>
      <c r="E31" s="4">
        <v>-47556000000</v>
      </c>
      <c r="F31" s="4">
        <f t="shared" si="0"/>
        <v>-1586361707911</v>
      </c>
      <c r="R31" s="5">
        <v>-1.0200000000000001E-2</v>
      </c>
      <c r="S31" s="4">
        <v>7677593</v>
      </c>
      <c r="T31" s="4">
        <f t="shared" si="2"/>
        <v>8175321.5</v>
      </c>
      <c r="U31" s="4">
        <f t="shared" si="3"/>
        <v>8341844</v>
      </c>
    </row>
    <row r="32" spans="1:21" x14ac:dyDescent="0.2">
      <c r="A32" s="16" t="s">
        <v>206</v>
      </c>
      <c r="B32" s="4">
        <v>2958700</v>
      </c>
      <c r="C32" s="4">
        <v>2308700</v>
      </c>
      <c r="D32" s="4">
        <v>650000</v>
      </c>
      <c r="E32" s="4">
        <v>12687060000</v>
      </c>
      <c r="F32" s="4">
        <f t="shared" si="0"/>
        <v>-1538805707911</v>
      </c>
      <c r="R32" s="5">
        <v>-2.5000000000000001E-3</v>
      </c>
      <c r="S32" s="4">
        <v>8341844</v>
      </c>
      <c r="T32" s="4">
        <f t="shared" si="2"/>
        <v>14005128.5</v>
      </c>
      <c r="U32" s="4">
        <f t="shared" si="3"/>
        <v>4872850</v>
      </c>
    </row>
    <row r="33" spans="1:21" x14ac:dyDescent="0.2">
      <c r="A33" s="16" t="s">
        <v>205</v>
      </c>
      <c r="B33" s="4">
        <v>2641000</v>
      </c>
      <c r="C33" s="4">
        <v>3895990</v>
      </c>
      <c r="D33" s="4">
        <v>-1254990</v>
      </c>
      <c r="E33" s="4">
        <v>-24158040000</v>
      </c>
      <c r="F33" s="4">
        <f t="shared" si="0"/>
        <v>-1551492767911</v>
      </c>
      <c r="R33" s="5">
        <v>1.29E-2</v>
      </c>
      <c r="S33" s="4">
        <v>17160290</v>
      </c>
      <c r="T33" s="4">
        <f t="shared" si="2"/>
        <v>10036258</v>
      </c>
      <c r="U33" s="4">
        <f t="shared" si="3"/>
        <v>4872850</v>
      </c>
    </row>
    <row r="34" spans="1:21" x14ac:dyDescent="0.2">
      <c r="A34" s="16" t="s">
        <v>204</v>
      </c>
      <c r="B34" s="4">
        <v>2982043</v>
      </c>
      <c r="C34" s="4">
        <v>4331520</v>
      </c>
      <c r="D34" s="4">
        <v>-1349477</v>
      </c>
      <c r="E34" s="4">
        <v>-26079720000</v>
      </c>
      <c r="F34" s="4">
        <f t="shared" si="0"/>
        <v>-1527334727911</v>
      </c>
      <c r="R34" s="5">
        <v>1.3100000000000001E-2</v>
      </c>
      <c r="S34" s="4">
        <v>9474946</v>
      </c>
      <c r="T34" s="4">
        <f t="shared" si="2"/>
        <v>9414770.5</v>
      </c>
      <c r="U34" s="4">
        <f t="shared" si="3"/>
        <v>4872850</v>
      </c>
    </row>
    <row r="35" spans="1:21" x14ac:dyDescent="0.2">
      <c r="A35" s="16" t="s">
        <v>203</v>
      </c>
      <c r="B35" s="4">
        <v>1281300</v>
      </c>
      <c r="C35" s="4">
        <v>5233690</v>
      </c>
      <c r="D35" s="4">
        <v>-3952390</v>
      </c>
      <c r="E35" s="4">
        <v>-76291340000</v>
      </c>
      <c r="F35" s="4">
        <f t="shared" si="0"/>
        <v>-1501255007911</v>
      </c>
      <c r="R35" s="5">
        <v>-1.7899999999999999E-2</v>
      </c>
      <c r="S35" s="4">
        <v>11507857</v>
      </c>
      <c r="T35" s="4">
        <f t="shared" si="2"/>
        <v>9767536.5</v>
      </c>
      <c r="U35" s="4">
        <f t="shared" si="3"/>
        <v>4872850</v>
      </c>
    </row>
    <row r="36" spans="1:21" x14ac:dyDescent="0.2">
      <c r="A36" s="16" t="s">
        <v>202</v>
      </c>
      <c r="B36" s="4">
        <v>2387400</v>
      </c>
      <c r="C36" s="4">
        <v>2588385</v>
      </c>
      <c r="D36" s="4">
        <v>-200985</v>
      </c>
      <c r="E36" s="4">
        <v>-3863680000</v>
      </c>
      <c r="F36" s="4">
        <f t="shared" si="0"/>
        <v>-1424963667911</v>
      </c>
      <c r="R36" s="5">
        <v>1.04E-2</v>
      </c>
      <c r="S36" s="4">
        <v>10853054</v>
      </c>
      <c r="T36" s="4">
        <f t="shared" si="2"/>
        <v>8372412.5</v>
      </c>
      <c r="U36" s="4">
        <f t="shared" si="3"/>
        <v>4872850</v>
      </c>
    </row>
    <row r="37" spans="1:21" x14ac:dyDescent="0.2">
      <c r="A37" s="16" t="s">
        <v>201</v>
      </c>
      <c r="B37" s="4">
        <v>539900</v>
      </c>
      <c r="C37" s="4">
        <v>674900</v>
      </c>
      <c r="D37" s="4">
        <v>-135000</v>
      </c>
      <c r="E37" s="4">
        <v>-2575400000</v>
      </c>
      <c r="F37" s="4">
        <f t="shared" si="0"/>
        <v>-1421099987911</v>
      </c>
      <c r="R37" s="5">
        <v>1.0500000000000001E-2</v>
      </c>
      <c r="S37" s="4">
        <v>4872850</v>
      </c>
      <c r="T37" s="4">
        <f t="shared" si="2"/>
        <v>10975091.5</v>
      </c>
      <c r="U37" s="4">
        <f t="shared" si="3"/>
        <v>5479171</v>
      </c>
    </row>
    <row r="38" spans="1:21" x14ac:dyDescent="0.2">
      <c r="A38" s="16" t="s">
        <v>200</v>
      </c>
      <c r="B38" s="4">
        <v>2945000</v>
      </c>
      <c r="C38" s="4">
        <v>3710400</v>
      </c>
      <c r="D38" s="4">
        <v>-765400</v>
      </c>
      <c r="E38" s="4">
        <v>-14697600000</v>
      </c>
      <c r="F38" s="4">
        <f t="shared" si="0"/>
        <v>-1418524587911</v>
      </c>
      <c r="R38" s="5">
        <v>-7.7000000000000002E-3</v>
      </c>
      <c r="S38" s="4">
        <v>6751573</v>
      </c>
      <c r="T38" s="4">
        <f t="shared" si="2"/>
        <v>7692418</v>
      </c>
      <c r="U38" s="4">
        <f t="shared" si="3"/>
        <v>5479171</v>
      </c>
    </row>
    <row r="39" spans="1:21" x14ac:dyDescent="0.2">
      <c r="A39" s="16" t="s">
        <v>199</v>
      </c>
      <c r="B39" s="4">
        <v>689450</v>
      </c>
      <c r="C39" s="4">
        <v>1465000</v>
      </c>
      <c r="D39" s="4">
        <v>-775550</v>
      </c>
      <c r="E39" s="4">
        <v>-14983790000</v>
      </c>
      <c r="F39" s="4">
        <f t="shared" si="0"/>
        <v>-1403826987911</v>
      </c>
      <c r="R39" s="5">
        <v>-5.1000000000000004E-3</v>
      </c>
      <c r="S39" s="4">
        <v>5479171</v>
      </c>
      <c r="T39" s="4">
        <f t="shared" si="2"/>
        <v>11841024</v>
      </c>
      <c r="U39" s="4">
        <f t="shared" si="3"/>
        <v>5747735</v>
      </c>
    </row>
    <row r="40" spans="1:21" x14ac:dyDescent="0.2">
      <c r="A40" s="16" t="s">
        <v>198</v>
      </c>
      <c r="B40" s="4">
        <v>2520800</v>
      </c>
      <c r="C40" s="4">
        <v>768600</v>
      </c>
      <c r="D40" s="4">
        <v>1752200</v>
      </c>
      <c r="E40" s="4">
        <v>33630810000</v>
      </c>
      <c r="F40" s="4">
        <f t="shared" si="0"/>
        <v>-1388843197911</v>
      </c>
      <c r="R40" s="5">
        <v>7.9000000000000008E-3</v>
      </c>
      <c r="S40" s="4">
        <v>5747735</v>
      </c>
      <c r="T40" s="4">
        <f t="shared" si="2"/>
        <v>10357177.5</v>
      </c>
      <c r="U40" s="4">
        <f t="shared" si="3"/>
        <v>7321684</v>
      </c>
    </row>
    <row r="41" spans="1:21" x14ac:dyDescent="0.2">
      <c r="A41" s="16" t="s">
        <v>197</v>
      </c>
      <c r="B41" s="4">
        <v>4477930</v>
      </c>
      <c r="C41" s="4">
        <v>2775500</v>
      </c>
      <c r="D41" s="4">
        <v>1702430</v>
      </c>
      <c r="E41" s="4">
        <v>32818620000</v>
      </c>
      <c r="F41" s="4">
        <f t="shared" si="0"/>
        <v>-1422474007911</v>
      </c>
      <c r="R41" s="5">
        <v>0</v>
      </c>
      <c r="S41" s="4">
        <v>8008799</v>
      </c>
      <c r="T41" s="4">
        <f t="shared" si="2"/>
        <v>10659521.5</v>
      </c>
      <c r="U41" s="4">
        <f t="shared" si="3"/>
        <v>7321684</v>
      </c>
    </row>
    <row r="42" spans="1:21" x14ac:dyDescent="0.2">
      <c r="A42" s="16" t="s">
        <v>196</v>
      </c>
      <c r="B42" s="4">
        <v>2117200</v>
      </c>
      <c r="C42" s="4">
        <v>80000</v>
      </c>
      <c r="D42" s="4">
        <v>2037200</v>
      </c>
      <c r="E42" s="4">
        <v>39270130000</v>
      </c>
      <c r="F42" s="4">
        <f t="shared" si="0"/>
        <v>-1455292627911</v>
      </c>
      <c r="R42" s="5">
        <v>2.7000000000000001E-3</v>
      </c>
      <c r="S42" s="4">
        <v>10849967</v>
      </c>
      <c r="T42" s="4">
        <f t="shared" si="2"/>
        <v>11378884.5</v>
      </c>
      <c r="U42" s="4">
        <f t="shared" si="3"/>
        <v>7321684</v>
      </c>
    </row>
    <row r="43" spans="1:21" x14ac:dyDescent="0.2">
      <c r="A43" s="16" t="s">
        <v>195</v>
      </c>
      <c r="B43" s="4">
        <v>1021330</v>
      </c>
      <c r="C43" s="4">
        <v>4576980</v>
      </c>
      <c r="D43" s="4">
        <v>-3555650</v>
      </c>
      <c r="E43" s="4">
        <v>-71527320000</v>
      </c>
      <c r="F43" s="4">
        <f t="shared" si="0"/>
        <v>-1494562757911</v>
      </c>
      <c r="R43" s="5">
        <v>-2.5399999999999999E-2</v>
      </c>
      <c r="S43" s="4">
        <v>10597570</v>
      </c>
      <c r="T43" s="4">
        <f t="shared" si="2"/>
        <v>10461975.5</v>
      </c>
      <c r="U43" s="4">
        <f t="shared" si="3"/>
        <v>7321684</v>
      </c>
    </row>
    <row r="44" spans="1:21" x14ac:dyDescent="0.2">
      <c r="A44" s="16" t="s">
        <v>194</v>
      </c>
      <c r="B44" s="4">
        <v>1126700</v>
      </c>
      <c r="C44" s="4">
        <v>24249430</v>
      </c>
      <c r="D44" s="4">
        <v>-23122730</v>
      </c>
      <c r="E44" s="4">
        <v>-484697340000</v>
      </c>
      <c r="F44" s="4">
        <f t="shared" si="0"/>
        <v>-1423035437911</v>
      </c>
      <c r="R44" s="5">
        <v>0</v>
      </c>
      <c r="S44" s="4">
        <v>7321684</v>
      </c>
      <c r="T44" s="4">
        <f t="shared" si="2"/>
        <v>11133921.5</v>
      </c>
      <c r="U44" s="4">
        <f t="shared" si="3"/>
        <v>8682019</v>
      </c>
    </row>
    <row r="45" spans="1:21" x14ac:dyDescent="0.2">
      <c r="A45" s="16" t="s">
        <v>193</v>
      </c>
      <c r="B45" s="4">
        <v>4209600</v>
      </c>
      <c r="C45" s="4">
        <v>14927330</v>
      </c>
      <c r="D45" s="4">
        <v>-10717730</v>
      </c>
      <c r="E45" s="4">
        <v>-211073489874</v>
      </c>
      <c r="F45" s="4">
        <f t="shared" si="0"/>
        <v>-938338097911</v>
      </c>
      <c r="R45" s="5">
        <v>7.7000000000000002E-3</v>
      </c>
      <c r="S45" s="4">
        <v>8682019</v>
      </c>
      <c r="T45" s="4">
        <f t="shared" si="2"/>
        <v>9108208</v>
      </c>
      <c r="U45" s="4">
        <f t="shared" si="3"/>
        <v>9905665</v>
      </c>
    </row>
    <row r="46" spans="1:21" x14ac:dyDescent="0.2">
      <c r="A46" s="16" t="s">
        <v>192</v>
      </c>
      <c r="B46" s="4">
        <v>1489400</v>
      </c>
      <c r="C46" s="4">
        <v>1073400</v>
      </c>
      <c r="D46" s="4">
        <v>416000</v>
      </c>
      <c r="E46" s="4">
        <v>8403620000</v>
      </c>
      <c r="F46" s="4">
        <f t="shared" si="0"/>
        <v>-727264608037</v>
      </c>
      <c r="R46" s="5">
        <v>1.04E-2</v>
      </c>
      <c r="S46" s="4">
        <v>11871975</v>
      </c>
      <c r="T46" s="4">
        <f t="shared" si="2"/>
        <v>12392114</v>
      </c>
      <c r="U46" s="4">
        <f t="shared" si="3"/>
        <v>9905665</v>
      </c>
    </row>
    <row r="47" spans="1:21" x14ac:dyDescent="0.2">
      <c r="A47" s="16" t="s">
        <v>191</v>
      </c>
      <c r="B47" s="4">
        <v>444000</v>
      </c>
      <c r="C47" s="4">
        <v>2623700</v>
      </c>
      <c r="D47" s="4">
        <v>-2179700</v>
      </c>
      <c r="E47" s="4">
        <v>-42596580000</v>
      </c>
      <c r="F47" s="4">
        <f t="shared" si="0"/>
        <v>-735668228037</v>
      </c>
      <c r="R47" s="5">
        <v>-3.0099999999999998E-2</v>
      </c>
      <c r="S47" s="4">
        <v>15198610</v>
      </c>
      <c r="T47" s="4">
        <f t="shared" si="2"/>
        <v>11719863</v>
      </c>
      <c r="U47" s="4">
        <f t="shared" si="3"/>
        <v>9905665</v>
      </c>
    </row>
    <row r="48" spans="1:21" x14ac:dyDescent="0.2">
      <c r="A48" s="16" t="s">
        <v>190</v>
      </c>
      <c r="B48" s="4">
        <v>2600100</v>
      </c>
      <c r="C48" s="4">
        <v>3228691</v>
      </c>
      <c r="D48" s="4">
        <v>-628591</v>
      </c>
      <c r="E48" s="4">
        <v>-12473910000</v>
      </c>
      <c r="F48" s="4">
        <f t="shared" si="0"/>
        <v>-693071648037</v>
      </c>
      <c r="R48" s="5">
        <v>-2.5000000000000001E-3</v>
      </c>
      <c r="S48" s="4">
        <v>9905665</v>
      </c>
      <c r="T48" s="4">
        <f t="shared" si="2"/>
        <v>12047514.5</v>
      </c>
      <c r="U48" s="4">
        <f t="shared" si="3"/>
        <v>10469076</v>
      </c>
    </row>
    <row r="49" spans="1:21" x14ac:dyDescent="0.2">
      <c r="A49" s="16" t="s">
        <v>189</v>
      </c>
      <c r="B49" s="4">
        <v>1897100</v>
      </c>
      <c r="C49" s="4">
        <v>2139200</v>
      </c>
      <c r="D49" s="4">
        <v>-242100</v>
      </c>
      <c r="E49" s="4">
        <v>-4833120000</v>
      </c>
      <c r="F49" s="4">
        <f t="shared" si="0"/>
        <v>-680597738037</v>
      </c>
      <c r="R49" s="5">
        <v>1.7899999999999999E-2</v>
      </c>
      <c r="S49" s="4">
        <v>17934313</v>
      </c>
      <c r="T49" s="4">
        <f t="shared" si="2"/>
        <v>8758501.5</v>
      </c>
      <c r="U49" s="4">
        <f t="shared" si="3"/>
        <v>10469076</v>
      </c>
    </row>
    <row r="50" spans="1:21" x14ac:dyDescent="0.2">
      <c r="A50" s="16" t="s">
        <v>188</v>
      </c>
      <c r="B50" s="4">
        <v>358800</v>
      </c>
      <c r="C50" s="4">
        <v>1161400</v>
      </c>
      <c r="D50" s="4">
        <v>-802600</v>
      </c>
      <c r="E50" s="4">
        <v>-15705630000</v>
      </c>
      <c r="F50" s="4">
        <f t="shared" si="0"/>
        <v>-675764618037</v>
      </c>
      <c r="R50" s="5">
        <v>2.0899999999999998E-2</v>
      </c>
      <c r="S50" s="4">
        <v>12705556</v>
      </c>
      <c r="T50" s="4">
        <f t="shared" si="2"/>
        <v>8704630.5</v>
      </c>
      <c r="U50" s="4">
        <f t="shared" si="3"/>
        <v>6344441</v>
      </c>
    </row>
    <row r="51" spans="1:21" x14ac:dyDescent="0.2">
      <c r="A51" s="16" t="s">
        <v>187</v>
      </c>
      <c r="B51" s="4">
        <v>589000</v>
      </c>
      <c r="C51" s="4">
        <v>1286245</v>
      </c>
      <c r="D51" s="4">
        <v>-697245</v>
      </c>
      <c r="E51" s="4">
        <v>-13535420000</v>
      </c>
      <c r="F51" s="4">
        <f t="shared" si="0"/>
        <v>-660058988037</v>
      </c>
      <c r="R51" s="5">
        <v>-1.7899999999999999E-2</v>
      </c>
      <c r="S51" s="4">
        <v>10469076</v>
      </c>
      <c r="T51" s="4">
        <f t="shared" si="2"/>
        <v>8541704.5</v>
      </c>
      <c r="U51" s="4">
        <f t="shared" si="3"/>
        <v>6344441</v>
      </c>
    </row>
    <row r="52" spans="1:21" x14ac:dyDescent="0.2">
      <c r="A52" s="16" t="s">
        <v>186</v>
      </c>
      <c r="B52" s="4">
        <v>298600</v>
      </c>
      <c r="C52" s="4">
        <v>1325500</v>
      </c>
      <c r="D52" s="4">
        <v>-1026900</v>
      </c>
      <c r="E52" s="4">
        <v>-20275510000</v>
      </c>
      <c r="F52" s="4">
        <f t="shared" si="0"/>
        <v>-646523568037</v>
      </c>
      <c r="R52" s="5">
        <v>-2.2499999999999999E-2</v>
      </c>
      <c r="S52" s="4">
        <v>12160199</v>
      </c>
      <c r="T52" s="4">
        <f t="shared" si="2"/>
        <v>9648510</v>
      </c>
      <c r="U52" s="4">
        <f t="shared" si="3"/>
        <v>6344441</v>
      </c>
    </row>
    <row r="53" spans="1:21" x14ac:dyDescent="0.2">
      <c r="A53" s="16" t="s">
        <v>185</v>
      </c>
      <c r="B53" s="4">
        <v>1726950</v>
      </c>
      <c r="C53" s="4">
        <v>3013900</v>
      </c>
      <c r="D53" s="4">
        <v>-1286950</v>
      </c>
      <c r="E53" s="4">
        <v>-26147390000</v>
      </c>
      <c r="F53" s="4">
        <f t="shared" si="0"/>
        <v>-626248058037</v>
      </c>
      <c r="R53" s="5">
        <v>-1.7100000000000001E-2</v>
      </c>
      <c r="S53" s="4">
        <v>13602267</v>
      </c>
      <c r="T53" s="4">
        <f t="shared" si="2"/>
        <v>15477789.5</v>
      </c>
      <c r="U53" s="4">
        <f t="shared" si="3"/>
        <v>6160716</v>
      </c>
    </row>
    <row r="54" spans="1:21" x14ac:dyDescent="0.2">
      <c r="A54" s="16" t="s">
        <v>184</v>
      </c>
      <c r="B54" s="4">
        <v>2120400</v>
      </c>
      <c r="C54" s="4">
        <v>1341200</v>
      </c>
      <c r="D54" s="4">
        <v>779200</v>
      </c>
      <c r="E54" s="4">
        <v>16657640000</v>
      </c>
      <c r="F54" s="4">
        <f t="shared" si="0"/>
        <v>-600100668037</v>
      </c>
      <c r="R54" s="5">
        <v>3.15E-2</v>
      </c>
      <c r="S54" s="4">
        <v>13585824</v>
      </c>
      <c r="T54" s="4">
        <f t="shared" si="2"/>
        <v>5753295.5</v>
      </c>
      <c r="U54" s="4">
        <f t="shared" si="3"/>
        <v>4811447</v>
      </c>
    </row>
    <row r="55" spans="1:21" x14ac:dyDescent="0.2">
      <c r="A55" s="16" t="s">
        <v>183</v>
      </c>
      <c r="B55" s="4">
        <v>208839</v>
      </c>
      <c r="C55" s="4">
        <v>906500</v>
      </c>
      <c r="D55" s="4">
        <v>-697661</v>
      </c>
      <c r="E55" s="4">
        <v>-14541150000</v>
      </c>
      <c r="F55" s="4">
        <f t="shared" si="0"/>
        <v>-616758308037</v>
      </c>
      <c r="R55" s="5">
        <v>-4.7999999999999996E-3</v>
      </c>
      <c r="S55" s="4">
        <v>6344441</v>
      </c>
      <c r="T55" s="4">
        <f t="shared" si="2"/>
        <v>7528508</v>
      </c>
      <c r="U55" s="4">
        <f t="shared" si="3"/>
        <v>4811447</v>
      </c>
    </row>
    <row r="56" spans="1:21" x14ac:dyDescent="0.2">
      <c r="A56" s="16" t="s">
        <v>182</v>
      </c>
      <c r="B56" s="4">
        <v>2056700</v>
      </c>
      <c r="C56" s="4">
        <v>968700</v>
      </c>
      <c r="D56" s="4">
        <v>1088000</v>
      </c>
      <c r="E56" s="4">
        <v>22394770000</v>
      </c>
      <c r="F56" s="4">
        <f t="shared" si="0"/>
        <v>-602217158037</v>
      </c>
      <c r="R56" s="5">
        <v>5.0599999999999999E-2</v>
      </c>
      <c r="S56" s="4">
        <v>9585618</v>
      </c>
      <c r="T56" s="4">
        <f t="shared" si="2"/>
        <v>13565715.5</v>
      </c>
      <c r="U56" s="4">
        <f t="shared" si="3"/>
        <v>4811447</v>
      </c>
    </row>
    <row r="57" spans="1:21" x14ac:dyDescent="0.2">
      <c r="A57" s="16" t="s">
        <v>181</v>
      </c>
      <c r="B57" s="4">
        <v>995400</v>
      </c>
      <c r="C57" s="4">
        <v>1977307</v>
      </c>
      <c r="D57" s="4">
        <v>-981907</v>
      </c>
      <c r="E57" s="4">
        <v>-19869130000</v>
      </c>
      <c r="F57" s="4">
        <f t="shared" si="0"/>
        <v>-624611928037</v>
      </c>
      <c r="R57" s="5">
        <v>-2.46E-2</v>
      </c>
      <c r="S57" s="4">
        <v>13534061</v>
      </c>
      <c r="T57" s="4">
        <f t="shared" si="2"/>
        <v>8484087.5</v>
      </c>
      <c r="U57" s="4">
        <f t="shared" si="3"/>
        <v>4811447</v>
      </c>
    </row>
    <row r="58" spans="1:21" x14ac:dyDescent="0.2">
      <c r="A58" s="16" t="s">
        <v>180</v>
      </c>
      <c r="B58" s="4">
        <v>615900</v>
      </c>
      <c r="C58" s="4">
        <v>1466420</v>
      </c>
      <c r="D58" s="4">
        <v>-850520</v>
      </c>
      <c r="E58" s="4">
        <v>-17091778133</v>
      </c>
      <c r="F58" s="4">
        <f t="shared" si="0"/>
        <v>-604742798037</v>
      </c>
      <c r="R58" s="5">
        <v>2.53E-2</v>
      </c>
      <c r="S58" s="4">
        <v>6160716</v>
      </c>
      <c r="T58" s="4">
        <f t="shared" si="2"/>
        <v>8142109.5</v>
      </c>
      <c r="U58" s="4">
        <f t="shared" si="3"/>
        <v>4811447</v>
      </c>
    </row>
    <row r="59" spans="1:21" x14ac:dyDescent="0.2">
      <c r="A59" s="16" t="s">
        <v>179</v>
      </c>
      <c r="B59" s="4">
        <v>624400</v>
      </c>
      <c r="C59" s="4">
        <v>2350490</v>
      </c>
      <c r="D59" s="4">
        <v>-1726090</v>
      </c>
      <c r="E59" s="4">
        <v>-34462030000</v>
      </c>
      <c r="F59" s="4">
        <f t="shared" si="0"/>
        <v>-587651019904</v>
      </c>
      <c r="R59" s="5">
        <v>-0.01</v>
      </c>
      <c r="S59" s="4">
        <v>4811447</v>
      </c>
      <c r="T59" s="4">
        <f t="shared" si="2"/>
        <v>23341397</v>
      </c>
      <c r="U59" s="4">
        <f t="shared" si="3"/>
        <v>4923210</v>
      </c>
    </row>
    <row r="60" spans="1:21" x14ac:dyDescent="0.2">
      <c r="A60" s="16" t="s">
        <v>178</v>
      </c>
      <c r="B60" s="4">
        <v>988300</v>
      </c>
      <c r="C60" s="4">
        <v>820000</v>
      </c>
      <c r="D60" s="4">
        <v>168300</v>
      </c>
      <c r="E60" s="4">
        <v>3340280000</v>
      </c>
      <c r="F60" s="4">
        <f t="shared" si="0"/>
        <v>-553188989904</v>
      </c>
      <c r="R60" s="5">
        <v>5.1000000000000004E-3</v>
      </c>
      <c r="S60" s="4">
        <v>6940185</v>
      </c>
      <c r="T60" s="4">
        <f t="shared" si="2"/>
        <v>15450844</v>
      </c>
      <c r="U60" s="4">
        <f t="shared" si="3"/>
        <v>4923210</v>
      </c>
    </row>
    <row r="61" spans="1:21" x14ac:dyDescent="0.2">
      <c r="A61" s="16" t="s">
        <v>177</v>
      </c>
      <c r="B61" s="4">
        <v>732700</v>
      </c>
      <c r="C61" s="4">
        <v>1226200</v>
      </c>
      <c r="D61" s="4">
        <v>-493500</v>
      </c>
      <c r="E61" s="4">
        <v>-9861130000</v>
      </c>
      <c r="F61" s="4">
        <f t="shared" si="0"/>
        <v>-556529269904</v>
      </c>
      <c r="R61" s="5">
        <v>-1.4800000000000001E-2</v>
      </c>
      <c r="S61" s="4">
        <v>4923210</v>
      </c>
      <c r="T61" s="4">
        <f t="shared" si="2"/>
        <v>15897756.5</v>
      </c>
      <c r="U61" s="4">
        <f t="shared" si="3"/>
        <v>5162150</v>
      </c>
    </row>
    <row r="62" spans="1:21" x14ac:dyDescent="0.2">
      <c r="A62" s="16" t="s">
        <v>176</v>
      </c>
      <c r="B62" s="4">
        <v>372766</v>
      </c>
      <c r="C62" s="4">
        <v>1654157</v>
      </c>
      <c r="D62" s="4">
        <v>-1281391</v>
      </c>
      <c r="E62" s="4">
        <v>-25785240000</v>
      </c>
      <c r="F62" s="4">
        <f t="shared" si="0"/>
        <v>-546668139904</v>
      </c>
      <c r="R62" s="5">
        <v>0</v>
      </c>
      <c r="S62" s="4">
        <v>5694753</v>
      </c>
      <c r="T62" s="4">
        <f t="shared" si="2"/>
        <v>15542642.5</v>
      </c>
      <c r="U62" s="4">
        <f t="shared" si="3"/>
        <v>5162150</v>
      </c>
    </row>
    <row r="63" spans="1:21" x14ac:dyDescent="0.2">
      <c r="A63" s="16" t="s">
        <v>175</v>
      </c>
      <c r="B63" s="4">
        <v>1182730</v>
      </c>
      <c r="C63" s="4">
        <v>1472800</v>
      </c>
      <c r="D63" s="4">
        <v>-290070</v>
      </c>
      <c r="E63" s="4">
        <v>-5714740000</v>
      </c>
      <c r="F63" s="4">
        <f t="shared" si="0"/>
        <v>-520882899904</v>
      </c>
      <c r="R63" s="5">
        <v>-3.7999999999999999E-2</v>
      </c>
      <c r="S63" s="4">
        <v>17369755</v>
      </c>
      <c r="T63" s="4">
        <f t="shared" si="2"/>
        <v>7781936.5</v>
      </c>
      <c r="U63" s="4">
        <f t="shared" si="3"/>
        <v>5162150</v>
      </c>
    </row>
    <row r="64" spans="1:21" x14ac:dyDescent="0.2">
      <c r="A64" s="16" t="s">
        <v>174</v>
      </c>
      <c r="B64" s="4">
        <v>652300</v>
      </c>
      <c r="C64" s="4">
        <v>1263500</v>
      </c>
      <c r="D64" s="4">
        <v>-611200</v>
      </c>
      <c r="E64" s="4">
        <v>-12887740000</v>
      </c>
      <c r="F64" s="4">
        <f t="shared" si="0"/>
        <v>-515168159904</v>
      </c>
      <c r="R64" s="5">
        <v>-2.3E-3</v>
      </c>
      <c r="S64" s="4">
        <v>5162150</v>
      </c>
      <c r="T64" s="4">
        <f t="shared" si="2"/>
        <v>7201002.5</v>
      </c>
      <c r="U64" s="4">
        <f t="shared" si="3"/>
        <v>5471398</v>
      </c>
    </row>
    <row r="65" spans="1:21" x14ac:dyDescent="0.2">
      <c r="A65" s="16" t="s">
        <v>173</v>
      </c>
      <c r="B65" s="4">
        <v>1070303</v>
      </c>
      <c r="C65" s="4">
        <v>691630</v>
      </c>
      <c r="D65" s="4">
        <v>378673</v>
      </c>
      <c r="E65" s="4">
        <v>8046910000</v>
      </c>
      <c r="F65" s="4">
        <f t="shared" si="0"/>
        <v>-502280419904</v>
      </c>
      <c r="R65" s="5">
        <v>0</v>
      </c>
      <c r="S65" s="4">
        <v>5471398</v>
      </c>
      <c r="T65" s="4">
        <f t="shared" si="2"/>
        <v>12646343</v>
      </c>
      <c r="U65" s="4">
        <f t="shared" si="3"/>
        <v>10807459</v>
      </c>
    </row>
    <row r="66" spans="1:21" x14ac:dyDescent="0.2">
      <c r="A66" s="16" t="s">
        <v>172</v>
      </c>
      <c r="B66" s="4">
        <v>431400</v>
      </c>
      <c r="C66" s="4">
        <v>2843900</v>
      </c>
      <c r="D66" s="4">
        <v>-2412500</v>
      </c>
      <c r="E66" s="4">
        <v>-50658130000</v>
      </c>
      <c r="F66" s="4">
        <f t="shared" si="0"/>
        <v>-510327329904</v>
      </c>
      <c r="R66" s="5">
        <v>-2.5399999999999999E-2</v>
      </c>
      <c r="S66" s="4">
        <v>13597370</v>
      </c>
      <c r="T66" s="4">
        <f t="shared" si="2"/>
        <v>12205170.5</v>
      </c>
      <c r="U66" s="4">
        <f t="shared" si="3"/>
        <v>10807459</v>
      </c>
    </row>
    <row r="67" spans="1:21" x14ac:dyDescent="0.2">
      <c r="A67" s="16" t="s">
        <v>171</v>
      </c>
      <c r="B67" s="4">
        <v>1104900</v>
      </c>
      <c r="C67" s="4">
        <v>1565400</v>
      </c>
      <c r="D67" s="4">
        <v>-460500</v>
      </c>
      <c r="E67" s="4">
        <v>-9928780000</v>
      </c>
      <c r="F67" s="4">
        <f t="shared" si="0"/>
        <v>-459669199904</v>
      </c>
      <c r="R67" s="5">
        <v>6.9999999999999993E-3</v>
      </c>
      <c r="S67" s="4">
        <v>10807459</v>
      </c>
      <c r="T67" s="4">
        <f t="shared" si="2"/>
        <v>9912385.5</v>
      </c>
      <c r="U67" s="4">
        <f t="shared" si="3"/>
        <v>11472772</v>
      </c>
    </row>
    <row r="68" spans="1:21" x14ac:dyDescent="0.2">
      <c r="A68" s="16" t="s">
        <v>170</v>
      </c>
      <c r="B68" s="4">
        <v>1672700</v>
      </c>
      <c r="C68" s="4">
        <v>769900</v>
      </c>
      <c r="D68" s="4">
        <v>902800</v>
      </c>
      <c r="E68" s="4">
        <v>20098130000</v>
      </c>
      <c r="F68" s="4">
        <f t="shared" si="0"/>
        <v>-449740419904</v>
      </c>
      <c r="R68" s="5">
        <v>-4.6600000000000003E-2</v>
      </c>
      <c r="S68" s="4">
        <v>11472772</v>
      </c>
      <c r="T68" s="4">
        <f t="shared" si="2"/>
        <v>22712940</v>
      </c>
      <c r="U68" s="4">
        <f t="shared" si="3"/>
        <v>10401723</v>
      </c>
    </row>
    <row r="69" spans="1:21" x14ac:dyDescent="0.2">
      <c r="A69" s="16" t="s">
        <v>169</v>
      </c>
      <c r="B69" s="4">
        <v>1451100</v>
      </c>
      <c r="C69" s="4">
        <v>2395154</v>
      </c>
      <c r="D69" s="4">
        <v>-944054</v>
      </c>
      <c r="E69" s="4">
        <v>-22109760000</v>
      </c>
      <c r="F69" s="4">
        <f t="shared" si="0"/>
        <v>-469838549904</v>
      </c>
      <c r="R69" s="5">
        <v>-8.8000000000000005E-3</v>
      </c>
      <c r="S69" s="4">
        <v>39742609</v>
      </c>
      <c r="T69" s="4">
        <f t="shared" si="2"/>
        <v>16477467.5</v>
      </c>
      <c r="U69" s="4">
        <f t="shared" si="3"/>
        <v>8930607</v>
      </c>
    </row>
    <row r="70" spans="1:21" x14ac:dyDescent="0.2">
      <c r="A70" s="16" t="s">
        <v>168</v>
      </c>
      <c r="B70" s="4">
        <v>401800</v>
      </c>
      <c r="C70" s="4">
        <v>4244356</v>
      </c>
      <c r="D70" s="4">
        <v>-3842556</v>
      </c>
      <c r="E70" s="4">
        <v>-86481340000</v>
      </c>
      <c r="F70" s="4">
        <f t="shared" si="0"/>
        <v>-447728789904</v>
      </c>
      <c r="R70" s="5">
        <v>8.8999999999999999E-3</v>
      </c>
      <c r="S70" s="4">
        <v>25978478</v>
      </c>
      <c r="T70" s="4">
        <f t="shared" si="2"/>
        <v>19480092.5</v>
      </c>
      <c r="U70" s="4">
        <f t="shared" si="3"/>
        <v>8930607</v>
      </c>
    </row>
    <row r="71" spans="1:21" x14ac:dyDescent="0.2">
      <c r="A71" s="16" t="s">
        <v>167</v>
      </c>
      <c r="B71" s="4">
        <v>286800</v>
      </c>
      <c r="C71" s="4">
        <v>3319501</v>
      </c>
      <c r="D71" s="4">
        <v>-3032701</v>
      </c>
      <c r="E71" s="4">
        <v>-66919300000</v>
      </c>
      <c r="F71" s="4">
        <f t="shared" si="0"/>
        <v>-361247449904</v>
      </c>
      <c r="R71" s="5">
        <v>2.5099999999999997E-2</v>
      </c>
      <c r="S71" s="4">
        <v>26100760</v>
      </c>
      <c r="T71" s="4">
        <f>AVERAGE(S72,S81)</f>
        <v>12495317.5</v>
      </c>
      <c r="U71" s="4">
        <f t="shared" si="3"/>
        <v>8930607</v>
      </c>
    </row>
    <row r="72" spans="1:21" x14ac:dyDescent="0.2">
      <c r="A72" s="16" t="s">
        <v>166</v>
      </c>
      <c r="B72" s="4">
        <v>53400</v>
      </c>
      <c r="C72" s="4">
        <v>2386300</v>
      </c>
      <c r="D72" s="4">
        <v>-2332900</v>
      </c>
      <c r="E72" s="4">
        <v>-50418830000</v>
      </c>
      <c r="F72" s="4">
        <f t="shared" si="0"/>
        <v>-294328149904</v>
      </c>
      <c r="R72" s="5">
        <v>4.5999999999999999E-3</v>
      </c>
      <c r="S72" s="4">
        <v>13715530</v>
      </c>
      <c r="U72" s="4">
        <f t="shared" si="3"/>
        <v>8351999</v>
      </c>
    </row>
    <row r="73" spans="1:21" x14ac:dyDescent="0.2">
      <c r="A73" s="16" t="s">
        <v>165</v>
      </c>
      <c r="B73" s="4">
        <v>746500</v>
      </c>
      <c r="C73" s="4">
        <v>3029300</v>
      </c>
      <c r="D73" s="4">
        <v>-2282800</v>
      </c>
      <c r="E73" s="4">
        <v>-49326220000</v>
      </c>
      <c r="F73" s="4">
        <f t="shared" si="0"/>
        <v>-243909319904</v>
      </c>
      <c r="R73" s="5">
        <v>2.3E-3</v>
      </c>
      <c r="S73" s="4">
        <v>10401723</v>
      </c>
      <c r="U73" s="4">
        <f t="shared" ref="U73:U75" si="4">MIN(S74:S78)</f>
        <v>5683271</v>
      </c>
    </row>
    <row r="74" spans="1:21" x14ac:dyDescent="0.2">
      <c r="A74" s="16" t="s">
        <v>164</v>
      </c>
      <c r="B74" s="4">
        <v>994755</v>
      </c>
      <c r="C74" s="4">
        <v>2369600</v>
      </c>
      <c r="D74" s="4">
        <v>-1374845</v>
      </c>
      <c r="E74" s="4">
        <v>-29632430000</v>
      </c>
      <c r="F74" s="4">
        <f t="shared" si="0"/>
        <v>-194583099904</v>
      </c>
      <c r="R74" s="5">
        <v>9.300000000000001E-3</v>
      </c>
      <c r="S74" s="4">
        <v>8930607</v>
      </c>
      <c r="U74" s="4">
        <f t="shared" si="4"/>
        <v>5683271</v>
      </c>
    </row>
    <row r="75" spans="1:21" x14ac:dyDescent="0.2">
      <c r="A75" s="16" t="s">
        <v>163</v>
      </c>
      <c r="B75" s="4">
        <v>220588</v>
      </c>
      <c r="C75" s="4">
        <v>4077700</v>
      </c>
      <c r="D75" s="4">
        <v>-3857112</v>
      </c>
      <c r="E75" s="4">
        <v>-82816460000</v>
      </c>
      <c r="F75" s="4">
        <f t="shared" si="0"/>
        <v>-164950669904</v>
      </c>
      <c r="R75" s="5">
        <v>9.3999999999999986E-3</v>
      </c>
      <c r="S75" s="4">
        <v>11695316</v>
      </c>
      <c r="U75" s="4">
        <f t="shared" si="4"/>
        <v>5683271</v>
      </c>
    </row>
    <row r="76" spans="1:21" x14ac:dyDescent="0.2">
      <c r="A76" s="16" t="s">
        <v>162</v>
      </c>
      <c r="B76" s="4">
        <v>455701</v>
      </c>
      <c r="C76" s="4">
        <v>475600</v>
      </c>
      <c r="D76" s="4">
        <v>-19899</v>
      </c>
      <c r="E76" s="4">
        <v>-344600000</v>
      </c>
      <c r="F76" s="4">
        <f t="shared" si="0"/>
        <v>-82134209904</v>
      </c>
      <c r="R76" s="5">
        <v>2.1499999999999998E-2</v>
      </c>
      <c r="S76" s="4">
        <v>13602882</v>
      </c>
      <c r="U76" s="4">
        <f>MIN(S77:S81)</f>
        <v>5683271</v>
      </c>
    </row>
    <row r="77" spans="1:21" x14ac:dyDescent="0.2">
      <c r="A77" s="16" t="s">
        <v>161</v>
      </c>
      <c r="B77" s="4">
        <v>1554600</v>
      </c>
      <c r="C77" s="4">
        <v>1715800</v>
      </c>
      <c r="D77" s="4">
        <v>-161200</v>
      </c>
      <c r="E77" s="4">
        <v>-3418590000</v>
      </c>
      <c r="F77" s="4">
        <f t="shared" si="0"/>
        <v>-81789609904</v>
      </c>
      <c r="R77" s="5">
        <v>7.3000000000000001E-3</v>
      </c>
      <c r="S77" s="4">
        <v>8351999</v>
      </c>
    </row>
    <row r="78" spans="1:21" x14ac:dyDescent="0.2">
      <c r="A78" s="16" t="s">
        <v>160</v>
      </c>
      <c r="B78" s="4">
        <v>580672</v>
      </c>
      <c r="C78" s="4">
        <v>677400</v>
      </c>
      <c r="D78" s="4">
        <v>-96728</v>
      </c>
      <c r="E78" s="4">
        <v>-2021580000</v>
      </c>
      <c r="F78" s="4">
        <f t="shared" si="0"/>
        <v>-78371019904</v>
      </c>
      <c r="R78" s="5">
        <v>-9.4999999999999998E-3</v>
      </c>
      <c r="S78" s="4">
        <v>5683271</v>
      </c>
    </row>
    <row r="79" spans="1:21" x14ac:dyDescent="0.2">
      <c r="A79" s="16" t="s">
        <v>159</v>
      </c>
      <c r="B79" s="4">
        <v>1144700</v>
      </c>
      <c r="C79" s="4">
        <v>981400</v>
      </c>
      <c r="D79" s="4">
        <v>163300</v>
      </c>
      <c r="E79" s="4">
        <v>3418130000</v>
      </c>
      <c r="F79" s="4">
        <f t="shared" si="0"/>
        <v>-76349439904</v>
      </c>
      <c r="R79" s="5">
        <v>0</v>
      </c>
      <c r="S79" s="4">
        <v>6976457</v>
      </c>
    </row>
    <row r="80" spans="1:21" x14ac:dyDescent="0.2">
      <c r="A80" s="16" t="s">
        <v>158</v>
      </c>
      <c r="B80" s="4">
        <v>595600</v>
      </c>
      <c r="C80" s="4">
        <v>2775700</v>
      </c>
      <c r="D80" s="4">
        <v>-2180100</v>
      </c>
      <c r="E80" s="4">
        <v>-46042830000</v>
      </c>
      <c r="F80" s="4">
        <f>E80+F81</f>
        <v>-79767569904</v>
      </c>
      <c r="R80" s="5">
        <v>-3.6600000000000001E-2</v>
      </c>
      <c r="S80" s="4">
        <v>12859425</v>
      </c>
    </row>
    <row r="81" spans="1:22" x14ac:dyDescent="0.2">
      <c r="A81" s="16" t="s">
        <v>157</v>
      </c>
      <c r="B81" s="4">
        <v>180900</v>
      </c>
      <c r="C81" s="4">
        <v>1738606</v>
      </c>
      <c r="D81" s="4">
        <v>-1557706</v>
      </c>
      <c r="E81" s="4">
        <v>-33724739904</v>
      </c>
      <c r="F81" s="4">
        <f>E81</f>
        <v>-33724739904</v>
      </c>
      <c r="R81" s="5">
        <v>4.6999999999999993E-3</v>
      </c>
      <c r="S81" s="4">
        <v>11275105</v>
      </c>
    </row>
    <row r="82" spans="1:22" x14ac:dyDescent="0.2">
      <c r="A82" s="2"/>
      <c r="B82" s="4"/>
      <c r="C82" s="4"/>
      <c r="D82" s="4"/>
      <c r="E82" s="4"/>
      <c r="F82" s="4">
        <f>E82</f>
        <v>0</v>
      </c>
      <c r="G82" s="4"/>
      <c r="H82" s="4"/>
      <c r="I82" s="4"/>
      <c r="J82" s="4"/>
      <c r="K82" s="4"/>
      <c r="L82" s="4"/>
      <c r="M82" s="4"/>
      <c r="N82" s="4"/>
      <c r="O82" s="4"/>
      <c r="P82" s="4"/>
      <c r="Q82" s="4"/>
      <c r="R82" s="4"/>
      <c r="S82" s="4"/>
      <c r="T82" s="5"/>
      <c r="U82" s="5"/>
      <c r="V82" s="5"/>
    </row>
    <row r="83" spans="1:22" x14ac:dyDescent="0.2">
      <c r="A83" s="2"/>
      <c r="B83" s="4"/>
      <c r="C83" s="4"/>
      <c r="D83" s="4"/>
      <c r="E83" s="4"/>
      <c r="F83" s="4">
        <f t="shared" ref="F83:F111" si="5">F84+E83</f>
        <v>0</v>
      </c>
      <c r="G83" s="4"/>
      <c r="H83" s="4"/>
      <c r="I83" s="4"/>
      <c r="J83" s="4"/>
      <c r="K83" s="4"/>
      <c r="L83" s="4"/>
      <c r="M83" s="4"/>
      <c r="N83" s="4"/>
      <c r="O83" s="4"/>
      <c r="P83" s="4"/>
      <c r="Q83" s="4"/>
      <c r="R83" s="4"/>
      <c r="S83" s="4"/>
      <c r="T83" s="5"/>
      <c r="U83" s="5"/>
      <c r="V83" s="5"/>
    </row>
    <row r="84" spans="1:22" x14ac:dyDescent="0.2">
      <c r="A84" s="2"/>
      <c r="B84" s="4"/>
      <c r="C84" s="4"/>
      <c r="D84" s="4"/>
      <c r="E84" s="4"/>
      <c r="F84" s="4">
        <f t="shared" si="5"/>
        <v>0</v>
      </c>
      <c r="G84" s="4"/>
      <c r="H84" s="4"/>
      <c r="I84" s="4"/>
      <c r="J84" s="4"/>
      <c r="K84" s="4"/>
      <c r="L84" s="4"/>
      <c r="M84" s="4"/>
      <c r="N84" s="4"/>
      <c r="O84" s="4"/>
      <c r="P84" s="4"/>
      <c r="Q84" s="4"/>
      <c r="R84" s="4"/>
      <c r="S84" s="4"/>
      <c r="T84" s="5"/>
      <c r="U84" s="5"/>
      <c r="V84" s="5"/>
    </row>
    <row r="85" spans="1:22" x14ac:dyDescent="0.2">
      <c r="A85" s="2"/>
      <c r="B85" s="4"/>
      <c r="C85" s="4"/>
      <c r="D85" s="4"/>
      <c r="E85" s="4"/>
      <c r="F85" s="4">
        <f t="shared" si="5"/>
        <v>0</v>
      </c>
      <c r="G85" s="4"/>
      <c r="H85" s="4"/>
      <c r="I85" s="4"/>
      <c r="J85" s="4"/>
      <c r="K85" s="4"/>
      <c r="L85" s="4"/>
      <c r="M85" s="4"/>
      <c r="N85" s="4"/>
      <c r="O85" s="4"/>
      <c r="P85" s="4"/>
      <c r="Q85" s="4"/>
      <c r="R85" s="4"/>
      <c r="S85" s="4"/>
      <c r="T85" s="5"/>
      <c r="U85" s="5"/>
      <c r="V85" s="5"/>
    </row>
    <row r="86" spans="1:22" x14ac:dyDescent="0.2">
      <c r="A86" s="2"/>
      <c r="B86" s="4"/>
      <c r="C86" s="4"/>
      <c r="D86" s="4"/>
      <c r="E86" s="4"/>
      <c r="F86" s="4">
        <f t="shared" si="5"/>
        <v>0</v>
      </c>
      <c r="G86" s="4"/>
      <c r="H86" s="4"/>
      <c r="I86" s="4"/>
      <c r="J86" s="4"/>
      <c r="K86" s="4"/>
      <c r="L86" s="4"/>
      <c r="M86" s="4"/>
      <c r="N86" s="4"/>
      <c r="O86" s="4"/>
      <c r="P86" s="4"/>
      <c r="Q86" s="4"/>
      <c r="R86" s="4"/>
      <c r="S86" s="4"/>
      <c r="T86" s="5"/>
      <c r="U86" s="5"/>
      <c r="V86" s="5"/>
    </row>
    <row r="87" spans="1:22" x14ac:dyDescent="0.2">
      <c r="A87" s="2"/>
      <c r="B87" s="4"/>
      <c r="C87" s="4"/>
      <c r="D87" s="4"/>
      <c r="E87" s="4"/>
      <c r="F87" s="4">
        <f t="shared" si="5"/>
        <v>0</v>
      </c>
      <c r="G87" s="4"/>
      <c r="H87" s="4"/>
      <c r="I87" s="4"/>
      <c r="J87" s="4"/>
      <c r="K87" s="4"/>
      <c r="L87" s="4"/>
      <c r="M87" s="4"/>
      <c r="N87" s="4"/>
      <c r="O87" s="4"/>
      <c r="P87" s="4"/>
      <c r="Q87" s="4"/>
      <c r="R87" s="4"/>
      <c r="S87" s="4"/>
      <c r="T87" s="5"/>
      <c r="U87" s="5"/>
      <c r="V87" s="5"/>
    </row>
    <row r="88" spans="1:22" x14ac:dyDescent="0.2">
      <c r="A88" s="2"/>
      <c r="B88" s="4"/>
      <c r="C88" s="4"/>
      <c r="D88" s="4"/>
      <c r="E88" s="4"/>
      <c r="F88" s="4">
        <f t="shared" si="5"/>
        <v>0</v>
      </c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5"/>
      <c r="U88" s="5"/>
      <c r="V88" s="5"/>
    </row>
    <row r="89" spans="1:22" x14ac:dyDescent="0.2">
      <c r="A89" s="2"/>
      <c r="B89" s="4"/>
      <c r="C89" s="4"/>
      <c r="D89" s="4"/>
      <c r="E89" s="4"/>
      <c r="F89" s="4">
        <f t="shared" si="5"/>
        <v>0</v>
      </c>
      <c r="G89" s="4"/>
      <c r="H89" s="4"/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  <c r="T89" s="5"/>
      <c r="U89" s="5"/>
      <c r="V89" s="5"/>
    </row>
    <row r="90" spans="1:22" x14ac:dyDescent="0.2">
      <c r="A90" s="2"/>
      <c r="B90" s="4"/>
      <c r="C90" s="4"/>
      <c r="D90" s="4"/>
      <c r="E90" s="4"/>
      <c r="F90" s="4">
        <f t="shared" si="5"/>
        <v>0</v>
      </c>
      <c r="G90" s="4"/>
      <c r="H90" s="4"/>
      <c r="I90" s="4"/>
      <c r="J90" s="4"/>
      <c r="K90" s="4"/>
      <c r="L90" s="4"/>
      <c r="M90" s="4"/>
      <c r="N90" s="4"/>
      <c r="O90" s="4"/>
      <c r="P90" s="4"/>
      <c r="Q90" s="4"/>
      <c r="R90" s="4"/>
      <c r="S90" s="4"/>
      <c r="T90" s="5"/>
      <c r="U90" s="5"/>
      <c r="V90" s="5"/>
    </row>
    <row r="91" spans="1:22" x14ac:dyDescent="0.2">
      <c r="A91" s="2"/>
      <c r="B91" s="4"/>
      <c r="C91" s="4"/>
      <c r="D91" s="4"/>
      <c r="E91" s="4"/>
      <c r="F91" s="4">
        <f t="shared" si="5"/>
        <v>0</v>
      </c>
      <c r="G91" s="4"/>
      <c r="H91" s="4"/>
      <c r="I91" s="4"/>
      <c r="J91" s="4"/>
      <c r="K91" s="4"/>
      <c r="L91" s="4"/>
      <c r="M91" s="4"/>
      <c r="N91" s="4"/>
      <c r="O91" s="4"/>
      <c r="P91" s="4"/>
      <c r="Q91" s="4"/>
      <c r="R91" s="4"/>
      <c r="S91" s="4"/>
      <c r="T91" s="5"/>
      <c r="U91" s="5"/>
      <c r="V91" s="5"/>
    </row>
    <row r="92" spans="1:22" x14ac:dyDescent="0.2">
      <c r="A92" s="6"/>
      <c r="B92" s="4"/>
      <c r="C92" s="4"/>
      <c r="D92" s="4"/>
      <c r="E92" s="4"/>
      <c r="F92" s="4">
        <f t="shared" si="5"/>
        <v>0</v>
      </c>
      <c r="G92" s="4"/>
      <c r="H92" s="4"/>
      <c r="I92" s="4"/>
      <c r="J92" s="4"/>
      <c r="K92" s="4"/>
      <c r="L92" s="4"/>
      <c r="M92" s="4"/>
      <c r="N92" s="4"/>
      <c r="O92" s="4"/>
      <c r="P92" s="4"/>
      <c r="Q92" s="4"/>
      <c r="R92" s="4"/>
      <c r="S92" s="4"/>
      <c r="T92" s="5"/>
      <c r="U92" s="5"/>
      <c r="V92" s="5"/>
    </row>
    <row r="93" spans="1:22" x14ac:dyDescent="0.2">
      <c r="A93" s="6"/>
      <c r="B93" s="4"/>
      <c r="C93" s="4"/>
      <c r="D93" s="4"/>
      <c r="E93" s="4"/>
      <c r="F93" s="4">
        <f t="shared" si="5"/>
        <v>0</v>
      </c>
      <c r="G93" s="4"/>
      <c r="H93" s="4"/>
      <c r="I93" s="4"/>
      <c r="J93" s="4"/>
      <c r="K93" s="4"/>
      <c r="L93" s="4"/>
      <c r="M93" s="4"/>
      <c r="N93" s="4"/>
      <c r="O93" s="4"/>
      <c r="P93" s="4"/>
      <c r="Q93" s="4"/>
      <c r="R93" s="4"/>
      <c r="S93" s="4"/>
      <c r="T93" s="5"/>
      <c r="U93" s="5"/>
      <c r="V93" s="5"/>
    </row>
    <row r="94" spans="1:22" x14ac:dyDescent="0.2">
      <c r="A94" s="6"/>
      <c r="B94" s="4"/>
      <c r="C94" s="4"/>
      <c r="D94" s="4"/>
      <c r="E94" s="4"/>
      <c r="F94" s="4">
        <f t="shared" si="5"/>
        <v>0</v>
      </c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5"/>
      <c r="U94" s="5"/>
      <c r="V94" s="5"/>
    </row>
    <row r="95" spans="1:22" x14ac:dyDescent="0.2">
      <c r="A95" s="6"/>
      <c r="B95" s="4"/>
      <c r="C95" s="4"/>
      <c r="D95" s="4"/>
      <c r="E95" s="4"/>
      <c r="F95" s="4">
        <f t="shared" si="5"/>
        <v>0</v>
      </c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5"/>
      <c r="U95" s="5"/>
      <c r="V95" s="5"/>
    </row>
    <row r="96" spans="1:22" x14ac:dyDescent="0.2">
      <c r="A96" s="6"/>
      <c r="B96" s="4"/>
      <c r="C96" s="4"/>
      <c r="D96" s="4"/>
      <c r="E96" s="4"/>
      <c r="F96" s="4">
        <f t="shared" si="5"/>
        <v>0</v>
      </c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5"/>
      <c r="U96" s="5"/>
      <c r="V96" s="5"/>
    </row>
    <row r="97" spans="1:22" x14ac:dyDescent="0.2">
      <c r="A97" s="6"/>
      <c r="B97" s="4"/>
      <c r="C97" s="4"/>
      <c r="D97" s="4"/>
      <c r="E97" s="4"/>
      <c r="F97" s="4">
        <f t="shared" si="5"/>
        <v>0</v>
      </c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5"/>
      <c r="U97" s="5"/>
      <c r="V97" s="5"/>
    </row>
    <row r="98" spans="1:22" x14ac:dyDescent="0.2">
      <c r="A98" s="6"/>
      <c r="B98" s="4"/>
      <c r="C98" s="4"/>
      <c r="D98" s="4"/>
      <c r="E98" s="4"/>
      <c r="F98" s="4">
        <f t="shared" si="5"/>
        <v>0</v>
      </c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5"/>
      <c r="U98" s="5"/>
      <c r="V98" s="5"/>
    </row>
    <row r="99" spans="1:22" x14ac:dyDescent="0.2">
      <c r="A99" s="6"/>
      <c r="B99" s="4"/>
      <c r="C99" s="4"/>
      <c r="D99" s="4"/>
      <c r="E99" s="4"/>
      <c r="F99" s="4">
        <f t="shared" si="5"/>
        <v>0</v>
      </c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5"/>
      <c r="U99" s="5"/>
      <c r="V99" s="5"/>
    </row>
    <row r="100" spans="1:22" x14ac:dyDescent="0.2">
      <c r="A100" s="6"/>
      <c r="B100" s="4"/>
      <c r="C100" s="4"/>
      <c r="D100" s="4"/>
      <c r="E100" s="4"/>
      <c r="F100" s="4">
        <f t="shared" si="5"/>
        <v>0</v>
      </c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5"/>
      <c r="U100" s="5"/>
      <c r="V100" s="5"/>
    </row>
    <row r="101" spans="1:22" x14ac:dyDescent="0.2">
      <c r="A101" s="6"/>
      <c r="B101" s="4"/>
      <c r="C101" s="4"/>
      <c r="D101" s="4"/>
      <c r="E101" s="4"/>
      <c r="F101" s="4">
        <f t="shared" si="5"/>
        <v>0</v>
      </c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5"/>
      <c r="U101" s="5"/>
      <c r="V101" s="5"/>
    </row>
    <row r="102" spans="1:22" x14ac:dyDescent="0.2">
      <c r="A102" s="2"/>
      <c r="B102" s="4"/>
      <c r="C102" s="4"/>
      <c r="D102" s="4"/>
      <c r="E102" s="4"/>
      <c r="F102" s="4">
        <f t="shared" si="5"/>
        <v>0</v>
      </c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5"/>
      <c r="U102" s="5"/>
      <c r="V102" s="5"/>
    </row>
    <row r="103" spans="1:22" x14ac:dyDescent="0.2">
      <c r="A103" s="2"/>
      <c r="B103" s="4"/>
      <c r="C103" s="4"/>
      <c r="D103" s="4"/>
      <c r="E103" s="4"/>
      <c r="F103" s="4">
        <f t="shared" si="5"/>
        <v>0</v>
      </c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5"/>
      <c r="U103" s="5"/>
      <c r="V103" s="5"/>
    </row>
    <row r="104" spans="1:22" x14ac:dyDescent="0.2">
      <c r="A104" s="6"/>
      <c r="B104" s="4"/>
      <c r="C104" s="4"/>
      <c r="D104" s="4"/>
      <c r="E104" s="4"/>
      <c r="F104" s="4">
        <f t="shared" si="5"/>
        <v>0</v>
      </c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5"/>
      <c r="U104" s="5"/>
      <c r="V104" s="5"/>
    </row>
    <row r="105" spans="1:22" x14ac:dyDescent="0.2">
      <c r="A105" s="6"/>
      <c r="B105" s="4"/>
      <c r="C105" s="4"/>
      <c r="D105" s="4"/>
      <c r="E105" s="4"/>
      <c r="F105" s="4">
        <f t="shared" si="5"/>
        <v>0</v>
      </c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5"/>
      <c r="U105" s="5"/>
      <c r="V105" s="5"/>
    </row>
    <row r="106" spans="1:22" x14ac:dyDescent="0.2">
      <c r="A106" s="6"/>
      <c r="B106" s="4"/>
      <c r="C106" s="4"/>
      <c r="D106" s="4"/>
      <c r="E106" s="4"/>
      <c r="F106" s="4">
        <f t="shared" si="5"/>
        <v>0</v>
      </c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5"/>
      <c r="U106" s="5"/>
      <c r="V106" s="5"/>
    </row>
    <row r="107" spans="1:22" x14ac:dyDescent="0.2">
      <c r="A107" s="6"/>
      <c r="B107" s="4"/>
      <c r="C107" s="4"/>
      <c r="D107" s="4"/>
      <c r="E107" s="4"/>
      <c r="F107" s="4">
        <f t="shared" si="5"/>
        <v>0</v>
      </c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5"/>
      <c r="U107" s="5"/>
      <c r="V107" s="5"/>
    </row>
    <row r="108" spans="1:22" x14ac:dyDescent="0.2">
      <c r="A108" s="6"/>
      <c r="B108" s="4"/>
      <c r="C108" s="4"/>
      <c r="D108" s="4"/>
      <c r="E108" s="4"/>
      <c r="F108" s="4">
        <f t="shared" si="5"/>
        <v>0</v>
      </c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5"/>
      <c r="U108" s="5"/>
      <c r="V108" s="5"/>
    </row>
    <row r="109" spans="1:22" x14ac:dyDescent="0.2">
      <c r="A109" s="6"/>
      <c r="B109" s="4"/>
      <c r="C109" s="4"/>
      <c r="D109" s="4"/>
      <c r="E109" s="4"/>
      <c r="F109" s="4">
        <f t="shared" si="5"/>
        <v>0</v>
      </c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5"/>
      <c r="U109" s="5"/>
      <c r="V109" s="5"/>
    </row>
    <row r="110" spans="1:22" x14ac:dyDescent="0.2">
      <c r="A110" s="6"/>
      <c r="B110" s="4"/>
      <c r="C110" s="4"/>
      <c r="D110" s="4"/>
      <c r="E110" s="4"/>
      <c r="F110" s="4">
        <f t="shared" si="5"/>
        <v>0</v>
      </c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5"/>
      <c r="U110" s="5"/>
      <c r="V110" s="5"/>
    </row>
    <row r="111" spans="1:22" x14ac:dyDescent="0.2">
      <c r="A111" s="6"/>
      <c r="B111" s="4"/>
      <c r="C111" s="4"/>
      <c r="D111" s="4"/>
      <c r="E111" s="4"/>
      <c r="F111" s="4">
        <f t="shared" si="5"/>
        <v>0</v>
      </c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5"/>
      <c r="U111" s="5"/>
      <c r="V111" s="5"/>
    </row>
    <row r="112" spans="1:22" x14ac:dyDescent="0.2">
      <c r="A112" s="6"/>
      <c r="B112" s="4"/>
      <c r="C112" s="4"/>
      <c r="D112" s="4"/>
      <c r="E112" s="4"/>
      <c r="F112" s="4">
        <f t="shared" ref="F112:F135" si="6">F113+E112</f>
        <v>0</v>
      </c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5"/>
      <c r="U112" s="5"/>
      <c r="V112" s="5"/>
    </row>
    <row r="113" spans="1:22" x14ac:dyDescent="0.2">
      <c r="A113" s="6"/>
      <c r="B113" s="4"/>
      <c r="C113" s="4"/>
      <c r="D113" s="4"/>
      <c r="E113" s="4"/>
      <c r="F113" s="4">
        <f t="shared" si="6"/>
        <v>0</v>
      </c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5"/>
      <c r="U113" s="5"/>
      <c r="V113" s="5"/>
    </row>
    <row r="114" spans="1:22" x14ac:dyDescent="0.2">
      <c r="A114" s="6"/>
      <c r="B114" s="4"/>
      <c r="C114" s="4"/>
      <c r="D114" s="4"/>
      <c r="E114" s="4"/>
      <c r="F114" s="4">
        <f t="shared" si="6"/>
        <v>0</v>
      </c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5"/>
      <c r="U114" s="5"/>
      <c r="V114" s="5"/>
    </row>
    <row r="115" spans="1:22" x14ac:dyDescent="0.2">
      <c r="A115" s="6"/>
      <c r="B115" s="4"/>
      <c r="C115" s="4"/>
      <c r="D115" s="4"/>
      <c r="E115" s="4"/>
      <c r="F115" s="4">
        <f t="shared" si="6"/>
        <v>0</v>
      </c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5"/>
      <c r="U115" s="5"/>
      <c r="V115" s="5"/>
    </row>
    <row r="116" spans="1:22" x14ac:dyDescent="0.2">
      <c r="A116" s="6"/>
      <c r="B116" s="4"/>
      <c r="C116" s="4"/>
      <c r="D116" s="4"/>
      <c r="E116" s="4"/>
      <c r="F116" s="4">
        <f t="shared" si="6"/>
        <v>0</v>
      </c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5"/>
      <c r="U116" s="5"/>
      <c r="V116" s="5"/>
    </row>
    <row r="117" spans="1:22" x14ac:dyDescent="0.2">
      <c r="A117" s="2"/>
      <c r="B117" s="4"/>
      <c r="C117" s="4"/>
      <c r="D117" s="4"/>
      <c r="E117" s="4"/>
      <c r="F117" s="4">
        <f t="shared" si="6"/>
        <v>0</v>
      </c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5"/>
      <c r="U117" s="5"/>
      <c r="V117" s="5"/>
    </row>
    <row r="118" spans="1:22" x14ac:dyDescent="0.2">
      <c r="A118" s="2"/>
      <c r="B118" s="4"/>
      <c r="C118" s="4"/>
      <c r="D118" s="4"/>
      <c r="E118" s="4"/>
      <c r="F118" s="4">
        <f t="shared" si="6"/>
        <v>0</v>
      </c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5"/>
      <c r="U118" s="5"/>
      <c r="V118" s="5"/>
    </row>
    <row r="119" spans="1:22" x14ac:dyDescent="0.2">
      <c r="A119" s="2"/>
      <c r="B119" s="4"/>
      <c r="C119" s="4"/>
      <c r="D119" s="4"/>
      <c r="E119" s="4"/>
      <c r="F119" s="4">
        <f t="shared" si="6"/>
        <v>0</v>
      </c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5"/>
      <c r="U119" s="5"/>
      <c r="V119" s="5"/>
    </row>
    <row r="120" spans="1:22" x14ac:dyDescent="0.2">
      <c r="A120" s="2"/>
      <c r="B120" s="4"/>
      <c r="C120" s="4"/>
      <c r="D120" s="4"/>
      <c r="E120" s="4"/>
      <c r="F120" s="4">
        <f t="shared" si="6"/>
        <v>0</v>
      </c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5"/>
      <c r="U120" s="5"/>
      <c r="V120" s="5"/>
    </row>
    <row r="121" spans="1:22" x14ac:dyDescent="0.2">
      <c r="A121" s="2"/>
      <c r="B121" s="4"/>
      <c r="C121" s="4"/>
      <c r="D121" s="4"/>
      <c r="E121" s="4"/>
      <c r="F121" s="4">
        <f t="shared" si="6"/>
        <v>0</v>
      </c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5"/>
      <c r="U121" s="5"/>
      <c r="V121" s="5"/>
    </row>
    <row r="122" spans="1:22" x14ac:dyDescent="0.2">
      <c r="A122" s="2"/>
      <c r="B122" s="4"/>
      <c r="C122" s="4"/>
      <c r="D122" s="4"/>
      <c r="E122" s="4"/>
      <c r="F122" s="4">
        <f t="shared" si="6"/>
        <v>0</v>
      </c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5"/>
      <c r="U122" s="5"/>
      <c r="V122" s="5"/>
    </row>
    <row r="123" spans="1:22" x14ac:dyDescent="0.2">
      <c r="A123" s="2"/>
      <c r="B123" s="4"/>
      <c r="C123" s="4"/>
      <c r="D123" s="4"/>
      <c r="E123" s="4"/>
      <c r="F123" s="4">
        <f t="shared" si="6"/>
        <v>0</v>
      </c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5"/>
      <c r="U123" s="5"/>
      <c r="V123" s="5"/>
    </row>
    <row r="124" spans="1:22" x14ac:dyDescent="0.2">
      <c r="A124" s="2"/>
      <c r="B124" s="4"/>
      <c r="C124" s="4"/>
      <c r="D124" s="4"/>
      <c r="E124" s="4"/>
      <c r="F124" s="4">
        <f t="shared" si="6"/>
        <v>0</v>
      </c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5"/>
      <c r="U124" s="5"/>
      <c r="V124" s="5"/>
    </row>
    <row r="125" spans="1:22" x14ac:dyDescent="0.2">
      <c r="A125" s="2"/>
      <c r="B125" s="4"/>
      <c r="C125" s="4"/>
      <c r="D125" s="4"/>
      <c r="E125" s="4"/>
      <c r="F125" s="4">
        <f t="shared" si="6"/>
        <v>0</v>
      </c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5"/>
      <c r="U125" s="5"/>
      <c r="V125" s="5"/>
    </row>
    <row r="126" spans="1:22" x14ac:dyDescent="0.2">
      <c r="A126" s="2"/>
      <c r="B126" s="4"/>
      <c r="C126" s="4"/>
      <c r="D126" s="4"/>
      <c r="E126" s="4"/>
      <c r="F126" s="4">
        <f t="shared" si="6"/>
        <v>0</v>
      </c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5"/>
      <c r="U126" s="5"/>
      <c r="V126" s="5"/>
    </row>
    <row r="127" spans="1:22" x14ac:dyDescent="0.2">
      <c r="A127" s="2"/>
      <c r="B127" s="4"/>
      <c r="C127" s="4"/>
      <c r="D127" s="4"/>
      <c r="E127" s="4"/>
      <c r="F127" s="4">
        <f t="shared" si="6"/>
        <v>0</v>
      </c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5"/>
      <c r="U127" s="5"/>
      <c r="V127" s="5"/>
    </row>
    <row r="128" spans="1:22" x14ac:dyDescent="0.2">
      <c r="A128" s="2"/>
      <c r="B128" s="4"/>
      <c r="C128" s="4"/>
      <c r="D128" s="4"/>
      <c r="E128" s="4"/>
      <c r="F128" s="4">
        <f t="shared" si="6"/>
        <v>0</v>
      </c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5"/>
      <c r="U128" s="5"/>
      <c r="V128" s="5"/>
    </row>
    <row r="129" spans="1:22" x14ac:dyDescent="0.2">
      <c r="A129" s="2"/>
      <c r="B129" s="4"/>
      <c r="C129" s="4"/>
      <c r="D129" s="4"/>
      <c r="E129" s="4"/>
      <c r="F129" s="4">
        <f t="shared" si="6"/>
        <v>0</v>
      </c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5"/>
      <c r="U129" s="5"/>
      <c r="V129" s="5"/>
    </row>
    <row r="130" spans="1:22" x14ac:dyDescent="0.2">
      <c r="A130" s="2"/>
      <c r="B130" s="4"/>
      <c r="C130" s="4"/>
      <c r="D130" s="4"/>
      <c r="E130" s="4"/>
      <c r="F130" s="4">
        <f t="shared" si="6"/>
        <v>0</v>
      </c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5"/>
      <c r="U130" s="5"/>
      <c r="V130" s="5"/>
    </row>
    <row r="131" spans="1:22" x14ac:dyDescent="0.2">
      <c r="A131" s="2"/>
      <c r="B131" s="4"/>
      <c r="C131" s="4"/>
      <c r="D131" s="4"/>
      <c r="E131" s="4"/>
      <c r="F131" s="4">
        <f t="shared" si="6"/>
        <v>0</v>
      </c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5"/>
      <c r="U131" s="5"/>
      <c r="V131" s="5"/>
    </row>
    <row r="132" spans="1:22" x14ac:dyDescent="0.2">
      <c r="A132" s="2"/>
      <c r="B132" s="4"/>
      <c r="C132" s="4"/>
      <c r="D132" s="4"/>
      <c r="E132" s="4"/>
      <c r="F132" s="4">
        <f t="shared" si="6"/>
        <v>0</v>
      </c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5"/>
      <c r="U132" s="5"/>
      <c r="V132" s="5"/>
    </row>
    <row r="133" spans="1:22" x14ac:dyDescent="0.2">
      <c r="A133" s="2"/>
      <c r="B133" s="4"/>
      <c r="C133" s="4"/>
      <c r="D133" s="4"/>
      <c r="E133" s="4"/>
      <c r="F133" s="4">
        <f t="shared" si="6"/>
        <v>0</v>
      </c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5"/>
    </row>
    <row r="134" spans="1:22" x14ac:dyDescent="0.2">
      <c r="A134" s="2"/>
      <c r="B134" s="4"/>
      <c r="C134" s="4"/>
      <c r="D134" s="4"/>
      <c r="E134" s="4"/>
      <c r="F134" s="4">
        <f t="shared" si="6"/>
        <v>0</v>
      </c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8"/>
    </row>
    <row r="135" spans="1:22" x14ac:dyDescent="0.2">
      <c r="A135" s="2"/>
      <c r="B135" s="4"/>
      <c r="C135" s="4"/>
      <c r="D135" s="4"/>
      <c r="E135" s="4"/>
      <c r="F135" s="4">
        <f t="shared" si="6"/>
        <v>0</v>
      </c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8"/>
    </row>
    <row r="136" spans="1:22" x14ac:dyDescent="0.2">
      <c r="A136" s="2"/>
      <c r="B136" s="4"/>
      <c r="C136" s="4"/>
      <c r="D136" s="4"/>
      <c r="E136" s="4"/>
      <c r="F136" s="4">
        <f>F137+E136</f>
        <v>0</v>
      </c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8"/>
    </row>
    <row r="137" spans="1:22" x14ac:dyDescent="0.2">
      <c r="A137" s="6"/>
      <c r="B137" s="4"/>
      <c r="C137" s="4"/>
      <c r="D137" s="4"/>
      <c r="E137" s="4"/>
      <c r="F137" s="4">
        <f>F138+E137</f>
        <v>0</v>
      </c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5"/>
      <c r="U137" s="5"/>
      <c r="V137" s="8"/>
    </row>
    <row r="138" spans="1:22" x14ac:dyDescent="0.2">
      <c r="A138" s="6"/>
      <c r="B138" s="4"/>
      <c r="C138" s="4"/>
      <c r="D138" s="4"/>
      <c r="E138" s="4"/>
      <c r="F138" s="4">
        <f>E138</f>
        <v>0</v>
      </c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5"/>
      <c r="U138" s="5"/>
      <c r="V138" s="8"/>
    </row>
    <row r="139" spans="1:22" x14ac:dyDescent="0.2">
      <c r="A139" s="6"/>
      <c r="B139" s="4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5"/>
      <c r="U139" s="5"/>
      <c r="V139" s="8"/>
    </row>
    <row r="140" spans="1:22" x14ac:dyDescent="0.2">
      <c r="A140" s="6"/>
      <c r="B140" s="4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5"/>
      <c r="U140" s="5"/>
      <c r="V140" s="8"/>
    </row>
    <row r="141" spans="1:22" x14ac:dyDescent="0.2">
      <c r="A141" s="6"/>
      <c r="B141" s="4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5"/>
      <c r="U141" s="5"/>
      <c r="V141" s="8"/>
    </row>
    <row r="142" spans="1:22" x14ac:dyDescent="0.2">
      <c r="A142" s="2"/>
      <c r="B142" s="4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5"/>
      <c r="U142" s="5"/>
      <c r="V142" s="8"/>
    </row>
    <row r="143" spans="1:22" x14ac:dyDescent="0.2">
      <c r="A143" s="2"/>
      <c r="B143" s="4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5"/>
      <c r="U143" s="5"/>
      <c r="V143" s="8"/>
    </row>
    <row r="144" spans="1:22" x14ac:dyDescent="0.2">
      <c r="A144" s="2"/>
      <c r="B144" s="4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5"/>
      <c r="U144" s="5"/>
      <c r="V144" s="8"/>
    </row>
    <row r="145" spans="1:22" x14ac:dyDescent="0.2">
      <c r="A145" s="2"/>
      <c r="B145" s="4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5"/>
      <c r="U145" s="5"/>
      <c r="V145" s="8"/>
    </row>
    <row r="146" spans="1:22" x14ac:dyDescent="0.2">
      <c r="A146" s="2"/>
      <c r="B146" s="4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5"/>
      <c r="U146" s="5"/>
      <c r="V146" s="8"/>
    </row>
    <row r="172" spans="1:3" x14ac:dyDescent="0.2">
      <c r="A172" t="e" cm="1">
        <f t="array" aca="1" ref="A172" ca="1">INDIRECT("'" &amp; E1 &amp; "'!$A$2:$A$66")</f>
        <v>#REF!</v>
      </c>
      <c r="B172" t="e" cm="1">
        <f t="array" aca="1" ref="B172" ca="1">INDIRECT("'" &amp; E1 &amp; "'!$B$2:$B$66")</f>
        <v>#REF!</v>
      </c>
      <c r="C172" t="e" cm="1">
        <f t="array" aca="1" ref="C172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475104-D6F6-2241-8015-9892D0371958}">
  <sheetPr codeName="Sheet18"/>
  <dimension ref="A1:V172"/>
  <sheetViews>
    <sheetView workbookViewId="0">
      <pane ySplit="2" topLeftCell="A3" activePane="bottomLeft" state="frozen"/>
      <selection activeCell="N24" sqref="N24"/>
      <selection pane="bottomLeft" activeCell="N24" sqref="N24"/>
    </sheetView>
  </sheetViews>
  <sheetFormatPr baseColWidth="10" defaultRowHeight="16" x14ac:dyDescent="0.2"/>
  <cols>
    <col min="1" max="1" width="21.1640625" customWidth="1"/>
    <col min="5" max="5" width="17.1640625" customWidth="1"/>
    <col min="6" max="6" width="21.5" customWidth="1"/>
    <col min="10" max="10" width="18.33203125" customWidth="1"/>
    <col min="11" max="11" width="16.6640625" customWidth="1"/>
    <col min="18" max="18" width="13" customWidth="1"/>
  </cols>
  <sheetData>
    <row r="1" spans="1:22" x14ac:dyDescent="0.2">
      <c r="B1" s="72" t="s">
        <v>5</v>
      </c>
      <c r="C1" s="72"/>
      <c r="D1" s="72"/>
      <c r="E1" s="72"/>
      <c r="F1" s="72"/>
      <c r="G1" s="73" t="s">
        <v>6</v>
      </c>
      <c r="H1" s="73"/>
      <c r="I1" s="73"/>
      <c r="J1" s="73"/>
      <c r="K1" s="73"/>
      <c r="L1" s="74" t="s">
        <v>15</v>
      </c>
      <c r="M1" s="74"/>
      <c r="N1" s="74"/>
      <c r="O1" s="74"/>
      <c r="P1" s="74"/>
      <c r="Q1" s="74"/>
      <c r="R1" s="74"/>
      <c r="S1" s="74"/>
      <c r="T1" s="74"/>
      <c r="U1" s="74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235</v>
      </c>
      <c r="O2" s="1" t="s">
        <v>236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257</v>
      </c>
      <c r="U2" s="1" t="s">
        <v>258</v>
      </c>
      <c r="V2" s="1" t="s">
        <v>237</v>
      </c>
    </row>
    <row r="3" spans="1:22" x14ac:dyDescent="0.2">
      <c r="A3" s="16" t="s">
        <v>294</v>
      </c>
      <c r="B3" s="4">
        <v>0</v>
      </c>
      <c r="C3" s="4">
        <v>38200</v>
      </c>
      <c r="D3" s="4">
        <v>-38200</v>
      </c>
      <c r="E3" s="4">
        <v>-531400000</v>
      </c>
      <c r="F3" s="4">
        <f t="shared" ref="F3:F79" si="0">E3+F4</f>
        <v>4448683854</v>
      </c>
      <c r="K3" s="4">
        <f t="shared" ref="K3:K25" si="1">K4+J3</f>
        <v>62519000</v>
      </c>
      <c r="L3" s="4">
        <v>1524</v>
      </c>
      <c r="M3" s="4">
        <v>1492</v>
      </c>
      <c r="N3" s="4">
        <v>137</v>
      </c>
      <c r="O3" s="4">
        <v>106</v>
      </c>
      <c r="P3" s="4">
        <v>4609400</v>
      </c>
      <c r="Q3" s="4">
        <v>3782100</v>
      </c>
      <c r="R3" s="5">
        <v>1.4499999999999999E-2</v>
      </c>
      <c r="S3" s="4">
        <v>8948900</v>
      </c>
      <c r="T3" s="4">
        <f t="shared" ref="T3:T70" si="2">AVERAGE(S4,S13)</f>
        <v>5801683.5</v>
      </c>
      <c r="U3" s="4">
        <f t="shared" ref="U3:U72" si="3">MIN(S4:S8)</f>
        <v>4358300</v>
      </c>
      <c r="V3" s="5">
        <v>1.43E-2</v>
      </c>
    </row>
    <row r="4" spans="1:22" x14ac:dyDescent="0.2">
      <c r="A4" s="16" t="s">
        <v>293</v>
      </c>
      <c r="B4" s="4">
        <v>0</v>
      </c>
      <c r="C4" s="4">
        <v>86600</v>
      </c>
      <c r="D4" s="4">
        <v>-86600</v>
      </c>
      <c r="E4" s="4">
        <v>-1190480000</v>
      </c>
      <c r="F4" s="4">
        <f t="shared" si="0"/>
        <v>4980083854</v>
      </c>
      <c r="G4" s="4">
        <v>60000</v>
      </c>
      <c r="H4" s="4">
        <v>32767</v>
      </c>
      <c r="I4" s="4">
        <v>27233</v>
      </c>
      <c r="J4" s="4">
        <v>380454000</v>
      </c>
      <c r="K4" s="4">
        <f t="shared" si="1"/>
        <v>62519000</v>
      </c>
      <c r="L4" s="4">
        <v>537</v>
      </c>
      <c r="M4" s="4">
        <v>1304</v>
      </c>
      <c r="N4" s="4">
        <v>62</v>
      </c>
      <c r="O4" s="4">
        <v>64</v>
      </c>
      <c r="P4" s="4">
        <v>1758300</v>
      </c>
      <c r="Q4" s="4">
        <v>2198700</v>
      </c>
      <c r="R4" s="5">
        <v>3.7000000000000002E-3</v>
      </c>
      <c r="S4" s="4">
        <v>4358300</v>
      </c>
      <c r="T4" s="4">
        <f t="shared" si="2"/>
        <v>14035814</v>
      </c>
      <c r="U4" s="4">
        <f t="shared" si="3"/>
        <v>4578914</v>
      </c>
      <c r="V4" s="5">
        <v>1.09E-2</v>
      </c>
    </row>
    <row r="5" spans="1:22" x14ac:dyDescent="0.2">
      <c r="A5" s="16" t="s">
        <v>292</v>
      </c>
      <c r="B5" s="4">
        <v>0</v>
      </c>
      <c r="C5" s="4">
        <v>0</v>
      </c>
      <c r="D5" s="4">
        <v>0</v>
      </c>
      <c r="E5" s="4">
        <v>0</v>
      </c>
      <c r="F5" s="4">
        <f t="shared" si="0"/>
        <v>6170563854</v>
      </c>
      <c r="G5" s="4">
        <v>43800</v>
      </c>
      <c r="H5" s="4">
        <v>2700</v>
      </c>
      <c r="I5" s="4">
        <v>41100</v>
      </c>
      <c r="J5" s="4">
        <v>568560000</v>
      </c>
      <c r="K5" s="4">
        <f t="shared" si="1"/>
        <v>-317935000</v>
      </c>
      <c r="L5" s="4">
        <v>583</v>
      </c>
      <c r="M5" s="4">
        <v>817</v>
      </c>
      <c r="N5" s="4">
        <v>60</v>
      </c>
      <c r="O5" s="4">
        <v>105</v>
      </c>
      <c r="P5" s="4">
        <v>1757700</v>
      </c>
      <c r="Q5" s="4">
        <v>3089200</v>
      </c>
      <c r="R5" s="5">
        <v>-7.0999999999999995E-3</v>
      </c>
      <c r="S5" s="4">
        <v>5401887</v>
      </c>
      <c r="T5" s="4">
        <f t="shared" si="2"/>
        <v>5630316.5</v>
      </c>
      <c r="U5" s="4">
        <f t="shared" si="3"/>
        <v>4578914</v>
      </c>
      <c r="V5" s="5">
        <v>1.0800000000000001E-2</v>
      </c>
    </row>
    <row r="6" spans="1:22" x14ac:dyDescent="0.2">
      <c r="A6" s="16" t="s">
        <v>291</v>
      </c>
      <c r="B6" s="4">
        <v>0</v>
      </c>
      <c r="C6" s="4">
        <v>0</v>
      </c>
      <c r="D6" s="4">
        <v>0</v>
      </c>
      <c r="E6" s="4">
        <v>0</v>
      </c>
      <c r="F6" s="4">
        <f t="shared" si="0"/>
        <v>6170563854</v>
      </c>
      <c r="G6" s="4">
        <v>0</v>
      </c>
      <c r="H6" s="4">
        <v>0</v>
      </c>
      <c r="I6" s="4">
        <v>0</v>
      </c>
      <c r="J6" s="4">
        <v>-209330000</v>
      </c>
      <c r="K6" s="4">
        <f t="shared" si="1"/>
        <v>-886495000</v>
      </c>
      <c r="L6" s="4">
        <v>865</v>
      </c>
      <c r="M6" s="4">
        <v>867</v>
      </c>
      <c r="N6" s="4">
        <v>83</v>
      </c>
      <c r="O6" s="4">
        <v>62</v>
      </c>
      <c r="P6" s="4">
        <v>2452900</v>
      </c>
      <c r="Q6" s="4">
        <v>2124600</v>
      </c>
      <c r="R6" s="5">
        <v>1.46E-2</v>
      </c>
      <c r="S6" s="4">
        <v>4578914</v>
      </c>
      <c r="T6" s="4">
        <f t="shared" si="2"/>
        <v>4676187.5</v>
      </c>
      <c r="U6" s="4">
        <f t="shared" si="3"/>
        <v>4835672</v>
      </c>
      <c r="V6" s="5">
        <v>1.8000000000000002E-2</v>
      </c>
    </row>
    <row r="7" spans="1:22" x14ac:dyDescent="0.2">
      <c r="A7" s="16" t="s">
        <v>288</v>
      </c>
      <c r="B7" s="4">
        <v>0</v>
      </c>
      <c r="C7" s="4">
        <v>0</v>
      </c>
      <c r="D7" s="4">
        <v>0</v>
      </c>
      <c r="E7" s="4">
        <v>0</v>
      </c>
      <c r="F7" s="4">
        <f t="shared" si="0"/>
        <v>6170563854</v>
      </c>
      <c r="G7" s="4">
        <v>0</v>
      </c>
      <c r="H7" s="4">
        <v>0</v>
      </c>
      <c r="I7" s="4">
        <v>0</v>
      </c>
      <c r="J7" s="4">
        <v>-82225000</v>
      </c>
      <c r="K7" s="4">
        <f t="shared" si="1"/>
        <v>-677165000</v>
      </c>
      <c r="L7" s="4">
        <v>480</v>
      </c>
      <c r="M7" s="4">
        <v>1072</v>
      </c>
      <c r="N7" s="4">
        <v>40</v>
      </c>
      <c r="O7" s="4">
        <v>118</v>
      </c>
      <c r="P7" s="4">
        <v>1115500</v>
      </c>
      <c r="Q7" s="4">
        <v>3496200</v>
      </c>
      <c r="R7" s="5">
        <v>-1.7899999999999999E-2</v>
      </c>
      <c r="S7" s="4">
        <v>4835672</v>
      </c>
      <c r="T7" s="4">
        <f t="shared" si="2"/>
        <v>8065678.5</v>
      </c>
      <c r="U7" s="4">
        <f t="shared" si="3"/>
        <v>8591022</v>
      </c>
      <c r="V7" s="5">
        <v>3.1899999999999998E-2</v>
      </c>
    </row>
    <row r="8" spans="1:22" x14ac:dyDescent="0.2">
      <c r="A8" s="16" t="s">
        <v>287</v>
      </c>
      <c r="B8" s="4">
        <v>0</v>
      </c>
      <c r="C8" s="4">
        <v>0</v>
      </c>
      <c r="D8" s="4">
        <v>0</v>
      </c>
      <c r="E8" s="4">
        <v>0</v>
      </c>
      <c r="F8" s="4">
        <f t="shared" si="0"/>
        <v>6170563854</v>
      </c>
      <c r="G8" s="4">
        <v>104900</v>
      </c>
      <c r="H8" s="4">
        <v>482900</v>
      </c>
      <c r="I8" s="4">
        <v>-378000</v>
      </c>
      <c r="J8" s="4">
        <v>-5244520000</v>
      </c>
      <c r="K8" s="4">
        <f t="shared" si="1"/>
        <v>-594940000</v>
      </c>
      <c r="L8" s="4">
        <v>1307</v>
      </c>
      <c r="M8" s="4">
        <v>1774</v>
      </c>
      <c r="N8" s="4">
        <v>105</v>
      </c>
      <c r="O8" s="4">
        <v>157</v>
      </c>
      <c r="P8" s="4">
        <v>3478400</v>
      </c>
      <c r="Q8" s="4">
        <v>5635400</v>
      </c>
      <c r="R8" s="5">
        <v>3.5999999999999999E-3</v>
      </c>
      <c r="S8" s="4">
        <v>9397781</v>
      </c>
      <c r="T8" s="4">
        <f t="shared" si="2"/>
        <v>7997072</v>
      </c>
      <c r="U8" s="4">
        <f t="shared" si="3"/>
        <v>7245067</v>
      </c>
      <c r="V8" s="5">
        <v>2.5000000000000001E-2</v>
      </c>
    </row>
    <row r="9" spans="1:22" x14ac:dyDescent="0.2">
      <c r="A9" s="16" t="s">
        <v>286</v>
      </c>
      <c r="B9" s="4">
        <v>0</v>
      </c>
      <c r="C9" s="4">
        <v>1000</v>
      </c>
      <c r="D9" s="4">
        <v>-1000</v>
      </c>
      <c r="E9" s="4">
        <v>-14150000</v>
      </c>
      <c r="F9" s="4">
        <f t="shared" si="0"/>
        <v>6170563854</v>
      </c>
      <c r="G9" s="4">
        <v>311900</v>
      </c>
      <c r="H9" s="4">
        <v>15000</v>
      </c>
      <c r="I9" s="4">
        <v>296900</v>
      </c>
      <c r="J9" s="4">
        <v>4130810000</v>
      </c>
      <c r="K9" s="4">
        <f t="shared" si="1"/>
        <v>4649580000</v>
      </c>
      <c r="L9" s="4">
        <v>2443</v>
      </c>
      <c r="M9" s="4">
        <v>1850</v>
      </c>
      <c r="N9" s="4">
        <v>216</v>
      </c>
      <c r="O9" s="4">
        <v>178</v>
      </c>
      <c r="P9" s="4">
        <v>7178000</v>
      </c>
      <c r="Q9" s="4">
        <v>5889300</v>
      </c>
      <c r="R9" s="5">
        <v>3.7000000000000002E-3</v>
      </c>
      <c r="S9" s="4">
        <v>13253244</v>
      </c>
      <c r="T9" s="4">
        <f t="shared" si="2"/>
        <v>8763151</v>
      </c>
      <c r="U9" s="4">
        <f t="shared" si="3"/>
        <v>7245067</v>
      </c>
      <c r="V9" s="5">
        <v>2.8199999999999999E-2</v>
      </c>
    </row>
    <row r="10" spans="1:22" x14ac:dyDescent="0.2">
      <c r="A10" s="16" t="s">
        <v>281</v>
      </c>
      <c r="B10" s="4">
        <v>500000</v>
      </c>
      <c r="C10" s="4">
        <v>13500</v>
      </c>
      <c r="D10" s="4">
        <v>486500</v>
      </c>
      <c r="E10" s="4">
        <v>6707240000</v>
      </c>
      <c r="F10" s="4">
        <f t="shared" si="0"/>
        <v>6184713854</v>
      </c>
      <c r="K10" s="4">
        <f t="shared" si="1"/>
        <v>518770000</v>
      </c>
      <c r="L10" s="4">
        <v>2069</v>
      </c>
      <c r="M10" s="4">
        <v>1446</v>
      </c>
      <c r="N10" s="4">
        <v>227</v>
      </c>
      <c r="O10" s="4">
        <v>172</v>
      </c>
      <c r="P10" s="4">
        <v>6873700</v>
      </c>
      <c r="Q10" s="4">
        <v>5258800</v>
      </c>
      <c r="R10" s="5">
        <v>3.7000000000000002E-3</v>
      </c>
      <c r="S10" s="4">
        <v>12408973</v>
      </c>
      <c r="T10" s="4">
        <f t="shared" si="2"/>
        <v>7538502</v>
      </c>
      <c r="U10" s="4">
        <f t="shared" si="3"/>
        <v>6681719</v>
      </c>
      <c r="V10" s="5">
        <v>1.8000000000000002E-2</v>
      </c>
    </row>
    <row r="11" spans="1:22" x14ac:dyDescent="0.2">
      <c r="A11" s="16" t="s">
        <v>273</v>
      </c>
      <c r="B11" s="4">
        <v>576500</v>
      </c>
      <c r="C11" s="4">
        <v>1000</v>
      </c>
      <c r="D11" s="4">
        <v>575500</v>
      </c>
      <c r="E11" s="4">
        <v>7827000000</v>
      </c>
      <c r="F11" s="4">
        <f t="shared" si="0"/>
        <v>-522526146</v>
      </c>
      <c r="K11" s="4">
        <f t="shared" si="1"/>
        <v>518770000</v>
      </c>
      <c r="L11" s="4">
        <v>2051</v>
      </c>
      <c r="M11" s="4">
        <v>1638</v>
      </c>
      <c r="N11" s="4">
        <v>221</v>
      </c>
      <c r="O11" s="4">
        <v>183</v>
      </c>
      <c r="P11" s="4">
        <v>6878900</v>
      </c>
      <c r="Q11" s="4">
        <v>5437100</v>
      </c>
      <c r="R11" s="5">
        <v>1.4800000000000001E-2</v>
      </c>
      <c r="S11" s="4">
        <v>12395600</v>
      </c>
      <c r="T11" s="4">
        <f t="shared" si="2"/>
        <v>5988361</v>
      </c>
      <c r="U11" s="4">
        <f t="shared" si="3"/>
        <v>4516703</v>
      </c>
      <c r="V11" s="5">
        <v>2.52E-2</v>
      </c>
    </row>
    <row r="12" spans="1:22" x14ac:dyDescent="0.2">
      <c r="A12" s="16" t="s">
        <v>272</v>
      </c>
      <c r="B12" s="4">
        <v>773100</v>
      </c>
      <c r="C12" s="4">
        <v>1000</v>
      </c>
      <c r="D12" s="4">
        <v>772100</v>
      </c>
      <c r="E12" s="4">
        <v>10385880000</v>
      </c>
      <c r="F12" s="4">
        <f t="shared" si="0"/>
        <v>-8349526146</v>
      </c>
      <c r="K12" s="4">
        <f t="shared" si="1"/>
        <v>518770000</v>
      </c>
      <c r="L12" s="4">
        <v>1364</v>
      </c>
      <c r="M12" s="4">
        <v>1278</v>
      </c>
      <c r="N12" s="4">
        <v>138</v>
      </c>
      <c r="O12" s="4">
        <v>135</v>
      </c>
      <c r="P12" s="4">
        <v>4332700</v>
      </c>
      <c r="Q12" s="4">
        <v>4084000</v>
      </c>
      <c r="R12" s="5">
        <v>3.7000000000000002E-3</v>
      </c>
      <c r="S12" s="4">
        <v>8591022</v>
      </c>
      <c r="T12" s="4">
        <f t="shared" si="2"/>
        <v>4900028</v>
      </c>
      <c r="U12" s="4">
        <f t="shared" si="3"/>
        <v>4516703</v>
      </c>
      <c r="V12" s="5">
        <v>2.5499999999999998E-2</v>
      </c>
    </row>
    <row r="13" spans="1:22" x14ac:dyDescent="0.2">
      <c r="A13" s="16" t="s">
        <v>248</v>
      </c>
      <c r="B13" s="4">
        <v>487900</v>
      </c>
      <c r="C13" s="4">
        <v>500000</v>
      </c>
      <c r="D13" s="4">
        <v>-12100</v>
      </c>
      <c r="E13" s="4">
        <v>-132600000</v>
      </c>
      <c r="F13" s="4">
        <f t="shared" si="0"/>
        <v>-18735406146</v>
      </c>
      <c r="K13" s="4">
        <f t="shared" si="1"/>
        <v>518770000</v>
      </c>
      <c r="L13" s="4">
        <v>981</v>
      </c>
      <c r="M13" s="4">
        <v>1522</v>
      </c>
      <c r="N13" s="4">
        <v>100</v>
      </c>
      <c r="O13" s="4">
        <v>114</v>
      </c>
      <c r="P13" s="4">
        <v>3243500</v>
      </c>
      <c r="Q13" s="4">
        <v>3639300</v>
      </c>
      <c r="R13" s="5">
        <v>7.4999999999999997E-3</v>
      </c>
      <c r="S13" s="4">
        <v>7245067</v>
      </c>
      <c r="T13" s="4">
        <f t="shared" si="2"/>
        <v>12487615.5</v>
      </c>
      <c r="U13" s="4">
        <f t="shared" si="3"/>
        <v>2740900</v>
      </c>
      <c r="V13" s="5">
        <v>1.4800000000000001E-2</v>
      </c>
    </row>
    <row r="14" spans="1:22" x14ac:dyDescent="0.2">
      <c r="A14" s="16" t="s">
        <v>240</v>
      </c>
      <c r="B14" s="4">
        <v>5177100</v>
      </c>
      <c r="C14" s="4">
        <v>576500</v>
      </c>
      <c r="D14" s="4">
        <v>4600600</v>
      </c>
      <c r="E14" s="4">
        <v>62050620000</v>
      </c>
      <c r="F14" s="4">
        <f t="shared" si="0"/>
        <v>-18602806146</v>
      </c>
      <c r="K14" s="4">
        <f t="shared" si="1"/>
        <v>518770000</v>
      </c>
      <c r="L14" s="4">
        <v>4717</v>
      </c>
      <c r="M14" s="4">
        <v>2232</v>
      </c>
      <c r="N14" s="4">
        <v>425</v>
      </c>
      <c r="O14" s="4">
        <v>225</v>
      </c>
      <c r="P14" s="4">
        <v>14547200</v>
      </c>
      <c r="Q14" s="4">
        <v>7539900</v>
      </c>
      <c r="R14" s="5">
        <v>3.0699999999999998E-2</v>
      </c>
      <c r="S14" s="4">
        <v>22669741</v>
      </c>
      <c r="T14" s="4">
        <f t="shared" si="2"/>
        <v>4750866.5</v>
      </c>
      <c r="U14" s="4">
        <f t="shared" si="3"/>
        <v>2740900</v>
      </c>
      <c r="V14" s="5">
        <v>5.4400000000000004E-2</v>
      </c>
    </row>
    <row r="15" spans="1:22" x14ac:dyDescent="0.2">
      <c r="A15" s="16" t="s">
        <v>239</v>
      </c>
      <c r="B15" s="4">
        <v>17000</v>
      </c>
      <c r="C15" s="4">
        <v>754100</v>
      </c>
      <c r="D15" s="4">
        <v>-737100</v>
      </c>
      <c r="E15" s="4">
        <v>-9529150000</v>
      </c>
      <c r="F15" s="4">
        <f t="shared" si="0"/>
        <v>-80653426146</v>
      </c>
      <c r="K15" s="4">
        <f t="shared" si="1"/>
        <v>518770000</v>
      </c>
      <c r="L15" s="4">
        <v>833</v>
      </c>
      <c r="M15" s="4">
        <v>1117</v>
      </c>
      <c r="N15" s="4">
        <v>58</v>
      </c>
      <c r="O15" s="4">
        <v>110</v>
      </c>
      <c r="P15" s="4">
        <v>1855400</v>
      </c>
      <c r="Q15" s="4">
        <v>4052600</v>
      </c>
      <c r="R15" s="5">
        <v>3.9000000000000003E-3</v>
      </c>
      <c r="S15" s="4">
        <v>6681719</v>
      </c>
      <c r="T15" s="4">
        <f t="shared" si="2"/>
        <v>3630970.5</v>
      </c>
      <c r="U15" s="4">
        <f t="shared" si="3"/>
        <v>2681404</v>
      </c>
      <c r="V15" s="5">
        <v>1.9199999999999998E-2</v>
      </c>
    </row>
    <row r="16" spans="1:22" x14ac:dyDescent="0.2">
      <c r="A16" s="16" t="s">
        <v>238</v>
      </c>
      <c r="B16" s="4">
        <v>101800</v>
      </c>
      <c r="C16" s="4">
        <v>453800</v>
      </c>
      <c r="D16" s="4">
        <v>-352000</v>
      </c>
      <c r="E16" s="4">
        <v>-4565910000</v>
      </c>
      <c r="F16" s="4">
        <f t="shared" si="0"/>
        <v>-71124276146</v>
      </c>
      <c r="K16" s="4">
        <f t="shared" si="1"/>
        <v>518770000</v>
      </c>
      <c r="L16" s="4">
        <v>916</v>
      </c>
      <c r="M16" s="4">
        <v>866</v>
      </c>
      <c r="N16" s="4">
        <v>49</v>
      </c>
      <c r="O16" s="4">
        <v>59</v>
      </c>
      <c r="P16" s="4">
        <v>2172900</v>
      </c>
      <c r="Q16" s="4">
        <v>2044800</v>
      </c>
      <c r="R16" s="5">
        <v>0</v>
      </c>
      <c r="S16" s="4">
        <v>4516703</v>
      </c>
      <c r="T16" s="4">
        <f t="shared" si="2"/>
        <v>4637099</v>
      </c>
      <c r="U16" s="4">
        <f t="shared" si="3"/>
        <v>2681404</v>
      </c>
      <c r="V16" s="5">
        <v>1.15E-2</v>
      </c>
    </row>
    <row r="17" spans="1:21" x14ac:dyDescent="0.2">
      <c r="A17" s="16" t="s">
        <v>234</v>
      </c>
      <c r="B17" s="4">
        <v>9200</v>
      </c>
      <c r="C17" s="4">
        <v>504500</v>
      </c>
      <c r="D17" s="4">
        <v>-495300</v>
      </c>
      <c r="E17" s="4">
        <v>-6386780000</v>
      </c>
      <c r="F17" s="4">
        <f t="shared" si="0"/>
        <v>-66558366146</v>
      </c>
      <c r="G17" s="4">
        <v>70500</v>
      </c>
      <c r="H17" s="4">
        <v>54000</v>
      </c>
      <c r="I17" s="4">
        <v>16500</v>
      </c>
      <c r="J17" s="4">
        <v>200945000</v>
      </c>
      <c r="K17" s="4">
        <f t="shared" si="1"/>
        <v>518770000</v>
      </c>
      <c r="L17" s="4">
        <v>1157</v>
      </c>
      <c r="M17" s="4">
        <v>591</v>
      </c>
      <c r="N17" s="4">
        <v>124</v>
      </c>
      <c r="O17" s="4">
        <v>42</v>
      </c>
      <c r="P17" s="4">
        <v>534200</v>
      </c>
      <c r="Q17" s="4">
        <v>119600</v>
      </c>
      <c r="R17" s="5">
        <v>1.5700000000000002E-2</v>
      </c>
      <c r="S17" s="4">
        <v>6733576</v>
      </c>
      <c r="T17" s="4">
        <f t="shared" si="2"/>
        <v>2450239.5</v>
      </c>
      <c r="U17" s="4">
        <f t="shared" si="3"/>
        <v>2554989</v>
      </c>
    </row>
    <row r="18" spans="1:21" x14ac:dyDescent="0.2">
      <c r="A18" s="16" t="s">
        <v>233</v>
      </c>
      <c r="B18" s="4">
        <v>7000</v>
      </c>
      <c r="C18" s="4">
        <v>24600</v>
      </c>
      <c r="D18" s="4">
        <v>-17600</v>
      </c>
      <c r="E18" s="4">
        <v>-224980000</v>
      </c>
      <c r="F18" s="4">
        <f t="shared" si="0"/>
        <v>-60171586146</v>
      </c>
      <c r="K18" s="4">
        <f t="shared" si="1"/>
        <v>317825000</v>
      </c>
      <c r="L18" s="4"/>
      <c r="M18" s="4"/>
      <c r="N18" s="4"/>
      <c r="O18" s="4"/>
      <c r="P18" s="4">
        <v>1212300</v>
      </c>
      <c r="Q18" s="4">
        <v>1245000</v>
      </c>
      <c r="R18" s="5">
        <v>0</v>
      </c>
      <c r="S18" s="4">
        <v>2740900</v>
      </c>
      <c r="T18" s="4">
        <f t="shared" si="2"/>
        <v>3794300.5</v>
      </c>
      <c r="U18" s="4">
        <f t="shared" si="3"/>
        <v>2305490</v>
      </c>
    </row>
    <row r="19" spans="1:21" x14ac:dyDescent="0.2">
      <c r="A19" s="16" t="s">
        <v>232</v>
      </c>
      <c r="B19" s="4">
        <v>119000</v>
      </c>
      <c r="C19" s="4">
        <v>1008400</v>
      </c>
      <c r="D19" s="4">
        <v>-889400</v>
      </c>
      <c r="E19" s="4">
        <v>-11261580000</v>
      </c>
      <c r="F19" s="4">
        <f t="shared" si="0"/>
        <v>-59946606146</v>
      </c>
      <c r="K19" s="4">
        <f t="shared" si="1"/>
        <v>317825000</v>
      </c>
      <c r="L19" s="4"/>
      <c r="M19" s="4"/>
      <c r="N19" s="4"/>
      <c r="O19" s="4"/>
      <c r="P19" s="4">
        <v>1973500</v>
      </c>
      <c r="Q19" s="4">
        <v>2795500</v>
      </c>
      <c r="R19" s="5">
        <v>7.9000000000000008E-3</v>
      </c>
      <c r="S19" s="4">
        <v>5117329</v>
      </c>
      <c r="T19" s="4">
        <f t="shared" si="2"/>
        <v>3543217</v>
      </c>
      <c r="U19" s="4">
        <f t="shared" si="3"/>
        <v>2305490</v>
      </c>
    </row>
    <row r="20" spans="1:21" x14ac:dyDescent="0.2">
      <c r="A20" s="16" t="s">
        <v>231</v>
      </c>
      <c r="B20" s="4">
        <v>80500</v>
      </c>
      <c r="C20" s="4">
        <v>1002600</v>
      </c>
      <c r="D20" s="4">
        <v>-922100</v>
      </c>
      <c r="E20" s="4">
        <v>-11636680000</v>
      </c>
      <c r="F20" s="4">
        <f t="shared" si="0"/>
        <v>-48685026146</v>
      </c>
      <c r="K20" s="4">
        <f t="shared" si="1"/>
        <v>317825000</v>
      </c>
      <c r="L20" s="4"/>
      <c r="M20" s="4"/>
      <c r="N20" s="4"/>
      <c r="O20" s="4"/>
      <c r="P20" s="4">
        <v>645100</v>
      </c>
      <c r="Q20" s="4">
        <v>1896300</v>
      </c>
      <c r="R20" s="5">
        <v>0</v>
      </c>
      <c r="S20" s="4">
        <v>2681404</v>
      </c>
      <c r="T20" s="4">
        <f t="shared" si="2"/>
        <v>2833794</v>
      </c>
      <c r="U20" s="4">
        <f t="shared" si="3"/>
        <v>2305490</v>
      </c>
    </row>
    <row r="21" spans="1:21" x14ac:dyDescent="0.2">
      <c r="A21" s="16" t="s">
        <v>230</v>
      </c>
      <c r="B21" s="4">
        <v>3100</v>
      </c>
      <c r="C21" s="4">
        <v>1020700</v>
      </c>
      <c r="D21" s="4">
        <v>-1017600</v>
      </c>
      <c r="E21" s="4">
        <v>-12886530000</v>
      </c>
      <c r="F21" s="4">
        <f t="shared" si="0"/>
        <v>-37048346146</v>
      </c>
      <c r="K21" s="4">
        <f t="shared" si="1"/>
        <v>317825000</v>
      </c>
      <c r="L21" s="4"/>
      <c r="M21" s="4"/>
      <c r="N21" s="4"/>
      <c r="O21" s="4"/>
      <c r="P21" s="4">
        <v>1276600</v>
      </c>
      <c r="Q21" s="4">
        <v>1947800</v>
      </c>
      <c r="R21" s="5">
        <v>8.0000000000000002E-3</v>
      </c>
      <c r="S21" s="4">
        <v>3385700</v>
      </c>
      <c r="T21" s="4">
        <f t="shared" si="2"/>
        <v>2557606.5</v>
      </c>
      <c r="U21" s="4">
        <f t="shared" si="3"/>
        <v>2305490</v>
      </c>
    </row>
    <row r="22" spans="1:21" x14ac:dyDescent="0.2">
      <c r="A22" s="16" t="s">
        <v>229</v>
      </c>
      <c r="B22" s="4">
        <v>61000</v>
      </c>
      <c r="C22" s="4">
        <v>529900</v>
      </c>
      <c r="D22" s="4">
        <v>-468900</v>
      </c>
      <c r="E22" s="4">
        <v>-5883030000</v>
      </c>
      <c r="F22" s="4">
        <f t="shared" si="0"/>
        <v>-24161816146</v>
      </c>
      <c r="K22" s="4">
        <f t="shared" si="1"/>
        <v>317825000</v>
      </c>
      <c r="L22" s="4"/>
      <c r="M22" s="4"/>
      <c r="N22" s="4"/>
      <c r="O22" s="4"/>
      <c r="P22" s="4">
        <v>986400</v>
      </c>
      <c r="Q22" s="4">
        <v>1369100</v>
      </c>
      <c r="R22" s="5">
        <v>0</v>
      </c>
      <c r="S22" s="4">
        <v>2554989</v>
      </c>
      <c r="T22" s="4">
        <f t="shared" si="2"/>
        <v>3297865</v>
      </c>
      <c r="U22" s="4">
        <f t="shared" si="3"/>
        <v>2159579</v>
      </c>
    </row>
    <row r="23" spans="1:21" x14ac:dyDescent="0.2">
      <c r="A23" s="16" t="s">
        <v>228</v>
      </c>
      <c r="B23" s="4">
        <v>14000</v>
      </c>
      <c r="C23" s="4">
        <v>539400</v>
      </c>
      <c r="D23" s="4">
        <v>-525400</v>
      </c>
      <c r="E23" s="4">
        <v>-6581830000</v>
      </c>
      <c r="F23" s="4">
        <f t="shared" si="0"/>
        <v>-18278786146</v>
      </c>
      <c r="K23" s="4">
        <f t="shared" si="1"/>
        <v>317825000</v>
      </c>
      <c r="L23" s="4"/>
      <c r="M23" s="4"/>
      <c r="N23" s="4"/>
      <c r="O23" s="4"/>
      <c r="P23" s="4">
        <v>1005400</v>
      </c>
      <c r="Q23" s="4">
        <v>1098000</v>
      </c>
      <c r="R23" s="5">
        <v>4.0000000000000001E-3</v>
      </c>
      <c r="S23" s="4">
        <v>2305490</v>
      </c>
      <c r="T23" s="4">
        <f t="shared" si="2"/>
        <v>4887328.5</v>
      </c>
      <c r="U23" s="4">
        <f t="shared" si="3"/>
        <v>2159579</v>
      </c>
    </row>
    <row r="24" spans="1:21" x14ac:dyDescent="0.2">
      <c r="A24" s="16" t="s">
        <v>222</v>
      </c>
      <c r="B24" s="4">
        <v>0</v>
      </c>
      <c r="C24" s="4">
        <v>531400</v>
      </c>
      <c r="D24" s="4">
        <v>-531400</v>
      </c>
      <c r="E24" s="4">
        <v>-6690920000</v>
      </c>
      <c r="F24" s="4">
        <f t="shared" si="0"/>
        <v>-11696956146</v>
      </c>
      <c r="K24" s="4">
        <f t="shared" si="1"/>
        <v>317825000</v>
      </c>
      <c r="L24" s="4"/>
      <c r="M24" s="4"/>
      <c r="N24" s="4"/>
      <c r="O24" s="4"/>
      <c r="P24" s="4">
        <v>893000</v>
      </c>
      <c r="Q24" s="4">
        <v>1794800</v>
      </c>
      <c r="R24" s="5">
        <v>-7.9000000000000008E-3</v>
      </c>
      <c r="S24" s="4">
        <v>2820014</v>
      </c>
      <c r="T24" s="4">
        <f t="shared" si="2"/>
        <v>3323470.5</v>
      </c>
      <c r="U24" s="4">
        <f t="shared" si="3"/>
        <v>2159579</v>
      </c>
    </row>
    <row r="25" spans="1:21" x14ac:dyDescent="0.2">
      <c r="A25" s="16" t="s">
        <v>213</v>
      </c>
      <c r="B25" s="4">
        <v>0</v>
      </c>
      <c r="C25" s="4">
        <v>551700</v>
      </c>
      <c r="D25" s="4">
        <v>-551700</v>
      </c>
      <c r="E25" s="4">
        <v>-6941600000</v>
      </c>
      <c r="F25" s="4">
        <f t="shared" si="0"/>
        <v>-5006036146</v>
      </c>
      <c r="G25" s="4">
        <v>359500</v>
      </c>
      <c r="H25" s="4">
        <v>337800</v>
      </c>
      <c r="I25" s="4">
        <v>21700</v>
      </c>
      <c r="J25" s="4">
        <v>280645000</v>
      </c>
      <c r="K25" s="4">
        <f t="shared" si="1"/>
        <v>317825000</v>
      </c>
      <c r="L25" s="4"/>
      <c r="M25" s="4"/>
      <c r="N25" s="4"/>
      <c r="O25" s="4"/>
      <c r="P25" s="4">
        <v>821600</v>
      </c>
      <c r="Q25" s="4">
        <v>1644900</v>
      </c>
      <c r="R25" s="5">
        <v>-3.9000000000000003E-3</v>
      </c>
      <c r="S25" s="4">
        <v>2745238</v>
      </c>
      <c r="T25" s="4">
        <f t="shared" si="2"/>
        <v>2748490</v>
      </c>
      <c r="U25" s="4">
        <f t="shared" si="3"/>
        <v>2159579</v>
      </c>
    </row>
    <row r="26" spans="1:21" x14ac:dyDescent="0.2">
      <c r="A26" s="16" t="s">
        <v>212</v>
      </c>
      <c r="B26" s="4">
        <v>9300</v>
      </c>
      <c r="C26" s="4">
        <v>18600</v>
      </c>
      <c r="D26" s="4">
        <v>-9300</v>
      </c>
      <c r="E26" s="4">
        <v>-114890000</v>
      </c>
      <c r="F26" s="4">
        <f t="shared" si="0"/>
        <v>1935563854</v>
      </c>
      <c r="G26" s="4">
        <v>340200</v>
      </c>
      <c r="H26" s="4">
        <v>337800</v>
      </c>
      <c r="I26" s="4">
        <v>2400</v>
      </c>
      <c r="J26" s="4">
        <v>37180000</v>
      </c>
      <c r="K26" s="4">
        <f>K27+J26</f>
        <v>37180000</v>
      </c>
      <c r="L26" s="4"/>
      <c r="M26" s="4"/>
      <c r="N26" s="4"/>
      <c r="O26" s="4"/>
      <c r="P26" s="4">
        <v>823300</v>
      </c>
      <c r="Q26" s="4">
        <v>1366200</v>
      </c>
      <c r="R26" s="5">
        <v>0</v>
      </c>
      <c r="S26" s="4">
        <v>2540622</v>
      </c>
      <c r="T26" s="4">
        <f t="shared" si="2"/>
        <v>3396702</v>
      </c>
      <c r="U26" s="4">
        <f t="shared" si="3"/>
        <v>2159579</v>
      </c>
    </row>
    <row r="27" spans="1:21" x14ac:dyDescent="0.2">
      <c r="A27" s="16" t="s">
        <v>211</v>
      </c>
      <c r="B27" s="4">
        <v>0</v>
      </c>
      <c r="C27" s="4">
        <v>32600</v>
      </c>
      <c r="D27" s="4">
        <v>-32600</v>
      </c>
      <c r="E27" s="4">
        <v>-414020000</v>
      </c>
      <c r="F27" s="4">
        <f t="shared" si="0"/>
        <v>2050453854</v>
      </c>
      <c r="K27">
        <f>J27+K29</f>
        <v>0</v>
      </c>
      <c r="R27" s="5">
        <v>-7.8000000000000005E-3</v>
      </c>
      <c r="S27" s="4">
        <v>2159579</v>
      </c>
      <c r="T27" s="4">
        <f t="shared" si="2"/>
        <v>2041833.5</v>
      </c>
      <c r="U27" s="4">
        <f t="shared" si="3"/>
        <v>2281888</v>
      </c>
    </row>
    <row r="28" spans="1:21" x14ac:dyDescent="0.2">
      <c r="A28" s="16" t="s">
        <v>210</v>
      </c>
      <c r="B28" s="4">
        <v>0</v>
      </c>
      <c r="C28" s="4">
        <v>0</v>
      </c>
      <c r="D28" s="4">
        <v>0</v>
      </c>
      <c r="E28" s="4">
        <v>0</v>
      </c>
      <c r="F28" s="4">
        <f t="shared" si="0"/>
        <v>2464473854</v>
      </c>
      <c r="L28" s="4"/>
      <c r="M28" s="4"/>
      <c r="N28" s="4"/>
      <c r="O28" s="4"/>
      <c r="P28" s="4">
        <v>578600</v>
      </c>
      <c r="Q28" s="4">
        <v>1631200</v>
      </c>
      <c r="R28" s="5">
        <v>4.0000000000000001E-3</v>
      </c>
      <c r="S28" s="4">
        <v>2471272</v>
      </c>
      <c r="T28" s="4">
        <f t="shared" si="2"/>
        <v>3381182.5</v>
      </c>
      <c r="U28" s="4">
        <f t="shared" si="3"/>
        <v>2281888</v>
      </c>
    </row>
    <row r="29" spans="1:21" x14ac:dyDescent="0.2">
      <c r="A29" s="16" t="s">
        <v>209</v>
      </c>
      <c r="B29" s="4">
        <v>2900</v>
      </c>
      <c r="C29" s="4">
        <v>9300</v>
      </c>
      <c r="D29" s="4">
        <v>-6400</v>
      </c>
      <c r="E29" s="4">
        <v>-81840000</v>
      </c>
      <c r="F29" s="4">
        <f t="shared" si="0"/>
        <v>2464473854</v>
      </c>
      <c r="K29">
        <f>J29</f>
        <v>0</v>
      </c>
      <c r="R29" s="5">
        <v>-1.54E-2</v>
      </c>
      <c r="S29" s="4">
        <v>4405030</v>
      </c>
      <c r="T29" s="4">
        <f t="shared" si="2"/>
        <v>2034111.5</v>
      </c>
      <c r="U29" s="4">
        <f t="shared" si="3"/>
        <v>2281888</v>
      </c>
    </row>
    <row r="30" spans="1:21" x14ac:dyDescent="0.2">
      <c r="A30" s="16" t="s">
        <v>208</v>
      </c>
      <c r="B30" s="4">
        <v>18000</v>
      </c>
      <c r="C30" s="4">
        <v>0</v>
      </c>
      <c r="D30" s="4">
        <v>18000</v>
      </c>
      <c r="E30" s="4">
        <v>233210000</v>
      </c>
      <c r="F30" s="4">
        <f t="shared" si="0"/>
        <v>2546313854</v>
      </c>
      <c r="R30" s="5">
        <v>0</v>
      </c>
      <c r="S30" s="4">
        <v>2281888</v>
      </c>
      <c r="T30" s="4">
        <f t="shared" si="2"/>
        <v>2735043.5</v>
      </c>
      <c r="U30" s="4">
        <f t="shared" si="3"/>
        <v>2560224</v>
      </c>
    </row>
    <row r="31" spans="1:21" x14ac:dyDescent="0.2">
      <c r="A31" s="16" t="s">
        <v>207</v>
      </c>
      <c r="B31" s="4">
        <v>0</v>
      </c>
      <c r="C31" s="4">
        <v>0</v>
      </c>
      <c r="D31" s="4">
        <v>0</v>
      </c>
      <c r="E31" s="4">
        <v>0</v>
      </c>
      <c r="F31" s="4">
        <f t="shared" si="0"/>
        <v>2313103854</v>
      </c>
      <c r="R31" s="5">
        <v>-7.6E-3</v>
      </c>
      <c r="S31" s="4">
        <v>2560224</v>
      </c>
      <c r="T31" s="4">
        <f t="shared" si="2"/>
        <v>3618342</v>
      </c>
      <c r="U31" s="4">
        <f t="shared" si="3"/>
        <v>2956358</v>
      </c>
    </row>
    <row r="32" spans="1:21" x14ac:dyDescent="0.2">
      <c r="A32" s="16" t="s">
        <v>206</v>
      </c>
      <c r="B32" s="4">
        <v>0</v>
      </c>
      <c r="C32" s="4">
        <v>4000</v>
      </c>
      <c r="D32" s="4">
        <v>-4000</v>
      </c>
      <c r="E32" s="4">
        <v>-52200000</v>
      </c>
      <c r="F32" s="4">
        <f t="shared" si="0"/>
        <v>2313103854</v>
      </c>
      <c r="R32" s="5">
        <v>3.9000000000000003E-3</v>
      </c>
      <c r="S32" s="4">
        <v>4290240</v>
      </c>
      <c r="T32" s="4">
        <f t="shared" si="2"/>
        <v>5987946.5</v>
      </c>
      <c r="U32" s="4">
        <f t="shared" si="3"/>
        <v>1612395</v>
      </c>
    </row>
    <row r="33" spans="1:21" x14ac:dyDescent="0.2">
      <c r="A33" s="16" t="s">
        <v>205</v>
      </c>
      <c r="B33" s="4">
        <v>200</v>
      </c>
      <c r="C33" s="4">
        <v>81300</v>
      </c>
      <c r="D33" s="4">
        <v>-81100</v>
      </c>
      <c r="E33" s="4">
        <v>-1053100000</v>
      </c>
      <c r="F33" s="4">
        <f t="shared" si="0"/>
        <v>2365303854</v>
      </c>
      <c r="R33" s="5">
        <v>0</v>
      </c>
      <c r="S33" s="4">
        <v>6954643</v>
      </c>
      <c r="T33" s="4">
        <f t="shared" si="2"/>
        <v>4087485.5</v>
      </c>
      <c r="U33" s="4">
        <f t="shared" si="3"/>
        <v>1612395</v>
      </c>
    </row>
    <row r="34" spans="1:21" x14ac:dyDescent="0.2">
      <c r="A34" s="16" t="s">
        <v>204</v>
      </c>
      <c r="B34" s="4">
        <v>7500</v>
      </c>
      <c r="C34" s="4">
        <v>0</v>
      </c>
      <c r="D34" s="4">
        <v>7500</v>
      </c>
      <c r="E34" s="4">
        <v>96890000</v>
      </c>
      <c r="F34" s="4">
        <f t="shared" si="0"/>
        <v>3418403854</v>
      </c>
      <c r="R34" s="5">
        <v>7.8000000000000005E-3</v>
      </c>
      <c r="S34" s="4">
        <v>3901703</v>
      </c>
      <c r="T34" s="4">
        <f t="shared" si="2"/>
        <v>2673417</v>
      </c>
      <c r="U34" s="4">
        <f t="shared" si="3"/>
        <v>1612395</v>
      </c>
    </row>
    <row r="35" spans="1:21" x14ac:dyDescent="0.2">
      <c r="A35" s="16" t="s">
        <v>203</v>
      </c>
      <c r="B35" s="4">
        <v>0</v>
      </c>
      <c r="C35" s="4">
        <v>0</v>
      </c>
      <c r="D35" s="4">
        <v>0</v>
      </c>
      <c r="E35" s="4">
        <v>0</v>
      </c>
      <c r="F35" s="4">
        <f t="shared" si="0"/>
        <v>3321513854</v>
      </c>
      <c r="R35" s="5">
        <v>-7.6E-3</v>
      </c>
      <c r="S35" s="4">
        <v>2956358</v>
      </c>
      <c r="T35" s="4">
        <f t="shared" si="2"/>
        <v>4208229.5</v>
      </c>
      <c r="U35" s="4">
        <f t="shared" si="3"/>
        <v>1612395</v>
      </c>
    </row>
    <row r="36" spans="1:21" x14ac:dyDescent="0.2">
      <c r="A36" s="16" t="s">
        <v>202</v>
      </c>
      <c r="B36" s="4">
        <v>12800</v>
      </c>
      <c r="C36" s="4">
        <v>11300</v>
      </c>
      <c r="D36" s="4">
        <v>1500</v>
      </c>
      <c r="E36" s="4">
        <v>18140000</v>
      </c>
      <c r="F36" s="4">
        <f t="shared" si="0"/>
        <v>3321513854</v>
      </c>
      <c r="R36" s="5">
        <v>1.5700000000000002E-2</v>
      </c>
      <c r="S36" s="4">
        <v>4633825</v>
      </c>
      <c r="T36" s="4">
        <f t="shared" si="2"/>
        <v>3010409</v>
      </c>
      <c r="U36" s="4">
        <f t="shared" si="3"/>
        <v>1612395</v>
      </c>
    </row>
    <row r="37" spans="1:21" x14ac:dyDescent="0.2">
      <c r="A37" s="16" t="s">
        <v>201</v>
      </c>
      <c r="B37" s="4">
        <v>22300</v>
      </c>
      <c r="C37" s="4">
        <v>7900</v>
      </c>
      <c r="D37" s="4">
        <v>14400</v>
      </c>
      <c r="E37" s="4">
        <v>182030000</v>
      </c>
      <c r="F37" s="4">
        <f t="shared" si="0"/>
        <v>3303373854</v>
      </c>
      <c r="R37" s="5">
        <v>0</v>
      </c>
      <c r="S37" s="4">
        <v>1612395</v>
      </c>
      <c r="T37" s="4">
        <f t="shared" si="2"/>
        <v>5221127</v>
      </c>
      <c r="U37" s="4">
        <f t="shared" si="3"/>
        <v>1786335</v>
      </c>
    </row>
    <row r="38" spans="1:21" x14ac:dyDescent="0.2">
      <c r="A38" s="16" t="s">
        <v>200</v>
      </c>
      <c r="B38" s="4">
        <v>0</v>
      </c>
      <c r="C38" s="4">
        <v>2500</v>
      </c>
      <c r="D38" s="4">
        <v>-2500</v>
      </c>
      <c r="E38" s="4">
        <v>-32020000</v>
      </c>
      <c r="F38" s="4">
        <f t="shared" si="0"/>
        <v>3121343854</v>
      </c>
      <c r="R38" s="5">
        <v>0</v>
      </c>
      <c r="S38" s="4">
        <v>2357335</v>
      </c>
      <c r="T38" s="4">
        <f t="shared" si="2"/>
        <v>2903894</v>
      </c>
      <c r="U38" s="4">
        <f t="shared" si="3"/>
        <v>1786335</v>
      </c>
    </row>
    <row r="39" spans="1:21" x14ac:dyDescent="0.2">
      <c r="A39" s="16" t="s">
        <v>199</v>
      </c>
      <c r="B39" s="4">
        <v>344274</v>
      </c>
      <c r="C39" s="4">
        <v>0</v>
      </c>
      <c r="D39" s="4">
        <v>344274</v>
      </c>
      <c r="E39" s="4">
        <v>4394500000</v>
      </c>
      <c r="F39" s="4">
        <f t="shared" si="0"/>
        <v>3153363854</v>
      </c>
      <c r="R39" s="5">
        <v>4.0000000000000001E-3</v>
      </c>
      <c r="S39" s="4">
        <v>1786335</v>
      </c>
      <c r="T39" s="4">
        <f t="shared" si="2"/>
        <v>4059418</v>
      </c>
      <c r="U39" s="4">
        <f t="shared" si="3"/>
        <v>2390476</v>
      </c>
    </row>
    <row r="40" spans="1:21" x14ac:dyDescent="0.2">
      <c r="A40" s="16" t="s">
        <v>198</v>
      </c>
      <c r="B40" s="4">
        <v>567100</v>
      </c>
      <c r="C40" s="4">
        <v>61100</v>
      </c>
      <c r="D40" s="4">
        <v>506000</v>
      </c>
      <c r="E40" s="4">
        <v>6411640000</v>
      </c>
      <c r="F40" s="4">
        <f t="shared" si="0"/>
        <v>-1241136146</v>
      </c>
      <c r="R40" s="5">
        <v>4.0000000000000001E-3</v>
      </c>
      <c r="S40" s="4">
        <v>2909863</v>
      </c>
      <c r="T40" s="4">
        <f t="shared" si="2"/>
        <v>8458532.5</v>
      </c>
      <c r="U40" s="4">
        <f t="shared" si="3"/>
        <v>2390476</v>
      </c>
    </row>
    <row r="41" spans="1:21" x14ac:dyDescent="0.2">
      <c r="A41" s="16" t="s">
        <v>197</v>
      </c>
      <c r="B41" s="4">
        <v>515900</v>
      </c>
      <c r="C41" s="4">
        <v>0</v>
      </c>
      <c r="D41" s="4">
        <v>515900</v>
      </c>
      <c r="E41" s="4">
        <v>6589520000</v>
      </c>
      <c r="F41" s="4">
        <f t="shared" si="0"/>
        <v>-7652776146</v>
      </c>
      <c r="R41" s="5">
        <v>-1.1599999999999999E-2</v>
      </c>
      <c r="S41" s="4">
        <v>2946444</v>
      </c>
      <c r="T41" s="4">
        <f t="shared" si="2"/>
        <v>4641225</v>
      </c>
      <c r="U41" s="4">
        <f t="shared" si="3"/>
        <v>2390476</v>
      </c>
    </row>
    <row r="42" spans="1:21" x14ac:dyDescent="0.2">
      <c r="A42" s="16" t="s">
        <v>196</v>
      </c>
      <c r="B42" s="4">
        <v>2200</v>
      </c>
      <c r="C42" s="4">
        <v>0</v>
      </c>
      <c r="D42" s="4">
        <v>2200</v>
      </c>
      <c r="E42" s="4">
        <v>27890000</v>
      </c>
      <c r="F42" s="4">
        <f t="shared" si="0"/>
        <v>-14242296146</v>
      </c>
      <c r="R42" s="5">
        <v>0</v>
      </c>
      <c r="S42" s="4">
        <v>5021250</v>
      </c>
      <c r="T42" s="4">
        <f t="shared" si="2"/>
        <v>5437377</v>
      </c>
      <c r="U42" s="4">
        <f t="shared" si="3"/>
        <v>2390476</v>
      </c>
    </row>
    <row r="43" spans="1:21" x14ac:dyDescent="0.2">
      <c r="A43" s="16" t="s">
        <v>195</v>
      </c>
      <c r="B43" s="4">
        <v>134000</v>
      </c>
      <c r="C43" s="4">
        <v>0</v>
      </c>
      <c r="D43" s="4">
        <v>134000</v>
      </c>
      <c r="E43" s="4">
        <v>1755650000</v>
      </c>
      <c r="F43" s="4">
        <f t="shared" si="0"/>
        <v>-14270186146</v>
      </c>
      <c r="R43" s="5">
        <v>-1.5300000000000001E-2</v>
      </c>
      <c r="S43" s="4">
        <v>4273268</v>
      </c>
      <c r="T43" s="4">
        <f t="shared" si="2"/>
        <v>4463284.5</v>
      </c>
      <c r="U43" s="4">
        <f t="shared" si="3"/>
        <v>2390476</v>
      </c>
    </row>
    <row r="44" spans="1:21" x14ac:dyDescent="0.2">
      <c r="A44" s="16" t="s">
        <v>194</v>
      </c>
      <c r="B44" s="4">
        <v>29300</v>
      </c>
      <c r="C44" s="4">
        <v>5004</v>
      </c>
      <c r="D44" s="4">
        <v>24296</v>
      </c>
      <c r="E44" s="4">
        <v>315930000</v>
      </c>
      <c r="F44" s="4">
        <f t="shared" si="0"/>
        <v>-16025836146</v>
      </c>
      <c r="R44" s="5">
        <v>3.9000000000000003E-3</v>
      </c>
      <c r="S44" s="4">
        <v>2390476</v>
      </c>
      <c r="T44" s="4">
        <f t="shared" si="2"/>
        <v>5080541.5</v>
      </c>
      <c r="U44" s="4">
        <f t="shared" si="3"/>
        <v>3782634</v>
      </c>
    </row>
    <row r="45" spans="1:21" x14ac:dyDescent="0.2">
      <c r="A45" s="16" t="s">
        <v>193</v>
      </c>
      <c r="B45" s="4">
        <v>93100</v>
      </c>
      <c r="C45" s="4">
        <v>10100</v>
      </c>
      <c r="D45" s="4">
        <v>83000</v>
      </c>
      <c r="E45" s="4">
        <v>1082210000</v>
      </c>
      <c r="F45" s="4">
        <f t="shared" si="0"/>
        <v>-16341766146</v>
      </c>
      <c r="R45" s="5">
        <v>0</v>
      </c>
      <c r="S45" s="4">
        <v>3782634</v>
      </c>
      <c r="T45" s="4">
        <f t="shared" si="2"/>
        <v>4422194</v>
      </c>
      <c r="U45" s="4">
        <f t="shared" si="3"/>
        <v>4021453</v>
      </c>
    </row>
    <row r="46" spans="1:21" x14ac:dyDescent="0.2">
      <c r="A46" s="16" t="s">
        <v>192</v>
      </c>
      <c r="B46" s="4">
        <v>109800</v>
      </c>
      <c r="C46" s="4">
        <v>0</v>
      </c>
      <c r="D46" s="4">
        <v>109800</v>
      </c>
      <c r="E46" s="4">
        <v>1422050000</v>
      </c>
      <c r="F46" s="4">
        <f t="shared" si="0"/>
        <v>-17423976146</v>
      </c>
      <c r="R46" s="5">
        <v>-7.6E-3</v>
      </c>
      <c r="S46" s="4">
        <v>4408423</v>
      </c>
      <c r="T46" s="4">
        <f t="shared" si="2"/>
        <v>6859313.5</v>
      </c>
      <c r="U46" s="4">
        <f t="shared" si="3"/>
        <v>4021453</v>
      </c>
    </row>
    <row r="47" spans="1:21" x14ac:dyDescent="0.2">
      <c r="A47" s="16" t="s">
        <v>191</v>
      </c>
      <c r="B47" s="4">
        <v>615800</v>
      </c>
      <c r="C47" s="4">
        <v>42800</v>
      </c>
      <c r="D47" s="4">
        <v>573000</v>
      </c>
      <c r="E47" s="4">
        <v>7650570000</v>
      </c>
      <c r="F47" s="4">
        <f t="shared" si="0"/>
        <v>-18846026146</v>
      </c>
      <c r="R47" s="5">
        <v>-2.6000000000000002E-2</v>
      </c>
      <c r="S47" s="4">
        <v>8084919</v>
      </c>
      <c r="T47" s="4">
        <f t="shared" si="2"/>
        <v>8734078</v>
      </c>
      <c r="U47" s="4">
        <f t="shared" si="3"/>
        <v>4021453</v>
      </c>
    </row>
    <row r="48" spans="1:21" x14ac:dyDescent="0.2">
      <c r="A48" s="16" t="s">
        <v>190</v>
      </c>
      <c r="B48" s="4">
        <v>625000</v>
      </c>
      <c r="C48" s="4">
        <v>9070</v>
      </c>
      <c r="D48" s="4">
        <v>615930</v>
      </c>
      <c r="E48" s="4">
        <v>8261710000</v>
      </c>
      <c r="F48" s="4">
        <f t="shared" si="0"/>
        <v>-26496596146</v>
      </c>
      <c r="R48" s="5">
        <v>-3.7000000000000002E-3</v>
      </c>
      <c r="S48" s="4">
        <v>4021453</v>
      </c>
      <c r="T48" s="4">
        <f t="shared" si="2"/>
        <v>5692251</v>
      </c>
      <c r="U48" s="4">
        <f t="shared" si="3"/>
        <v>4261200</v>
      </c>
    </row>
    <row r="49" spans="1:21" x14ac:dyDescent="0.2">
      <c r="A49" s="16" t="s">
        <v>189</v>
      </c>
      <c r="B49" s="4">
        <v>700</v>
      </c>
      <c r="C49" s="4">
        <v>10500</v>
      </c>
      <c r="D49" s="4">
        <v>-9800</v>
      </c>
      <c r="E49" s="4">
        <v>-132450000</v>
      </c>
      <c r="F49" s="4">
        <f t="shared" si="0"/>
        <v>-34758306146</v>
      </c>
      <c r="R49" s="5">
        <v>0</v>
      </c>
      <c r="S49" s="4">
        <v>5208973</v>
      </c>
      <c r="T49" s="4">
        <f t="shared" si="2"/>
        <v>9245141</v>
      </c>
      <c r="U49" s="4">
        <f t="shared" si="3"/>
        <v>4261200</v>
      </c>
    </row>
    <row r="50" spans="1:21" x14ac:dyDescent="0.2">
      <c r="A50" s="16" t="s">
        <v>188</v>
      </c>
      <c r="B50" s="4">
        <v>43300</v>
      </c>
      <c r="C50" s="4">
        <v>3000</v>
      </c>
      <c r="D50" s="4">
        <v>40300</v>
      </c>
      <c r="E50" s="4">
        <v>544580000</v>
      </c>
      <c r="F50" s="4">
        <f t="shared" si="0"/>
        <v>-34625856146</v>
      </c>
      <c r="R50" s="5">
        <v>2.6699999999999998E-2</v>
      </c>
      <c r="S50" s="4">
        <v>13970621</v>
      </c>
      <c r="T50" s="4">
        <f t="shared" si="2"/>
        <v>4265988.5</v>
      </c>
      <c r="U50" s="4">
        <f t="shared" si="3"/>
        <v>4261200</v>
      </c>
    </row>
    <row r="51" spans="1:21" x14ac:dyDescent="0.2">
      <c r="A51" s="16" t="s">
        <v>187</v>
      </c>
      <c r="B51" s="4">
        <v>25800</v>
      </c>
      <c r="C51" s="4">
        <v>17700</v>
      </c>
      <c r="D51" s="4">
        <v>8100</v>
      </c>
      <c r="E51" s="4">
        <v>109090000</v>
      </c>
      <c r="F51" s="4">
        <f t="shared" si="0"/>
        <v>-35170436146</v>
      </c>
      <c r="R51" s="5">
        <v>0</v>
      </c>
      <c r="S51" s="4">
        <v>4261200</v>
      </c>
      <c r="T51" s="4">
        <f t="shared" si="2"/>
        <v>5067257</v>
      </c>
      <c r="U51" s="4">
        <f t="shared" si="3"/>
        <v>4435965</v>
      </c>
    </row>
    <row r="52" spans="1:21" x14ac:dyDescent="0.2">
      <c r="A52" s="16" t="s">
        <v>186</v>
      </c>
      <c r="B52" s="4">
        <v>691000</v>
      </c>
      <c r="C52" s="4">
        <v>166100</v>
      </c>
      <c r="D52" s="4">
        <v>524900</v>
      </c>
      <c r="E52" s="4">
        <v>6886860000</v>
      </c>
      <c r="F52" s="4">
        <f t="shared" si="0"/>
        <v>-35279526146</v>
      </c>
      <c r="R52" s="5">
        <v>-3.7000000000000002E-3</v>
      </c>
      <c r="S52" s="4">
        <v>6601486</v>
      </c>
      <c r="T52" s="4">
        <f t="shared" si="2"/>
        <v>6534184</v>
      </c>
      <c r="U52" s="4">
        <f t="shared" si="3"/>
        <v>4435965</v>
      </c>
    </row>
    <row r="53" spans="1:21" x14ac:dyDescent="0.2">
      <c r="A53" s="16" t="s">
        <v>185</v>
      </c>
      <c r="B53" s="4">
        <v>65200</v>
      </c>
      <c r="C53" s="4">
        <v>80300</v>
      </c>
      <c r="D53" s="4">
        <v>-15100</v>
      </c>
      <c r="E53" s="4">
        <v>-203630000</v>
      </c>
      <c r="F53" s="4">
        <f t="shared" si="0"/>
        <v>-42166386146</v>
      </c>
      <c r="R53" s="5">
        <v>-1.1200000000000002E-2</v>
      </c>
      <c r="S53" s="4">
        <v>6536093</v>
      </c>
      <c r="T53" s="4">
        <f t="shared" si="2"/>
        <v>9959786</v>
      </c>
      <c r="U53" s="4">
        <f t="shared" si="3"/>
        <v>4435965</v>
      </c>
    </row>
    <row r="54" spans="1:21" x14ac:dyDescent="0.2">
      <c r="A54" s="16" t="s">
        <v>184</v>
      </c>
      <c r="B54" s="4">
        <v>11400</v>
      </c>
      <c r="C54" s="4">
        <v>0</v>
      </c>
      <c r="D54" s="4">
        <v>11400</v>
      </c>
      <c r="E54" s="4">
        <v>149130000</v>
      </c>
      <c r="F54" s="4">
        <f t="shared" si="0"/>
        <v>-41962756146</v>
      </c>
      <c r="R54" s="5">
        <v>3.49E-2</v>
      </c>
      <c r="S54" s="4">
        <v>6378449</v>
      </c>
      <c r="T54" s="4">
        <f t="shared" si="2"/>
        <v>4594203.5</v>
      </c>
      <c r="U54" s="4">
        <f t="shared" si="3"/>
        <v>4435965</v>
      </c>
    </row>
    <row r="55" spans="1:21" x14ac:dyDescent="0.2">
      <c r="A55" s="16" t="s">
        <v>183</v>
      </c>
      <c r="B55" s="4">
        <v>0</v>
      </c>
      <c r="C55" s="4">
        <v>1023500</v>
      </c>
      <c r="D55" s="4">
        <v>-1023500</v>
      </c>
      <c r="E55" s="4">
        <v>-13516770000</v>
      </c>
      <c r="F55" s="4">
        <f t="shared" si="0"/>
        <v>-42111886146</v>
      </c>
      <c r="R55" s="5">
        <v>-0.03</v>
      </c>
      <c r="S55" s="4">
        <v>4435965</v>
      </c>
      <c r="T55" s="4">
        <f t="shared" si="2"/>
        <v>4679733</v>
      </c>
      <c r="U55" s="4">
        <f t="shared" si="3"/>
        <v>4270777</v>
      </c>
    </row>
    <row r="56" spans="1:21" x14ac:dyDescent="0.2">
      <c r="A56" s="16" t="s">
        <v>182</v>
      </c>
      <c r="B56" s="4">
        <v>50000</v>
      </c>
      <c r="C56" s="4">
        <v>650000</v>
      </c>
      <c r="D56" s="4">
        <v>-600000</v>
      </c>
      <c r="E56" s="4">
        <v>-7892240000</v>
      </c>
      <c r="F56" s="4">
        <f t="shared" si="0"/>
        <v>-28595116146</v>
      </c>
      <c r="R56" s="5">
        <v>0</v>
      </c>
      <c r="S56" s="4">
        <v>5633708</v>
      </c>
      <c r="T56" s="4">
        <f t="shared" si="2"/>
        <v>8673360</v>
      </c>
      <c r="U56" s="4">
        <f t="shared" si="3"/>
        <v>3533028</v>
      </c>
    </row>
    <row r="57" spans="1:21" x14ac:dyDescent="0.2">
      <c r="A57" s="16" t="s">
        <v>181</v>
      </c>
      <c r="B57" s="4">
        <v>1010600</v>
      </c>
      <c r="C57" s="4">
        <v>0</v>
      </c>
      <c r="D57" s="4">
        <v>1010600</v>
      </c>
      <c r="E57" s="4">
        <v>13334380000</v>
      </c>
      <c r="F57" s="4">
        <f t="shared" si="0"/>
        <v>-20702876146</v>
      </c>
      <c r="R57" s="5">
        <v>2.3099999999999999E-2</v>
      </c>
      <c r="S57" s="4">
        <v>13446703</v>
      </c>
      <c r="T57" s="4">
        <f t="shared" si="2"/>
        <v>5869275</v>
      </c>
      <c r="U57" s="4">
        <f t="shared" si="3"/>
        <v>3533028</v>
      </c>
    </row>
    <row r="58" spans="1:21" x14ac:dyDescent="0.2">
      <c r="A58" s="16" t="s">
        <v>180</v>
      </c>
      <c r="B58" s="4">
        <v>0</v>
      </c>
      <c r="C58" s="4">
        <v>0</v>
      </c>
      <c r="D58" s="4">
        <v>0</v>
      </c>
      <c r="E58" s="4">
        <v>0</v>
      </c>
      <c r="F58" s="4">
        <f t="shared" si="0"/>
        <v>-34037256146</v>
      </c>
      <c r="R58" s="5">
        <v>3.1800000000000002E-2</v>
      </c>
      <c r="S58" s="4">
        <v>6175529</v>
      </c>
      <c r="T58" s="4">
        <f t="shared" si="2"/>
        <v>5941946</v>
      </c>
      <c r="U58" s="4">
        <f t="shared" si="3"/>
        <v>3533028</v>
      </c>
    </row>
    <row r="59" spans="1:21" x14ac:dyDescent="0.2">
      <c r="A59" s="16" t="s">
        <v>179</v>
      </c>
      <c r="B59" s="4">
        <v>516300</v>
      </c>
      <c r="C59" s="4">
        <v>5000</v>
      </c>
      <c r="D59" s="4">
        <v>511300</v>
      </c>
      <c r="E59" s="4">
        <v>6282790000</v>
      </c>
      <c r="F59" s="4">
        <f t="shared" si="0"/>
        <v>-34037256146</v>
      </c>
      <c r="R59" s="5">
        <v>2.86E-2</v>
      </c>
      <c r="S59" s="4">
        <v>4519661</v>
      </c>
      <c r="T59" s="4">
        <f t="shared" si="2"/>
        <v>5862763.5</v>
      </c>
      <c r="U59" s="4">
        <f t="shared" si="3"/>
        <v>3533028</v>
      </c>
    </row>
    <row r="60" spans="1:21" x14ac:dyDescent="0.2">
      <c r="A60" s="16" t="s">
        <v>178</v>
      </c>
      <c r="B60" s="4">
        <v>502400</v>
      </c>
      <c r="C60" s="4">
        <v>136200</v>
      </c>
      <c r="D60" s="4">
        <v>366200</v>
      </c>
      <c r="E60" s="4">
        <v>4506270000</v>
      </c>
      <c r="F60" s="4">
        <f t="shared" si="0"/>
        <v>-40320046146</v>
      </c>
      <c r="R60" s="5">
        <v>-8.0000000000000002E-3</v>
      </c>
      <c r="S60" s="4">
        <v>4270777</v>
      </c>
      <c r="T60" s="4">
        <f t="shared" si="2"/>
        <v>4643041.5</v>
      </c>
      <c r="U60" s="4">
        <f t="shared" si="3"/>
        <v>3533028</v>
      </c>
    </row>
    <row r="61" spans="1:21" x14ac:dyDescent="0.2">
      <c r="A61" s="16" t="s">
        <v>177</v>
      </c>
      <c r="B61" s="4">
        <v>220000</v>
      </c>
      <c r="C61" s="4">
        <v>100000</v>
      </c>
      <c r="D61" s="4">
        <v>120000</v>
      </c>
      <c r="E61" s="4">
        <v>1491853854</v>
      </c>
      <c r="F61" s="4">
        <f t="shared" si="0"/>
        <v>-44826316146</v>
      </c>
      <c r="R61" s="5">
        <v>4.0999999999999995E-3</v>
      </c>
      <c r="S61" s="4">
        <v>3533028</v>
      </c>
      <c r="T61" s="4">
        <f t="shared" si="2"/>
        <v>5066570.5</v>
      </c>
      <c r="U61" s="4">
        <f t="shared" si="3"/>
        <v>3725758</v>
      </c>
    </row>
    <row r="62" spans="1:21" x14ac:dyDescent="0.2">
      <c r="A62" s="16" t="s">
        <v>176</v>
      </c>
      <c r="B62" s="4">
        <v>714100</v>
      </c>
      <c r="C62" s="4">
        <v>1503800</v>
      </c>
      <c r="D62" s="4">
        <v>-789700</v>
      </c>
      <c r="E62" s="4">
        <v>-9593450000</v>
      </c>
      <c r="F62" s="4">
        <f t="shared" si="0"/>
        <v>-46318170000</v>
      </c>
      <c r="R62" s="5">
        <v>8.199999999999999E-3</v>
      </c>
      <c r="S62" s="4">
        <v>6532275</v>
      </c>
      <c r="T62" s="4">
        <f t="shared" si="2"/>
        <v>8642743</v>
      </c>
      <c r="U62" s="4">
        <f t="shared" si="3"/>
        <v>3725758</v>
      </c>
    </row>
    <row r="63" spans="1:21" x14ac:dyDescent="0.2">
      <c r="A63" s="16" t="s">
        <v>175</v>
      </c>
      <c r="B63" s="4">
        <v>205400</v>
      </c>
      <c r="C63" s="4">
        <v>1789800</v>
      </c>
      <c r="D63" s="4">
        <v>-1584400</v>
      </c>
      <c r="E63" s="4">
        <v>-19338970000</v>
      </c>
      <c r="F63" s="4">
        <f t="shared" si="0"/>
        <v>-36724720000</v>
      </c>
      <c r="R63" s="5">
        <v>-6.5099999999999991E-2</v>
      </c>
      <c r="S63" s="4">
        <v>13541123</v>
      </c>
      <c r="T63" s="4">
        <f t="shared" si="2"/>
        <v>5617013</v>
      </c>
      <c r="U63" s="4">
        <f t="shared" si="3"/>
        <v>3725758</v>
      </c>
    </row>
    <row r="64" spans="1:21" x14ac:dyDescent="0.2">
      <c r="A64" s="16" t="s">
        <v>174</v>
      </c>
      <c r="B64" s="4">
        <v>369600</v>
      </c>
      <c r="C64" s="4">
        <v>620300</v>
      </c>
      <c r="D64" s="4">
        <v>-250700</v>
      </c>
      <c r="E64" s="4">
        <v>-3267970000</v>
      </c>
      <c r="F64" s="4">
        <f t="shared" si="0"/>
        <v>-17385750000</v>
      </c>
      <c r="R64" s="5">
        <v>3.9000000000000003E-3</v>
      </c>
      <c r="S64" s="4">
        <v>4752442</v>
      </c>
      <c r="T64" s="4">
        <f t="shared" si="2"/>
        <v>3977823</v>
      </c>
      <c r="U64" s="4">
        <f t="shared" si="3"/>
        <v>3725758</v>
      </c>
    </row>
    <row r="65" spans="1:21" x14ac:dyDescent="0.2">
      <c r="A65" s="16" t="s">
        <v>173</v>
      </c>
      <c r="B65" s="4">
        <v>70600</v>
      </c>
      <c r="C65" s="4">
        <v>690800</v>
      </c>
      <c r="D65" s="4">
        <v>-620200</v>
      </c>
      <c r="E65" s="4">
        <v>-8019440000</v>
      </c>
      <c r="F65" s="4">
        <f t="shared" si="0"/>
        <v>-14117780000</v>
      </c>
      <c r="R65" s="5">
        <v>1.5700000000000002E-2</v>
      </c>
      <c r="S65" s="4">
        <v>3725758</v>
      </c>
      <c r="T65" s="4">
        <f t="shared" si="2"/>
        <v>4445831.5</v>
      </c>
      <c r="U65" s="4">
        <f t="shared" si="3"/>
        <v>3900017</v>
      </c>
    </row>
    <row r="66" spans="1:21" x14ac:dyDescent="0.2">
      <c r="A66" s="16" t="s">
        <v>172</v>
      </c>
      <c r="B66" s="4">
        <v>176400</v>
      </c>
      <c r="C66" s="4">
        <v>228700</v>
      </c>
      <c r="D66" s="4">
        <v>-52300</v>
      </c>
      <c r="E66" s="4">
        <v>-669790000</v>
      </c>
      <c r="F66" s="4">
        <f t="shared" si="0"/>
        <v>-6098340000</v>
      </c>
      <c r="R66" s="5">
        <v>-1.5300000000000001E-2</v>
      </c>
      <c r="S66" s="4">
        <v>3900017</v>
      </c>
      <c r="T66" s="4">
        <f t="shared" si="2"/>
        <v>4252525</v>
      </c>
      <c r="U66" s="4">
        <f t="shared" si="3"/>
        <v>3600866</v>
      </c>
    </row>
    <row r="67" spans="1:21" x14ac:dyDescent="0.2">
      <c r="A67" s="16" t="s">
        <v>171</v>
      </c>
      <c r="B67" s="4">
        <v>500</v>
      </c>
      <c r="C67" s="4">
        <v>369600</v>
      </c>
      <c r="D67" s="4">
        <v>-369100</v>
      </c>
      <c r="E67" s="4">
        <v>-4710300000</v>
      </c>
      <c r="F67" s="4">
        <f t="shared" si="0"/>
        <v>-5428550000</v>
      </c>
      <c r="R67" s="5">
        <v>2.7699999999999999E-2</v>
      </c>
      <c r="S67" s="4">
        <v>5563021</v>
      </c>
      <c r="T67" s="4">
        <f t="shared" si="2"/>
        <v>5440112.5</v>
      </c>
      <c r="U67" s="4">
        <f t="shared" si="3"/>
        <v>3600866</v>
      </c>
    </row>
    <row r="68" spans="1:21" x14ac:dyDescent="0.2">
      <c r="A68" s="16" t="s">
        <v>170</v>
      </c>
      <c r="B68" s="4">
        <v>0</v>
      </c>
      <c r="C68" s="4">
        <v>70600</v>
      </c>
      <c r="D68" s="4">
        <v>-70600</v>
      </c>
      <c r="E68" s="4">
        <v>-921660000</v>
      </c>
      <c r="F68" s="4">
        <f t="shared" si="0"/>
        <v>-718250000</v>
      </c>
      <c r="R68" s="5">
        <v>-3.7999999999999999E-2</v>
      </c>
      <c r="S68" s="4">
        <v>7364231</v>
      </c>
      <c r="T68" s="4">
        <f t="shared" si="2"/>
        <v>5272357</v>
      </c>
      <c r="U68" s="4">
        <f t="shared" si="3"/>
        <v>3600866</v>
      </c>
    </row>
    <row r="69" spans="1:21" x14ac:dyDescent="0.2">
      <c r="A69" s="16" t="s">
        <v>169</v>
      </c>
      <c r="B69" s="4">
        <v>1400</v>
      </c>
      <c r="C69" s="4">
        <v>34050</v>
      </c>
      <c r="D69" s="4">
        <v>-32650</v>
      </c>
      <c r="E69" s="4">
        <v>-439770000</v>
      </c>
      <c r="F69" s="4">
        <f t="shared" si="0"/>
        <v>203410000</v>
      </c>
      <c r="R69" s="5">
        <v>-2.5899999999999999E-2</v>
      </c>
      <c r="S69" s="4">
        <v>7454750</v>
      </c>
      <c r="T69" s="4">
        <f t="shared" si="2"/>
        <v>4909577.5</v>
      </c>
      <c r="U69" s="4">
        <f t="shared" si="3"/>
        <v>3600866</v>
      </c>
    </row>
    <row r="70" spans="1:21" x14ac:dyDescent="0.2">
      <c r="A70" s="16" t="s">
        <v>168</v>
      </c>
      <c r="B70" s="4">
        <v>10500</v>
      </c>
      <c r="C70" s="4">
        <v>45400</v>
      </c>
      <c r="D70" s="4">
        <v>-34900</v>
      </c>
      <c r="E70" s="4">
        <v>-478040000</v>
      </c>
      <c r="F70" s="4">
        <f t="shared" si="0"/>
        <v>643180000</v>
      </c>
      <c r="R70" s="5">
        <v>-1.4499999999999999E-2</v>
      </c>
      <c r="S70" s="4">
        <v>5753055</v>
      </c>
      <c r="T70" s="4">
        <f t="shared" si="2"/>
        <v>5452934</v>
      </c>
      <c r="U70" s="4">
        <f t="shared" si="3"/>
        <v>3600866</v>
      </c>
    </row>
    <row r="71" spans="1:21" x14ac:dyDescent="0.2">
      <c r="A71" s="16" t="s">
        <v>167</v>
      </c>
      <c r="B71" s="4">
        <v>0</v>
      </c>
      <c r="C71" s="4">
        <v>13100</v>
      </c>
      <c r="D71" s="4">
        <v>-13100</v>
      </c>
      <c r="E71" s="4">
        <v>-180370000</v>
      </c>
      <c r="F71" s="4">
        <f t="shared" si="0"/>
        <v>1121220000</v>
      </c>
      <c r="R71" s="5">
        <v>-1.7899999999999999E-2</v>
      </c>
      <c r="S71" s="4">
        <v>3600866</v>
      </c>
      <c r="T71" s="4">
        <f>AVERAGE(S72,S81)</f>
        <v>4992843</v>
      </c>
      <c r="U71" s="4">
        <f t="shared" si="3"/>
        <v>2942029</v>
      </c>
    </row>
    <row r="72" spans="1:21" x14ac:dyDescent="0.2">
      <c r="A72" s="16" t="s">
        <v>166</v>
      </c>
      <c r="B72" s="4">
        <v>6600</v>
      </c>
      <c r="C72" s="4">
        <v>1800</v>
      </c>
      <c r="D72" s="4">
        <v>4800</v>
      </c>
      <c r="E72" s="4">
        <v>66620000</v>
      </c>
      <c r="F72" s="4">
        <f t="shared" si="0"/>
        <v>1301590000</v>
      </c>
      <c r="R72" s="5">
        <v>-7.0999999999999995E-3</v>
      </c>
      <c r="S72" s="4">
        <v>3744363</v>
      </c>
      <c r="U72" s="4">
        <f t="shared" si="3"/>
        <v>2942029</v>
      </c>
    </row>
    <row r="73" spans="1:21" x14ac:dyDescent="0.2">
      <c r="A73" s="16" t="s">
        <v>165</v>
      </c>
      <c r="B73" s="4">
        <v>10500</v>
      </c>
      <c r="C73" s="4">
        <v>8500</v>
      </c>
      <c r="D73" s="4">
        <v>2000</v>
      </c>
      <c r="E73" s="4">
        <v>28070000</v>
      </c>
      <c r="F73" s="4">
        <f t="shared" si="0"/>
        <v>1234970000</v>
      </c>
      <c r="R73" s="5">
        <v>3.5999999999999999E-3</v>
      </c>
      <c r="S73" s="4">
        <v>6481584</v>
      </c>
      <c r="U73" s="4">
        <f t="shared" ref="U73:U75" si="4">MIN(S74:S78)</f>
        <v>2942029</v>
      </c>
    </row>
    <row r="74" spans="1:21" x14ac:dyDescent="0.2">
      <c r="A74" s="16" t="s">
        <v>164</v>
      </c>
      <c r="B74" s="4">
        <v>800</v>
      </c>
      <c r="C74" s="4">
        <v>12000</v>
      </c>
      <c r="D74" s="4">
        <v>-11200</v>
      </c>
      <c r="E74" s="4">
        <v>-155160000</v>
      </c>
      <c r="F74" s="4">
        <f t="shared" si="0"/>
        <v>1206900000</v>
      </c>
      <c r="R74" s="5">
        <v>3.5999999999999999E-3</v>
      </c>
      <c r="S74" s="4">
        <v>4229888</v>
      </c>
      <c r="U74" s="4">
        <f t="shared" si="4"/>
        <v>2942029</v>
      </c>
    </row>
    <row r="75" spans="1:21" x14ac:dyDescent="0.2">
      <c r="A75" s="16" t="s">
        <v>163</v>
      </c>
      <c r="B75" s="4">
        <v>0</v>
      </c>
      <c r="C75" s="4">
        <v>500</v>
      </c>
      <c r="D75" s="4">
        <v>-500</v>
      </c>
      <c r="E75" s="4">
        <v>-7000000</v>
      </c>
      <c r="F75" s="4">
        <f t="shared" si="0"/>
        <v>1362060000</v>
      </c>
      <c r="R75" s="5">
        <v>3.5999999999999999E-3</v>
      </c>
      <c r="S75" s="4">
        <v>4991646</v>
      </c>
      <c r="U75" s="4">
        <f t="shared" si="4"/>
        <v>2942029</v>
      </c>
    </row>
    <row r="76" spans="1:21" x14ac:dyDescent="0.2">
      <c r="A76" s="16" t="s">
        <v>162</v>
      </c>
      <c r="B76" s="4">
        <v>0</v>
      </c>
      <c r="C76" s="4">
        <v>53000</v>
      </c>
      <c r="D76" s="4">
        <v>-53000</v>
      </c>
      <c r="E76" s="4">
        <v>-734050000</v>
      </c>
      <c r="F76" s="4">
        <f t="shared" si="0"/>
        <v>1369060000</v>
      </c>
      <c r="R76" s="5">
        <v>3.7000000000000002E-3</v>
      </c>
      <c r="S76" s="4">
        <v>2942029</v>
      </c>
      <c r="U76" s="4">
        <f>MIN(S77:S81)</f>
        <v>3089964</v>
      </c>
    </row>
    <row r="77" spans="1:21" x14ac:dyDescent="0.2">
      <c r="A77" s="16" t="s">
        <v>161</v>
      </c>
      <c r="B77" s="4">
        <v>15000</v>
      </c>
      <c r="C77" s="4">
        <v>0</v>
      </c>
      <c r="D77" s="4">
        <v>15000</v>
      </c>
      <c r="E77" s="4">
        <v>204910000</v>
      </c>
      <c r="F77" s="4">
        <f t="shared" si="0"/>
        <v>2103110000</v>
      </c>
      <c r="R77" s="5">
        <v>1.84E-2</v>
      </c>
      <c r="S77" s="4">
        <v>3515994</v>
      </c>
    </row>
    <row r="78" spans="1:21" x14ac:dyDescent="0.2">
      <c r="A78" s="16" t="s">
        <v>160</v>
      </c>
      <c r="B78" s="4">
        <v>1100</v>
      </c>
      <c r="C78" s="4">
        <v>400</v>
      </c>
      <c r="D78" s="4">
        <v>700</v>
      </c>
      <c r="E78" s="4">
        <v>9590000</v>
      </c>
      <c r="F78" s="4">
        <f t="shared" si="0"/>
        <v>1898200000</v>
      </c>
      <c r="R78" s="5">
        <v>-1.44E-2</v>
      </c>
      <c r="S78" s="4">
        <v>3089964</v>
      </c>
    </row>
    <row r="79" spans="1:21" x14ac:dyDescent="0.2">
      <c r="A79" s="16" t="s">
        <v>159</v>
      </c>
      <c r="B79" s="4">
        <v>12400</v>
      </c>
      <c r="C79" s="4">
        <v>0</v>
      </c>
      <c r="D79" s="4">
        <v>12400</v>
      </c>
      <c r="E79" s="4">
        <v>167590000</v>
      </c>
      <c r="F79" s="4">
        <f t="shared" si="0"/>
        <v>1888610000</v>
      </c>
      <c r="R79" s="5">
        <v>2.23E-2</v>
      </c>
      <c r="S79" s="4">
        <v>4066100</v>
      </c>
    </row>
    <row r="80" spans="1:21" x14ac:dyDescent="0.2">
      <c r="A80" s="16" t="s">
        <v>158</v>
      </c>
      <c r="B80" s="4">
        <v>100</v>
      </c>
      <c r="C80" s="4">
        <v>40800</v>
      </c>
      <c r="D80" s="4">
        <v>-40700</v>
      </c>
      <c r="E80" s="4">
        <v>-560970000</v>
      </c>
      <c r="F80" s="4">
        <f>E80+F81</f>
        <v>1721020000</v>
      </c>
      <c r="R80" s="5">
        <v>-3.5699999999999996E-2</v>
      </c>
      <c r="S80" s="4">
        <v>7305002</v>
      </c>
    </row>
    <row r="81" spans="1:22" x14ac:dyDescent="0.2">
      <c r="A81" s="16" t="s">
        <v>157</v>
      </c>
      <c r="B81" s="4">
        <v>164400</v>
      </c>
      <c r="C81" s="4">
        <v>0</v>
      </c>
      <c r="D81" s="4">
        <v>164400</v>
      </c>
      <c r="E81" s="4">
        <v>2281990000</v>
      </c>
      <c r="F81" s="4">
        <f>E81</f>
        <v>2281990000</v>
      </c>
      <c r="R81" s="5">
        <v>1.8200000000000001E-2</v>
      </c>
      <c r="S81" s="4">
        <v>6241323</v>
      </c>
    </row>
    <row r="82" spans="1:22" x14ac:dyDescent="0.2">
      <c r="A82" s="2"/>
      <c r="B82" s="4"/>
      <c r="C82" s="4"/>
      <c r="D82" s="4"/>
      <c r="E82" s="4"/>
      <c r="F82" s="4">
        <f>E82</f>
        <v>0</v>
      </c>
      <c r="G82" s="4"/>
      <c r="H82" s="4"/>
      <c r="I82" s="4"/>
      <c r="J82" s="4"/>
      <c r="K82" s="4"/>
      <c r="L82" s="4"/>
      <c r="M82" s="4"/>
      <c r="N82" s="4"/>
      <c r="O82" s="4"/>
      <c r="P82" s="4"/>
      <c r="Q82" s="4"/>
      <c r="R82" s="4"/>
      <c r="S82" s="4"/>
      <c r="T82" s="5"/>
      <c r="U82" s="5"/>
      <c r="V82" s="5"/>
    </row>
    <row r="83" spans="1:22" x14ac:dyDescent="0.2">
      <c r="A83" s="2"/>
      <c r="B83" s="4"/>
      <c r="C83" s="4"/>
      <c r="D83" s="4"/>
      <c r="E83" s="4"/>
      <c r="F83" s="4"/>
      <c r="G83" s="4"/>
      <c r="H83" s="4"/>
      <c r="I83" s="4"/>
      <c r="J83" s="4"/>
      <c r="K83" s="4"/>
      <c r="L83" s="4"/>
      <c r="M83" s="4"/>
      <c r="N83" s="4"/>
      <c r="O83" s="4"/>
      <c r="P83" s="4"/>
      <c r="Q83" s="4"/>
      <c r="R83" s="4"/>
      <c r="S83" s="4"/>
      <c r="T83" s="5"/>
      <c r="U83" s="5"/>
      <c r="V83" s="5"/>
    </row>
    <row r="84" spans="1:22" x14ac:dyDescent="0.2">
      <c r="A84" s="2"/>
      <c r="B84" s="4"/>
      <c r="C84" s="4"/>
      <c r="D84" s="4"/>
      <c r="E84" s="4"/>
      <c r="F84" s="4"/>
      <c r="G84" s="4"/>
      <c r="H84" s="4"/>
      <c r="I84" s="4"/>
      <c r="J84" s="4"/>
      <c r="K84" s="4"/>
      <c r="L84" s="4"/>
      <c r="M84" s="4"/>
      <c r="N84" s="4"/>
      <c r="O84" s="4"/>
      <c r="P84" s="4"/>
      <c r="Q84" s="4"/>
      <c r="R84" s="4"/>
      <c r="S84" s="4"/>
      <c r="T84" s="5"/>
      <c r="U84" s="5"/>
      <c r="V84" s="5"/>
    </row>
    <row r="85" spans="1:22" x14ac:dyDescent="0.2">
      <c r="A85" s="2"/>
      <c r="B85" s="4"/>
      <c r="C85" s="4"/>
      <c r="D85" s="4"/>
      <c r="E85" s="4"/>
      <c r="F85" s="4"/>
      <c r="G85" s="4"/>
      <c r="H85" s="4"/>
      <c r="I85" s="4"/>
      <c r="J85" s="4"/>
      <c r="K85" s="4"/>
      <c r="L85" s="4"/>
      <c r="M85" s="4"/>
      <c r="N85" s="4"/>
      <c r="O85" s="4"/>
      <c r="P85" s="4"/>
      <c r="Q85" s="4"/>
      <c r="R85" s="4"/>
      <c r="S85" s="4"/>
      <c r="T85" s="5"/>
      <c r="U85" s="5"/>
      <c r="V85" s="5"/>
    </row>
    <row r="86" spans="1:22" x14ac:dyDescent="0.2">
      <c r="A86" s="2"/>
      <c r="B86" s="4"/>
      <c r="C86" s="4"/>
      <c r="D86" s="4"/>
      <c r="E86" s="4"/>
      <c r="F86" s="4"/>
      <c r="G86" s="4"/>
      <c r="H86" s="4"/>
      <c r="I86" s="4"/>
      <c r="J86" s="4"/>
      <c r="K86" s="4"/>
      <c r="L86" s="4"/>
      <c r="M86" s="4"/>
      <c r="N86" s="4"/>
      <c r="O86" s="4"/>
      <c r="P86" s="4"/>
      <c r="Q86" s="4"/>
      <c r="R86" s="4"/>
      <c r="S86" s="4"/>
      <c r="T86" s="5"/>
      <c r="U86" s="5"/>
      <c r="V86" s="5"/>
    </row>
    <row r="87" spans="1:22" x14ac:dyDescent="0.2">
      <c r="A87" s="2"/>
      <c r="B87" s="4"/>
      <c r="C87" s="4"/>
      <c r="D87" s="4"/>
      <c r="E87" s="4"/>
      <c r="F87" s="4"/>
      <c r="G87" s="4"/>
      <c r="H87" s="4"/>
      <c r="I87" s="4"/>
      <c r="J87" s="4"/>
      <c r="K87" s="4"/>
      <c r="L87" s="4"/>
      <c r="M87" s="4"/>
      <c r="N87" s="4"/>
      <c r="O87" s="4"/>
      <c r="P87" s="4"/>
      <c r="Q87" s="4"/>
      <c r="R87" s="4"/>
      <c r="S87" s="4"/>
      <c r="T87" s="5"/>
      <c r="U87" s="5"/>
      <c r="V87" s="5"/>
    </row>
    <row r="88" spans="1:22" x14ac:dyDescent="0.2">
      <c r="A88" s="2"/>
      <c r="B88" s="4"/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5"/>
      <c r="U88" s="5"/>
      <c r="V88" s="5"/>
    </row>
    <row r="89" spans="1:22" x14ac:dyDescent="0.2">
      <c r="A89" s="2"/>
      <c r="B89" s="4"/>
      <c r="C89" s="4"/>
      <c r="D89" s="4"/>
      <c r="E89" s="4"/>
      <c r="F89" s="4"/>
      <c r="G89" s="4"/>
      <c r="H89" s="4"/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  <c r="T89" s="5"/>
      <c r="U89" s="5"/>
      <c r="V89" s="5"/>
    </row>
    <row r="90" spans="1:22" x14ac:dyDescent="0.2">
      <c r="A90" s="2"/>
      <c r="B90" s="4"/>
      <c r="C90" s="4"/>
      <c r="D90" s="4"/>
      <c r="E90" s="4"/>
      <c r="F90" s="4"/>
      <c r="G90" s="4"/>
      <c r="H90" s="4"/>
      <c r="I90" s="4"/>
      <c r="J90" s="4"/>
      <c r="K90" s="4"/>
      <c r="L90" s="4"/>
      <c r="M90" s="4"/>
      <c r="N90" s="4"/>
      <c r="O90" s="4"/>
      <c r="P90" s="4"/>
      <c r="Q90" s="4"/>
      <c r="R90" s="4"/>
      <c r="S90" s="4"/>
      <c r="T90" s="5"/>
      <c r="U90" s="5"/>
      <c r="V90" s="5"/>
    </row>
    <row r="91" spans="1:22" x14ac:dyDescent="0.2">
      <c r="A91" s="2"/>
      <c r="B91" s="4"/>
      <c r="C91" s="4"/>
      <c r="D91" s="4"/>
      <c r="E91" s="4"/>
      <c r="F91" s="4"/>
      <c r="G91" s="4"/>
      <c r="H91" s="4"/>
      <c r="I91" s="4"/>
      <c r="J91" s="4"/>
      <c r="K91" s="4"/>
      <c r="L91" s="4"/>
      <c r="M91" s="4"/>
      <c r="N91" s="4"/>
      <c r="O91" s="4"/>
      <c r="P91" s="4"/>
      <c r="Q91" s="4"/>
      <c r="R91" s="4"/>
      <c r="S91" s="4"/>
      <c r="T91" s="5"/>
      <c r="U91" s="5"/>
      <c r="V91" s="5"/>
    </row>
    <row r="92" spans="1:22" x14ac:dyDescent="0.2">
      <c r="A92" s="6"/>
      <c r="B92" s="4"/>
      <c r="C92" s="4"/>
      <c r="D92" s="4"/>
      <c r="E92" s="4"/>
      <c r="F92" s="4"/>
      <c r="G92" s="4"/>
      <c r="H92" s="4"/>
      <c r="I92" s="4"/>
      <c r="J92" s="4"/>
      <c r="K92" s="4"/>
      <c r="L92" s="4"/>
      <c r="M92" s="4"/>
      <c r="N92" s="4"/>
      <c r="O92" s="4"/>
      <c r="P92" s="4"/>
      <c r="Q92" s="4"/>
      <c r="R92" s="4"/>
      <c r="S92" s="4"/>
      <c r="T92" s="5"/>
      <c r="U92" s="5"/>
      <c r="V92" s="5"/>
    </row>
    <row r="93" spans="1:22" x14ac:dyDescent="0.2">
      <c r="A93" s="6"/>
      <c r="B93" s="4"/>
      <c r="C93" s="4"/>
      <c r="D93" s="4"/>
      <c r="E93" s="4"/>
      <c r="F93" s="4"/>
      <c r="G93" s="4"/>
      <c r="H93" s="4"/>
      <c r="I93" s="4"/>
      <c r="J93" s="4"/>
      <c r="K93" s="4"/>
      <c r="L93" s="4"/>
      <c r="M93" s="4"/>
      <c r="N93" s="4"/>
      <c r="O93" s="4"/>
      <c r="P93" s="4"/>
      <c r="Q93" s="4"/>
      <c r="R93" s="4"/>
      <c r="S93" s="4"/>
      <c r="T93" s="5"/>
      <c r="U93" s="5"/>
      <c r="V93" s="5"/>
    </row>
    <row r="94" spans="1:22" x14ac:dyDescent="0.2">
      <c r="A94" s="6"/>
      <c r="B94" s="4"/>
      <c r="C94" s="4"/>
      <c r="D94" s="4"/>
      <c r="E94" s="4"/>
      <c r="F94" s="4"/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5"/>
      <c r="U94" s="5"/>
      <c r="V94" s="5"/>
    </row>
    <row r="95" spans="1:22" x14ac:dyDescent="0.2">
      <c r="A95" s="6"/>
      <c r="B95" s="4"/>
      <c r="C95" s="4"/>
      <c r="D95" s="4"/>
      <c r="E95" s="4"/>
      <c r="F95" s="4"/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5"/>
      <c r="U95" s="5"/>
      <c r="V95" s="5"/>
    </row>
    <row r="96" spans="1:22" x14ac:dyDescent="0.2">
      <c r="A96" s="6"/>
      <c r="B96" s="4"/>
      <c r="C96" s="4"/>
      <c r="D96" s="4"/>
      <c r="E96" s="4"/>
      <c r="F96" s="4"/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5"/>
      <c r="U96" s="5"/>
      <c r="V96" s="5"/>
    </row>
    <row r="97" spans="1:22" x14ac:dyDescent="0.2">
      <c r="A97" s="6"/>
      <c r="B97" s="4"/>
      <c r="C97" s="4"/>
      <c r="D97" s="4"/>
      <c r="E97" s="4"/>
      <c r="F97" s="4"/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5"/>
      <c r="U97" s="5"/>
      <c r="V97" s="5"/>
    </row>
    <row r="98" spans="1:22" x14ac:dyDescent="0.2">
      <c r="A98" s="6"/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5"/>
      <c r="U98" s="5"/>
      <c r="V98" s="5"/>
    </row>
    <row r="99" spans="1:22" x14ac:dyDescent="0.2">
      <c r="A99" s="6"/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5"/>
      <c r="U99" s="5"/>
      <c r="V99" s="5"/>
    </row>
    <row r="100" spans="1:22" x14ac:dyDescent="0.2">
      <c r="A100" s="6"/>
      <c r="B100" s="4"/>
      <c r="C100" s="4"/>
      <c r="D100" s="4"/>
      <c r="E100" s="4"/>
      <c r="F100" s="4"/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5"/>
      <c r="U100" s="5"/>
      <c r="V100" s="5"/>
    </row>
    <row r="101" spans="1:22" x14ac:dyDescent="0.2">
      <c r="A101" s="6"/>
      <c r="B101" s="4"/>
      <c r="C101" s="4"/>
      <c r="D101" s="4"/>
      <c r="E101" s="4"/>
      <c r="F101" s="4"/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5"/>
      <c r="U101" s="5"/>
      <c r="V101" s="5"/>
    </row>
    <row r="102" spans="1:22" x14ac:dyDescent="0.2">
      <c r="A102" s="2"/>
      <c r="B102" s="4"/>
      <c r="C102" s="4"/>
      <c r="D102" s="4"/>
      <c r="E102" s="4"/>
      <c r="F102" s="4"/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5"/>
      <c r="U102" s="5"/>
      <c r="V102" s="5"/>
    </row>
    <row r="103" spans="1:22" x14ac:dyDescent="0.2">
      <c r="A103" s="2"/>
      <c r="B103" s="4"/>
      <c r="C103" s="4"/>
      <c r="D103" s="4"/>
      <c r="E103" s="4"/>
      <c r="F103" s="4"/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5"/>
      <c r="U103" s="5"/>
      <c r="V103" s="5"/>
    </row>
    <row r="104" spans="1:22" x14ac:dyDescent="0.2">
      <c r="A104" s="6"/>
      <c r="B104" s="4"/>
      <c r="C104" s="4"/>
      <c r="D104" s="4"/>
      <c r="E104" s="4"/>
      <c r="F104" s="4"/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5"/>
      <c r="U104" s="5"/>
      <c r="V104" s="5"/>
    </row>
    <row r="105" spans="1:22" x14ac:dyDescent="0.2">
      <c r="A105" s="6"/>
      <c r="B105" s="4"/>
      <c r="C105" s="4"/>
      <c r="D105" s="4"/>
      <c r="E105" s="4"/>
      <c r="F105" s="4"/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5"/>
      <c r="U105" s="5"/>
      <c r="V105" s="5"/>
    </row>
    <row r="106" spans="1:22" x14ac:dyDescent="0.2">
      <c r="A106" s="6"/>
      <c r="B106" s="4"/>
      <c r="C106" s="4"/>
      <c r="D106" s="4"/>
      <c r="E106" s="4"/>
      <c r="F106" s="4"/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5"/>
      <c r="U106" s="5"/>
      <c r="V106" s="5"/>
    </row>
    <row r="107" spans="1:22" x14ac:dyDescent="0.2">
      <c r="A107" s="6"/>
      <c r="B107" s="4"/>
      <c r="C107" s="4"/>
      <c r="D107" s="4"/>
      <c r="E107" s="4"/>
      <c r="F107" s="4"/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5"/>
      <c r="U107" s="5"/>
      <c r="V107" s="5"/>
    </row>
    <row r="108" spans="1:22" x14ac:dyDescent="0.2">
      <c r="A108" s="6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5"/>
      <c r="U108" s="5"/>
      <c r="V108" s="5"/>
    </row>
    <row r="109" spans="1:22" x14ac:dyDescent="0.2">
      <c r="A109" s="6"/>
      <c r="B109" s="4"/>
      <c r="C109" s="4"/>
      <c r="D109" s="4"/>
      <c r="E109" s="4"/>
      <c r="F109" s="4"/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5"/>
      <c r="U109" s="5"/>
      <c r="V109" s="5"/>
    </row>
    <row r="110" spans="1:22" x14ac:dyDescent="0.2">
      <c r="A110" s="6"/>
      <c r="B110" s="4"/>
      <c r="C110" s="4"/>
      <c r="D110" s="4"/>
      <c r="E110" s="4"/>
      <c r="F110" s="4"/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5"/>
      <c r="U110" s="5"/>
      <c r="V110" s="5"/>
    </row>
    <row r="111" spans="1:22" x14ac:dyDescent="0.2">
      <c r="A111" s="6"/>
      <c r="B111" s="4"/>
      <c r="C111" s="4"/>
      <c r="D111" s="4"/>
      <c r="E111" s="4"/>
      <c r="F111" s="4"/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5"/>
      <c r="U111" s="5"/>
      <c r="V111" s="5"/>
    </row>
    <row r="112" spans="1:22" x14ac:dyDescent="0.2">
      <c r="A112" s="6"/>
      <c r="B112" s="4"/>
      <c r="C112" s="4"/>
      <c r="D112" s="4"/>
      <c r="E112" s="4"/>
      <c r="F112" s="4"/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5"/>
      <c r="U112" s="5"/>
      <c r="V112" s="5"/>
    </row>
    <row r="113" spans="1:22" x14ac:dyDescent="0.2">
      <c r="A113" s="6"/>
      <c r="B113" s="4"/>
      <c r="C113" s="4"/>
      <c r="D113" s="4"/>
      <c r="E113" s="4"/>
      <c r="F113" s="4"/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5"/>
      <c r="U113" s="5"/>
      <c r="V113" s="5"/>
    </row>
    <row r="114" spans="1:22" x14ac:dyDescent="0.2">
      <c r="A114" s="6"/>
      <c r="B114" s="4"/>
      <c r="C114" s="4"/>
      <c r="D114" s="4"/>
      <c r="E114" s="4"/>
      <c r="F114" s="4"/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5"/>
      <c r="U114" s="5"/>
      <c r="V114" s="5"/>
    </row>
    <row r="115" spans="1:22" x14ac:dyDescent="0.2">
      <c r="A115" s="6"/>
      <c r="B115" s="4"/>
      <c r="C115" s="4"/>
      <c r="D115" s="4"/>
      <c r="E115" s="4"/>
      <c r="F115" s="4"/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5"/>
      <c r="U115" s="5"/>
      <c r="V115" s="5"/>
    </row>
    <row r="116" spans="1:22" x14ac:dyDescent="0.2">
      <c r="A116" s="6"/>
      <c r="B116" s="4"/>
      <c r="C116" s="4"/>
      <c r="D116" s="4"/>
      <c r="E116" s="4"/>
      <c r="F116" s="4"/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5"/>
      <c r="U116" s="5"/>
      <c r="V116" s="5"/>
    </row>
    <row r="117" spans="1:22" x14ac:dyDescent="0.2">
      <c r="A117" s="2"/>
      <c r="B117" s="4"/>
      <c r="C117" s="4"/>
      <c r="D117" s="4"/>
      <c r="E117" s="4"/>
      <c r="F117" s="4"/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5"/>
      <c r="U117" s="5"/>
      <c r="V117" s="5"/>
    </row>
    <row r="118" spans="1:22" x14ac:dyDescent="0.2">
      <c r="A118" s="2"/>
      <c r="B118" s="4"/>
      <c r="C118" s="4"/>
      <c r="D118" s="4"/>
      <c r="E118" s="4"/>
      <c r="F118" s="4"/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5"/>
      <c r="U118" s="5"/>
      <c r="V118" s="5"/>
    </row>
    <row r="119" spans="1:22" x14ac:dyDescent="0.2">
      <c r="A119" s="2"/>
      <c r="B119" s="4"/>
      <c r="C119" s="4"/>
      <c r="D119" s="4"/>
      <c r="E119" s="4"/>
      <c r="F119" s="4"/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5"/>
      <c r="U119" s="5"/>
      <c r="V119" s="5"/>
    </row>
    <row r="120" spans="1:22" x14ac:dyDescent="0.2">
      <c r="A120" s="2"/>
      <c r="B120" s="4"/>
      <c r="C120" s="4"/>
      <c r="D120" s="4"/>
      <c r="E120" s="4"/>
      <c r="F120" s="4"/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5"/>
      <c r="U120" s="5"/>
      <c r="V120" s="5"/>
    </row>
    <row r="121" spans="1:22" x14ac:dyDescent="0.2">
      <c r="A121" s="2"/>
      <c r="B121" s="4"/>
      <c r="C121" s="4"/>
      <c r="D121" s="4"/>
      <c r="E121" s="4"/>
      <c r="F121" s="4"/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5"/>
      <c r="U121" s="5"/>
      <c r="V121" s="5"/>
    </row>
    <row r="122" spans="1:22" x14ac:dyDescent="0.2">
      <c r="A122" s="2"/>
      <c r="B122" s="4"/>
      <c r="C122" s="4"/>
      <c r="D122" s="4"/>
      <c r="E122" s="4"/>
      <c r="F122" s="4"/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5"/>
      <c r="U122" s="5"/>
      <c r="V122" s="5"/>
    </row>
    <row r="123" spans="1:22" x14ac:dyDescent="0.2">
      <c r="A123" s="2"/>
      <c r="B123" s="4"/>
      <c r="C123" s="4"/>
      <c r="D123" s="4"/>
      <c r="E123" s="4"/>
      <c r="F123" s="4"/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5"/>
      <c r="U123" s="5"/>
      <c r="V123" s="5"/>
    </row>
    <row r="124" spans="1:22" x14ac:dyDescent="0.2">
      <c r="A124" s="2"/>
      <c r="B124" s="4"/>
      <c r="C124" s="4"/>
      <c r="D124" s="4"/>
      <c r="E124" s="4"/>
      <c r="F124" s="4"/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5"/>
      <c r="U124" s="5"/>
      <c r="V124" s="5"/>
    </row>
    <row r="125" spans="1:22" x14ac:dyDescent="0.2">
      <c r="A125" s="2"/>
      <c r="B125" s="4"/>
      <c r="C125" s="4"/>
      <c r="D125" s="4"/>
      <c r="E125" s="4"/>
      <c r="F125" s="4"/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5"/>
      <c r="U125" s="5"/>
      <c r="V125" s="5"/>
    </row>
    <row r="126" spans="1:22" x14ac:dyDescent="0.2">
      <c r="A126" s="2"/>
      <c r="B126" s="4"/>
      <c r="C126" s="4"/>
      <c r="D126" s="4"/>
      <c r="E126" s="4"/>
      <c r="F126" s="4"/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5"/>
      <c r="U126" s="5"/>
      <c r="V126" s="5"/>
    </row>
    <row r="127" spans="1:22" x14ac:dyDescent="0.2">
      <c r="A127" s="2"/>
      <c r="B127" s="4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5"/>
      <c r="U127" s="5"/>
      <c r="V127" s="5"/>
    </row>
    <row r="128" spans="1:22" x14ac:dyDescent="0.2">
      <c r="A128" s="2"/>
      <c r="B128" s="4"/>
      <c r="C128" s="4"/>
      <c r="D128" s="4"/>
      <c r="E128" s="4"/>
      <c r="F128" s="4"/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5"/>
      <c r="U128" s="5"/>
      <c r="V128" s="5"/>
    </row>
    <row r="129" spans="1:22" x14ac:dyDescent="0.2">
      <c r="A129" s="2"/>
      <c r="B129" s="4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5"/>
      <c r="U129" s="5"/>
      <c r="V129" s="5"/>
    </row>
    <row r="130" spans="1:22" x14ac:dyDescent="0.2">
      <c r="A130" s="2"/>
      <c r="B130" s="4"/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5"/>
      <c r="U130" s="5"/>
      <c r="V130" s="5"/>
    </row>
    <row r="131" spans="1:22" x14ac:dyDescent="0.2">
      <c r="A131" s="2"/>
      <c r="B131" s="4"/>
      <c r="C131" s="4"/>
      <c r="D131" s="4"/>
      <c r="E131" s="4"/>
      <c r="F131" s="4"/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5"/>
      <c r="U131" s="5"/>
      <c r="V131" s="5"/>
    </row>
    <row r="132" spans="1:22" x14ac:dyDescent="0.2">
      <c r="A132" s="2"/>
      <c r="B132" s="4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5"/>
      <c r="U132" s="5"/>
      <c r="V132" s="8"/>
    </row>
    <row r="133" spans="1:22" x14ac:dyDescent="0.2">
      <c r="A133" s="2"/>
      <c r="B133" s="4"/>
      <c r="C133" s="4"/>
      <c r="D133" s="4"/>
      <c r="E133" s="4"/>
      <c r="F133" s="4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8"/>
    </row>
    <row r="134" spans="1:22" x14ac:dyDescent="0.2">
      <c r="A134" s="2"/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8"/>
    </row>
    <row r="135" spans="1:22" x14ac:dyDescent="0.2">
      <c r="A135" s="2"/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8"/>
    </row>
    <row r="136" spans="1:22" x14ac:dyDescent="0.2">
      <c r="A136" s="2"/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8"/>
    </row>
    <row r="137" spans="1:22" x14ac:dyDescent="0.2">
      <c r="A137" s="6"/>
      <c r="B137" s="4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5"/>
      <c r="U137" s="5"/>
      <c r="V137" s="8"/>
    </row>
    <row r="138" spans="1:22" x14ac:dyDescent="0.2">
      <c r="A138" s="6"/>
      <c r="B138" s="4"/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5"/>
      <c r="U138" s="5"/>
      <c r="V138" s="8"/>
    </row>
    <row r="139" spans="1:22" x14ac:dyDescent="0.2">
      <c r="A139" s="6"/>
      <c r="B139" s="4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5"/>
      <c r="U139" s="5"/>
      <c r="V139" s="8"/>
    </row>
    <row r="140" spans="1:22" x14ac:dyDescent="0.2">
      <c r="A140" s="6"/>
      <c r="B140" s="4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5"/>
      <c r="U140" s="5"/>
      <c r="V140" s="8"/>
    </row>
    <row r="141" spans="1:22" x14ac:dyDescent="0.2">
      <c r="A141" s="6"/>
      <c r="B141" s="4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5"/>
      <c r="U141" s="5"/>
      <c r="V141" s="8"/>
    </row>
    <row r="142" spans="1:22" x14ac:dyDescent="0.2">
      <c r="A142" s="2"/>
      <c r="B142" s="4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5"/>
      <c r="U142" s="5"/>
      <c r="V142" s="8"/>
    </row>
    <row r="143" spans="1:22" x14ac:dyDescent="0.2">
      <c r="A143" s="2"/>
      <c r="B143" s="4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5"/>
      <c r="U143" s="5"/>
      <c r="V143" s="8"/>
    </row>
    <row r="144" spans="1:22" x14ac:dyDescent="0.2">
      <c r="A144" s="2"/>
      <c r="B144" s="4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5"/>
      <c r="U144" s="5"/>
      <c r="V144" s="8"/>
    </row>
    <row r="145" spans="1:22" x14ac:dyDescent="0.2">
      <c r="A145" s="2"/>
      <c r="B145" s="4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5"/>
      <c r="U145" s="5"/>
      <c r="V145" s="8"/>
    </row>
    <row r="146" spans="1:22" x14ac:dyDescent="0.2">
      <c r="A146" s="2"/>
      <c r="B146" s="4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5"/>
      <c r="U146" s="5"/>
      <c r="V146" s="8"/>
    </row>
    <row r="172" spans="1:3" x14ac:dyDescent="0.2">
      <c r="A172" t="e" cm="1">
        <f t="array" aca="1" ref="A172" ca="1">INDIRECT("'" &amp; E1 &amp; "'!$A$2:$A$66")</f>
        <v>#REF!</v>
      </c>
      <c r="B172" t="e" cm="1">
        <f t="array" aca="1" ref="B172" ca="1">INDIRECT("'" &amp; E1 &amp; "'!$B$2:$B$66")</f>
        <v>#REF!</v>
      </c>
      <c r="C172" t="e" cm="1">
        <f t="array" aca="1" ref="C172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179448-6C07-9643-92F5-BCCC93FEAC55}">
  <sheetPr codeName="Sheet19"/>
  <dimension ref="A1:V172"/>
  <sheetViews>
    <sheetView workbookViewId="0">
      <pane ySplit="2" topLeftCell="A3" activePane="bottomLeft" state="frozen"/>
      <selection activeCell="N24" sqref="N24"/>
      <selection pane="bottomLeft" activeCell="N24" sqref="N24"/>
    </sheetView>
  </sheetViews>
  <sheetFormatPr baseColWidth="10" defaultRowHeight="16" x14ac:dyDescent="0.2"/>
  <cols>
    <col min="1" max="1" width="21.1640625" customWidth="1"/>
    <col min="5" max="5" width="18.33203125" customWidth="1"/>
    <col min="6" max="6" width="21.5" customWidth="1"/>
    <col min="10" max="10" width="18.33203125" customWidth="1"/>
    <col min="11" max="11" width="16.6640625" customWidth="1"/>
    <col min="18" max="18" width="13" customWidth="1"/>
  </cols>
  <sheetData>
    <row r="1" spans="1:22" x14ac:dyDescent="0.2">
      <c r="B1" s="72" t="s">
        <v>5</v>
      </c>
      <c r="C1" s="72"/>
      <c r="D1" s="72"/>
      <c r="E1" s="72"/>
      <c r="F1" s="72"/>
      <c r="G1" s="73" t="s">
        <v>6</v>
      </c>
      <c r="H1" s="73"/>
      <c r="I1" s="73"/>
      <c r="J1" s="73"/>
      <c r="K1" s="73"/>
      <c r="L1" s="74" t="s">
        <v>15</v>
      </c>
      <c r="M1" s="74"/>
      <c r="N1" s="74"/>
      <c r="O1" s="74"/>
      <c r="P1" s="74"/>
      <c r="Q1" s="74"/>
      <c r="R1" s="74"/>
      <c r="S1" s="74"/>
      <c r="T1" s="74"/>
      <c r="U1" s="74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235</v>
      </c>
      <c r="O2" s="1" t="s">
        <v>236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257</v>
      </c>
      <c r="U2" s="1" t="s">
        <v>258</v>
      </c>
      <c r="V2" s="1" t="s">
        <v>237</v>
      </c>
    </row>
    <row r="3" spans="1:22" x14ac:dyDescent="0.2">
      <c r="A3" s="16" t="s">
        <v>294</v>
      </c>
      <c r="B3" s="4">
        <v>90500</v>
      </c>
      <c r="C3" s="4">
        <v>940800</v>
      </c>
      <c r="D3" s="4">
        <v>-850300</v>
      </c>
      <c r="E3" s="4">
        <v>-14833650000</v>
      </c>
      <c r="F3" s="4">
        <f t="shared" ref="F3:F79" si="0">E3+F4</f>
        <v>-418898809202</v>
      </c>
      <c r="K3">
        <f t="shared" ref="K3:K25" si="1">K4+J3</f>
        <v>11525440000</v>
      </c>
      <c r="L3" s="4">
        <v>524</v>
      </c>
      <c r="M3" s="4">
        <v>2001</v>
      </c>
      <c r="N3" s="4">
        <v>48</v>
      </c>
      <c r="O3" s="4">
        <v>96</v>
      </c>
      <c r="P3" s="4">
        <v>1185000</v>
      </c>
      <c r="Q3" s="4">
        <v>2859200</v>
      </c>
      <c r="R3" s="5">
        <v>0</v>
      </c>
      <c r="S3" s="4">
        <v>4435100</v>
      </c>
      <c r="T3" s="4">
        <f t="shared" ref="T3:T70" si="2">AVERAGE(S4,S13)</f>
        <v>7643400</v>
      </c>
      <c r="U3" s="4">
        <f t="shared" ref="U3:U72" si="3">MIN(S4:S8)</f>
        <v>6150491</v>
      </c>
      <c r="V3" s="5">
        <v>1.7100000000000001E-2</v>
      </c>
    </row>
    <row r="4" spans="1:22" x14ac:dyDescent="0.2">
      <c r="A4" s="16" t="s">
        <v>293</v>
      </c>
      <c r="B4" s="4">
        <v>75300</v>
      </c>
      <c r="C4" s="4">
        <v>1891351</v>
      </c>
      <c r="D4" s="4">
        <v>-1816051</v>
      </c>
      <c r="E4" s="4">
        <v>-31549870000</v>
      </c>
      <c r="F4" s="4">
        <f t="shared" si="0"/>
        <v>-404065159202</v>
      </c>
      <c r="G4" s="4">
        <v>0</v>
      </c>
      <c r="H4" s="4">
        <v>0</v>
      </c>
      <c r="I4" s="4">
        <v>0</v>
      </c>
      <c r="J4" s="4">
        <v>385230000</v>
      </c>
      <c r="K4">
        <f t="shared" si="1"/>
        <v>11525440000</v>
      </c>
      <c r="L4" s="4">
        <v>1696</v>
      </c>
      <c r="M4" s="4">
        <v>2501</v>
      </c>
      <c r="N4" s="4">
        <v>210</v>
      </c>
      <c r="O4" s="4">
        <v>231</v>
      </c>
      <c r="P4" s="4">
        <v>6300300</v>
      </c>
      <c r="Q4" s="4">
        <v>5919200</v>
      </c>
      <c r="R4" s="5">
        <v>2.9600000000000001E-2</v>
      </c>
      <c r="S4" s="4">
        <v>12973300</v>
      </c>
      <c r="T4" s="4">
        <f t="shared" si="2"/>
        <v>11841014</v>
      </c>
      <c r="U4" s="4">
        <f t="shared" si="3"/>
        <v>6150491</v>
      </c>
      <c r="V4" s="5">
        <v>3.7000000000000005E-2</v>
      </c>
    </row>
    <row r="5" spans="1:22" x14ac:dyDescent="0.2">
      <c r="A5" s="16" t="s">
        <v>292</v>
      </c>
      <c r="B5" s="4">
        <v>140600</v>
      </c>
      <c r="C5" s="4">
        <v>2699936</v>
      </c>
      <c r="D5" s="4">
        <v>-2559336</v>
      </c>
      <c r="E5" s="4">
        <v>-43569290000</v>
      </c>
      <c r="F5" s="4">
        <f t="shared" si="0"/>
        <v>-372515289202</v>
      </c>
      <c r="G5" s="4">
        <v>0</v>
      </c>
      <c r="H5" s="4">
        <v>0</v>
      </c>
      <c r="I5" s="4">
        <v>0</v>
      </c>
      <c r="J5" s="4">
        <v>121940000</v>
      </c>
      <c r="K5">
        <f t="shared" si="1"/>
        <v>11140210000</v>
      </c>
      <c r="L5" s="4">
        <v>2220</v>
      </c>
      <c r="M5" s="4">
        <v>3114</v>
      </c>
      <c r="N5" s="4">
        <v>268</v>
      </c>
      <c r="O5" s="4">
        <v>225</v>
      </c>
      <c r="P5" s="4">
        <v>9409500</v>
      </c>
      <c r="Q5" s="4">
        <v>5973600</v>
      </c>
      <c r="R5" s="5">
        <v>1.2E-2</v>
      </c>
      <c r="S5" s="4">
        <v>16202477</v>
      </c>
      <c r="T5" s="4">
        <f t="shared" si="2"/>
        <v>4692526.5</v>
      </c>
      <c r="U5" s="4">
        <f t="shared" si="3"/>
        <v>4069274</v>
      </c>
      <c r="V5" s="5">
        <v>4.0300000000000002E-2</v>
      </c>
    </row>
    <row r="6" spans="1:22" x14ac:dyDescent="0.2">
      <c r="A6" s="16" t="s">
        <v>291</v>
      </c>
      <c r="B6" s="4">
        <v>1053200</v>
      </c>
      <c r="C6" s="4">
        <v>652579</v>
      </c>
      <c r="D6" s="4">
        <v>400621</v>
      </c>
      <c r="E6" s="4">
        <v>6733350000</v>
      </c>
      <c r="F6" s="4">
        <f t="shared" si="0"/>
        <v>-328945999202</v>
      </c>
      <c r="K6">
        <f t="shared" si="1"/>
        <v>11018270000</v>
      </c>
      <c r="L6" s="4">
        <v>1279</v>
      </c>
      <c r="M6" s="4">
        <v>1735</v>
      </c>
      <c r="N6" s="4">
        <v>97</v>
      </c>
      <c r="O6" s="4">
        <v>111</v>
      </c>
      <c r="P6" s="4">
        <v>3069300</v>
      </c>
      <c r="Q6" s="4">
        <v>3447400</v>
      </c>
      <c r="R6" s="5">
        <v>6.0999999999999995E-3</v>
      </c>
      <c r="S6" s="4">
        <v>6532557</v>
      </c>
      <c r="T6" s="4">
        <f t="shared" si="2"/>
        <v>5005654</v>
      </c>
      <c r="U6" s="4">
        <f t="shared" si="3"/>
        <v>2571900</v>
      </c>
      <c r="V6" s="5">
        <v>2.3599999999999999E-2</v>
      </c>
    </row>
    <row r="7" spans="1:22" x14ac:dyDescent="0.2">
      <c r="A7" s="16" t="s">
        <v>288</v>
      </c>
      <c r="B7" s="4">
        <v>43228</v>
      </c>
      <c r="C7" s="4">
        <v>1114563</v>
      </c>
      <c r="D7" s="4">
        <v>-1071335</v>
      </c>
      <c r="E7" s="4">
        <v>-18005800000</v>
      </c>
      <c r="F7" s="4">
        <f t="shared" si="0"/>
        <v>-335679349202</v>
      </c>
      <c r="K7">
        <f t="shared" si="1"/>
        <v>11018270000</v>
      </c>
      <c r="L7" s="4">
        <v>779</v>
      </c>
      <c r="M7" s="4">
        <v>2188</v>
      </c>
      <c r="N7" s="4">
        <v>78</v>
      </c>
      <c r="O7" s="4">
        <v>113</v>
      </c>
      <c r="P7" s="4">
        <v>2211600</v>
      </c>
      <c r="Q7" s="4">
        <v>3930600</v>
      </c>
      <c r="R7" s="5">
        <v>0</v>
      </c>
      <c r="S7" s="4">
        <v>6150491</v>
      </c>
      <c r="T7" s="4">
        <f t="shared" si="2"/>
        <v>5983029</v>
      </c>
      <c r="U7" s="4">
        <f t="shared" si="3"/>
        <v>2571900</v>
      </c>
      <c r="V7" s="5">
        <v>2.64E-2</v>
      </c>
    </row>
    <row r="8" spans="1:22" x14ac:dyDescent="0.2">
      <c r="A8" s="16" t="s">
        <v>287</v>
      </c>
      <c r="B8" s="4">
        <v>135300</v>
      </c>
      <c r="C8" s="4">
        <v>1044680</v>
      </c>
      <c r="D8" s="4">
        <v>-909380</v>
      </c>
      <c r="E8" s="4">
        <v>-14972052451</v>
      </c>
      <c r="F8" s="4">
        <f t="shared" si="0"/>
        <v>-317673549202</v>
      </c>
      <c r="G8" s="4">
        <v>0</v>
      </c>
      <c r="H8" s="4">
        <v>0</v>
      </c>
      <c r="I8" s="4">
        <v>0</v>
      </c>
      <c r="J8" s="4">
        <v>11018270000</v>
      </c>
      <c r="K8">
        <f t="shared" si="1"/>
        <v>11018270000</v>
      </c>
      <c r="L8" s="4">
        <v>1016</v>
      </c>
      <c r="M8" s="4">
        <v>2304</v>
      </c>
      <c r="N8" s="4">
        <v>145</v>
      </c>
      <c r="O8" s="4">
        <v>172</v>
      </c>
      <c r="P8" s="4">
        <v>4799900</v>
      </c>
      <c r="Q8" s="4">
        <v>5224800</v>
      </c>
      <c r="R8" s="5">
        <v>3.0999999999999999E-3</v>
      </c>
      <c r="S8" s="4">
        <v>10246595</v>
      </c>
      <c r="T8" s="4">
        <f t="shared" si="2"/>
        <v>4623239.5</v>
      </c>
      <c r="U8" s="4">
        <f t="shared" si="3"/>
        <v>2313500</v>
      </c>
      <c r="V8" s="5">
        <v>3.0099999999999998E-2</v>
      </c>
    </row>
    <row r="9" spans="1:22" x14ac:dyDescent="0.2">
      <c r="A9" s="16" t="s">
        <v>286</v>
      </c>
      <c r="B9" s="4">
        <v>93700</v>
      </c>
      <c r="C9" s="4">
        <v>426900</v>
      </c>
      <c r="D9" s="4">
        <v>-333200</v>
      </c>
      <c r="E9" s="4">
        <v>-5603580000</v>
      </c>
      <c r="F9" s="4">
        <f t="shared" si="0"/>
        <v>-302701496751</v>
      </c>
      <c r="K9">
        <f t="shared" si="1"/>
        <v>0</v>
      </c>
      <c r="L9" s="4">
        <v>882</v>
      </c>
      <c r="M9" s="4">
        <v>1934</v>
      </c>
      <c r="N9" s="4">
        <v>101</v>
      </c>
      <c r="O9" s="4">
        <v>128</v>
      </c>
      <c r="P9" s="4">
        <v>2948100</v>
      </c>
      <c r="Q9" s="4">
        <v>3811400</v>
      </c>
      <c r="R9" s="5">
        <v>3.0999999999999999E-3</v>
      </c>
      <c r="S9" s="4">
        <v>6898475</v>
      </c>
      <c r="T9" s="4">
        <f t="shared" si="2"/>
        <v>3194308</v>
      </c>
      <c r="U9" s="4">
        <f t="shared" si="3"/>
        <v>2313500</v>
      </c>
      <c r="V9" s="5">
        <v>3.2400000000000005E-2</v>
      </c>
    </row>
    <row r="10" spans="1:22" x14ac:dyDescent="0.2">
      <c r="A10" s="16" t="s">
        <v>281</v>
      </c>
      <c r="B10" s="4">
        <v>64000</v>
      </c>
      <c r="C10" s="4">
        <v>366800</v>
      </c>
      <c r="D10" s="4">
        <v>-302800</v>
      </c>
      <c r="E10" s="4">
        <v>-5011360000</v>
      </c>
      <c r="F10" s="4">
        <f t="shared" si="0"/>
        <v>-297097916751</v>
      </c>
      <c r="K10">
        <f t="shared" si="1"/>
        <v>0</v>
      </c>
      <c r="L10" s="4">
        <v>541</v>
      </c>
      <c r="M10" s="4">
        <v>1334</v>
      </c>
      <c r="N10" s="4">
        <v>49</v>
      </c>
      <c r="O10" s="4">
        <v>70</v>
      </c>
      <c r="P10" s="4">
        <v>1715900</v>
      </c>
      <c r="Q10" s="4">
        <v>2184900</v>
      </c>
      <c r="R10" s="5">
        <v>3.0999999999999999E-3</v>
      </c>
      <c r="S10" s="4">
        <v>4069274</v>
      </c>
      <c r="T10" s="4">
        <f t="shared" si="2"/>
        <v>2203566</v>
      </c>
      <c r="U10" s="4">
        <f t="shared" si="3"/>
        <v>2313500</v>
      </c>
      <c r="V10" s="5">
        <v>1.8000000000000002E-2</v>
      </c>
    </row>
    <row r="11" spans="1:22" x14ac:dyDescent="0.2">
      <c r="A11" s="16" t="s">
        <v>273</v>
      </c>
      <c r="B11" s="4">
        <v>29100</v>
      </c>
      <c r="C11" s="4">
        <v>194000</v>
      </c>
      <c r="D11" s="4">
        <v>-164900</v>
      </c>
      <c r="E11" s="4">
        <v>-2719750000</v>
      </c>
      <c r="F11" s="4">
        <f t="shared" si="0"/>
        <v>-292086556751</v>
      </c>
      <c r="K11">
        <f t="shared" si="1"/>
        <v>0</v>
      </c>
      <c r="L11" s="4">
        <v>422</v>
      </c>
      <c r="M11" s="4">
        <v>1085</v>
      </c>
      <c r="N11" s="4">
        <v>25</v>
      </c>
      <c r="O11" s="4">
        <v>48</v>
      </c>
      <c r="P11" s="4">
        <v>860800</v>
      </c>
      <c r="Q11" s="4">
        <v>1540500</v>
      </c>
      <c r="R11" s="5">
        <v>-6.0000000000000001E-3</v>
      </c>
      <c r="S11" s="4">
        <v>2571900</v>
      </c>
      <c r="T11" s="4">
        <f t="shared" si="2"/>
        <v>2897272</v>
      </c>
      <c r="U11" s="4">
        <f t="shared" si="3"/>
        <v>2313500</v>
      </c>
      <c r="V11" s="5">
        <v>2.4E-2</v>
      </c>
    </row>
    <row r="12" spans="1:22" x14ac:dyDescent="0.2">
      <c r="A12" s="16" t="s">
        <v>272</v>
      </c>
      <c r="B12" s="4">
        <v>89900</v>
      </c>
      <c r="C12" s="4">
        <v>860160</v>
      </c>
      <c r="D12" s="4">
        <v>-770260</v>
      </c>
      <c r="E12" s="4">
        <v>-12865590000</v>
      </c>
      <c r="F12" s="4">
        <f t="shared" si="0"/>
        <v>-289366806751</v>
      </c>
      <c r="K12">
        <f t="shared" si="1"/>
        <v>0</v>
      </c>
      <c r="L12" s="4">
        <v>622</v>
      </c>
      <c r="M12" s="4">
        <v>1275</v>
      </c>
      <c r="N12" s="4">
        <v>71</v>
      </c>
      <c r="O12" s="4">
        <v>80</v>
      </c>
      <c r="P12" s="4">
        <v>1988600</v>
      </c>
      <c r="Q12" s="4">
        <v>2514000</v>
      </c>
      <c r="R12" s="5">
        <v>-3.0000000000000001E-3</v>
      </c>
      <c r="S12" s="4">
        <v>4508044</v>
      </c>
      <c r="T12" s="4">
        <f t="shared" si="2"/>
        <v>2203616.5</v>
      </c>
      <c r="U12" s="4">
        <f t="shared" si="3"/>
        <v>1719463</v>
      </c>
      <c r="V12" s="5">
        <v>2.0799999999999999E-2</v>
      </c>
    </row>
    <row r="13" spans="1:22" x14ac:dyDescent="0.2">
      <c r="A13" s="16" t="s">
        <v>248</v>
      </c>
      <c r="B13" s="4">
        <v>110800</v>
      </c>
      <c r="C13" s="4">
        <v>212000</v>
      </c>
      <c r="D13" s="4">
        <v>-101200</v>
      </c>
      <c r="E13" s="4">
        <v>-1670850000</v>
      </c>
      <c r="F13" s="4">
        <f t="shared" si="0"/>
        <v>-276501216751</v>
      </c>
      <c r="K13">
        <f t="shared" si="1"/>
        <v>0</v>
      </c>
      <c r="L13" s="4">
        <v>323</v>
      </c>
      <c r="M13" s="4">
        <v>882</v>
      </c>
      <c r="N13" s="4">
        <v>22</v>
      </c>
      <c r="O13" s="4">
        <v>48</v>
      </c>
      <c r="P13" s="4">
        <v>789600</v>
      </c>
      <c r="Q13" s="4">
        <v>1521800</v>
      </c>
      <c r="R13" s="5">
        <v>6.0999999999999995E-3</v>
      </c>
      <c r="S13" s="4">
        <v>2313500</v>
      </c>
      <c r="T13" s="4">
        <f t="shared" si="2"/>
        <v>4497554.5</v>
      </c>
      <c r="U13" s="4">
        <f t="shared" si="3"/>
        <v>1719463</v>
      </c>
      <c r="V13" s="5">
        <v>2.0899999999999998E-2</v>
      </c>
    </row>
    <row r="14" spans="1:22" x14ac:dyDescent="0.2">
      <c r="A14" s="16" t="s">
        <v>240</v>
      </c>
      <c r="B14" s="4">
        <v>128700</v>
      </c>
      <c r="C14" s="4">
        <v>1412467</v>
      </c>
      <c r="D14" s="4">
        <v>-1283767</v>
      </c>
      <c r="E14" s="4">
        <v>-21237330000</v>
      </c>
      <c r="F14" s="4">
        <f t="shared" si="0"/>
        <v>-274830366751</v>
      </c>
      <c r="K14">
        <f t="shared" si="1"/>
        <v>0</v>
      </c>
      <c r="L14" s="4">
        <v>1743</v>
      </c>
      <c r="M14" s="4">
        <v>2472</v>
      </c>
      <c r="N14" s="4">
        <v>130</v>
      </c>
      <c r="O14" s="4">
        <v>102</v>
      </c>
      <c r="P14" s="4">
        <v>3836600</v>
      </c>
      <c r="Q14" s="4">
        <v>3625400</v>
      </c>
      <c r="R14" s="5">
        <v>1.54E-2</v>
      </c>
      <c r="S14" s="4">
        <v>7479551</v>
      </c>
      <c r="T14" s="4">
        <f t="shared" si="2"/>
        <v>1979997.5</v>
      </c>
      <c r="U14" s="4">
        <f t="shared" si="3"/>
        <v>1719463</v>
      </c>
      <c r="V14" s="5">
        <v>3.8599999999999995E-2</v>
      </c>
    </row>
    <row r="15" spans="1:22" x14ac:dyDescent="0.2">
      <c r="A15" s="16" t="s">
        <v>239</v>
      </c>
      <c r="B15" s="4">
        <v>101200</v>
      </c>
      <c r="C15" s="4">
        <v>834735</v>
      </c>
      <c r="D15" s="4">
        <v>-733535</v>
      </c>
      <c r="E15" s="4">
        <v>-11806040000</v>
      </c>
      <c r="F15" s="4">
        <f t="shared" si="0"/>
        <v>-253593036751</v>
      </c>
      <c r="K15">
        <f t="shared" si="1"/>
        <v>0</v>
      </c>
      <c r="L15" s="4">
        <v>352</v>
      </c>
      <c r="M15" s="4">
        <v>1682</v>
      </c>
      <c r="N15" s="4">
        <v>28</v>
      </c>
      <c r="O15" s="4">
        <v>33</v>
      </c>
      <c r="P15" s="4">
        <v>1053500</v>
      </c>
      <c r="Q15" s="4">
        <v>1794200</v>
      </c>
      <c r="R15" s="5">
        <v>1.2500000000000001E-2</v>
      </c>
      <c r="S15" s="4">
        <v>2852496</v>
      </c>
      <c r="T15" s="4">
        <f t="shared" si="2"/>
        <v>2939894.5</v>
      </c>
      <c r="U15" s="4">
        <f t="shared" si="3"/>
        <v>1719463</v>
      </c>
      <c r="V15" s="5">
        <v>1.54E-2</v>
      </c>
    </row>
    <row r="16" spans="1:22" x14ac:dyDescent="0.2">
      <c r="A16" s="16" t="s">
        <v>238</v>
      </c>
      <c r="B16" s="4">
        <v>54700</v>
      </c>
      <c r="C16" s="4">
        <v>1155200</v>
      </c>
      <c r="D16" s="4">
        <v>-1100500</v>
      </c>
      <c r="E16" s="4">
        <v>-17737770000</v>
      </c>
      <c r="F16" s="4">
        <f t="shared" si="0"/>
        <v>-241786996751</v>
      </c>
      <c r="K16">
        <f t="shared" si="1"/>
        <v>0</v>
      </c>
      <c r="L16" s="4">
        <v>1105</v>
      </c>
      <c r="M16" s="4">
        <v>966</v>
      </c>
      <c r="N16" s="4">
        <v>54</v>
      </c>
      <c r="O16" s="4">
        <v>62</v>
      </c>
      <c r="P16" s="4">
        <v>1972100</v>
      </c>
      <c r="Q16" s="4">
        <v>1857100</v>
      </c>
      <c r="R16" s="5">
        <v>1.9099999999999999E-2</v>
      </c>
      <c r="S16" s="4">
        <v>3860817</v>
      </c>
      <c r="T16" s="4">
        <f t="shared" si="2"/>
        <v>1913434.5</v>
      </c>
      <c r="U16" s="4">
        <f t="shared" si="3"/>
        <v>1286500</v>
      </c>
      <c r="V16" s="5">
        <v>3.0699999999999998E-2</v>
      </c>
    </row>
    <row r="17" spans="1:21" x14ac:dyDescent="0.2">
      <c r="A17" s="16" t="s">
        <v>234</v>
      </c>
      <c r="B17" s="4">
        <v>8000</v>
      </c>
      <c r="C17" s="4">
        <v>575800</v>
      </c>
      <c r="D17" s="4">
        <v>-567800</v>
      </c>
      <c r="E17" s="4">
        <v>-8993770000</v>
      </c>
      <c r="F17" s="4">
        <f t="shared" si="0"/>
        <v>-224049226751</v>
      </c>
      <c r="K17">
        <f t="shared" si="1"/>
        <v>0</v>
      </c>
      <c r="L17" s="4">
        <v>154</v>
      </c>
      <c r="M17" s="4">
        <v>632</v>
      </c>
      <c r="N17" s="4">
        <v>15</v>
      </c>
      <c r="O17" s="4">
        <v>31</v>
      </c>
      <c r="P17" s="4">
        <v>15600</v>
      </c>
      <c r="Q17" s="4">
        <v>80600</v>
      </c>
      <c r="R17" s="5">
        <v>-3.0999999999999999E-3</v>
      </c>
      <c r="S17" s="4">
        <v>1719463</v>
      </c>
      <c r="T17" s="4">
        <f t="shared" si="2"/>
        <v>1978955.5</v>
      </c>
      <c r="U17" s="4">
        <f t="shared" si="3"/>
        <v>1286500</v>
      </c>
    </row>
    <row r="18" spans="1:21" x14ac:dyDescent="0.2">
      <c r="A18" s="16" t="s">
        <v>233</v>
      </c>
      <c r="B18" s="4">
        <v>15000</v>
      </c>
      <c r="C18" s="4">
        <v>396040</v>
      </c>
      <c r="D18" s="4">
        <v>-381040</v>
      </c>
      <c r="E18" s="4">
        <v>-6028170000</v>
      </c>
      <c r="F18" s="4">
        <f t="shared" si="0"/>
        <v>-215055456751</v>
      </c>
      <c r="K18">
        <f t="shared" si="1"/>
        <v>0</v>
      </c>
      <c r="L18" s="4"/>
      <c r="M18" s="4"/>
      <c r="N18" s="4"/>
      <c r="O18" s="4"/>
      <c r="P18" s="4">
        <v>1273200</v>
      </c>
      <c r="Q18" s="4">
        <v>880200</v>
      </c>
      <c r="R18" s="5">
        <v>6.4000000000000003E-3</v>
      </c>
      <c r="S18" s="4">
        <v>2348004</v>
      </c>
      <c r="T18" s="4">
        <f t="shared" si="2"/>
        <v>2091647</v>
      </c>
      <c r="U18" s="4">
        <f t="shared" si="3"/>
        <v>1286500</v>
      </c>
    </row>
    <row r="19" spans="1:21" x14ac:dyDescent="0.2">
      <c r="A19" s="16" t="s">
        <v>232</v>
      </c>
      <c r="B19" s="4">
        <v>300000</v>
      </c>
      <c r="C19" s="4">
        <v>392500</v>
      </c>
      <c r="D19" s="4">
        <v>-92500</v>
      </c>
      <c r="E19" s="4">
        <v>-1449060000</v>
      </c>
      <c r="F19" s="4">
        <f t="shared" si="0"/>
        <v>-209027286751</v>
      </c>
      <c r="K19">
        <f t="shared" si="1"/>
        <v>0</v>
      </c>
      <c r="L19" s="4"/>
      <c r="M19" s="4"/>
      <c r="N19" s="4"/>
      <c r="O19" s="4"/>
      <c r="P19" s="4">
        <v>932500</v>
      </c>
      <c r="Q19" s="4">
        <v>1236500</v>
      </c>
      <c r="R19" s="5">
        <v>3.2000000000000002E-3</v>
      </c>
      <c r="S19" s="4">
        <v>2319342</v>
      </c>
      <c r="T19" s="4">
        <f t="shared" si="2"/>
        <v>2225910.5</v>
      </c>
      <c r="U19" s="4">
        <f t="shared" si="3"/>
        <v>1107499</v>
      </c>
    </row>
    <row r="20" spans="1:21" x14ac:dyDescent="0.2">
      <c r="A20" s="16" t="s">
        <v>231</v>
      </c>
      <c r="B20" s="4">
        <v>459900</v>
      </c>
      <c r="C20" s="4">
        <v>697900</v>
      </c>
      <c r="D20" s="4">
        <v>-238000</v>
      </c>
      <c r="E20" s="4">
        <v>-3742440000</v>
      </c>
      <c r="F20" s="4">
        <f t="shared" si="0"/>
        <v>-207578226751</v>
      </c>
      <c r="K20">
        <f t="shared" si="1"/>
        <v>0</v>
      </c>
      <c r="L20" s="4"/>
      <c r="M20" s="4"/>
      <c r="N20" s="4"/>
      <c r="O20" s="4"/>
      <c r="P20" s="4">
        <v>447500</v>
      </c>
      <c r="Q20" s="4">
        <v>1271700</v>
      </c>
      <c r="R20" s="5">
        <v>3.3E-3</v>
      </c>
      <c r="S20" s="4">
        <v>1835232</v>
      </c>
      <c r="T20" s="4">
        <f t="shared" si="2"/>
        <v>2369773.5</v>
      </c>
      <c r="U20" s="4">
        <f t="shared" si="3"/>
        <v>1107499</v>
      </c>
    </row>
    <row r="21" spans="1:21" x14ac:dyDescent="0.2">
      <c r="A21" s="16" t="s">
        <v>230</v>
      </c>
      <c r="B21" s="4">
        <v>8800</v>
      </c>
      <c r="C21" s="4">
        <v>250628</v>
      </c>
      <c r="D21" s="4">
        <v>-241828</v>
      </c>
      <c r="E21" s="4">
        <v>-3790370000</v>
      </c>
      <c r="F21" s="4">
        <f t="shared" si="0"/>
        <v>-203835786751</v>
      </c>
      <c r="K21">
        <f t="shared" si="1"/>
        <v>0</v>
      </c>
      <c r="L21" s="4"/>
      <c r="M21" s="4"/>
      <c r="N21" s="4"/>
      <c r="O21" s="4"/>
      <c r="P21" s="4">
        <v>251900</v>
      </c>
      <c r="Q21" s="4">
        <v>924200</v>
      </c>
      <c r="R21" s="5">
        <v>0</v>
      </c>
      <c r="S21" s="4">
        <v>1286500</v>
      </c>
      <c r="T21" s="4">
        <f t="shared" si="2"/>
        <v>4459033.5</v>
      </c>
      <c r="U21" s="4">
        <f t="shared" si="3"/>
        <v>1107499</v>
      </c>
    </row>
    <row r="22" spans="1:21" x14ac:dyDescent="0.2">
      <c r="A22" s="16" t="s">
        <v>229</v>
      </c>
      <c r="B22" s="4">
        <v>0</v>
      </c>
      <c r="C22" s="4">
        <v>383100</v>
      </c>
      <c r="D22" s="4">
        <v>-383100</v>
      </c>
      <c r="E22" s="4">
        <v>-5953650000</v>
      </c>
      <c r="F22" s="4">
        <f t="shared" si="0"/>
        <v>-200045416751</v>
      </c>
      <c r="K22">
        <f t="shared" si="1"/>
        <v>0</v>
      </c>
      <c r="L22" s="4"/>
      <c r="M22" s="4"/>
      <c r="N22" s="4"/>
      <c r="O22" s="4"/>
      <c r="P22" s="4">
        <v>967400</v>
      </c>
      <c r="Q22" s="4">
        <v>925200</v>
      </c>
      <c r="R22" s="5">
        <v>1.6299999999999999E-2</v>
      </c>
      <c r="S22" s="4">
        <v>2093733</v>
      </c>
      <c r="T22" s="4">
        <f t="shared" si="2"/>
        <v>5467940</v>
      </c>
      <c r="U22" s="4">
        <f t="shared" si="3"/>
        <v>1107499</v>
      </c>
    </row>
    <row r="23" spans="1:21" x14ac:dyDescent="0.2">
      <c r="A23" s="16" t="s">
        <v>228</v>
      </c>
      <c r="B23" s="4">
        <v>200</v>
      </c>
      <c r="C23" s="4">
        <v>381500</v>
      </c>
      <c r="D23" s="4">
        <v>-381300</v>
      </c>
      <c r="E23" s="4">
        <v>-5868850000</v>
      </c>
      <c r="F23" s="4">
        <f t="shared" si="0"/>
        <v>-194091766751</v>
      </c>
      <c r="K23">
        <f t="shared" si="1"/>
        <v>0</v>
      </c>
      <c r="L23" s="4"/>
      <c r="M23" s="4"/>
      <c r="N23" s="4"/>
      <c r="O23" s="4"/>
      <c r="P23" s="4">
        <v>484200</v>
      </c>
      <c r="Q23" s="4">
        <v>950300</v>
      </c>
      <c r="R23" s="5">
        <v>-3.2000000000000002E-3</v>
      </c>
      <c r="S23" s="4">
        <v>1515558</v>
      </c>
      <c r="T23" s="4">
        <f t="shared" si="2"/>
        <v>5905730.5</v>
      </c>
      <c r="U23" s="4">
        <f t="shared" si="3"/>
        <v>1107499</v>
      </c>
    </row>
    <row r="24" spans="1:21" x14ac:dyDescent="0.2">
      <c r="A24" s="16" t="s">
        <v>222</v>
      </c>
      <c r="B24" s="4">
        <v>15400</v>
      </c>
      <c r="C24" s="4">
        <v>278900</v>
      </c>
      <c r="D24" s="4">
        <v>-263500</v>
      </c>
      <c r="E24" s="4">
        <v>-4080170000</v>
      </c>
      <c r="F24" s="4">
        <f t="shared" si="0"/>
        <v>-188222916751</v>
      </c>
      <c r="K24">
        <f t="shared" si="1"/>
        <v>0</v>
      </c>
      <c r="L24" s="4"/>
      <c r="M24" s="4"/>
      <c r="N24" s="4"/>
      <c r="O24" s="4"/>
      <c r="P24" s="4">
        <v>360500</v>
      </c>
      <c r="Q24" s="4">
        <v>629900</v>
      </c>
      <c r="R24" s="5">
        <v>6.6E-3</v>
      </c>
      <c r="S24" s="4">
        <v>1107499</v>
      </c>
      <c r="T24" s="4">
        <f t="shared" si="2"/>
        <v>6395410</v>
      </c>
      <c r="U24" s="4">
        <f t="shared" si="3"/>
        <v>1609907</v>
      </c>
    </row>
    <row r="25" spans="1:21" x14ac:dyDescent="0.2">
      <c r="A25" s="16" t="s">
        <v>213</v>
      </c>
      <c r="B25" s="4">
        <v>300</v>
      </c>
      <c r="C25" s="4">
        <v>458100</v>
      </c>
      <c r="D25" s="4">
        <v>-457800</v>
      </c>
      <c r="E25" s="4">
        <v>-7024430000</v>
      </c>
      <c r="F25" s="4">
        <f t="shared" si="0"/>
        <v>-184142746751</v>
      </c>
      <c r="K25">
        <f t="shared" si="1"/>
        <v>0</v>
      </c>
      <c r="L25" s="4"/>
      <c r="M25" s="4"/>
      <c r="N25" s="4"/>
      <c r="O25" s="4"/>
      <c r="P25" s="4">
        <v>456200</v>
      </c>
      <c r="Q25" s="4">
        <v>1392600</v>
      </c>
      <c r="R25" s="5">
        <v>-9.7000000000000003E-3</v>
      </c>
      <c r="S25" s="4">
        <v>2018972</v>
      </c>
      <c r="T25" s="4">
        <f t="shared" si="2"/>
        <v>2655216</v>
      </c>
      <c r="U25" s="4">
        <f t="shared" si="3"/>
        <v>1609907</v>
      </c>
    </row>
    <row r="26" spans="1:21" x14ac:dyDescent="0.2">
      <c r="A26" s="16" t="s">
        <v>212</v>
      </c>
      <c r="B26" s="4">
        <v>6900</v>
      </c>
      <c r="C26" s="4">
        <v>582209</v>
      </c>
      <c r="D26" s="4">
        <v>-575309</v>
      </c>
      <c r="E26" s="4">
        <v>-8999480000</v>
      </c>
      <c r="F26" s="4">
        <f t="shared" si="0"/>
        <v>-177118316751</v>
      </c>
      <c r="K26">
        <f>K27+J26</f>
        <v>0</v>
      </c>
      <c r="L26" s="4"/>
      <c r="M26" s="4"/>
      <c r="N26" s="4"/>
      <c r="O26" s="4"/>
      <c r="P26" s="4">
        <v>226300</v>
      </c>
      <c r="Q26" s="4">
        <v>1512900</v>
      </c>
      <c r="R26" s="5">
        <v>-1.5900000000000001E-2</v>
      </c>
      <c r="S26" s="4">
        <v>2107406</v>
      </c>
      <c r="T26" s="4">
        <f t="shared" si="2"/>
        <v>2520716.5</v>
      </c>
      <c r="U26" s="4">
        <f t="shared" si="3"/>
        <v>1609907</v>
      </c>
    </row>
    <row r="27" spans="1:21" x14ac:dyDescent="0.2">
      <c r="A27" s="16" t="s">
        <v>211</v>
      </c>
      <c r="B27" s="4">
        <v>200</v>
      </c>
      <c r="C27" s="4">
        <v>264200</v>
      </c>
      <c r="D27" s="4">
        <v>-264000</v>
      </c>
      <c r="E27" s="4">
        <v>-4152450000</v>
      </c>
      <c r="F27" s="4">
        <f t="shared" si="0"/>
        <v>-168118836751</v>
      </c>
      <c r="K27">
        <f>J27+K29</f>
        <v>0</v>
      </c>
      <c r="R27" s="5">
        <v>3.2000000000000002E-3</v>
      </c>
      <c r="S27" s="4">
        <v>1609907</v>
      </c>
      <c r="T27" s="4">
        <f t="shared" si="2"/>
        <v>1535799</v>
      </c>
      <c r="U27" s="4">
        <f t="shared" si="3"/>
        <v>1863952</v>
      </c>
    </row>
    <row r="28" spans="1:21" x14ac:dyDescent="0.2">
      <c r="A28" s="16" t="s">
        <v>210</v>
      </c>
      <c r="B28" s="4">
        <v>12100</v>
      </c>
      <c r="C28" s="4">
        <v>430100</v>
      </c>
      <c r="D28" s="4">
        <v>-418000</v>
      </c>
      <c r="E28" s="4">
        <v>-6604900000</v>
      </c>
      <c r="F28" s="4">
        <f t="shared" si="0"/>
        <v>-163966386751</v>
      </c>
      <c r="L28" s="4"/>
      <c r="M28" s="4"/>
      <c r="N28" s="4"/>
      <c r="O28" s="4"/>
      <c r="P28" s="4">
        <v>353000</v>
      </c>
      <c r="Q28" s="4">
        <v>1062800</v>
      </c>
      <c r="R28" s="5">
        <v>-9.3999999999999986E-3</v>
      </c>
      <c r="S28" s="4">
        <v>1863952</v>
      </c>
      <c r="T28" s="4">
        <f t="shared" si="2"/>
        <v>3605032</v>
      </c>
      <c r="U28" s="4">
        <f t="shared" si="3"/>
        <v>2616589</v>
      </c>
    </row>
    <row r="29" spans="1:21" x14ac:dyDescent="0.2">
      <c r="A29" s="16" t="s">
        <v>209</v>
      </c>
      <c r="B29" s="4">
        <v>400</v>
      </c>
      <c r="C29" s="4">
        <v>298900</v>
      </c>
      <c r="D29" s="4">
        <v>-298500</v>
      </c>
      <c r="E29" s="4">
        <v>-4758150000</v>
      </c>
      <c r="F29" s="4">
        <f t="shared" si="0"/>
        <v>-157361486751</v>
      </c>
      <c r="K29">
        <f>J29</f>
        <v>0</v>
      </c>
      <c r="R29" s="5">
        <v>-1.55E-2</v>
      </c>
      <c r="S29" s="4">
        <v>2616589</v>
      </c>
      <c r="T29" s="4">
        <f t="shared" si="2"/>
        <v>4324438.5</v>
      </c>
      <c r="U29" s="4">
        <f t="shared" si="3"/>
        <v>3453047</v>
      </c>
    </row>
    <row r="30" spans="1:21" x14ac:dyDescent="0.2">
      <c r="A30" s="16" t="s">
        <v>208</v>
      </c>
      <c r="B30" s="4">
        <v>34700</v>
      </c>
      <c r="C30" s="4">
        <v>748200</v>
      </c>
      <c r="D30" s="4">
        <v>-713500</v>
      </c>
      <c r="E30" s="4">
        <v>-11566360000</v>
      </c>
      <c r="F30" s="4">
        <f t="shared" si="0"/>
        <v>-152603336751</v>
      </c>
      <c r="R30" s="5">
        <v>-9.1999999999999998E-3</v>
      </c>
      <c r="S30" s="4">
        <v>3453047</v>
      </c>
      <c r="T30" s="4">
        <f t="shared" si="2"/>
        <v>4260509</v>
      </c>
      <c r="U30" s="4">
        <f t="shared" si="3"/>
        <v>3203026</v>
      </c>
    </row>
    <row r="31" spans="1:21" x14ac:dyDescent="0.2">
      <c r="A31" s="16" t="s">
        <v>207</v>
      </c>
      <c r="B31" s="4">
        <v>48300</v>
      </c>
      <c r="C31" s="4">
        <v>679330</v>
      </c>
      <c r="D31" s="4">
        <v>-631030</v>
      </c>
      <c r="E31" s="4">
        <v>-10366340000</v>
      </c>
      <c r="F31" s="4">
        <f t="shared" si="0"/>
        <v>-141036976751</v>
      </c>
      <c r="R31" s="5">
        <v>-9.1000000000000004E-3</v>
      </c>
      <c r="S31" s="4">
        <v>6824334</v>
      </c>
      <c r="T31" s="4">
        <f t="shared" si="2"/>
        <v>5504873.5</v>
      </c>
      <c r="U31" s="4">
        <f t="shared" si="3"/>
        <v>3203026</v>
      </c>
    </row>
    <row r="32" spans="1:21" x14ac:dyDescent="0.2">
      <c r="A32" s="16" t="s">
        <v>206</v>
      </c>
      <c r="B32" s="4">
        <v>14000</v>
      </c>
      <c r="C32" s="4">
        <v>1253740</v>
      </c>
      <c r="D32" s="4">
        <v>-1239740</v>
      </c>
      <c r="E32" s="4">
        <v>-20260150000</v>
      </c>
      <c r="F32" s="4">
        <f t="shared" si="0"/>
        <v>-130670636751</v>
      </c>
      <c r="R32" s="5">
        <v>2.1899999999999999E-2</v>
      </c>
      <c r="S32" s="4">
        <v>9420322</v>
      </c>
      <c r="T32" s="4">
        <f t="shared" si="2"/>
        <v>6153344</v>
      </c>
      <c r="U32" s="4">
        <f t="shared" si="3"/>
        <v>1207646</v>
      </c>
    </row>
    <row r="33" spans="1:21" x14ac:dyDescent="0.2">
      <c r="A33" s="16" t="s">
        <v>205</v>
      </c>
      <c r="B33" s="4">
        <v>66600</v>
      </c>
      <c r="C33" s="4">
        <v>1330840</v>
      </c>
      <c r="D33" s="4">
        <v>-1264240</v>
      </c>
      <c r="E33" s="4">
        <v>-20185190000</v>
      </c>
      <c r="F33" s="4">
        <f t="shared" si="0"/>
        <v>-110410486751</v>
      </c>
      <c r="R33" s="5">
        <v>1.5900000000000001E-2</v>
      </c>
      <c r="S33" s="4">
        <v>10703962</v>
      </c>
      <c r="T33" s="4">
        <f t="shared" si="2"/>
        <v>6677837</v>
      </c>
      <c r="U33" s="4">
        <f t="shared" si="3"/>
        <v>1207646</v>
      </c>
    </row>
    <row r="34" spans="1:21" x14ac:dyDescent="0.2">
      <c r="A34" s="16" t="s">
        <v>204</v>
      </c>
      <c r="B34" s="4">
        <v>54000</v>
      </c>
      <c r="C34" s="4">
        <v>349560</v>
      </c>
      <c r="D34" s="4">
        <v>-295560</v>
      </c>
      <c r="E34" s="4">
        <v>-4635820000</v>
      </c>
      <c r="F34" s="4">
        <f t="shared" si="0"/>
        <v>-90225296751</v>
      </c>
      <c r="R34" s="5">
        <v>2.6099999999999998E-2</v>
      </c>
      <c r="S34" s="4">
        <v>10771848</v>
      </c>
      <c r="T34" s="4">
        <f t="shared" si="2"/>
        <v>2444754.5</v>
      </c>
      <c r="U34" s="4">
        <f t="shared" si="3"/>
        <v>1207646</v>
      </c>
    </row>
    <row r="35" spans="1:21" x14ac:dyDescent="0.2">
      <c r="A35" s="16" t="s">
        <v>203</v>
      </c>
      <c r="B35" s="4">
        <v>55800</v>
      </c>
      <c r="C35" s="4">
        <v>331700</v>
      </c>
      <c r="D35" s="4">
        <v>-275900</v>
      </c>
      <c r="E35" s="4">
        <v>-4241030000</v>
      </c>
      <c r="F35" s="4">
        <f t="shared" si="0"/>
        <v>-85589476751</v>
      </c>
      <c r="R35" s="5">
        <v>3.3E-3</v>
      </c>
      <c r="S35" s="4">
        <v>3203026</v>
      </c>
      <c r="T35" s="4">
        <f t="shared" si="2"/>
        <v>2912692</v>
      </c>
      <c r="U35" s="4">
        <f t="shared" si="3"/>
        <v>1207646</v>
      </c>
    </row>
    <row r="36" spans="1:21" x14ac:dyDescent="0.2">
      <c r="A36" s="16" t="s">
        <v>202</v>
      </c>
      <c r="B36" s="4">
        <v>35500</v>
      </c>
      <c r="C36" s="4">
        <v>339690</v>
      </c>
      <c r="D36" s="4">
        <v>-304190</v>
      </c>
      <c r="E36" s="4">
        <v>-4663150000</v>
      </c>
      <c r="F36" s="4">
        <f t="shared" si="0"/>
        <v>-81348446751</v>
      </c>
      <c r="R36" s="5">
        <v>0</v>
      </c>
      <c r="S36" s="4">
        <v>3431526</v>
      </c>
      <c r="T36" s="4">
        <f t="shared" si="2"/>
        <v>1546170</v>
      </c>
      <c r="U36" s="4">
        <f t="shared" si="3"/>
        <v>1207646</v>
      </c>
    </row>
    <row r="37" spans="1:21" x14ac:dyDescent="0.2">
      <c r="A37" s="16" t="s">
        <v>201</v>
      </c>
      <c r="B37" s="4">
        <v>3000</v>
      </c>
      <c r="C37" s="4">
        <v>152400</v>
      </c>
      <c r="D37" s="4">
        <v>-149400</v>
      </c>
      <c r="E37" s="4">
        <v>-2286200000</v>
      </c>
      <c r="F37" s="4">
        <f t="shared" si="0"/>
        <v>-76685296751</v>
      </c>
      <c r="R37" s="5">
        <v>0</v>
      </c>
      <c r="S37" s="4">
        <v>1207646</v>
      </c>
      <c r="T37" s="4">
        <f t="shared" si="2"/>
        <v>3565621.5</v>
      </c>
      <c r="U37" s="4">
        <f t="shared" si="3"/>
        <v>1589425</v>
      </c>
    </row>
    <row r="38" spans="1:21" x14ac:dyDescent="0.2">
      <c r="A38" s="16" t="s">
        <v>200</v>
      </c>
      <c r="B38" s="4">
        <v>5100</v>
      </c>
      <c r="C38" s="4">
        <v>500947</v>
      </c>
      <c r="D38" s="4">
        <v>-495847</v>
      </c>
      <c r="E38" s="4">
        <v>-7670710000</v>
      </c>
      <c r="F38" s="4">
        <f t="shared" si="0"/>
        <v>-74399096751</v>
      </c>
      <c r="R38" s="5">
        <v>6.6E-3</v>
      </c>
      <c r="S38" s="4">
        <v>4593475</v>
      </c>
      <c r="T38" s="4">
        <f t="shared" si="2"/>
        <v>3215962.5</v>
      </c>
      <c r="U38" s="4">
        <f t="shared" si="3"/>
        <v>1589425</v>
      </c>
    </row>
    <row r="39" spans="1:21" x14ac:dyDescent="0.2">
      <c r="A39" s="16" t="s">
        <v>199</v>
      </c>
      <c r="B39" s="4">
        <v>5400</v>
      </c>
      <c r="C39" s="4">
        <v>446000</v>
      </c>
      <c r="D39" s="4">
        <v>-440600</v>
      </c>
      <c r="E39" s="4">
        <v>-6754190000</v>
      </c>
      <c r="F39" s="4">
        <f t="shared" si="0"/>
        <v>-66728386751</v>
      </c>
      <c r="R39" s="5">
        <v>1.34E-2</v>
      </c>
      <c r="S39" s="4">
        <v>5195830</v>
      </c>
      <c r="T39" s="4">
        <f t="shared" si="2"/>
        <v>2016315.5</v>
      </c>
      <c r="U39" s="4">
        <f t="shared" si="3"/>
        <v>1589425</v>
      </c>
    </row>
    <row r="40" spans="1:21" x14ac:dyDescent="0.2">
      <c r="A40" s="16" t="s">
        <v>198</v>
      </c>
      <c r="B40" s="4">
        <v>6500</v>
      </c>
      <c r="C40" s="4">
        <v>208250</v>
      </c>
      <c r="D40" s="4">
        <v>-201750</v>
      </c>
      <c r="E40" s="4">
        <v>-2977290000</v>
      </c>
      <c r="F40" s="4">
        <f t="shared" si="0"/>
        <v>-59974196751</v>
      </c>
      <c r="R40" s="5">
        <v>1.3600000000000001E-2</v>
      </c>
      <c r="S40" s="4">
        <v>1696684</v>
      </c>
      <c r="T40" s="4">
        <f t="shared" si="2"/>
        <v>3407368.5</v>
      </c>
      <c r="U40" s="4">
        <f t="shared" si="3"/>
        <v>1589425</v>
      </c>
    </row>
    <row r="41" spans="1:21" x14ac:dyDescent="0.2">
      <c r="A41" s="16" t="s">
        <v>197</v>
      </c>
      <c r="B41" s="4">
        <v>13600</v>
      </c>
      <c r="C41" s="4">
        <v>142200</v>
      </c>
      <c r="D41" s="4">
        <v>-128600</v>
      </c>
      <c r="E41" s="4">
        <v>-1947150000</v>
      </c>
      <c r="F41" s="4">
        <f t="shared" si="0"/>
        <v>-56996906751</v>
      </c>
      <c r="R41" s="5">
        <v>-2.3099999999999999E-2</v>
      </c>
      <c r="S41" s="4">
        <v>1589425</v>
      </c>
      <c r="T41" s="4">
        <f t="shared" si="2"/>
        <v>1514240</v>
      </c>
      <c r="U41" s="4">
        <f t="shared" si="3"/>
        <v>1602726</v>
      </c>
    </row>
    <row r="42" spans="1:21" x14ac:dyDescent="0.2">
      <c r="A42" s="16" t="s">
        <v>196</v>
      </c>
      <c r="B42" s="4">
        <v>200</v>
      </c>
      <c r="C42" s="4">
        <v>5301</v>
      </c>
      <c r="D42" s="4">
        <v>-5101</v>
      </c>
      <c r="E42" s="4">
        <v>-77520000</v>
      </c>
      <c r="F42" s="4">
        <f t="shared" si="0"/>
        <v>-55049756751</v>
      </c>
      <c r="R42" s="5">
        <v>0.01</v>
      </c>
      <c r="S42" s="4">
        <v>1602726</v>
      </c>
      <c r="T42" s="4">
        <f t="shared" si="2"/>
        <v>2390587.5</v>
      </c>
      <c r="U42" s="4">
        <f t="shared" si="3"/>
        <v>1686483</v>
      </c>
    </row>
    <row r="43" spans="1:21" x14ac:dyDescent="0.2">
      <c r="A43" s="16" t="s">
        <v>195</v>
      </c>
      <c r="B43" s="4">
        <v>500000</v>
      </c>
      <c r="C43" s="4">
        <v>103900</v>
      </c>
      <c r="D43" s="4">
        <v>396100</v>
      </c>
      <c r="E43" s="4">
        <v>6153340000</v>
      </c>
      <c r="F43" s="4">
        <f t="shared" si="0"/>
        <v>-54972236751</v>
      </c>
      <c r="R43" s="5">
        <v>-2.9100000000000001E-2</v>
      </c>
      <c r="S43" s="4">
        <v>2583826</v>
      </c>
      <c r="T43" s="4">
        <f t="shared" si="2"/>
        <v>1921736.5</v>
      </c>
      <c r="U43" s="4">
        <f t="shared" si="3"/>
        <v>1236095</v>
      </c>
    </row>
    <row r="44" spans="1:21" x14ac:dyDescent="0.2">
      <c r="A44" s="16" t="s">
        <v>194</v>
      </c>
      <c r="B44" s="4">
        <v>36827</v>
      </c>
      <c r="C44" s="4">
        <v>9600</v>
      </c>
      <c r="D44" s="4">
        <v>27227</v>
      </c>
      <c r="E44" s="4">
        <v>421990000</v>
      </c>
      <c r="F44" s="4">
        <f t="shared" si="0"/>
        <v>-61125576751</v>
      </c>
      <c r="R44" s="5">
        <v>-9.5999999999999992E-3</v>
      </c>
      <c r="S44" s="4">
        <v>1686483</v>
      </c>
      <c r="T44" s="4">
        <f t="shared" si="2"/>
        <v>2332748.5</v>
      </c>
      <c r="U44" s="4">
        <f t="shared" si="3"/>
        <v>1236095</v>
      </c>
    </row>
    <row r="45" spans="1:21" x14ac:dyDescent="0.2">
      <c r="A45" s="16" t="s">
        <v>193</v>
      </c>
      <c r="B45" s="4">
        <v>532400</v>
      </c>
      <c r="C45" s="4">
        <v>0</v>
      </c>
      <c r="D45" s="4">
        <v>532400</v>
      </c>
      <c r="E45" s="4">
        <v>8247950000</v>
      </c>
      <c r="F45" s="4">
        <f t="shared" si="0"/>
        <v>-61547566751</v>
      </c>
      <c r="R45" s="5">
        <v>1.6299999999999999E-2</v>
      </c>
      <c r="S45" s="4">
        <v>2393858</v>
      </c>
      <c r="T45" s="4">
        <f t="shared" si="2"/>
        <v>1825206.5</v>
      </c>
      <c r="U45" s="4">
        <f t="shared" si="3"/>
        <v>1236095</v>
      </c>
    </row>
    <row r="46" spans="1:21" x14ac:dyDescent="0.2">
      <c r="A46" s="16" t="s">
        <v>192</v>
      </c>
      <c r="B46" s="4">
        <v>586900</v>
      </c>
      <c r="C46" s="4">
        <v>17800</v>
      </c>
      <c r="D46" s="4">
        <v>569100</v>
      </c>
      <c r="E46" s="4">
        <v>8791280000</v>
      </c>
      <c r="F46" s="4">
        <f t="shared" si="0"/>
        <v>-69795516751</v>
      </c>
      <c r="R46" s="5">
        <v>0</v>
      </c>
      <c r="S46" s="4">
        <v>1884694</v>
      </c>
      <c r="T46" s="4">
        <f t="shared" si="2"/>
        <v>3512067</v>
      </c>
      <c r="U46" s="4">
        <f t="shared" si="3"/>
        <v>1236095</v>
      </c>
    </row>
    <row r="47" spans="1:21" x14ac:dyDescent="0.2">
      <c r="A47" s="16" t="s">
        <v>191</v>
      </c>
      <c r="B47" s="4">
        <v>300</v>
      </c>
      <c r="C47" s="4">
        <v>325400</v>
      </c>
      <c r="D47" s="4">
        <v>-325100</v>
      </c>
      <c r="E47" s="4">
        <v>-5064100000</v>
      </c>
      <c r="F47" s="4">
        <f t="shared" si="0"/>
        <v>-78586796751</v>
      </c>
      <c r="R47" s="5">
        <v>-1.9099999999999999E-2</v>
      </c>
      <c r="S47" s="4">
        <v>2537768</v>
      </c>
      <c r="T47" s="4">
        <f t="shared" si="2"/>
        <v>2317611</v>
      </c>
      <c r="U47" s="4">
        <f t="shared" si="3"/>
        <v>1236095</v>
      </c>
    </row>
    <row r="48" spans="1:21" x14ac:dyDescent="0.2">
      <c r="A48" s="16" t="s">
        <v>190</v>
      </c>
      <c r="B48" s="4">
        <v>300000</v>
      </c>
      <c r="C48" s="4">
        <v>153200</v>
      </c>
      <c r="D48" s="4">
        <v>146800</v>
      </c>
      <c r="E48" s="4">
        <v>2293010000</v>
      </c>
      <c r="F48" s="4">
        <f t="shared" si="0"/>
        <v>-73522696751</v>
      </c>
      <c r="R48" s="5">
        <v>-3.0999999999999999E-3</v>
      </c>
      <c r="S48" s="4">
        <v>1236095</v>
      </c>
      <c r="T48" s="4">
        <f t="shared" si="2"/>
        <v>2182705.5</v>
      </c>
      <c r="U48" s="4">
        <f t="shared" si="3"/>
        <v>1425754</v>
      </c>
    </row>
    <row r="49" spans="1:21" x14ac:dyDescent="0.2">
      <c r="A49" s="16" t="s">
        <v>189</v>
      </c>
      <c r="B49" s="4">
        <v>2100</v>
      </c>
      <c r="C49" s="4">
        <v>371500</v>
      </c>
      <c r="D49" s="4">
        <v>-369400</v>
      </c>
      <c r="E49" s="4">
        <v>-5838980000</v>
      </c>
      <c r="F49" s="4">
        <f t="shared" si="0"/>
        <v>-75815706751</v>
      </c>
      <c r="R49" s="5">
        <v>0</v>
      </c>
      <c r="S49" s="4">
        <v>2335947</v>
      </c>
      <c r="T49" s="4">
        <f t="shared" si="2"/>
        <v>3585431.5</v>
      </c>
      <c r="U49" s="4">
        <f t="shared" si="3"/>
        <v>1425754</v>
      </c>
    </row>
    <row r="50" spans="1:21" x14ac:dyDescent="0.2">
      <c r="A50" s="16" t="s">
        <v>188</v>
      </c>
      <c r="B50" s="4">
        <v>523300</v>
      </c>
      <c r="C50" s="4">
        <v>14241</v>
      </c>
      <c r="D50" s="4">
        <v>509059</v>
      </c>
      <c r="E50" s="4">
        <v>8042810000</v>
      </c>
      <c r="F50" s="4">
        <f t="shared" si="0"/>
        <v>-69976726751</v>
      </c>
      <c r="R50" s="5">
        <v>2.6200000000000001E-2</v>
      </c>
      <c r="S50" s="4">
        <v>5225312</v>
      </c>
      <c r="T50" s="4">
        <f t="shared" si="2"/>
        <v>2553792.5</v>
      </c>
      <c r="U50" s="4">
        <f t="shared" si="3"/>
        <v>1425754</v>
      </c>
    </row>
    <row r="51" spans="1:21" x14ac:dyDescent="0.2">
      <c r="A51" s="16" t="s">
        <v>187</v>
      </c>
      <c r="B51" s="4">
        <v>601100</v>
      </c>
      <c r="C51" s="4">
        <v>45300</v>
      </c>
      <c r="D51" s="4">
        <v>555800</v>
      </c>
      <c r="E51" s="4">
        <v>8552350000</v>
      </c>
      <c r="F51" s="4">
        <f t="shared" si="0"/>
        <v>-78019536751</v>
      </c>
      <c r="R51" s="5">
        <v>0</v>
      </c>
      <c r="S51" s="4">
        <v>1425754</v>
      </c>
      <c r="T51" s="4">
        <f t="shared" si="2"/>
        <v>2000328.5</v>
      </c>
      <c r="U51" s="4">
        <f t="shared" si="3"/>
        <v>1765719</v>
      </c>
    </row>
    <row r="52" spans="1:21" x14ac:dyDescent="0.2">
      <c r="A52" s="16" t="s">
        <v>186</v>
      </c>
      <c r="B52" s="4">
        <v>3784</v>
      </c>
      <c r="C52" s="4">
        <v>78600</v>
      </c>
      <c r="D52" s="4">
        <v>-74816</v>
      </c>
      <c r="E52" s="4">
        <v>-1164160000</v>
      </c>
      <c r="F52" s="4">
        <f t="shared" si="0"/>
        <v>-86571886751</v>
      </c>
      <c r="R52" s="5">
        <v>-2.5399999999999999E-2</v>
      </c>
      <c r="S52" s="4">
        <v>2197349</v>
      </c>
      <c r="T52" s="4">
        <f t="shared" si="2"/>
        <v>4301144.5</v>
      </c>
      <c r="U52" s="4">
        <f t="shared" si="3"/>
        <v>1765719</v>
      </c>
    </row>
    <row r="53" spans="1:21" x14ac:dyDescent="0.2">
      <c r="A53" s="16" t="s">
        <v>185</v>
      </c>
      <c r="B53" s="4">
        <v>4900</v>
      </c>
      <c r="C53" s="4">
        <v>429600</v>
      </c>
      <c r="D53" s="4">
        <v>-424700</v>
      </c>
      <c r="E53" s="4">
        <v>-6691150000</v>
      </c>
      <c r="F53" s="4">
        <f t="shared" si="0"/>
        <v>-85407726751</v>
      </c>
      <c r="R53" s="5">
        <v>-3.0999999999999999E-3</v>
      </c>
      <c r="S53" s="4">
        <v>2156990</v>
      </c>
      <c r="T53" s="4">
        <f t="shared" si="2"/>
        <v>4511219</v>
      </c>
      <c r="U53" s="4">
        <f t="shared" si="3"/>
        <v>1765719</v>
      </c>
    </row>
    <row r="54" spans="1:21" x14ac:dyDescent="0.2">
      <c r="A54" s="16" t="s">
        <v>184</v>
      </c>
      <c r="B54" s="4">
        <v>24800</v>
      </c>
      <c r="C54" s="4">
        <v>241200</v>
      </c>
      <c r="D54" s="4">
        <v>-216400</v>
      </c>
      <c r="E54" s="4">
        <v>-3366220000</v>
      </c>
      <c r="F54" s="4">
        <f t="shared" si="0"/>
        <v>-78716576751</v>
      </c>
      <c r="R54" s="5">
        <v>1.6200000000000003E-2</v>
      </c>
      <c r="S54" s="4">
        <v>2271639</v>
      </c>
      <c r="T54" s="4">
        <f t="shared" si="2"/>
        <v>2079429.5</v>
      </c>
      <c r="U54" s="4">
        <f t="shared" si="3"/>
        <v>1765719</v>
      </c>
    </row>
    <row r="55" spans="1:21" x14ac:dyDescent="0.2">
      <c r="A55" s="16" t="s">
        <v>183</v>
      </c>
      <c r="B55" s="4">
        <v>360200</v>
      </c>
      <c r="C55" s="4">
        <v>127014</v>
      </c>
      <c r="D55" s="4">
        <v>233186</v>
      </c>
      <c r="E55" s="4">
        <v>3650510000</v>
      </c>
      <c r="F55" s="4">
        <f t="shared" si="0"/>
        <v>-75350356751</v>
      </c>
      <c r="R55" s="5">
        <v>6.5000000000000006E-3</v>
      </c>
      <c r="S55" s="4">
        <v>1765719</v>
      </c>
      <c r="T55" s="4">
        <f t="shared" si="2"/>
        <v>3504842.5</v>
      </c>
      <c r="U55" s="4">
        <f t="shared" si="3"/>
        <v>1945551</v>
      </c>
    </row>
    <row r="56" spans="1:21" x14ac:dyDescent="0.2">
      <c r="A56" s="16" t="s">
        <v>182</v>
      </c>
      <c r="B56" s="4">
        <v>450021</v>
      </c>
      <c r="C56" s="4">
        <v>364902</v>
      </c>
      <c r="D56" s="4">
        <v>85119</v>
      </c>
      <c r="E56" s="4">
        <v>1362340000</v>
      </c>
      <c r="F56" s="4">
        <f t="shared" si="0"/>
        <v>-79000866751</v>
      </c>
      <c r="R56" s="5">
        <v>9.8999999999999991E-3</v>
      </c>
      <c r="S56" s="4">
        <v>4486366</v>
      </c>
      <c r="T56" s="4">
        <f t="shared" si="2"/>
        <v>2997250</v>
      </c>
      <c r="U56" s="4">
        <f t="shared" si="3"/>
        <v>1803308</v>
      </c>
    </row>
    <row r="57" spans="1:21" x14ac:dyDescent="0.2">
      <c r="A57" s="16" t="s">
        <v>181</v>
      </c>
      <c r="B57" s="4">
        <v>70400</v>
      </c>
      <c r="C57" s="4">
        <v>214500</v>
      </c>
      <c r="D57" s="4">
        <v>-144100</v>
      </c>
      <c r="E57" s="4">
        <v>-2232220000</v>
      </c>
      <c r="F57" s="4">
        <f t="shared" si="0"/>
        <v>-80363206751</v>
      </c>
      <c r="R57" s="5">
        <v>-9.7000000000000003E-3</v>
      </c>
      <c r="S57" s="4">
        <v>3399127</v>
      </c>
      <c r="T57" s="4">
        <f t="shared" si="2"/>
        <v>3026993</v>
      </c>
      <c r="U57" s="4">
        <f t="shared" si="3"/>
        <v>1803308</v>
      </c>
    </row>
    <row r="58" spans="1:21" x14ac:dyDescent="0.2">
      <c r="A58" s="16" t="s">
        <v>180</v>
      </c>
      <c r="B58" s="4">
        <v>210600</v>
      </c>
      <c r="C58" s="4">
        <v>141200</v>
      </c>
      <c r="D58" s="4">
        <v>69400</v>
      </c>
      <c r="E58" s="4">
        <v>1060833249</v>
      </c>
      <c r="F58" s="4">
        <f t="shared" si="0"/>
        <v>-78130986751</v>
      </c>
      <c r="R58" s="5">
        <v>1.9900000000000001E-2</v>
      </c>
      <c r="S58" s="4">
        <v>2029464</v>
      </c>
      <c r="T58" s="4">
        <f t="shared" si="2"/>
        <v>2359456.5</v>
      </c>
      <c r="U58" s="4">
        <f t="shared" si="3"/>
        <v>1803308</v>
      </c>
    </row>
    <row r="59" spans="1:21" x14ac:dyDescent="0.2">
      <c r="A59" s="16" t="s">
        <v>179</v>
      </c>
      <c r="B59" s="4">
        <v>538600</v>
      </c>
      <c r="C59" s="4">
        <v>68100</v>
      </c>
      <c r="D59" s="4">
        <v>470500</v>
      </c>
      <c r="E59" s="4">
        <v>7047190000</v>
      </c>
      <c r="F59" s="4">
        <f t="shared" si="0"/>
        <v>-79191820000</v>
      </c>
      <c r="R59" s="5">
        <v>3.0800000000000001E-2</v>
      </c>
      <c r="S59" s="4">
        <v>1945551</v>
      </c>
      <c r="T59" s="4">
        <f t="shared" si="2"/>
        <v>3850915.5</v>
      </c>
      <c r="U59" s="4">
        <f t="shared" si="3"/>
        <v>1803308</v>
      </c>
    </row>
    <row r="60" spans="1:21" x14ac:dyDescent="0.2">
      <c r="A60" s="16" t="s">
        <v>178</v>
      </c>
      <c r="B60" s="4">
        <v>474700</v>
      </c>
      <c r="C60" s="4">
        <v>182400</v>
      </c>
      <c r="D60" s="4">
        <v>292300</v>
      </c>
      <c r="E60" s="4">
        <v>4380210000</v>
      </c>
      <c r="F60" s="4">
        <f t="shared" si="0"/>
        <v>-86239010000</v>
      </c>
      <c r="R60" s="5">
        <v>1.3899999999999999E-2</v>
      </c>
      <c r="S60" s="4">
        <v>3681831</v>
      </c>
      <c r="T60" s="4">
        <f t="shared" si="2"/>
        <v>2092564.5</v>
      </c>
      <c r="U60" s="4">
        <f t="shared" si="3"/>
        <v>1803308</v>
      </c>
    </row>
    <row r="61" spans="1:21" x14ac:dyDescent="0.2">
      <c r="A61" s="16" t="s">
        <v>177</v>
      </c>
      <c r="B61" s="4">
        <v>67828</v>
      </c>
      <c r="C61" s="4">
        <v>270200</v>
      </c>
      <c r="D61" s="4">
        <v>-202372</v>
      </c>
      <c r="E61" s="4">
        <v>-3097950000</v>
      </c>
      <c r="F61" s="4">
        <f t="shared" si="0"/>
        <v>-90619220000</v>
      </c>
      <c r="R61" s="5">
        <v>-5.5500000000000001E-2</v>
      </c>
      <c r="S61" s="4">
        <v>1803308</v>
      </c>
      <c r="T61" s="4">
        <f t="shared" si="2"/>
        <v>4587971.5</v>
      </c>
      <c r="U61" s="4">
        <f t="shared" si="3"/>
        <v>2393140</v>
      </c>
    </row>
    <row r="62" spans="1:21" x14ac:dyDescent="0.2">
      <c r="A62" s="16" t="s">
        <v>176</v>
      </c>
      <c r="B62" s="4">
        <v>792400</v>
      </c>
      <c r="C62" s="4">
        <v>15100</v>
      </c>
      <c r="D62" s="4">
        <v>777300</v>
      </c>
      <c r="E62" s="4">
        <v>11634710000</v>
      </c>
      <c r="F62" s="4">
        <f t="shared" si="0"/>
        <v>-87521270000</v>
      </c>
      <c r="R62" s="5">
        <v>7.0000000000000007E-2</v>
      </c>
      <c r="S62" s="4">
        <v>6445299</v>
      </c>
      <c r="T62" s="4">
        <f t="shared" si="2"/>
        <v>4307143.5</v>
      </c>
      <c r="U62" s="4">
        <f t="shared" si="3"/>
        <v>2393140</v>
      </c>
    </row>
    <row r="63" spans="1:21" x14ac:dyDescent="0.2">
      <c r="A63" s="16" t="s">
        <v>175</v>
      </c>
      <c r="B63" s="4">
        <v>408100</v>
      </c>
      <c r="C63" s="4">
        <v>356728</v>
      </c>
      <c r="D63" s="4">
        <v>51372</v>
      </c>
      <c r="E63" s="4">
        <v>766960000</v>
      </c>
      <c r="F63" s="4">
        <f t="shared" si="0"/>
        <v>-99155980000</v>
      </c>
      <c r="R63" s="5">
        <v>-3.7000000000000005E-2</v>
      </c>
      <c r="S63" s="4">
        <v>6750799</v>
      </c>
      <c r="T63" s="4">
        <f t="shared" si="2"/>
        <v>2963374.5</v>
      </c>
      <c r="U63" s="4">
        <f t="shared" si="3"/>
        <v>2393140</v>
      </c>
    </row>
    <row r="64" spans="1:21" x14ac:dyDescent="0.2">
      <c r="A64" s="16" t="s">
        <v>174</v>
      </c>
      <c r="B64" s="4">
        <v>1000</v>
      </c>
      <c r="C64" s="4">
        <v>462200</v>
      </c>
      <c r="D64" s="4">
        <v>-461200</v>
      </c>
      <c r="E64" s="4">
        <v>-6867460000</v>
      </c>
      <c r="F64" s="4">
        <f t="shared" si="0"/>
        <v>-99922940000</v>
      </c>
      <c r="R64" s="5">
        <v>6.8000000000000005E-3</v>
      </c>
      <c r="S64" s="4">
        <v>2393140</v>
      </c>
      <c r="T64" s="4">
        <f t="shared" si="2"/>
        <v>2215304.5</v>
      </c>
      <c r="U64" s="4">
        <f t="shared" si="3"/>
        <v>2523319</v>
      </c>
    </row>
    <row r="65" spans="1:21" x14ac:dyDescent="0.2">
      <c r="A65" s="16" t="s">
        <v>173</v>
      </c>
      <c r="B65" s="4">
        <v>5500</v>
      </c>
      <c r="C65" s="4">
        <v>337921</v>
      </c>
      <c r="D65" s="4">
        <v>-332421</v>
      </c>
      <c r="E65" s="4">
        <v>-4907400000</v>
      </c>
      <c r="F65" s="4">
        <f t="shared" si="0"/>
        <v>-93055480000</v>
      </c>
      <c r="R65" s="5">
        <v>3.4999999999999996E-3</v>
      </c>
      <c r="S65" s="4">
        <v>2523319</v>
      </c>
      <c r="T65" s="4">
        <f t="shared" si="2"/>
        <v>3269869.5</v>
      </c>
      <c r="U65" s="4">
        <f t="shared" si="3"/>
        <v>2381821</v>
      </c>
    </row>
    <row r="66" spans="1:21" x14ac:dyDescent="0.2">
      <c r="A66" s="16" t="s">
        <v>172</v>
      </c>
      <c r="B66" s="4">
        <v>25900</v>
      </c>
      <c r="C66" s="4">
        <v>536200</v>
      </c>
      <c r="D66" s="4">
        <v>-510300</v>
      </c>
      <c r="E66" s="4">
        <v>-7514350000</v>
      </c>
      <c r="F66" s="4">
        <f t="shared" si="0"/>
        <v>-88148080000</v>
      </c>
      <c r="R66" s="5">
        <v>1.04E-2</v>
      </c>
      <c r="S66" s="4">
        <v>2595373</v>
      </c>
      <c r="T66" s="4">
        <f t="shared" si="2"/>
        <v>3488975.5</v>
      </c>
      <c r="U66" s="4">
        <f t="shared" si="3"/>
        <v>2381821</v>
      </c>
    </row>
    <row r="67" spans="1:21" x14ac:dyDescent="0.2">
      <c r="A67" s="16" t="s">
        <v>171</v>
      </c>
      <c r="B67" s="4">
        <v>75900</v>
      </c>
      <c r="C67" s="4">
        <v>515959</v>
      </c>
      <c r="D67" s="4">
        <v>-440059</v>
      </c>
      <c r="E67" s="4">
        <v>-6332210000</v>
      </c>
      <c r="F67" s="4">
        <f t="shared" si="0"/>
        <v>-80633730000</v>
      </c>
      <c r="R67" s="5">
        <v>3.56E-2</v>
      </c>
      <c r="S67" s="4">
        <v>4024522</v>
      </c>
      <c r="T67" s="4">
        <f t="shared" si="2"/>
        <v>4113084.5</v>
      </c>
      <c r="U67" s="4">
        <f t="shared" si="3"/>
        <v>1863488</v>
      </c>
    </row>
    <row r="68" spans="1:21" x14ac:dyDescent="0.2">
      <c r="A68" s="16" t="s">
        <v>170</v>
      </c>
      <c r="B68" s="4">
        <v>13900</v>
      </c>
      <c r="C68" s="4">
        <v>360998</v>
      </c>
      <c r="D68" s="4">
        <v>-347098</v>
      </c>
      <c r="E68" s="4">
        <v>-4895660000</v>
      </c>
      <c r="F68" s="4">
        <f t="shared" si="0"/>
        <v>-74301520000</v>
      </c>
      <c r="R68" s="5">
        <v>3.5999999999999999E-3</v>
      </c>
      <c r="S68" s="4">
        <v>2773362</v>
      </c>
      <c r="T68" s="4">
        <f t="shared" si="2"/>
        <v>2994976</v>
      </c>
      <c r="U68" s="4">
        <f t="shared" si="3"/>
        <v>1863488</v>
      </c>
    </row>
    <row r="69" spans="1:21" x14ac:dyDescent="0.2">
      <c r="A69" s="16" t="s">
        <v>169</v>
      </c>
      <c r="B69" s="4">
        <v>1100</v>
      </c>
      <c r="C69" s="4">
        <v>754200</v>
      </c>
      <c r="D69" s="4">
        <v>-753100</v>
      </c>
      <c r="E69" s="4">
        <v>-10613090000</v>
      </c>
      <c r="F69" s="4">
        <f t="shared" si="0"/>
        <v>-69405860000</v>
      </c>
      <c r="R69" s="5">
        <v>0</v>
      </c>
      <c r="S69" s="4">
        <v>4020000</v>
      </c>
      <c r="T69" s="4">
        <f t="shared" si="2"/>
        <v>2158312</v>
      </c>
      <c r="U69" s="4">
        <f t="shared" si="3"/>
        <v>1863488</v>
      </c>
    </row>
    <row r="70" spans="1:21" x14ac:dyDescent="0.2">
      <c r="A70" s="16" t="s">
        <v>168</v>
      </c>
      <c r="B70" s="4">
        <v>600</v>
      </c>
      <c r="C70" s="4">
        <v>378477</v>
      </c>
      <c r="D70" s="4">
        <v>-377877</v>
      </c>
      <c r="E70" s="4">
        <v>-5362570000</v>
      </c>
      <c r="F70" s="4">
        <f t="shared" si="0"/>
        <v>-58792770000</v>
      </c>
      <c r="R70" s="5">
        <v>-1.06E-2</v>
      </c>
      <c r="S70" s="4">
        <v>2381821</v>
      </c>
      <c r="T70" s="4">
        <f t="shared" si="2"/>
        <v>2843614.5</v>
      </c>
      <c r="U70" s="4">
        <f t="shared" si="3"/>
        <v>1863488</v>
      </c>
    </row>
    <row r="71" spans="1:21" x14ac:dyDescent="0.2">
      <c r="A71" s="16" t="s">
        <v>167</v>
      </c>
      <c r="B71" s="4">
        <v>2000</v>
      </c>
      <c r="C71" s="4">
        <v>351929</v>
      </c>
      <c r="D71" s="4">
        <v>-349929</v>
      </c>
      <c r="E71" s="4">
        <v>-4945980000</v>
      </c>
      <c r="F71" s="4">
        <f t="shared" si="0"/>
        <v>-53430200000</v>
      </c>
      <c r="R71" s="5">
        <v>-3.4999999999999996E-3</v>
      </c>
      <c r="S71" s="4">
        <v>2730644</v>
      </c>
      <c r="T71" s="4">
        <f>AVERAGE(S72,S81)</f>
        <v>1693918</v>
      </c>
      <c r="U71" s="4">
        <f t="shared" si="3"/>
        <v>1863488</v>
      </c>
    </row>
    <row r="72" spans="1:21" x14ac:dyDescent="0.2">
      <c r="A72" s="16" t="s">
        <v>166</v>
      </c>
      <c r="B72" s="4">
        <v>0</v>
      </c>
      <c r="C72" s="4">
        <v>395556</v>
      </c>
      <c r="D72" s="4">
        <v>-395556</v>
      </c>
      <c r="E72" s="4">
        <v>-5628090000</v>
      </c>
      <c r="F72" s="4">
        <f t="shared" si="0"/>
        <v>-48484220000</v>
      </c>
      <c r="R72" s="5">
        <v>0</v>
      </c>
      <c r="S72" s="4">
        <v>1863488</v>
      </c>
      <c r="U72" s="4">
        <f t="shared" si="3"/>
        <v>1907290</v>
      </c>
    </row>
    <row r="73" spans="1:21" x14ac:dyDescent="0.2">
      <c r="A73" s="16" t="s">
        <v>165</v>
      </c>
      <c r="B73" s="4">
        <v>100</v>
      </c>
      <c r="C73" s="4">
        <v>302300</v>
      </c>
      <c r="D73" s="4">
        <v>-302200</v>
      </c>
      <c r="E73" s="4">
        <v>-4319290000</v>
      </c>
      <c r="F73" s="4">
        <f t="shared" si="0"/>
        <v>-42856130000</v>
      </c>
      <c r="R73" s="5">
        <v>0</v>
      </c>
      <c r="S73" s="4">
        <v>3533609</v>
      </c>
      <c r="U73" s="4">
        <f t="shared" ref="U73:U75" si="4">MIN(S74:S78)</f>
        <v>1907290</v>
      </c>
    </row>
    <row r="74" spans="1:21" x14ac:dyDescent="0.2">
      <c r="A74" s="16" t="s">
        <v>164</v>
      </c>
      <c r="B74" s="4">
        <v>9500</v>
      </c>
      <c r="C74" s="4">
        <v>365800</v>
      </c>
      <c r="D74" s="4">
        <v>-356300</v>
      </c>
      <c r="E74" s="4">
        <v>-5045470000</v>
      </c>
      <c r="F74" s="4">
        <f t="shared" si="0"/>
        <v>-38536840000</v>
      </c>
      <c r="R74" s="5">
        <v>3.5999999999999999E-3</v>
      </c>
      <c r="S74" s="4">
        <v>1907290</v>
      </c>
      <c r="U74" s="4">
        <f t="shared" si="4"/>
        <v>1934803</v>
      </c>
    </row>
    <row r="75" spans="1:21" x14ac:dyDescent="0.2">
      <c r="A75" s="16" t="s">
        <v>163</v>
      </c>
      <c r="B75" s="4">
        <v>17500</v>
      </c>
      <c r="C75" s="4">
        <v>412100</v>
      </c>
      <c r="D75" s="4">
        <v>-394600</v>
      </c>
      <c r="E75" s="4">
        <v>-5586350000</v>
      </c>
      <c r="F75" s="4">
        <f t="shared" si="0"/>
        <v>-33491370000</v>
      </c>
      <c r="R75" s="5">
        <v>3.5999999999999999E-3</v>
      </c>
      <c r="S75" s="4">
        <v>3944366</v>
      </c>
      <c r="U75" s="4">
        <f t="shared" si="4"/>
        <v>1934803</v>
      </c>
    </row>
    <row r="76" spans="1:21" x14ac:dyDescent="0.2">
      <c r="A76" s="16" t="s">
        <v>162</v>
      </c>
      <c r="B76" s="4">
        <v>11500</v>
      </c>
      <c r="C76" s="4">
        <v>302000</v>
      </c>
      <c r="D76" s="4">
        <v>-290500</v>
      </c>
      <c r="E76" s="4">
        <v>-4043300000</v>
      </c>
      <c r="F76" s="4">
        <f t="shared" si="0"/>
        <v>-27905020000</v>
      </c>
      <c r="R76" s="5">
        <v>2.5499999999999998E-2</v>
      </c>
      <c r="S76" s="4">
        <v>2953429</v>
      </c>
      <c r="U76" s="4">
        <f>MIN(S77:S81)</f>
        <v>1524348</v>
      </c>
    </row>
    <row r="77" spans="1:21" x14ac:dyDescent="0.2">
      <c r="A77" s="16" t="s">
        <v>161</v>
      </c>
      <c r="B77" s="4">
        <v>114300</v>
      </c>
      <c r="C77" s="4">
        <v>300000</v>
      </c>
      <c r="D77" s="4">
        <v>-185700</v>
      </c>
      <c r="E77" s="4">
        <v>-2542820000</v>
      </c>
      <c r="F77" s="4">
        <f t="shared" si="0"/>
        <v>-23861720000</v>
      </c>
      <c r="R77" s="5">
        <v>1.11E-2</v>
      </c>
      <c r="S77" s="4">
        <v>5452807</v>
      </c>
    </row>
    <row r="78" spans="1:21" x14ac:dyDescent="0.2">
      <c r="A78" s="16" t="s">
        <v>160</v>
      </c>
      <c r="B78" s="4">
        <v>8000</v>
      </c>
      <c r="C78" s="4">
        <v>355300</v>
      </c>
      <c r="D78" s="4">
        <v>-347300</v>
      </c>
      <c r="E78" s="4">
        <v>-4723330000</v>
      </c>
      <c r="F78" s="4">
        <f t="shared" si="0"/>
        <v>-21318900000</v>
      </c>
      <c r="R78" s="5">
        <v>7.4999999999999997E-3</v>
      </c>
      <c r="S78" s="4">
        <v>1969952</v>
      </c>
    </row>
    <row r="79" spans="1:21" x14ac:dyDescent="0.2">
      <c r="A79" s="16" t="s">
        <v>159</v>
      </c>
      <c r="B79" s="4">
        <v>138930</v>
      </c>
      <c r="C79" s="4">
        <v>302706</v>
      </c>
      <c r="D79" s="4">
        <v>-163776</v>
      </c>
      <c r="E79" s="4">
        <v>-2190640000</v>
      </c>
      <c r="F79" s="4">
        <f t="shared" si="0"/>
        <v>-16595570000</v>
      </c>
      <c r="R79" s="5">
        <v>2.6699999999999998E-2</v>
      </c>
      <c r="S79" s="4">
        <v>1934803</v>
      </c>
    </row>
    <row r="80" spans="1:21" x14ac:dyDescent="0.2">
      <c r="A80" s="16" t="s">
        <v>158</v>
      </c>
      <c r="B80" s="4">
        <v>1650</v>
      </c>
      <c r="C80" s="4">
        <v>547300</v>
      </c>
      <c r="D80" s="4">
        <v>-545650</v>
      </c>
      <c r="E80" s="4">
        <v>-7306730000</v>
      </c>
      <c r="F80" s="4">
        <f>E80+F81</f>
        <v>-14404930000</v>
      </c>
      <c r="R80" s="5">
        <v>-3.6600000000000001E-2</v>
      </c>
      <c r="S80" s="4">
        <v>2956585</v>
      </c>
    </row>
    <row r="81" spans="1:22" x14ac:dyDescent="0.2">
      <c r="A81" s="16" t="s">
        <v>157</v>
      </c>
      <c r="B81" s="4">
        <v>1272</v>
      </c>
      <c r="C81" s="4">
        <v>514800</v>
      </c>
      <c r="D81" s="4">
        <v>-513528</v>
      </c>
      <c r="E81" s="4">
        <v>-7098200000</v>
      </c>
      <c r="F81" s="4">
        <f>E81</f>
        <v>-7098200000</v>
      </c>
      <c r="R81" s="5">
        <v>-1.44E-2</v>
      </c>
      <c r="S81" s="4">
        <v>1524348</v>
      </c>
    </row>
    <row r="82" spans="1:22" x14ac:dyDescent="0.2">
      <c r="A82" s="2"/>
      <c r="B82" s="4"/>
      <c r="C82" s="4"/>
      <c r="D82" s="4"/>
      <c r="E82" s="4"/>
      <c r="F82" s="4">
        <f>E82</f>
        <v>0</v>
      </c>
      <c r="G82" s="4"/>
      <c r="H82" s="4"/>
      <c r="I82" s="4"/>
      <c r="J82" s="4"/>
      <c r="K82" s="4"/>
      <c r="L82" s="4"/>
      <c r="M82" s="4"/>
      <c r="N82" s="4"/>
      <c r="O82" s="4"/>
      <c r="P82" s="4"/>
      <c r="Q82" s="4"/>
      <c r="R82" s="4"/>
      <c r="S82" s="4"/>
      <c r="T82" s="5"/>
      <c r="U82" s="5"/>
      <c r="V82" s="5"/>
    </row>
    <row r="83" spans="1:22" x14ac:dyDescent="0.2">
      <c r="A83" s="2"/>
      <c r="B83" s="4"/>
      <c r="C83" s="4"/>
      <c r="D83" s="4"/>
      <c r="E83" s="4"/>
      <c r="F83" s="4"/>
      <c r="G83" s="4"/>
      <c r="H83" s="4"/>
      <c r="I83" s="4"/>
      <c r="J83" s="4"/>
      <c r="K83" s="4"/>
      <c r="L83" s="4"/>
      <c r="M83" s="4"/>
      <c r="N83" s="4"/>
      <c r="O83" s="4"/>
      <c r="P83" s="4"/>
      <c r="Q83" s="4"/>
      <c r="R83" s="4"/>
      <c r="S83" s="4"/>
      <c r="T83" s="5"/>
      <c r="U83" s="5"/>
      <c r="V83" s="5"/>
    </row>
    <row r="84" spans="1:22" x14ac:dyDescent="0.2">
      <c r="A84" s="2"/>
      <c r="B84" s="4"/>
      <c r="C84" s="4"/>
      <c r="D84" s="4"/>
      <c r="E84" s="4"/>
      <c r="F84" s="4"/>
      <c r="G84" s="4"/>
      <c r="H84" s="4"/>
      <c r="I84" s="4"/>
      <c r="J84" s="4"/>
      <c r="K84" s="4"/>
      <c r="L84" s="4"/>
      <c r="M84" s="4"/>
      <c r="N84" s="4"/>
      <c r="O84" s="4"/>
      <c r="P84" s="4"/>
      <c r="Q84" s="4"/>
      <c r="R84" s="4"/>
      <c r="S84" s="4"/>
      <c r="T84" s="5"/>
      <c r="U84" s="5"/>
      <c r="V84" s="5"/>
    </row>
    <row r="85" spans="1:22" x14ac:dyDescent="0.2">
      <c r="A85" s="2"/>
      <c r="B85" s="4"/>
      <c r="C85" s="4"/>
      <c r="D85" s="4"/>
      <c r="E85" s="4"/>
      <c r="F85" s="4"/>
      <c r="G85" s="4"/>
      <c r="H85" s="4"/>
      <c r="I85" s="4"/>
      <c r="J85" s="4"/>
      <c r="K85" s="4"/>
      <c r="L85" s="4"/>
      <c r="M85" s="4"/>
      <c r="N85" s="4"/>
      <c r="O85" s="4"/>
      <c r="P85" s="4"/>
      <c r="Q85" s="4"/>
      <c r="R85" s="4"/>
      <c r="S85" s="4"/>
      <c r="T85" s="5"/>
      <c r="U85" s="5"/>
      <c r="V85" s="5"/>
    </row>
    <row r="86" spans="1:22" x14ac:dyDescent="0.2">
      <c r="A86" s="2"/>
      <c r="B86" s="4"/>
      <c r="C86" s="4"/>
      <c r="D86" s="4"/>
      <c r="E86" s="4"/>
      <c r="F86" s="4"/>
      <c r="G86" s="4"/>
      <c r="H86" s="4"/>
      <c r="I86" s="4"/>
      <c r="J86" s="4"/>
      <c r="K86" s="4"/>
      <c r="L86" s="4"/>
      <c r="M86" s="4"/>
      <c r="N86" s="4"/>
      <c r="O86" s="4"/>
      <c r="P86" s="4"/>
      <c r="Q86" s="4"/>
      <c r="R86" s="4"/>
      <c r="S86" s="4"/>
      <c r="T86" s="5"/>
      <c r="U86" s="5"/>
      <c r="V86" s="5"/>
    </row>
    <row r="87" spans="1:22" x14ac:dyDescent="0.2">
      <c r="A87" s="2"/>
      <c r="B87" s="4"/>
      <c r="C87" s="4"/>
      <c r="D87" s="4"/>
      <c r="E87" s="4"/>
      <c r="F87" s="4"/>
      <c r="G87" s="4"/>
      <c r="H87" s="4"/>
      <c r="I87" s="4"/>
      <c r="J87" s="4"/>
      <c r="K87" s="4"/>
      <c r="L87" s="4"/>
      <c r="M87" s="4"/>
      <c r="N87" s="4"/>
      <c r="O87" s="4"/>
      <c r="P87" s="4"/>
      <c r="Q87" s="4"/>
      <c r="R87" s="4"/>
      <c r="S87" s="4"/>
      <c r="T87" s="5"/>
      <c r="U87" s="5"/>
      <c r="V87" s="5"/>
    </row>
    <row r="88" spans="1:22" x14ac:dyDescent="0.2">
      <c r="A88" s="2"/>
      <c r="B88" s="4"/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5"/>
      <c r="U88" s="5"/>
      <c r="V88" s="5"/>
    </row>
    <row r="89" spans="1:22" x14ac:dyDescent="0.2">
      <c r="A89" s="2"/>
      <c r="B89" s="4"/>
      <c r="C89" s="4"/>
      <c r="D89" s="4"/>
      <c r="E89" s="4"/>
      <c r="F89" s="4"/>
      <c r="G89" s="4"/>
      <c r="H89" s="4"/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  <c r="T89" s="5"/>
      <c r="U89" s="5"/>
      <c r="V89" s="5"/>
    </row>
    <row r="90" spans="1:22" x14ac:dyDescent="0.2">
      <c r="A90" s="2"/>
      <c r="B90" s="4"/>
      <c r="C90" s="4"/>
      <c r="D90" s="4"/>
      <c r="E90" s="4"/>
      <c r="F90" s="4"/>
      <c r="G90" s="4"/>
      <c r="H90" s="4"/>
      <c r="I90" s="4"/>
      <c r="J90" s="4"/>
      <c r="K90" s="4"/>
      <c r="L90" s="4"/>
      <c r="M90" s="4"/>
      <c r="N90" s="4"/>
      <c r="O90" s="4"/>
      <c r="P90" s="4"/>
      <c r="Q90" s="4"/>
      <c r="R90" s="4"/>
      <c r="S90" s="4"/>
      <c r="T90" s="5"/>
      <c r="U90" s="5"/>
      <c r="V90" s="5"/>
    </row>
    <row r="91" spans="1:22" x14ac:dyDescent="0.2">
      <c r="A91" s="2"/>
      <c r="B91" s="4"/>
      <c r="C91" s="4"/>
      <c r="D91" s="4"/>
      <c r="E91" s="4"/>
      <c r="F91" s="4"/>
      <c r="G91" s="4"/>
      <c r="H91" s="4"/>
      <c r="I91" s="4"/>
      <c r="J91" s="4"/>
      <c r="K91" s="4"/>
      <c r="L91" s="4"/>
      <c r="M91" s="4"/>
      <c r="N91" s="4"/>
      <c r="O91" s="4"/>
      <c r="P91" s="4"/>
      <c r="Q91" s="4"/>
      <c r="R91" s="4"/>
      <c r="S91" s="4"/>
      <c r="T91" s="5"/>
      <c r="U91" s="5"/>
      <c r="V91" s="5"/>
    </row>
    <row r="92" spans="1:22" x14ac:dyDescent="0.2">
      <c r="A92" s="6"/>
      <c r="B92" s="4"/>
      <c r="C92" s="4"/>
      <c r="D92" s="4"/>
      <c r="E92" s="4"/>
      <c r="F92" s="4"/>
      <c r="G92" s="4"/>
      <c r="H92" s="4"/>
      <c r="I92" s="4"/>
      <c r="J92" s="4"/>
      <c r="K92" s="4"/>
      <c r="L92" s="4"/>
      <c r="M92" s="4"/>
      <c r="N92" s="4"/>
      <c r="O92" s="4"/>
      <c r="P92" s="4"/>
      <c r="Q92" s="4"/>
      <c r="R92" s="4"/>
      <c r="S92" s="4"/>
      <c r="T92" s="5"/>
      <c r="U92" s="5"/>
      <c r="V92" s="5"/>
    </row>
    <row r="93" spans="1:22" x14ac:dyDescent="0.2">
      <c r="A93" s="6"/>
      <c r="B93" s="4"/>
      <c r="C93" s="4"/>
      <c r="D93" s="4"/>
      <c r="E93" s="4"/>
      <c r="F93" s="4"/>
      <c r="G93" s="4"/>
      <c r="H93" s="4"/>
      <c r="I93" s="4"/>
      <c r="J93" s="4"/>
      <c r="K93" s="4"/>
      <c r="L93" s="4"/>
      <c r="M93" s="4"/>
      <c r="N93" s="4"/>
      <c r="O93" s="4"/>
      <c r="P93" s="4"/>
      <c r="Q93" s="4"/>
      <c r="R93" s="4"/>
      <c r="S93" s="4"/>
      <c r="T93" s="5"/>
      <c r="U93" s="5"/>
      <c r="V93" s="5"/>
    </row>
    <row r="94" spans="1:22" x14ac:dyDescent="0.2">
      <c r="A94" s="6"/>
      <c r="B94" s="4"/>
      <c r="C94" s="4"/>
      <c r="D94" s="4"/>
      <c r="E94" s="4"/>
      <c r="F94" s="4"/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5"/>
      <c r="U94" s="5"/>
      <c r="V94" s="5"/>
    </row>
    <row r="95" spans="1:22" x14ac:dyDescent="0.2">
      <c r="A95" s="6"/>
      <c r="B95" s="4"/>
      <c r="C95" s="4"/>
      <c r="D95" s="4"/>
      <c r="E95" s="4"/>
      <c r="F95" s="4"/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5"/>
      <c r="U95" s="5"/>
      <c r="V95" s="5"/>
    </row>
    <row r="96" spans="1:22" x14ac:dyDescent="0.2">
      <c r="A96" s="6"/>
      <c r="B96" s="4"/>
      <c r="C96" s="4"/>
      <c r="D96" s="4"/>
      <c r="E96" s="4"/>
      <c r="F96" s="4"/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5"/>
      <c r="U96" s="5"/>
      <c r="V96" s="5"/>
    </row>
    <row r="97" spans="1:22" x14ac:dyDescent="0.2">
      <c r="A97" s="6"/>
      <c r="B97" s="4"/>
      <c r="C97" s="4"/>
      <c r="D97" s="4"/>
      <c r="E97" s="4"/>
      <c r="F97" s="4"/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5"/>
      <c r="U97" s="5"/>
      <c r="V97" s="5"/>
    </row>
    <row r="98" spans="1:22" x14ac:dyDescent="0.2">
      <c r="A98" s="6"/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5"/>
      <c r="U98" s="5"/>
      <c r="V98" s="5"/>
    </row>
    <row r="99" spans="1:22" x14ac:dyDescent="0.2">
      <c r="A99" s="6"/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5"/>
      <c r="U99" s="5"/>
      <c r="V99" s="5"/>
    </row>
    <row r="100" spans="1:22" x14ac:dyDescent="0.2">
      <c r="A100" s="6"/>
      <c r="B100" s="4"/>
      <c r="C100" s="4"/>
      <c r="D100" s="4"/>
      <c r="E100" s="4"/>
      <c r="F100" s="4"/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5"/>
      <c r="U100" s="5"/>
      <c r="V100" s="5"/>
    </row>
    <row r="101" spans="1:22" x14ac:dyDescent="0.2">
      <c r="A101" s="6"/>
      <c r="B101" s="4"/>
      <c r="C101" s="4"/>
      <c r="D101" s="4"/>
      <c r="E101" s="4"/>
      <c r="F101" s="4"/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5"/>
      <c r="U101" s="5"/>
      <c r="V101" s="5"/>
    </row>
    <row r="102" spans="1:22" x14ac:dyDescent="0.2">
      <c r="A102" s="2"/>
      <c r="B102" s="4"/>
      <c r="C102" s="4"/>
      <c r="D102" s="4"/>
      <c r="E102" s="4"/>
      <c r="F102" s="4"/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5"/>
      <c r="U102" s="5"/>
      <c r="V102" s="5"/>
    </row>
    <row r="103" spans="1:22" x14ac:dyDescent="0.2">
      <c r="A103" s="2"/>
      <c r="B103" s="4"/>
      <c r="C103" s="4"/>
      <c r="D103" s="4"/>
      <c r="E103" s="4"/>
      <c r="F103" s="4"/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5"/>
      <c r="U103" s="5"/>
      <c r="V103" s="5"/>
    </row>
    <row r="104" spans="1:22" x14ac:dyDescent="0.2">
      <c r="A104" s="6"/>
      <c r="B104" s="4"/>
      <c r="C104" s="4"/>
      <c r="D104" s="4"/>
      <c r="E104" s="4"/>
      <c r="F104" s="4"/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5"/>
      <c r="U104" s="5"/>
      <c r="V104" s="5"/>
    </row>
    <row r="105" spans="1:22" x14ac:dyDescent="0.2">
      <c r="A105" s="6"/>
      <c r="B105" s="4"/>
      <c r="C105" s="4"/>
      <c r="D105" s="4"/>
      <c r="E105" s="4"/>
      <c r="F105" s="4"/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5"/>
      <c r="U105" s="5"/>
      <c r="V105" s="5"/>
    </row>
    <row r="106" spans="1:22" x14ac:dyDescent="0.2">
      <c r="A106" s="6"/>
      <c r="B106" s="4"/>
      <c r="C106" s="4"/>
      <c r="D106" s="4"/>
      <c r="E106" s="4"/>
      <c r="F106" s="4"/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5"/>
      <c r="U106" s="5"/>
      <c r="V106" s="5"/>
    </row>
    <row r="107" spans="1:22" x14ac:dyDescent="0.2">
      <c r="A107" s="6"/>
      <c r="B107" s="4"/>
      <c r="C107" s="4"/>
      <c r="D107" s="4"/>
      <c r="E107" s="4"/>
      <c r="F107" s="4"/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5"/>
      <c r="U107" s="5"/>
      <c r="V107" s="5"/>
    </row>
    <row r="108" spans="1:22" x14ac:dyDescent="0.2">
      <c r="A108" s="6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5"/>
      <c r="U108" s="5"/>
      <c r="V108" s="5"/>
    </row>
    <row r="109" spans="1:22" x14ac:dyDescent="0.2">
      <c r="A109" s="6"/>
      <c r="B109" s="4"/>
      <c r="C109" s="4"/>
      <c r="D109" s="4"/>
      <c r="E109" s="4"/>
      <c r="F109" s="4"/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5"/>
      <c r="U109" s="5"/>
      <c r="V109" s="5"/>
    </row>
    <row r="110" spans="1:22" x14ac:dyDescent="0.2">
      <c r="A110" s="6"/>
      <c r="B110" s="4"/>
      <c r="C110" s="4"/>
      <c r="D110" s="4"/>
      <c r="E110" s="4"/>
      <c r="F110" s="4"/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5"/>
      <c r="U110" s="5"/>
      <c r="V110" s="5"/>
    </row>
    <row r="111" spans="1:22" x14ac:dyDescent="0.2">
      <c r="A111" s="6"/>
      <c r="B111" s="4"/>
      <c r="C111" s="4"/>
      <c r="D111" s="4"/>
      <c r="E111" s="4"/>
      <c r="F111" s="4"/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5"/>
      <c r="U111" s="5"/>
      <c r="V111" s="5"/>
    </row>
    <row r="112" spans="1:22" x14ac:dyDescent="0.2">
      <c r="A112" s="6"/>
      <c r="B112" s="4"/>
      <c r="C112" s="4"/>
      <c r="D112" s="4"/>
      <c r="E112" s="4"/>
      <c r="F112" s="4"/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5"/>
      <c r="U112" s="5"/>
      <c r="V112" s="5"/>
    </row>
    <row r="113" spans="1:22" x14ac:dyDescent="0.2">
      <c r="A113" s="6"/>
      <c r="B113" s="4"/>
      <c r="C113" s="4"/>
      <c r="D113" s="4"/>
      <c r="E113" s="4"/>
      <c r="F113" s="4"/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5"/>
      <c r="U113" s="5"/>
      <c r="V113" s="5"/>
    </row>
    <row r="114" spans="1:22" x14ac:dyDescent="0.2">
      <c r="A114" s="6"/>
      <c r="B114" s="4"/>
      <c r="C114" s="4"/>
      <c r="D114" s="4"/>
      <c r="E114" s="4"/>
      <c r="F114" s="4"/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5"/>
      <c r="U114" s="5"/>
      <c r="V114" s="5"/>
    </row>
    <row r="115" spans="1:22" x14ac:dyDescent="0.2">
      <c r="A115" s="6"/>
      <c r="B115" s="4"/>
      <c r="C115" s="4"/>
      <c r="D115" s="4"/>
      <c r="E115" s="4"/>
      <c r="F115" s="4"/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5"/>
      <c r="U115" s="5"/>
      <c r="V115" s="5"/>
    </row>
    <row r="116" spans="1:22" x14ac:dyDescent="0.2">
      <c r="A116" s="6"/>
      <c r="B116" s="4"/>
      <c r="C116" s="4"/>
      <c r="D116" s="4"/>
      <c r="E116" s="4"/>
      <c r="F116" s="4"/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5"/>
      <c r="U116" s="5"/>
      <c r="V116" s="5"/>
    </row>
    <row r="117" spans="1:22" x14ac:dyDescent="0.2">
      <c r="A117" s="2"/>
      <c r="B117" s="4"/>
      <c r="C117" s="4"/>
      <c r="D117" s="4"/>
      <c r="E117" s="4"/>
      <c r="F117" s="4"/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5"/>
      <c r="U117" s="5"/>
      <c r="V117" s="5"/>
    </row>
    <row r="118" spans="1:22" x14ac:dyDescent="0.2">
      <c r="A118" s="2"/>
      <c r="B118" s="4"/>
      <c r="C118" s="4"/>
      <c r="D118" s="4"/>
      <c r="E118" s="4"/>
      <c r="F118" s="4"/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5"/>
      <c r="U118" s="5"/>
      <c r="V118" s="5"/>
    </row>
    <row r="119" spans="1:22" x14ac:dyDescent="0.2">
      <c r="A119" s="2"/>
      <c r="B119" s="4"/>
      <c r="C119" s="4"/>
      <c r="D119" s="4"/>
      <c r="E119" s="4"/>
      <c r="F119" s="4"/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5"/>
      <c r="U119" s="5"/>
      <c r="V119" s="5"/>
    </row>
    <row r="120" spans="1:22" x14ac:dyDescent="0.2">
      <c r="A120" s="2"/>
      <c r="B120" s="4"/>
      <c r="C120" s="4"/>
      <c r="D120" s="4"/>
      <c r="E120" s="4"/>
      <c r="F120" s="4"/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5"/>
      <c r="U120" s="5"/>
      <c r="V120" s="5"/>
    </row>
    <row r="121" spans="1:22" x14ac:dyDescent="0.2">
      <c r="A121" s="2"/>
      <c r="B121" s="4"/>
      <c r="C121" s="4"/>
      <c r="D121" s="4"/>
      <c r="E121" s="4"/>
      <c r="F121" s="4"/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5"/>
      <c r="U121" s="5"/>
      <c r="V121" s="5"/>
    </row>
    <row r="122" spans="1:22" x14ac:dyDescent="0.2">
      <c r="A122" s="2"/>
      <c r="B122" s="4"/>
      <c r="C122" s="4"/>
      <c r="D122" s="4"/>
      <c r="E122" s="4"/>
      <c r="F122" s="4"/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5"/>
      <c r="U122" s="5"/>
      <c r="V122" s="5"/>
    </row>
    <row r="123" spans="1:22" x14ac:dyDescent="0.2">
      <c r="A123" s="2"/>
      <c r="B123" s="4"/>
      <c r="C123" s="4"/>
      <c r="D123" s="4"/>
      <c r="E123" s="4"/>
      <c r="F123" s="4"/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5"/>
      <c r="U123" s="5"/>
      <c r="V123" s="5"/>
    </row>
    <row r="124" spans="1:22" x14ac:dyDescent="0.2">
      <c r="A124" s="2"/>
      <c r="B124" s="4"/>
      <c r="C124" s="4"/>
      <c r="D124" s="4"/>
      <c r="E124" s="4"/>
      <c r="F124" s="4"/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5"/>
      <c r="U124" s="5"/>
      <c r="V124" s="5"/>
    </row>
    <row r="125" spans="1:22" x14ac:dyDescent="0.2">
      <c r="A125" s="2"/>
      <c r="B125" s="4"/>
      <c r="C125" s="4"/>
      <c r="D125" s="4"/>
      <c r="E125" s="4"/>
      <c r="F125" s="4"/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5"/>
      <c r="U125" s="5"/>
      <c r="V125" s="5"/>
    </row>
    <row r="126" spans="1:22" x14ac:dyDescent="0.2">
      <c r="A126" s="2"/>
      <c r="B126" s="4"/>
      <c r="C126" s="4"/>
      <c r="D126" s="4"/>
      <c r="E126" s="4"/>
      <c r="F126" s="4"/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5"/>
      <c r="U126" s="5"/>
      <c r="V126" s="5"/>
    </row>
    <row r="127" spans="1:22" x14ac:dyDescent="0.2">
      <c r="A127" s="2"/>
      <c r="B127" s="4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5"/>
      <c r="U127" s="5"/>
      <c r="V127" s="5"/>
    </row>
    <row r="128" spans="1:22" x14ac:dyDescent="0.2">
      <c r="A128" s="2"/>
      <c r="B128" s="4"/>
      <c r="C128" s="4"/>
      <c r="D128" s="4"/>
      <c r="E128" s="4"/>
      <c r="F128" s="4"/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5"/>
      <c r="U128" s="5"/>
      <c r="V128" s="5"/>
    </row>
    <row r="129" spans="1:22" x14ac:dyDescent="0.2">
      <c r="A129" s="2"/>
      <c r="B129" s="4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5"/>
      <c r="U129" s="5"/>
      <c r="V129" s="5"/>
    </row>
    <row r="130" spans="1:22" x14ac:dyDescent="0.2">
      <c r="A130" s="2"/>
      <c r="B130" s="4"/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5"/>
      <c r="U130" s="5"/>
      <c r="V130" s="5"/>
    </row>
    <row r="131" spans="1:22" x14ac:dyDescent="0.2">
      <c r="A131" s="2"/>
      <c r="B131" s="4"/>
      <c r="C131" s="4"/>
      <c r="D131" s="4"/>
      <c r="E131" s="4"/>
      <c r="F131" s="4"/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5"/>
      <c r="U131" s="5"/>
      <c r="V131" s="5"/>
    </row>
    <row r="132" spans="1:22" x14ac:dyDescent="0.2">
      <c r="A132" s="2"/>
      <c r="B132" s="4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5"/>
      <c r="U132" s="5"/>
      <c r="V132" s="8"/>
    </row>
    <row r="133" spans="1:22" x14ac:dyDescent="0.2">
      <c r="A133" s="2"/>
      <c r="B133" s="4"/>
      <c r="C133" s="4"/>
      <c r="D133" s="4"/>
      <c r="E133" s="4"/>
      <c r="F133" s="4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8"/>
    </row>
    <row r="134" spans="1:22" x14ac:dyDescent="0.2">
      <c r="A134" s="2"/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8"/>
    </row>
    <row r="135" spans="1:22" x14ac:dyDescent="0.2">
      <c r="A135" s="2"/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8"/>
    </row>
    <row r="136" spans="1:22" x14ac:dyDescent="0.2">
      <c r="A136" s="2"/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8"/>
    </row>
    <row r="137" spans="1:22" x14ac:dyDescent="0.2">
      <c r="A137" s="6"/>
      <c r="B137" s="4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5"/>
      <c r="U137" s="5"/>
      <c r="V137" s="8"/>
    </row>
    <row r="138" spans="1:22" x14ac:dyDescent="0.2">
      <c r="A138" s="6"/>
      <c r="B138" s="4"/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5"/>
      <c r="U138" s="5"/>
      <c r="V138" s="8"/>
    </row>
    <row r="139" spans="1:22" x14ac:dyDescent="0.2">
      <c r="A139" s="6"/>
      <c r="B139" s="4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5"/>
      <c r="U139" s="5"/>
      <c r="V139" s="8"/>
    </row>
    <row r="140" spans="1:22" x14ac:dyDescent="0.2">
      <c r="A140" s="6"/>
      <c r="B140" s="4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5"/>
      <c r="U140" s="5"/>
      <c r="V140" s="8"/>
    </row>
    <row r="141" spans="1:22" x14ac:dyDescent="0.2">
      <c r="A141" s="6"/>
      <c r="B141" s="4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5"/>
      <c r="U141" s="5"/>
      <c r="V141" s="8"/>
    </row>
    <row r="142" spans="1:22" x14ac:dyDescent="0.2">
      <c r="A142" s="2"/>
      <c r="B142" s="4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5"/>
      <c r="U142" s="5"/>
      <c r="V142" s="8"/>
    </row>
    <row r="143" spans="1:22" x14ac:dyDescent="0.2">
      <c r="A143" s="2"/>
      <c r="B143" s="4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5"/>
      <c r="U143" s="5"/>
      <c r="V143" s="8"/>
    </row>
    <row r="144" spans="1:22" x14ac:dyDescent="0.2">
      <c r="A144" s="2"/>
      <c r="B144" s="4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5"/>
      <c r="U144" s="5"/>
      <c r="V144" s="8"/>
    </row>
    <row r="145" spans="1:22" x14ac:dyDescent="0.2">
      <c r="A145" s="2"/>
      <c r="B145" s="4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5"/>
      <c r="U145" s="5"/>
      <c r="V145" s="8"/>
    </row>
    <row r="146" spans="1:22" x14ac:dyDescent="0.2">
      <c r="A146" s="2"/>
      <c r="B146" s="4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5"/>
      <c r="U146" s="5"/>
      <c r="V146" s="8"/>
    </row>
    <row r="172" spans="1:3" x14ac:dyDescent="0.2">
      <c r="A172" t="e" cm="1">
        <f t="array" aca="1" ref="A172" ca="1">INDIRECT("'" &amp; E1 &amp; "'!$A$2:$A$66")</f>
        <v>#REF!</v>
      </c>
      <c r="B172" t="e" cm="1">
        <f t="array" aca="1" ref="B172" ca="1">INDIRECT("'" &amp; E1 &amp; "'!$B$2:$B$66")</f>
        <v>#REF!</v>
      </c>
      <c r="C172" t="e" cm="1">
        <f t="array" aca="1" ref="C172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2B3C42-E72F-B24B-B85F-99DD3E5C7B36}">
  <sheetPr codeName="Sheet20"/>
  <dimension ref="A1:V172"/>
  <sheetViews>
    <sheetView workbookViewId="0">
      <pane ySplit="2" topLeftCell="A3" activePane="bottomLeft" state="frozen"/>
      <selection activeCell="N24" sqref="N24"/>
      <selection pane="bottomLeft" activeCell="N24" sqref="N24"/>
    </sheetView>
  </sheetViews>
  <sheetFormatPr baseColWidth="10" defaultRowHeight="16" x14ac:dyDescent="0.2"/>
  <cols>
    <col min="1" max="1" width="21.1640625" customWidth="1"/>
    <col min="6" max="6" width="21.5" customWidth="1"/>
    <col min="10" max="10" width="18.33203125" customWidth="1"/>
    <col min="11" max="11" width="16.6640625" customWidth="1"/>
    <col min="18" max="18" width="13" customWidth="1"/>
  </cols>
  <sheetData>
    <row r="1" spans="1:22" x14ac:dyDescent="0.2">
      <c r="B1" s="72" t="s">
        <v>5</v>
      </c>
      <c r="C1" s="72"/>
      <c r="D1" s="72"/>
      <c r="E1" s="72"/>
      <c r="F1" s="72"/>
      <c r="G1" s="73" t="s">
        <v>6</v>
      </c>
      <c r="H1" s="73"/>
      <c r="I1" s="73"/>
      <c r="J1" s="73"/>
      <c r="K1" s="73"/>
      <c r="L1" s="74" t="s">
        <v>15</v>
      </c>
      <c r="M1" s="74"/>
      <c r="N1" s="74"/>
      <c r="O1" s="74"/>
      <c r="P1" s="74"/>
      <c r="Q1" s="74"/>
      <c r="R1" s="74"/>
      <c r="S1" s="74"/>
      <c r="T1" s="74"/>
      <c r="U1" s="74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235</v>
      </c>
      <c r="O2" s="1" t="s">
        <v>236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257</v>
      </c>
      <c r="U2" s="1" t="s">
        <v>258</v>
      </c>
      <c r="V2" s="1" t="s">
        <v>237</v>
      </c>
    </row>
    <row r="3" spans="1:22" x14ac:dyDescent="0.2">
      <c r="A3" s="16" t="s">
        <v>294</v>
      </c>
      <c r="B3" s="4">
        <v>99</v>
      </c>
      <c r="C3" s="4">
        <v>0</v>
      </c>
      <c r="D3" s="4">
        <v>99</v>
      </c>
      <c r="E3" s="4">
        <v>2110000</v>
      </c>
      <c r="F3" s="4">
        <f t="shared" ref="F3:F79" si="0">E3+F4</f>
        <v>-2178780000</v>
      </c>
      <c r="G3" s="4">
        <v>297900</v>
      </c>
      <c r="H3" s="4">
        <v>79400</v>
      </c>
      <c r="I3" s="4">
        <v>218500</v>
      </c>
      <c r="J3" s="4">
        <v>4594925000</v>
      </c>
      <c r="K3" s="4">
        <f t="shared" ref="K3:K25" si="1">K4+J3</f>
        <v>51551882000</v>
      </c>
      <c r="L3" s="4">
        <v>782</v>
      </c>
      <c r="M3" s="4">
        <v>535</v>
      </c>
      <c r="N3" s="4">
        <v>140</v>
      </c>
      <c r="O3" s="4">
        <v>69</v>
      </c>
      <c r="P3" s="4">
        <v>2290000</v>
      </c>
      <c r="Q3" s="4">
        <v>1287600</v>
      </c>
      <c r="R3" s="5">
        <v>1.43E-2</v>
      </c>
      <c r="S3" s="4">
        <v>3577600</v>
      </c>
      <c r="T3" s="4">
        <f t="shared" ref="T3:T70" si="2">AVERAGE(S4,S13)</f>
        <v>4059631</v>
      </c>
      <c r="U3" s="4">
        <f t="shared" ref="U3:U72" si="3">MIN(S4:S8)</f>
        <v>3679800</v>
      </c>
      <c r="V3" s="5">
        <v>1.1899999999999999E-2</v>
      </c>
    </row>
    <row r="4" spans="1:22" x14ac:dyDescent="0.2">
      <c r="A4" s="16" t="s">
        <v>293</v>
      </c>
      <c r="B4" s="4">
        <v>60776</v>
      </c>
      <c r="C4" s="4">
        <v>0</v>
      </c>
      <c r="D4" s="4">
        <v>60776</v>
      </c>
      <c r="E4" s="4">
        <v>1365660000</v>
      </c>
      <c r="F4" s="4">
        <f t="shared" si="0"/>
        <v>-2180890000</v>
      </c>
      <c r="G4" s="4">
        <v>500100</v>
      </c>
      <c r="H4" s="4">
        <v>333100</v>
      </c>
      <c r="I4" s="4">
        <v>167000</v>
      </c>
      <c r="J4" s="4">
        <v>3489801000</v>
      </c>
      <c r="K4" s="4">
        <f t="shared" si="1"/>
        <v>46956957000</v>
      </c>
      <c r="L4" s="4">
        <v>887</v>
      </c>
      <c r="M4" s="4">
        <v>559</v>
      </c>
      <c r="N4" s="4">
        <v>93</v>
      </c>
      <c r="O4" s="4">
        <v>81</v>
      </c>
      <c r="P4" s="4">
        <v>1695200</v>
      </c>
      <c r="Q4" s="4">
        <v>1692800</v>
      </c>
      <c r="R4" s="5">
        <v>0</v>
      </c>
      <c r="S4" s="4">
        <v>3679800</v>
      </c>
      <c r="T4" s="4">
        <f t="shared" si="2"/>
        <v>7559305.5</v>
      </c>
      <c r="U4" s="4">
        <f t="shared" si="3"/>
        <v>4250612</v>
      </c>
      <c r="V4" s="5">
        <v>1.1699999999999999E-2</v>
      </c>
    </row>
    <row r="5" spans="1:22" x14ac:dyDescent="0.2">
      <c r="A5" s="16" t="s">
        <v>292</v>
      </c>
      <c r="B5" s="4">
        <v>0</v>
      </c>
      <c r="C5" s="4">
        <v>0</v>
      </c>
      <c r="D5" s="4">
        <v>0</v>
      </c>
      <c r="E5" s="4">
        <v>0</v>
      </c>
      <c r="F5" s="4">
        <f t="shared" si="0"/>
        <v>-3546550000</v>
      </c>
      <c r="G5" s="4">
        <v>210400</v>
      </c>
      <c r="H5" s="4">
        <v>970202</v>
      </c>
      <c r="I5" s="4">
        <v>-759802</v>
      </c>
      <c r="J5" s="4">
        <v>-16315595000</v>
      </c>
      <c r="K5" s="4">
        <f t="shared" si="1"/>
        <v>43467156000</v>
      </c>
      <c r="L5" s="4">
        <v>586</v>
      </c>
      <c r="M5" s="4">
        <v>765</v>
      </c>
      <c r="N5" s="4">
        <v>98</v>
      </c>
      <c r="O5" s="4">
        <v>148</v>
      </c>
      <c r="P5" s="4">
        <v>1580300</v>
      </c>
      <c r="Q5" s="4">
        <v>2855900</v>
      </c>
      <c r="R5" s="5">
        <v>-4.5999999999999999E-3</v>
      </c>
      <c r="S5" s="4">
        <v>4950215</v>
      </c>
      <c r="T5" s="4">
        <f t="shared" si="2"/>
        <v>4361207</v>
      </c>
      <c r="U5" s="4">
        <f t="shared" si="3"/>
        <v>4250612</v>
      </c>
      <c r="V5" s="5">
        <v>1.1599999999999999E-2</v>
      </c>
    </row>
    <row r="6" spans="1:22" x14ac:dyDescent="0.2">
      <c r="A6" s="16" t="s">
        <v>291</v>
      </c>
      <c r="B6" s="4">
        <v>0</v>
      </c>
      <c r="C6" s="4">
        <v>99</v>
      </c>
      <c r="D6" s="4">
        <v>-99</v>
      </c>
      <c r="E6" s="4">
        <v>-2090000</v>
      </c>
      <c r="F6" s="4">
        <f t="shared" si="0"/>
        <v>-3546550000</v>
      </c>
      <c r="G6" s="4">
        <v>143900</v>
      </c>
      <c r="H6" s="4">
        <v>471100</v>
      </c>
      <c r="I6" s="4">
        <v>-327200</v>
      </c>
      <c r="J6" s="4">
        <v>-6972665000</v>
      </c>
      <c r="K6" s="4">
        <f t="shared" si="1"/>
        <v>59782751000</v>
      </c>
      <c r="L6" s="4">
        <v>1459</v>
      </c>
      <c r="M6" s="4">
        <v>488</v>
      </c>
      <c r="N6" s="4">
        <v>128</v>
      </c>
      <c r="O6" s="4">
        <v>71</v>
      </c>
      <c r="P6" s="4">
        <v>2993700</v>
      </c>
      <c r="Q6" s="4">
        <v>1246300</v>
      </c>
      <c r="R6" s="5">
        <v>1.4199999999999999E-2</v>
      </c>
      <c r="S6" s="4">
        <v>4250612</v>
      </c>
      <c r="T6" s="4">
        <f t="shared" si="2"/>
        <v>5414800.5</v>
      </c>
      <c r="U6" s="4">
        <f t="shared" si="3"/>
        <v>3891800</v>
      </c>
      <c r="V6" s="5">
        <v>2.1000000000000001E-2</v>
      </c>
    </row>
    <row r="7" spans="1:22" x14ac:dyDescent="0.2">
      <c r="A7" s="16" t="s">
        <v>288</v>
      </c>
      <c r="B7" s="4">
        <v>0</v>
      </c>
      <c r="C7" s="4">
        <v>148776</v>
      </c>
      <c r="D7" s="4">
        <v>-148776</v>
      </c>
      <c r="E7" s="4">
        <v>-3182680000</v>
      </c>
      <c r="F7" s="4">
        <f t="shared" si="0"/>
        <v>-3544460000</v>
      </c>
      <c r="G7" s="4">
        <v>258500</v>
      </c>
      <c r="H7" s="4">
        <v>193201</v>
      </c>
      <c r="I7" s="4">
        <v>65299</v>
      </c>
      <c r="J7" s="4">
        <v>1394490000</v>
      </c>
      <c r="K7" s="4">
        <f t="shared" si="1"/>
        <v>66755416000</v>
      </c>
      <c r="L7" s="4">
        <v>1002</v>
      </c>
      <c r="M7" s="4">
        <v>802</v>
      </c>
      <c r="N7" s="4">
        <v>172</v>
      </c>
      <c r="O7" s="4">
        <v>161</v>
      </c>
      <c r="P7" s="4">
        <v>3265900</v>
      </c>
      <c r="Q7" s="4">
        <v>3173000</v>
      </c>
      <c r="R7" s="5">
        <v>7.1999999999999998E-3</v>
      </c>
      <c r="S7" s="4">
        <v>6443765</v>
      </c>
      <c r="T7" s="4">
        <f t="shared" si="2"/>
        <v>9310644</v>
      </c>
      <c r="U7" s="4">
        <f t="shared" si="3"/>
        <v>3891800</v>
      </c>
      <c r="V7" s="5">
        <v>2.0899999999999998E-2</v>
      </c>
    </row>
    <row r="8" spans="1:22" x14ac:dyDescent="0.2">
      <c r="A8" s="16" t="s">
        <v>287</v>
      </c>
      <c r="B8" s="4">
        <v>0</v>
      </c>
      <c r="C8" s="4">
        <v>0</v>
      </c>
      <c r="D8" s="4">
        <v>0</v>
      </c>
      <c r="E8" s="4">
        <v>0</v>
      </c>
      <c r="F8" s="4">
        <f t="shared" si="0"/>
        <v>-361780000</v>
      </c>
      <c r="G8" s="4">
        <v>484100</v>
      </c>
      <c r="H8" s="4">
        <v>2162500</v>
      </c>
      <c r="I8" s="4">
        <v>-1678400</v>
      </c>
      <c r="J8" s="4">
        <v>-35266770000</v>
      </c>
      <c r="K8" s="4">
        <f t="shared" si="1"/>
        <v>65360926000</v>
      </c>
      <c r="L8" s="4">
        <v>1058</v>
      </c>
      <c r="M8" s="4">
        <v>1186</v>
      </c>
      <c r="N8" s="4">
        <v>200</v>
      </c>
      <c r="O8" s="4">
        <v>215</v>
      </c>
      <c r="P8" s="4">
        <v>4398500</v>
      </c>
      <c r="Q8" s="4">
        <v>5251800</v>
      </c>
      <c r="R8" s="5">
        <v>-4.6999999999999993E-3</v>
      </c>
      <c r="S8" s="4">
        <v>9661250</v>
      </c>
      <c r="T8" s="4">
        <f t="shared" si="2"/>
        <v>6050828.5</v>
      </c>
      <c r="U8" s="4">
        <f t="shared" si="3"/>
        <v>3891800</v>
      </c>
      <c r="V8" s="5">
        <v>1.89E-2</v>
      </c>
    </row>
    <row r="9" spans="1:22" x14ac:dyDescent="0.2">
      <c r="A9" s="16" t="s">
        <v>286</v>
      </c>
      <c r="B9" s="4">
        <v>0</v>
      </c>
      <c r="C9" s="4">
        <v>0</v>
      </c>
      <c r="D9" s="4">
        <v>0</v>
      </c>
      <c r="E9" s="4">
        <v>0</v>
      </c>
      <c r="F9" s="4">
        <f t="shared" si="0"/>
        <v>-361780000</v>
      </c>
      <c r="G9" s="4">
        <v>452000</v>
      </c>
      <c r="H9" s="4">
        <v>115800</v>
      </c>
      <c r="I9" s="4">
        <v>336200</v>
      </c>
      <c r="J9" s="4">
        <v>7117635000</v>
      </c>
      <c r="K9" s="4">
        <f t="shared" si="1"/>
        <v>100627696000</v>
      </c>
      <c r="L9" s="4">
        <v>1253</v>
      </c>
      <c r="M9" s="4">
        <v>805</v>
      </c>
      <c r="N9" s="4">
        <v>151</v>
      </c>
      <c r="O9" s="4">
        <v>161</v>
      </c>
      <c r="P9" s="4">
        <v>3066800</v>
      </c>
      <c r="Q9" s="4">
        <v>3876900</v>
      </c>
      <c r="R9" s="5">
        <v>4.7999999999999996E-3</v>
      </c>
      <c r="S9" s="4">
        <v>6949054</v>
      </c>
      <c r="T9" s="4">
        <f t="shared" si="2"/>
        <v>3343210</v>
      </c>
      <c r="U9" s="4">
        <f t="shared" si="3"/>
        <v>3891800</v>
      </c>
      <c r="V9" s="5">
        <v>1.6500000000000001E-2</v>
      </c>
    </row>
    <row r="10" spans="1:22" x14ac:dyDescent="0.2">
      <c r="A10" s="16" t="s">
        <v>281</v>
      </c>
      <c r="B10" s="4">
        <v>0</v>
      </c>
      <c r="C10" s="4">
        <v>1600</v>
      </c>
      <c r="D10" s="4">
        <v>-1600</v>
      </c>
      <c r="E10" s="4">
        <v>-33520000</v>
      </c>
      <c r="F10" s="4">
        <f t="shared" si="0"/>
        <v>-361780000</v>
      </c>
      <c r="K10" s="4">
        <f t="shared" si="1"/>
        <v>93510061000</v>
      </c>
      <c r="L10" s="4">
        <v>1126</v>
      </c>
      <c r="M10" s="4">
        <v>777</v>
      </c>
      <c r="N10" s="4">
        <v>157</v>
      </c>
      <c r="O10" s="4">
        <v>113</v>
      </c>
      <c r="P10" s="4">
        <v>2637700</v>
      </c>
      <c r="Q10" s="4">
        <v>1991600</v>
      </c>
      <c r="R10" s="5">
        <v>4.7999999999999996E-3</v>
      </c>
      <c r="S10" s="4">
        <v>4785302</v>
      </c>
      <c r="T10" s="4">
        <f t="shared" si="2"/>
        <v>2811602</v>
      </c>
      <c r="U10" s="4">
        <f t="shared" si="3"/>
        <v>3891800</v>
      </c>
      <c r="V10" s="5">
        <v>1.66E-2</v>
      </c>
    </row>
    <row r="11" spans="1:22" x14ac:dyDescent="0.2">
      <c r="A11" s="16" t="s">
        <v>273</v>
      </c>
      <c r="B11" s="4">
        <v>0</v>
      </c>
      <c r="C11" s="4">
        <v>0</v>
      </c>
      <c r="D11" s="4">
        <v>0</v>
      </c>
      <c r="E11" s="4">
        <v>0</v>
      </c>
      <c r="F11" s="4">
        <f t="shared" si="0"/>
        <v>-328260000</v>
      </c>
      <c r="G11" s="4">
        <v>158300</v>
      </c>
      <c r="H11" s="4">
        <v>201600</v>
      </c>
      <c r="I11" s="4">
        <v>-43300</v>
      </c>
      <c r="J11" s="4">
        <v>-901510000</v>
      </c>
      <c r="K11" s="4">
        <f t="shared" si="1"/>
        <v>93510061000</v>
      </c>
      <c r="L11" s="4">
        <v>705</v>
      </c>
      <c r="M11" s="4">
        <v>914</v>
      </c>
      <c r="N11" s="4">
        <v>84</v>
      </c>
      <c r="O11" s="4">
        <v>115</v>
      </c>
      <c r="P11" s="4">
        <v>1478400</v>
      </c>
      <c r="Q11" s="4">
        <v>2346700</v>
      </c>
      <c r="R11" s="5">
        <v>2.3999999999999998E-3</v>
      </c>
      <c r="S11" s="4">
        <v>3891800</v>
      </c>
      <c r="T11" s="4">
        <f t="shared" si="2"/>
        <v>3845647</v>
      </c>
      <c r="U11" s="4">
        <f t="shared" si="3"/>
        <v>4385836</v>
      </c>
      <c r="V11" s="5">
        <v>9.5999999999999992E-3</v>
      </c>
    </row>
    <row r="12" spans="1:22" x14ac:dyDescent="0.2">
      <c r="A12" s="16" t="s">
        <v>272</v>
      </c>
      <c r="B12" s="4">
        <v>0</v>
      </c>
      <c r="C12" s="4">
        <v>0</v>
      </c>
      <c r="D12" s="4">
        <v>0</v>
      </c>
      <c r="E12" s="4">
        <v>0</v>
      </c>
      <c r="F12" s="4">
        <f t="shared" si="0"/>
        <v>-328260000</v>
      </c>
      <c r="G12" s="4">
        <v>446300</v>
      </c>
      <c r="H12" s="4">
        <v>474201</v>
      </c>
      <c r="I12" s="4">
        <v>-27901</v>
      </c>
      <c r="J12" s="4">
        <v>-568634000</v>
      </c>
      <c r="K12" s="4">
        <f t="shared" si="1"/>
        <v>94411571000</v>
      </c>
      <c r="L12" s="4">
        <v>1481</v>
      </c>
      <c r="M12" s="4">
        <v>815</v>
      </c>
      <c r="N12" s="4">
        <v>160</v>
      </c>
      <c r="O12" s="4">
        <v>137</v>
      </c>
      <c r="P12" s="4">
        <v>3528200</v>
      </c>
      <c r="Q12" s="4">
        <v>2516100</v>
      </c>
      <c r="R12" s="5">
        <v>9.7000000000000003E-3</v>
      </c>
      <c r="S12" s="4">
        <v>6163094</v>
      </c>
      <c r="T12" s="4">
        <f t="shared" si="2"/>
        <v>3160680</v>
      </c>
      <c r="U12" s="4">
        <f t="shared" si="3"/>
        <v>4385836</v>
      </c>
      <c r="V12" s="5">
        <v>1.43E-2</v>
      </c>
    </row>
    <row r="13" spans="1:22" x14ac:dyDescent="0.2">
      <c r="A13" s="16" t="s">
        <v>248</v>
      </c>
      <c r="B13" s="4">
        <v>0</v>
      </c>
      <c r="C13" s="4">
        <v>0</v>
      </c>
      <c r="D13" s="4">
        <v>0</v>
      </c>
      <c r="E13" s="4">
        <v>0</v>
      </c>
      <c r="F13" s="4">
        <f t="shared" si="0"/>
        <v>-328260000</v>
      </c>
      <c r="G13" s="4">
        <v>583400</v>
      </c>
      <c r="H13" s="4">
        <v>174000</v>
      </c>
      <c r="I13" s="4">
        <v>409400</v>
      </c>
      <c r="J13" s="4">
        <v>8389650000</v>
      </c>
      <c r="K13" s="4">
        <f t="shared" si="1"/>
        <v>94980205000</v>
      </c>
      <c r="L13" s="4">
        <v>868</v>
      </c>
      <c r="M13" s="4">
        <v>638</v>
      </c>
      <c r="N13" s="4">
        <v>121</v>
      </c>
      <c r="O13" s="4">
        <v>120</v>
      </c>
      <c r="P13" s="4">
        <v>2272600</v>
      </c>
      <c r="Q13" s="4">
        <v>1856300</v>
      </c>
      <c r="R13" s="5">
        <v>1.4800000000000001E-2</v>
      </c>
      <c r="S13" s="4">
        <v>4439462</v>
      </c>
      <c r="T13" s="4">
        <f t="shared" si="2"/>
        <v>5779625.5</v>
      </c>
      <c r="U13" s="4">
        <f t="shared" si="3"/>
        <v>4385836</v>
      </c>
      <c r="V13" s="5">
        <v>1.4499999999999999E-2</v>
      </c>
    </row>
    <row r="14" spans="1:22" x14ac:dyDescent="0.2">
      <c r="A14" s="16" t="s">
        <v>240</v>
      </c>
      <c r="B14" s="4">
        <v>0</v>
      </c>
      <c r="C14" s="4">
        <v>0</v>
      </c>
      <c r="D14" s="4">
        <v>0</v>
      </c>
      <c r="E14" s="4">
        <v>0</v>
      </c>
      <c r="F14" s="4">
        <f t="shared" si="0"/>
        <v>-328260000</v>
      </c>
      <c r="G14" s="4">
        <v>1819600</v>
      </c>
      <c r="H14" s="4">
        <v>357200</v>
      </c>
      <c r="I14" s="4">
        <v>1462400</v>
      </c>
      <c r="J14" s="4">
        <v>29846145000</v>
      </c>
      <c r="K14" s="4">
        <f t="shared" si="1"/>
        <v>86590555000</v>
      </c>
      <c r="L14" s="4">
        <v>2385</v>
      </c>
      <c r="M14" s="4">
        <v>1324</v>
      </c>
      <c r="N14" s="4">
        <v>333</v>
      </c>
      <c r="O14" s="4">
        <v>188</v>
      </c>
      <c r="P14" s="4">
        <v>6236300</v>
      </c>
      <c r="Q14" s="4">
        <v>3866100</v>
      </c>
      <c r="R14" s="5">
        <v>1.4999999999999999E-2</v>
      </c>
      <c r="S14" s="4">
        <v>10168396</v>
      </c>
      <c r="T14" s="4">
        <f t="shared" si="2"/>
        <v>3090982</v>
      </c>
      <c r="U14" s="4">
        <f t="shared" si="3"/>
        <v>1901118</v>
      </c>
      <c r="V14" s="5">
        <v>4.07E-2</v>
      </c>
    </row>
    <row r="15" spans="1:22" x14ac:dyDescent="0.2">
      <c r="A15" s="16" t="s">
        <v>239</v>
      </c>
      <c r="B15" s="4">
        <v>984782</v>
      </c>
      <c r="C15" s="4">
        <v>984782</v>
      </c>
      <c r="D15" s="4">
        <v>0</v>
      </c>
      <c r="E15" s="4">
        <v>0</v>
      </c>
      <c r="F15" s="4">
        <f t="shared" si="0"/>
        <v>-328260000</v>
      </c>
      <c r="G15" s="4">
        <v>1791500</v>
      </c>
      <c r="H15" s="4">
        <v>610120</v>
      </c>
      <c r="I15" s="4">
        <v>1181380</v>
      </c>
      <c r="J15" s="4">
        <v>23594997000</v>
      </c>
      <c r="K15" s="4">
        <f t="shared" si="1"/>
        <v>56744410000</v>
      </c>
      <c r="L15" s="4">
        <v>872</v>
      </c>
      <c r="M15" s="4">
        <v>774</v>
      </c>
      <c r="N15" s="4">
        <v>124</v>
      </c>
      <c r="O15" s="4">
        <v>35</v>
      </c>
      <c r="P15" s="4">
        <v>3217700</v>
      </c>
      <c r="Q15" s="4">
        <v>1186200</v>
      </c>
      <c r="R15" s="5">
        <v>1.52E-2</v>
      </c>
      <c r="S15" s="4">
        <v>4471802</v>
      </c>
      <c r="T15" s="4">
        <f t="shared" si="2"/>
        <v>3244498</v>
      </c>
      <c r="U15" s="4">
        <f t="shared" si="3"/>
        <v>1731404</v>
      </c>
      <c r="V15" s="5">
        <v>0.02</v>
      </c>
    </row>
    <row r="16" spans="1:22" x14ac:dyDescent="0.2">
      <c r="A16" s="16" t="s">
        <v>238</v>
      </c>
      <c r="B16" s="4">
        <v>31752</v>
      </c>
      <c r="C16" s="4">
        <v>0</v>
      </c>
      <c r="D16" s="4">
        <v>31752</v>
      </c>
      <c r="E16" s="4">
        <v>623940000</v>
      </c>
      <c r="F16" s="4">
        <f t="shared" si="0"/>
        <v>-328260000</v>
      </c>
      <c r="G16" s="4">
        <v>940600</v>
      </c>
      <c r="H16" s="4">
        <v>295802</v>
      </c>
      <c r="I16" s="4">
        <v>644798</v>
      </c>
      <c r="J16" s="4">
        <v>12755033000</v>
      </c>
      <c r="K16" s="4">
        <f t="shared" si="1"/>
        <v>33149413000</v>
      </c>
      <c r="L16" s="4">
        <v>1013</v>
      </c>
      <c r="M16" s="4">
        <v>699</v>
      </c>
      <c r="N16" s="4">
        <v>116</v>
      </c>
      <c r="O16" s="4">
        <v>77</v>
      </c>
      <c r="P16" s="4">
        <v>2514600</v>
      </c>
      <c r="Q16" s="4">
        <v>1868900</v>
      </c>
      <c r="R16" s="5">
        <v>1.03E-2</v>
      </c>
      <c r="S16" s="4">
        <v>4385836</v>
      </c>
      <c r="T16" s="4">
        <f t="shared" si="2"/>
        <v>6357063</v>
      </c>
      <c r="U16" s="4">
        <f t="shared" si="3"/>
        <v>1528200</v>
      </c>
      <c r="V16" s="5">
        <v>1.26E-2</v>
      </c>
    </row>
    <row r="17" spans="1:21" x14ac:dyDescent="0.2">
      <c r="A17" s="16" t="s">
        <v>234</v>
      </c>
      <c r="B17" s="4">
        <v>0</v>
      </c>
      <c r="C17" s="4">
        <v>0</v>
      </c>
      <c r="D17" s="4">
        <v>0</v>
      </c>
      <c r="E17" s="4">
        <v>0</v>
      </c>
      <c r="F17" s="4">
        <f t="shared" si="0"/>
        <v>-952200000</v>
      </c>
      <c r="G17" s="4">
        <v>1836940</v>
      </c>
      <c r="H17" s="4">
        <v>201800</v>
      </c>
      <c r="I17" s="4">
        <v>1635140</v>
      </c>
      <c r="J17" s="4">
        <v>32594025000</v>
      </c>
      <c r="K17" s="4">
        <f t="shared" si="1"/>
        <v>20394380000</v>
      </c>
      <c r="L17" s="4">
        <v>1143</v>
      </c>
      <c r="M17" s="4">
        <v>801</v>
      </c>
      <c r="N17" s="4">
        <v>149</v>
      </c>
      <c r="O17" s="4">
        <v>141</v>
      </c>
      <c r="P17" s="4">
        <v>291100</v>
      </c>
      <c r="Q17" s="4">
        <v>516900</v>
      </c>
      <c r="R17" s="5">
        <v>-2.5000000000000001E-3</v>
      </c>
      <c r="S17" s="4">
        <v>8960038</v>
      </c>
      <c r="T17" s="4">
        <f t="shared" si="2"/>
        <v>3467123.5</v>
      </c>
      <c r="U17" s="4">
        <f t="shared" si="3"/>
        <v>1528200</v>
      </c>
    </row>
    <row r="18" spans="1:21" x14ac:dyDescent="0.2">
      <c r="A18" s="16" t="s">
        <v>233</v>
      </c>
      <c r="B18" s="4">
        <v>0</v>
      </c>
      <c r="C18" s="4">
        <v>0</v>
      </c>
      <c r="D18" s="4">
        <v>0</v>
      </c>
      <c r="E18" s="4">
        <v>0</v>
      </c>
      <c r="F18" s="4">
        <f t="shared" si="0"/>
        <v>-952200000</v>
      </c>
      <c r="G18" s="4">
        <v>607500</v>
      </c>
      <c r="H18" s="4">
        <v>460100</v>
      </c>
      <c r="I18" s="4">
        <v>147400</v>
      </c>
      <c r="J18" s="4">
        <v>2900425000</v>
      </c>
      <c r="K18" s="4">
        <f t="shared" si="1"/>
        <v>-12199645000</v>
      </c>
      <c r="L18" s="4"/>
      <c r="M18" s="4"/>
      <c r="N18" s="4"/>
      <c r="O18" s="4"/>
      <c r="P18" s="4">
        <v>2853400</v>
      </c>
      <c r="Q18" s="4">
        <v>1859800</v>
      </c>
      <c r="R18" s="5">
        <v>2.35E-2</v>
      </c>
      <c r="S18" s="4">
        <v>5152603</v>
      </c>
      <c r="T18" s="4">
        <f t="shared" si="2"/>
        <v>2477764</v>
      </c>
      <c r="U18" s="4">
        <f t="shared" si="3"/>
        <v>1390855</v>
      </c>
    </row>
    <row r="19" spans="1:21" x14ac:dyDescent="0.2">
      <c r="A19" s="16" t="s">
        <v>232</v>
      </c>
      <c r="B19" s="4">
        <v>0</v>
      </c>
      <c r="C19" s="4">
        <v>31752</v>
      </c>
      <c r="D19" s="4">
        <v>-31752</v>
      </c>
      <c r="E19" s="4">
        <v>-606460000</v>
      </c>
      <c r="F19" s="4">
        <f t="shared" si="0"/>
        <v>-952200000</v>
      </c>
      <c r="G19" s="4">
        <v>207600</v>
      </c>
      <c r="H19" s="4">
        <v>19600</v>
      </c>
      <c r="I19" s="4">
        <v>188000</v>
      </c>
      <c r="J19" s="4">
        <v>3612600000</v>
      </c>
      <c r="K19" s="4">
        <f t="shared" si="1"/>
        <v>-15100070000</v>
      </c>
      <c r="L19" s="4"/>
      <c r="M19" s="4"/>
      <c r="N19" s="4"/>
      <c r="O19" s="4"/>
      <c r="P19" s="4">
        <v>1063300</v>
      </c>
      <c r="Q19" s="4">
        <v>678400</v>
      </c>
      <c r="R19" s="5">
        <v>2.7000000000000001E-3</v>
      </c>
      <c r="S19" s="4">
        <v>1901118</v>
      </c>
      <c r="T19" s="4">
        <f t="shared" si="2"/>
        <v>2531663</v>
      </c>
      <c r="U19" s="4">
        <f t="shared" si="3"/>
        <v>1390855</v>
      </c>
    </row>
    <row r="20" spans="1:21" x14ac:dyDescent="0.2">
      <c r="A20" s="16" t="s">
        <v>231</v>
      </c>
      <c r="B20" s="4">
        <v>2200</v>
      </c>
      <c r="C20" s="4">
        <v>0</v>
      </c>
      <c r="D20" s="4">
        <v>2200</v>
      </c>
      <c r="E20" s="4">
        <v>41910000</v>
      </c>
      <c r="F20" s="4">
        <f t="shared" si="0"/>
        <v>-345740000</v>
      </c>
      <c r="G20" s="4">
        <v>590400</v>
      </c>
      <c r="H20" s="4">
        <v>255300</v>
      </c>
      <c r="I20" s="4">
        <v>335100</v>
      </c>
      <c r="J20" s="4">
        <v>6381020000</v>
      </c>
      <c r="K20" s="4">
        <f t="shared" si="1"/>
        <v>-18712670000</v>
      </c>
      <c r="L20" s="4"/>
      <c r="M20" s="4"/>
      <c r="N20" s="4"/>
      <c r="O20" s="4"/>
      <c r="P20" s="4">
        <v>711100</v>
      </c>
      <c r="Q20" s="4">
        <v>854700</v>
      </c>
      <c r="R20" s="5">
        <v>5.3E-3</v>
      </c>
      <c r="S20" s="4">
        <v>1731404</v>
      </c>
      <c r="T20" s="4">
        <f t="shared" si="2"/>
        <v>1895967.5</v>
      </c>
      <c r="U20" s="4">
        <f t="shared" si="3"/>
        <v>1390855</v>
      </c>
    </row>
    <row r="21" spans="1:21" x14ac:dyDescent="0.2">
      <c r="A21" s="16" t="s">
        <v>230</v>
      </c>
      <c r="B21" s="4">
        <v>324</v>
      </c>
      <c r="C21" s="4">
        <v>5637</v>
      </c>
      <c r="D21" s="4">
        <v>-5313</v>
      </c>
      <c r="E21" s="4">
        <v>-101270000</v>
      </c>
      <c r="F21" s="4">
        <f t="shared" si="0"/>
        <v>-387650000</v>
      </c>
      <c r="G21" s="4">
        <v>395500</v>
      </c>
      <c r="H21" s="4">
        <v>50800</v>
      </c>
      <c r="I21" s="4">
        <v>344700</v>
      </c>
      <c r="J21" s="4">
        <v>6561565000</v>
      </c>
      <c r="K21" s="4">
        <f t="shared" si="1"/>
        <v>-25093690000</v>
      </c>
      <c r="L21" s="4"/>
      <c r="M21" s="4"/>
      <c r="N21" s="4"/>
      <c r="O21" s="4"/>
      <c r="P21" s="4">
        <v>1040200</v>
      </c>
      <c r="Q21" s="4">
        <v>431900</v>
      </c>
      <c r="R21" s="5">
        <v>1.6E-2</v>
      </c>
      <c r="S21" s="4">
        <v>1528200</v>
      </c>
      <c r="T21" s="4">
        <f t="shared" si="2"/>
        <v>2045720</v>
      </c>
      <c r="U21" s="4">
        <f t="shared" si="3"/>
        <v>1390855</v>
      </c>
    </row>
    <row r="22" spans="1:21" x14ac:dyDescent="0.2">
      <c r="A22" s="16" t="s">
        <v>229</v>
      </c>
      <c r="B22" s="4">
        <v>0</v>
      </c>
      <c r="C22" s="4">
        <v>0</v>
      </c>
      <c r="D22" s="4">
        <v>0</v>
      </c>
      <c r="E22" s="4">
        <v>0</v>
      </c>
      <c r="F22" s="4">
        <f t="shared" si="0"/>
        <v>-286380000</v>
      </c>
      <c r="K22" s="4">
        <f t="shared" si="1"/>
        <v>-31655255000</v>
      </c>
      <c r="L22" s="4"/>
      <c r="M22" s="4"/>
      <c r="N22" s="4"/>
      <c r="O22" s="4"/>
      <c r="P22" s="4">
        <v>374700</v>
      </c>
      <c r="Q22" s="4">
        <v>1365700</v>
      </c>
      <c r="R22" s="5">
        <v>0</v>
      </c>
      <c r="S22" s="4">
        <v>1881898</v>
      </c>
      <c r="T22" s="4">
        <f t="shared" si="2"/>
        <v>2964216</v>
      </c>
      <c r="U22" s="4">
        <f t="shared" si="3"/>
        <v>1390855</v>
      </c>
    </row>
    <row r="23" spans="1:21" x14ac:dyDescent="0.2">
      <c r="A23" s="16" t="s">
        <v>228</v>
      </c>
      <c r="B23" s="4">
        <v>0</v>
      </c>
      <c r="C23" s="4">
        <v>2200</v>
      </c>
      <c r="D23" s="4">
        <v>-2200</v>
      </c>
      <c r="E23" s="4">
        <v>-41030000</v>
      </c>
      <c r="F23" s="4">
        <f t="shared" si="0"/>
        <v>-286380000</v>
      </c>
      <c r="G23" s="4">
        <v>94600</v>
      </c>
      <c r="H23" s="4">
        <v>613100</v>
      </c>
      <c r="I23" s="4">
        <v>-518500</v>
      </c>
      <c r="J23" s="4">
        <v>-9682195000</v>
      </c>
      <c r="K23" s="4">
        <f t="shared" si="1"/>
        <v>-31655255000</v>
      </c>
      <c r="L23" s="4"/>
      <c r="M23" s="4"/>
      <c r="N23" s="4"/>
      <c r="O23" s="4"/>
      <c r="P23" s="4">
        <v>575000</v>
      </c>
      <c r="Q23" s="4">
        <v>628900</v>
      </c>
      <c r="R23" s="5">
        <v>2.7000000000000001E-3</v>
      </c>
      <c r="S23" s="4">
        <v>1390855</v>
      </c>
      <c r="T23" s="4">
        <f t="shared" si="2"/>
        <v>4369506</v>
      </c>
      <c r="U23" s="4">
        <f t="shared" si="3"/>
        <v>1710162</v>
      </c>
    </row>
    <row r="24" spans="1:21" x14ac:dyDescent="0.2">
      <c r="A24" s="16" t="s">
        <v>222</v>
      </c>
      <c r="B24" s="4">
        <v>0</v>
      </c>
      <c r="C24" s="4">
        <v>324</v>
      </c>
      <c r="D24" s="4">
        <v>-324</v>
      </c>
      <c r="E24" s="4">
        <v>-6090000</v>
      </c>
      <c r="F24" s="4">
        <f t="shared" si="0"/>
        <v>-245350000</v>
      </c>
      <c r="G24" s="4">
        <v>48300</v>
      </c>
      <c r="H24" s="4">
        <v>423700</v>
      </c>
      <c r="I24" s="4">
        <v>-375400</v>
      </c>
      <c r="J24" s="4">
        <v>-7017395000</v>
      </c>
      <c r="K24" s="4">
        <f t="shared" si="1"/>
        <v>-21973060000</v>
      </c>
      <c r="L24" s="4"/>
      <c r="M24" s="4"/>
      <c r="N24" s="4"/>
      <c r="O24" s="4"/>
      <c r="P24" s="4">
        <v>748000</v>
      </c>
      <c r="Q24" s="4">
        <v>866900</v>
      </c>
      <c r="R24" s="5">
        <v>2.7000000000000001E-3</v>
      </c>
      <c r="S24" s="4">
        <v>1710162</v>
      </c>
      <c r="T24" s="4">
        <f t="shared" si="2"/>
        <v>3395620.5</v>
      </c>
      <c r="U24" s="4">
        <f t="shared" si="3"/>
        <v>1781644</v>
      </c>
    </row>
    <row r="25" spans="1:21" x14ac:dyDescent="0.2">
      <c r="A25" s="16" t="s">
        <v>213</v>
      </c>
      <c r="B25" s="4">
        <v>6500</v>
      </c>
      <c r="C25" s="4">
        <v>0</v>
      </c>
      <c r="D25" s="4">
        <v>6500</v>
      </c>
      <c r="E25" s="4">
        <v>119600000</v>
      </c>
      <c r="F25" s="4">
        <f t="shared" si="0"/>
        <v>-239260000</v>
      </c>
      <c r="G25" s="4">
        <v>375400</v>
      </c>
      <c r="H25" s="4">
        <v>733100</v>
      </c>
      <c r="I25" s="4">
        <v>-357700</v>
      </c>
      <c r="J25" s="4">
        <v>-6643425000</v>
      </c>
      <c r="K25" s="4">
        <f t="shared" si="1"/>
        <v>-14955665000</v>
      </c>
      <c r="L25" s="4"/>
      <c r="M25" s="4"/>
      <c r="N25" s="4"/>
      <c r="O25" s="4"/>
      <c r="P25" s="4">
        <v>795400</v>
      </c>
      <c r="Q25" s="4">
        <v>1192300</v>
      </c>
      <c r="R25" s="5">
        <v>5.4000000000000003E-3</v>
      </c>
      <c r="S25" s="4">
        <v>2103160</v>
      </c>
      <c r="T25" s="4">
        <f t="shared" si="2"/>
        <v>3162140.5</v>
      </c>
      <c r="U25" s="4">
        <f t="shared" si="3"/>
        <v>1781644</v>
      </c>
    </row>
    <row r="26" spans="1:21" x14ac:dyDescent="0.2">
      <c r="A26" s="16" t="s">
        <v>212</v>
      </c>
      <c r="B26" s="4">
        <v>0</v>
      </c>
      <c r="C26" s="4">
        <v>0</v>
      </c>
      <c r="D26" s="4">
        <v>0</v>
      </c>
      <c r="E26" s="4">
        <v>0</v>
      </c>
      <c r="F26" s="4">
        <f t="shared" si="0"/>
        <v>-358860000</v>
      </c>
      <c r="G26" s="4">
        <v>344500</v>
      </c>
      <c r="H26" s="4">
        <v>535900</v>
      </c>
      <c r="I26" s="4">
        <v>-191400</v>
      </c>
      <c r="J26" s="4">
        <v>-3568850000</v>
      </c>
      <c r="K26" s="4">
        <f>K27+J26</f>
        <v>-8312240000</v>
      </c>
      <c r="L26" s="4"/>
      <c r="M26" s="4"/>
      <c r="N26" s="4"/>
      <c r="O26" s="4"/>
      <c r="P26" s="4">
        <v>1140600</v>
      </c>
      <c r="Q26" s="4">
        <v>2223600</v>
      </c>
      <c r="R26" s="5">
        <v>-1.32E-2</v>
      </c>
      <c r="S26" s="4">
        <v>3754088</v>
      </c>
      <c r="T26" s="4">
        <f t="shared" si="2"/>
        <v>5031931.5</v>
      </c>
      <c r="U26" s="4">
        <f t="shared" si="3"/>
        <v>1781644</v>
      </c>
    </row>
    <row r="27" spans="1:21" x14ac:dyDescent="0.2">
      <c r="A27" s="16" t="s">
        <v>211</v>
      </c>
      <c r="B27" s="4">
        <v>34</v>
      </c>
      <c r="C27" s="4">
        <v>600</v>
      </c>
      <c r="D27" s="4">
        <v>-566</v>
      </c>
      <c r="E27" s="4">
        <v>-10680000</v>
      </c>
      <c r="F27" s="4">
        <f t="shared" si="0"/>
        <v>-358860000</v>
      </c>
      <c r="G27" s="4">
        <v>262700</v>
      </c>
      <c r="H27" s="4">
        <v>295800</v>
      </c>
      <c r="I27" s="4">
        <v>-33100</v>
      </c>
      <c r="J27" s="4">
        <v>-625525000</v>
      </c>
      <c r="K27" s="4">
        <f>J27+K29</f>
        <v>-4743390000</v>
      </c>
      <c r="R27" s="5">
        <v>-5.1999999999999998E-3</v>
      </c>
      <c r="S27" s="4">
        <v>1781644</v>
      </c>
      <c r="T27" s="4">
        <f t="shared" si="2"/>
        <v>2395290.5</v>
      </c>
      <c r="U27" s="4">
        <f t="shared" si="3"/>
        <v>2209542</v>
      </c>
    </row>
    <row r="28" spans="1:21" x14ac:dyDescent="0.2">
      <c r="A28" s="16" t="s">
        <v>210</v>
      </c>
      <c r="B28" s="4">
        <v>0</v>
      </c>
      <c r="C28" s="4">
        <v>6500</v>
      </c>
      <c r="D28" s="4">
        <v>-6500</v>
      </c>
      <c r="E28" s="4">
        <v>-124800000</v>
      </c>
      <c r="F28" s="4">
        <f t="shared" si="0"/>
        <v>-348180000</v>
      </c>
      <c r="L28" s="4"/>
      <c r="M28" s="4"/>
      <c r="N28" s="4"/>
      <c r="O28" s="4"/>
      <c r="P28" s="4">
        <v>874200</v>
      </c>
      <c r="Q28" s="4">
        <v>1946800</v>
      </c>
      <c r="R28" s="5">
        <v>-7.8000000000000005E-3</v>
      </c>
      <c r="S28" s="4">
        <v>3054410</v>
      </c>
      <c r="T28" s="4">
        <f t="shared" si="2"/>
        <v>2319879</v>
      </c>
      <c r="U28" s="4">
        <f t="shared" si="3"/>
        <v>2209542</v>
      </c>
    </row>
    <row r="29" spans="1:21" x14ac:dyDescent="0.2">
      <c r="A29" s="16" t="s">
        <v>209</v>
      </c>
      <c r="B29" s="4">
        <v>0</v>
      </c>
      <c r="C29" s="4">
        <v>0</v>
      </c>
      <c r="D29" s="4">
        <v>0</v>
      </c>
      <c r="E29" s="4">
        <v>0</v>
      </c>
      <c r="F29" s="4">
        <f t="shared" si="0"/>
        <v>-223380000</v>
      </c>
      <c r="G29" s="4">
        <v>140800</v>
      </c>
      <c r="H29" s="4">
        <v>355000</v>
      </c>
      <c r="I29" s="4">
        <v>-214200</v>
      </c>
      <c r="J29" s="4">
        <v>-4117865000</v>
      </c>
      <c r="K29" s="4">
        <f>J29</f>
        <v>-4117865000</v>
      </c>
      <c r="R29" s="5">
        <v>-7.8000000000000005E-3</v>
      </c>
      <c r="S29" s="4">
        <v>3331922</v>
      </c>
      <c r="T29" s="4">
        <f t="shared" si="2"/>
        <v>2010803.5</v>
      </c>
      <c r="U29" s="4">
        <f t="shared" si="3"/>
        <v>2209542</v>
      </c>
    </row>
    <row r="30" spans="1:21" x14ac:dyDescent="0.2">
      <c r="A30" s="16" t="s">
        <v>208</v>
      </c>
      <c r="B30" s="4">
        <v>4200</v>
      </c>
      <c r="C30" s="4">
        <v>34</v>
      </c>
      <c r="D30" s="4">
        <v>4166</v>
      </c>
      <c r="E30" s="4">
        <v>80410000</v>
      </c>
      <c r="F30" s="4">
        <f t="shared" si="0"/>
        <v>-223380000</v>
      </c>
      <c r="R30" s="5">
        <v>0</v>
      </c>
      <c r="S30" s="4">
        <v>2263735</v>
      </c>
      <c r="T30" s="4">
        <f t="shared" si="2"/>
        <v>1913936</v>
      </c>
      <c r="U30" s="4">
        <f t="shared" si="3"/>
        <v>2209542</v>
      </c>
    </row>
    <row r="31" spans="1:21" x14ac:dyDescent="0.2">
      <c r="A31" s="16" t="s">
        <v>207</v>
      </c>
      <c r="B31" s="4">
        <v>0</v>
      </c>
      <c r="C31" s="4">
        <v>6800</v>
      </c>
      <c r="D31" s="4">
        <v>-6800</v>
      </c>
      <c r="E31" s="4">
        <v>-130900000</v>
      </c>
      <c r="F31" s="4">
        <f t="shared" si="0"/>
        <v>-303790000</v>
      </c>
      <c r="R31" s="5">
        <v>-7.7000000000000002E-3</v>
      </c>
      <c r="S31" s="4">
        <v>2209542</v>
      </c>
      <c r="T31" s="4">
        <f t="shared" si="2"/>
        <v>3538961</v>
      </c>
      <c r="U31" s="4">
        <f t="shared" si="3"/>
        <v>2570193</v>
      </c>
    </row>
    <row r="32" spans="1:21" x14ac:dyDescent="0.2">
      <c r="A32" s="16" t="s">
        <v>206</v>
      </c>
      <c r="B32" s="4">
        <v>0</v>
      </c>
      <c r="C32" s="4">
        <v>0</v>
      </c>
      <c r="D32" s="4">
        <v>0</v>
      </c>
      <c r="E32" s="4">
        <v>0</v>
      </c>
      <c r="F32" s="4">
        <f t="shared" si="0"/>
        <v>-172890000</v>
      </c>
      <c r="R32" s="5">
        <v>2.5999999999999999E-3</v>
      </c>
      <c r="S32" s="4">
        <v>4537577</v>
      </c>
      <c r="T32" s="4">
        <f t="shared" si="2"/>
        <v>4844148</v>
      </c>
      <c r="U32" s="4">
        <f t="shared" si="3"/>
        <v>1736171</v>
      </c>
    </row>
    <row r="33" spans="1:21" x14ac:dyDescent="0.2">
      <c r="A33" s="16" t="s">
        <v>205</v>
      </c>
      <c r="B33" s="4">
        <v>0</v>
      </c>
      <c r="C33" s="4">
        <v>4200</v>
      </c>
      <c r="D33" s="4">
        <v>-4200</v>
      </c>
      <c r="E33" s="4">
        <v>-80850000</v>
      </c>
      <c r="F33" s="4">
        <f t="shared" si="0"/>
        <v>-172890000</v>
      </c>
      <c r="R33" s="5">
        <v>5.3E-3</v>
      </c>
      <c r="S33" s="4">
        <v>7028850</v>
      </c>
      <c r="T33" s="4">
        <f t="shared" si="2"/>
        <v>3645993.5</v>
      </c>
      <c r="U33" s="4">
        <f t="shared" si="3"/>
        <v>1307836</v>
      </c>
    </row>
    <row r="34" spans="1:21" x14ac:dyDescent="0.2">
      <c r="A34" s="16" t="s">
        <v>204</v>
      </c>
      <c r="B34" s="4">
        <v>18100</v>
      </c>
      <c r="C34" s="4">
        <v>0</v>
      </c>
      <c r="D34" s="4">
        <v>18100</v>
      </c>
      <c r="E34" s="4">
        <v>347520000</v>
      </c>
      <c r="F34" s="4">
        <f t="shared" si="0"/>
        <v>-92040000</v>
      </c>
      <c r="R34" s="5">
        <v>2.7000000000000001E-3</v>
      </c>
      <c r="S34" s="4">
        <v>4688081</v>
      </c>
      <c r="T34" s="4">
        <f t="shared" si="2"/>
        <v>2457965</v>
      </c>
      <c r="U34" s="4">
        <f t="shared" si="3"/>
        <v>1307836</v>
      </c>
    </row>
    <row r="35" spans="1:21" x14ac:dyDescent="0.2">
      <c r="A35" s="16" t="s">
        <v>203</v>
      </c>
      <c r="B35" s="4">
        <v>0</v>
      </c>
      <c r="C35" s="4">
        <v>0</v>
      </c>
      <c r="D35" s="4">
        <v>0</v>
      </c>
      <c r="E35" s="4">
        <v>0</v>
      </c>
      <c r="F35" s="4">
        <f t="shared" si="0"/>
        <v>-439560000</v>
      </c>
      <c r="R35" s="5">
        <v>0</v>
      </c>
      <c r="S35" s="4">
        <v>2570193</v>
      </c>
      <c r="T35" s="4">
        <f t="shared" si="2"/>
        <v>5158501</v>
      </c>
      <c r="U35" s="4">
        <f t="shared" si="3"/>
        <v>1307836</v>
      </c>
    </row>
    <row r="36" spans="1:21" x14ac:dyDescent="0.2">
      <c r="A36" s="16" t="s">
        <v>202</v>
      </c>
      <c r="B36" s="4">
        <v>0</v>
      </c>
      <c r="C36" s="4">
        <v>0</v>
      </c>
      <c r="D36" s="4">
        <v>0</v>
      </c>
      <c r="E36" s="4">
        <v>0</v>
      </c>
      <c r="F36" s="4">
        <f t="shared" si="0"/>
        <v>-439560000</v>
      </c>
      <c r="R36" s="5">
        <v>1.06E-2</v>
      </c>
      <c r="S36" s="4">
        <v>8282219</v>
      </c>
      <c r="T36" s="4">
        <f t="shared" si="2"/>
        <v>2462558</v>
      </c>
      <c r="U36" s="4">
        <f t="shared" si="3"/>
        <v>1307836</v>
      </c>
    </row>
    <row r="37" spans="1:21" x14ac:dyDescent="0.2">
      <c r="A37" s="16" t="s">
        <v>201</v>
      </c>
      <c r="B37" s="4">
        <v>0</v>
      </c>
      <c r="C37" s="4">
        <v>18100</v>
      </c>
      <c r="D37" s="4">
        <v>-18100</v>
      </c>
      <c r="E37" s="4">
        <v>-339380000</v>
      </c>
      <c r="F37" s="4">
        <f t="shared" si="0"/>
        <v>-439560000</v>
      </c>
      <c r="R37" s="5">
        <v>1.34E-2</v>
      </c>
      <c r="S37" s="4">
        <v>1736171</v>
      </c>
      <c r="T37" s="4">
        <f t="shared" si="2"/>
        <v>2920240.5</v>
      </c>
      <c r="U37" s="4">
        <f t="shared" si="3"/>
        <v>1307836</v>
      </c>
    </row>
    <row r="38" spans="1:21" x14ac:dyDescent="0.2">
      <c r="A38" s="16" t="s">
        <v>200</v>
      </c>
      <c r="B38" s="4">
        <v>0</v>
      </c>
      <c r="C38" s="4">
        <v>0</v>
      </c>
      <c r="D38" s="4">
        <v>0</v>
      </c>
      <c r="E38" s="4">
        <v>0</v>
      </c>
      <c r="F38" s="4">
        <f t="shared" si="0"/>
        <v>-100180000</v>
      </c>
      <c r="R38" s="5">
        <v>-5.3E-3</v>
      </c>
      <c r="S38" s="4">
        <v>1307836</v>
      </c>
      <c r="T38" s="4">
        <f t="shared" si="2"/>
        <v>2181597</v>
      </c>
      <c r="U38" s="4">
        <f t="shared" si="3"/>
        <v>1618330</v>
      </c>
    </row>
    <row r="39" spans="1:21" x14ac:dyDescent="0.2">
      <c r="A39" s="16" t="s">
        <v>199</v>
      </c>
      <c r="B39" s="4">
        <v>0</v>
      </c>
      <c r="C39" s="4">
        <v>0</v>
      </c>
      <c r="D39" s="4">
        <v>0</v>
      </c>
      <c r="E39" s="4">
        <v>0</v>
      </c>
      <c r="F39" s="4">
        <f t="shared" si="0"/>
        <v>-100180000</v>
      </c>
      <c r="R39" s="5">
        <v>5.4000000000000003E-3</v>
      </c>
      <c r="S39" s="4">
        <v>1757872</v>
      </c>
      <c r="T39" s="4">
        <f t="shared" si="2"/>
        <v>3495854.5</v>
      </c>
      <c r="U39" s="4">
        <f t="shared" si="3"/>
        <v>1618330</v>
      </c>
    </row>
    <row r="40" spans="1:21" x14ac:dyDescent="0.2">
      <c r="A40" s="16" t="s">
        <v>198</v>
      </c>
      <c r="B40" s="4">
        <v>0</v>
      </c>
      <c r="C40" s="4">
        <v>0</v>
      </c>
      <c r="D40" s="4">
        <v>0</v>
      </c>
      <c r="E40" s="4">
        <v>0</v>
      </c>
      <c r="F40" s="4">
        <f t="shared" si="0"/>
        <v>-100180000</v>
      </c>
      <c r="R40" s="5">
        <v>1.3600000000000001E-2</v>
      </c>
      <c r="S40" s="4">
        <v>1618330</v>
      </c>
      <c r="T40" s="4">
        <f t="shared" si="2"/>
        <v>4676298.5</v>
      </c>
      <c r="U40" s="4">
        <f t="shared" si="3"/>
        <v>2034783</v>
      </c>
    </row>
    <row r="41" spans="1:21" x14ac:dyDescent="0.2">
      <c r="A41" s="16" t="s">
        <v>197</v>
      </c>
      <c r="B41" s="4">
        <v>0</v>
      </c>
      <c r="C41" s="4">
        <v>0</v>
      </c>
      <c r="D41" s="4">
        <v>0</v>
      </c>
      <c r="E41" s="4">
        <v>0</v>
      </c>
      <c r="F41" s="4">
        <f t="shared" si="0"/>
        <v>-100180000</v>
      </c>
      <c r="R41" s="5">
        <v>-1.8600000000000002E-2</v>
      </c>
      <c r="S41" s="4">
        <v>2540345</v>
      </c>
      <c r="T41" s="4">
        <f t="shared" si="2"/>
        <v>2815542</v>
      </c>
      <c r="U41" s="4">
        <f t="shared" si="3"/>
        <v>2034783</v>
      </c>
    </row>
    <row r="42" spans="1:21" x14ac:dyDescent="0.2">
      <c r="A42" s="16" t="s">
        <v>196</v>
      </c>
      <c r="B42" s="4">
        <v>0</v>
      </c>
      <c r="C42" s="4">
        <v>0</v>
      </c>
      <c r="D42" s="4">
        <v>0</v>
      </c>
      <c r="E42" s="4">
        <v>0</v>
      </c>
      <c r="F42" s="4">
        <f t="shared" si="0"/>
        <v>-100180000</v>
      </c>
      <c r="R42" s="5">
        <v>0</v>
      </c>
      <c r="S42" s="4">
        <v>2659446</v>
      </c>
      <c r="T42" s="4">
        <f t="shared" si="2"/>
        <v>3287968.5</v>
      </c>
      <c r="U42" s="4">
        <f t="shared" si="3"/>
        <v>2034783</v>
      </c>
    </row>
    <row r="43" spans="1:21" x14ac:dyDescent="0.2">
      <c r="A43" s="16" t="s">
        <v>195</v>
      </c>
      <c r="B43" s="4">
        <v>0</v>
      </c>
      <c r="C43" s="4">
        <v>0</v>
      </c>
      <c r="D43" s="4">
        <v>0</v>
      </c>
      <c r="E43" s="4">
        <v>0</v>
      </c>
      <c r="F43" s="4">
        <f t="shared" si="0"/>
        <v>-100180000</v>
      </c>
      <c r="R43" s="5">
        <v>-2.0799999999999999E-2</v>
      </c>
      <c r="S43" s="4">
        <v>2603906</v>
      </c>
      <c r="T43" s="4">
        <f t="shared" si="2"/>
        <v>2678210.5</v>
      </c>
      <c r="U43" s="4">
        <f t="shared" si="3"/>
        <v>2034783</v>
      </c>
    </row>
    <row r="44" spans="1:21" x14ac:dyDescent="0.2">
      <c r="A44" s="16" t="s">
        <v>194</v>
      </c>
      <c r="B44" s="4">
        <v>0</v>
      </c>
      <c r="C44" s="4">
        <v>0</v>
      </c>
      <c r="D44" s="4">
        <v>0</v>
      </c>
      <c r="E44" s="4">
        <v>0</v>
      </c>
      <c r="F44" s="4">
        <f t="shared" si="0"/>
        <v>-100180000</v>
      </c>
      <c r="R44" s="5">
        <v>7.9000000000000008E-3</v>
      </c>
      <c r="S44" s="4">
        <v>2345737</v>
      </c>
      <c r="T44" s="4">
        <f t="shared" si="2"/>
        <v>2809102.5</v>
      </c>
      <c r="U44" s="4">
        <f t="shared" si="3"/>
        <v>2034783</v>
      </c>
    </row>
    <row r="45" spans="1:21" x14ac:dyDescent="0.2">
      <c r="A45" s="16" t="s">
        <v>193</v>
      </c>
      <c r="B45" s="4">
        <v>0</v>
      </c>
      <c r="C45" s="4">
        <v>0</v>
      </c>
      <c r="D45" s="4">
        <v>0</v>
      </c>
      <c r="E45" s="4">
        <v>0</v>
      </c>
      <c r="F45" s="4">
        <f t="shared" si="0"/>
        <v>-100180000</v>
      </c>
      <c r="R45" s="5">
        <v>2.7000000000000001E-3</v>
      </c>
      <c r="S45" s="4">
        <v>2034783</v>
      </c>
      <c r="T45" s="4">
        <f t="shared" si="2"/>
        <v>2760631</v>
      </c>
      <c r="U45" s="4">
        <f t="shared" si="3"/>
        <v>2605322</v>
      </c>
    </row>
    <row r="46" spans="1:21" x14ac:dyDescent="0.2">
      <c r="A46" s="16" t="s">
        <v>192</v>
      </c>
      <c r="B46" s="4">
        <v>0</v>
      </c>
      <c r="C46" s="4">
        <v>0</v>
      </c>
      <c r="D46" s="4">
        <v>0</v>
      </c>
      <c r="E46" s="4">
        <v>0</v>
      </c>
      <c r="F46" s="4">
        <f t="shared" si="0"/>
        <v>-100180000</v>
      </c>
      <c r="R46" s="5">
        <v>-7.8000000000000005E-3</v>
      </c>
      <c r="S46" s="4">
        <v>3188945</v>
      </c>
      <c r="T46" s="4">
        <f t="shared" si="2"/>
        <v>3532256.5</v>
      </c>
      <c r="U46" s="4">
        <f t="shared" si="3"/>
        <v>2605322</v>
      </c>
    </row>
    <row r="47" spans="1:21" x14ac:dyDescent="0.2">
      <c r="A47" s="16" t="s">
        <v>191</v>
      </c>
      <c r="B47" s="4">
        <v>68</v>
      </c>
      <c r="C47" s="4">
        <v>0</v>
      </c>
      <c r="D47" s="4">
        <v>68</v>
      </c>
      <c r="E47" s="4">
        <v>1340000</v>
      </c>
      <c r="F47" s="4">
        <f t="shared" si="0"/>
        <v>-100180000</v>
      </c>
      <c r="R47" s="5">
        <v>-2.29E-2</v>
      </c>
      <c r="S47" s="4">
        <v>4532645</v>
      </c>
      <c r="T47" s="4">
        <f t="shared" si="2"/>
        <v>2971158.5</v>
      </c>
      <c r="U47" s="4">
        <f t="shared" si="3"/>
        <v>2605322</v>
      </c>
    </row>
    <row r="48" spans="1:21" x14ac:dyDescent="0.2">
      <c r="A48" s="16" t="s">
        <v>190</v>
      </c>
      <c r="B48" s="4">
        <v>0</v>
      </c>
      <c r="C48" s="4">
        <v>0</v>
      </c>
      <c r="D48" s="4">
        <v>0</v>
      </c>
      <c r="E48" s="4">
        <v>0</v>
      </c>
      <c r="F48" s="4">
        <f t="shared" si="0"/>
        <v>-101520000</v>
      </c>
      <c r="R48" s="5">
        <v>-2.5000000000000001E-3</v>
      </c>
      <c r="S48" s="4">
        <v>2605322</v>
      </c>
      <c r="T48" s="4">
        <f t="shared" si="2"/>
        <v>4226998.5</v>
      </c>
      <c r="U48" s="4">
        <f t="shared" si="3"/>
        <v>2971638</v>
      </c>
    </row>
    <row r="49" spans="1:21" x14ac:dyDescent="0.2">
      <c r="A49" s="16" t="s">
        <v>189</v>
      </c>
      <c r="B49" s="4">
        <v>0</v>
      </c>
      <c r="C49" s="4">
        <v>0</v>
      </c>
      <c r="D49" s="4">
        <v>0</v>
      </c>
      <c r="E49" s="4">
        <v>0</v>
      </c>
      <c r="F49" s="4">
        <f t="shared" si="0"/>
        <v>-101520000</v>
      </c>
      <c r="R49" s="5">
        <v>2.5999999999999999E-3</v>
      </c>
      <c r="S49" s="4">
        <v>5373379</v>
      </c>
      <c r="T49" s="4">
        <f t="shared" si="2"/>
        <v>4614006</v>
      </c>
      <c r="U49" s="4">
        <f t="shared" si="3"/>
        <v>2971638</v>
      </c>
    </row>
    <row r="50" spans="1:21" x14ac:dyDescent="0.2">
      <c r="A50" s="16" t="s">
        <v>188</v>
      </c>
      <c r="B50" s="4">
        <v>0</v>
      </c>
      <c r="C50" s="4">
        <v>68</v>
      </c>
      <c r="D50" s="4">
        <v>-68</v>
      </c>
      <c r="E50" s="4">
        <v>-1310000</v>
      </c>
      <c r="F50" s="4">
        <f t="shared" si="0"/>
        <v>-101520000</v>
      </c>
      <c r="R50" s="5">
        <v>2.0899999999999998E-2</v>
      </c>
      <c r="S50" s="4">
        <v>6812252</v>
      </c>
      <c r="T50" s="4">
        <f t="shared" si="2"/>
        <v>3300171</v>
      </c>
      <c r="U50" s="4">
        <f t="shared" si="3"/>
        <v>2332317</v>
      </c>
    </row>
    <row r="51" spans="1:21" x14ac:dyDescent="0.2">
      <c r="A51" s="16" t="s">
        <v>187</v>
      </c>
      <c r="B51" s="4">
        <v>58200</v>
      </c>
      <c r="C51" s="4">
        <v>0</v>
      </c>
      <c r="D51" s="4">
        <v>58200</v>
      </c>
      <c r="E51" s="4">
        <v>1117440000</v>
      </c>
      <c r="F51" s="4">
        <f t="shared" si="0"/>
        <v>-100210000</v>
      </c>
      <c r="R51" s="5">
        <v>1.06E-2</v>
      </c>
      <c r="S51" s="4">
        <v>2971638</v>
      </c>
      <c r="T51" s="4">
        <f t="shared" si="2"/>
        <v>2858778</v>
      </c>
      <c r="U51" s="4">
        <f t="shared" si="3"/>
        <v>2332317</v>
      </c>
    </row>
    <row r="52" spans="1:21" x14ac:dyDescent="0.2">
      <c r="A52" s="16" t="s">
        <v>186</v>
      </c>
      <c r="B52" s="4">
        <v>7200</v>
      </c>
      <c r="C52" s="4">
        <v>0</v>
      </c>
      <c r="D52" s="4">
        <v>7200</v>
      </c>
      <c r="E52" s="4">
        <v>136800000</v>
      </c>
      <c r="F52" s="4">
        <f t="shared" si="0"/>
        <v>-1217650000</v>
      </c>
      <c r="R52" s="5">
        <v>-1.55E-2</v>
      </c>
      <c r="S52" s="4">
        <v>3972031</v>
      </c>
      <c r="T52" s="4">
        <f t="shared" si="2"/>
        <v>2752533</v>
      </c>
      <c r="U52" s="4">
        <f t="shared" si="3"/>
        <v>2332317</v>
      </c>
    </row>
    <row r="53" spans="1:21" x14ac:dyDescent="0.2">
      <c r="A53" s="16" t="s">
        <v>185</v>
      </c>
      <c r="B53" s="4">
        <v>5000</v>
      </c>
      <c r="C53" s="4">
        <v>27100</v>
      </c>
      <c r="D53" s="4">
        <v>-22100</v>
      </c>
      <c r="E53" s="4">
        <v>-427290000</v>
      </c>
      <c r="F53" s="4">
        <f t="shared" si="0"/>
        <v>-1354450000</v>
      </c>
      <c r="R53" s="5">
        <v>-5.1000000000000004E-3</v>
      </c>
      <c r="S53" s="4">
        <v>3010684</v>
      </c>
      <c r="T53" s="4">
        <f t="shared" si="2"/>
        <v>4853813.5</v>
      </c>
      <c r="U53" s="4">
        <f t="shared" si="3"/>
        <v>2332317</v>
      </c>
    </row>
    <row r="54" spans="1:21" x14ac:dyDescent="0.2">
      <c r="A54" s="16" t="s">
        <v>184</v>
      </c>
      <c r="B54" s="4">
        <v>56800</v>
      </c>
      <c r="C54" s="4">
        <v>58200</v>
      </c>
      <c r="D54" s="4">
        <v>-1400</v>
      </c>
      <c r="E54" s="4">
        <v>19270000</v>
      </c>
      <c r="F54" s="4">
        <f t="shared" si="0"/>
        <v>-927160000</v>
      </c>
      <c r="R54" s="5">
        <v>3.7499999999999999E-2</v>
      </c>
      <c r="S54" s="4">
        <v>3583422</v>
      </c>
      <c r="T54" s="4">
        <f t="shared" si="2"/>
        <v>2299159.5</v>
      </c>
      <c r="U54" s="4">
        <f t="shared" si="3"/>
        <v>2332317</v>
      </c>
    </row>
    <row r="55" spans="1:21" x14ac:dyDescent="0.2">
      <c r="A55" s="16" t="s">
        <v>183</v>
      </c>
      <c r="B55" s="4">
        <v>173800</v>
      </c>
      <c r="C55" s="4">
        <v>7200</v>
      </c>
      <c r="D55" s="4">
        <v>166600</v>
      </c>
      <c r="E55" s="4">
        <v>3166410000</v>
      </c>
      <c r="F55" s="4">
        <f t="shared" si="0"/>
        <v>-946430000</v>
      </c>
      <c r="R55" s="5">
        <v>-1.0500000000000001E-2</v>
      </c>
      <c r="S55" s="4">
        <v>2332317</v>
      </c>
      <c r="T55" s="4">
        <f t="shared" si="2"/>
        <v>2297660</v>
      </c>
      <c r="U55" s="4">
        <f t="shared" si="3"/>
        <v>2415760</v>
      </c>
    </row>
    <row r="56" spans="1:21" x14ac:dyDescent="0.2">
      <c r="A56" s="16" t="s">
        <v>182</v>
      </c>
      <c r="B56" s="4">
        <v>106000</v>
      </c>
      <c r="C56" s="4">
        <v>5000</v>
      </c>
      <c r="D56" s="4">
        <v>101000</v>
      </c>
      <c r="E56" s="4">
        <v>1914270000</v>
      </c>
      <c r="F56" s="4">
        <f t="shared" si="0"/>
        <v>-4112840000</v>
      </c>
      <c r="R56" s="5">
        <v>1.6200000000000003E-2</v>
      </c>
      <c r="S56" s="4">
        <v>2531868</v>
      </c>
      <c r="T56" s="4">
        <f t="shared" si="2"/>
        <v>3021935.5</v>
      </c>
      <c r="U56" s="4">
        <f t="shared" si="3"/>
        <v>1745525</v>
      </c>
    </row>
    <row r="57" spans="1:21" x14ac:dyDescent="0.2">
      <c r="A57" s="16" t="s">
        <v>181</v>
      </c>
      <c r="B57" s="4">
        <v>116600</v>
      </c>
      <c r="C57" s="4">
        <v>56800</v>
      </c>
      <c r="D57" s="4">
        <v>59800</v>
      </c>
      <c r="E57" s="4">
        <v>1144100000</v>
      </c>
      <c r="F57" s="4">
        <f t="shared" si="0"/>
        <v>-6027110000</v>
      </c>
      <c r="R57" s="5">
        <v>2.7000000000000001E-3</v>
      </c>
      <c r="S57" s="4">
        <v>3336995</v>
      </c>
      <c r="T57" s="4">
        <f t="shared" si="2"/>
        <v>3544009</v>
      </c>
      <c r="U57" s="4">
        <f t="shared" si="3"/>
        <v>1745525</v>
      </c>
    </row>
    <row r="58" spans="1:21" x14ac:dyDescent="0.2">
      <c r="A58" s="16" t="s">
        <v>180</v>
      </c>
      <c r="B58" s="4">
        <v>0</v>
      </c>
      <c r="C58" s="4">
        <v>173800</v>
      </c>
      <c r="D58" s="4">
        <v>-173800</v>
      </c>
      <c r="E58" s="4">
        <v>-3184460000</v>
      </c>
      <c r="F58" s="4">
        <f t="shared" si="0"/>
        <v>-7171210000</v>
      </c>
      <c r="R58" s="5">
        <v>3.0600000000000002E-2</v>
      </c>
      <c r="S58" s="4">
        <v>3080618</v>
      </c>
      <c r="T58" s="4">
        <f t="shared" si="2"/>
        <v>3318134.5</v>
      </c>
      <c r="U58" s="4">
        <f t="shared" si="3"/>
        <v>1745525</v>
      </c>
    </row>
    <row r="59" spans="1:21" x14ac:dyDescent="0.2">
      <c r="A59" s="16" t="s">
        <v>179</v>
      </c>
      <c r="B59" s="4">
        <v>0</v>
      </c>
      <c r="C59" s="4">
        <v>106000</v>
      </c>
      <c r="D59" s="4">
        <v>-106000</v>
      </c>
      <c r="E59" s="4">
        <v>-1895300000</v>
      </c>
      <c r="F59" s="4">
        <f t="shared" si="0"/>
        <v>-3986750000</v>
      </c>
      <c r="R59" s="5">
        <v>5.6000000000000008E-3</v>
      </c>
      <c r="S59" s="4">
        <v>2415760</v>
      </c>
      <c r="T59" s="4">
        <f t="shared" si="2"/>
        <v>3542764.5</v>
      </c>
      <c r="U59" s="4">
        <f t="shared" si="3"/>
        <v>1745525</v>
      </c>
    </row>
    <row r="60" spans="1:21" x14ac:dyDescent="0.2">
      <c r="A60" s="16" t="s">
        <v>178</v>
      </c>
      <c r="B60" s="4">
        <v>0</v>
      </c>
      <c r="C60" s="4">
        <v>116600</v>
      </c>
      <c r="D60" s="4">
        <v>-116600</v>
      </c>
      <c r="E60" s="4">
        <v>-2085580000</v>
      </c>
      <c r="F60" s="4">
        <f t="shared" si="0"/>
        <v>-2091450000</v>
      </c>
      <c r="R60" s="5">
        <v>1.7100000000000001E-2</v>
      </c>
      <c r="S60" s="4">
        <v>3628704</v>
      </c>
      <c r="T60" s="4">
        <f t="shared" si="2"/>
        <v>2227647.5</v>
      </c>
      <c r="U60" s="4">
        <f t="shared" si="3"/>
        <v>1745525</v>
      </c>
    </row>
    <row r="61" spans="1:21" x14ac:dyDescent="0.2">
      <c r="A61" s="16" t="s">
        <v>177</v>
      </c>
      <c r="B61" s="4">
        <v>0</v>
      </c>
      <c r="C61" s="4">
        <v>0</v>
      </c>
      <c r="D61" s="4">
        <v>0</v>
      </c>
      <c r="E61" s="4">
        <v>0</v>
      </c>
      <c r="F61" s="4">
        <f t="shared" si="0"/>
        <v>-5870000</v>
      </c>
      <c r="R61" s="5">
        <v>-2.76E-2</v>
      </c>
      <c r="S61" s="4">
        <v>1745525</v>
      </c>
      <c r="T61" s="4">
        <f t="shared" si="2"/>
        <v>3007356</v>
      </c>
      <c r="U61" s="4">
        <f t="shared" si="3"/>
        <v>2063452</v>
      </c>
    </row>
    <row r="62" spans="1:21" x14ac:dyDescent="0.2">
      <c r="A62" s="16" t="s">
        <v>176</v>
      </c>
      <c r="B62" s="4">
        <v>0</v>
      </c>
      <c r="C62" s="4">
        <v>0</v>
      </c>
      <c r="D62" s="4">
        <v>0</v>
      </c>
      <c r="E62" s="4">
        <v>0</v>
      </c>
      <c r="F62" s="4">
        <f t="shared" si="0"/>
        <v>-5870000</v>
      </c>
      <c r="R62" s="5">
        <v>4.3299999999999998E-2</v>
      </c>
      <c r="S62" s="4">
        <v>2494382</v>
      </c>
      <c r="T62" s="4">
        <f t="shared" si="2"/>
        <v>4065583.5</v>
      </c>
      <c r="U62" s="4">
        <f t="shared" si="3"/>
        <v>2063452</v>
      </c>
    </row>
    <row r="63" spans="1:21" x14ac:dyDescent="0.2">
      <c r="A63" s="16" t="s">
        <v>175</v>
      </c>
      <c r="B63" s="4">
        <v>0</v>
      </c>
      <c r="C63" s="4">
        <v>0</v>
      </c>
      <c r="D63" s="4">
        <v>0</v>
      </c>
      <c r="E63" s="4">
        <v>0</v>
      </c>
      <c r="F63" s="4">
        <f t="shared" si="0"/>
        <v>-5870000</v>
      </c>
      <c r="R63" s="5">
        <v>-5.1900000000000002E-2</v>
      </c>
      <c r="S63" s="4">
        <v>6124205</v>
      </c>
      <c r="T63" s="4">
        <f t="shared" si="2"/>
        <v>2464480.5</v>
      </c>
      <c r="U63" s="4">
        <f t="shared" si="3"/>
        <v>2063452</v>
      </c>
    </row>
    <row r="64" spans="1:21" x14ac:dyDescent="0.2">
      <c r="A64" s="16" t="s">
        <v>174</v>
      </c>
      <c r="B64" s="4">
        <v>0</v>
      </c>
      <c r="C64" s="4">
        <v>0</v>
      </c>
      <c r="D64" s="4">
        <v>0</v>
      </c>
      <c r="E64" s="4">
        <v>0</v>
      </c>
      <c r="F64" s="4">
        <f t="shared" si="0"/>
        <v>-5870000</v>
      </c>
      <c r="R64" s="5">
        <v>-1.0800000000000001E-2</v>
      </c>
      <c r="S64" s="4">
        <v>2266002</v>
      </c>
      <c r="T64" s="4">
        <f t="shared" si="2"/>
        <v>2060355.5</v>
      </c>
      <c r="U64" s="4">
        <f t="shared" si="3"/>
        <v>2063452</v>
      </c>
    </row>
    <row r="65" spans="1:21" x14ac:dyDescent="0.2">
      <c r="A65" s="16" t="s">
        <v>173</v>
      </c>
      <c r="B65" s="4">
        <v>18</v>
      </c>
      <c r="C65" s="4">
        <v>0</v>
      </c>
      <c r="D65" s="4">
        <v>18</v>
      </c>
      <c r="E65" s="4">
        <v>340000</v>
      </c>
      <c r="F65" s="4">
        <f t="shared" si="0"/>
        <v>-5870000</v>
      </c>
      <c r="R65" s="5">
        <v>2.5000000000000001E-2</v>
      </c>
      <c r="S65" s="4">
        <v>2063452</v>
      </c>
      <c r="T65" s="4">
        <f t="shared" si="2"/>
        <v>3423208</v>
      </c>
      <c r="U65" s="4">
        <f t="shared" si="3"/>
        <v>2706876</v>
      </c>
    </row>
    <row r="66" spans="1:21" x14ac:dyDescent="0.2">
      <c r="A66" s="16" t="s">
        <v>172</v>
      </c>
      <c r="B66" s="4">
        <v>39100</v>
      </c>
      <c r="C66" s="4">
        <v>0</v>
      </c>
      <c r="D66" s="4">
        <v>39100</v>
      </c>
      <c r="E66" s="4">
        <v>717490000</v>
      </c>
      <c r="F66" s="4">
        <f t="shared" si="0"/>
        <v>-6210000</v>
      </c>
      <c r="R66" s="5">
        <v>-1.6299999999999999E-2</v>
      </c>
      <c r="S66" s="4">
        <v>2706876</v>
      </c>
      <c r="T66" s="4">
        <f t="shared" si="2"/>
        <v>3721857</v>
      </c>
      <c r="U66" s="4">
        <f t="shared" si="3"/>
        <v>2709770</v>
      </c>
    </row>
    <row r="67" spans="1:21" x14ac:dyDescent="0.2">
      <c r="A67" s="16" t="s">
        <v>171</v>
      </c>
      <c r="B67" s="4">
        <v>0</v>
      </c>
      <c r="C67" s="4">
        <v>0</v>
      </c>
      <c r="D67" s="4">
        <v>0</v>
      </c>
      <c r="E67" s="4">
        <v>0</v>
      </c>
      <c r="F67" s="4">
        <f t="shared" si="0"/>
        <v>-723700000</v>
      </c>
      <c r="R67" s="5">
        <v>5.5000000000000005E-3</v>
      </c>
      <c r="S67" s="4">
        <v>4007400</v>
      </c>
      <c r="T67" s="4">
        <f t="shared" si="2"/>
        <v>3703613.5</v>
      </c>
      <c r="U67" s="4">
        <f t="shared" si="3"/>
        <v>2006962</v>
      </c>
    </row>
    <row r="68" spans="1:21" x14ac:dyDescent="0.2">
      <c r="A68" s="16" t="s">
        <v>170</v>
      </c>
      <c r="B68" s="4">
        <v>0</v>
      </c>
      <c r="C68" s="4">
        <v>18</v>
      </c>
      <c r="D68" s="4">
        <v>-18</v>
      </c>
      <c r="E68" s="4">
        <v>-330000</v>
      </c>
      <c r="F68" s="4">
        <f t="shared" si="0"/>
        <v>-723700000</v>
      </c>
      <c r="R68" s="5">
        <v>-1.0800000000000001E-2</v>
      </c>
      <c r="S68" s="4">
        <v>4220509</v>
      </c>
      <c r="T68" s="4">
        <f t="shared" si="2"/>
        <v>3427857</v>
      </c>
      <c r="U68" s="4">
        <f t="shared" si="3"/>
        <v>2006962</v>
      </c>
    </row>
    <row r="69" spans="1:21" x14ac:dyDescent="0.2">
      <c r="A69" s="16" t="s">
        <v>169</v>
      </c>
      <c r="B69" s="4">
        <v>0</v>
      </c>
      <c r="C69" s="4">
        <v>39100</v>
      </c>
      <c r="D69" s="4">
        <v>-39100</v>
      </c>
      <c r="E69" s="4">
        <v>-723430000</v>
      </c>
      <c r="F69" s="4">
        <f t="shared" si="0"/>
        <v>-723370000</v>
      </c>
      <c r="R69" s="5">
        <v>-1.0700000000000001E-2</v>
      </c>
      <c r="S69" s="4">
        <v>3456825</v>
      </c>
      <c r="T69" s="4">
        <f t="shared" si="2"/>
        <v>2466471.5</v>
      </c>
      <c r="U69" s="4">
        <f t="shared" si="3"/>
        <v>2006962</v>
      </c>
    </row>
    <row r="70" spans="1:21" x14ac:dyDescent="0.2">
      <c r="A70" s="16" t="s">
        <v>168</v>
      </c>
      <c r="B70" s="4">
        <v>0</v>
      </c>
      <c r="C70" s="4">
        <v>0</v>
      </c>
      <c r="D70" s="4">
        <v>0</v>
      </c>
      <c r="E70" s="4">
        <v>0</v>
      </c>
      <c r="F70" s="4">
        <f t="shared" si="0"/>
        <v>60000</v>
      </c>
      <c r="R70" s="5">
        <v>-1.06E-2</v>
      </c>
      <c r="S70" s="4">
        <v>2709770</v>
      </c>
      <c r="T70" s="4">
        <f t="shared" si="2"/>
        <v>5041465</v>
      </c>
      <c r="U70" s="4">
        <f t="shared" si="3"/>
        <v>2006962</v>
      </c>
    </row>
    <row r="71" spans="1:21" x14ac:dyDescent="0.2">
      <c r="A71" s="16" t="s">
        <v>167</v>
      </c>
      <c r="B71" s="4">
        <v>0</v>
      </c>
      <c r="C71" s="4">
        <v>0</v>
      </c>
      <c r="D71" s="4">
        <v>0</v>
      </c>
      <c r="E71" s="4">
        <v>0</v>
      </c>
      <c r="F71" s="4">
        <f t="shared" si="0"/>
        <v>60000</v>
      </c>
      <c r="R71" s="5">
        <v>-2.58E-2</v>
      </c>
      <c r="S71" s="4">
        <v>3520330</v>
      </c>
      <c r="T71" s="4">
        <f>AVERAGE(S72,S81)</f>
        <v>2026484.5</v>
      </c>
      <c r="U71" s="4">
        <f t="shared" si="3"/>
        <v>2006962</v>
      </c>
    </row>
    <row r="72" spans="1:21" x14ac:dyDescent="0.2">
      <c r="A72" s="16" t="s">
        <v>166</v>
      </c>
      <c r="B72" s="4">
        <v>1300</v>
      </c>
      <c r="C72" s="4">
        <v>0</v>
      </c>
      <c r="D72" s="4">
        <v>1300</v>
      </c>
      <c r="E72" s="4">
        <v>24830000</v>
      </c>
      <c r="F72" s="4">
        <f t="shared" si="0"/>
        <v>60000</v>
      </c>
      <c r="R72" s="5">
        <v>-1.52E-2</v>
      </c>
      <c r="S72" s="4">
        <v>2006962</v>
      </c>
      <c r="U72" s="4">
        <f t="shared" si="3"/>
        <v>2057259</v>
      </c>
    </row>
    <row r="73" spans="1:21" x14ac:dyDescent="0.2">
      <c r="A73" s="16" t="s">
        <v>165</v>
      </c>
      <c r="B73" s="4">
        <v>0</v>
      </c>
      <c r="C73" s="4">
        <v>0</v>
      </c>
      <c r="D73" s="4">
        <v>0</v>
      </c>
      <c r="E73" s="4">
        <v>0</v>
      </c>
      <c r="F73" s="4">
        <f t="shared" si="0"/>
        <v>-24770000</v>
      </c>
      <c r="R73" s="5">
        <v>2.5999999999999999E-3</v>
      </c>
      <c r="S73" s="4">
        <v>2662959</v>
      </c>
      <c r="U73" s="4">
        <f t="shared" ref="U73:U75" si="4">MIN(S74:S78)</f>
        <v>2057259</v>
      </c>
    </row>
    <row r="74" spans="1:21" x14ac:dyDescent="0.2">
      <c r="A74" s="16" t="s">
        <v>164</v>
      </c>
      <c r="B74" s="4">
        <v>0</v>
      </c>
      <c r="C74" s="4">
        <v>0</v>
      </c>
      <c r="D74" s="4">
        <v>0</v>
      </c>
      <c r="E74" s="4">
        <v>0</v>
      </c>
      <c r="F74" s="4">
        <f t="shared" si="0"/>
        <v>-24770000</v>
      </c>
      <c r="R74" s="5">
        <v>1.04E-2</v>
      </c>
      <c r="S74" s="4">
        <v>2057259</v>
      </c>
      <c r="U74" s="4">
        <f t="shared" si="4"/>
        <v>2223173</v>
      </c>
    </row>
    <row r="75" spans="1:21" x14ac:dyDescent="0.2">
      <c r="A75" s="16" t="s">
        <v>163</v>
      </c>
      <c r="B75" s="4">
        <v>0</v>
      </c>
      <c r="C75" s="4">
        <v>1300</v>
      </c>
      <c r="D75" s="4">
        <v>-1300</v>
      </c>
      <c r="E75" s="4">
        <v>-24770000</v>
      </c>
      <c r="F75" s="4">
        <f t="shared" si="0"/>
        <v>-24770000</v>
      </c>
      <c r="R75" s="5">
        <v>2.3799999999999998E-2</v>
      </c>
      <c r="S75" s="4">
        <v>4139540</v>
      </c>
      <c r="U75" s="4">
        <f t="shared" si="4"/>
        <v>2223173</v>
      </c>
    </row>
    <row r="76" spans="1:21" x14ac:dyDescent="0.2">
      <c r="A76" s="16" t="s">
        <v>162</v>
      </c>
      <c r="B76" s="4">
        <v>100</v>
      </c>
      <c r="C76" s="4">
        <v>0</v>
      </c>
      <c r="D76" s="4">
        <v>100</v>
      </c>
      <c r="E76" s="4">
        <v>1870000</v>
      </c>
      <c r="F76" s="4">
        <f t="shared" si="0"/>
        <v>0</v>
      </c>
      <c r="R76" s="5">
        <v>1.34E-2</v>
      </c>
      <c r="S76" s="4">
        <v>3436314</v>
      </c>
      <c r="U76" s="4">
        <f>MIN(S77:S81)</f>
        <v>2046007</v>
      </c>
    </row>
    <row r="77" spans="1:21" x14ac:dyDescent="0.2">
      <c r="A77" s="16" t="s">
        <v>161</v>
      </c>
      <c r="B77" s="4">
        <v>0</v>
      </c>
      <c r="C77" s="4">
        <v>0</v>
      </c>
      <c r="D77" s="4">
        <v>0</v>
      </c>
      <c r="E77" s="4">
        <v>0</v>
      </c>
      <c r="F77" s="4">
        <f t="shared" si="0"/>
        <v>-1870000</v>
      </c>
      <c r="R77" s="5">
        <v>1.09E-2</v>
      </c>
      <c r="S77" s="4">
        <v>3186718</v>
      </c>
    </row>
    <row r="78" spans="1:21" x14ac:dyDescent="0.2">
      <c r="A78" s="16" t="s">
        <v>160</v>
      </c>
      <c r="B78" s="4">
        <v>0</v>
      </c>
      <c r="C78" s="4">
        <v>0</v>
      </c>
      <c r="D78" s="4">
        <v>0</v>
      </c>
      <c r="E78" s="4">
        <v>0</v>
      </c>
      <c r="F78" s="4">
        <f t="shared" si="0"/>
        <v>-1870000</v>
      </c>
      <c r="R78" s="5">
        <v>-2.1099999999999997E-2</v>
      </c>
      <c r="S78" s="4">
        <v>3398889</v>
      </c>
    </row>
    <row r="79" spans="1:21" x14ac:dyDescent="0.2">
      <c r="A79" s="16" t="s">
        <v>159</v>
      </c>
      <c r="B79" s="4">
        <v>0</v>
      </c>
      <c r="C79" s="4">
        <v>100</v>
      </c>
      <c r="D79" s="4">
        <v>-100</v>
      </c>
      <c r="E79" s="4">
        <v>-1870000</v>
      </c>
      <c r="F79" s="4">
        <f t="shared" si="0"/>
        <v>-1870000</v>
      </c>
      <c r="R79" s="5">
        <v>5.4000000000000003E-3</v>
      </c>
      <c r="S79" s="4">
        <v>2223173</v>
      </c>
    </row>
    <row r="80" spans="1:21" x14ac:dyDescent="0.2">
      <c r="A80" s="16" t="s">
        <v>158</v>
      </c>
      <c r="B80" s="4">
        <v>0</v>
      </c>
      <c r="C80" s="4">
        <v>0</v>
      </c>
      <c r="D80" s="4">
        <v>0</v>
      </c>
      <c r="E80" s="4">
        <v>0</v>
      </c>
      <c r="F80" s="4">
        <f>E80+F81</f>
        <v>0</v>
      </c>
      <c r="R80" s="5">
        <v>-3.3399999999999999E-2</v>
      </c>
      <c r="S80" s="4">
        <v>6562600</v>
      </c>
    </row>
    <row r="81" spans="1:22" x14ac:dyDescent="0.2">
      <c r="A81" s="16" t="s">
        <v>157</v>
      </c>
      <c r="B81" s="4">
        <v>0</v>
      </c>
      <c r="C81" s="4">
        <v>0</v>
      </c>
      <c r="D81" s="4">
        <v>0</v>
      </c>
      <c r="E81" s="4">
        <v>0</v>
      </c>
      <c r="F81" s="4">
        <f>E81</f>
        <v>0</v>
      </c>
      <c r="R81" s="5">
        <v>5.1999999999999998E-3</v>
      </c>
      <c r="S81" s="4">
        <v>2046007</v>
      </c>
    </row>
    <row r="82" spans="1:22" x14ac:dyDescent="0.2">
      <c r="A82" s="2"/>
      <c r="B82" s="4"/>
      <c r="C82" s="4"/>
      <c r="D82" s="4"/>
      <c r="E82" s="4"/>
      <c r="F82" s="4">
        <f>E82</f>
        <v>0</v>
      </c>
      <c r="G82" s="4"/>
      <c r="H82" s="4"/>
      <c r="I82" s="4"/>
      <c r="J82" s="4"/>
      <c r="K82" s="4"/>
      <c r="L82" s="4"/>
      <c r="M82" s="4"/>
      <c r="N82" s="4"/>
      <c r="O82" s="4"/>
      <c r="P82" s="4"/>
      <c r="Q82" s="4"/>
      <c r="R82" s="4"/>
      <c r="S82" s="4"/>
      <c r="T82" s="5"/>
      <c r="U82" s="5"/>
      <c r="V82" s="5"/>
    </row>
    <row r="83" spans="1:22" x14ac:dyDescent="0.2">
      <c r="A83" s="2"/>
      <c r="B83" s="4"/>
      <c r="C83" s="4"/>
      <c r="D83" s="4"/>
      <c r="E83" s="4"/>
      <c r="F83" s="4"/>
      <c r="G83" s="4"/>
      <c r="H83" s="4"/>
      <c r="I83" s="4"/>
      <c r="J83" s="4"/>
      <c r="K83" s="4"/>
      <c r="L83" s="4"/>
      <c r="M83" s="4"/>
      <c r="N83" s="4"/>
      <c r="O83" s="4"/>
      <c r="P83" s="4"/>
      <c r="Q83" s="4"/>
      <c r="R83" s="4"/>
      <c r="S83" s="4"/>
      <c r="T83" s="5"/>
      <c r="U83" s="5"/>
      <c r="V83" s="5"/>
    </row>
    <row r="84" spans="1:22" x14ac:dyDescent="0.2">
      <c r="A84" s="2"/>
      <c r="B84" s="4"/>
      <c r="C84" s="4"/>
      <c r="D84" s="4"/>
      <c r="E84" s="4"/>
      <c r="F84" s="4"/>
      <c r="G84" s="4"/>
      <c r="H84" s="4"/>
      <c r="I84" s="4"/>
      <c r="J84" s="4"/>
      <c r="K84" s="4"/>
      <c r="L84" s="4"/>
      <c r="M84" s="4"/>
      <c r="N84" s="4"/>
      <c r="O84" s="4"/>
      <c r="P84" s="4"/>
      <c r="Q84" s="4"/>
      <c r="R84" s="4"/>
      <c r="S84" s="4"/>
      <c r="T84" s="5"/>
      <c r="U84" s="5"/>
      <c r="V84" s="5"/>
    </row>
    <row r="85" spans="1:22" x14ac:dyDescent="0.2">
      <c r="A85" s="2"/>
      <c r="B85" s="4"/>
      <c r="C85" s="4"/>
      <c r="D85" s="4"/>
      <c r="E85" s="4"/>
      <c r="F85" s="4"/>
      <c r="G85" s="4"/>
      <c r="H85" s="4"/>
      <c r="I85" s="4"/>
      <c r="J85" s="4"/>
      <c r="K85" s="4"/>
      <c r="L85" s="4"/>
      <c r="M85" s="4"/>
      <c r="N85" s="4"/>
      <c r="O85" s="4"/>
      <c r="P85" s="4"/>
      <c r="Q85" s="4"/>
      <c r="R85" s="4"/>
      <c r="S85" s="4"/>
      <c r="T85" s="5"/>
      <c r="U85" s="5"/>
      <c r="V85" s="5"/>
    </row>
    <row r="86" spans="1:22" x14ac:dyDescent="0.2">
      <c r="A86" s="2"/>
      <c r="B86" s="4"/>
      <c r="C86" s="4"/>
      <c r="D86" s="4"/>
      <c r="E86" s="4"/>
      <c r="F86" s="4"/>
      <c r="G86" s="4"/>
      <c r="H86" s="4"/>
      <c r="I86" s="4"/>
      <c r="J86" s="4"/>
      <c r="K86" s="4"/>
      <c r="L86" s="4"/>
      <c r="M86" s="4"/>
      <c r="N86" s="4"/>
      <c r="O86" s="4"/>
      <c r="P86" s="4"/>
      <c r="Q86" s="4"/>
      <c r="R86" s="4"/>
      <c r="S86" s="4"/>
      <c r="T86" s="5"/>
      <c r="U86" s="5"/>
      <c r="V86" s="5"/>
    </row>
    <row r="87" spans="1:22" x14ac:dyDescent="0.2">
      <c r="A87" s="2"/>
      <c r="B87" s="4"/>
      <c r="C87" s="4"/>
      <c r="D87" s="4"/>
      <c r="E87" s="4"/>
      <c r="F87" s="4"/>
      <c r="G87" s="4"/>
      <c r="H87" s="4"/>
      <c r="I87" s="4"/>
      <c r="J87" s="4"/>
      <c r="K87" s="4"/>
      <c r="L87" s="4"/>
      <c r="M87" s="4"/>
      <c r="N87" s="4"/>
      <c r="O87" s="4"/>
      <c r="P87" s="4"/>
      <c r="Q87" s="4"/>
      <c r="R87" s="4"/>
      <c r="S87" s="4"/>
      <c r="T87" s="5"/>
      <c r="U87" s="5"/>
      <c r="V87" s="5"/>
    </row>
    <row r="88" spans="1:22" x14ac:dyDescent="0.2">
      <c r="A88" s="2"/>
      <c r="B88" s="4"/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5"/>
      <c r="U88" s="5"/>
      <c r="V88" s="5"/>
    </row>
    <row r="89" spans="1:22" x14ac:dyDescent="0.2">
      <c r="A89" s="2"/>
      <c r="B89" s="4"/>
      <c r="C89" s="4"/>
      <c r="D89" s="4"/>
      <c r="E89" s="4"/>
      <c r="F89" s="4"/>
      <c r="G89" s="4"/>
      <c r="H89" s="4"/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  <c r="T89" s="5"/>
      <c r="U89" s="5"/>
      <c r="V89" s="5"/>
    </row>
    <row r="90" spans="1:22" x14ac:dyDescent="0.2">
      <c r="A90" s="2"/>
      <c r="B90" s="4"/>
      <c r="C90" s="4"/>
      <c r="D90" s="4"/>
      <c r="E90" s="4"/>
      <c r="F90" s="4"/>
      <c r="G90" s="4"/>
      <c r="H90" s="4"/>
      <c r="I90" s="4"/>
      <c r="J90" s="4"/>
      <c r="K90" s="4"/>
      <c r="L90" s="4"/>
      <c r="M90" s="4"/>
      <c r="N90" s="4"/>
      <c r="O90" s="4"/>
      <c r="P90" s="4"/>
      <c r="Q90" s="4"/>
      <c r="R90" s="4"/>
      <c r="S90" s="4"/>
      <c r="T90" s="5"/>
      <c r="U90" s="5"/>
      <c r="V90" s="5"/>
    </row>
    <row r="91" spans="1:22" x14ac:dyDescent="0.2">
      <c r="A91" s="2"/>
      <c r="B91" s="4"/>
      <c r="C91" s="4"/>
      <c r="D91" s="4"/>
      <c r="E91" s="4"/>
      <c r="F91" s="4"/>
      <c r="G91" s="4"/>
      <c r="H91" s="4"/>
      <c r="I91" s="4"/>
      <c r="J91" s="4"/>
      <c r="K91" s="4"/>
      <c r="L91" s="4"/>
      <c r="M91" s="4"/>
      <c r="N91" s="4"/>
      <c r="O91" s="4"/>
      <c r="P91" s="4"/>
      <c r="Q91" s="4"/>
      <c r="R91" s="4"/>
      <c r="S91" s="4"/>
      <c r="T91" s="5"/>
      <c r="U91" s="5"/>
      <c r="V91" s="5"/>
    </row>
    <row r="92" spans="1:22" x14ac:dyDescent="0.2">
      <c r="A92" s="6"/>
      <c r="B92" s="4"/>
      <c r="C92" s="4"/>
      <c r="D92" s="4"/>
      <c r="E92" s="4"/>
      <c r="F92" s="4"/>
      <c r="G92" s="4"/>
      <c r="H92" s="4"/>
      <c r="I92" s="4"/>
      <c r="J92" s="4"/>
      <c r="K92" s="4"/>
      <c r="L92" s="4"/>
      <c r="M92" s="4"/>
      <c r="N92" s="4"/>
      <c r="O92" s="4"/>
      <c r="P92" s="4"/>
      <c r="Q92" s="4"/>
      <c r="R92" s="4"/>
      <c r="S92" s="4"/>
      <c r="T92" s="5"/>
      <c r="U92" s="5"/>
      <c r="V92" s="5"/>
    </row>
    <row r="93" spans="1:22" x14ac:dyDescent="0.2">
      <c r="A93" s="6"/>
      <c r="B93" s="4"/>
      <c r="C93" s="4"/>
      <c r="D93" s="4"/>
      <c r="E93" s="4"/>
      <c r="F93" s="4"/>
      <c r="G93" s="4"/>
      <c r="H93" s="4"/>
      <c r="I93" s="4"/>
      <c r="J93" s="4"/>
      <c r="K93" s="4"/>
      <c r="L93" s="4"/>
      <c r="M93" s="4"/>
      <c r="N93" s="4"/>
      <c r="O93" s="4"/>
      <c r="P93" s="4"/>
      <c r="Q93" s="4"/>
      <c r="R93" s="4"/>
      <c r="S93" s="4"/>
      <c r="T93" s="5"/>
      <c r="U93" s="5"/>
      <c r="V93" s="5"/>
    </row>
    <row r="94" spans="1:22" x14ac:dyDescent="0.2">
      <c r="A94" s="6"/>
      <c r="B94" s="4"/>
      <c r="C94" s="4"/>
      <c r="D94" s="4"/>
      <c r="E94" s="4"/>
      <c r="F94" s="4"/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5"/>
      <c r="U94" s="5"/>
      <c r="V94" s="5"/>
    </row>
    <row r="95" spans="1:22" x14ac:dyDescent="0.2">
      <c r="A95" s="6"/>
      <c r="B95" s="4"/>
      <c r="C95" s="4"/>
      <c r="D95" s="4"/>
      <c r="E95" s="4"/>
      <c r="F95" s="4"/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5"/>
      <c r="U95" s="5"/>
      <c r="V95" s="5"/>
    </row>
    <row r="96" spans="1:22" x14ac:dyDescent="0.2">
      <c r="A96" s="6"/>
      <c r="B96" s="4"/>
      <c r="C96" s="4"/>
      <c r="D96" s="4"/>
      <c r="E96" s="4"/>
      <c r="F96" s="4"/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5"/>
      <c r="U96" s="5"/>
      <c r="V96" s="5"/>
    </row>
    <row r="97" spans="1:22" x14ac:dyDescent="0.2">
      <c r="A97" s="6"/>
      <c r="B97" s="4"/>
      <c r="C97" s="4"/>
      <c r="D97" s="4"/>
      <c r="E97" s="4"/>
      <c r="F97" s="4"/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5"/>
      <c r="U97" s="5"/>
      <c r="V97" s="5"/>
    </row>
    <row r="98" spans="1:22" x14ac:dyDescent="0.2">
      <c r="A98" s="6"/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5"/>
      <c r="U98" s="5"/>
      <c r="V98" s="5"/>
    </row>
    <row r="99" spans="1:22" x14ac:dyDescent="0.2">
      <c r="A99" s="6"/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5"/>
      <c r="U99" s="5"/>
      <c r="V99" s="5"/>
    </row>
    <row r="100" spans="1:22" x14ac:dyDescent="0.2">
      <c r="A100" s="6"/>
      <c r="B100" s="4"/>
      <c r="C100" s="4"/>
      <c r="D100" s="4"/>
      <c r="E100" s="4"/>
      <c r="F100" s="4"/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5"/>
      <c r="U100" s="5"/>
      <c r="V100" s="5"/>
    </row>
    <row r="101" spans="1:22" x14ac:dyDescent="0.2">
      <c r="A101" s="6"/>
      <c r="B101" s="4"/>
      <c r="C101" s="4"/>
      <c r="D101" s="4"/>
      <c r="E101" s="4"/>
      <c r="F101" s="4"/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5"/>
      <c r="U101" s="5"/>
      <c r="V101" s="5"/>
    </row>
    <row r="102" spans="1:22" x14ac:dyDescent="0.2">
      <c r="A102" s="2"/>
      <c r="B102" s="4"/>
      <c r="C102" s="4"/>
      <c r="D102" s="4"/>
      <c r="E102" s="4"/>
      <c r="F102" s="4"/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5"/>
      <c r="U102" s="5"/>
      <c r="V102" s="5"/>
    </row>
    <row r="103" spans="1:22" x14ac:dyDescent="0.2">
      <c r="A103" s="2"/>
      <c r="B103" s="4"/>
      <c r="C103" s="4"/>
      <c r="D103" s="4"/>
      <c r="E103" s="4"/>
      <c r="F103" s="4"/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5"/>
      <c r="U103" s="5"/>
      <c r="V103" s="5"/>
    </row>
    <row r="104" spans="1:22" x14ac:dyDescent="0.2">
      <c r="A104" s="6"/>
      <c r="B104" s="4"/>
      <c r="C104" s="4"/>
      <c r="D104" s="4"/>
      <c r="E104" s="4"/>
      <c r="F104" s="4"/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5"/>
      <c r="U104" s="5"/>
      <c r="V104" s="5"/>
    </row>
    <row r="105" spans="1:22" x14ac:dyDescent="0.2">
      <c r="A105" s="6"/>
      <c r="B105" s="4"/>
      <c r="C105" s="4"/>
      <c r="D105" s="4"/>
      <c r="E105" s="4"/>
      <c r="F105" s="4"/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5"/>
      <c r="U105" s="5"/>
      <c r="V105" s="5"/>
    </row>
    <row r="106" spans="1:22" x14ac:dyDescent="0.2">
      <c r="A106" s="6"/>
      <c r="B106" s="4"/>
      <c r="C106" s="4"/>
      <c r="D106" s="4"/>
      <c r="E106" s="4"/>
      <c r="F106" s="4"/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5"/>
      <c r="U106" s="5"/>
      <c r="V106" s="5"/>
    </row>
    <row r="107" spans="1:22" x14ac:dyDescent="0.2">
      <c r="A107" s="6"/>
      <c r="B107" s="4"/>
      <c r="C107" s="4"/>
      <c r="D107" s="4"/>
      <c r="E107" s="4"/>
      <c r="F107" s="4"/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5"/>
      <c r="U107" s="5"/>
      <c r="V107" s="5"/>
    </row>
    <row r="108" spans="1:22" x14ac:dyDescent="0.2">
      <c r="A108" s="6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5"/>
      <c r="U108" s="5"/>
      <c r="V108" s="5"/>
    </row>
    <row r="109" spans="1:22" x14ac:dyDescent="0.2">
      <c r="A109" s="6"/>
      <c r="B109" s="4"/>
      <c r="C109" s="4"/>
      <c r="D109" s="4"/>
      <c r="E109" s="4"/>
      <c r="F109" s="4"/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5"/>
      <c r="U109" s="5"/>
      <c r="V109" s="5"/>
    </row>
    <row r="110" spans="1:22" x14ac:dyDescent="0.2">
      <c r="A110" s="6"/>
      <c r="B110" s="4"/>
      <c r="C110" s="4"/>
      <c r="D110" s="4"/>
      <c r="E110" s="4"/>
      <c r="F110" s="4"/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5"/>
      <c r="U110" s="5"/>
      <c r="V110" s="5"/>
    </row>
    <row r="111" spans="1:22" x14ac:dyDescent="0.2">
      <c r="A111" s="6"/>
      <c r="B111" s="4"/>
      <c r="C111" s="4"/>
      <c r="D111" s="4"/>
      <c r="E111" s="4"/>
      <c r="F111" s="4"/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5"/>
      <c r="U111" s="5"/>
      <c r="V111" s="5"/>
    </row>
    <row r="112" spans="1:22" x14ac:dyDescent="0.2">
      <c r="A112" s="6"/>
      <c r="B112" s="4"/>
      <c r="C112" s="4"/>
      <c r="D112" s="4"/>
      <c r="E112" s="4"/>
      <c r="F112" s="4"/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5"/>
      <c r="U112" s="5"/>
      <c r="V112" s="5"/>
    </row>
    <row r="113" spans="1:22" x14ac:dyDescent="0.2">
      <c r="A113" s="6"/>
      <c r="B113" s="4"/>
      <c r="C113" s="4"/>
      <c r="D113" s="4"/>
      <c r="E113" s="4"/>
      <c r="F113" s="4"/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5"/>
      <c r="U113" s="5"/>
      <c r="V113" s="5"/>
    </row>
    <row r="114" spans="1:22" x14ac:dyDescent="0.2">
      <c r="A114" s="6"/>
      <c r="B114" s="4"/>
      <c r="C114" s="4"/>
      <c r="D114" s="4"/>
      <c r="E114" s="4"/>
      <c r="F114" s="4"/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5"/>
      <c r="U114" s="5"/>
      <c r="V114" s="5"/>
    </row>
    <row r="115" spans="1:22" x14ac:dyDescent="0.2">
      <c r="A115" s="6"/>
      <c r="B115" s="4"/>
      <c r="C115" s="4"/>
      <c r="D115" s="4"/>
      <c r="E115" s="4"/>
      <c r="F115" s="4"/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5"/>
      <c r="U115" s="5"/>
      <c r="V115" s="5"/>
    </row>
    <row r="116" spans="1:22" x14ac:dyDescent="0.2">
      <c r="A116" s="6"/>
      <c r="B116" s="4"/>
      <c r="C116" s="4"/>
      <c r="D116" s="4"/>
      <c r="E116" s="4"/>
      <c r="F116" s="4"/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5"/>
      <c r="U116" s="5"/>
      <c r="V116" s="5"/>
    </row>
    <row r="117" spans="1:22" x14ac:dyDescent="0.2">
      <c r="A117" s="2"/>
      <c r="B117" s="4"/>
      <c r="C117" s="4"/>
      <c r="D117" s="4"/>
      <c r="E117" s="4"/>
      <c r="F117" s="4"/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5"/>
      <c r="U117" s="5"/>
      <c r="V117" s="5"/>
    </row>
    <row r="118" spans="1:22" x14ac:dyDescent="0.2">
      <c r="A118" s="2"/>
      <c r="B118" s="4"/>
      <c r="C118" s="4"/>
      <c r="D118" s="4"/>
      <c r="E118" s="4"/>
      <c r="F118" s="4"/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5"/>
      <c r="U118" s="5"/>
      <c r="V118" s="5"/>
    </row>
    <row r="119" spans="1:22" x14ac:dyDescent="0.2">
      <c r="A119" s="2"/>
      <c r="B119" s="4"/>
      <c r="C119" s="4"/>
      <c r="D119" s="4"/>
      <c r="E119" s="4"/>
      <c r="F119" s="4"/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5"/>
      <c r="U119" s="5"/>
      <c r="V119" s="5"/>
    </row>
    <row r="120" spans="1:22" x14ac:dyDescent="0.2">
      <c r="A120" s="2"/>
      <c r="B120" s="4"/>
      <c r="C120" s="4"/>
      <c r="D120" s="4"/>
      <c r="E120" s="4"/>
      <c r="F120" s="4"/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5"/>
      <c r="U120" s="5"/>
      <c r="V120" s="5"/>
    </row>
    <row r="121" spans="1:22" x14ac:dyDescent="0.2">
      <c r="A121" s="2"/>
      <c r="B121" s="4"/>
      <c r="C121" s="4"/>
      <c r="D121" s="4"/>
      <c r="E121" s="4"/>
      <c r="F121" s="4"/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5"/>
      <c r="U121" s="5"/>
      <c r="V121" s="5"/>
    </row>
    <row r="122" spans="1:22" x14ac:dyDescent="0.2">
      <c r="A122" s="2"/>
      <c r="B122" s="4"/>
      <c r="C122" s="4"/>
      <c r="D122" s="4"/>
      <c r="E122" s="4"/>
      <c r="F122" s="4"/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5"/>
      <c r="U122" s="5"/>
      <c r="V122" s="5"/>
    </row>
    <row r="123" spans="1:22" x14ac:dyDescent="0.2">
      <c r="A123" s="2"/>
      <c r="B123" s="4"/>
      <c r="C123" s="4"/>
      <c r="D123" s="4"/>
      <c r="E123" s="4"/>
      <c r="F123" s="4"/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5"/>
      <c r="U123" s="5"/>
      <c r="V123" s="5"/>
    </row>
    <row r="124" spans="1:22" x14ac:dyDescent="0.2">
      <c r="A124" s="2"/>
      <c r="B124" s="4"/>
      <c r="C124" s="4"/>
      <c r="D124" s="4"/>
      <c r="E124" s="4"/>
      <c r="F124" s="4"/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5"/>
      <c r="U124" s="5"/>
      <c r="V124" s="5"/>
    </row>
    <row r="125" spans="1:22" x14ac:dyDescent="0.2">
      <c r="A125" s="2"/>
      <c r="B125" s="4"/>
      <c r="C125" s="4"/>
      <c r="D125" s="4"/>
      <c r="E125" s="4"/>
      <c r="F125" s="4"/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5"/>
      <c r="U125" s="5"/>
      <c r="V125" s="5"/>
    </row>
    <row r="126" spans="1:22" x14ac:dyDescent="0.2">
      <c r="A126" s="2"/>
      <c r="B126" s="4"/>
      <c r="C126" s="4"/>
      <c r="D126" s="4"/>
      <c r="E126" s="4"/>
      <c r="F126" s="4"/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5"/>
      <c r="U126" s="5"/>
      <c r="V126" s="5"/>
    </row>
    <row r="127" spans="1:22" x14ac:dyDescent="0.2">
      <c r="A127" s="2"/>
      <c r="B127" s="4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5"/>
      <c r="U127" s="5"/>
      <c r="V127" s="5"/>
    </row>
    <row r="128" spans="1:22" x14ac:dyDescent="0.2">
      <c r="A128" s="2"/>
      <c r="B128" s="4"/>
      <c r="C128" s="4"/>
      <c r="D128" s="4"/>
      <c r="E128" s="4"/>
      <c r="F128" s="4"/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5"/>
      <c r="U128" s="5"/>
      <c r="V128" s="5"/>
    </row>
    <row r="129" spans="1:22" x14ac:dyDescent="0.2">
      <c r="A129" s="2"/>
      <c r="B129" s="4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5"/>
      <c r="U129" s="5"/>
      <c r="V129" s="5"/>
    </row>
    <row r="130" spans="1:22" x14ac:dyDescent="0.2">
      <c r="A130" s="2"/>
      <c r="B130" s="4"/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5"/>
      <c r="U130" s="5"/>
      <c r="V130" s="5"/>
    </row>
    <row r="131" spans="1:22" x14ac:dyDescent="0.2">
      <c r="A131" s="2"/>
      <c r="B131" s="4"/>
      <c r="C131" s="4"/>
      <c r="D131" s="4"/>
      <c r="E131" s="4"/>
      <c r="F131" s="4"/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5"/>
      <c r="U131" s="5"/>
      <c r="V131" s="5"/>
    </row>
    <row r="132" spans="1:22" x14ac:dyDescent="0.2">
      <c r="A132" s="2"/>
      <c r="B132" s="4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5"/>
      <c r="U132" s="5"/>
      <c r="V132" s="8"/>
    </row>
    <row r="133" spans="1:22" x14ac:dyDescent="0.2">
      <c r="A133" s="2"/>
      <c r="B133" s="4"/>
      <c r="C133" s="4"/>
      <c r="D133" s="4"/>
      <c r="E133" s="4"/>
      <c r="F133" s="4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8"/>
    </row>
    <row r="134" spans="1:22" x14ac:dyDescent="0.2">
      <c r="A134" s="2"/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8"/>
    </row>
    <row r="135" spans="1:22" x14ac:dyDescent="0.2">
      <c r="A135" s="2"/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8"/>
    </row>
    <row r="136" spans="1:22" x14ac:dyDescent="0.2">
      <c r="A136" s="2"/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8"/>
    </row>
    <row r="137" spans="1:22" x14ac:dyDescent="0.2">
      <c r="A137" s="6"/>
      <c r="B137" s="4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5"/>
      <c r="U137" s="5"/>
      <c r="V137" s="8"/>
    </row>
    <row r="138" spans="1:22" x14ac:dyDescent="0.2">
      <c r="A138" s="6"/>
      <c r="B138" s="4"/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5"/>
      <c r="U138" s="5"/>
      <c r="V138" s="8"/>
    </row>
    <row r="139" spans="1:22" x14ac:dyDescent="0.2">
      <c r="A139" s="6"/>
      <c r="B139" s="4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5"/>
      <c r="U139" s="5"/>
      <c r="V139" s="8"/>
    </row>
    <row r="140" spans="1:22" x14ac:dyDescent="0.2">
      <c r="A140" s="6"/>
      <c r="B140" s="4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5"/>
      <c r="U140" s="5"/>
      <c r="V140" s="8"/>
    </row>
    <row r="141" spans="1:22" x14ac:dyDescent="0.2">
      <c r="A141" s="6"/>
      <c r="B141" s="4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5"/>
      <c r="U141" s="5"/>
      <c r="V141" s="8"/>
    </row>
    <row r="142" spans="1:22" x14ac:dyDescent="0.2">
      <c r="A142" s="2"/>
      <c r="B142" s="4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5"/>
      <c r="U142" s="5"/>
      <c r="V142" s="8"/>
    </row>
    <row r="143" spans="1:22" x14ac:dyDescent="0.2">
      <c r="A143" s="2"/>
      <c r="B143" s="4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5"/>
      <c r="U143" s="5"/>
      <c r="V143" s="8"/>
    </row>
    <row r="144" spans="1:22" x14ac:dyDescent="0.2">
      <c r="A144" s="2"/>
      <c r="B144" s="4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5"/>
      <c r="U144" s="5"/>
      <c r="V144" s="8"/>
    </row>
    <row r="145" spans="1:22" x14ac:dyDescent="0.2">
      <c r="A145" s="2"/>
      <c r="B145" s="4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5"/>
      <c r="U145" s="5"/>
      <c r="V145" s="8"/>
    </row>
    <row r="146" spans="1:22" x14ac:dyDescent="0.2">
      <c r="A146" s="2"/>
      <c r="B146" s="4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5"/>
      <c r="U146" s="5"/>
      <c r="V146" s="8"/>
    </row>
    <row r="172" spans="1:3" x14ac:dyDescent="0.2">
      <c r="A172" t="e" cm="1">
        <f t="array" aca="1" ref="A172" ca="1">INDIRECT("'" &amp; E1 &amp; "'!$A$2:$A$66")</f>
        <v>#REF!</v>
      </c>
      <c r="B172" t="e" cm="1">
        <f t="array" aca="1" ref="B172" ca="1">INDIRECT("'" &amp; E1 &amp; "'!$B$2:$B$66")</f>
        <v>#REF!</v>
      </c>
      <c r="C172" t="e" cm="1">
        <f t="array" aca="1" ref="C172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998697-206F-DC49-AF62-816618FCBCD0}">
  <sheetPr codeName="Sheet21"/>
  <dimension ref="A1:V172"/>
  <sheetViews>
    <sheetView topLeftCell="C1" workbookViewId="0">
      <pane ySplit="2" topLeftCell="A3" activePane="bottomLeft" state="frozen"/>
      <selection activeCell="N24" sqref="N24"/>
      <selection pane="bottomLeft" activeCell="N24" sqref="N24"/>
    </sheetView>
  </sheetViews>
  <sheetFormatPr baseColWidth="10" defaultRowHeight="16" x14ac:dyDescent="0.2"/>
  <cols>
    <col min="1" max="1" width="21.1640625" customWidth="1"/>
    <col min="6" max="6" width="21.5" customWidth="1"/>
    <col min="10" max="10" width="18.33203125" customWidth="1"/>
    <col min="11" max="11" width="16.6640625" customWidth="1"/>
    <col min="18" max="18" width="13" customWidth="1"/>
  </cols>
  <sheetData>
    <row r="1" spans="1:22" x14ac:dyDescent="0.2">
      <c r="B1" s="72" t="s">
        <v>5</v>
      </c>
      <c r="C1" s="72"/>
      <c r="D1" s="72"/>
      <c r="E1" s="72"/>
      <c r="F1" s="72"/>
      <c r="G1" s="73" t="s">
        <v>6</v>
      </c>
      <c r="H1" s="73"/>
      <c r="I1" s="73"/>
      <c r="J1" s="73"/>
      <c r="K1" s="73"/>
      <c r="L1" s="74" t="s">
        <v>15</v>
      </c>
      <c r="M1" s="74"/>
      <c r="N1" s="74"/>
      <c r="O1" s="74"/>
      <c r="P1" s="74"/>
      <c r="Q1" s="74"/>
      <c r="R1" s="74"/>
      <c r="S1" s="74"/>
      <c r="T1" s="74"/>
      <c r="U1" s="74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235</v>
      </c>
      <c r="O2" s="1" t="s">
        <v>236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257</v>
      </c>
      <c r="U2" s="1" t="s">
        <v>258</v>
      </c>
      <c r="V2" s="1" t="s">
        <v>237</v>
      </c>
    </row>
    <row r="3" spans="1:22" x14ac:dyDescent="0.2">
      <c r="A3" s="16" t="s">
        <v>294</v>
      </c>
      <c r="B3" s="4">
        <v>0</v>
      </c>
      <c r="C3" s="4">
        <v>0</v>
      </c>
      <c r="D3" s="4">
        <v>0</v>
      </c>
      <c r="E3" s="4">
        <v>0</v>
      </c>
      <c r="F3" s="4">
        <f t="shared" ref="F3:F79" si="0">E3+F4</f>
        <v>-8670000</v>
      </c>
      <c r="G3" s="4">
        <v>847700</v>
      </c>
      <c r="H3" s="4">
        <v>119500</v>
      </c>
      <c r="I3" s="4">
        <v>728200</v>
      </c>
      <c r="J3" s="4">
        <v>18791405000</v>
      </c>
      <c r="K3" s="4">
        <f t="shared" ref="K3:K25" si="1">K4+J3</f>
        <v>27002253000</v>
      </c>
      <c r="L3" s="4">
        <v>1958</v>
      </c>
      <c r="M3" s="4">
        <v>1306</v>
      </c>
      <c r="N3" s="4">
        <v>333</v>
      </c>
      <c r="O3" s="4">
        <v>289</v>
      </c>
      <c r="P3" s="4">
        <v>6034400</v>
      </c>
      <c r="Q3" s="4">
        <v>4855500</v>
      </c>
      <c r="R3" s="5">
        <v>1.37E-2</v>
      </c>
      <c r="S3" s="4">
        <v>12801300</v>
      </c>
      <c r="T3" s="4">
        <f t="shared" ref="T3:T70" si="2">AVERAGE(S4,S13)</f>
        <v>10011449</v>
      </c>
      <c r="U3" s="4">
        <f t="shared" ref="U3:U72" si="3">MIN(S4:S8)</f>
        <v>9720759</v>
      </c>
      <c r="V3" s="5">
        <v>1.1599999999999999E-2</v>
      </c>
    </row>
    <row r="4" spans="1:22" x14ac:dyDescent="0.2">
      <c r="A4" s="16" t="s">
        <v>293</v>
      </c>
      <c r="B4" s="4">
        <v>1044000</v>
      </c>
      <c r="C4" s="4">
        <v>1044000</v>
      </c>
      <c r="D4" s="4">
        <v>0</v>
      </c>
      <c r="E4" s="4">
        <v>0</v>
      </c>
      <c r="F4" s="4">
        <f t="shared" si="0"/>
        <v>-8670000</v>
      </c>
      <c r="G4" s="4">
        <v>1134600</v>
      </c>
      <c r="H4" s="4">
        <v>319500</v>
      </c>
      <c r="I4" s="4">
        <v>815100</v>
      </c>
      <c r="J4" s="4">
        <v>20726335000</v>
      </c>
      <c r="K4" s="4">
        <f t="shared" si="1"/>
        <v>8210848000</v>
      </c>
      <c r="L4" s="4">
        <v>1691</v>
      </c>
      <c r="M4" s="4">
        <v>1494</v>
      </c>
      <c r="N4" s="4">
        <v>314</v>
      </c>
      <c r="O4" s="4">
        <v>276</v>
      </c>
      <c r="P4" s="4">
        <v>4982700</v>
      </c>
      <c r="Q4" s="4">
        <v>4156200</v>
      </c>
      <c r="R4" s="5">
        <v>7.9000000000000008E-3</v>
      </c>
      <c r="S4" s="4">
        <v>10740300</v>
      </c>
      <c r="T4" s="4">
        <f t="shared" si="2"/>
        <v>16663066</v>
      </c>
      <c r="U4" s="4">
        <f t="shared" si="3"/>
        <v>9720759</v>
      </c>
      <c r="V4" s="5">
        <v>1.5600000000000001E-2</v>
      </c>
    </row>
    <row r="5" spans="1:22" x14ac:dyDescent="0.2">
      <c r="A5" s="16" t="s">
        <v>292</v>
      </c>
      <c r="B5" s="4">
        <v>0</v>
      </c>
      <c r="C5" s="4">
        <v>0</v>
      </c>
      <c r="D5" s="4">
        <v>0</v>
      </c>
      <c r="E5" s="4">
        <v>0</v>
      </c>
      <c r="F5" s="4">
        <f t="shared" si="0"/>
        <v>-8670000</v>
      </c>
      <c r="G5" s="4">
        <v>608400</v>
      </c>
      <c r="H5" s="4">
        <v>1790200</v>
      </c>
      <c r="I5" s="4">
        <v>-1181800</v>
      </c>
      <c r="J5" s="4">
        <v>-29998040000</v>
      </c>
      <c r="K5" s="4">
        <f t="shared" si="1"/>
        <v>-12515487000</v>
      </c>
      <c r="L5" s="4">
        <v>1242</v>
      </c>
      <c r="M5" s="4">
        <v>1895</v>
      </c>
      <c r="N5" s="4">
        <v>267</v>
      </c>
      <c r="O5" s="4">
        <v>396</v>
      </c>
      <c r="P5" s="4">
        <v>3554100</v>
      </c>
      <c r="Q5" s="4">
        <v>5916800</v>
      </c>
      <c r="R5" s="5">
        <v>0</v>
      </c>
      <c r="S5" s="4">
        <v>9720759</v>
      </c>
      <c r="T5" s="4">
        <f t="shared" si="2"/>
        <v>11101814.5</v>
      </c>
      <c r="U5" s="4">
        <f t="shared" si="3"/>
        <v>9941849</v>
      </c>
      <c r="V5" s="5">
        <v>1.7500000000000002E-2</v>
      </c>
    </row>
    <row r="6" spans="1:22" x14ac:dyDescent="0.2">
      <c r="A6" s="16" t="s">
        <v>291</v>
      </c>
      <c r="B6" s="4">
        <v>500000</v>
      </c>
      <c r="C6" s="4">
        <v>500000</v>
      </c>
      <c r="D6" s="4">
        <v>0</v>
      </c>
      <c r="E6" s="4">
        <v>0</v>
      </c>
      <c r="F6" s="4">
        <f t="shared" si="0"/>
        <v>-8670000</v>
      </c>
      <c r="G6" s="4">
        <v>441600</v>
      </c>
      <c r="H6" s="4">
        <v>544100</v>
      </c>
      <c r="I6" s="4">
        <v>-102500</v>
      </c>
      <c r="J6" s="4">
        <v>-2591740000</v>
      </c>
      <c r="K6" s="4">
        <f t="shared" si="1"/>
        <v>17482553000</v>
      </c>
      <c r="L6" s="4">
        <v>1377</v>
      </c>
      <c r="M6" s="4">
        <v>2218</v>
      </c>
      <c r="N6" s="4">
        <v>272</v>
      </c>
      <c r="O6" s="4">
        <v>481</v>
      </c>
      <c r="P6" s="4">
        <v>3953400</v>
      </c>
      <c r="Q6" s="4">
        <v>7462200</v>
      </c>
      <c r="R6" s="5">
        <v>4.0000000000000001E-3</v>
      </c>
      <c r="S6" s="4">
        <v>12385822</v>
      </c>
      <c r="T6" s="4">
        <f t="shared" si="2"/>
        <v>12811238.5</v>
      </c>
      <c r="U6" s="4">
        <f t="shared" si="3"/>
        <v>9941849</v>
      </c>
      <c r="V6" s="5">
        <v>1.9599999999999999E-2</v>
      </c>
    </row>
    <row r="7" spans="1:22" x14ac:dyDescent="0.2">
      <c r="A7" s="16" t="s">
        <v>288</v>
      </c>
      <c r="B7" s="4">
        <v>2713100</v>
      </c>
      <c r="C7" s="4">
        <v>2713100</v>
      </c>
      <c r="D7" s="4">
        <v>0</v>
      </c>
      <c r="E7" s="4">
        <v>0</v>
      </c>
      <c r="F7" s="4">
        <f t="shared" si="0"/>
        <v>-8670000</v>
      </c>
      <c r="G7" s="4">
        <v>701000</v>
      </c>
      <c r="H7" s="4">
        <v>567900</v>
      </c>
      <c r="I7" s="4">
        <v>133100</v>
      </c>
      <c r="J7" s="4">
        <v>3365315000</v>
      </c>
      <c r="K7" s="4">
        <f t="shared" si="1"/>
        <v>20074293000</v>
      </c>
      <c r="L7" s="4">
        <v>1135</v>
      </c>
      <c r="M7" s="4">
        <v>2106</v>
      </c>
      <c r="N7" s="4">
        <v>242</v>
      </c>
      <c r="O7" s="4">
        <v>382</v>
      </c>
      <c r="P7" s="4">
        <v>4071400</v>
      </c>
      <c r="Q7" s="4">
        <v>6705800</v>
      </c>
      <c r="R7" s="5">
        <v>-1.9299999999999998E-2</v>
      </c>
      <c r="S7" s="4">
        <v>11725544</v>
      </c>
      <c r="T7" s="4">
        <f t="shared" si="2"/>
        <v>17388935.5</v>
      </c>
      <c r="U7" s="4">
        <f t="shared" si="3"/>
        <v>9941849</v>
      </c>
      <c r="V7" s="5">
        <v>2.7000000000000003E-2</v>
      </c>
    </row>
    <row r="8" spans="1:22" x14ac:dyDescent="0.2">
      <c r="A8" s="16" t="s">
        <v>287</v>
      </c>
      <c r="B8" s="4">
        <v>53300</v>
      </c>
      <c r="C8" s="4">
        <v>53300</v>
      </c>
      <c r="D8" s="4">
        <v>0</v>
      </c>
      <c r="E8" s="4">
        <v>0</v>
      </c>
      <c r="F8" s="4">
        <f t="shared" si="0"/>
        <v>-8670000</v>
      </c>
      <c r="G8" s="4">
        <v>374500</v>
      </c>
      <c r="H8" s="4">
        <v>3808100</v>
      </c>
      <c r="I8" s="4">
        <v>-3433600</v>
      </c>
      <c r="J8" s="4">
        <v>-88388215000</v>
      </c>
      <c r="K8" s="4">
        <f t="shared" si="1"/>
        <v>16708978000</v>
      </c>
      <c r="L8" s="4">
        <v>5123</v>
      </c>
      <c r="M8" s="4">
        <v>3066</v>
      </c>
      <c r="N8" s="4">
        <v>884</v>
      </c>
      <c r="O8" s="4">
        <v>630</v>
      </c>
      <c r="P8" s="4">
        <v>15352600</v>
      </c>
      <c r="Q8" s="4">
        <v>9563100</v>
      </c>
      <c r="R8" s="5">
        <v>2.18E-2</v>
      </c>
      <c r="S8" s="4">
        <v>25574880</v>
      </c>
      <c r="T8" s="4">
        <f t="shared" si="2"/>
        <v>10234406.5</v>
      </c>
      <c r="U8" s="4">
        <f t="shared" si="3"/>
        <v>9282598</v>
      </c>
      <c r="V8" s="5">
        <v>4.3899999999999995E-2</v>
      </c>
    </row>
    <row r="9" spans="1:22" x14ac:dyDescent="0.2">
      <c r="A9" s="16" t="s">
        <v>286</v>
      </c>
      <c r="B9" s="4">
        <v>0</v>
      </c>
      <c r="C9" s="4">
        <v>0</v>
      </c>
      <c r="D9" s="4">
        <v>0</v>
      </c>
      <c r="E9" s="4">
        <v>0</v>
      </c>
      <c r="F9" s="4">
        <f t="shared" si="0"/>
        <v>-8670000</v>
      </c>
      <c r="G9" s="4">
        <v>518800</v>
      </c>
      <c r="H9" s="4">
        <v>204900</v>
      </c>
      <c r="I9" s="4">
        <v>313900</v>
      </c>
      <c r="J9" s="4">
        <v>7940625000</v>
      </c>
      <c r="K9" s="4">
        <f t="shared" si="1"/>
        <v>105097193000</v>
      </c>
      <c r="L9" s="4">
        <v>1431</v>
      </c>
      <c r="M9" s="4">
        <v>1687</v>
      </c>
      <c r="N9" s="4">
        <v>242</v>
      </c>
      <c r="O9" s="4">
        <v>345</v>
      </c>
      <c r="P9" s="4">
        <v>4141600</v>
      </c>
      <c r="Q9" s="4">
        <v>5417800</v>
      </c>
      <c r="R9" s="5">
        <v>0</v>
      </c>
      <c r="S9" s="4">
        <v>9941849</v>
      </c>
      <c r="T9" s="4">
        <f t="shared" si="2"/>
        <v>11240029.5</v>
      </c>
      <c r="U9" s="4">
        <f t="shared" si="3"/>
        <v>9282598</v>
      </c>
      <c r="V9" s="5">
        <v>2.3399999999999997E-2</v>
      </c>
    </row>
    <row r="10" spans="1:22" x14ac:dyDescent="0.2">
      <c r="A10" s="16" t="s">
        <v>281</v>
      </c>
      <c r="B10" s="4">
        <v>99000</v>
      </c>
      <c r="C10" s="4">
        <v>99000</v>
      </c>
      <c r="D10" s="4">
        <v>0</v>
      </c>
      <c r="E10" s="4">
        <v>0</v>
      </c>
      <c r="F10" s="4">
        <f t="shared" si="0"/>
        <v>-8670000</v>
      </c>
      <c r="G10" s="4">
        <v>374500</v>
      </c>
      <c r="H10" s="4">
        <v>834300</v>
      </c>
      <c r="I10" s="4">
        <v>-459800</v>
      </c>
      <c r="J10" s="4">
        <v>-11608175000</v>
      </c>
      <c r="K10" s="4">
        <f t="shared" si="1"/>
        <v>97156568000</v>
      </c>
      <c r="L10" s="4">
        <v>2164</v>
      </c>
      <c r="M10" s="4">
        <v>2633</v>
      </c>
      <c r="N10" s="4">
        <v>491</v>
      </c>
      <c r="O10" s="4">
        <v>518</v>
      </c>
      <c r="P10" s="4">
        <v>8912300</v>
      </c>
      <c r="Q10" s="4">
        <v>8254700</v>
      </c>
      <c r="R10" s="5">
        <v>0.01</v>
      </c>
      <c r="S10" s="4">
        <v>17610661</v>
      </c>
      <c r="T10" s="4">
        <f t="shared" si="2"/>
        <v>10590366.5</v>
      </c>
      <c r="U10" s="4">
        <f t="shared" si="3"/>
        <v>9282598</v>
      </c>
      <c r="V10" s="5">
        <v>1.9699999999999999E-2</v>
      </c>
    </row>
    <row r="11" spans="1:22" x14ac:dyDescent="0.2">
      <c r="A11" s="16" t="s">
        <v>273</v>
      </c>
      <c r="B11" s="4">
        <v>50000</v>
      </c>
      <c r="C11" s="4">
        <v>50000</v>
      </c>
      <c r="D11" s="4">
        <v>0</v>
      </c>
      <c r="E11" s="4">
        <v>0</v>
      </c>
      <c r="F11" s="4">
        <f t="shared" si="0"/>
        <v>-8670000</v>
      </c>
      <c r="G11" s="4">
        <v>640300</v>
      </c>
      <c r="H11" s="4">
        <v>314301</v>
      </c>
      <c r="I11" s="4">
        <v>325999</v>
      </c>
      <c r="J11" s="4">
        <v>8170531000</v>
      </c>
      <c r="K11" s="4">
        <f t="shared" si="1"/>
        <v>108764743000</v>
      </c>
      <c r="L11" s="4">
        <v>1389</v>
      </c>
      <c r="M11" s="4">
        <v>3014</v>
      </c>
      <c r="N11" s="4">
        <v>231</v>
      </c>
      <c r="O11" s="4">
        <v>654</v>
      </c>
      <c r="P11" s="4">
        <v>4087200</v>
      </c>
      <c r="Q11" s="4">
        <v>10340400</v>
      </c>
      <c r="R11" s="5">
        <v>-1.38E-2</v>
      </c>
      <c r="S11" s="4">
        <v>15449500</v>
      </c>
      <c r="T11" s="4">
        <f t="shared" si="2"/>
        <v>9990642.5</v>
      </c>
      <c r="U11" s="4">
        <f t="shared" si="3"/>
        <v>9282598</v>
      </c>
      <c r="V11" s="5">
        <v>1.5800000000000002E-2</v>
      </c>
    </row>
    <row r="12" spans="1:22" x14ac:dyDescent="0.2">
      <c r="A12" s="16" t="s">
        <v>272</v>
      </c>
      <c r="B12" s="4">
        <v>44300</v>
      </c>
      <c r="C12" s="4">
        <v>44300</v>
      </c>
      <c r="D12" s="4">
        <v>0</v>
      </c>
      <c r="E12" s="4">
        <v>0</v>
      </c>
      <c r="F12" s="4">
        <f t="shared" si="0"/>
        <v>-8670000</v>
      </c>
      <c r="G12" s="4">
        <v>1826700</v>
      </c>
      <c r="H12" s="4">
        <v>419000</v>
      </c>
      <c r="I12" s="4">
        <v>1407700</v>
      </c>
      <c r="J12" s="4">
        <v>35919905000</v>
      </c>
      <c r="K12" s="4">
        <f t="shared" si="1"/>
        <v>100594212000</v>
      </c>
      <c r="L12" s="4">
        <v>1555</v>
      </c>
      <c r="M12" s="4">
        <v>2089</v>
      </c>
      <c r="N12" s="4">
        <v>257</v>
      </c>
      <c r="O12" s="4">
        <v>395</v>
      </c>
      <c r="P12" s="4">
        <v>4518100</v>
      </c>
      <c r="Q12" s="4">
        <v>6833700</v>
      </c>
      <c r="R12" s="5">
        <v>-3.9000000000000003E-3</v>
      </c>
      <c r="S12" s="4">
        <v>12398885</v>
      </c>
      <c r="T12" s="4">
        <f t="shared" si="2"/>
        <v>6897527</v>
      </c>
      <c r="U12" s="4">
        <f t="shared" si="3"/>
        <v>9202991</v>
      </c>
      <c r="V12" s="5">
        <v>2.1400000000000002E-2</v>
      </c>
    </row>
    <row r="13" spans="1:22" x14ac:dyDescent="0.2">
      <c r="A13" s="16" t="s">
        <v>248</v>
      </c>
      <c r="B13" s="4">
        <v>100000</v>
      </c>
      <c r="C13" s="4">
        <v>100000</v>
      </c>
      <c r="D13" s="4">
        <v>0</v>
      </c>
      <c r="E13" s="4">
        <v>0</v>
      </c>
      <c r="F13" s="4">
        <f t="shared" si="0"/>
        <v>-8670000</v>
      </c>
      <c r="G13" s="4">
        <v>967700</v>
      </c>
      <c r="H13" s="4">
        <v>467001</v>
      </c>
      <c r="I13" s="4">
        <v>500699</v>
      </c>
      <c r="J13" s="4">
        <v>12693696000</v>
      </c>
      <c r="K13" s="4">
        <f t="shared" si="1"/>
        <v>64674307000</v>
      </c>
      <c r="L13" s="4">
        <v>1419</v>
      </c>
      <c r="M13" s="4">
        <v>1452</v>
      </c>
      <c r="N13" s="4">
        <v>228</v>
      </c>
      <c r="O13" s="4">
        <v>274</v>
      </c>
      <c r="P13" s="4">
        <v>3740700</v>
      </c>
      <c r="Q13" s="4">
        <v>4345400</v>
      </c>
      <c r="R13" s="5">
        <v>6.0000000000000001E-3</v>
      </c>
      <c r="S13" s="4">
        <v>9282598</v>
      </c>
      <c r="T13" s="4">
        <f t="shared" si="2"/>
        <v>15346214</v>
      </c>
      <c r="U13" s="4">
        <f t="shared" si="3"/>
        <v>9202991</v>
      </c>
      <c r="V13" s="5">
        <v>1.5800000000000002E-2</v>
      </c>
    </row>
    <row r="14" spans="1:22" x14ac:dyDescent="0.2">
      <c r="A14" s="16" t="s">
        <v>240</v>
      </c>
      <c r="B14" s="4">
        <v>0</v>
      </c>
      <c r="C14" s="4">
        <v>0</v>
      </c>
      <c r="D14" s="4">
        <v>0</v>
      </c>
      <c r="E14" s="4">
        <v>0</v>
      </c>
      <c r="F14" s="4">
        <f t="shared" si="0"/>
        <v>-8670000</v>
      </c>
      <c r="G14" s="4">
        <v>1988200</v>
      </c>
      <c r="H14" s="4">
        <v>1648800</v>
      </c>
      <c r="I14" s="4">
        <v>339400</v>
      </c>
      <c r="J14" s="4">
        <v>8825685000</v>
      </c>
      <c r="K14" s="4">
        <f t="shared" si="1"/>
        <v>51980611000</v>
      </c>
      <c r="L14" s="4">
        <v>4156</v>
      </c>
      <c r="M14" s="4">
        <v>2439</v>
      </c>
      <c r="N14" s="4">
        <v>759</v>
      </c>
      <c r="O14" s="4">
        <v>452</v>
      </c>
      <c r="P14" s="4">
        <v>13783900</v>
      </c>
      <c r="Q14" s="4">
        <v>7666700</v>
      </c>
      <c r="R14" s="5">
        <v>1.2E-2</v>
      </c>
      <c r="S14" s="4">
        <v>23605373</v>
      </c>
      <c r="T14" s="4">
        <f t="shared" si="2"/>
        <v>9341701.5</v>
      </c>
      <c r="U14" s="4">
        <f t="shared" si="3"/>
        <v>4869398</v>
      </c>
      <c r="V14" s="5">
        <v>2.1499999999999998E-2</v>
      </c>
    </row>
    <row r="15" spans="1:22" x14ac:dyDescent="0.2">
      <c r="A15" s="16" t="s">
        <v>239</v>
      </c>
      <c r="B15" s="4">
        <v>114600</v>
      </c>
      <c r="C15" s="4">
        <v>114600</v>
      </c>
      <c r="D15" s="4">
        <v>0</v>
      </c>
      <c r="E15" s="4">
        <v>0</v>
      </c>
      <c r="F15" s="4">
        <f t="shared" si="0"/>
        <v>-8670000</v>
      </c>
      <c r="G15" s="4">
        <v>127300</v>
      </c>
      <c r="H15" s="4">
        <v>1409591</v>
      </c>
      <c r="I15" s="4">
        <v>-1282291</v>
      </c>
      <c r="J15" s="4">
        <v>-31402483000</v>
      </c>
      <c r="K15" s="4">
        <f t="shared" si="1"/>
        <v>43154926000</v>
      </c>
      <c r="L15" s="4">
        <v>1805</v>
      </c>
      <c r="M15" s="4">
        <v>1519</v>
      </c>
      <c r="N15" s="4">
        <v>290</v>
      </c>
      <c r="O15" s="4">
        <v>162</v>
      </c>
      <c r="P15" s="4">
        <v>5353500</v>
      </c>
      <c r="Q15" s="4">
        <v>2736100</v>
      </c>
      <c r="R15" s="5">
        <v>2.2499999999999999E-2</v>
      </c>
      <c r="S15" s="4">
        <v>9817807</v>
      </c>
      <c r="T15" s="4">
        <f t="shared" si="2"/>
        <v>12686696</v>
      </c>
      <c r="U15" s="4">
        <f t="shared" si="3"/>
        <v>4869398</v>
      </c>
      <c r="V15" s="5">
        <v>0.03</v>
      </c>
    </row>
    <row r="16" spans="1:22" x14ac:dyDescent="0.2">
      <c r="A16" s="16" t="s">
        <v>238</v>
      </c>
      <c r="B16" s="4">
        <v>0</v>
      </c>
      <c r="C16" s="4">
        <v>0</v>
      </c>
      <c r="D16" s="4">
        <v>0</v>
      </c>
      <c r="E16" s="4">
        <v>0</v>
      </c>
      <c r="F16" s="4">
        <f t="shared" si="0"/>
        <v>-8670000</v>
      </c>
      <c r="G16" s="4">
        <v>754500</v>
      </c>
      <c r="H16" s="4">
        <v>574400</v>
      </c>
      <c r="I16" s="4">
        <v>180100</v>
      </c>
      <c r="J16" s="4">
        <v>4344085000</v>
      </c>
      <c r="K16" s="4">
        <f t="shared" si="1"/>
        <v>74557409000</v>
      </c>
      <c r="L16" s="4">
        <v>2900</v>
      </c>
      <c r="M16" s="4">
        <v>1787</v>
      </c>
      <c r="N16" s="4">
        <v>451</v>
      </c>
      <c r="O16" s="4">
        <v>345</v>
      </c>
      <c r="P16" s="4">
        <v>8508500</v>
      </c>
      <c r="Q16" s="4">
        <v>5049500</v>
      </c>
      <c r="R16" s="5">
        <v>2.3099999999999999E-2</v>
      </c>
      <c r="S16" s="4">
        <v>13896933</v>
      </c>
      <c r="T16" s="4">
        <f t="shared" si="2"/>
        <v>7796883</v>
      </c>
      <c r="U16" s="4">
        <f t="shared" si="3"/>
        <v>4869398</v>
      </c>
      <c r="V16" s="5">
        <v>3.2400000000000005E-2</v>
      </c>
    </row>
    <row r="17" spans="1:21" x14ac:dyDescent="0.2">
      <c r="A17" s="16" t="s">
        <v>234</v>
      </c>
      <c r="B17" s="4">
        <v>0</v>
      </c>
      <c r="C17" s="4">
        <v>0</v>
      </c>
      <c r="D17" s="4">
        <v>0</v>
      </c>
      <c r="E17" s="4">
        <v>0</v>
      </c>
      <c r="F17" s="4">
        <f t="shared" si="0"/>
        <v>-8670000</v>
      </c>
      <c r="G17" s="4">
        <v>1664340</v>
      </c>
      <c r="H17" s="4">
        <v>346700</v>
      </c>
      <c r="I17" s="4">
        <v>1317640</v>
      </c>
      <c r="J17" s="4">
        <v>32515451000</v>
      </c>
      <c r="K17" s="4">
        <f t="shared" si="1"/>
        <v>70213324000</v>
      </c>
      <c r="L17" s="4">
        <v>1770</v>
      </c>
      <c r="M17" s="4">
        <v>986</v>
      </c>
      <c r="N17" s="4">
        <v>281</v>
      </c>
      <c r="O17" s="4">
        <v>167</v>
      </c>
      <c r="P17" s="4">
        <v>268700</v>
      </c>
      <c r="Q17" s="4">
        <v>462600</v>
      </c>
      <c r="R17" s="5">
        <v>6.4000000000000003E-3</v>
      </c>
      <c r="S17" s="4">
        <v>9202991</v>
      </c>
      <c r="T17" s="4">
        <f t="shared" si="2"/>
        <v>8361046.5</v>
      </c>
      <c r="U17" s="4">
        <f t="shared" si="3"/>
        <v>4512456</v>
      </c>
    </row>
    <row r="18" spans="1:21" x14ac:dyDescent="0.2">
      <c r="A18" s="16" t="s">
        <v>233</v>
      </c>
      <c r="B18" s="4">
        <v>0</v>
      </c>
      <c r="C18" s="4">
        <v>0</v>
      </c>
      <c r="D18" s="4">
        <v>0</v>
      </c>
      <c r="E18" s="4">
        <v>0</v>
      </c>
      <c r="F18" s="4">
        <f t="shared" si="0"/>
        <v>-8670000</v>
      </c>
      <c r="G18" s="4">
        <v>2399400</v>
      </c>
      <c r="H18" s="4">
        <v>883406</v>
      </c>
      <c r="I18" s="4">
        <v>1515994</v>
      </c>
      <c r="J18" s="4">
        <v>35731806000</v>
      </c>
      <c r="K18" s="4">
        <f t="shared" si="1"/>
        <v>37697873000</v>
      </c>
      <c r="L18" s="4"/>
      <c r="M18" s="4"/>
      <c r="N18" s="4"/>
      <c r="O18" s="4"/>
      <c r="P18" s="4">
        <v>7233300</v>
      </c>
      <c r="Q18" s="4">
        <v>2902500</v>
      </c>
      <c r="R18" s="5">
        <v>1.9400000000000001E-2</v>
      </c>
      <c r="S18" s="4">
        <v>10526964</v>
      </c>
      <c r="T18" s="4">
        <f t="shared" si="2"/>
        <v>5909419.5</v>
      </c>
      <c r="U18" s="4">
        <f t="shared" si="3"/>
        <v>4512456</v>
      </c>
    </row>
    <row r="19" spans="1:21" x14ac:dyDescent="0.2">
      <c r="A19" s="16" t="s">
        <v>232</v>
      </c>
      <c r="B19" s="4">
        <v>0</v>
      </c>
      <c r="C19" s="4">
        <v>0</v>
      </c>
      <c r="D19" s="4">
        <v>0</v>
      </c>
      <c r="E19" s="4">
        <v>0</v>
      </c>
      <c r="F19" s="4">
        <f t="shared" si="0"/>
        <v>-8670000</v>
      </c>
      <c r="G19" s="4">
        <v>1036400</v>
      </c>
      <c r="H19" s="4">
        <v>37400</v>
      </c>
      <c r="I19" s="4">
        <v>999000</v>
      </c>
      <c r="J19" s="4">
        <v>23271930000</v>
      </c>
      <c r="K19" s="4">
        <f t="shared" si="1"/>
        <v>1966067000</v>
      </c>
      <c r="L19" s="4"/>
      <c r="M19" s="4"/>
      <c r="N19" s="4"/>
      <c r="O19" s="4"/>
      <c r="P19" s="4">
        <v>2290200</v>
      </c>
      <c r="Q19" s="4">
        <v>2336000</v>
      </c>
      <c r="R19" s="5">
        <v>2.2000000000000001E-3</v>
      </c>
      <c r="S19" s="4">
        <v>4869398</v>
      </c>
      <c r="T19" s="4">
        <f t="shared" si="2"/>
        <v>4832306</v>
      </c>
      <c r="U19" s="4">
        <f t="shared" si="3"/>
        <v>4512456</v>
      </c>
    </row>
    <row r="20" spans="1:21" x14ac:dyDescent="0.2">
      <c r="A20" s="16" t="s">
        <v>231</v>
      </c>
      <c r="B20" s="4">
        <v>90</v>
      </c>
      <c r="C20" s="4">
        <v>0</v>
      </c>
      <c r="D20" s="4">
        <v>90</v>
      </c>
      <c r="E20" s="4">
        <v>2160000</v>
      </c>
      <c r="F20" s="4">
        <f t="shared" si="0"/>
        <v>-8670000</v>
      </c>
      <c r="G20" s="4">
        <v>1146200</v>
      </c>
      <c r="H20" s="4">
        <v>421300</v>
      </c>
      <c r="I20" s="4">
        <v>724900</v>
      </c>
      <c r="J20" s="4">
        <v>16942070000</v>
      </c>
      <c r="K20" s="4">
        <f t="shared" si="1"/>
        <v>-21305863000</v>
      </c>
      <c r="L20" s="4"/>
      <c r="M20" s="4"/>
      <c r="N20" s="4"/>
      <c r="O20" s="4"/>
      <c r="P20" s="4">
        <v>1568700</v>
      </c>
      <c r="Q20" s="4">
        <v>3822800</v>
      </c>
      <c r="R20" s="5">
        <v>-4.1999999999999997E-3</v>
      </c>
      <c r="S20" s="4">
        <v>5731233</v>
      </c>
      <c r="T20" s="4">
        <f t="shared" si="2"/>
        <v>5406404</v>
      </c>
      <c r="U20" s="4">
        <f t="shared" si="3"/>
        <v>4512456</v>
      </c>
    </row>
    <row r="21" spans="1:21" x14ac:dyDescent="0.2">
      <c r="A21" s="16" t="s">
        <v>230</v>
      </c>
      <c r="B21" s="4">
        <v>0</v>
      </c>
      <c r="C21" s="4">
        <v>362</v>
      </c>
      <c r="D21" s="4">
        <v>-362</v>
      </c>
      <c r="E21" s="4">
        <v>-8450000</v>
      </c>
      <c r="F21" s="4">
        <f t="shared" si="0"/>
        <v>-10830000</v>
      </c>
      <c r="G21" s="4">
        <v>1075000</v>
      </c>
      <c r="H21" s="4">
        <v>68000</v>
      </c>
      <c r="I21" s="4">
        <v>1007000</v>
      </c>
      <c r="J21" s="4">
        <v>23520220000</v>
      </c>
      <c r="K21" s="4">
        <f t="shared" si="1"/>
        <v>-38247933000</v>
      </c>
      <c r="L21" s="4"/>
      <c r="M21" s="4"/>
      <c r="N21" s="4"/>
      <c r="O21" s="4"/>
      <c r="P21" s="4">
        <v>3902500</v>
      </c>
      <c r="Q21" s="4">
        <v>3476100</v>
      </c>
      <c r="R21" s="5">
        <v>6.5000000000000006E-3</v>
      </c>
      <c r="S21" s="4">
        <v>7582400</v>
      </c>
      <c r="T21" s="4">
        <f t="shared" si="2"/>
        <v>3394907.5</v>
      </c>
      <c r="U21" s="4">
        <f t="shared" si="3"/>
        <v>4512456</v>
      </c>
    </row>
    <row r="22" spans="1:21" x14ac:dyDescent="0.2">
      <c r="A22" s="16" t="s">
        <v>229</v>
      </c>
      <c r="B22" s="4">
        <v>0</v>
      </c>
      <c r="C22" s="4">
        <v>0</v>
      </c>
      <c r="D22" s="4">
        <v>0</v>
      </c>
      <c r="E22" s="4">
        <v>0</v>
      </c>
      <c r="F22" s="4">
        <f t="shared" si="0"/>
        <v>-2380000</v>
      </c>
      <c r="G22" s="4">
        <v>85100</v>
      </c>
      <c r="H22" s="4">
        <v>204400</v>
      </c>
      <c r="I22" s="4">
        <v>-119300</v>
      </c>
      <c r="J22" s="4">
        <v>-2768315000</v>
      </c>
      <c r="K22" s="4">
        <f t="shared" si="1"/>
        <v>-61768153000</v>
      </c>
      <c r="L22" s="4"/>
      <c r="M22" s="4"/>
      <c r="N22" s="4"/>
      <c r="O22" s="4"/>
      <c r="P22" s="4">
        <v>1380200</v>
      </c>
      <c r="Q22" s="4">
        <v>2909000</v>
      </c>
      <c r="R22" s="5">
        <v>-2.0999999999999999E-3</v>
      </c>
      <c r="S22" s="4">
        <v>4512456</v>
      </c>
      <c r="T22" s="4">
        <f t="shared" si="2"/>
        <v>5451194.5</v>
      </c>
      <c r="U22" s="4">
        <f t="shared" si="3"/>
        <v>6195129</v>
      </c>
    </row>
    <row r="23" spans="1:21" x14ac:dyDescent="0.2">
      <c r="A23" s="16" t="s">
        <v>228</v>
      </c>
      <c r="B23" s="4">
        <v>178000</v>
      </c>
      <c r="C23" s="4">
        <v>178090</v>
      </c>
      <c r="D23" s="4">
        <v>-90</v>
      </c>
      <c r="E23" s="4">
        <v>-2230000</v>
      </c>
      <c r="F23" s="4">
        <f t="shared" si="0"/>
        <v>-2380000</v>
      </c>
      <c r="G23" s="4">
        <v>245890</v>
      </c>
      <c r="H23" s="4">
        <v>1466100</v>
      </c>
      <c r="I23" s="4">
        <v>-1220210</v>
      </c>
      <c r="J23" s="4">
        <v>-28245448000</v>
      </c>
      <c r="K23" s="4">
        <f t="shared" si="1"/>
        <v>-58999838000</v>
      </c>
      <c r="L23" s="4"/>
      <c r="M23" s="4"/>
      <c r="N23" s="4"/>
      <c r="O23" s="4"/>
      <c r="P23" s="4">
        <v>3161300</v>
      </c>
      <c r="Q23" s="4">
        <v>3560400</v>
      </c>
      <c r="R23" s="5">
        <v>2.2000000000000001E-3</v>
      </c>
      <c r="S23" s="4">
        <v>7087055</v>
      </c>
      <c r="T23" s="4">
        <f t="shared" si="2"/>
        <v>8053458</v>
      </c>
      <c r="U23" s="4">
        <f t="shared" si="3"/>
        <v>6195129</v>
      </c>
    </row>
    <row r="24" spans="1:21" x14ac:dyDescent="0.2">
      <c r="A24" s="16" t="s">
        <v>222</v>
      </c>
      <c r="B24" s="4">
        <v>162500</v>
      </c>
      <c r="C24" s="4">
        <v>162500</v>
      </c>
      <c r="D24" s="4">
        <v>0</v>
      </c>
      <c r="E24" s="4">
        <v>0</v>
      </c>
      <c r="F24" s="4">
        <f t="shared" si="0"/>
        <v>-150000</v>
      </c>
      <c r="G24" s="4">
        <v>180400</v>
      </c>
      <c r="H24" s="4">
        <v>828700</v>
      </c>
      <c r="I24" s="4">
        <v>-648300</v>
      </c>
      <c r="J24" s="4">
        <v>-15003950000</v>
      </c>
      <c r="K24" s="4">
        <f t="shared" si="1"/>
        <v>-30754390000</v>
      </c>
      <c r="L24" s="4"/>
      <c r="M24" s="4"/>
      <c r="N24" s="4"/>
      <c r="O24" s="4"/>
      <c r="P24" s="4">
        <v>5305500</v>
      </c>
      <c r="Q24" s="4">
        <v>3205400</v>
      </c>
      <c r="R24" s="5">
        <v>6.6E-3</v>
      </c>
      <c r="S24" s="4">
        <v>8865596</v>
      </c>
      <c r="T24" s="4">
        <f t="shared" si="2"/>
        <v>7135644.5</v>
      </c>
      <c r="U24" s="4">
        <f t="shared" si="3"/>
        <v>3933379</v>
      </c>
    </row>
    <row r="25" spans="1:21" x14ac:dyDescent="0.2">
      <c r="A25" s="16" t="s">
        <v>213</v>
      </c>
      <c r="B25" s="4">
        <v>112500</v>
      </c>
      <c r="C25" s="4">
        <v>112500</v>
      </c>
      <c r="D25" s="4">
        <v>0</v>
      </c>
      <c r="E25" s="4">
        <v>0</v>
      </c>
      <c r="F25" s="4">
        <f t="shared" si="0"/>
        <v>-150000</v>
      </c>
      <c r="G25" s="4">
        <v>728400</v>
      </c>
      <c r="H25" s="4">
        <v>1231200</v>
      </c>
      <c r="I25" s="4">
        <v>-502800</v>
      </c>
      <c r="J25" s="4">
        <v>-11473280000</v>
      </c>
      <c r="K25" s="4">
        <f t="shared" si="1"/>
        <v>-15750440000</v>
      </c>
      <c r="L25" s="4"/>
      <c r="M25" s="4"/>
      <c r="N25" s="4"/>
      <c r="O25" s="4"/>
      <c r="P25" s="4">
        <v>4907200</v>
      </c>
      <c r="Q25" s="4">
        <v>5908200</v>
      </c>
      <c r="R25" s="5">
        <v>1.1000000000000001E-2</v>
      </c>
      <c r="S25" s="4">
        <v>11476459</v>
      </c>
      <c r="T25" s="4">
        <f t="shared" si="2"/>
        <v>4975499.5</v>
      </c>
      <c r="U25" s="4">
        <f t="shared" si="3"/>
        <v>3230408</v>
      </c>
    </row>
    <row r="26" spans="1:21" x14ac:dyDescent="0.2">
      <c r="A26" s="16" t="s">
        <v>212</v>
      </c>
      <c r="B26" s="4">
        <v>1212000</v>
      </c>
      <c r="C26" s="4">
        <v>1212000</v>
      </c>
      <c r="D26" s="4">
        <v>0</v>
      </c>
      <c r="E26" s="4">
        <v>0</v>
      </c>
      <c r="F26" s="4">
        <f t="shared" si="0"/>
        <v>-150000</v>
      </c>
      <c r="G26" s="4">
        <v>536900</v>
      </c>
      <c r="H26" s="4">
        <v>734200</v>
      </c>
      <c r="I26" s="4">
        <v>-197300</v>
      </c>
      <c r="J26" s="4">
        <v>-4470770000</v>
      </c>
      <c r="K26" s="4">
        <f>K27+J26</f>
        <v>-4277160000</v>
      </c>
      <c r="L26" s="4"/>
      <c r="M26" s="4"/>
      <c r="N26" s="4"/>
      <c r="O26" s="4"/>
      <c r="P26" s="4">
        <v>3340100</v>
      </c>
      <c r="Q26" s="4">
        <v>2660800</v>
      </c>
      <c r="R26" s="5">
        <v>2.2000000000000001E-3</v>
      </c>
      <c r="S26" s="4">
        <v>6390775</v>
      </c>
      <c r="T26" s="4">
        <f t="shared" si="2"/>
        <v>7619917</v>
      </c>
      <c r="U26" s="4">
        <f t="shared" si="3"/>
        <v>2277359</v>
      </c>
    </row>
    <row r="27" spans="1:21" x14ac:dyDescent="0.2">
      <c r="A27" s="16" t="s">
        <v>211</v>
      </c>
      <c r="B27" s="4">
        <v>0</v>
      </c>
      <c r="C27" s="4">
        <v>0</v>
      </c>
      <c r="D27" s="4">
        <v>0</v>
      </c>
      <c r="E27" s="4">
        <v>0</v>
      </c>
      <c r="F27" s="4">
        <f t="shared" si="0"/>
        <v>-150000</v>
      </c>
      <c r="G27" s="4">
        <v>674800</v>
      </c>
      <c r="H27" s="4">
        <v>303700</v>
      </c>
      <c r="I27" s="4">
        <v>371100</v>
      </c>
      <c r="J27" s="4">
        <v>8448955000</v>
      </c>
      <c r="K27" s="4">
        <f>J27+K29</f>
        <v>193610000</v>
      </c>
      <c r="R27" s="5">
        <v>1.1200000000000002E-2</v>
      </c>
      <c r="S27" s="4">
        <v>6195129</v>
      </c>
      <c r="T27" s="4">
        <f t="shared" si="2"/>
        <v>6343054</v>
      </c>
      <c r="U27" s="4">
        <f t="shared" si="3"/>
        <v>2277359</v>
      </c>
    </row>
    <row r="28" spans="1:21" x14ac:dyDescent="0.2">
      <c r="A28" s="16" t="s">
        <v>210</v>
      </c>
      <c r="B28" s="4">
        <v>0</v>
      </c>
      <c r="C28" s="4">
        <v>0</v>
      </c>
      <c r="D28" s="4">
        <v>0</v>
      </c>
      <c r="E28" s="4">
        <v>0</v>
      </c>
      <c r="F28" s="4">
        <f t="shared" si="0"/>
        <v>-150000</v>
      </c>
      <c r="L28" s="4"/>
      <c r="M28" s="4"/>
      <c r="N28" s="4"/>
      <c r="O28" s="4"/>
      <c r="P28" s="4">
        <v>3887300</v>
      </c>
      <c r="Q28" s="4">
        <v>2720800</v>
      </c>
      <c r="R28" s="5">
        <v>9.0000000000000011E-3</v>
      </c>
      <c r="S28" s="4">
        <v>6949441</v>
      </c>
      <c r="T28" s="4">
        <f t="shared" si="2"/>
        <v>4589493.5</v>
      </c>
      <c r="U28" s="4">
        <f t="shared" si="3"/>
        <v>2277359</v>
      </c>
    </row>
    <row r="29" spans="1:21" x14ac:dyDescent="0.2">
      <c r="A29" s="16" t="s">
        <v>209</v>
      </c>
      <c r="B29" s="4">
        <v>170100</v>
      </c>
      <c r="C29" s="4">
        <v>170100</v>
      </c>
      <c r="D29" s="4">
        <v>0</v>
      </c>
      <c r="E29" s="4">
        <v>0</v>
      </c>
      <c r="F29" s="4">
        <f t="shared" si="0"/>
        <v>-150000</v>
      </c>
      <c r="G29" s="4">
        <v>154600</v>
      </c>
      <c r="H29" s="4">
        <v>521900</v>
      </c>
      <c r="I29" s="4">
        <v>-367300</v>
      </c>
      <c r="J29" s="4">
        <v>-8255345000</v>
      </c>
      <c r="K29" s="4">
        <f>J29</f>
        <v>-8255345000</v>
      </c>
      <c r="R29" s="5">
        <v>-8.8000000000000005E-3</v>
      </c>
      <c r="S29" s="4">
        <v>3933379</v>
      </c>
      <c r="T29" s="4">
        <f t="shared" si="2"/>
        <v>4030898</v>
      </c>
      <c r="U29" s="4">
        <f t="shared" si="3"/>
        <v>2277359</v>
      </c>
    </row>
    <row r="30" spans="1:21" x14ac:dyDescent="0.2">
      <c r="A30" s="16" t="s">
        <v>208</v>
      </c>
      <c r="B30" s="4">
        <v>0</v>
      </c>
      <c r="C30" s="4">
        <v>0</v>
      </c>
      <c r="D30" s="4">
        <v>0</v>
      </c>
      <c r="E30" s="4">
        <v>0</v>
      </c>
      <c r="F30" s="4">
        <f t="shared" si="0"/>
        <v>-150000</v>
      </c>
      <c r="R30" s="5">
        <v>4.5000000000000005E-3</v>
      </c>
      <c r="S30" s="4">
        <v>3230408</v>
      </c>
      <c r="T30" s="4">
        <f t="shared" si="2"/>
        <v>3233215.5</v>
      </c>
      <c r="U30" s="4">
        <f t="shared" si="3"/>
        <v>2277359</v>
      </c>
    </row>
    <row r="31" spans="1:21" x14ac:dyDescent="0.2">
      <c r="A31" s="16" t="s">
        <v>207</v>
      </c>
      <c r="B31" s="4">
        <v>0</v>
      </c>
      <c r="C31" s="4">
        <v>0</v>
      </c>
      <c r="D31" s="4">
        <v>0</v>
      </c>
      <c r="E31" s="4">
        <v>0</v>
      </c>
      <c r="F31" s="4">
        <f t="shared" si="0"/>
        <v>-150000</v>
      </c>
      <c r="R31" s="5">
        <v>0</v>
      </c>
      <c r="S31" s="4">
        <v>2277359</v>
      </c>
      <c r="T31" s="4">
        <f t="shared" si="2"/>
        <v>3538854.5</v>
      </c>
      <c r="U31" s="4">
        <f t="shared" si="3"/>
        <v>2794830</v>
      </c>
    </row>
    <row r="32" spans="1:21" x14ac:dyDescent="0.2">
      <c r="A32" s="16" t="s">
        <v>206</v>
      </c>
      <c r="B32" s="4">
        <v>0</v>
      </c>
      <c r="C32" s="4">
        <v>0</v>
      </c>
      <c r="D32" s="4">
        <v>0</v>
      </c>
      <c r="E32" s="4">
        <v>0</v>
      </c>
      <c r="F32" s="4">
        <f t="shared" si="0"/>
        <v>-150000</v>
      </c>
      <c r="R32" s="5">
        <v>0</v>
      </c>
      <c r="S32" s="4">
        <v>3815334</v>
      </c>
      <c r="T32" s="4">
        <f t="shared" si="2"/>
        <v>7571318.5</v>
      </c>
      <c r="U32" s="4">
        <f t="shared" si="3"/>
        <v>2794830</v>
      </c>
    </row>
    <row r="33" spans="1:21" x14ac:dyDescent="0.2">
      <c r="A33" s="16" t="s">
        <v>205</v>
      </c>
      <c r="B33" s="4">
        <v>0</v>
      </c>
      <c r="C33" s="4">
        <v>0</v>
      </c>
      <c r="D33" s="4">
        <v>0</v>
      </c>
      <c r="E33" s="4">
        <v>0</v>
      </c>
      <c r="F33" s="4">
        <f t="shared" si="0"/>
        <v>-150000</v>
      </c>
      <c r="R33" s="5">
        <v>4.5000000000000005E-3</v>
      </c>
      <c r="S33" s="4">
        <v>7241320</v>
      </c>
      <c r="T33" s="4">
        <f t="shared" si="2"/>
        <v>3989976.5</v>
      </c>
      <c r="U33" s="4">
        <f t="shared" si="3"/>
        <v>2794830</v>
      </c>
    </row>
    <row r="34" spans="1:21" x14ac:dyDescent="0.2">
      <c r="A34" s="16" t="s">
        <v>204</v>
      </c>
      <c r="B34" s="4">
        <v>0</v>
      </c>
      <c r="C34" s="4">
        <v>0</v>
      </c>
      <c r="D34" s="4">
        <v>0</v>
      </c>
      <c r="E34" s="4">
        <v>0</v>
      </c>
      <c r="F34" s="4">
        <f t="shared" si="0"/>
        <v>-150000</v>
      </c>
      <c r="R34" s="5">
        <v>6.8000000000000005E-3</v>
      </c>
      <c r="S34" s="4">
        <v>2794830</v>
      </c>
      <c r="T34" s="4">
        <f t="shared" si="2"/>
        <v>3977963.5</v>
      </c>
      <c r="U34" s="4">
        <f t="shared" si="3"/>
        <v>3560224</v>
      </c>
    </row>
    <row r="35" spans="1:21" x14ac:dyDescent="0.2">
      <c r="A35" s="16" t="s">
        <v>203</v>
      </c>
      <c r="B35" s="4">
        <v>0</v>
      </c>
      <c r="C35" s="4">
        <v>0</v>
      </c>
      <c r="D35" s="4">
        <v>0</v>
      </c>
      <c r="E35" s="4">
        <v>0</v>
      </c>
      <c r="F35" s="4">
        <f t="shared" si="0"/>
        <v>-150000</v>
      </c>
      <c r="R35" s="5">
        <v>-6.7000000000000002E-3</v>
      </c>
      <c r="S35" s="4">
        <v>3560224</v>
      </c>
      <c r="T35" s="4">
        <f t="shared" si="2"/>
        <v>6379959</v>
      </c>
      <c r="U35" s="4">
        <f t="shared" si="3"/>
        <v>4189072</v>
      </c>
    </row>
    <row r="36" spans="1:21" x14ac:dyDescent="0.2">
      <c r="A36" s="16" t="s">
        <v>202</v>
      </c>
      <c r="B36" s="4">
        <v>0</v>
      </c>
      <c r="C36" s="4">
        <v>0</v>
      </c>
      <c r="D36" s="4">
        <v>0</v>
      </c>
      <c r="E36" s="4">
        <v>0</v>
      </c>
      <c r="F36" s="4">
        <f t="shared" si="0"/>
        <v>-150000</v>
      </c>
      <c r="R36" s="5">
        <v>1.6E-2</v>
      </c>
      <c r="S36" s="4">
        <v>9044705</v>
      </c>
      <c r="T36" s="4">
        <f t="shared" si="2"/>
        <v>7974139.5</v>
      </c>
      <c r="U36" s="4">
        <f t="shared" si="3"/>
        <v>3262375</v>
      </c>
    </row>
    <row r="37" spans="1:21" x14ac:dyDescent="0.2">
      <c r="A37" s="16" t="s">
        <v>201</v>
      </c>
      <c r="B37" s="4">
        <v>0</v>
      </c>
      <c r="C37" s="4">
        <v>0</v>
      </c>
      <c r="D37" s="4">
        <v>0</v>
      </c>
      <c r="E37" s="4">
        <v>0</v>
      </c>
      <c r="F37" s="4">
        <f t="shared" si="0"/>
        <v>-150000</v>
      </c>
      <c r="R37" s="5">
        <v>0</v>
      </c>
      <c r="S37" s="4">
        <v>5736667</v>
      </c>
      <c r="T37" s="4">
        <f t="shared" si="2"/>
        <v>8800489</v>
      </c>
      <c r="U37" s="4">
        <f t="shared" si="3"/>
        <v>3262375</v>
      </c>
    </row>
    <row r="38" spans="1:21" x14ac:dyDescent="0.2">
      <c r="A38" s="16" t="s">
        <v>200</v>
      </c>
      <c r="B38" s="4">
        <v>300</v>
      </c>
      <c r="C38" s="4">
        <v>0</v>
      </c>
      <c r="D38" s="4">
        <v>300</v>
      </c>
      <c r="E38" s="4">
        <v>6620000</v>
      </c>
      <c r="F38" s="4">
        <f t="shared" si="0"/>
        <v>-150000</v>
      </c>
      <c r="R38" s="5">
        <v>-4.5000000000000005E-3</v>
      </c>
      <c r="S38" s="4">
        <v>5245608</v>
      </c>
      <c r="T38" s="4">
        <f t="shared" si="2"/>
        <v>6458630.5</v>
      </c>
      <c r="U38" s="4">
        <f t="shared" si="3"/>
        <v>3262375</v>
      </c>
    </row>
    <row r="39" spans="1:21" x14ac:dyDescent="0.2">
      <c r="A39" s="16" t="s">
        <v>199</v>
      </c>
      <c r="B39" s="4">
        <v>200</v>
      </c>
      <c r="C39" s="4">
        <v>0</v>
      </c>
      <c r="D39" s="4">
        <v>200</v>
      </c>
      <c r="E39" s="4">
        <v>4400000</v>
      </c>
      <c r="F39" s="4">
        <f t="shared" si="0"/>
        <v>-6770000</v>
      </c>
      <c r="R39" s="5">
        <v>6.8999999999999999E-3</v>
      </c>
      <c r="S39" s="4">
        <v>4831388</v>
      </c>
      <c r="T39" s="4">
        <f t="shared" si="2"/>
        <v>18266642.5</v>
      </c>
      <c r="U39" s="4">
        <f t="shared" si="3"/>
        <v>3262375</v>
      </c>
    </row>
    <row r="40" spans="1:21" x14ac:dyDescent="0.2">
      <c r="A40" s="16" t="s">
        <v>198</v>
      </c>
      <c r="B40" s="4">
        <v>0</v>
      </c>
      <c r="C40" s="4">
        <v>0</v>
      </c>
      <c r="D40" s="4">
        <v>0</v>
      </c>
      <c r="E40" s="4">
        <v>0</v>
      </c>
      <c r="F40" s="4">
        <f t="shared" si="0"/>
        <v>-11170000</v>
      </c>
      <c r="R40" s="5">
        <v>2.3E-3</v>
      </c>
      <c r="S40" s="4">
        <v>4189072</v>
      </c>
      <c r="T40" s="4">
        <f t="shared" si="2"/>
        <v>6784371.5</v>
      </c>
      <c r="U40" s="4">
        <f t="shared" si="3"/>
        <v>3262375</v>
      </c>
    </row>
    <row r="41" spans="1:21" x14ac:dyDescent="0.2">
      <c r="A41" s="16" t="s">
        <v>197</v>
      </c>
      <c r="B41" s="4">
        <v>0</v>
      </c>
      <c r="C41" s="4">
        <v>300</v>
      </c>
      <c r="D41" s="4">
        <v>-300</v>
      </c>
      <c r="E41" s="4">
        <v>-6620000</v>
      </c>
      <c r="F41" s="4">
        <f t="shared" si="0"/>
        <v>-11170000</v>
      </c>
      <c r="R41" s="5">
        <v>-9.0000000000000011E-3</v>
      </c>
      <c r="S41" s="4">
        <v>3262375</v>
      </c>
      <c r="T41" s="4">
        <f t="shared" si="2"/>
        <v>5659898</v>
      </c>
      <c r="U41" s="4">
        <f t="shared" si="3"/>
        <v>3715213</v>
      </c>
    </row>
    <row r="42" spans="1:21" x14ac:dyDescent="0.2">
      <c r="A42" s="16" t="s">
        <v>196</v>
      </c>
      <c r="B42" s="4">
        <v>0</v>
      </c>
      <c r="C42" s="4">
        <v>200</v>
      </c>
      <c r="D42" s="4">
        <v>-200</v>
      </c>
      <c r="E42" s="4">
        <v>-4460000</v>
      </c>
      <c r="F42" s="4">
        <f t="shared" si="0"/>
        <v>-4550000</v>
      </c>
      <c r="R42" s="5">
        <v>-6.7000000000000002E-3</v>
      </c>
      <c r="S42" s="4">
        <v>7901317</v>
      </c>
      <c r="T42" s="4">
        <f t="shared" si="2"/>
        <v>5118217</v>
      </c>
      <c r="U42" s="4">
        <f t="shared" si="3"/>
        <v>3715213</v>
      </c>
    </row>
    <row r="43" spans="1:21" x14ac:dyDescent="0.2">
      <c r="A43" s="16" t="s">
        <v>195</v>
      </c>
      <c r="B43" s="4">
        <v>0</v>
      </c>
      <c r="C43" s="4">
        <v>0</v>
      </c>
      <c r="D43" s="4">
        <v>0</v>
      </c>
      <c r="E43" s="4">
        <v>0</v>
      </c>
      <c r="F43" s="4">
        <f t="shared" si="0"/>
        <v>-90000</v>
      </c>
      <c r="R43" s="5">
        <v>-2.2000000000000002E-2</v>
      </c>
      <c r="S43" s="4">
        <v>5185123</v>
      </c>
      <c r="T43" s="4">
        <f t="shared" si="2"/>
        <v>4582141.5</v>
      </c>
      <c r="U43" s="4">
        <f t="shared" si="3"/>
        <v>3715213</v>
      </c>
    </row>
    <row r="44" spans="1:21" x14ac:dyDescent="0.2">
      <c r="A44" s="16" t="s">
        <v>194</v>
      </c>
      <c r="B44" s="4">
        <v>241700</v>
      </c>
      <c r="C44" s="4">
        <v>241700</v>
      </c>
      <c r="D44" s="4">
        <v>0</v>
      </c>
      <c r="E44" s="4">
        <v>0</v>
      </c>
      <c r="F44" s="4">
        <f t="shared" si="0"/>
        <v>-90000</v>
      </c>
      <c r="R44" s="5">
        <v>4.5000000000000005E-3</v>
      </c>
      <c r="S44" s="4">
        <v>4395703</v>
      </c>
      <c r="T44" s="4">
        <f t="shared" si="2"/>
        <v>5815568</v>
      </c>
      <c r="U44" s="4">
        <f t="shared" si="3"/>
        <v>3715213</v>
      </c>
    </row>
    <row r="45" spans="1:21" x14ac:dyDescent="0.2">
      <c r="A45" s="16" t="s">
        <v>193</v>
      </c>
      <c r="B45" s="4">
        <v>0</v>
      </c>
      <c r="C45" s="4">
        <v>0</v>
      </c>
      <c r="D45" s="4">
        <v>0</v>
      </c>
      <c r="E45" s="4">
        <v>0</v>
      </c>
      <c r="F45" s="4">
        <f t="shared" si="0"/>
        <v>-90000</v>
      </c>
      <c r="R45" s="5">
        <v>4.5000000000000005E-3</v>
      </c>
      <c r="S45" s="4">
        <v>3715213</v>
      </c>
      <c r="T45" s="4">
        <f t="shared" si="2"/>
        <v>6269869</v>
      </c>
      <c r="U45" s="4">
        <f t="shared" si="3"/>
        <v>8085873</v>
      </c>
    </row>
    <row r="46" spans="1:21" x14ac:dyDescent="0.2">
      <c r="A46" s="16" t="s">
        <v>192</v>
      </c>
      <c r="B46" s="4">
        <v>0</v>
      </c>
      <c r="C46" s="4">
        <v>0</v>
      </c>
      <c r="D46" s="4">
        <v>0</v>
      </c>
      <c r="E46" s="4">
        <v>0</v>
      </c>
      <c r="F46" s="4">
        <f t="shared" si="0"/>
        <v>-90000</v>
      </c>
      <c r="R46" s="5">
        <v>-8.8000000000000005E-3</v>
      </c>
      <c r="S46" s="4">
        <v>10211612</v>
      </c>
      <c r="T46" s="4">
        <f t="shared" si="2"/>
        <v>8073695.5</v>
      </c>
      <c r="U46" s="4">
        <f t="shared" si="3"/>
        <v>3418479</v>
      </c>
    </row>
    <row r="47" spans="1:21" x14ac:dyDescent="0.2">
      <c r="A47" s="16" t="s">
        <v>191</v>
      </c>
      <c r="B47" s="4">
        <v>0</v>
      </c>
      <c r="C47" s="4">
        <v>0</v>
      </c>
      <c r="D47" s="4">
        <v>0</v>
      </c>
      <c r="E47" s="4">
        <v>0</v>
      </c>
      <c r="F47" s="4">
        <f t="shared" si="0"/>
        <v>-90000</v>
      </c>
      <c r="R47" s="5">
        <v>-2.5699999999999997E-2</v>
      </c>
      <c r="S47" s="4">
        <v>12355370</v>
      </c>
      <c r="T47" s="4">
        <f t="shared" si="2"/>
        <v>6487419</v>
      </c>
      <c r="U47" s="4">
        <f t="shared" si="3"/>
        <v>3418479</v>
      </c>
    </row>
    <row r="48" spans="1:21" x14ac:dyDescent="0.2">
      <c r="A48" s="16" t="s">
        <v>190</v>
      </c>
      <c r="B48" s="4">
        <v>436400</v>
      </c>
      <c r="C48" s="4">
        <v>436400</v>
      </c>
      <c r="D48" s="4">
        <v>0</v>
      </c>
      <c r="E48" s="4">
        <v>0</v>
      </c>
      <c r="F48" s="4">
        <f t="shared" si="0"/>
        <v>-90000</v>
      </c>
      <c r="R48" s="5">
        <v>2.2000000000000001E-3</v>
      </c>
      <c r="S48" s="4">
        <v>8085873</v>
      </c>
      <c r="T48" s="4">
        <f t="shared" si="2"/>
        <v>18748155.5</v>
      </c>
      <c r="U48" s="4">
        <f t="shared" si="3"/>
        <v>3418479</v>
      </c>
    </row>
    <row r="49" spans="1:21" x14ac:dyDescent="0.2">
      <c r="A49" s="16" t="s">
        <v>189</v>
      </c>
      <c r="B49" s="4">
        <v>0</v>
      </c>
      <c r="C49" s="4">
        <v>0</v>
      </c>
      <c r="D49" s="4">
        <v>0</v>
      </c>
      <c r="E49" s="4">
        <v>0</v>
      </c>
      <c r="F49" s="4">
        <f t="shared" si="0"/>
        <v>-90000</v>
      </c>
      <c r="R49" s="5">
        <v>2.4300000000000002E-2</v>
      </c>
      <c r="S49" s="4">
        <v>32344213</v>
      </c>
      <c r="T49" s="4">
        <f t="shared" si="2"/>
        <v>7570762.5</v>
      </c>
      <c r="U49" s="4">
        <f t="shared" si="3"/>
        <v>3418479</v>
      </c>
    </row>
    <row r="50" spans="1:21" x14ac:dyDescent="0.2">
      <c r="A50" s="16" t="s">
        <v>188</v>
      </c>
      <c r="B50" s="4">
        <v>0</v>
      </c>
      <c r="C50" s="4">
        <v>0</v>
      </c>
      <c r="D50" s="4">
        <v>0</v>
      </c>
      <c r="E50" s="4">
        <v>0</v>
      </c>
      <c r="F50" s="4">
        <f t="shared" si="0"/>
        <v>-90000</v>
      </c>
      <c r="R50" s="5">
        <v>1.1200000000000002E-2</v>
      </c>
      <c r="S50" s="4">
        <v>10306368</v>
      </c>
      <c r="T50" s="4">
        <f t="shared" si="2"/>
        <v>3455228</v>
      </c>
      <c r="U50" s="4">
        <f t="shared" si="3"/>
        <v>2328126</v>
      </c>
    </row>
    <row r="51" spans="1:21" x14ac:dyDescent="0.2">
      <c r="A51" s="16" t="s">
        <v>187</v>
      </c>
      <c r="B51" s="4">
        <v>0</v>
      </c>
      <c r="C51" s="4">
        <v>0</v>
      </c>
      <c r="D51" s="4">
        <v>0</v>
      </c>
      <c r="E51" s="4">
        <v>0</v>
      </c>
      <c r="F51" s="4">
        <f t="shared" si="0"/>
        <v>-90000</v>
      </c>
      <c r="R51" s="5">
        <v>2.3E-3</v>
      </c>
      <c r="S51" s="4">
        <v>3418479</v>
      </c>
      <c r="T51" s="4">
        <f t="shared" si="2"/>
        <v>4455118.5</v>
      </c>
      <c r="U51" s="4">
        <f t="shared" si="3"/>
        <v>2328126</v>
      </c>
    </row>
    <row r="52" spans="1:21" x14ac:dyDescent="0.2">
      <c r="A52" s="16" t="s">
        <v>186</v>
      </c>
      <c r="B52" s="4">
        <v>0</v>
      </c>
      <c r="C52" s="4">
        <v>0</v>
      </c>
      <c r="D52" s="4">
        <v>0</v>
      </c>
      <c r="E52" s="4">
        <v>0</v>
      </c>
      <c r="F52" s="4">
        <f t="shared" si="0"/>
        <v>-90000</v>
      </c>
      <c r="R52" s="5">
        <v>-6.6E-3</v>
      </c>
      <c r="S52" s="4">
        <v>5051311</v>
      </c>
      <c r="T52" s="4">
        <f t="shared" si="2"/>
        <v>3975754</v>
      </c>
      <c r="U52" s="4">
        <f t="shared" si="3"/>
        <v>2328126</v>
      </c>
    </row>
    <row r="53" spans="1:21" x14ac:dyDescent="0.2">
      <c r="A53" s="16" t="s">
        <v>185</v>
      </c>
      <c r="B53" s="4">
        <v>0</v>
      </c>
      <c r="C53" s="4">
        <v>0</v>
      </c>
      <c r="D53" s="4">
        <v>0</v>
      </c>
      <c r="E53" s="4">
        <v>0</v>
      </c>
      <c r="F53" s="4">
        <f t="shared" si="0"/>
        <v>-90000</v>
      </c>
      <c r="R53" s="5">
        <v>-1.09E-2</v>
      </c>
      <c r="S53" s="4">
        <v>4768580</v>
      </c>
      <c r="T53" s="4">
        <f t="shared" si="2"/>
        <v>10256391</v>
      </c>
      <c r="U53" s="4">
        <f t="shared" si="3"/>
        <v>2328126</v>
      </c>
    </row>
    <row r="54" spans="1:21" x14ac:dyDescent="0.2">
      <c r="A54" s="16" t="s">
        <v>184</v>
      </c>
      <c r="B54" s="4">
        <v>0</v>
      </c>
      <c r="C54" s="4">
        <v>0</v>
      </c>
      <c r="D54" s="4">
        <v>0</v>
      </c>
      <c r="E54" s="4">
        <v>0</v>
      </c>
      <c r="F54" s="4">
        <f t="shared" si="0"/>
        <v>-90000</v>
      </c>
      <c r="R54" s="5">
        <v>3.1699999999999999E-2</v>
      </c>
      <c r="S54" s="4">
        <v>7915923</v>
      </c>
      <c r="T54" s="4">
        <f t="shared" si="2"/>
        <v>2408567</v>
      </c>
      <c r="U54" s="4">
        <f t="shared" si="3"/>
        <v>2328126</v>
      </c>
    </row>
    <row r="55" spans="1:21" x14ac:dyDescent="0.2">
      <c r="A55" s="16" t="s">
        <v>183</v>
      </c>
      <c r="B55" s="4">
        <v>0</v>
      </c>
      <c r="C55" s="4">
        <v>0</v>
      </c>
      <c r="D55" s="4">
        <v>0</v>
      </c>
      <c r="E55" s="4">
        <v>0</v>
      </c>
      <c r="F55" s="4">
        <f t="shared" si="0"/>
        <v>-90000</v>
      </c>
      <c r="R55" s="5">
        <v>-4.5000000000000005E-3</v>
      </c>
      <c r="S55" s="4">
        <v>2328126</v>
      </c>
      <c r="T55" s="4">
        <f t="shared" si="2"/>
        <v>3172619</v>
      </c>
      <c r="U55" s="4">
        <f t="shared" si="3"/>
        <v>3491977</v>
      </c>
    </row>
    <row r="56" spans="1:21" x14ac:dyDescent="0.2">
      <c r="A56" s="16" t="s">
        <v>182</v>
      </c>
      <c r="B56" s="4">
        <v>811900</v>
      </c>
      <c r="C56" s="4">
        <v>811900</v>
      </c>
      <c r="D56" s="4">
        <v>0</v>
      </c>
      <c r="E56" s="4">
        <v>0</v>
      </c>
      <c r="F56" s="4">
        <f t="shared" si="0"/>
        <v>-90000</v>
      </c>
      <c r="R56" s="5">
        <v>6.8999999999999999E-3</v>
      </c>
      <c r="S56" s="4">
        <v>3792021</v>
      </c>
      <c r="T56" s="4">
        <f t="shared" si="2"/>
        <v>3644588.5</v>
      </c>
      <c r="U56" s="4">
        <f t="shared" si="3"/>
        <v>3491977</v>
      </c>
    </row>
    <row r="57" spans="1:21" x14ac:dyDescent="0.2">
      <c r="A57" s="16" t="s">
        <v>181</v>
      </c>
      <c r="B57" s="4">
        <v>440100</v>
      </c>
      <c r="C57" s="4">
        <v>440100</v>
      </c>
      <c r="D57" s="4">
        <v>0</v>
      </c>
      <c r="E57" s="4">
        <v>0</v>
      </c>
      <c r="F57" s="4">
        <f t="shared" si="0"/>
        <v>-90000</v>
      </c>
      <c r="R57" s="5">
        <v>-1.1200000000000002E-2</v>
      </c>
      <c r="S57" s="4">
        <v>4888965</v>
      </c>
      <c r="T57" s="4">
        <f t="shared" si="2"/>
        <v>4412345</v>
      </c>
      <c r="U57" s="4">
        <f t="shared" si="3"/>
        <v>3182928</v>
      </c>
    </row>
    <row r="58" spans="1:21" x14ac:dyDescent="0.2">
      <c r="A58" s="16" t="s">
        <v>180</v>
      </c>
      <c r="B58" s="4">
        <v>0</v>
      </c>
      <c r="C58" s="4">
        <v>0</v>
      </c>
      <c r="D58" s="4">
        <v>0</v>
      </c>
      <c r="E58" s="4">
        <v>0</v>
      </c>
      <c r="F58" s="4">
        <f t="shared" si="0"/>
        <v>-90000</v>
      </c>
      <c r="R58" s="5">
        <v>3.2500000000000001E-2</v>
      </c>
      <c r="S58" s="4">
        <v>5152098</v>
      </c>
      <c r="T58" s="4">
        <f t="shared" si="2"/>
        <v>5523399</v>
      </c>
      <c r="U58" s="4">
        <f t="shared" si="3"/>
        <v>3182928</v>
      </c>
    </row>
    <row r="59" spans="1:21" x14ac:dyDescent="0.2">
      <c r="A59" s="16" t="s">
        <v>179</v>
      </c>
      <c r="B59" s="4">
        <v>0</v>
      </c>
      <c r="C59" s="4">
        <v>0</v>
      </c>
      <c r="D59" s="4">
        <v>0</v>
      </c>
      <c r="E59" s="4">
        <v>0</v>
      </c>
      <c r="F59" s="4">
        <f t="shared" si="0"/>
        <v>-90000</v>
      </c>
      <c r="R59" s="5">
        <v>9.3999999999999986E-3</v>
      </c>
      <c r="S59" s="4">
        <v>4835157</v>
      </c>
      <c r="T59" s="4">
        <f t="shared" si="2"/>
        <v>4851706.5</v>
      </c>
      <c r="U59" s="4">
        <f t="shared" si="3"/>
        <v>2489008</v>
      </c>
    </row>
    <row r="60" spans="1:21" x14ac:dyDescent="0.2">
      <c r="A60" s="16" t="s">
        <v>178</v>
      </c>
      <c r="B60" s="4">
        <v>65</v>
      </c>
      <c r="C60" s="4">
        <v>0</v>
      </c>
      <c r="D60" s="4">
        <v>65</v>
      </c>
      <c r="E60" s="4">
        <v>1430000</v>
      </c>
      <c r="F60" s="4">
        <f t="shared" si="0"/>
        <v>-90000</v>
      </c>
      <c r="R60" s="5">
        <v>4.6999999999999993E-3</v>
      </c>
      <c r="S60" s="4">
        <v>3491977</v>
      </c>
      <c r="T60" s="4">
        <f t="shared" si="2"/>
        <v>3759380</v>
      </c>
      <c r="U60" s="4">
        <f t="shared" si="3"/>
        <v>2489008</v>
      </c>
    </row>
    <row r="61" spans="1:21" x14ac:dyDescent="0.2">
      <c r="A61" s="16" t="s">
        <v>177</v>
      </c>
      <c r="B61" s="4">
        <v>0</v>
      </c>
      <c r="C61" s="4">
        <v>0</v>
      </c>
      <c r="D61" s="4">
        <v>0</v>
      </c>
      <c r="E61" s="4">
        <v>0</v>
      </c>
      <c r="F61" s="4">
        <f t="shared" si="0"/>
        <v>-1520000</v>
      </c>
      <c r="R61" s="5">
        <v>-1.1599999999999999E-2</v>
      </c>
      <c r="S61" s="4">
        <v>3858926</v>
      </c>
      <c r="T61" s="4">
        <f t="shared" si="2"/>
        <v>3702562</v>
      </c>
      <c r="U61" s="4">
        <f t="shared" si="3"/>
        <v>2400212</v>
      </c>
    </row>
    <row r="62" spans="1:21" x14ac:dyDescent="0.2">
      <c r="A62" s="16" t="s">
        <v>176</v>
      </c>
      <c r="B62" s="4">
        <v>0</v>
      </c>
      <c r="C62" s="4">
        <v>0</v>
      </c>
      <c r="D62" s="4">
        <v>0</v>
      </c>
      <c r="E62" s="4">
        <v>0</v>
      </c>
      <c r="F62" s="4">
        <f t="shared" si="0"/>
        <v>-1520000</v>
      </c>
      <c r="R62" s="5">
        <v>2.1400000000000002E-2</v>
      </c>
      <c r="S62" s="4">
        <v>3182928</v>
      </c>
      <c r="T62" s="4">
        <f t="shared" si="2"/>
        <v>8645565.5</v>
      </c>
      <c r="U62" s="4">
        <f t="shared" si="3"/>
        <v>2400212</v>
      </c>
    </row>
    <row r="63" spans="1:21" x14ac:dyDescent="0.2">
      <c r="A63" s="16" t="s">
        <v>175</v>
      </c>
      <c r="B63" s="4">
        <v>213000</v>
      </c>
      <c r="C63" s="4">
        <v>213065</v>
      </c>
      <c r="D63" s="4">
        <v>-65</v>
      </c>
      <c r="E63" s="4">
        <v>-1520000</v>
      </c>
      <c r="F63" s="4">
        <f t="shared" si="0"/>
        <v>-1520000</v>
      </c>
      <c r="R63" s="5">
        <v>-3.6499999999999998E-2</v>
      </c>
      <c r="S63" s="4">
        <v>12596859</v>
      </c>
      <c r="T63" s="4">
        <f t="shared" si="2"/>
        <v>4063011.5</v>
      </c>
      <c r="U63" s="4">
        <f t="shared" si="3"/>
        <v>2400212</v>
      </c>
    </row>
    <row r="64" spans="1:21" x14ac:dyDescent="0.2">
      <c r="A64" s="16" t="s">
        <v>174</v>
      </c>
      <c r="B64" s="4">
        <v>149900</v>
      </c>
      <c r="C64" s="4">
        <v>149900</v>
      </c>
      <c r="D64" s="4">
        <v>0</v>
      </c>
      <c r="E64" s="4">
        <v>0</v>
      </c>
      <c r="F64" s="4">
        <f t="shared" si="0"/>
        <v>0</v>
      </c>
      <c r="R64" s="5">
        <v>0</v>
      </c>
      <c r="S64" s="4">
        <v>2489008</v>
      </c>
      <c r="T64" s="4">
        <f t="shared" si="2"/>
        <v>2700439</v>
      </c>
      <c r="U64" s="4">
        <f t="shared" si="3"/>
        <v>2400212</v>
      </c>
    </row>
    <row r="65" spans="1:21" x14ac:dyDescent="0.2">
      <c r="A65" s="16" t="s">
        <v>173</v>
      </c>
      <c r="B65" s="4">
        <v>815900</v>
      </c>
      <c r="C65" s="4">
        <v>815900</v>
      </c>
      <c r="D65" s="4">
        <v>0</v>
      </c>
      <c r="E65" s="4">
        <v>0</v>
      </c>
      <c r="F65" s="4">
        <f t="shared" si="0"/>
        <v>0</v>
      </c>
      <c r="R65" s="5">
        <v>4.5999999999999999E-3</v>
      </c>
      <c r="S65" s="4">
        <v>2553217</v>
      </c>
      <c r="T65" s="4">
        <f t="shared" si="2"/>
        <v>4470036</v>
      </c>
      <c r="U65" s="4">
        <f t="shared" si="3"/>
        <v>2400212</v>
      </c>
    </row>
    <row r="66" spans="1:21" x14ac:dyDescent="0.2">
      <c r="A66" s="16" t="s">
        <v>172</v>
      </c>
      <c r="B66" s="4">
        <v>0</v>
      </c>
      <c r="C66" s="4">
        <v>0</v>
      </c>
      <c r="D66" s="4">
        <v>0</v>
      </c>
      <c r="E66" s="4">
        <v>0</v>
      </c>
      <c r="F66" s="4">
        <f t="shared" si="0"/>
        <v>0</v>
      </c>
      <c r="R66" s="5">
        <v>-4.5000000000000005E-3</v>
      </c>
      <c r="S66" s="4">
        <v>2400212</v>
      </c>
      <c r="T66" s="4">
        <f t="shared" si="2"/>
        <v>6327354.5</v>
      </c>
      <c r="U66" s="4">
        <f t="shared" si="3"/>
        <v>3659834</v>
      </c>
    </row>
    <row r="67" spans="1:21" x14ac:dyDescent="0.2">
      <c r="A67" s="16" t="s">
        <v>171</v>
      </c>
      <c r="B67" s="4">
        <v>129900</v>
      </c>
      <c r="C67" s="4">
        <v>129900</v>
      </c>
      <c r="D67" s="4">
        <v>0</v>
      </c>
      <c r="E67" s="4">
        <v>0</v>
      </c>
      <c r="F67" s="4">
        <f t="shared" si="0"/>
        <v>0</v>
      </c>
      <c r="R67" s="5">
        <v>4.5999999999999999E-3</v>
      </c>
      <c r="S67" s="4">
        <v>3672592</v>
      </c>
      <c r="T67" s="4">
        <f t="shared" si="2"/>
        <v>4327622</v>
      </c>
      <c r="U67" s="4">
        <f t="shared" si="3"/>
        <v>3659834</v>
      </c>
    </row>
    <row r="68" spans="1:21" x14ac:dyDescent="0.2">
      <c r="A68" s="16" t="s">
        <v>170</v>
      </c>
      <c r="B68" s="4">
        <v>0</v>
      </c>
      <c r="C68" s="4">
        <v>0</v>
      </c>
      <c r="D68" s="4">
        <v>0</v>
      </c>
      <c r="E68" s="4">
        <v>0</v>
      </c>
      <c r="F68" s="4">
        <f t="shared" si="0"/>
        <v>0</v>
      </c>
      <c r="R68" s="5">
        <v>-1.1299999999999999E-2</v>
      </c>
      <c r="S68" s="4">
        <v>6211641</v>
      </c>
      <c r="T68" s="4">
        <f t="shared" si="2"/>
        <v>4782292.5</v>
      </c>
      <c r="U68" s="4">
        <f t="shared" si="3"/>
        <v>3659834</v>
      </c>
    </row>
    <row r="69" spans="1:21" x14ac:dyDescent="0.2">
      <c r="A69" s="16" t="s">
        <v>169</v>
      </c>
      <c r="B69" s="4">
        <v>0</v>
      </c>
      <c r="C69" s="4">
        <v>0</v>
      </c>
      <c r="D69" s="4">
        <v>0</v>
      </c>
      <c r="E69" s="4">
        <v>0</v>
      </c>
      <c r="F69" s="4">
        <f t="shared" si="0"/>
        <v>0</v>
      </c>
      <c r="R69" s="5">
        <v>-1.78E-2</v>
      </c>
      <c r="S69" s="4">
        <v>6211436</v>
      </c>
      <c r="T69" s="4">
        <f t="shared" si="2"/>
        <v>3420181</v>
      </c>
      <c r="U69" s="4">
        <f t="shared" si="3"/>
        <v>2847661</v>
      </c>
    </row>
    <row r="70" spans="1:21" x14ac:dyDescent="0.2">
      <c r="A70" s="16" t="s">
        <v>168</v>
      </c>
      <c r="B70" s="4">
        <v>0</v>
      </c>
      <c r="C70" s="4">
        <v>0</v>
      </c>
      <c r="D70" s="4">
        <v>0</v>
      </c>
      <c r="E70" s="4">
        <v>0</v>
      </c>
      <c r="F70" s="4">
        <f t="shared" si="0"/>
        <v>0</v>
      </c>
      <c r="R70" s="5">
        <v>-6.6E-3</v>
      </c>
      <c r="S70" s="4">
        <v>3659834</v>
      </c>
      <c r="T70" s="4">
        <f t="shared" si="2"/>
        <v>4866503.5</v>
      </c>
      <c r="U70" s="4">
        <f t="shared" si="3"/>
        <v>2847661</v>
      </c>
    </row>
    <row r="71" spans="1:21" x14ac:dyDescent="0.2">
      <c r="A71" s="16" t="s">
        <v>167</v>
      </c>
      <c r="B71" s="4">
        <v>0</v>
      </c>
      <c r="C71" s="4">
        <v>0</v>
      </c>
      <c r="D71" s="4">
        <v>0</v>
      </c>
      <c r="E71" s="4">
        <v>0</v>
      </c>
      <c r="F71" s="4">
        <f t="shared" si="0"/>
        <v>0</v>
      </c>
      <c r="R71" s="5">
        <v>-2.2000000000000001E-3</v>
      </c>
      <c r="S71" s="4">
        <v>4222196</v>
      </c>
      <c r="T71" s="4">
        <f>AVERAGE(S72,S81)</f>
        <v>4252980.5</v>
      </c>
      <c r="U71" s="4">
        <f t="shared" si="3"/>
        <v>2847661</v>
      </c>
    </row>
    <row r="72" spans="1:21" x14ac:dyDescent="0.2">
      <c r="A72" s="16" t="s">
        <v>166</v>
      </c>
      <c r="B72" s="4">
        <v>0</v>
      </c>
      <c r="C72" s="4">
        <v>0</v>
      </c>
      <c r="D72" s="4">
        <v>0</v>
      </c>
      <c r="E72" s="4">
        <v>0</v>
      </c>
      <c r="F72" s="4">
        <f t="shared" si="0"/>
        <v>0</v>
      </c>
      <c r="R72" s="5">
        <v>-2.2000000000000001E-3</v>
      </c>
      <c r="S72" s="4">
        <v>4694272</v>
      </c>
      <c r="U72" s="4">
        <f t="shared" si="3"/>
        <v>2443603</v>
      </c>
    </row>
    <row r="73" spans="1:21" x14ac:dyDescent="0.2">
      <c r="A73" s="16" t="s">
        <v>165</v>
      </c>
      <c r="B73" s="4">
        <v>0</v>
      </c>
      <c r="C73" s="4">
        <v>0</v>
      </c>
      <c r="D73" s="4">
        <v>0</v>
      </c>
      <c r="E73" s="4">
        <v>0</v>
      </c>
      <c r="F73" s="4">
        <f t="shared" si="0"/>
        <v>0</v>
      </c>
      <c r="R73" s="5">
        <v>0</v>
      </c>
      <c r="S73" s="4">
        <v>5637015</v>
      </c>
      <c r="U73" s="4">
        <f t="shared" ref="U73:U75" si="4">MIN(S74:S78)</f>
        <v>2443603</v>
      </c>
    </row>
    <row r="74" spans="1:21" x14ac:dyDescent="0.2">
      <c r="A74" s="16" t="s">
        <v>164</v>
      </c>
      <c r="B74" s="4">
        <v>0</v>
      </c>
      <c r="C74" s="4">
        <v>0</v>
      </c>
      <c r="D74" s="4">
        <v>0</v>
      </c>
      <c r="E74" s="4">
        <v>0</v>
      </c>
      <c r="F74" s="4">
        <f t="shared" si="0"/>
        <v>0</v>
      </c>
      <c r="R74" s="5">
        <v>-4.3E-3</v>
      </c>
      <c r="S74" s="4">
        <v>2847661</v>
      </c>
      <c r="U74" s="4">
        <f t="shared" si="4"/>
        <v>2443603</v>
      </c>
    </row>
    <row r="75" spans="1:21" x14ac:dyDescent="0.2">
      <c r="A75" s="16" t="s">
        <v>163</v>
      </c>
      <c r="B75" s="4">
        <v>0</v>
      </c>
      <c r="C75" s="4">
        <v>0</v>
      </c>
      <c r="D75" s="4">
        <v>0</v>
      </c>
      <c r="E75" s="4">
        <v>0</v>
      </c>
      <c r="F75" s="4">
        <f t="shared" si="0"/>
        <v>0</v>
      </c>
      <c r="R75" s="5">
        <v>1.34E-2</v>
      </c>
      <c r="S75" s="4">
        <v>6539860</v>
      </c>
      <c r="U75" s="4">
        <f t="shared" si="4"/>
        <v>2443603</v>
      </c>
    </row>
    <row r="76" spans="1:21" x14ac:dyDescent="0.2">
      <c r="A76" s="16" t="s">
        <v>162</v>
      </c>
      <c r="B76" s="4">
        <v>4201900</v>
      </c>
      <c r="C76" s="4">
        <v>4201900</v>
      </c>
      <c r="D76" s="4">
        <v>0</v>
      </c>
      <c r="E76" s="4">
        <v>0</v>
      </c>
      <c r="F76" s="4">
        <f t="shared" si="0"/>
        <v>0</v>
      </c>
      <c r="R76" s="5">
        <v>3.2199999999999999E-2</v>
      </c>
      <c r="S76" s="4">
        <v>8982117</v>
      </c>
      <c r="U76" s="4">
        <f>MIN(S77:S81)</f>
        <v>2443603</v>
      </c>
    </row>
    <row r="77" spans="1:21" x14ac:dyDescent="0.2">
      <c r="A77" s="16" t="s">
        <v>161</v>
      </c>
      <c r="B77" s="4">
        <v>0</v>
      </c>
      <c r="C77" s="4">
        <v>0</v>
      </c>
      <c r="D77" s="4">
        <v>0</v>
      </c>
      <c r="E77" s="4">
        <v>0</v>
      </c>
      <c r="F77" s="4">
        <f t="shared" si="0"/>
        <v>0</v>
      </c>
      <c r="R77" s="5">
        <v>9.300000000000001E-3</v>
      </c>
      <c r="S77" s="4">
        <v>2443603</v>
      </c>
    </row>
    <row r="78" spans="1:21" x14ac:dyDescent="0.2">
      <c r="A78" s="16" t="s">
        <v>160</v>
      </c>
      <c r="B78" s="4">
        <v>0</v>
      </c>
      <c r="C78" s="4">
        <v>0</v>
      </c>
      <c r="D78" s="4">
        <v>0</v>
      </c>
      <c r="E78" s="4">
        <v>0</v>
      </c>
      <c r="F78" s="4">
        <f t="shared" si="0"/>
        <v>0</v>
      </c>
      <c r="R78" s="5">
        <v>0</v>
      </c>
      <c r="S78" s="4">
        <v>3353149</v>
      </c>
    </row>
    <row r="79" spans="1:21" x14ac:dyDescent="0.2">
      <c r="A79" s="16" t="s">
        <v>159</v>
      </c>
      <c r="B79" s="4">
        <v>0</v>
      </c>
      <c r="C79" s="4">
        <v>0</v>
      </c>
      <c r="D79" s="4">
        <v>0</v>
      </c>
      <c r="E79" s="4">
        <v>0</v>
      </c>
      <c r="F79" s="4">
        <f t="shared" si="0"/>
        <v>0</v>
      </c>
      <c r="R79" s="5">
        <v>0</v>
      </c>
      <c r="S79" s="4">
        <v>3180528</v>
      </c>
    </row>
    <row r="80" spans="1:21" x14ac:dyDescent="0.2">
      <c r="A80" s="16" t="s">
        <v>158</v>
      </c>
      <c r="B80" s="4">
        <v>0</v>
      </c>
      <c r="C80" s="4">
        <v>0</v>
      </c>
      <c r="D80" s="4">
        <v>0</v>
      </c>
      <c r="E80" s="4">
        <v>0</v>
      </c>
      <c r="F80" s="4">
        <f>E80+F81</f>
        <v>0</v>
      </c>
      <c r="R80" s="5">
        <v>-1.3600000000000001E-2</v>
      </c>
      <c r="S80" s="4">
        <v>5510811</v>
      </c>
    </row>
    <row r="81" spans="1:22" x14ac:dyDescent="0.2">
      <c r="A81" s="16" t="s">
        <v>157</v>
      </c>
      <c r="B81" s="4">
        <v>0</v>
      </c>
      <c r="C81" s="4">
        <v>0</v>
      </c>
      <c r="D81" s="4">
        <v>0</v>
      </c>
      <c r="E81" s="4">
        <v>0</v>
      </c>
      <c r="F81" s="4">
        <f>E81</f>
        <v>0</v>
      </c>
      <c r="R81" s="5">
        <v>2.3E-3</v>
      </c>
      <c r="S81" s="4">
        <v>3811689</v>
      </c>
    </row>
    <row r="82" spans="1:22" x14ac:dyDescent="0.2">
      <c r="A82" s="2"/>
      <c r="B82" s="4"/>
      <c r="C82" s="4"/>
      <c r="D82" s="4"/>
      <c r="E82" s="4"/>
      <c r="F82" s="4">
        <f>E82</f>
        <v>0</v>
      </c>
      <c r="G82" s="4"/>
      <c r="H82" s="4"/>
      <c r="I82" s="4"/>
      <c r="J82" s="4"/>
      <c r="K82" s="4"/>
      <c r="L82" s="4"/>
      <c r="M82" s="4"/>
      <c r="N82" s="4"/>
      <c r="O82" s="4"/>
      <c r="P82" s="4"/>
      <c r="Q82" s="4"/>
      <c r="R82" s="4"/>
      <c r="S82" s="4"/>
      <c r="T82" s="5"/>
      <c r="U82" s="5"/>
      <c r="V82" s="5"/>
    </row>
    <row r="83" spans="1:22" x14ac:dyDescent="0.2">
      <c r="A83" s="2"/>
      <c r="B83" s="4"/>
      <c r="C83" s="4"/>
      <c r="D83" s="4"/>
      <c r="E83" s="4"/>
      <c r="F83" s="4"/>
      <c r="G83" s="4"/>
      <c r="H83" s="4"/>
      <c r="I83" s="4"/>
      <c r="J83" s="4"/>
      <c r="K83" s="4"/>
      <c r="L83" s="4"/>
      <c r="M83" s="4"/>
      <c r="N83" s="4"/>
      <c r="O83" s="4"/>
      <c r="P83" s="4"/>
      <c r="Q83" s="4"/>
      <c r="R83" s="4"/>
      <c r="S83" s="4"/>
      <c r="T83" s="5"/>
      <c r="U83" s="5"/>
      <c r="V83" s="5"/>
    </row>
    <row r="84" spans="1:22" x14ac:dyDescent="0.2">
      <c r="A84" s="2"/>
      <c r="B84" s="4"/>
      <c r="C84" s="4"/>
      <c r="D84" s="4"/>
      <c r="E84" s="4"/>
      <c r="F84" s="4"/>
      <c r="G84" s="4"/>
      <c r="H84" s="4"/>
      <c r="I84" s="4"/>
      <c r="J84" s="4"/>
      <c r="K84" s="4"/>
      <c r="L84" s="4"/>
      <c r="M84" s="4"/>
      <c r="N84" s="4"/>
      <c r="O84" s="4"/>
      <c r="P84" s="4"/>
      <c r="Q84" s="4"/>
      <c r="R84" s="4"/>
      <c r="S84" s="4"/>
      <c r="T84" s="5"/>
      <c r="U84" s="5"/>
      <c r="V84" s="5"/>
    </row>
    <row r="85" spans="1:22" x14ac:dyDescent="0.2">
      <c r="A85" s="2"/>
      <c r="B85" s="4"/>
      <c r="C85" s="4"/>
      <c r="D85" s="4"/>
      <c r="E85" s="4"/>
      <c r="F85" s="4"/>
      <c r="G85" s="4"/>
      <c r="H85" s="4"/>
      <c r="I85" s="4"/>
      <c r="J85" s="4"/>
      <c r="K85" s="4"/>
      <c r="L85" s="4"/>
      <c r="M85" s="4"/>
      <c r="N85" s="4"/>
      <c r="O85" s="4"/>
      <c r="P85" s="4"/>
      <c r="Q85" s="4"/>
      <c r="R85" s="4"/>
      <c r="S85" s="4"/>
      <c r="T85" s="5"/>
      <c r="U85" s="5"/>
      <c r="V85" s="5"/>
    </row>
    <row r="86" spans="1:22" x14ac:dyDescent="0.2">
      <c r="A86" s="2"/>
      <c r="B86" s="4"/>
      <c r="C86" s="4"/>
      <c r="D86" s="4"/>
      <c r="E86" s="4"/>
      <c r="F86" s="4"/>
      <c r="G86" s="4"/>
      <c r="H86" s="4"/>
      <c r="I86" s="4"/>
      <c r="J86" s="4"/>
      <c r="K86" s="4"/>
      <c r="L86" s="4"/>
      <c r="M86" s="4"/>
      <c r="N86" s="4"/>
      <c r="O86" s="4"/>
      <c r="P86" s="4"/>
      <c r="Q86" s="4"/>
      <c r="R86" s="4"/>
      <c r="S86" s="4"/>
      <c r="T86" s="5"/>
      <c r="U86" s="5"/>
      <c r="V86" s="5"/>
    </row>
    <row r="87" spans="1:22" x14ac:dyDescent="0.2">
      <c r="A87" s="2"/>
      <c r="B87" s="4"/>
      <c r="C87" s="4"/>
      <c r="D87" s="4"/>
      <c r="E87" s="4"/>
      <c r="F87" s="4"/>
      <c r="G87" s="4"/>
      <c r="H87" s="4"/>
      <c r="I87" s="4"/>
      <c r="J87" s="4"/>
      <c r="K87" s="4"/>
      <c r="L87" s="4"/>
      <c r="M87" s="4"/>
      <c r="N87" s="4"/>
      <c r="O87" s="4"/>
      <c r="P87" s="4"/>
      <c r="Q87" s="4"/>
      <c r="R87" s="4"/>
      <c r="S87" s="4"/>
      <c r="T87" s="5"/>
      <c r="U87" s="5"/>
      <c r="V87" s="5"/>
    </row>
    <row r="88" spans="1:22" x14ac:dyDescent="0.2">
      <c r="A88" s="2"/>
      <c r="B88" s="4"/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5"/>
      <c r="U88" s="5"/>
      <c r="V88" s="5"/>
    </row>
    <row r="89" spans="1:22" x14ac:dyDescent="0.2">
      <c r="A89" s="2"/>
      <c r="B89" s="4"/>
      <c r="C89" s="4"/>
      <c r="D89" s="4"/>
      <c r="E89" s="4"/>
      <c r="F89" s="4"/>
      <c r="G89" s="4"/>
      <c r="H89" s="4"/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  <c r="T89" s="5"/>
      <c r="U89" s="5"/>
      <c r="V89" s="5"/>
    </row>
    <row r="90" spans="1:22" x14ac:dyDescent="0.2">
      <c r="A90" s="2"/>
      <c r="B90" s="4"/>
      <c r="C90" s="4"/>
      <c r="D90" s="4"/>
      <c r="E90" s="4"/>
      <c r="F90" s="4"/>
      <c r="G90" s="4"/>
      <c r="H90" s="4"/>
      <c r="I90" s="4"/>
      <c r="J90" s="4"/>
      <c r="K90" s="4"/>
      <c r="L90" s="4"/>
      <c r="M90" s="4"/>
      <c r="N90" s="4"/>
      <c r="O90" s="4"/>
      <c r="P90" s="4"/>
      <c r="Q90" s="4"/>
      <c r="R90" s="4"/>
      <c r="S90" s="4"/>
      <c r="T90" s="5"/>
      <c r="U90" s="5"/>
      <c r="V90" s="5"/>
    </row>
    <row r="91" spans="1:22" x14ac:dyDescent="0.2">
      <c r="A91" s="2"/>
      <c r="B91" s="4"/>
      <c r="C91" s="4"/>
      <c r="D91" s="4"/>
      <c r="E91" s="4"/>
      <c r="F91" s="4"/>
      <c r="G91" s="4"/>
      <c r="H91" s="4"/>
      <c r="I91" s="4"/>
      <c r="J91" s="4"/>
      <c r="K91" s="4"/>
      <c r="L91" s="4"/>
      <c r="M91" s="4"/>
      <c r="N91" s="4"/>
      <c r="O91" s="4"/>
      <c r="P91" s="4"/>
      <c r="Q91" s="4"/>
      <c r="R91" s="4"/>
      <c r="S91" s="4"/>
      <c r="T91" s="5"/>
      <c r="U91" s="5"/>
      <c r="V91" s="5"/>
    </row>
    <row r="92" spans="1:22" x14ac:dyDescent="0.2">
      <c r="A92" s="6"/>
      <c r="B92" s="4"/>
      <c r="C92" s="4"/>
      <c r="D92" s="4"/>
      <c r="E92" s="4"/>
      <c r="F92" s="4"/>
      <c r="G92" s="4"/>
      <c r="H92" s="4"/>
      <c r="I92" s="4"/>
      <c r="J92" s="4"/>
      <c r="K92" s="4"/>
      <c r="L92" s="4"/>
      <c r="M92" s="4"/>
      <c r="N92" s="4"/>
      <c r="O92" s="4"/>
      <c r="P92" s="4"/>
      <c r="Q92" s="4"/>
      <c r="R92" s="4"/>
      <c r="S92" s="4"/>
      <c r="T92" s="5"/>
      <c r="U92" s="5"/>
      <c r="V92" s="5"/>
    </row>
    <row r="93" spans="1:22" x14ac:dyDescent="0.2">
      <c r="A93" s="6"/>
      <c r="B93" s="4"/>
      <c r="C93" s="4"/>
      <c r="D93" s="4"/>
      <c r="E93" s="4"/>
      <c r="F93" s="4"/>
      <c r="G93" s="4"/>
      <c r="H93" s="4"/>
      <c r="I93" s="4"/>
      <c r="J93" s="4"/>
      <c r="K93" s="4"/>
      <c r="L93" s="4"/>
      <c r="M93" s="4"/>
      <c r="N93" s="4"/>
      <c r="O93" s="4"/>
      <c r="P93" s="4"/>
      <c r="Q93" s="4"/>
      <c r="R93" s="4"/>
      <c r="S93" s="4"/>
      <c r="T93" s="5"/>
      <c r="U93" s="5"/>
      <c r="V93" s="5"/>
    </row>
    <row r="94" spans="1:22" x14ac:dyDescent="0.2">
      <c r="A94" s="6"/>
      <c r="B94" s="4"/>
      <c r="C94" s="4"/>
      <c r="D94" s="4"/>
      <c r="E94" s="4"/>
      <c r="F94" s="4"/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5"/>
      <c r="U94" s="5"/>
      <c r="V94" s="5"/>
    </row>
    <row r="95" spans="1:22" x14ac:dyDescent="0.2">
      <c r="A95" s="6"/>
      <c r="B95" s="4"/>
      <c r="C95" s="4"/>
      <c r="D95" s="4"/>
      <c r="E95" s="4"/>
      <c r="F95" s="4"/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5"/>
      <c r="U95" s="5"/>
      <c r="V95" s="5"/>
    </row>
    <row r="96" spans="1:22" x14ac:dyDescent="0.2">
      <c r="A96" s="6"/>
      <c r="B96" s="4"/>
      <c r="C96" s="4"/>
      <c r="D96" s="4"/>
      <c r="E96" s="4"/>
      <c r="F96" s="4"/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5"/>
      <c r="U96" s="5"/>
      <c r="V96" s="5"/>
    </row>
    <row r="97" spans="1:22" x14ac:dyDescent="0.2">
      <c r="A97" s="6"/>
      <c r="B97" s="4"/>
      <c r="C97" s="4"/>
      <c r="D97" s="4"/>
      <c r="E97" s="4"/>
      <c r="F97" s="4"/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5"/>
      <c r="U97" s="5"/>
      <c r="V97" s="5"/>
    </row>
    <row r="98" spans="1:22" x14ac:dyDescent="0.2">
      <c r="A98" s="6"/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5"/>
      <c r="U98" s="5"/>
      <c r="V98" s="5"/>
    </row>
    <row r="99" spans="1:22" x14ac:dyDescent="0.2">
      <c r="A99" s="6"/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5"/>
      <c r="U99" s="5"/>
      <c r="V99" s="5"/>
    </row>
    <row r="100" spans="1:22" x14ac:dyDescent="0.2">
      <c r="A100" s="6"/>
      <c r="B100" s="4"/>
      <c r="C100" s="4"/>
      <c r="D100" s="4"/>
      <c r="E100" s="4"/>
      <c r="F100" s="4"/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5"/>
      <c r="U100" s="5"/>
      <c r="V100" s="5"/>
    </row>
    <row r="101" spans="1:22" x14ac:dyDescent="0.2">
      <c r="A101" s="6"/>
      <c r="B101" s="4"/>
      <c r="C101" s="4"/>
      <c r="D101" s="4"/>
      <c r="E101" s="4"/>
      <c r="F101" s="4"/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5"/>
      <c r="U101" s="5"/>
      <c r="V101" s="5"/>
    </row>
    <row r="102" spans="1:22" x14ac:dyDescent="0.2">
      <c r="A102" s="2"/>
      <c r="B102" s="4"/>
      <c r="C102" s="4"/>
      <c r="D102" s="4"/>
      <c r="E102" s="4"/>
      <c r="F102" s="4"/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5"/>
      <c r="U102" s="5"/>
      <c r="V102" s="5"/>
    </row>
    <row r="103" spans="1:22" x14ac:dyDescent="0.2">
      <c r="A103" s="2"/>
      <c r="B103" s="4"/>
      <c r="C103" s="4"/>
      <c r="D103" s="4"/>
      <c r="E103" s="4"/>
      <c r="F103" s="4"/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5"/>
      <c r="U103" s="5"/>
      <c r="V103" s="5"/>
    </row>
    <row r="104" spans="1:22" x14ac:dyDescent="0.2">
      <c r="A104" s="6"/>
      <c r="B104" s="4"/>
      <c r="C104" s="4"/>
      <c r="D104" s="4"/>
      <c r="E104" s="4"/>
      <c r="F104" s="4"/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5"/>
      <c r="U104" s="5"/>
      <c r="V104" s="5"/>
    </row>
    <row r="105" spans="1:22" x14ac:dyDescent="0.2">
      <c r="A105" s="6"/>
      <c r="B105" s="4"/>
      <c r="C105" s="4"/>
      <c r="D105" s="4"/>
      <c r="E105" s="4"/>
      <c r="F105" s="4"/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5"/>
      <c r="U105" s="5"/>
      <c r="V105" s="5"/>
    </row>
    <row r="106" spans="1:22" x14ac:dyDescent="0.2">
      <c r="A106" s="6"/>
      <c r="B106" s="4"/>
      <c r="C106" s="4"/>
      <c r="D106" s="4"/>
      <c r="E106" s="4"/>
      <c r="F106" s="4"/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5"/>
      <c r="U106" s="5"/>
      <c r="V106" s="5"/>
    </row>
    <row r="107" spans="1:22" x14ac:dyDescent="0.2">
      <c r="A107" s="6"/>
      <c r="B107" s="4"/>
      <c r="C107" s="4"/>
      <c r="D107" s="4"/>
      <c r="E107" s="4"/>
      <c r="F107" s="4"/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5"/>
      <c r="U107" s="5"/>
      <c r="V107" s="5"/>
    </row>
    <row r="108" spans="1:22" x14ac:dyDescent="0.2">
      <c r="A108" s="6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5"/>
      <c r="U108" s="5"/>
      <c r="V108" s="5"/>
    </row>
    <row r="109" spans="1:22" x14ac:dyDescent="0.2">
      <c r="A109" s="6"/>
      <c r="B109" s="4"/>
      <c r="C109" s="4"/>
      <c r="D109" s="4"/>
      <c r="E109" s="4"/>
      <c r="F109" s="4"/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5"/>
      <c r="U109" s="5"/>
      <c r="V109" s="5"/>
    </row>
    <row r="110" spans="1:22" x14ac:dyDescent="0.2">
      <c r="A110" s="6"/>
      <c r="B110" s="4"/>
      <c r="C110" s="4"/>
      <c r="D110" s="4"/>
      <c r="E110" s="4"/>
      <c r="F110" s="4"/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5"/>
      <c r="U110" s="5"/>
      <c r="V110" s="5"/>
    </row>
    <row r="111" spans="1:22" x14ac:dyDescent="0.2">
      <c r="A111" s="6"/>
      <c r="B111" s="4"/>
      <c r="C111" s="4"/>
      <c r="D111" s="4"/>
      <c r="E111" s="4"/>
      <c r="F111" s="4"/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5"/>
      <c r="U111" s="5"/>
      <c r="V111" s="5"/>
    </row>
    <row r="112" spans="1:22" x14ac:dyDescent="0.2">
      <c r="A112" s="6"/>
      <c r="B112" s="4"/>
      <c r="C112" s="4"/>
      <c r="D112" s="4"/>
      <c r="E112" s="4"/>
      <c r="F112" s="4"/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5"/>
      <c r="U112" s="5"/>
      <c r="V112" s="5"/>
    </row>
    <row r="113" spans="1:22" x14ac:dyDescent="0.2">
      <c r="A113" s="6"/>
      <c r="B113" s="4"/>
      <c r="C113" s="4"/>
      <c r="D113" s="4"/>
      <c r="E113" s="4"/>
      <c r="F113" s="4"/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5"/>
      <c r="U113" s="5"/>
      <c r="V113" s="5"/>
    </row>
    <row r="114" spans="1:22" x14ac:dyDescent="0.2">
      <c r="A114" s="6"/>
      <c r="B114" s="4"/>
      <c r="C114" s="4"/>
      <c r="D114" s="4"/>
      <c r="E114" s="4"/>
      <c r="F114" s="4"/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5"/>
      <c r="U114" s="5"/>
      <c r="V114" s="5"/>
    </row>
    <row r="115" spans="1:22" x14ac:dyDescent="0.2">
      <c r="A115" s="6"/>
      <c r="B115" s="4"/>
      <c r="C115" s="4"/>
      <c r="D115" s="4"/>
      <c r="E115" s="4"/>
      <c r="F115" s="4"/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5"/>
      <c r="U115" s="5"/>
      <c r="V115" s="5"/>
    </row>
    <row r="116" spans="1:22" x14ac:dyDescent="0.2">
      <c r="A116" s="6"/>
      <c r="B116" s="4"/>
      <c r="C116" s="4"/>
      <c r="D116" s="4"/>
      <c r="E116" s="4"/>
      <c r="F116" s="4"/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5"/>
      <c r="U116" s="5"/>
      <c r="V116" s="5"/>
    </row>
    <row r="117" spans="1:22" x14ac:dyDescent="0.2">
      <c r="A117" s="2"/>
      <c r="B117" s="4"/>
      <c r="C117" s="4"/>
      <c r="D117" s="4"/>
      <c r="E117" s="4"/>
      <c r="F117" s="4"/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5"/>
      <c r="U117" s="5"/>
      <c r="V117" s="5"/>
    </row>
    <row r="118" spans="1:22" x14ac:dyDescent="0.2">
      <c r="A118" s="2"/>
      <c r="B118" s="4"/>
      <c r="C118" s="4"/>
      <c r="D118" s="4"/>
      <c r="E118" s="4"/>
      <c r="F118" s="4"/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5"/>
      <c r="U118" s="5"/>
      <c r="V118" s="5"/>
    </row>
    <row r="119" spans="1:22" x14ac:dyDescent="0.2">
      <c r="A119" s="2"/>
      <c r="B119" s="4"/>
      <c r="C119" s="4"/>
      <c r="D119" s="4"/>
      <c r="E119" s="4"/>
      <c r="F119" s="4"/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5"/>
      <c r="U119" s="5"/>
      <c r="V119" s="5"/>
    </row>
    <row r="120" spans="1:22" x14ac:dyDescent="0.2">
      <c r="A120" s="2"/>
      <c r="B120" s="4"/>
      <c r="C120" s="4"/>
      <c r="D120" s="4"/>
      <c r="E120" s="4"/>
      <c r="F120" s="4"/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5"/>
      <c r="U120" s="5"/>
      <c r="V120" s="5"/>
    </row>
    <row r="121" spans="1:22" x14ac:dyDescent="0.2">
      <c r="A121" s="2"/>
      <c r="B121" s="4"/>
      <c r="C121" s="4"/>
      <c r="D121" s="4"/>
      <c r="E121" s="4"/>
      <c r="F121" s="4"/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5"/>
      <c r="U121" s="5"/>
      <c r="V121" s="5"/>
    </row>
    <row r="122" spans="1:22" x14ac:dyDescent="0.2">
      <c r="A122" s="2"/>
      <c r="B122" s="4"/>
      <c r="C122" s="4"/>
      <c r="D122" s="4"/>
      <c r="E122" s="4"/>
      <c r="F122" s="4"/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5"/>
      <c r="U122" s="5"/>
      <c r="V122" s="5"/>
    </row>
    <row r="123" spans="1:22" x14ac:dyDescent="0.2">
      <c r="A123" s="2"/>
      <c r="B123" s="4"/>
      <c r="C123" s="4"/>
      <c r="D123" s="4"/>
      <c r="E123" s="4"/>
      <c r="F123" s="4"/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5"/>
      <c r="U123" s="5"/>
      <c r="V123" s="5"/>
    </row>
    <row r="124" spans="1:22" x14ac:dyDescent="0.2">
      <c r="A124" s="2"/>
      <c r="B124" s="4"/>
      <c r="C124" s="4"/>
      <c r="D124" s="4"/>
      <c r="E124" s="4"/>
      <c r="F124" s="4"/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5"/>
      <c r="U124" s="5"/>
      <c r="V124" s="5"/>
    </row>
    <row r="125" spans="1:22" x14ac:dyDescent="0.2">
      <c r="A125" s="2"/>
      <c r="B125" s="4"/>
      <c r="C125" s="4"/>
      <c r="D125" s="4"/>
      <c r="E125" s="4"/>
      <c r="F125" s="4"/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5"/>
      <c r="U125" s="5"/>
      <c r="V125" s="5"/>
    </row>
    <row r="126" spans="1:22" x14ac:dyDescent="0.2">
      <c r="A126" s="2"/>
      <c r="B126" s="4"/>
      <c r="C126" s="4"/>
      <c r="D126" s="4"/>
      <c r="E126" s="4"/>
      <c r="F126" s="4"/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5"/>
      <c r="U126" s="5"/>
      <c r="V126" s="5"/>
    </row>
    <row r="127" spans="1:22" x14ac:dyDescent="0.2">
      <c r="A127" s="2"/>
      <c r="B127" s="4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5"/>
      <c r="U127" s="5"/>
      <c r="V127" s="5"/>
    </row>
    <row r="128" spans="1:22" x14ac:dyDescent="0.2">
      <c r="A128" s="2"/>
      <c r="B128" s="4"/>
      <c r="C128" s="4"/>
      <c r="D128" s="4"/>
      <c r="E128" s="4"/>
      <c r="F128" s="4"/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5"/>
      <c r="U128" s="5"/>
      <c r="V128" s="5"/>
    </row>
    <row r="129" spans="1:22" x14ac:dyDescent="0.2">
      <c r="A129" s="2"/>
      <c r="B129" s="4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5"/>
      <c r="U129" s="5"/>
      <c r="V129" s="5"/>
    </row>
    <row r="130" spans="1:22" x14ac:dyDescent="0.2">
      <c r="A130" s="2"/>
      <c r="B130" s="4"/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5"/>
      <c r="U130" s="5"/>
      <c r="V130" s="5"/>
    </row>
    <row r="131" spans="1:22" x14ac:dyDescent="0.2">
      <c r="A131" s="2"/>
      <c r="B131" s="4"/>
      <c r="C131" s="4"/>
      <c r="D131" s="4"/>
      <c r="E131" s="4"/>
      <c r="F131" s="4"/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5"/>
      <c r="U131" s="5"/>
      <c r="V131" s="5"/>
    </row>
    <row r="132" spans="1:22" x14ac:dyDescent="0.2">
      <c r="A132" s="2"/>
      <c r="B132" s="4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5"/>
      <c r="U132" s="5"/>
      <c r="V132" s="8"/>
    </row>
    <row r="133" spans="1:22" x14ac:dyDescent="0.2">
      <c r="A133" s="2"/>
      <c r="B133" s="4"/>
      <c r="C133" s="4"/>
      <c r="D133" s="4"/>
      <c r="E133" s="4"/>
      <c r="F133" s="4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8"/>
    </row>
    <row r="134" spans="1:22" x14ac:dyDescent="0.2">
      <c r="A134" s="2"/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8"/>
    </row>
    <row r="135" spans="1:22" x14ac:dyDescent="0.2">
      <c r="A135" s="2"/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8"/>
    </row>
    <row r="136" spans="1:22" x14ac:dyDescent="0.2">
      <c r="A136" s="2"/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8"/>
    </row>
    <row r="137" spans="1:22" x14ac:dyDescent="0.2">
      <c r="A137" s="6"/>
      <c r="B137" s="4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5"/>
      <c r="U137" s="5"/>
      <c r="V137" s="8"/>
    </row>
    <row r="138" spans="1:22" x14ac:dyDescent="0.2">
      <c r="A138" s="6"/>
      <c r="B138" s="4"/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5"/>
      <c r="U138" s="5"/>
      <c r="V138" s="8"/>
    </row>
    <row r="139" spans="1:22" x14ac:dyDescent="0.2">
      <c r="A139" s="6"/>
      <c r="B139" s="4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5"/>
      <c r="U139" s="5"/>
      <c r="V139" s="8"/>
    </row>
    <row r="140" spans="1:22" x14ac:dyDescent="0.2">
      <c r="A140" s="6"/>
      <c r="B140" s="4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5"/>
      <c r="U140" s="5"/>
      <c r="V140" s="8"/>
    </row>
    <row r="141" spans="1:22" x14ac:dyDescent="0.2">
      <c r="A141" s="6"/>
      <c r="B141" s="4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5"/>
      <c r="U141" s="5"/>
      <c r="V141" s="8"/>
    </row>
    <row r="142" spans="1:22" x14ac:dyDescent="0.2">
      <c r="A142" s="2"/>
      <c r="B142" s="4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5"/>
      <c r="U142" s="5"/>
      <c r="V142" s="8"/>
    </row>
    <row r="143" spans="1:22" x14ac:dyDescent="0.2">
      <c r="A143" s="2"/>
      <c r="B143" s="4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5"/>
      <c r="U143" s="5"/>
      <c r="V143" s="8"/>
    </row>
    <row r="144" spans="1:22" x14ac:dyDescent="0.2">
      <c r="A144" s="2"/>
      <c r="B144" s="4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5"/>
      <c r="U144" s="5"/>
      <c r="V144" s="8"/>
    </row>
    <row r="145" spans="1:22" x14ac:dyDescent="0.2">
      <c r="A145" s="2"/>
      <c r="B145" s="4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5"/>
      <c r="U145" s="5"/>
      <c r="V145" s="8"/>
    </row>
    <row r="146" spans="1:22" x14ac:dyDescent="0.2">
      <c r="A146" s="2"/>
      <c r="B146" s="4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5"/>
      <c r="U146" s="5"/>
      <c r="V146" s="8"/>
    </row>
    <row r="172" spans="1:3" x14ac:dyDescent="0.2">
      <c r="A172" t="e" cm="1">
        <f t="array" aca="1" ref="A172" ca="1">INDIRECT("'" &amp; E1 &amp; "'!$A$2:$A$66")</f>
        <v>#REF!</v>
      </c>
      <c r="B172" t="e" cm="1">
        <f t="array" aca="1" ref="B172" ca="1">INDIRECT("'" &amp; E1 &amp; "'!$B$2:$B$66")</f>
        <v>#REF!</v>
      </c>
      <c r="C172" t="e" cm="1">
        <f t="array" aca="1" ref="C172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0A8E28-0B95-1444-A32B-280DC89FAE96}">
  <sheetPr codeName="Sheet22"/>
  <dimension ref="A1:V172"/>
  <sheetViews>
    <sheetView workbookViewId="0">
      <pane xSplit="1" topLeftCell="I1" activePane="topRight" state="frozen"/>
      <selection activeCell="N24" sqref="N24"/>
      <selection pane="topRight" activeCell="N24" sqref="N24"/>
    </sheetView>
  </sheetViews>
  <sheetFormatPr baseColWidth="10" defaultRowHeight="16" x14ac:dyDescent="0.2"/>
  <cols>
    <col min="1" max="1" width="21.1640625" customWidth="1"/>
    <col min="5" max="5" width="15.5" customWidth="1"/>
    <col min="6" max="6" width="21.5" customWidth="1"/>
    <col min="10" max="10" width="18.33203125" customWidth="1"/>
    <col min="11" max="11" width="16.6640625" customWidth="1"/>
    <col min="18" max="18" width="13" customWidth="1"/>
  </cols>
  <sheetData>
    <row r="1" spans="1:22" x14ac:dyDescent="0.2">
      <c r="B1" s="72" t="s">
        <v>5</v>
      </c>
      <c r="C1" s="72"/>
      <c r="D1" s="72"/>
      <c r="E1" s="72"/>
      <c r="F1" s="72"/>
      <c r="G1" s="73" t="s">
        <v>6</v>
      </c>
      <c r="H1" s="73"/>
      <c r="I1" s="73"/>
      <c r="J1" s="73"/>
      <c r="K1" s="73"/>
      <c r="L1" s="74" t="s">
        <v>15</v>
      </c>
      <c r="M1" s="74"/>
      <c r="N1" s="74"/>
      <c r="O1" s="74"/>
      <c r="P1" s="74"/>
      <c r="Q1" s="74"/>
      <c r="R1" s="74"/>
      <c r="S1" s="74"/>
      <c r="T1" s="74"/>
      <c r="U1" s="74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235</v>
      </c>
      <c r="O2" s="1" t="s">
        <v>236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257</v>
      </c>
      <c r="U2" s="1" t="s">
        <v>258</v>
      </c>
      <c r="V2" s="1" t="s">
        <v>237</v>
      </c>
    </row>
    <row r="3" spans="1:22" x14ac:dyDescent="0.2">
      <c r="A3" s="16" t="s">
        <v>294</v>
      </c>
      <c r="B3" s="4">
        <v>1135632</v>
      </c>
      <c r="C3" s="4">
        <v>1192425</v>
      </c>
      <c r="D3" s="4">
        <v>-56793</v>
      </c>
      <c r="E3" s="4">
        <v>-1777300000</v>
      </c>
      <c r="F3" s="4">
        <f t="shared" ref="F3:F79" si="0">E3+F4</f>
        <v>-89340026443</v>
      </c>
      <c r="G3" s="4">
        <v>294000</v>
      </c>
      <c r="H3" s="4">
        <v>936400</v>
      </c>
      <c r="I3" s="4">
        <v>-642400</v>
      </c>
      <c r="J3" s="4">
        <v>-20406660000</v>
      </c>
      <c r="K3" s="4">
        <f t="shared" ref="K3:K25" si="1">K4+J3</f>
        <v>-55508234000</v>
      </c>
      <c r="L3" s="4">
        <v>3854</v>
      </c>
      <c r="M3" s="4">
        <v>1667</v>
      </c>
      <c r="N3" s="4">
        <v>490</v>
      </c>
      <c r="O3" s="4">
        <v>251</v>
      </c>
      <c r="P3" s="4">
        <v>7462200</v>
      </c>
      <c r="Q3" s="4">
        <v>4207800</v>
      </c>
      <c r="R3" s="5">
        <v>3.5000000000000003E-2</v>
      </c>
      <c r="S3" s="4">
        <v>14548300</v>
      </c>
      <c r="T3" s="4">
        <f t="shared" ref="T3:T70" si="2">AVERAGE(S4,S13)</f>
        <v>8805068</v>
      </c>
      <c r="U3" s="4">
        <f t="shared" ref="U3:U72" si="3">MIN(S4:S8)</f>
        <v>6759001</v>
      </c>
      <c r="V3" s="5">
        <v>3.5299999999999998E-2</v>
      </c>
    </row>
    <row r="4" spans="1:22" x14ac:dyDescent="0.2">
      <c r="A4" s="16" t="s">
        <v>293</v>
      </c>
      <c r="B4" s="4">
        <v>854040</v>
      </c>
      <c r="C4" s="4">
        <v>755548</v>
      </c>
      <c r="D4" s="4">
        <v>98492</v>
      </c>
      <c r="E4" s="4">
        <v>3132930000</v>
      </c>
      <c r="F4" s="4">
        <f t="shared" si="0"/>
        <v>-87562726443</v>
      </c>
      <c r="G4" s="4">
        <v>355700</v>
      </c>
      <c r="H4" s="4">
        <v>280298</v>
      </c>
      <c r="I4" s="4">
        <v>75402</v>
      </c>
      <c r="J4" s="4">
        <v>2261376000</v>
      </c>
      <c r="K4" s="4">
        <f t="shared" si="1"/>
        <v>-35101574000</v>
      </c>
      <c r="L4" s="4">
        <v>2863</v>
      </c>
      <c r="M4" s="4">
        <v>1489</v>
      </c>
      <c r="N4" s="4">
        <v>449</v>
      </c>
      <c r="O4" s="4">
        <v>267</v>
      </c>
      <c r="P4" s="4">
        <v>5124500</v>
      </c>
      <c r="Q4" s="4">
        <v>3288100</v>
      </c>
      <c r="R4" s="5">
        <v>1.1299999999999999E-2</v>
      </c>
      <c r="S4" s="4">
        <v>8842000</v>
      </c>
      <c r="T4" s="4">
        <f t="shared" si="2"/>
        <v>10729332</v>
      </c>
      <c r="U4" s="4">
        <f t="shared" si="3"/>
        <v>6759001</v>
      </c>
      <c r="V4" s="5">
        <v>2.2200000000000001E-2</v>
      </c>
    </row>
    <row r="5" spans="1:22" x14ac:dyDescent="0.2">
      <c r="A5" s="16" t="s">
        <v>292</v>
      </c>
      <c r="B5" s="4">
        <v>550500</v>
      </c>
      <c r="C5" s="4">
        <v>1227202</v>
      </c>
      <c r="D5" s="4">
        <v>-676702</v>
      </c>
      <c r="E5" s="4">
        <v>-21077480000</v>
      </c>
      <c r="F5" s="4">
        <f t="shared" si="0"/>
        <v>-90695656443</v>
      </c>
      <c r="G5" s="4">
        <v>318600</v>
      </c>
      <c r="H5" s="4">
        <v>597100</v>
      </c>
      <c r="I5" s="4">
        <v>-278500</v>
      </c>
      <c r="J5" s="4">
        <v>-8643280000</v>
      </c>
      <c r="K5" s="4">
        <f t="shared" si="1"/>
        <v>-37362950000</v>
      </c>
      <c r="L5" s="4">
        <v>1095</v>
      </c>
      <c r="M5" s="4">
        <v>2338</v>
      </c>
      <c r="N5" s="4">
        <v>166</v>
      </c>
      <c r="O5" s="4">
        <v>318</v>
      </c>
      <c r="P5" s="4">
        <v>2036700</v>
      </c>
      <c r="Q5" s="4">
        <v>4299900</v>
      </c>
      <c r="R5" s="5">
        <v>-7.9000000000000008E-3</v>
      </c>
      <c r="S5" s="4">
        <v>6759001</v>
      </c>
      <c r="T5" s="4">
        <f t="shared" si="2"/>
        <v>5299350.5</v>
      </c>
      <c r="U5" s="4">
        <f t="shared" si="3"/>
        <v>6955646</v>
      </c>
      <c r="V5" s="5">
        <v>1.5900000000000001E-2</v>
      </c>
    </row>
    <row r="6" spans="1:22" x14ac:dyDescent="0.2">
      <c r="A6" s="16" t="s">
        <v>291</v>
      </c>
      <c r="B6" s="4">
        <v>621102</v>
      </c>
      <c r="C6" s="4">
        <v>195527</v>
      </c>
      <c r="D6" s="4">
        <v>425575</v>
      </c>
      <c r="E6" s="4">
        <v>13302420000</v>
      </c>
      <c r="F6" s="4">
        <f t="shared" si="0"/>
        <v>-69618176443</v>
      </c>
      <c r="G6" s="4">
        <v>92500</v>
      </c>
      <c r="H6" s="4">
        <v>245666</v>
      </c>
      <c r="I6" s="4">
        <v>-153166</v>
      </c>
      <c r="J6" s="4">
        <v>-4744417000</v>
      </c>
      <c r="K6" s="4">
        <f t="shared" si="1"/>
        <v>-28719670000</v>
      </c>
      <c r="L6" s="4">
        <v>1733</v>
      </c>
      <c r="M6" s="4">
        <v>2236</v>
      </c>
      <c r="N6" s="4">
        <v>192</v>
      </c>
      <c r="O6" s="4">
        <v>271</v>
      </c>
      <c r="P6" s="4">
        <v>2600800</v>
      </c>
      <c r="Q6" s="4">
        <v>3961900</v>
      </c>
      <c r="R6" s="5">
        <v>0</v>
      </c>
      <c r="S6" s="4">
        <v>7473186</v>
      </c>
      <c r="T6" s="4">
        <f t="shared" si="2"/>
        <v>5128909</v>
      </c>
      <c r="U6" s="4">
        <f t="shared" si="3"/>
        <v>6955646</v>
      </c>
      <c r="V6" s="5">
        <v>1.9199999999999998E-2</v>
      </c>
    </row>
    <row r="7" spans="1:22" x14ac:dyDescent="0.2">
      <c r="A7" s="16" t="s">
        <v>288</v>
      </c>
      <c r="B7" s="4">
        <v>2267278</v>
      </c>
      <c r="C7" s="4">
        <v>248400</v>
      </c>
      <c r="D7" s="4">
        <v>2018878</v>
      </c>
      <c r="E7" s="4">
        <v>63375710000</v>
      </c>
      <c r="F7" s="4">
        <f t="shared" si="0"/>
        <v>-82920596443</v>
      </c>
      <c r="G7" s="4">
        <v>169200</v>
      </c>
      <c r="H7" s="4">
        <v>165400</v>
      </c>
      <c r="I7" s="4">
        <v>3800</v>
      </c>
      <c r="J7" s="4">
        <v>131330000</v>
      </c>
      <c r="K7" s="4">
        <f t="shared" si="1"/>
        <v>-23975253000</v>
      </c>
      <c r="L7" s="4">
        <v>1340</v>
      </c>
      <c r="M7" s="4">
        <v>1398</v>
      </c>
      <c r="N7" s="4">
        <v>310</v>
      </c>
      <c r="O7" s="4">
        <v>292</v>
      </c>
      <c r="P7" s="4">
        <v>3177000</v>
      </c>
      <c r="Q7" s="4">
        <v>3255600</v>
      </c>
      <c r="R7" s="5">
        <v>-3.0999999999999999E-3</v>
      </c>
      <c r="S7" s="4">
        <v>6955646</v>
      </c>
      <c r="T7" s="4">
        <f t="shared" si="2"/>
        <v>10924324.5</v>
      </c>
      <c r="U7" s="4">
        <f t="shared" si="3"/>
        <v>9751672</v>
      </c>
      <c r="V7" s="5">
        <v>2.2099999999999998E-2</v>
      </c>
    </row>
    <row r="8" spans="1:22" x14ac:dyDescent="0.2">
      <c r="A8" s="16" t="s">
        <v>287</v>
      </c>
      <c r="B8" s="4">
        <v>3515000</v>
      </c>
      <c r="C8" s="4">
        <v>1839777</v>
      </c>
      <c r="D8" s="4">
        <v>1675223</v>
      </c>
      <c r="E8" s="4">
        <v>52975920000</v>
      </c>
      <c r="F8" s="4">
        <f t="shared" si="0"/>
        <v>-146296306443</v>
      </c>
      <c r="G8" s="4">
        <v>120800</v>
      </c>
      <c r="H8" s="4">
        <v>2897700</v>
      </c>
      <c r="I8" s="4">
        <v>-2776900</v>
      </c>
      <c r="J8" s="4">
        <v>-86715363000</v>
      </c>
      <c r="K8" s="4">
        <f t="shared" si="1"/>
        <v>-24106583000</v>
      </c>
      <c r="L8" s="4">
        <v>4876</v>
      </c>
      <c r="M8" s="4">
        <v>3341</v>
      </c>
      <c r="N8" s="4">
        <v>579</v>
      </c>
      <c r="O8" s="4">
        <v>588</v>
      </c>
      <c r="P8" s="4">
        <v>8181300</v>
      </c>
      <c r="Q8" s="4">
        <v>8355500</v>
      </c>
      <c r="R8" s="5">
        <v>1.6200000000000003E-2</v>
      </c>
      <c r="S8" s="4">
        <v>17191036</v>
      </c>
      <c r="T8" s="4">
        <f t="shared" si="2"/>
        <v>6368457.5</v>
      </c>
      <c r="U8" s="4">
        <f t="shared" si="3"/>
        <v>8768136</v>
      </c>
      <c r="V8" s="5">
        <v>3.9300000000000002E-2</v>
      </c>
    </row>
    <row r="9" spans="1:22" x14ac:dyDescent="0.2">
      <c r="A9" s="16" t="s">
        <v>286</v>
      </c>
      <c r="B9" s="4">
        <v>991900</v>
      </c>
      <c r="C9" s="4">
        <v>319000</v>
      </c>
      <c r="D9" s="4">
        <v>672900</v>
      </c>
      <c r="E9" s="4">
        <v>20798960000</v>
      </c>
      <c r="F9" s="4">
        <f t="shared" si="0"/>
        <v>-199272226443</v>
      </c>
      <c r="G9" s="4">
        <v>260100</v>
      </c>
      <c r="H9" s="4">
        <v>1171200</v>
      </c>
      <c r="I9" s="4">
        <v>-911100</v>
      </c>
      <c r="J9" s="4">
        <v>-28054140000</v>
      </c>
      <c r="K9" s="4">
        <f t="shared" si="1"/>
        <v>62608780000</v>
      </c>
      <c r="L9" s="4">
        <v>2001</v>
      </c>
      <c r="M9" s="4">
        <v>3575</v>
      </c>
      <c r="N9" s="4">
        <v>244</v>
      </c>
      <c r="O9" s="4">
        <v>410</v>
      </c>
      <c r="P9" s="4">
        <v>3306900</v>
      </c>
      <c r="Q9" s="4">
        <v>5948600</v>
      </c>
      <c r="R9" s="5">
        <v>0</v>
      </c>
      <c r="S9" s="4">
        <v>9751672</v>
      </c>
      <c r="T9" s="4">
        <f t="shared" si="2"/>
        <v>8471199</v>
      </c>
      <c r="U9" s="4">
        <f t="shared" si="3"/>
        <v>8768136</v>
      </c>
      <c r="V9" s="5">
        <v>3.5000000000000003E-2</v>
      </c>
    </row>
    <row r="10" spans="1:22" x14ac:dyDescent="0.2">
      <c r="A10" s="16" t="s">
        <v>281</v>
      </c>
      <c r="B10" s="4">
        <v>3194800</v>
      </c>
      <c r="C10" s="4">
        <v>1092400</v>
      </c>
      <c r="D10" s="4">
        <v>2102400</v>
      </c>
      <c r="E10" s="4">
        <v>64008080000</v>
      </c>
      <c r="F10" s="4">
        <f t="shared" si="0"/>
        <v>-220071186443</v>
      </c>
      <c r="G10" s="4">
        <v>188000</v>
      </c>
      <c r="H10" s="4">
        <v>1965600</v>
      </c>
      <c r="I10" s="4">
        <v>-1777600</v>
      </c>
      <c r="J10" s="4">
        <v>-53783790000</v>
      </c>
      <c r="K10" s="4">
        <f t="shared" si="1"/>
        <v>90662920000</v>
      </c>
      <c r="L10" s="4">
        <v>4105</v>
      </c>
      <c r="M10" s="4">
        <v>3098</v>
      </c>
      <c r="N10" s="4">
        <v>487</v>
      </c>
      <c r="O10" s="4">
        <v>389</v>
      </c>
      <c r="P10" s="4">
        <v>7356200</v>
      </c>
      <c r="Q10" s="4">
        <v>5425700</v>
      </c>
      <c r="R10" s="5">
        <v>3.3399999999999999E-2</v>
      </c>
      <c r="S10" s="4">
        <v>13931670</v>
      </c>
      <c r="T10" s="4">
        <f t="shared" si="2"/>
        <v>8800461.5</v>
      </c>
      <c r="U10" s="4">
        <f t="shared" si="3"/>
        <v>3125515</v>
      </c>
      <c r="V10" s="5">
        <v>4.1799999999999997E-2</v>
      </c>
    </row>
    <row r="11" spans="1:22" x14ac:dyDescent="0.2">
      <c r="A11" s="16" t="s">
        <v>273</v>
      </c>
      <c r="B11" s="4">
        <v>1055400</v>
      </c>
      <c r="C11" s="4">
        <v>2273130</v>
      </c>
      <c r="D11" s="4">
        <v>-1217730</v>
      </c>
      <c r="E11" s="4">
        <v>-36493410000</v>
      </c>
      <c r="F11" s="4">
        <f t="shared" si="0"/>
        <v>-284079266443</v>
      </c>
      <c r="G11" s="4">
        <v>424100</v>
      </c>
      <c r="H11" s="4">
        <v>550200</v>
      </c>
      <c r="I11" s="4">
        <v>-126100</v>
      </c>
      <c r="J11" s="4">
        <v>-3788645000</v>
      </c>
      <c r="K11" s="4">
        <f t="shared" si="1"/>
        <v>144446710000</v>
      </c>
      <c r="L11" s="4">
        <v>4242</v>
      </c>
      <c r="M11" s="4">
        <v>1771</v>
      </c>
      <c r="N11" s="4">
        <v>519</v>
      </c>
      <c r="O11" s="4">
        <v>316</v>
      </c>
      <c r="P11" s="4">
        <v>9685300</v>
      </c>
      <c r="Q11" s="4">
        <v>4437700</v>
      </c>
      <c r="R11" s="5">
        <v>1.5300000000000001E-2</v>
      </c>
      <c r="S11" s="4">
        <v>14351600</v>
      </c>
      <c r="T11" s="4">
        <f t="shared" si="2"/>
        <v>8101165.5</v>
      </c>
      <c r="U11" s="4">
        <f t="shared" si="3"/>
        <v>3125515</v>
      </c>
      <c r="V11" s="5">
        <v>2.8199999999999999E-2</v>
      </c>
    </row>
    <row r="12" spans="1:22" x14ac:dyDescent="0.2">
      <c r="A12" s="16" t="s">
        <v>272</v>
      </c>
      <c r="B12" s="4">
        <v>1381100</v>
      </c>
      <c r="C12" s="4">
        <v>1455100</v>
      </c>
      <c r="D12" s="4">
        <v>-74000</v>
      </c>
      <c r="E12" s="4">
        <v>-2164230000</v>
      </c>
      <c r="F12" s="4">
        <f t="shared" si="0"/>
        <v>-247585856443</v>
      </c>
      <c r="G12" s="4">
        <v>260300</v>
      </c>
      <c r="H12" s="4">
        <v>562800</v>
      </c>
      <c r="I12" s="4">
        <v>-302500</v>
      </c>
      <c r="J12" s="4">
        <v>-8924790000</v>
      </c>
      <c r="K12" s="4">
        <f t="shared" si="1"/>
        <v>148235355000</v>
      </c>
      <c r="L12" s="4">
        <v>2690</v>
      </c>
      <c r="M12" s="4">
        <v>2699</v>
      </c>
      <c r="N12" s="4">
        <v>334</v>
      </c>
      <c r="O12" s="4">
        <v>305</v>
      </c>
      <c r="P12" s="4">
        <v>5631800</v>
      </c>
      <c r="Q12" s="4">
        <v>4785100</v>
      </c>
      <c r="R12" s="5">
        <v>1.9E-2</v>
      </c>
      <c r="S12" s="4">
        <v>12118831</v>
      </c>
      <c r="T12" s="4">
        <f t="shared" si="2"/>
        <v>5469092.5</v>
      </c>
      <c r="U12" s="4">
        <f t="shared" si="3"/>
        <v>3125515</v>
      </c>
      <c r="V12" s="5">
        <v>2.52E-2</v>
      </c>
    </row>
    <row r="13" spans="1:22" x14ac:dyDescent="0.2">
      <c r="A13" s="16" t="s">
        <v>248</v>
      </c>
      <c r="B13" s="4">
        <v>1915113</v>
      </c>
      <c r="C13" s="4">
        <v>1906600</v>
      </c>
      <c r="D13" s="4">
        <v>8513</v>
      </c>
      <c r="E13" s="4">
        <v>271120000</v>
      </c>
      <c r="F13" s="4">
        <f t="shared" si="0"/>
        <v>-245421626443</v>
      </c>
      <c r="G13" s="4">
        <v>122700</v>
      </c>
      <c r="H13" s="4">
        <v>344500</v>
      </c>
      <c r="I13" s="4">
        <v>-221800</v>
      </c>
      <c r="J13" s="4">
        <v>-6442775000</v>
      </c>
      <c r="K13" s="4">
        <f t="shared" si="1"/>
        <v>157160145000</v>
      </c>
      <c r="L13" s="4">
        <v>3163</v>
      </c>
      <c r="M13" s="4">
        <v>1377</v>
      </c>
      <c r="N13" s="4">
        <v>292</v>
      </c>
      <c r="O13" s="4">
        <v>230</v>
      </c>
      <c r="P13" s="4">
        <v>5140200</v>
      </c>
      <c r="Q13" s="4">
        <v>3144500</v>
      </c>
      <c r="R13" s="5">
        <v>1.4E-2</v>
      </c>
      <c r="S13" s="4">
        <v>8768136</v>
      </c>
      <c r="T13" s="4">
        <f t="shared" si="2"/>
        <v>8640800</v>
      </c>
      <c r="U13" s="4">
        <f t="shared" si="3"/>
        <v>2985243</v>
      </c>
      <c r="V13" s="5">
        <v>1.55E-2</v>
      </c>
    </row>
    <row r="14" spans="1:22" x14ac:dyDescent="0.2">
      <c r="A14" s="16" t="s">
        <v>240</v>
      </c>
      <c r="B14" s="4">
        <v>2410600</v>
      </c>
      <c r="C14" s="4">
        <v>964700</v>
      </c>
      <c r="D14" s="4">
        <v>1445900</v>
      </c>
      <c r="E14" s="4">
        <v>41907090000</v>
      </c>
      <c r="F14" s="4">
        <f t="shared" si="0"/>
        <v>-245692746443</v>
      </c>
      <c r="G14" s="4">
        <v>423300</v>
      </c>
      <c r="H14" s="4">
        <v>1296800</v>
      </c>
      <c r="I14" s="4">
        <v>-873500</v>
      </c>
      <c r="J14" s="4">
        <v>-25267885000</v>
      </c>
      <c r="K14" s="4">
        <f t="shared" si="1"/>
        <v>163602920000</v>
      </c>
      <c r="L14" s="4">
        <v>5983</v>
      </c>
      <c r="M14" s="4">
        <v>2837</v>
      </c>
      <c r="N14" s="4">
        <v>562</v>
      </c>
      <c r="O14" s="4">
        <v>337</v>
      </c>
      <c r="P14" s="4">
        <v>8830100</v>
      </c>
      <c r="Q14" s="4">
        <v>5370200</v>
      </c>
      <c r="R14" s="5">
        <v>3.6299999999999999E-2</v>
      </c>
      <c r="S14" s="4">
        <v>14699663</v>
      </c>
      <c r="T14" s="4">
        <f t="shared" si="2"/>
        <v>2757443</v>
      </c>
      <c r="U14" s="4">
        <f t="shared" si="3"/>
        <v>2985243</v>
      </c>
      <c r="V14" s="5">
        <v>6.6199999999999995E-2</v>
      </c>
    </row>
    <row r="15" spans="1:22" x14ac:dyDescent="0.2">
      <c r="A15" s="16" t="s">
        <v>239</v>
      </c>
      <c r="B15" s="4">
        <v>105659</v>
      </c>
      <c r="C15" s="4">
        <v>314745</v>
      </c>
      <c r="D15" s="4">
        <v>-209086</v>
      </c>
      <c r="E15" s="4">
        <v>-5723020000</v>
      </c>
      <c r="F15" s="4">
        <f t="shared" si="0"/>
        <v>-287599836443</v>
      </c>
      <c r="G15" s="4">
        <v>39300</v>
      </c>
      <c r="H15" s="4">
        <v>329400</v>
      </c>
      <c r="I15" s="4">
        <v>-290100</v>
      </c>
      <c r="J15" s="4">
        <v>-7894475000</v>
      </c>
      <c r="K15" s="4">
        <f t="shared" si="1"/>
        <v>188870805000</v>
      </c>
      <c r="L15" s="4">
        <v>985</v>
      </c>
      <c r="M15" s="4">
        <v>1040</v>
      </c>
      <c r="N15" s="4">
        <v>114</v>
      </c>
      <c r="O15" s="4">
        <v>56</v>
      </c>
      <c r="P15" s="4">
        <v>1643600</v>
      </c>
      <c r="Q15" s="4">
        <v>1083400</v>
      </c>
      <c r="R15" s="5">
        <v>1.4800000000000001E-2</v>
      </c>
      <c r="S15" s="4">
        <v>3125515</v>
      </c>
      <c r="T15" s="4">
        <f t="shared" si="2"/>
        <v>2805665.5</v>
      </c>
      <c r="U15" s="4">
        <f t="shared" si="3"/>
        <v>2985243</v>
      </c>
      <c r="V15" s="5">
        <v>0.02</v>
      </c>
    </row>
    <row r="16" spans="1:22" x14ac:dyDescent="0.2">
      <c r="A16" s="16" t="s">
        <v>238</v>
      </c>
      <c r="B16" s="4">
        <v>256786</v>
      </c>
      <c r="C16" s="4">
        <v>398874</v>
      </c>
      <c r="D16" s="4">
        <v>-142088</v>
      </c>
      <c r="E16" s="4">
        <v>-3860570000</v>
      </c>
      <c r="F16" s="4">
        <f t="shared" si="0"/>
        <v>-281876816443</v>
      </c>
      <c r="G16" s="4">
        <v>147500</v>
      </c>
      <c r="H16" s="4">
        <v>169100</v>
      </c>
      <c r="I16" s="4">
        <v>-21600</v>
      </c>
      <c r="J16" s="4">
        <v>-589930000</v>
      </c>
      <c r="K16" s="4">
        <f t="shared" si="1"/>
        <v>196765280000</v>
      </c>
      <c r="L16" s="4">
        <v>927</v>
      </c>
      <c r="M16" s="4">
        <v>1047</v>
      </c>
      <c r="N16" s="4">
        <v>100</v>
      </c>
      <c r="O16" s="4">
        <v>129</v>
      </c>
      <c r="P16" s="4">
        <v>1390800</v>
      </c>
      <c r="Q16" s="4">
        <v>1759700</v>
      </c>
      <c r="R16" s="5">
        <v>3.7000000000000002E-3</v>
      </c>
      <c r="S16" s="4">
        <v>3302172</v>
      </c>
      <c r="T16" s="4">
        <f t="shared" si="2"/>
        <v>4247990</v>
      </c>
      <c r="U16" s="4">
        <f t="shared" si="3"/>
        <v>2985243</v>
      </c>
      <c r="V16" s="5">
        <v>7.4000000000000003E-3</v>
      </c>
    </row>
    <row r="17" spans="1:21" x14ac:dyDescent="0.2">
      <c r="A17" s="16" t="s">
        <v>234</v>
      </c>
      <c r="B17" s="4">
        <v>1285156</v>
      </c>
      <c r="C17" s="4">
        <v>727502</v>
      </c>
      <c r="D17" s="4">
        <v>557654</v>
      </c>
      <c r="E17" s="4">
        <v>15192340000</v>
      </c>
      <c r="F17" s="4">
        <f t="shared" si="0"/>
        <v>-278016246443</v>
      </c>
      <c r="G17" s="4">
        <v>186300</v>
      </c>
      <c r="H17" s="4">
        <v>99400</v>
      </c>
      <c r="I17" s="4">
        <v>86900</v>
      </c>
      <c r="J17" s="4">
        <v>2591770000</v>
      </c>
      <c r="K17" s="4">
        <f t="shared" si="1"/>
        <v>197355210000</v>
      </c>
      <c r="L17" s="43">
        <v>1418</v>
      </c>
      <c r="M17" s="43">
        <v>715</v>
      </c>
      <c r="N17" s="43">
        <v>131</v>
      </c>
      <c r="O17" s="43">
        <v>87</v>
      </c>
      <c r="P17" s="43">
        <v>202700</v>
      </c>
      <c r="Q17" s="43">
        <v>154000</v>
      </c>
      <c r="R17" s="44">
        <v>0</v>
      </c>
      <c r="S17" s="4">
        <v>4657613</v>
      </c>
      <c r="T17" s="4">
        <f t="shared" si="2"/>
        <v>3478030.5</v>
      </c>
      <c r="U17" s="4">
        <f t="shared" si="3"/>
        <v>2170049</v>
      </c>
    </row>
    <row r="18" spans="1:21" x14ac:dyDescent="0.2">
      <c r="A18" s="16" t="s">
        <v>233</v>
      </c>
      <c r="B18" s="4">
        <v>883281</v>
      </c>
      <c r="C18" s="4">
        <v>865264</v>
      </c>
      <c r="D18" s="4">
        <v>18017</v>
      </c>
      <c r="E18" s="4">
        <v>520030000</v>
      </c>
      <c r="F18" s="4">
        <f t="shared" si="0"/>
        <v>-293208586443</v>
      </c>
      <c r="G18" s="4">
        <v>531100</v>
      </c>
      <c r="H18" s="4">
        <v>172500</v>
      </c>
      <c r="I18" s="4">
        <v>358600</v>
      </c>
      <c r="J18" s="4">
        <v>9655565000</v>
      </c>
      <c r="K18" s="4">
        <f t="shared" si="1"/>
        <v>194763440000</v>
      </c>
      <c r="L18" s="4"/>
      <c r="M18" s="4"/>
      <c r="N18" s="4"/>
      <c r="O18" s="4"/>
      <c r="P18" s="4">
        <v>1553600</v>
      </c>
      <c r="Q18" s="4">
        <v>902100</v>
      </c>
      <c r="R18" s="5">
        <v>9.3999999999999986E-3</v>
      </c>
      <c r="S18" s="4">
        <v>2985243</v>
      </c>
      <c r="T18" s="4">
        <f t="shared" si="2"/>
        <v>3443046.5</v>
      </c>
      <c r="U18" s="4">
        <f t="shared" si="3"/>
        <v>2170049</v>
      </c>
    </row>
    <row r="19" spans="1:21" x14ac:dyDescent="0.2">
      <c r="A19" s="16" t="s">
        <v>232</v>
      </c>
      <c r="B19" s="4">
        <v>1323800</v>
      </c>
      <c r="C19" s="4">
        <v>1818300</v>
      </c>
      <c r="D19" s="4">
        <v>-494500</v>
      </c>
      <c r="E19" s="4">
        <v>-13270110000</v>
      </c>
      <c r="F19" s="4">
        <f t="shared" si="0"/>
        <v>-293728616443</v>
      </c>
      <c r="G19" s="4">
        <v>210200</v>
      </c>
      <c r="H19" s="4">
        <v>8000</v>
      </c>
      <c r="I19" s="4">
        <v>202200</v>
      </c>
      <c r="J19" s="4">
        <v>5432250000</v>
      </c>
      <c r="K19" s="4">
        <f t="shared" si="1"/>
        <v>185107875000</v>
      </c>
      <c r="L19" s="4"/>
      <c r="M19" s="4"/>
      <c r="N19" s="4"/>
      <c r="O19" s="4"/>
      <c r="P19" s="4">
        <v>951100</v>
      </c>
      <c r="Q19" s="4">
        <v>1695000</v>
      </c>
      <c r="R19" s="5">
        <v>1.9E-3</v>
      </c>
      <c r="S19" s="4">
        <v>3010728</v>
      </c>
      <c r="T19" s="4">
        <f t="shared" si="2"/>
        <v>3440423.5</v>
      </c>
      <c r="U19" s="4">
        <f t="shared" si="3"/>
        <v>2170049</v>
      </c>
    </row>
    <row r="20" spans="1:21" x14ac:dyDescent="0.2">
      <c r="A20" s="16" t="s">
        <v>231</v>
      </c>
      <c r="B20" s="4">
        <v>1656058</v>
      </c>
      <c r="C20" s="4">
        <v>746300</v>
      </c>
      <c r="D20" s="4">
        <v>909758</v>
      </c>
      <c r="E20" s="4">
        <v>24456530000</v>
      </c>
      <c r="F20" s="4">
        <f t="shared" si="0"/>
        <v>-280458506443</v>
      </c>
      <c r="G20" s="4">
        <v>515900</v>
      </c>
      <c r="H20" s="4">
        <v>269900</v>
      </c>
      <c r="I20" s="4">
        <v>246000</v>
      </c>
      <c r="J20" s="4">
        <v>6566920000</v>
      </c>
      <c r="K20" s="4">
        <f t="shared" si="1"/>
        <v>179675625000</v>
      </c>
      <c r="L20" s="4"/>
      <c r="M20" s="4"/>
      <c r="N20" s="4"/>
      <c r="O20" s="4"/>
      <c r="P20" s="4">
        <v>1818200</v>
      </c>
      <c r="Q20" s="4">
        <v>1139400</v>
      </c>
      <c r="R20" s="5">
        <v>-3.7000000000000002E-3</v>
      </c>
      <c r="S20" s="4">
        <v>3249323</v>
      </c>
      <c r="T20" s="4">
        <f t="shared" si="2"/>
        <v>3715379</v>
      </c>
      <c r="U20" s="4">
        <f t="shared" si="3"/>
        <v>2170049</v>
      </c>
    </row>
    <row r="21" spans="1:21" x14ac:dyDescent="0.2">
      <c r="A21" s="16" t="s">
        <v>230</v>
      </c>
      <c r="B21" s="4">
        <v>1740708</v>
      </c>
      <c r="C21" s="4">
        <v>1223275</v>
      </c>
      <c r="D21" s="4">
        <v>517433</v>
      </c>
      <c r="E21" s="4">
        <v>13832900000</v>
      </c>
      <c r="F21" s="4">
        <f t="shared" si="0"/>
        <v>-304915036443</v>
      </c>
      <c r="G21" s="4">
        <v>318900</v>
      </c>
      <c r="H21" s="4">
        <v>100800</v>
      </c>
      <c r="I21" s="4">
        <v>218100</v>
      </c>
      <c r="J21" s="4">
        <v>5814460000</v>
      </c>
      <c r="K21" s="4">
        <f t="shared" si="1"/>
        <v>173108705000</v>
      </c>
      <c r="L21" s="4"/>
      <c r="M21" s="4"/>
      <c r="N21" s="4"/>
      <c r="O21" s="4"/>
      <c r="P21" s="4">
        <v>2201500</v>
      </c>
      <c r="Q21" s="4">
        <v>1516900</v>
      </c>
      <c r="R21" s="5">
        <v>1.7100000000000001E-2</v>
      </c>
      <c r="S21" s="4">
        <v>4083500</v>
      </c>
      <c r="T21" s="4">
        <f t="shared" si="2"/>
        <v>2187411.5</v>
      </c>
      <c r="U21" s="4">
        <f t="shared" si="3"/>
        <v>2170049</v>
      </c>
    </row>
    <row r="22" spans="1:21" x14ac:dyDescent="0.2">
      <c r="A22" s="16" t="s">
        <v>229</v>
      </c>
      <c r="B22" s="4">
        <v>2088900</v>
      </c>
      <c r="C22" s="4">
        <v>2851410</v>
      </c>
      <c r="D22" s="4">
        <v>-762510</v>
      </c>
      <c r="E22" s="4">
        <v>-20149550000</v>
      </c>
      <c r="F22" s="4">
        <f t="shared" si="0"/>
        <v>-318747936443</v>
      </c>
      <c r="G22" s="4">
        <v>76700</v>
      </c>
      <c r="H22" s="4">
        <v>332900</v>
      </c>
      <c r="I22" s="4">
        <v>-256200</v>
      </c>
      <c r="J22" s="4">
        <v>-6779185000</v>
      </c>
      <c r="K22" s="4">
        <f t="shared" si="1"/>
        <v>167294245000</v>
      </c>
      <c r="L22" s="4"/>
      <c r="M22" s="4"/>
      <c r="N22" s="4"/>
      <c r="O22" s="4"/>
      <c r="P22" s="4">
        <v>570800</v>
      </c>
      <c r="Q22" s="4">
        <v>1441300</v>
      </c>
      <c r="R22" s="5">
        <v>-3.7000000000000002E-3</v>
      </c>
      <c r="S22" s="4">
        <v>2170049</v>
      </c>
      <c r="T22" s="4">
        <f t="shared" si="2"/>
        <v>3151722.5</v>
      </c>
      <c r="U22" s="4">
        <f t="shared" si="3"/>
        <v>2309159</v>
      </c>
    </row>
    <row r="23" spans="1:21" x14ac:dyDescent="0.2">
      <c r="A23" s="16" t="s">
        <v>228</v>
      </c>
      <c r="B23" s="4">
        <v>1267800</v>
      </c>
      <c r="C23" s="4">
        <v>1507545</v>
      </c>
      <c r="D23" s="4">
        <v>-239745</v>
      </c>
      <c r="E23" s="4">
        <v>-6350460000</v>
      </c>
      <c r="F23" s="4">
        <f t="shared" si="0"/>
        <v>-298598386443</v>
      </c>
      <c r="G23" s="4">
        <v>172500</v>
      </c>
      <c r="H23" s="4">
        <v>340600</v>
      </c>
      <c r="I23" s="4">
        <v>-168100</v>
      </c>
      <c r="J23" s="4">
        <v>-4431070000</v>
      </c>
      <c r="K23" s="4">
        <f t="shared" si="1"/>
        <v>174073430000</v>
      </c>
      <c r="L23" s="4"/>
      <c r="M23" s="4"/>
      <c r="N23" s="4"/>
      <c r="O23" s="4"/>
      <c r="P23" s="4">
        <v>806200</v>
      </c>
      <c r="Q23" s="4">
        <v>1628900</v>
      </c>
      <c r="R23" s="5">
        <v>0</v>
      </c>
      <c r="S23" s="4">
        <v>2581937</v>
      </c>
      <c r="T23" s="4">
        <f t="shared" si="2"/>
        <v>4024275</v>
      </c>
      <c r="U23" s="4">
        <f t="shared" si="3"/>
        <v>2309159</v>
      </c>
    </row>
    <row r="24" spans="1:21" x14ac:dyDescent="0.2">
      <c r="A24" s="16" t="s">
        <v>222</v>
      </c>
      <c r="B24" s="4">
        <v>8167004</v>
      </c>
      <c r="C24" s="4">
        <v>8017680</v>
      </c>
      <c r="D24" s="4">
        <v>149324</v>
      </c>
      <c r="E24" s="4">
        <v>4002900000</v>
      </c>
      <c r="F24" s="4">
        <f t="shared" si="0"/>
        <v>-292247926443</v>
      </c>
      <c r="G24" s="4">
        <v>17600</v>
      </c>
      <c r="H24" s="4">
        <v>7728100</v>
      </c>
      <c r="I24" s="4">
        <v>-7710500</v>
      </c>
      <c r="J24" s="4">
        <v>-205751510000</v>
      </c>
      <c r="K24" s="4">
        <f t="shared" si="1"/>
        <v>178504500000</v>
      </c>
      <c r="L24" s="4"/>
      <c r="M24" s="4"/>
      <c r="N24" s="4"/>
      <c r="O24" s="4"/>
      <c r="P24" s="4">
        <v>883300</v>
      </c>
      <c r="Q24" s="4">
        <v>1333700</v>
      </c>
      <c r="R24" s="5">
        <v>1.9E-3</v>
      </c>
      <c r="S24" s="4">
        <v>2389371</v>
      </c>
      <c r="T24" s="4">
        <f t="shared" si="2"/>
        <v>2758475</v>
      </c>
      <c r="U24" s="4">
        <f t="shared" si="3"/>
        <v>2309159</v>
      </c>
    </row>
    <row r="25" spans="1:21" x14ac:dyDescent="0.2">
      <c r="A25" s="16" t="s">
        <v>213</v>
      </c>
      <c r="B25" s="4">
        <v>204900</v>
      </c>
      <c r="C25" s="4">
        <v>1107300</v>
      </c>
      <c r="D25" s="4">
        <v>-902400</v>
      </c>
      <c r="E25" s="4">
        <v>-23486750000</v>
      </c>
      <c r="F25" s="4">
        <f t="shared" si="0"/>
        <v>-296250826443</v>
      </c>
      <c r="G25" s="4">
        <v>7713700</v>
      </c>
      <c r="H25" s="4">
        <v>576200</v>
      </c>
      <c r="I25" s="4">
        <v>7137500</v>
      </c>
      <c r="J25" s="4">
        <v>190684670000</v>
      </c>
      <c r="K25" s="4">
        <f t="shared" si="1"/>
        <v>384256010000</v>
      </c>
      <c r="L25" s="4"/>
      <c r="M25" s="4"/>
      <c r="N25" s="4"/>
      <c r="O25" s="4"/>
      <c r="P25" s="4">
        <v>543400</v>
      </c>
      <c r="Q25" s="4">
        <v>1578800</v>
      </c>
      <c r="R25" s="5">
        <v>1.7299999999999999E-2</v>
      </c>
      <c r="S25" s="4">
        <v>2309159</v>
      </c>
      <c r="T25" s="4">
        <f t="shared" si="2"/>
        <v>3195177.5</v>
      </c>
      <c r="U25" s="4">
        <f t="shared" si="3"/>
        <v>3347258</v>
      </c>
    </row>
    <row r="26" spans="1:21" x14ac:dyDescent="0.2">
      <c r="A26" s="16" t="s">
        <v>212</v>
      </c>
      <c r="B26" s="4">
        <v>7457900</v>
      </c>
      <c r="C26" s="4">
        <v>9363770</v>
      </c>
      <c r="D26" s="4">
        <v>-1905870</v>
      </c>
      <c r="E26" s="4">
        <v>-50026740000</v>
      </c>
      <c r="F26" s="4">
        <f t="shared" si="0"/>
        <v>-272764076443</v>
      </c>
      <c r="G26" s="4">
        <v>7572800</v>
      </c>
      <c r="H26" s="4">
        <v>304600</v>
      </c>
      <c r="I26" s="4">
        <v>7268200</v>
      </c>
      <c r="J26" s="4">
        <v>194083700000</v>
      </c>
      <c r="K26" s="4">
        <f>K27+J26</f>
        <v>193571340000</v>
      </c>
      <c r="L26" s="4"/>
      <c r="M26" s="4"/>
      <c r="N26" s="4"/>
      <c r="O26" s="4"/>
      <c r="P26" s="4">
        <v>918500</v>
      </c>
      <c r="Q26" s="4">
        <v>2565800</v>
      </c>
      <c r="R26" s="5">
        <v>-2.4300000000000002E-2</v>
      </c>
      <c r="S26" s="4">
        <v>3838367</v>
      </c>
      <c r="T26" s="4">
        <f t="shared" si="2"/>
        <v>5805921.5</v>
      </c>
      <c r="U26" s="4">
        <f t="shared" si="3"/>
        <v>2204774</v>
      </c>
    </row>
    <row r="27" spans="1:21" x14ac:dyDescent="0.2">
      <c r="A27" s="16" t="s">
        <v>211</v>
      </c>
      <c r="B27" s="4">
        <v>461100</v>
      </c>
      <c r="C27" s="4">
        <v>2217120</v>
      </c>
      <c r="D27" s="4">
        <v>-1756020</v>
      </c>
      <c r="E27" s="4">
        <v>-46623130000</v>
      </c>
      <c r="F27" s="4">
        <f t="shared" si="0"/>
        <v>-222737336443</v>
      </c>
      <c r="G27" s="4">
        <v>214400</v>
      </c>
      <c r="H27" s="4">
        <v>127000</v>
      </c>
      <c r="I27" s="4">
        <v>87400</v>
      </c>
      <c r="J27" s="4">
        <v>2322825000</v>
      </c>
      <c r="K27" s="4">
        <f>J27+K29</f>
        <v>-512360000</v>
      </c>
      <c r="R27" s="5">
        <v>-1.8E-3</v>
      </c>
      <c r="S27" s="4">
        <v>3970818</v>
      </c>
      <c r="T27" s="4">
        <f t="shared" si="2"/>
        <v>2919869</v>
      </c>
      <c r="U27" s="4">
        <f t="shared" si="3"/>
        <v>2204774</v>
      </c>
    </row>
    <row r="28" spans="1:21" x14ac:dyDescent="0.2">
      <c r="A28" s="16" t="s">
        <v>210</v>
      </c>
      <c r="B28" s="4">
        <v>314300</v>
      </c>
      <c r="C28" s="4">
        <v>2120426</v>
      </c>
      <c r="D28" s="4">
        <v>-1806126</v>
      </c>
      <c r="E28" s="4">
        <v>-48021720000</v>
      </c>
      <c r="F28" s="4">
        <f t="shared" si="0"/>
        <v>-176114206443</v>
      </c>
      <c r="L28" s="4"/>
      <c r="M28" s="4"/>
      <c r="N28" s="4"/>
      <c r="O28" s="4"/>
      <c r="P28" s="4">
        <v>944800</v>
      </c>
      <c r="Q28" s="4">
        <v>2493400</v>
      </c>
      <c r="R28" s="5">
        <v>0</v>
      </c>
      <c r="S28" s="4">
        <v>3875365</v>
      </c>
      <c r="T28" s="4">
        <f t="shared" si="2"/>
        <v>3144026</v>
      </c>
      <c r="U28" s="4">
        <f t="shared" si="3"/>
        <v>2204774</v>
      </c>
    </row>
    <row r="29" spans="1:21" x14ac:dyDescent="0.2">
      <c r="A29" s="16" t="s">
        <v>209</v>
      </c>
      <c r="B29" s="4">
        <v>87200</v>
      </c>
      <c r="C29" s="4">
        <v>484500</v>
      </c>
      <c r="D29" s="4">
        <v>-397300</v>
      </c>
      <c r="E29" s="4">
        <v>-10679600000</v>
      </c>
      <c r="F29" s="4">
        <f t="shared" si="0"/>
        <v>-128092486443</v>
      </c>
      <c r="G29" s="4">
        <v>78100</v>
      </c>
      <c r="H29" s="4">
        <v>182900</v>
      </c>
      <c r="I29" s="4">
        <v>-104800</v>
      </c>
      <c r="J29" s="4">
        <v>-2835185000</v>
      </c>
      <c r="K29" s="4">
        <f>J29</f>
        <v>-2835185000</v>
      </c>
      <c r="R29" s="5">
        <v>-9.1999999999999998E-3</v>
      </c>
      <c r="S29" s="4">
        <v>3631524</v>
      </c>
      <c r="T29" s="4">
        <f t="shared" si="2"/>
        <v>2949174.5</v>
      </c>
      <c r="U29" s="4">
        <f t="shared" si="3"/>
        <v>2204774</v>
      </c>
    </row>
    <row r="30" spans="1:21" x14ac:dyDescent="0.2">
      <c r="A30" s="16" t="s">
        <v>208</v>
      </c>
      <c r="B30" s="4">
        <v>864501</v>
      </c>
      <c r="C30" s="4">
        <v>559900</v>
      </c>
      <c r="D30" s="4">
        <v>304601</v>
      </c>
      <c r="E30" s="4">
        <v>8198740000</v>
      </c>
      <c r="F30" s="4">
        <f t="shared" si="0"/>
        <v>-117412886443</v>
      </c>
      <c r="R30" s="5">
        <v>5.6000000000000008E-3</v>
      </c>
      <c r="S30" s="4">
        <v>3347258</v>
      </c>
      <c r="T30" s="4">
        <f t="shared" si="2"/>
        <v>2137151.5</v>
      </c>
      <c r="U30" s="4">
        <f t="shared" si="3"/>
        <v>2204774</v>
      </c>
    </row>
    <row r="31" spans="1:21" x14ac:dyDescent="0.2">
      <c r="A31" s="16" t="s">
        <v>207</v>
      </c>
      <c r="B31" s="4">
        <v>43300</v>
      </c>
      <c r="C31" s="4">
        <v>98190</v>
      </c>
      <c r="D31" s="4">
        <v>-54890</v>
      </c>
      <c r="E31" s="4">
        <v>-1484040000</v>
      </c>
      <c r="F31" s="4">
        <f t="shared" si="0"/>
        <v>-125611626443</v>
      </c>
      <c r="R31" s="5">
        <v>-1.8E-3</v>
      </c>
      <c r="S31" s="4">
        <v>2204774</v>
      </c>
      <c r="T31" s="4">
        <f t="shared" si="2"/>
        <v>2577122</v>
      </c>
      <c r="U31" s="4">
        <f t="shared" si="3"/>
        <v>2551988</v>
      </c>
    </row>
    <row r="32" spans="1:21" x14ac:dyDescent="0.2">
      <c r="A32" s="16" t="s">
        <v>206</v>
      </c>
      <c r="B32" s="4">
        <v>1179800</v>
      </c>
      <c r="C32" s="4">
        <v>1702100</v>
      </c>
      <c r="D32" s="4">
        <v>-522300</v>
      </c>
      <c r="E32" s="4">
        <v>-14022110000</v>
      </c>
      <c r="F32" s="4">
        <f t="shared" si="0"/>
        <v>-124127586443</v>
      </c>
      <c r="R32" s="5">
        <v>0</v>
      </c>
      <c r="S32" s="4">
        <v>3721508</v>
      </c>
      <c r="T32" s="4">
        <f t="shared" si="2"/>
        <v>4374273</v>
      </c>
      <c r="U32" s="4">
        <f t="shared" si="3"/>
        <v>1964373</v>
      </c>
    </row>
    <row r="33" spans="1:21" x14ac:dyDescent="0.2">
      <c r="A33" s="16" t="s">
        <v>205</v>
      </c>
      <c r="B33" s="4">
        <v>558801</v>
      </c>
      <c r="C33" s="4">
        <v>953083</v>
      </c>
      <c r="D33" s="4">
        <v>-394282</v>
      </c>
      <c r="E33" s="4">
        <v>-10512170000</v>
      </c>
      <c r="F33" s="4">
        <f t="shared" si="0"/>
        <v>-110105476443</v>
      </c>
      <c r="R33" s="5">
        <v>9.3999999999999986E-3</v>
      </c>
      <c r="S33" s="4">
        <v>5659179</v>
      </c>
      <c r="T33" s="4">
        <f t="shared" si="2"/>
        <v>2561219.5</v>
      </c>
      <c r="U33" s="4">
        <f t="shared" si="3"/>
        <v>1964373</v>
      </c>
    </row>
    <row r="34" spans="1:21" x14ac:dyDescent="0.2">
      <c r="A34" s="16" t="s">
        <v>204</v>
      </c>
      <c r="B34" s="4">
        <v>217813</v>
      </c>
      <c r="C34" s="4">
        <v>344765</v>
      </c>
      <c r="D34" s="4">
        <v>-126952</v>
      </c>
      <c r="E34" s="4">
        <v>-3362360000</v>
      </c>
      <c r="F34" s="4">
        <f t="shared" si="0"/>
        <v>-99593306443</v>
      </c>
      <c r="R34" s="5">
        <v>5.6999999999999993E-3</v>
      </c>
      <c r="S34" s="4">
        <v>3207791</v>
      </c>
      <c r="T34" s="4">
        <f t="shared" si="2"/>
        <v>2201394</v>
      </c>
      <c r="U34" s="4">
        <f t="shared" si="3"/>
        <v>1964373</v>
      </c>
    </row>
    <row r="35" spans="1:21" x14ac:dyDescent="0.2">
      <c r="A35" s="16" t="s">
        <v>203</v>
      </c>
      <c r="B35" s="4">
        <v>65420</v>
      </c>
      <c r="C35" s="4">
        <v>591700</v>
      </c>
      <c r="D35" s="4">
        <v>-526280</v>
      </c>
      <c r="E35" s="4">
        <v>-13979570000</v>
      </c>
      <c r="F35" s="4">
        <f t="shared" si="0"/>
        <v>-96230946443</v>
      </c>
      <c r="R35" s="5">
        <v>-1.8E-3</v>
      </c>
      <c r="S35" s="4">
        <v>2551988</v>
      </c>
      <c r="T35" s="4">
        <f t="shared" si="2"/>
        <v>4739845</v>
      </c>
      <c r="U35" s="4">
        <f t="shared" si="3"/>
        <v>1964373</v>
      </c>
    </row>
    <row r="36" spans="1:21" x14ac:dyDescent="0.2">
      <c r="A36" s="16" t="s">
        <v>202</v>
      </c>
      <c r="B36" s="4">
        <v>740400</v>
      </c>
      <c r="C36" s="4">
        <v>743400</v>
      </c>
      <c r="D36" s="4">
        <v>-3000</v>
      </c>
      <c r="E36" s="4">
        <v>-8540000</v>
      </c>
      <c r="F36" s="4">
        <f t="shared" si="0"/>
        <v>-82251376443</v>
      </c>
      <c r="R36" s="5">
        <v>9.5999999999999992E-3</v>
      </c>
      <c r="S36" s="4">
        <v>7641025</v>
      </c>
      <c r="T36" s="4">
        <f t="shared" si="2"/>
        <v>2067301</v>
      </c>
      <c r="U36" s="4">
        <f t="shared" si="3"/>
        <v>1432736</v>
      </c>
    </row>
    <row r="37" spans="1:21" x14ac:dyDescent="0.2">
      <c r="A37" s="16" t="s">
        <v>201</v>
      </c>
      <c r="B37" s="4">
        <v>161600</v>
      </c>
      <c r="C37" s="4">
        <v>176600</v>
      </c>
      <c r="D37" s="4">
        <v>-15000</v>
      </c>
      <c r="E37" s="4">
        <v>-397460000</v>
      </c>
      <c r="F37" s="4">
        <f t="shared" si="0"/>
        <v>-82242836443</v>
      </c>
      <c r="R37" s="5">
        <v>0</v>
      </c>
      <c r="S37" s="4">
        <v>1964373</v>
      </c>
      <c r="T37" s="4">
        <f t="shared" si="2"/>
        <v>3469479</v>
      </c>
      <c r="U37" s="4">
        <f t="shared" si="3"/>
        <v>1432736</v>
      </c>
    </row>
    <row r="38" spans="1:21" x14ac:dyDescent="0.2">
      <c r="A38" s="16" t="s">
        <v>200</v>
      </c>
      <c r="B38" s="4">
        <v>67427</v>
      </c>
      <c r="C38" s="4">
        <v>1256976</v>
      </c>
      <c r="D38" s="4">
        <v>-1189549</v>
      </c>
      <c r="E38" s="4">
        <v>-31399280000</v>
      </c>
      <c r="F38" s="4">
        <f t="shared" si="0"/>
        <v>-81845376443</v>
      </c>
      <c r="R38" s="5">
        <v>-2.9999999999999997E-4</v>
      </c>
      <c r="S38" s="4">
        <v>2656528</v>
      </c>
      <c r="T38" s="4">
        <f t="shared" si="2"/>
        <v>2398208</v>
      </c>
      <c r="U38" s="4">
        <f t="shared" si="3"/>
        <v>1432736</v>
      </c>
    </row>
    <row r="39" spans="1:21" x14ac:dyDescent="0.2">
      <c r="A39" s="16" t="s">
        <v>199</v>
      </c>
      <c r="B39" s="4">
        <v>558900</v>
      </c>
      <c r="C39" s="4">
        <v>370100</v>
      </c>
      <c r="D39" s="4">
        <v>188800</v>
      </c>
      <c r="E39" s="4">
        <v>5557140000</v>
      </c>
      <c r="F39" s="4">
        <f t="shared" si="0"/>
        <v>-50446096443</v>
      </c>
      <c r="R39" s="5">
        <v>3.4999999999999996E-3</v>
      </c>
      <c r="S39" s="4">
        <v>2551091</v>
      </c>
      <c r="T39" s="4">
        <f t="shared" si="2"/>
        <v>3722063.5</v>
      </c>
      <c r="U39" s="4">
        <f t="shared" si="3"/>
        <v>1432736</v>
      </c>
    </row>
    <row r="40" spans="1:21" x14ac:dyDescent="0.2">
      <c r="A40" s="16" t="s">
        <v>198</v>
      </c>
      <c r="B40" s="4">
        <v>504300</v>
      </c>
      <c r="C40" s="4">
        <v>508700</v>
      </c>
      <c r="D40" s="4">
        <v>-4400</v>
      </c>
      <c r="E40" s="4">
        <v>-119260000</v>
      </c>
      <c r="F40" s="4">
        <f t="shared" si="0"/>
        <v>-56003236443</v>
      </c>
      <c r="R40" s="5">
        <v>-3.4000000000000002E-3</v>
      </c>
      <c r="S40" s="4">
        <v>2069529</v>
      </c>
      <c r="T40" s="4">
        <f t="shared" si="2"/>
        <v>2583481</v>
      </c>
      <c r="U40" s="4">
        <f t="shared" si="3"/>
        <v>1432736</v>
      </c>
    </row>
    <row r="41" spans="1:21" x14ac:dyDescent="0.2">
      <c r="A41" s="16" t="s">
        <v>197</v>
      </c>
      <c r="B41" s="4">
        <v>74800</v>
      </c>
      <c r="C41" s="4">
        <v>180506</v>
      </c>
      <c r="D41" s="4">
        <v>-105706</v>
      </c>
      <c r="E41" s="4">
        <v>-3094570000</v>
      </c>
      <c r="F41" s="4">
        <f t="shared" si="0"/>
        <v>-55883976443</v>
      </c>
      <c r="R41" s="5">
        <v>-6.7000000000000002E-3</v>
      </c>
      <c r="S41" s="4">
        <v>1432736</v>
      </c>
      <c r="T41" s="4">
        <f t="shared" si="2"/>
        <v>3110526</v>
      </c>
      <c r="U41" s="4">
        <f t="shared" si="3"/>
        <v>1838665</v>
      </c>
    </row>
    <row r="42" spans="1:21" x14ac:dyDescent="0.2">
      <c r="A42" s="16" t="s">
        <v>196</v>
      </c>
      <c r="B42" s="4">
        <v>1460900</v>
      </c>
      <c r="C42" s="4">
        <v>33800</v>
      </c>
      <c r="D42" s="4">
        <v>1427100</v>
      </c>
      <c r="E42" s="4">
        <v>41595310000</v>
      </c>
      <c r="F42" s="4">
        <f t="shared" si="0"/>
        <v>-52789406443</v>
      </c>
      <c r="R42" s="5">
        <v>1.37E-2</v>
      </c>
      <c r="S42" s="4">
        <v>3089367</v>
      </c>
      <c r="T42" s="4">
        <f t="shared" si="2"/>
        <v>2696820</v>
      </c>
      <c r="U42" s="4">
        <f t="shared" si="3"/>
        <v>1838665</v>
      </c>
    </row>
    <row r="43" spans="1:21" x14ac:dyDescent="0.2">
      <c r="A43" s="16" t="s">
        <v>195</v>
      </c>
      <c r="B43" s="4">
        <v>94201</v>
      </c>
      <c r="C43" s="4">
        <v>364900</v>
      </c>
      <c r="D43" s="4">
        <v>-270699</v>
      </c>
      <c r="E43" s="4">
        <v>-7974270000</v>
      </c>
      <c r="F43" s="4">
        <f t="shared" si="0"/>
        <v>-94384716443</v>
      </c>
      <c r="R43" s="5">
        <v>-1.3500000000000002E-2</v>
      </c>
      <c r="S43" s="4">
        <v>1914648</v>
      </c>
      <c r="T43" s="4">
        <f t="shared" si="2"/>
        <v>3229934.5</v>
      </c>
      <c r="U43" s="4">
        <f t="shared" si="3"/>
        <v>1838665</v>
      </c>
    </row>
    <row r="44" spans="1:21" x14ac:dyDescent="0.2">
      <c r="A44" s="16" t="s">
        <v>194</v>
      </c>
      <c r="B44" s="4">
        <v>639510</v>
      </c>
      <c r="C44" s="4">
        <v>642900</v>
      </c>
      <c r="D44" s="4">
        <v>-3390</v>
      </c>
      <c r="E44" s="4">
        <v>-79130000</v>
      </c>
      <c r="F44" s="4">
        <f t="shared" si="0"/>
        <v>-86410446443</v>
      </c>
      <c r="R44" s="5">
        <v>6.8999999999999999E-3</v>
      </c>
      <c r="S44" s="4">
        <v>1850800</v>
      </c>
      <c r="T44" s="4">
        <f t="shared" si="2"/>
        <v>2387581.5</v>
      </c>
      <c r="U44" s="4">
        <f t="shared" si="3"/>
        <v>1838665</v>
      </c>
    </row>
    <row r="45" spans="1:21" x14ac:dyDescent="0.2">
      <c r="A45" s="16" t="s">
        <v>193</v>
      </c>
      <c r="B45" s="4">
        <v>524600</v>
      </c>
      <c r="C45" s="4">
        <v>380400</v>
      </c>
      <c r="D45" s="4">
        <v>144200</v>
      </c>
      <c r="E45" s="4">
        <v>4255920000</v>
      </c>
      <c r="F45" s="4">
        <f t="shared" si="0"/>
        <v>-86331316443</v>
      </c>
      <c r="R45" s="5">
        <v>-5.0000000000000001E-3</v>
      </c>
      <c r="S45" s="4">
        <v>1838665</v>
      </c>
      <c r="T45" s="4">
        <f t="shared" si="2"/>
        <v>2224351.5</v>
      </c>
      <c r="U45" s="4">
        <f t="shared" si="3"/>
        <v>2170229</v>
      </c>
    </row>
    <row r="46" spans="1:21" x14ac:dyDescent="0.2">
      <c r="A46" s="16" t="s">
        <v>192</v>
      </c>
      <c r="B46" s="4">
        <v>374400</v>
      </c>
      <c r="C46" s="4">
        <v>353784</v>
      </c>
      <c r="D46" s="4">
        <v>20616</v>
      </c>
      <c r="E46" s="4">
        <v>621200000</v>
      </c>
      <c r="F46" s="4">
        <f t="shared" si="0"/>
        <v>-90587236443</v>
      </c>
      <c r="R46" s="5">
        <v>-5.0000000000000001E-3</v>
      </c>
      <c r="S46" s="4">
        <v>2170229</v>
      </c>
      <c r="T46" s="4">
        <f t="shared" si="2"/>
        <v>3310438</v>
      </c>
      <c r="U46" s="4">
        <f t="shared" si="3"/>
        <v>2245325</v>
      </c>
    </row>
    <row r="47" spans="1:21" x14ac:dyDescent="0.2">
      <c r="A47" s="16" t="s">
        <v>191</v>
      </c>
      <c r="B47" s="4">
        <v>1128300</v>
      </c>
      <c r="C47" s="4">
        <v>592900</v>
      </c>
      <c r="D47" s="4">
        <v>535400</v>
      </c>
      <c r="E47" s="4">
        <v>16095890000</v>
      </c>
      <c r="F47" s="4">
        <f t="shared" si="0"/>
        <v>-91208436443</v>
      </c>
      <c r="R47" s="5">
        <v>-1.8100000000000002E-2</v>
      </c>
      <c r="S47" s="4">
        <v>4282430</v>
      </c>
      <c r="T47" s="4">
        <f t="shared" si="2"/>
        <v>2903217</v>
      </c>
      <c r="U47" s="4">
        <f t="shared" si="3"/>
        <v>2245325</v>
      </c>
    </row>
    <row r="48" spans="1:21" x14ac:dyDescent="0.2">
      <c r="A48" s="16" t="s">
        <v>190</v>
      </c>
      <c r="B48" s="4">
        <v>128700</v>
      </c>
      <c r="C48" s="4">
        <v>641600</v>
      </c>
      <c r="D48" s="4">
        <v>-512900</v>
      </c>
      <c r="E48" s="4">
        <v>-15420390000</v>
      </c>
      <c r="F48" s="4">
        <f t="shared" si="0"/>
        <v>-107304326443</v>
      </c>
      <c r="R48" s="5">
        <v>1.7000000000000001E-3</v>
      </c>
      <c r="S48" s="4">
        <v>2245325</v>
      </c>
      <c r="T48" s="4">
        <f t="shared" si="2"/>
        <v>3873906.5</v>
      </c>
      <c r="U48" s="4">
        <f t="shared" si="3"/>
        <v>3131685</v>
      </c>
    </row>
    <row r="49" spans="1:21" x14ac:dyDescent="0.2">
      <c r="A49" s="16" t="s">
        <v>189</v>
      </c>
      <c r="B49" s="4">
        <v>1294100</v>
      </c>
      <c r="C49" s="4">
        <v>507500</v>
      </c>
      <c r="D49" s="4">
        <v>786600</v>
      </c>
      <c r="E49" s="4">
        <v>23880560000</v>
      </c>
      <c r="F49" s="4">
        <f t="shared" si="0"/>
        <v>-91883936443</v>
      </c>
      <c r="R49" s="5">
        <v>1.3500000000000002E-2</v>
      </c>
      <c r="S49" s="4">
        <v>5374598</v>
      </c>
      <c r="T49" s="4">
        <f t="shared" si="2"/>
        <v>3387123</v>
      </c>
      <c r="U49" s="4">
        <f t="shared" si="3"/>
        <v>2936498</v>
      </c>
    </row>
    <row r="50" spans="1:21" x14ac:dyDescent="0.2">
      <c r="A50" s="16" t="s">
        <v>188</v>
      </c>
      <c r="B50" s="4">
        <v>703600</v>
      </c>
      <c r="C50" s="4">
        <v>416106</v>
      </c>
      <c r="D50" s="4">
        <v>287494</v>
      </c>
      <c r="E50" s="4">
        <v>8554190000</v>
      </c>
      <c r="F50" s="4">
        <f t="shared" si="0"/>
        <v>-115764496443</v>
      </c>
      <c r="R50" s="5">
        <v>1.37E-2</v>
      </c>
      <c r="S50" s="4">
        <v>3734226</v>
      </c>
      <c r="T50" s="4">
        <f t="shared" si="2"/>
        <v>2982981.5</v>
      </c>
      <c r="U50" s="4">
        <f t="shared" si="3"/>
        <v>2278474</v>
      </c>
    </row>
    <row r="51" spans="1:21" x14ac:dyDescent="0.2">
      <c r="A51" s="16" t="s">
        <v>187</v>
      </c>
      <c r="B51" s="4">
        <v>1799400</v>
      </c>
      <c r="C51" s="4">
        <v>761185</v>
      </c>
      <c r="D51" s="4">
        <v>1038215</v>
      </c>
      <c r="E51" s="4">
        <v>30602710000</v>
      </c>
      <c r="F51" s="4">
        <f t="shared" si="0"/>
        <v>-124318686443</v>
      </c>
      <c r="R51" s="5">
        <v>0</v>
      </c>
      <c r="S51" s="4">
        <v>3131685</v>
      </c>
      <c r="T51" s="4">
        <f t="shared" si="2"/>
        <v>2605211</v>
      </c>
      <c r="U51" s="4">
        <f t="shared" si="3"/>
        <v>2278474</v>
      </c>
    </row>
    <row r="52" spans="1:21" x14ac:dyDescent="0.2">
      <c r="A52" s="16" t="s">
        <v>186</v>
      </c>
      <c r="B52" s="4">
        <v>537500</v>
      </c>
      <c r="C52" s="4">
        <v>1061800</v>
      </c>
      <c r="D52" s="4">
        <v>-524300</v>
      </c>
      <c r="E52" s="4">
        <v>-15228720000</v>
      </c>
      <c r="F52" s="4">
        <f t="shared" si="0"/>
        <v>-154921396443</v>
      </c>
      <c r="R52" s="5">
        <v>-3.3E-3</v>
      </c>
      <c r="S52" s="4">
        <v>3478992</v>
      </c>
      <c r="T52" s="4">
        <f t="shared" si="2"/>
        <v>3755540.5</v>
      </c>
      <c r="U52" s="4">
        <f t="shared" si="3"/>
        <v>2278474</v>
      </c>
    </row>
    <row r="53" spans="1:21" x14ac:dyDescent="0.2">
      <c r="A53" s="16" t="s">
        <v>185</v>
      </c>
      <c r="B53" s="4">
        <v>1767200</v>
      </c>
      <c r="C53" s="4">
        <v>765100</v>
      </c>
      <c r="D53" s="4">
        <v>1002100</v>
      </c>
      <c r="E53" s="4">
        <v>29555170000</v>
      </c>
      <c r="F53" s="4">
        <f t="shared" si="0"/>
        <v>-139692676443</v>
      </c>
      <c r="R53" s="5">
        <v>8.6E-3</v>
      </c>
      <c r="S53" s="4">
        <v>4609069</v>
      </c>
      <c r="T53" s="4">
        <f t="shared" si="2"/>
        <v>4456258.5</v>
      </c>
      <c r="U53" s="4">
        <f t="shared" si="3"/>
        <v>2278474</v>
      </c>
    </row>
    <row r="54" spans="1:21" x14ac:dyDescent="0.2">
      <c r="A54" s="16" t="s">
        <v>184</v>
      </c>
      <c r="B54" s="4">
        <v>322500</v>
      </c>
      <c r="C54" s="4">
        <v>210687</v>
      </c>
      <c r="D54" s="4">
        <v>111813</v>
      </c>
      <c r="E54" s="4">
        <v>3299870000</v>
      </c>
      <c r="F54" s="4">
        <f t="shared" si="0"/>
        <v>-169247846443</v>
      </c>
      <c r="R54" s="5">
        <v>2.46E-2</v>
      </c>
      <c r="S54" s="4">
        <v>2936498</v>
      </c>
      <c r="T54" s="4">
        <f t="shared" si="2"/>
        <v>2014226</v>
      </c>
      <c r="U54" s="4">
        <f t="shared" si="3"/>
        <v>2278474</v>
      </c>
    </row>
    <row r="55" spans="1:21" x14ac:dyDescent="0.2">
      <c r="A55" s="16" t="s">
        <v>183</v>
      </c>
      <c r="B55" s="4">
        <v>328400</v>
      </c>
      <c r="C55" s="4">
        <v>402800</v>
      </c>
      <c r="D55" s="4">
        <v>-74400</v>
      </c>
      <c r="E55" s="4">
        <v>-2109340000</v>
      </c>
      <c r="F55" s="4">
        <f t="shared" si="0"/>
        <v>-172547716443</v>
      </c>
      <c r="R55" s="5">
        <v>0</v>
      </c>
      <c r="S55" s="4">
        <v>2278474</v>
      </c>
      <c r="T55" s="4">
        <f t="shared" si="2"/>
        <v>2403593.5</v>
      </c>
      <c r="U55" s="4">
        <f t="shared" si="3"/>
        <v>2338446</v>
      </c>
    </row>
    <row r="56" spans="1:21" x14ac:dyDescent="0.2">
      <c r="A56" s="16" t="s">
        <v>182</v>
      </c>
      <c r="B56" s="4">
        <v>1321200</v>
      </c>
      <c r="C56" s="4">
        <v>330900</v>
      </c>
      <c r="D56" s="4">
        <v>990300</v>
      </c>
      <c r="E56" s="4">
        <v>28268220000</v>
      </c>
      <c r="F56" s="4">
        <f t="shared" si="0"/>
        <v>-170438376443</v>
      </c>
      <c r="R56" s="5">
        <v>1.9699999999999999E-2</v>
      </c>
      <c r="S56" s="4">
        <v>2338446</v>
      </c>
      <c r="T56" s="4">
        <f t="shared" si="2"/>
        <v>2574720</v>
      </c>
      <c r="U56" s="4">
        <f t="shared" si="3"/>
        <v>1731430</v>
      </c>
    </row>
    <row r="57" spans="1:21" x14ac:dyDescent="0.2">
      <c r="A57" s="16" t="s">
        <v>181</v>
      </c>
      <c r="B57" s="4">
        <v>158700</v>
      </c>
      <c r="C57" s="4">
        <v>515902</v>
      </c>
      <c r="D57" s="4">
        <v>-357202</v>
      </c>
      <c r="E57" s="4">
        <v>-10071000000</v>
      </c>
      <c r="F57" s="4">
        <f t="shared" si="0"/>
        <v>-198706596443</v>
      </c>
      <c r="R57" s="5">
        <v>-8.8000000000000005E-3</v>
      </c>
      <c r="S57" s="4">
        <v>3561109</v>
      </c>
      <c r="T57" s="4">
        <f t="shared" si="2"/>
        <v>2988066</v>
      </c>
      <c r="U57" s="4">
        <f t="shared" si="3"/>
        <v>1731430</v>
      </c>
    </row>
    <row r="58" spans="1:21" x14ac:dyDescent="0.2">
      <c r="A58" s="16" t="s">
        <v>180</v>
      </c>
      <c r="B58" s="4">
        <v>563000</v>
      </c>
      <c r="C58" s="4">
        <v>874690</v>
      </c>
      <c r="D58" s="4">
        <v>-311690</v>
      </c>
      <c r="E58" s="4">
        <v>-8752947465</v>
      </c>
      <c r="F58" s="4">
        <f t="shared" si="0"/>
        <v>-188635596443</v>
      </c>
      <c r="R58" s="5">
        <v>3.1099999999999999E-2</v>
      </c>
      <c r="S58" s="4">
        <v>2373215</v>
      </c>
      <c r="T58" s="4">
        <f t="shared" si="2"/>
        <v>2425583.5</v>
      </c>
      <c r="U58" s="4">
        <f t="shared" si="3"/>
        <v>1731430</v>
      </c>
    </row>
    <row r="59" spans="1:21" x14ac:dyDescent="0.2">
      <c r="A59" s="16" t="s">
        <v>179</v>
      </c>
      <c r="B59" s="4">
        <v>379400</v>
      </c>
      <c r="C59" s="4">
        <v>1277569</v>
      </c>
      <c r="D59" s="4">
        <v>-898169</v>
      </c>
      <c r="E59" s="4">
        <v>-24662000000</v>
      </c>
      <c r="F59" s="4">
        <f t="shared" si="0"/>
        <v>-179882648978</v>
      </c>
      <c r="R59" s="5">
        <v>-1.0800000000000001E-2</v>
      </c>
      <c r="S59" s="4">
        <v>3040020</v>
      </c>
      <c r="T59" s="4">
        <f t="shared" si="2"/>
        <v>2480485</v>
      </c>
      <c r="U59" s="4">
        <f t="shared" si="3"/>
        <v>1731430</v>
      </c>
    </row>
    <row r="60" spans="1:21" x14ac:dyDescent="0.2">
      <c r="A60" s="16" t="s">
        <v>178</v>
      </c>
      <c r="B60" s="4">
        <v>921100</v>
      </c>
      <c r="C60" s="4">
        <v>321000</v>
      </c>
      <c r="D60" s="4">
        <v>600100</v>
      </c>
      <c r="E60" s="4">
        <v>16699970000</v>
      </c>
      <c r="F60" s="4">
        <f t="shared" si="0"/>
        <v>-155220648978</v>
      </c>
      <c r="R60" s="5">
        <v>1.9E-3</v>
      </c>
      <c r="S60" s="4">
        <v>2834278</v>
      </c>
      <c r="T60" s="4">
        <f t="shared" si="2"/>
        <v>1691542.5</v>
      </c>
      <c r="U60" s="4">
        <f t="shared" si="3"/>
        <v>1731430</v>
      </c>
    </row>
    <row r="61" spans="1:21" x14ac:dyDescent="0.2">
      <c r="A61" s="16" t="s">
        <v>177</v>
      </c>
      <c r="B61" s="4">
        <v>374800</v>
      </c>
      <c r="C61" s="4">
        <v>566300</v>
      </c>
      <c r="D61" s="4">
        <v>-191500</v>
      </c>
      <c r="E61" s="4">
        <v>-5350900000</v>
      </c>
      <c r="F61" s="4">
        <f t="shared" si="0"/>
        <v>-171920618978</v>
      </c>
      <c r="R61" s="5">
        <v>-1.95E-2</v>
      </c>
      <c r="S61" s="4">
        <v>1731430</v>
      </c>
      <c r="T61" s="4">
        <f t="shared" si="2"/>
        <v>2464285</v>
      </c>
      <c r="U61" s="4">
        <f t="shared" si="3"/>
        <v>1588331</v>
      </c>
    </row>
    <row r="62" spans="1:21" x14ac:dyDescent="0.2">
      <c r="A62" s="16" t="s">
        <v>176</v>
      </c>
      <c r="B62" s="4">
        <v>143500</v>
      </c>
      <c r="C62" s="4">
        <v>1842400</v>
      </c>
      <c r="D62" s="4">
        <v>-1698900</v>
      </c>
      <c r="E62" s="4">
        <v>-47560848978</v>
      </c>
      <c r="F62" s="4">
        <f t="shared" si="0"/>
        <v>-166569718978</v>
      </c>
      <c r="R62" s="5">
        <v>-5.1999999999999998E-3</v>
      </c>
      <c r="S62" s="4">
        <v>2902012</v>
      </c>
      <c r="T62" s="4">
        <f t="shared" si="2"/>
        <v>3717166.5</v>
      </c>
      <c r="U62" s="4">
        <f t="shared" si="3"/>
        <v>1588331</v>
      </c>
    </row>
    <row r="63" spans="1:21" x14ac:dyDescent="0.2">
      <c r="A63" s="16" t="s">
        <v>175</v>
      </c>
      <c r="B63" s="4">
        <v>1670313</v>
      </c>
      <c r="C63" s="4">
        <v>383200</v>
      </c>
      <c r="D63" s="4">
        <v>1287113</v>
      </c>
      <c r="E63" s="4">
        <v>36017570000</v>
      </c>
      <c r="F63" s="4">
        <f t="shared" si="0"/>
        <v>-119008870000</v>
      </c>
      <c r="R63" s="5">
        <v>-2.2400000000000003E-2</v>
      </c>
      <c r="S63" s="4">
        <v>5976019</v>
      </c>
      <c r="T63" s="4">
        <f t="shared" si="2"/>
        <v>1921832.5</v>
      </c>
      <c r="U63" s="4">
        <f t="shared" si="3"/>
        <v>1588331</v>
      </c>
    </row>
    <row r="64" spans="1:21" x14ac:dyDescent="0.2">
      <c r="A64" s="16" t="s">
        <v>174</v>
      </c>
      <c r="B64" s="4">
        <v>26200</v>
      </c>
      <c r="C64" s="4">
        <v>522700</v>
      </c>
      <c r="D64" s="4">
        <v>-496500</v>
      </c>
      <c r="E64" s="4">
        <v>-14568120000</v>
      </c>
      <c r="F64" s="4">
        <f t="shared" si="0"/>
        <v>-155026440000</v>
      </c>
      <c r="R64" s="5">
        <v>-1.6899999999999998E-2</v>
      </c>
      <c r="S64" s="4">
        <v>1749978</v>
      </c>
      <c r="T64" s="4">
        <f t="shared" si="2"/>
        <v>2114528</v>
      </c>
      <c r="U64" s="4">
        <f t="shared" si="3"/>
        <v>1588331</v>
      </c>
    </row>
    <row r="65" spans="1:21" x14ac:dyDescent="0.2">
      <c r="A65" s="16" t="s">
        <v>173</v>
      </c>
      <c r="B65" s="4">
        <v>706700</v>
      </c>
      <c r="C65" s="4">
        <v>1117500</v>
      </c>
      <c r="D65" s="4">
        <v>-410800</v>
      </c>
      <c r="E65" s="4">
        <v>-12058330000</v>
      </c>
      <c r="F65" s="4">
        <f t="shared" si="0"/>
        <v>-140458320000</v>
      </c>
      <c r="R65" s="5">
        <v>6.8999999999999999E-3</v>
      </c>
      <c r="S65" s="4">
        <v>2468741</v>
      </c>
      <c r="T65" s="4">
        <f t="shared" si="2"/>
        <v>2279858.5</v>
      </c>
      <c r="U65" s="4">
        <f t="shared" si="3"/>
        <v>1588331</v>
      </c>
    </row>
    <row r="66" spans="1:21" x14ac:dyDescent="0.2">
      <c r="A66" s="16" t="s">
        <v>172</v>
      </c>
      <c r="B66" s="4">
        <v>203400</v>
      </c>
      <c r="C66" s="4">
        <v>370900</v>
      </c>
      <c r="D66" s="4">
        <v>-167500</v>
      </c>
      <c r="E66" s="4">
        <v>-4849160000</v>
      </c>
      <c r="F66" s="4">
        <f t="shared" si="0"/>
        <v>-128399990000</v>
      </c>
      <c r="R66" s="5">
        <v>-3.4000000000000002E-3</v>
      </c>
      <c r="S66" s="4">
        <v>1588331</v>
      </c>
      <c r="T66" s="4">
        <f t="shared" si="2"/>
        <v>2753067</v>
      </c>
      <c r="U66" s="4">
        <f t="shared" si="3"/>
        <v>1651655</v>
      </c>
    </row>
    <row r="67" spans="1:21" x14ac:dyDescent="0.2">
      <c r="A67" s="16" t="s">
        <v>171</v>
      </c>
      <c r="B67" s="4">
        <v>1060159</v>
      </c>
      <c r="C67" s="4">
        <v>812700</v>
      </c>
      <c r="D67" s="4">
        <v>247459</v>
      </c>
      <c r="E67" s="4">
        <v>7993330000</v>
      </c>
      <c r="F67" s="4">
        <f t="shared" si="0"/>
        <v>-123550830000</v>
      </c>
      <c r="R67" s="5">
        <v>2.7999999999999997E-2</v>
      </c>
      <c r="S67" s="4">
        <v>3602917</v>
      </c>
      <c r="T67" s="4">
        <f t="shared" si="2"/>
        <v>2483342</v>
      </c>
      <c r="U67" s="4">
        <f t="shared" si="3"/>
        <v>1458314</v>
      </c>
    </row>
    <row r="68" spans="1:21" x14ac:dyDescent="0.2">
      <c r="A68" s="16" t="s">
        <v>170</v>
      </c>
      <c r="B68" s="4">
        <v>276600</v>
      </c>
      <c r="C68" s="4">
        <v>289636</v>
      </c>
      <c r="D68" s="4">
        <v>-13036</v>
      </c>
      <c r="E68" s="4">
        <v>-353240000</v>
      </c>
      <c r="F68" s="4">
        <f t="shared" si="0"/>
        <v>-131544160000</v>
      </c>
      <c r="R68" s="5">
        <v>8.8999999999999999E-3</v>
      </c>
      <c r="S68" s="4">
        <v>1811147</v>
      </c>
      <c r="T68" s="4">
        <f t="shared" si="2"/>
        <v>3506180.5</v>
      </c>
      <c r="U68" s="4">
        <f t="shared" si="3"/>
        <v>1458314</v>
      </c>
    </row>
    <row r="69" spans="1:21" x14ac:dyDescent="0.2">
      <c r="A69" s="16" t="s">
        <v>169</v>
      </c>
      <c r="B69" s="4">
        <v>265500</v>
      </c>
      <c r="C69" s="4">
        <v>283300</v>
      </c>
      <c r="D69" s="4">
        <v>-17800</v>
      </c>
      <c r="E69" s="4">
        <v>-512790000</v>
      </c>
      <c r="F69" s="4">
        <f t="shared" si="0"/>
        <v>-131190920000</v>
      </c>
      <c r="R69" s="5">
        <v>-8.6999999999999994E-3</v>
      </c>
      <c r="S69" s="4">
        <v>2126692</v>
      </c>
      <c r="T69" s="4">
        <f t="shared" si="2"/>
        <v>2364914</v>
      </c>
      <c r="U69" s="4">
        <f t="shared" si="3"/>
        <v>1458314</v>
      </c>
    </row>
    <row r="70" spans="1:21" x14ac:dyDescent="0.2">
      <c r="A70" s="16" t="s">
        <v>168</v>
      </c>
      <c r="B70" s="4">
        <v>489700</v>
      </c>
      <c r="C70" s="4">
        <v>310000</v>
      </c>
      <c r="D70" s="4">
        <v>179700</v>
      </c>
      <c r="E70" s="4">
        <v>5214360000</v>
      </c>
      <c r="F70" s="4">
        <f t="shared" si="0"/>
        <v>-130678130000</v>
      </c>
      <c r="R70" s="5">
        <v>-6.8999999999999999E-3</v>
      </c>
      <c r="S70" s="4">
        <v>1651655</v>
      </c>
      <c r="T70" s="4">
        <f t="shared" si="2"/>
        <v>4866512</v>
      </c>
      <c r="U70" s="4">
        <f t="shared" si="3"/>
        <v>1458314</v>
      </c>
    </row>
    <row r="71" spans="1:21" x14ac:dyDescent="0.2">
      <c r="A71" s="16" t="s">
        <v>167</v>
      </c>
      <c r="B71" s="4">
        <v>82500</v>
      </c>
      <c r="C71" s="4">
        <v>84300</v>
      </c>
      <c r="D71" s="4">
        <v>-1800</v>
      </c>
      <c r="E71" s="4">
        <v>-47710000</v>
      </c>
      <c r="F71" s="4">
        <f t="shared" si="0"/>
        <v>-135892490000</v>
      </c>
      <c r="R71" s="5">
        <v>-1.7000000000000001E-2</v>
      </c>
      <c r="S71" s="4">
        <v>2026558</v>
      </c>
      <c r="T71" s="4">
        <f>AVERAGE(S72,S81)</f>
        <v>3397612</v>
      </c>
      <c r="U71" s="4">
        <f t="shared" si="3"/>
        <v>1458314</v>
      </c>
    </row>
    <row r="72" spans="1:21" x14ac:dyDescent="0.2">
      <c r="A72" s="16" t="s">
        <v>166</v>
      </c>
      <c r="B72" s="4">
        <v>1500</v>
      </c>
      <c r="C72" s="4">
        <v>124800</v>
      </c>
      <c r="D72" s="4">
        <v>-123300</v>
      </c>
      <c r="E72" s="4">
        <v>-3589490000</v>
      </c>
      <c r="F72" s="4">
        <f t="shared" si="0"/>
        <v>-135844780000</v>
      </c>
      <c r="R72" s="5">
        <v>-1.01E-2</v>
      </c>
      <c r="S72" s="4">
        <v>1458314</v>
      </c>
      <c r="U72" s="4">
        <f t="shared" si="3"/>
        <v>1760315</v>
      </c>
    </row>
    <row r="73" spans="1:21" x14ac:dyDescent="0.2">
      <c r="A73" s="16" t="s">
        <v>165</v>
      </c>
      <c r="B73" s="4">
        <v>543400</v>
      </c>
      <c r="C73" s="4">
        <v>656206</v>
      </c>
      <c r="D73" s="4">
        <v>-112806</v>
      </c>
      <c r="E73" s="4">
        <v>-3323470000</v>
      </c>
      <c r="F73" s="4">
        <f t="shared" si="0"/>
        <v>-132255290000</v>
      </c>
      <c r="R73" s="5">
        <v>3.4000000000000002E-3</v>
      </c>
      <c r="S73" s="4">
        <v>2093687</v>
      </c>
      <c r="U73" s="4">
        <f t="shared" ref="U73:U75" si="4">MIN(S74:S78)</f>
        <v>1760315</v>
      </c>
    </row>
    <row r="74" spans="1:21" x14ac:dyDescent="0.2">
      <c r="A74" s="16" t="s">
        <v>164</v>
      </c>
      <c r="B74" s="4">
        <v>319700</v>
      </c>
      <c r="C74" s="4">
        <v>544310</v>
      </c>
      <c r="D74" s="4">
        <v>-224610</v>
      </c>
      <c r="E74" s="4">
        <v>-6543600000</v>
      </c>
      <c r="F74" s="4">
        <f t="shared" si="0"/>
        <v>-128931820000</v>
      </c>
      <c r="R74" s="5">
        <v>6.8999999999999999E-3</v>
      </c>
      <c r="S74" s="4">
        <v>1760315</v>
      </c>
      <c r="U74" s="4">
        <f t="shared" si="4"/>
        <v>1903217</v>
      </c>
    </row>
    <row r="75" spans="1:21" x14ac:dyDescent="0.2">
      <c r="A75" s="16" t="s">
        <v>163</v>
      </c>
      <c r="B75" s="4">
        <v>325110</v>
      </c>
      <c r="C75" s="4">
        <v>270600</v>
      </c>
      <c r="D75" s="4">
        <v>54510</v>
      </c>
      <c r="E75" s="4">
        <v>1605910000</v>
      </c>
      <c r="F75" s="4">
        <f t="shared" si="0"/>
        <v>-122388220000</v>
      </c>
      <c r="R75" s="5">
        <v>5.1999999999999998E-3</v>
      </c>
      <c r="S75" s="4">
        <v>2971386</v>
      </c>
      <c r="U75" s="4">
        <f t="shared" si="4"/>
        <v>1903217</v>
      </c>
    </row>
    <row r="76" spans="1:21" x14ac:dyDescent="0.2">
      <c r="A76" s="16" t="s">
        <v>162</v>
      </c>
      <c r="B76" s="4">
        <v>57600</v>
      </c>
      <c r="C76" s="4">
        <v>83277</v>
      </c>
      <c r="D76" s="4">
        <v>-25677</v>
      </c>
      <c r="E76" s="4">
        <v>-733440000</v>
      </c>
      <c r="F76" s="4">
        <f t="shared" si="0"/>
        <v>-123994130000</v>
      </c>
      <c r="R76" s="5">
        <v>1.5700000000000002E-2</v>
      </c>
      <c r="S76" s="4">
        <v>1903217</v>
      </c>
      <c r="U76" s="4">
        <f>MIN(S77:S81)</f>
        <v>3078173</v>
      </c>
    </row>
    <row r="77" spans="1:21" x14ac:dyDescent="0.2">
      <c r="A77" s="16" t="s">
        <v>161</v>
      </c>
      <c r="B77" s="4">
        <v>493900</v>
      </c>
      <c r="C77" s="4">
        <v>31700</v>
      </c>
      <c r="D77" s="4">
        <v>462200</v>
      </c>
      <c r="E77" s="4">
        <v>13135020000</v>
      </c>
      <c r="F77" s="4">
        <f t="shared" si="0"/>
        <v>-123260690000</v>
      </c>
      <c r="R77" s="5">
        <v>2.1400000000000002E-2</v>
      </c>
      <c r="S77" s="4">
        <v>3155537</v>
      </c>
    </row>
    <row r="78" spans="1:21" x14ac:dyDescent="0.2">
      <c r="A78" s="16" t="s">
        <v>160</v>
      </c>
      <c r="B78" s="4">
        <v>58600</v>
      </c>
      <c r="C78" s="4">
        <v>1464700</v>
      </c>
      <c r="D78" s="4">
        <v>-1406100</v>
      </c>
      <c r="E78" s="4">
        <v>-40329470000</v>
      </c>
      <c r="F78" s="4">
        <f t="shared" si="0"/>
        <v>-136395710000</v>
      </c>
      <c r="R78" s="5">
        <v>-2.76E-2</v>
      </c>
      <c r="S78" s="4">
        <v>4885669</v>
      </c>
    </row>
    <row r="79" spans="1:21" x14ac:dyDescent="0.2">
      <c r="A79" s="16" t="s">
        <v>159</v>
      </c>
      <c r="B79" s="4">
        <v>54400</v>
      </c>
      <c r="C79" s="4">
        <v>1655700</v>
      </c>
      <c r="D79" s="4">
        <v>-1601300</v>
      </c>
      <c r="E79" s="4">
        <v>-46328160000</v>
      </c>
      <c r="F79" s="4">
        <f t="shared" si="0"/>
        <v>-96066240000</v>
      </c>
      <c r="R79" s="5">
        <v>-6.8000000000000005E-3</v>
      </c>
      <c r="S79" s="4">
        <v>3078173</v>
      </c>
    </row>
    <row r="80" spans="1:21" x14ac:dyDescent="0.2">
      <c r="A80" s="16" t="s">
        <v>158</v>
      </c>
      <c r="B80" s="4">
        <v>310916</v>
      </c>
      <c r="C80" s="4">
        <v>2105432</v>
      </c>
      <c r="D80" s="4">
        <v>-1794516</v>
      </c>
      <c r="E80" s="4">
        <v>-51975340000</v>
      </c>
      <c r="F80" s="4">
        <f>E80+F81</f>
        <v>-49738080000</v>
      </c>
      <c r="R80" s="5">
        <v>-2.8300000000000002E-2</v>
      </c>
      <c r="S80" s="4">
        <v>7706466</v>
      </c>
    </row>
    <row r="81" spans="1:22" x14ac:dyDescent="0.2">
      <c r="A81" s="16" t="s">
        <v>157</v>
      </c>
      <c r="B81" s="4">
        <v>253000</v>
      </c>
      <c r="C81" s="4">
        <v>178995</v>
      </c>
      <c r="D81" s="4">
        <v>74005</v>
      </c>
      <c r="E81" s="4">
        <v>2237260000</v>
      </c>
      <c r="F81" s="4">
        <f>E81</f>
        <v>2237260000</v>
      </c>
      <c r="R81" s="5">
        <v>-3.3E-3</v>
      </c>
      <c r="S81" s="4">
        <v>5336910</v>
      </c>
    </row>
    <row r="82" spans="1:22" x14ac:dyDescent="0.2">
      <c r="A82" s="2"/>
      <c r="B82" s="4"/>
      <c r="C82" s="4"/>
      <c r="D82" s="4"/>
      <c r="E82" s="4"/>
      <c r="F82" s="4">
        <f>E82</f>
        <v>0</v>
      </c>
      <c r="G82" s="4"/>
      <c r="H82" s="4"/>
      <c r="I82" s="4"/>
      <c r="J82" s="4"/>
      <c r="K82" s="4"/>
      <c r="L82" s="4"/>
      <c r="M82" s="4"/>
      <c r="N82" s="4"/>
      <c r="O82" s="4"/>
      <c r="P82" s="4"/>
      <c r="Q82" s="4"/>
      <c r="R82" s="4"/>
      <c r="S82" s="4"/>
      <c r="T82" s="5"/>
      <c r="U82" s="5"/>
      <c r="V82" s="5"/>
    </row>
    <row r="83" spans="1:22" x14ac:dyDescent="0.2">
      <c r="A83" s="2"/>
      <c r="B83" s="4"/>
      <c r="C83" s="4"/>
      <c r="D83" s="4"/>
      <c r="E83" s="4"/>
      <c r="F83" s="4"/>
      <c r="G83" s="4"/>
      <c r="H83" s="4"/>
      <c r="I83" s="4"/>
      <c r="J83" s="4"/>
      <c r="K83" s="4"/>
      <c r="L83" s="4"/>
      <c r="M83" s="4"/>
      <c r="N83" s="4"/>
      <c r="O83" s="4"/>
      <c r="P83" s="4"/>
      <c r="Q83" s="4"/>
      <c r="R83" s="4"/>
      <c r="S83" s="4"/>
      <c r="T83" s="5"/>
      <c r="U83" s="5"/>
      <c r="V83" s="5"/>
    </row>
    <row r="84" spans="1:22" x14ac:dyDescent="0.2">
      <c r="A84" s="2"/>
      <c r="B84" s="4"/>
      <c r="C84" s="4"/>
      <c r="D84" s="4"/>
      <c r="E84" s="4"/>
      <c r="F84" s="4"/>
      <c r="G84" s="4"/>
      <c r="H84" s="4"/>
      <c r="I84" s="4"/>
      <c r="J84" s="4"/>
      <c r="K84" s="4"/>
      <c r="L84" s="4"/>
      <c r="M84" s="4"/>
      <c r="N84" s="4"/>
      <c r="O84" s="4"/>
      <c r="P84" s="4"/>
      <c r="Q84" s="4"/>
      <c r="R84" s="4"/>
      <c r="S84" s="4"/>
      <c r="T84" s="5"/>
      <c r="U84" s="5"/>
      <c r="V84" s="5"/>
    </row>
    <row r="85" spans="1:22" x14ac:dyDescent="0.2">
      <c r="A85" s="2"/>
      <c r="B85" s="4"/>
      <c r="C85" s="4"/>
      <c r="D85" s="4"/>
      <c r="E85" s="4"/>
      <c r="F85" s="4"/>
      <c r="G85" s="4"/>
      <c r="H85" s="4"/>
      <c r="I85" s="4"/>
      <c r="J85" s="4"/>
      <c r="K85" s="4"/>
      <c r="L85" s="4"/>
      <c r="M85" s="4"/>
      <c r="N85" s="4"/>
      <c r="O85" s="4"/>
      <c r="P85" s="4"/>
      <c r="Q85" s="4"/>
      <c r="R85" s="4"/>
      <c r="S85" s="4"/>
      <c r="T85" s="5"/>
      <c r="U85" s="5"/>
      <c r="V85" s="5"/>
    </row>
    <row r="86" spans="1:22" x14ac:dyDescent="0.2">
      <c r="A86" s="2"/>
      <c r="B86" s="4"/>
      <c r="C86" s="4"/>
      <c r="D86" s="4"/>
      <c r="E86" s="4"/>
      <c r="F86" s="4"/>
      <c r="G86" s="4"/>
      <c r="H86" s="4"/>
      <c r="I86" s="4"/>
      <c r="J86" s="4"/>
      <c r="K86" s="4"/>
      <c r="L86" s="4"/>
      <c r="M86" s="4"/>
      <c r="N86" s="4"/>
      <c r="O86" s="4"/>
      <c r="P86" s="4"/>
      <c r="Q86" s="4"/>
      <c r="R86" s="4"/>
      <c r="S86" s="4"/>
      <c r="T86" s="5"/>
      <c r="U86" s="5"/>
      <c r="V86" s="5"/>
    </row>
    <row r="87" spans="1:22" x14ac:dyDescent="0.2">
      <c r="A87" s="2"/>
      <c r="B87" s="4"/>
      <c r="C87" s="4"/>
      <c r="D87" s="4"/>
      <c r="E87" s="4"/>
      <c r="F87" s="4"/>
      <c r="G87" s="4"/>
      <c r="H87" s="4"/>
      <c r="I87" s="4"/>
      <c r="J87" s="4"/>
      <c r="K87" s="4"/>
      <c r="L87" s="4"/>
      <c r="M87" s="4"/>
      <c r="N87" s="4"/>
      <c r="O87" s="4"/>
      <c r="P87" s="4"/>
      <c r="Q87" s="4"/>
      <c r="R87" s="4"/>
      <c r="S87" s="4"/>
      <c r="T87" s="5"/>
      <c r="U87" s="5"/>
      <c r="V87" s="5"/>
    </row>
    <row r="88" spans="1:22" x14ac:dyDescent="0.2">
      <c r="A88" s="2"/>
      <c r="B88" s="4"/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5"/>
      <c r="U88" s="5"/>
      <c r="V88" s="5"/>
    </row>
    <row r="89" spans="1:22" x14ac:dyDescent="0.2">
      <c r="A89" s="2"/>
      <c r="B89" s="4"/>
      <c r="C89" s="4"/>
      <c r="D89" s="4"/>
      <c r="E89" s="4"/>
      <c r="F89" s="4"/>
      <c r="G89" s="4"/>
      <c r="H89" s="4"/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  <c r="T89" s="5"/>
      <c r="U89" s="5"/>
      <c r="V89" s="5"/>
    </row>
    <row r="90" spans="1:22" x14ac:dyDescent="0.2">
      <c r="A90" s="2"/>
      <c r="B90" s="4"/>
      <c r="C90" s="4"/>
      <c r="D90" s="4"/>
      <c r="E90" s="4"/>
      <c r="F90" s="4"/>
      <c r="G90" s="4"/>
      <c r="H90" s="4"/>
      <c r="I90" s="4"/>
      <c r="J90" s="4"/>
      <c r="K90" s="4"/>
      <c r="L90" s="4"/>
      <c r="M90" s="4"/>
      <c r="N90" s="4"/>
      <c r="O90" s="4"/>
      <c r="P90" s="4"/>
      <c r="Q90" s="4"/>
      <c r="R90" s="4"/>
      <c r="S90" s="4"/>
      <c r="T90" s="5"/>
      <c r="U90" s="5"/>
      <c r="V90" s="5"/>
    </row>
    <row r="91" spans="1:22" x14ac:dyDescent="0.2">
      <c r="A91" s="2"/>
      <c r="B91" s="4"/>
      <c r="C91" s="4"/>
      <c r="D91" s="4"/>
      <c r="E91" s="4"/>
      <c r="F91" s="4"/>
      <c r="G91" s="4"/>
      <c r="H91" s="4"/>
      <c r="I91" s="4"/>
      <c r="J91" s="4"/>
      <c r="K91" s="4"/>
      <c r="L91" s="4"/>
      <c r="M91" s="4"/>
      <c r="N91" s="4"/>
      <c r="O91" s="4"/>
      <c r="P91" s="4"/>
      <c r="Q91" s="4"/>
      <c r="R91" s="4"/>
      <c r="S91" s="4"/>
      <c r="T91" s="5"/>
      <c r="U91" s="5"/>
      <c r="V91" s="5"/>
    </row>
    <row r="92" spans="1:22" x14ac:dyDescent="0.2">
      <c r="A92" s="6"/>
      <c r="B92" s="4"/>
      <c r="C92" s="4"/>
      <c r="D92" s="4"/>
      <c r="E92" s="4"/>
      <c r="F92" s="4"/>
      <c r="G92" s="4"/>
      <c r="H92" s="4"/>
      <c r="I92" s="4"/>
      <c r="J92" s="4"/>
      <c r="K92" s="4"/>
      <c r="L92" s="4"/>
      <c r="M92" s="4"/>
      <c r="N92" s="4"/>
      <c r="O92" s="4"/>
      <c r="P92" s="4"/>
      <c r="Q92" s="4"/>
      <c r="R92" s="4"/>
      <c r="S92" s="4"/>
      <c r="T92" s="5"/>
      <c r="U92" s="5"/>
      <c r="V92" s="5"/>
    </row>
    <row r="93" spans="1:22" x14ac:dyDescent="0.2">
      <c r="A93" s="6"/>
      <c r="B93" s="4"/>
      <c r="C93" s="4"/>
      <c r="D93" s="4"/>
      <c r="E93" s="4"/>
      <c r="F93" s="4"/>
      <c r="G93" s="4"/>
      <c r="H93" s="4"/>
      <c r="I93" s="4"/>
      <c r="J93" s="4"/>
      <c r="K93" s="4"/>
      <c r="L93" s="4"/>
      <c r="M93" s="4"/>
      <c r="N93" s="4"/>
      <c r="O93" s="4"/>
      <c r="P93" s="4"/>
      <c r="Q93" s="4"/>
      <c r="R93" s="4"/>
      <c r="S93" s="4"/>
      <c r="T93" s="5"/>
      <c r="U93" s="5"/>
      <c r="V93" s="5"/>
    </row>
    <row r="94" spans="1:22" x14ac:dyDescent="0.2">
      <c r="A94" s="6"/>
      <c r="B94" s="4"/>
      <c r="C94" s="4"/>
      <c r="D94" s="4"/>
      <c r="E94" s="4"/>
      <c r="F94" s="4"/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5"/>
      <c r="U94" s="5"/>
      <c r="V94" s="5"/>
    </row>
    <row r="95" spans="1:22" x14ac:dyDescent="0.2">
      <c r="A95" s="6"/>
      <c r="B95" s="4"/>
      <c r="C95" s="4"/>
      <c r="D95" s="4"/>
      <c r="E95" s="4"/>
      <c r="F95" s="4"/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5"/>
      <c r="U95" s="5"/>
      <c r="V95" s="5"/>
    </row>
    <row r="96" spans="1:22" x14ac:dyDescent="0.2">
      <c r="A96" s="6"/>
      <c r="B96" s="4"/>
      <c r="C96" s="4"/>
      <c r="D96" s="4"/>
      <c r="E96" s="4"/>
      <c r="F96" s="4"/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5"/>
      <c r="U96" s="5"/>
      <c r="V96" s="5"/>
    </row>
    <row r="97" spans="1:22" x14ac:dyDescent="0.2">
      <c r="A97" s="6"/>
      <c r="B97" s="4"/>
      <c r="C97" s="4"/>
      <c r="D97" s="4"/>
      <c r="E97" s="4"/>
      <c r="F97" s="4"/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5"/>
      <c r="U97" s="5"/>
      <c r="V97" s="5"/>
    </row>
    <row r="98" spans="1:22" x14ac:dyDescent="0.2">
      <c r="A98" s="6"/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5"/>
      <c r="U98" s="5"/>
      <c r="V98" s="5"/>
    </row>
    <row r="99" spans="1:22" x14ac:dyDescent="0.2">
      <c r="A99" s="6"/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5"/>
      <c r="U99" s="5"/>
      <c r="V99" s="5"/>
    </row>
    <row r="100" spans="1:22" x14ac:dyDescent="0.2">
      <c r="A100" s="6"/>
      <c r="B100" s="4"/>
      <c r="C100" s="4"/>
      <c r="D100" s="4"/>
      <c r="E100" s="4"/>
      <c r="F100" s="4"/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5"/>
      <c r="U100" s="5"/>
      <c r="V100" s="5"/>
    </row>
    <row r="101" spans="1:22" x14ac:dyDescent="0.2">
      <c r="A101" s="6"/>
      <c r="B101" s="4"/>
      <c r="C101" s="4"/>
      <c r="D101" s="4"/>
      <c r="E101" s="4"/>
      <c r="F101" s="4"/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5"/>
      <c r="U101" s="5"/>
      <c r="V101" s="5"/>
    </row>
    <row r="102" spans="1:22" x14ac:dyDescent="0.2">
      <c r="A102" s="2"/>
      <c r="B102" s="4"/>
      <c r="C102" s="4"/>
      <c r="D102" s="4"/>
      <c r="E102" s="4"/>
      <c r="F102" s="4"/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5"/>
      <c r="U102" s="5"/>
      <c r="V102" s="5"/>
    </row>
    <row r="103" spans="1:22" x14ac:dyDescent="0.2">
      <c r="A103" s="2"/>
      <c r="B103" s="4"/>
      <c r="C103" s="4"/>
      <c r="D103" s="4"/>
      <c r="E103" s="4"/>
      <c r="F103" s="4"/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5"/>
      <c r="U103" s="5"/>
      <c r="V103" s="5"/>
    </row>
    <row r="104" spans="1:22" x14ac:dyDescent="0.2">
      <c r="A104" s="6"/>
      <c r="B104" s="4"/>
      <c r="C104" s="4"/>
      <c r="D104" s="4"/>
      <c r="E104" s="4"/>
      <c r="F104" s="4"/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5"/>
      <c r="U104" s="5"/>
      <c r="V104" s="5"/>
    </row>
    <row r="105" spans="1:22" x14ac:dyDescent="0.2">
      <c r="A105" s="6"/>
      <c r="B105" s="4"/>
      <c r="C105" s="4"/>
      <c r="D105" s="4"/>
      <c r="E105" s="4"/>
      <c r="F105" s="4"/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5"/>
      <c r="U105" s="5"/>
      <c r="V105" s="5"/>
    </row>
    <row r="106" spans="1:22" x14ac:dyDescent="0.2">
      <c r="A106" s="6"/>
      <c r="B106" s="4"/>
      <c r="C106" s="4"/>
      <c r="D106" s="4"/>
      <c r="E106" s="4"/>
      <c r="F106" s="4"/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5"/>
      <c r="U106" s="5"/>
      <c r="V106" s="5"/>
    </row>
    <row r="107" spans="1:22" x14ac:dyDescent="0.2">
      <c r="A107" s="6"/>
      <c r="B107" s="4"/>
      <c r="C107" s="4"/>
      <c r="D107" s="4"/>
      <c r="E107" s="4"/>
      <c r="F107" s="4"/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5"/>
      <c r="U107" s="5"/>
      <c r="V107" s="5"/>
    </row>
    <row r="108" spans="1:22" x14ac:dyDescent="0.2">
      <c r="A108" s="6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5"/>
      <c r="U108" s="5"/>
      <c r="V108" s="5"/>
    </row>
    <row r="109" spans="1:22" x14ac:dyDescent="0.2">
      <c r="A109" s="6"/>
      <c r="B109" s="4"/>
      <c r="C109" s="4"/>
      <c r="D109" s="4"/>
      <c r="E109" s="4"/>
      <c r="F109" s="4"/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5"/>
      <c r="U109" s="5"/>
      <c r="V109" s="5"/>
    </row>
    <row r="110" spans="1:22" x14ac:dyDescent="0.2">
      <c r="A110" s="6"/>
      <c r="B110" s="4"/>
      <c r="C110" s="4"/>
      <c r="D110" s="4"/>
      <c r="E110" s="4"/>
      <c r="F110" s="4"/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5"/>
      <c r="U110" s="5"/>
      <c r="V110" s="5"/>
    </row>
    <row r="111" spans="1:22" x14ac:dyDescent="0.2">
      <c r="A111" s="6"/>
      <c r="B111" s="4"/>
      <c r="C111" s="4"/>
      <c r="D111" s="4"/>
      <c r="E111" s="4"/>
      <c r="F111" s="4"/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5"/>
      <c r="U111" s="5"/>
      <c r="V111" s="5"/>
    </row>
    <row r="112" spans="1:22" x14ac:dyDescent="0.2">
      <c r="A112" s="6"/>
      <c r="B112" s="4"/>
      <c r="C112" s="4"/>
      <c r="D112" s="4"/>
      <c r="E112" s="4"/>
      <c r="F112" s="4"/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5"/>
      <c r="U112" s="5"/>
      <c r="V112" s="5"/>
    </row>
    <row r="113" spans="1:22" x14ac:dyDescent="0.2">
      <c r="A113" s="6"/>
      <c r="B113" s="4"/>
      <c r="C113" s="4"/>
      <c r="D113" s="4"/>
      <c r="E113" s="4"/>
      <c r="F113" s="4"/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5"/>
      <c r="U113" s="5"/>
      <c r="V113" s="5"/>
    </row>
    <row r="114" spans="1:22" x14ac:dyDescent="0.2">
      <c r="A114" s="6"/>
      <c r="B114" s="4"/>
      <c r="C114" s="4"/>
      <c r="D114" s="4"/>
      <c r="E114" s="4"/>
      <c r="F114" s="4"/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5"/>
      <c r="U114" s="5"/>
      <c r="V114" s="5"/>
    </row>
    <row r="115" spans="1:22" x14ac:dyDescent="0.2">
      <c r="A115" s="6"/>
      <c r="B115" s="4"/>
      <c r="C115" s="4"/>
      <c r="D115" s="4"/>
      <c r="E115" s="4"/>
      <c r="F115" s="4"/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5"/>
      <c r="U115" s="5"/>
      <c r="V115" s="5"/>
    </row>
    <row r="116" spans="1:22" x14ac:dyDescent="0.2">
      <c r="A116" s="6"/>
      <c r="B116" s="4"/>
      <c r="C116" s="4"/>
      <c r="D116" s="4"/>
      <c r="E116" s="4"/>
      <c r="F116" s="4"/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5"/>
      <c r="U116" s="5"/>
      <c r="V116" s="5"/>
    </row>
    <row r="117" spans="1:22" x14ac:dyDescent="0.2">
      <c r="A117" s="2"/>
      <c r="B117" s="4"/>
      <c r="C117" s="4"/>
      <c r="D117" s="4"/>
      <c r="E117" s="4"/>
      <c r="F117" s="4"/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5"/>
      <c r="U117" s="5"/>
      <c r="V117" s="5"/>
    </row>
    <row r="118" spans="1:22" x14ac:dyDescent="0.2">
      <c r="A118" s="2"/>
      <c r="B118" s="4"/>
      <c r="C118" s="4"/>
      <c r="D118" s="4"/>
      <c r="E118" s="4"/>
      <c r="F118" s="4"/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5"/>
      <c r="U118" s="5"/>
      <c r="V118" s="5"/>
    </row>
    <row r="119" spans="1:22" x14ac:dyDescent="0.2">
      <c r="A119" s="2"/>
      <c r="B119" s="4"/>
      <c r="C119" s="4"/>
      <c r="D119" s="4"/>
      <c r="E119" s="4"/>
      <c r="F119" s="4"/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5"/>
      <c r="U119" s="5"/>
      <c r="V119" s="5"/>
    </row>
    <row r="120" spans="1:22" x14ac:dyDescent="0.2">
      <c r="A120" s="2"/>
      <c r="B120" s="4"/>
      <c r="C120" s="4"/>
      <c r="D120" s="4"/>
      <c r="E120" s="4"/>
      <c r="F120" s="4"/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5"/>
      <c r="U120" s="5"/>
      <c r="V120" s="5"/>
    </row>
    <row r="121" spans="1:22" x14ac:dyDescent="0.2">
      <c r="A121" s="2"/>
      <c r="B121" s="4"/>
      <c r="C121" s="4"/>
      <c r="D121" s="4"/>
      <c r="E121" s="4"/>
      <c r="F121" s="4"/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5"/>
      <c r="U121" s="5"/>
      <c r="V121" s="5"/>
    </row>
    <row r="122" spans="1:22" x14ac:dyDescent="0.2">
      <c r="A122" s="2"/>
      <c r="B122" s="4"/>
      <c r="C122" s="4"/>
      <c r="D122" s="4"/>
      <c r="E122" s="4"/>
      <c r="F122" s="4"/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5"/>
      <c r="U122" s="5"/>
      <c r="V122" s="5"/>
    </row>
    <row r="123" spans="1:22" x14ac:dyDescent="0.2">
      <c r="A123" s="2"/>
      <c r="B123" s="4"/>
      <c r="C123" s="4"/>
      <c r="D123" s="4"/>
      <c r="E123" s="4"/>
      <c r="F123" s="4"/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5"/>
      <c r="U123" s="5"/>
      <c r="V123" s="5"/>
    </row>
    <row r="124" spans="1:22" x14ac:dyDescent="0.2">
      <c r="A124" s="2"/>
      <c r="B124" s="4"/>
      <c r="C124" s="4"/>
      <c r="D124" s="4"/>
      <c r="E124" s="4"/>
      <c r="F124" s="4"/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5"/>
      <c r="U124" s="5"/>
      <c r="V124" s="5"/>
    </row>
    <row r="125" spans="1:22" x14ac:dyDescent="0.2">
      <c r="A125" s="2"/>
      <c r="B125" s="4"/>
      <c r="C125" s="4"/>
      <c r="D125" s="4"/>
      <c r="E125" s="4"/>
      <c r="F125" s="4"/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5"/>
      <c r="U125" s="5"/>
      <c r="V125" s="5"/>
    </row>
    <row r="126" spans="1:22" x14ac:dyDescent="0.2">
      <c r="A126" s="2"/>
      <c r="B126" s="4"/>
      <c r="C126" s="4"/>
      <c r="D126" s="4"/>
      <c r="E126" s="4"/>
      <c r="F126" s="4"/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5"/>
      <c r="U126" s="5"/>
      <c r="V126" s="5"/>
    </row>
    <row r="127" spans="1:22" x14ac:dyDescent="0.2">
      <c r="A127" s="2"/>
      <c r="B127" s="4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5"/>
      <c r="U127" s="5"/>
      <c r="V127" s="5"/>
    </row>
    <row r="128" spans="1:22" x14ac:dyDescent="0.2">
      <c r="A128" s="2"/>
      <c r="B128" s="4"/>
      <c r="C128" s="4"/>
      <c r="D128" s="4"/>
      <c r="E128" s="4"/>
      <c r="F128" s="4"/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5"/>
      <c r="U128" s="5"/>
      <c r="V128" s="5"/>
    </row>
    <row r="129" spans="1:22" x14ac:dyDescent="0.2">
      <c r="A129" s="2"/>
      <c r="B129" s="4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5"/>
      <c r="U129" s="5"/>
      <c r="V129" s="5"/>
    </row>
    <row r="130" spans="1:22" x14ac:dyDescent="0.2">
      <c r="A130" s="2"/>
      <c r="B130" s="4"/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5"/>
      <c r="U130" s="5"/>
      <c r="V130" s="5"/>
    </row>
    <row r="131" spans="1:22" x14ac:dyDescent="0.2">
      <c r="A131" s="2"/>
      <c r="B131" s="4"/>
      <c r="C131" s="4"/>
      <c r="D131" s="4"/>
      <c r="E131" s="4"/>
      <c r="F131" s="4"/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5"/>
      <c r="U131" s="5"/>
      <c r="V131" s="5"/>
    </row>
    <row r="132" spans="1:22" x14ac:dyDescent="0.2">
      <c r="A132" s="2"/>
      <c r="B132" s="4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5"/>
      <c r="U132" s="5"/>
      <c r="V132" s="8"/>
    </row>
    <row r="133" spans="1:22" x14ac:dyDescent="0.2">
      <c r="A133" s="2"/>
      <c r="B133" s="4"/>
      <c r="C133" s="4"/>
      <c r="D133" s="4"/>
      <c r="E133" s="4"/>
      <c r="F133" s="4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8"/>
    </row>
    <row r="134" spans="1:22" x14ac:dyDescent="0.2">
      <c r="A134" s="2"/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8"/>
    </row>
    <row r="135" spans="1:22" x14ac:dyDescent="0.2">
      <c r="A135" s="2"/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8"/>
    </row>
    <row r="136" spans="1:22" x14ac:dyDescent="0.2">
      <c r="A136" s="2"/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8"/>
    </row>
    <row r="137" spans="1:22" x14ac:dyDescent="0.2">
      <c r="A137" s="6"/>
      <c r="B137" s="4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5"/>
      <c r="U137" s="5"/>
      <c r="V137" s="8"/>
    </row>
    <row r="138" spans="1:22" x14ac:dyDescent="0.2">
      <c r="A138" s="6"/>
      <c r="B138" s="4"/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5"/>
      <c r="U138" s="5"/>
      <c r="V138" s="8"/>
    </row>
    <row r="139" spans="1:22" x14ac:dyDescent="0.2">
      <c r="A139" s="6"/>
      <c r="B139" s="4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5"/>
      <c r="U139" s="5"/>
      <c r="V139" s="8"/>
    </row>
    <row r="140" spans="1:22" x14ac:dyDescent="0.2">
      <c r="A140" s="6"/>
      <c r="B140" s="4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5"/>
      <c r="U140" s="5"/>
      <c r="V140" s="8"/>
    </row>
    <row r="141" spans="1:22" x14ac:dyDescent="0.2">
      <c r="A141" s="6"/>
      <c r="B141" s="4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5"/>
      <c r="U141" s="5"/>
      <c r="V141" s="8"/>
    </row>
    <row r="142" spans="1:22" x14ac:dyDescent="0.2">
      <c r="A142" s="2"/>
      <c r="B142" s="4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5"/>
      <c r="U142" s="5"/>
      <c r="V142" s="8"/>
    </row>
    <row r="143" spans="1:22" x14ac:dyDescent="0.2">
      <c r="A143" s="2"/>
      <c r="B143" s="4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5"/>
      <c r="U143" s="5"/>
      <c r="V143" s="8"/>
    </row>
    <row r="144" spans="1:22" x14ac:dyDescent="0.2">
      <c r="A144" s="2"/>
      <c r="B144" s="4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5"/>
      <c r="U144" s="5"/>
      <c r="V144" s="8"/>
    </row>
    <row r="145" spans="1:22" x14ac:dyDescent="0.2">
      <c r="A145" s="2"/>
      <c r="B145" s="4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5"/>
      <c r="U145" s="5"/>
      <c r="V145" s="8"/>
    </row>
    <row r="146" spans="1:22" x14ac:dyDescent="0.2">
      <c r="A146" s="2"/>
      <c r="B146" s="4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5"/>
      <c r="U146" s="5"/>
      <c r="V146" s="8"/>
    </row>
    <row r="172" spans="1:3" x14ac:dyDescent="0.2">
      <c r="A172" t="e" cm="1">
        <f t="array" aca="1" ref="A172" ca="1">INDIRECT("'" &amp; E1 &amp; "'!$A$2:$A$66")</f>
        <v>#REF!</v>
      </c>
      <c r="B172" t="e" cm="1">
        <f t="array" aca="1" ref="B172" ca="1">INDIRECT("'" &amp; E1 &amp; "'!$B$2:$B$66")</f>
        <v>#REF!</v>
      </c>
      <c r="C172" t="e" cm="1">
        <f t="array" aca="1" ref="C172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1429B4-BFBB-BE44-A832-E82C333DC12D}">
  <sheetPr codeName="Sheet23"/>
  <dimension ref="A1:V172"/>
  <sheetViews>
    <sheetView workbookViewId="0">
      <pane ySplit="2" topLeftCell="A3" activePane="bottomLeft" state="frozen"/>
      <selection activeCell="N24" sqref="N24"/>
      <selection pane="bottomLeft" activeCell="N24" sqref="N24"/>
    </sheetView>
  </sheetViews>
  <sheetFormatPr baseColWidth="10" defaultRowHeight="16" x14ac:dyDescent="0.2"/>
  <cols>
    <col min="1" max="1" width="21.1640625" customWidth="1"/>
    <col min="2" max="2" width="14" customWidth="1"/>
    <col min="3" max="3" width="13.83203125" customWidth="1"/>
    <col min="4" max="4" width="14.33203125" customWidth="1"/>
    <col min="5" max="5" width="17" customWidth="1"/>
    <col min="6" max="6" width="21.5" customWidth="1"/>
    <col min="7" max="7" width="12.83203125" customWidth="1"/>
    <col min="8" max="8" width="12.33203125" customWidth="1"/>
    <col min="9" max="9" width="14.33203125" customWidth="1"/>
    <col min="10" max="10" width="18.33203125" customWidth="1"/>
    <col min="11" max="11" width="16.6640625" customWidth="1"/>
    <col min="18" max="18" width="13" customWidth="1"/>
    <col min="19" max="19" width="14.6640625" customWidth="1"/>
  </cols>
  <sheetData>
    <row r="1" spans="1:22" x14ac:dyDescent="0.2">
      <c r="B1" s="72" t="s">
        <v>5</v>
      </c>
      <c r="C1" s="72"/>
      <c r="D1" s="72"/>
      <c r="E1" s="72"/>
      <c r="F1" s="72"/>
      <c r="G1" s="73" t="s">
        <v>6</v>
      </c>
      <c r="H1" s="73"/>
      <c r="I1" s="73"/>
      <c r="J1" s="73"/>
      <c r="K1" s="73"/>
      <c r="L1" s="74" t="s">
        <v>15</v>
      </c>
      <c r="M1" s="74"/>
      <c r="N1" s="74"/>
      <c r="O1" s="74"/>
      <c r="P1" s="74"/>
      <c r="Q1" s="74"/>
      <c r="R1" s="74"/>
      <c r="S1" s="74"/>
      <c r="T1" s="74"/>
      <c r="U1" s="74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235</v>
      </c>
      <c r="O2" s="1" t="s">
        <v>236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257</v>
      </c>
      <c r="U2" s="1" t="s">
        <v>258</v>
      </c>
      <c r="V2" s="1" t="s">
        <v>237</v>
      </c>
    </row>
    <row r="3" spans="1:22" x14ac:dyDescent="0.2">
      <c r="A3" s="16" t="s">
        <v>294</v>
      </c>
      <c r="B3" s="4">
        <v>125000</v>
      </c>
      <c r="C3" s="4">
        <v>125000</v>
      </c>
      <c r="D3" s="4">
        <v>0</v>
      </c>
      <c r="E3" s="4">
        <v>0</v>
      </c>
      <c r="F3" s="4">
        <f t="shared" ref="F3:F79" si="0">E3+F4</f>
        <v>1494440000</v>
      </c>
      <c r="G3" s="4">
        <v>581200</v>
      </c>
      <c r="H3" s="4">
        <v>131900</v>
      </c>
      <c r="I3" s="4">
        <v>449300</v>
      </c>
      <c r="J3" s="4">
        <v>15598890000</v>
      </c>
      <c r="K3" s="4">
        <f t="shared" ref="K3:K25" si="1">K4+J3</f>
        <v>-234359774000</v>
      </c>
      <c r="L3" s="4">
        <v>2048</v>
      </c>
      <c r="M3" s="4">
        <v>881</v>
      </c>
      <c r="N3" s="4">
        <v>409</v>
      </c>
      <c r="O3" s="4">
        <v>185</v>
      </c>
      <c r="P3" s="4">
        <v>5670900</v>
      </c>
      <c r="Q3" s="4">
        <v>2273300</v>
      </c>
      <c r="R3" s="5">
        <v>1.6E-2</v>
      </c>
      <c r="S3" s="4">
        <v>8298400</v>
      </c>
      <c r="T3" s="4">
        <f t="shared" ref="T3:T70" si="2">AVERAGE(S4,S13)</f>
        <v>4903395</v>
      </c>
      <c r="U3" s="4">
        <f t="shared" ref="U3:U72" si="3">MIN(S4:S8)</f>
        <v>3728651</v>
      </c>
      <c r="V3" s="5">
        <v>1.8500000000000003E-2</v>
      </c>
    </row>
    <row r="4" spans="1:22" x14ac:dyDescent="0.2">
      <c r="A4" s="16" t="s">
        <v>293</v>
      </c>
      <c r="B4" s="4">
        <v>637200</v>
      </c>
      <c r="C4" s="4">
        <v>637200</v>
      </c>
      <c r="D4" s="4">
        <v>0</v>
      </c>
      <c r="E4" s="4">
        <v>0</v>
      </c>
      <c r="F4" s="4">
        <f t="shared" si="0"/>
        <v>1494440000</v>
      </c>
      <c r="G4" s="4">
        <v>947700</v>
      </c>
      <c r="H4" s="4">
        <v>770600</v>
      </c>
      <c r="I4" s="4">
        <v>177100</v>
      </c>
      <c r="J4" s="4">
        <v>5926610000</v>
      </c>
      <c r="K4" s="4">
        <f t="shared" si="1"/>
        <v>-249958664000</v>
      </c>
      <c r="L4" s="4">
        <v>828</v>
      </c>
      <c r="M4" s="4">
        <v>945</v>
      </c>
      <c r="N4" s="4">
        <v>178</v>
      </c>
      <c r="O4" s="4">
        <v>210</v>
      </c>
      <c r="P4" s="4">
        <v>1636800</v>
      </c>
      <c r="Q4" s="4">
        <v>2238200</v>
      </c>
      <c r="R4" s="5">
        <v>1.03E-2</v>
      </c>
      <c r="S4" s="4">
        <v>6235400</v>
      </c>
      <c r="T4" s="4">
        <f t="shared" si="2"/>
        <v>7248605</v>
      </c>
      <c r="U4" s="4">
        <f t="shared" si="3"/>
        <v>3728651</v>
      </c>
      <c r="V4" s="5">
        <v>1.5900000000000001E-2</v>
      </c>
    </row>
    <row r="5" spans="1:22" x14ac:dyDescent="0.2">
      <c r="A5" s="16" t="s">
        <v>292</v>
      </c>
      <c r="B5" s="4">
        <v>495200</v>
      </c>
      <c r="C5" s="4">
        <v>495200</v>
      </c>
      <c r="D5" s="4">
        <v>0</v>
      </c>
      <c r="E5" s="4">
        <v>0</v>
      </c>
      <c r="F5" s="4">
        <f t="shared" si="0"/>
        <v>1494440000</v>
      </c>
      <c r="G5" s="4">
        <v>1394700</v>
      </c>
      <c r="H5" s="4">
        <v>1445301</v>
      </c>
      <c r="I5" s="4">
        <v>-50601</v>
      </c>
      <c r="J5" s="4">
        <v>-1445092000</v>
      </c>
      <c r="K5" s="4">
        <f t="shared" si="1"/>
        <v>-255885274000</v>
      </c>
      <c r="L5" s="4">
        <v>594</v>
      </c>
      <c r="M5" s="4">
        <v>1212</v>
      </c>
      <c r="N5" s="4">
        <v>125</v>
      </c>
      <c r="O5" s="4">
        <v>254</v>
      </c>
      <c r="P5" s="4">
        <v>1669800</v>
      </c>
      <c r="Q5" s="4">
        <v>2621800</v>
      </c>
      <c r="R5" s="5">
        <v>-2.8999999999999998E-3</v>
      </c>
      <c r="S5" s="4">
        <v>4420973</v>
      </c>
      <c r="T5" s="4">
        <f t="shared" si="2"/>
        <v>5036168.5</v>
      </c>
      <c r="U5" s="4">
        <f t="shared" si="3"/>
        <v>3728651</v>
      </c>
      <c r="V5" s="5">
        <v>1.8799999999999997E-2</v>
      </c>
    </row>
    <row r="6" spans="1:22" x14ac:dyDescent="0.2">
      <c r="A6" s="16" t="s">
        <v>291</v>
      </c>
      <c r="B6" s="4">
        <v>509200</v>
      </c>
      <c r="C6" s="4">
        <v>509200</v>
      </c>
      <c r="D6" s="4">
        <v>0</v>
      </c>
      <c r="E6" s="4">
        <v>0</v>
      </c>
      <c r="F6" s="4">
        <f t="shared" si="0"/>
        <v>1494440000</v>
      </c>
      <c r="G6" s="4">
        <v>489700</v>
      </c>
      <c r="H6" s="4">
        <v>394700</v>
      </c>
      <c r="I6" s="4">
        <v>95000</v>
      </c>
      <c r="J6" s="4">
        <v>3236055000</v>
      </c>
      <c r="K6" s="4">
        <f t="shared" si="1"/>
        <v>-254440182000</v>
      </c>
      <c r="L6" s="4">
        <v>835</v>
      </c>
      <c r="M6" s="4">
        <v>1197</v>
      </c>
      <c r="N6" s="4">
        <v>167</v>
      </c>
      <c r="O6" s="4">
        <v>227</v>
      </c>
      <c r="P6" s="4">
        <v>2002600</v>
      </c>
      <c r="Q6" s="4">
        <v>2432600</v>
      </c>
      <c r="R6" s="5">
        <v>-4.3E-3</v>
      </c>
      <c r="S6" s="4">
        <v>4460247</v>
      </c>
      <c r="T6" s="4">
        <f t="shared" si="2"/>
        <v>3720293.5</v>
      </c>
      <c r="U6" s="4">
        <f t="shared" si="3"/>
        <v>3728651</v>
      </c>
      <c r="V6" s="5">
        <v>1.1699999999999999E-2</v>
      </c>
    </row>
    <row r="7" spans="1:22" x14ac:dyDescent="0.2">
      <c r="A7" s="16" t="s">
        <v>288</v>
      </c>
      <c r="B7" s="4">
        <v>45800</v>
      </c>
      <c r="C7" s="4">
        <v>45800</v>
      </c>
      <c r="D7" s="4">
        <v>0</v>
      </c>
      <c r="E7" s="4">
        <v>0</v>
      </c>
      <c r="F7" s="4">
        <f t="shared" si="0"/>
        <v>1494440000</v>
      </c>
      <c r="G7" s="4">
        <v>513300</v>
      </c>
      <c r="H7" s="4">
        <v>154100</v>
      </c>
      <c r="I7" s="4">
        <v>359200</v>
      </c>
      <c r="J7" s="4">
        <v>12358220000</v>
      </c>
      <c r="K7" s="4">
        <f t="shared" si="1"/>
        <v>-257676237000</v>
      </c>
      <c r="L7" s="4">
        <v>644</v>
      </c>
      <c r="M7" s="4">
        <v>1032</v>
      </c>
      <c r="N7" s="4">
        <v>123</v>
      </c>
      <c r="O7" s="4">
        <v>232</v>
      </c>
      <c r="P7" s="4">
        <v>1252800</v>
      </c>
      <c r="Q7" s="4">
        <v>2474500</v>
      </c>
      <c r="R7" s="5">
        <v>-1.01E-2</v>
      </c>
      <c r="S7" s="4">
        <v>3728651</v>
      </c>
      <c r="T7" s="4">
        <f t="shared" si="2"/>
        <v>7210637.5</v>
      </c>
      <c r="U7" s="4">
        <f t="shared" si="3"/>
        <v>6326633</v>
      </c>
      <c r="V7" s="5">
        <v>1.44E-2</v>
      </c>
    </row>
    <row r="8" spans="1:22" x14ac:dyDescent="0.2">
      <c r="A8" s="16" t="s">
        <v>287</v>
      </c>
      <c r="B8" s="4">
        <v>755200</v>
      </c>
      <c r="C8" s="4">
        <v>755200</v>
      </c>
      <c r="D8" s="4">
        <v>0</v>
      </c>
      <c r="E8" s="4">
        <v>0</v>
      </c>
      <c r="F8" s="4">
        <f t="shared" si="0"/>
        <v>1494440000</v>
      </c>
      <c r="G8" s="4">
        <v>473900</v>
      </c>
      <c r="H8" s="4">
        <v>2147900</v>
      </c>
      <c r="I8" s="4">
        <v>-1674000</v>
      </c>
      <c r="J8" s="4">
        <v>-57304030000</v>
      </c>
      <c r="K8" s="4">
        <f t="shared" si="1"/>
        <v>-270034457000</v>
      </c>
      <c r="L8" s="4">
        <v>2222</v>
      </c>
      <c r="M8" s="4">
        <v>1624</v>
      </c>
      <c r="N8" s="4">
        <v>497</v>
      </c>
      <c r="O8" s="4">
        <v>429</v>
      </c>
      <c r="P8" s="4">
        <v>5433600</v>
      </c>
      <c r="Q8" s="4">
        <v>4194200</v>
      </c>
      <c r="R8" s="5">
        <v>1.47E-2</v>
      </c>
      <c r="S8" s="4">
        <v>10188187</v>
      </c>
      <c r="T8" s="4">
        <f t="shared" si="2"/>
        <v>6243997.5</v>
      </c>
      <c r="U8" s="4">
        <f t="shared" si="3"/>
        <v>3571390</v>
      </c>
      <c r="V8" s="5">
        <v>3.32E-2</v>
      </c>
    </row>
    <row r="9" spans="1:22" x14ac:dyDescent="0.2">
      <c r="A9" s="16" t="s">
        <v>286</v>
      </c>
      <c r="B9" s="4">
        <v>229500</v>
      </c>
      <c r="C9" s="4">
        <v>229500</v>
      </c>
      <c r="D9" s="4">
        <v>0</v>
      </c>
      <c r="E9" s="4">
        <v>0</v>
      </c>
      <c r="F9" s="4">
        <f t="shared" si="0"/>
        <v>1494440000</v>
      </c>
      <c r="G9" s="4">
        <v>936300</v>
      </c>
      <c r="H9" s="4">
        <v>190000</v>
      </c>
      <c r="I9" s="4">
        <v>746300</v>
      </c>
      <c r="J9" s="4">
        <v>25558190000</v>
      </c>
      <c r="K9" s="4">
        <f t="shared" si="1"/>
        <v>-212730427000</v>
      </c>
      <c r="L9" s="4">
        <v>1998</v>
      </c>
      <c r="M9" s="4">
        <v>1305</v>
      </c>
      <c r="N9" s="4">
        <v>198</v>
      </c>
      <c r="O9" s="4">
        <v>279</v>
      </c>
      <c r="P9" s="4">
        <v>2856700</v>
      </c>
      <c r="Q9" s="4">
        <v>3497500</v>
      </c>
      <c r="R9" s="5">
        <v>-7.1999999999999998E-3</v>
      </c>
      <c r="S9" s="4">
        <v>6733180</v>
      </c>
      <c r="T9" s="4">
        <f t="shared" si="2"/>
        <v>4604079</v>
      </c>
      <c r="U9" s="4">
        <f t="shared" si="3"/>
        <v>3571390</v>
      </c>
      <c r="V9" s="5">
        <v>2.3199999999999998E-2</v>
      </c>
    </row>
    <row r="10" spans="1:22" x14ac:dyDescent="0.2">
      <c r="A10" s="16" t="s">
        <v>281</v>
      </c>
      <c r="B10" s="4">
        <v>0</v>
      </c>
      <c r="C10" s="4">
        <v>0</v>
      </c>
      <c r="D10" s="4">
        <v>0</v>
      </c>
      <c r="E10" s="4">
        <v>0</v>
      </c>
      <c r="F10" s="4">
        <f t="shared" si="0"/>
        <v>1494440000</v>
      </c>
      <c r="G10" s="4">
        <v>61500</v>
      </c>
      <c r="H10" s="4">
        <v>741400</v>
      </c>
      <c r="I10" s="4">
        <v>-679900</v>
      </c>
      <c r="J10" s="4">
        <v>-23449330000</v>
      </c>
      <c r="K10" s="4">
        <f t="shared" si="1"/>
        <v>-238288617000</v>
      </c>
      <c r="L10" s="4">
        <v>1386</v>
      </c>
      <c r="M10" s="4">
        <v>1448</v>
      </c>
      <c r="N10" s="4">
        <v>304</v>
      </c>
      <c r="O10" s="4">
        <v>302</v>
      </c>
      <c r="P10" s="4">
        <v>3509700</v>
      </c>
      <c r="Q10" s="4">
        <v>4008800</v>
      </c>
      <c r="R10" s="5">
        <v>-2.8000000000000004E-3</v>
      </c>
      <c r="S10" s="4">
        <v>7191724</v>
      </c>
      <c r="T10" s="4">
        <f t="shared" si="2"/>
        <v>4204357.5</v>
      </c>
      <c r="U10" s="4">
        <f t="shared" si="3"/>
        <v>3571390</v>
      </c>
      <c r="V10" s="5">
        <v>1.3000000000000001E-2</v>
      </c>
    </row>
    <row r="11" spans="1:22" x14ac:dyDescent="0.2">
      <c r="A11" s="16" t="s">
        <v>273</v>
      </c>
      <c r="B11" s="4">
        <v>100000</v>
      </c>
      <c r="C11" s="4">
        <v>100000</v>
      </c>
      <c r="D11" s="4">
        <v>0</v>
      </c>
      <c r="E11" s="4">
        <v>0</v>
      </c>
      <c r="F11" s="4">
        <f t="shared" si="0"/>
        <v>1494440000</v>
      </c>
      <c r="G11" s="4">
        <v>275600</v>
      </c>
      <c r="H11" s="4">
        <v>342700</v>
      </c>
      <c r="I11" s="4">
        <v>-67100</v>
      </c>
      <c r="J11" s="4">
        <v>-2217415000</v>
      </c>
      <c r="K11" s="4">
        <f t="shared" si="1"/>
        <v>-214839287000</v>
      </c>
      <c r="L11" s="4">
        <v>2245</v>
      </c>
      <c r="M11" s="4">
        <v>1414</v>
      </c>
      <c r="N11" s="4">
        <v>279</v>
      </c>
      <c r="O11" s="4">
        <v>265</v>
      </c>
      <c r="P11" s="4">
        <v>3770700</v>
      </c>
      <c r="Q11" s="4">
        <v>3128800</v>
      </c>
      <c r="R11" s="5">
        <v>1.18E-2</v>
      </c>
      <c r="S11" s="4">
        <v>6900500</v>
      </c>
      <c r="T11" s="4">
        <f t="shared" si="2"/>
        <v>4449666.5</v>
      </c>
      <c r="U11" s="4">
        <f t="shared" si="3"/>
        <v>3571390</v>
      </c>
      <c r="V11" s="5">
        <v>2.0299999999999999E-2</v>
      </c>
    </row>
    <row r="12" spans="1:22" x14ac:dyDescent="0.2">
      <c r="A12" s="16" t="s">
        <v>272</v>
      </c>
      <c r="B12" s="4">
        <v>0</v>
      </c>
      <c r="C12" s="4">
        <v>0</v>
      </c>
      <c r="D12" s="4">
        <v>0</v>
      </c>
      <c r="E12" s="4">
        <v>0</v>
      </c>
      <c r="F12" s="4">
        <f t="shared" si="0"/>
        <v>1494440000</v>
      </c>
      <c r="G12" s="4">
        <v>332800</v>
      </c>
      <c r="H12" s="4">
        <v>463900</v>
      </c>
      <c r="I12" s="4">
        <v>-131100</v>
      </c>
      <c r="J12" s="4">
        <v>-4410780000</v>
      </c>
      <c r="K12" s="4">
        <f t="shared" si="1"/>
        <v>-212621872000</v>
      </c>
      <c r="L12" s="4">
        <v>2816</v>
      </c>
      <c r="M12" s="4">
        <v>1382</v>
      </c>
      <c r="N12" s="4">
        <v>268</v>
      </c>
      <c r="O12" s="4">
        <v>252</v>
      </c>
      <c r="P12" s="4">
        <v>3281300</v>
      </c>
      <c r="Q12" s="4">
        <v>2785800</v>
      </c>
      <c r="R12" s="5">
        <v>2.7200000000000002E-2</v>
      </c>
      <c r="S12" s="4">
        <v>6326633</v>
      </c>
      <c r="T12" s="4">
        <f t="shared" si="2"/>
        <v>2713045.5</v>
      </c>
      <c r="U12" s="4">
        <f t="shared" si="3"/>
        <v>3571390</v>
      </c>
      <c r="V12" s="5">
        <v>2.35E-2</v>
      </c>
    </row>
    <row r="13" spans="1:22" x14ac:dyDescent="0.2">
      <c r="A13" s="16" t="s">
        <v>248</v>
      </c>
      <c r="B13" s="4">
        <v>0</v>
      </c>
      <c r="C13" s="4">
        <v>0</v>
      </c>
      <c r="D13" s="4">
        <v>0</v>
      </c>
      <c r="E13" s="4">
        <v>0</v>
      </c>
      <c r="F13" s="4">
        <f t="shared" si="0"/>
        <v>1494440000</v>
      </c>
      <c r="G13" s="4">
        <v>312600</v>
      </c>
      <c r="H13" s="4">
        <v>278800</v>
      </c>
      <c r="I13" s="4">
        <v>33800</v>
      </c>
      <c r="J13" s="4">
        <v>1136835000</v>
      </c>
      <c r="K13" s="4">
        <f t="shared" si="1"/>
        <v>-208211092000</v>
      </c>
      <c r="L13" s="4">
        <v>1097</v>
      </c>
      <c r="M13" s="4">
        <v>911</v>
      </c>
      <c r="N13" s="4">
        <v>132</v>
      </c>
      <c r="O13" s="4">
        <v>158</v>
      </c>
      <c r="P13" s="4">
        <v>1637500</v>
      </c>
      <c r="Q13" s="4">
        <v>1770400</v>
      </c>
      <c r="R13" s="5">
        <v>3.0999999999999999E-3</v>
      </c>
      <c r="S13" s="4">
        <v>3571390</v>
      </c>
      <c r="T13" s="4">
        <f t="shared" si="2"/>
        <v>6279729.5</v>
      </c>
      <c r="U13" s="4">
        <f t="shared" si="3"/>
        <v>3711936</v>
      </c>
      <c r="V13" s="5">
        <v>1.2E-2</v>
      </c>
    </row>
    <row r="14" spans="1:22" x14ac:dyDescent="0.2">
      <c r="A14" s="16" t="s">
        <v>240</v>
      </c>
      <c r="B14" s="4">
        <v>0</v>
      </c>
      <c r="C14" s="4">
        <v>0</v>
      </c>
      <c r="D14" s="4">
        <v>0</v>
      </c>
      <c r="E14" s="4">
        <v>0</v>
      </c>
      <c r="F14" s="4">
        <f t="shared" si="0"/>
        <v>1494440000</v>
      </c>
      <c r="G14" s="4">
        <v>1218600</v>
      </c>
      <c r="H14" s="4">
        <v>877600</v>
      </c>
      <c r="I14" s="4">
        <v>341000</v>
      </c>
      <c r="J14" s="4">
        <v>11826430000</v>
      </c>
      <c r="K14" s="4">
        <f t="shared" si="1"/>
        <v>-209347927000</v>
      </c>
      <c r="L14" s="4">
        <v>3828</v>
      </c>
      <c r="M14" s="4">
        <v>1741</v>
      </c>
      <c r="N14" s="4">
        <v>502</v>
      </c>
      <c r="O14" s="4">
        <v>316</v>
      </c>
      <c r="P14" s="4">
        <v>6034000</v>
      </c>
      <c r="Q14" s="4">
        <v>3847900</v>
      </c>
      <c r="R14" s="5">
        <v>1.54E-2</v>
      </c>
      <c r="S14" s="4">
        <v>10076237</v>
      </c>
      <c r="T14" s="4">
        <f t="shared" si="2"/>
        <v>3679661.5</v>
      </c>
      <c r="U14" s="4">
        <f t="shared" si="3"/>
        <v>2016434</v>
      </c>
      <c r="V14" s="5">
        <v>3.27E-2</v>
      </c>
    </row>
    <row r="15" spans="1:22" x14ac:dyDescent="0.2">
      <c r="A15" s="16" t="s">
        <v>239</v>
      </c>
      <c r="B15" s="4">
        <v>504900</v>
      </c>
      <c r="C15" s="4">
        <v>504900</v>
      </c>
      <c r="D15" s="4">
        <v>0</v>
      </c>
      <c r="E15" s="4">
        <v>0</v>
      </c>
      <c r="F15" s="4">
        <f t="shared" si="0"/>
        <v>1494440000</v>
      </c>
      <c r="G15" s="4">
        <v>54500</v>
      </c>
      <c r="H15" s="4">
        <v>1240100</v>
      </c>
      <c r="I15" s="4">
        <v>-1185600</v>
      </c>
      <c r="J15" s="4">
        <v>-38096795000</v>
      </c>
      <c r="K15" s="4">
        <f t="shared" si="1"/>
        <v>-221174357000</v>
      </c>
      <c r="L15" s="4">
        <v>1416</v>
      </c>
      <c r="M15" s="4">
        <v>1131</v>
      </c>
      <c r="N15" s="4">
        <v>235</v>
      </c>
      <c r="O15" s="4">
        <v>190</v>
      </c>
      <c r="P15" s="4">
        <v>3142000</v>
      </c>
      <c r="Q15" s="4">
        <v>2468600</v>
      </c>
      <c r="R15" s="5">
        <v>1.5600000000000001E-2</v>
      </c>
      <c r="S15" s="4">
        <v>5612090</v>
      </c>
      <c r="T15" s="4">
        <f t="shared" si="2"/>
        <v>2911209</v>
      </c>
      <c r="U15" s="4">
        <f t="shared" si="3"/>
        <v>1508215</v>
      </c>
      <c r="V15" s="5">
        <v>2.3099999999999999E-2</v>
      </c>
    </row>
    <row r="16" spans="1:22" x14ac:dyDescent="0.2">
      <c r="A16" s="16" t="s">
        <v>238</v>
      </c>
      <c r="B16" s="4">
        <v>905407</v>
      </c>
      <c r="C16" s="4">
        <v>905000</v>
      </c>
      <c r="D16" s="4">
        <v>407</v>
      </c>
      <c r="E16" s="4">
        <v>12980000</v>
      </c>
      <c r="F16" s="4">
        <f t="shared" si="0"/>
        <v>1494440000</v>
      </c>
      <c r="G16" s="4">
        <v>216700</v>
      </c>
      <c r="H16" s="4">
        <v>393101</v>
      </c>
      <c r="I16" s="4">
        <v>-176401</v>
      </c>
      <c r="J16" s="4">
        <v>-5665075000</v>
      </c>
      <c r="K16" s="4">
        <f t="shared" si="1"/>
        <v>-183077562000</v>
      </c>
      <c r="L16" s="4">
        <v>1035</v>
      </c>
      <c r="M16" s="4">
        <v>1131</v>
      </c>
      <c r="N16" s="4">
        <v>112</v>
      </c>
      <c r="O16" s="4">
        <v>184</v>
      </c>
      <c r="P16" s="4">
        <v>1545600</v>
      </c>
      <c r="Q16" s="4">
        <v>2164500</v>
      </c>
      <c r="R16" s="5">
        <v>9.4999999999999998E-3</v>
      </c>
      <c r="S16" s="4">
        <v>3711936</v>
      </c>
      <c r="T16" s="4">
        <f t="shared" si="2"/>
        <v>3306376</v>
      </c>
      <c r="U16" s="4">
        <f t="shared" si="3"/>
        <v>1508215</v>
      </c>
      <c r="V16" s="5">
        <v>1.3999999999999999E-2</v>
      </c>
    </row>
    <row r="17" spans="1:21" x14ac:dyDescent="0.2">
      <c r="A17" s="16" t="s">
        <v>234</v>
      </c>
      <c r="B17" s="4">
        <v>0</v>
      </c>
      <c r="C17" s="4">
        <v>0</v>
      </c>
      <c r="D17" s="4">
        <v>0</v>
      </c>
      <c r="E17" s="4">
        <v>0</v>
      </c>
      <c r="F17" s="4">
        <f t="shared" si="0"/>
        <v>1481460000</v>
      </c>
      <c r="G17" s="4">
        <v>692800</v>
      </c>
      <c r="H17" s="4">
        <v>369400</v>
      </c>
      <c r="I17" s="4">
        <v>323400</v>
      </c>
      <c r="J17" s="4">
        <v>11160640000</v>
      </c>
      <c r="K17" s="4">
        <f t="shared" si="1"/>
        <v>-177412487000</v>
      </c>
      <c r="L17" s="4">
        <v>1005</v>
      </c>
      <c r="M17" s="4">
        <v>1075</v>
      </c>
      <c r="N17" s="4">
        <v>107</v>
      </c>
      <c r="O17" s="4">
        <v>131</v>
      </c>
      <c r="P17" s="4">
        <v>73900</v>
      </c>
      <c r="Q17" s="4">
        <v>448600</v>
      </c>
      <c r="R17" s="5">
        <v>9.5999999999999992E-3</v>
      </c>
      <c r="S17" s="4">
        <v>4233088</v>
      </c>
      <c r="T17" s="4">
        <f t="shared" si="2"/>
        <v>3954290</v>
      </c>
      <c r="U17" s="4">
        <f t="shared" si="3"/>
        <v>1508215</v>
      </c>
    </row>
    <row r="18" spans="1:21" x14ac:dyDescent="0.2">
      <c r="A18" s="16" t="s">
        <v>233</v>
      </c>
      <c r="B18" s="4">
        <v>353000</v>
      </c>
      <c r="C18" s="4">
        <v>353000</v>
      </c>
      <c r="D18" s="4">
        <v>0</v>
      </c>
      <c r="E18" s="4">
        <v>0</v>
      </c>
      <c r="F18" s="4">
        <f t="shared" si="0"/>
        <v>1481460000</v>
      </c>
      <c r="G18" s="4">
        <v>816600</v>
      </c>
      <c r="H18" s="4">
        <v>885800</v>
      </c>
      <c r="I18" s="4">
        <v>-69200</v>
      </c>
      <c r="J18" s="4">
        <v>-2002190000</v>
      </c>
      <c r="K18" s="4">
        <f t="shared" si="1"/>
        <v>-188573127000</v>
      </c>
      <c r="L18" s="4"/>
      <c r="M18" s="4"/>
      <c r="N18" s="4"/>
      <c r="O18" s="4"/>
      <c r="P18" s="4">
        <v>3122700</v>
      </c>
      <c r="Q18" s="4">
        <v>2436200</v>
      </c>
      <c r="R18" s="5">
        <v>2.1099999999999997E-2</v>
      </c>
      <c r="S18" s="4">
        <v>5754815</v>
      </c>
      <c r="T18" s="4">
        <f t="shared" si="2"/>
        <v>2285056.5</v>
      </c>
      <c r="U18" s="4">
        <f t="shared" si="3"/>
        <v>1508215</v>
      </c>
    </row>
    <row r="19" spans="1:21" x14ac:dyDescent="0.2">
      <c r="A19" s="16" t="s">
        <v>232</v>
      </c>
      <c r="B19" s="4">
        <v>630000</v>
      </c>
      <c r="C19" s="4">
        <v>630408</v>
      </c>
      <c r="D19" s="4">
        <v>-408</v>
      </c>
      <c r="E19" s="4">
        <v>-12610000</v>
      </c>
      <c r="F19" s="4">
        <f t="shared" si="0"/>
        <v>1481460000</v>
      </c>
      <c r="G19" s="4">
        <v>302300</v>
      </c>
      <c r="H19" s="4">
        <v>27400</v>
      </c>
      <c r="I19" s="4">
        <v>274900</v>
      </c>
      <c r="J19" s="4">
        <v>8531265000</v>
      </c>
      <c r="K19" s="4">
        <f t="shared" si="1"/>
        <v>-186570937000</v>
      </c>
      <c r="L19" s="4"/>
      <c r="M19" s="4"/>
      <c r="N19" s="4"/>
      <c r="O19" s="4"/>
      <c r="P19" s="4">
        <v>984000</v>
      </c>
      <c r="Q19" s="4">
        <v>894700</v>
      </c>
      <c r="R19" s="5">
        <v>1.7000000000000001E-3</v>
      </c>
      <c r="S19" s="4">
        <v>2016434</v>
      </c>
      <c r="T19" s="4">
        <f t="shared" si="2"/>
        <v>2309047</v>
      </c>
      <c r="U19" s="4">
        <f t="shared" si="3"/>
        <v>1508215</v>
      </c>
    </row>
    <row r="20" spans="1:21" x14ac:dyDescent="0.2">
      <c r="A20" s="16" t="s">
        <v>231</v>
      </c>
      <c r="B20" s="4">
        <v>2513174</v>
      </c>
      <c r="C20" s="4">
        <v>2513174</v>
      </c>
      <c r="D20" s="4">
        <v>0</v>
      </c>
      <c r="E20" s="4">
        <v>0</v>
      </c>
      <c r="F20" s="4">
        <f t="shared" si="0"/>
        <v>1494070000</v>
      </c>
      <c r="G20" s="4">
        <v>704400</v>
      </c>
      <c r="H20" s="4">
        <v>2859874</v>
      </c>
      <c r="I20" s="4">
        <v>-2155474</v>
      </c>
      <c r="J20" s="4">
        <v>-70374830000</v>
      </c>
      <c r="K20" s="4">
        <f t="shared" si="1"/>
        <v>-195102202000</v>
      </c>
      <c r="L20" s="4"/>
      <c r="M20" s="4"/>
      <c r="N20" s="4"/>
      <c r="O20" s="4"/>
      <c r="P20" s="4">
        <v>365400</v>
      </c>
      <c r="Q20" s="4">
        <v>1043900</v>
      </c>
      <c r="R20" s="5">
        <v>-4.7999999999999996E-3</v>
      </c>
      <c r="S20" s="4">
        <v>1508215</v>
      </c>
      <c r="T20" s="4">
        <f t="shared" si="2"/>
        <v>2370673</v>
      </c>
      <c r="U20" s="4">
        <f t="shared" si="3"/>
        <v>1747233</v>
      </c>
    </row>
    <row r="21" spans="1:21" x14ac:dyDescent="0.2">
      <c r="A21" s="16" t="s">
        <v>230</v>
      </c>
      <c r="B21" s="4">
        <v>0</v>
      </c>
      <c r="C21" s="4">
        <v>0</v>
      </c>
      <c r="D21" s="4">
        <v>0</v>
      </c>
      <c r="E21" s="4">
        <v>0</v>
      </c>
      <c r="F21" s="4">
        <f t="shared" si="0"/>
        <v>1494070000</v>
      </c>
      <c r="G21" s="4">
        <v>671700</v>
      </c>
      <c r="H21" s="4">
        <v>151600</v>
      </c>
      <c r="I21" s="4">
        <v>520100</v>
      </c>
      <c r="J21" s="4">
        <v>16051175000</v>
      </c>
      <c r="K21" s="4">
        <f t="shared" si="1"/>
        <v>-124727372000</v>
      </c>
      <c r="L21" s="4"/>
      <c r="M21" s="4"/>
      <c r="N21" s="4"/>
      <c r="O21" s="4"/>
      <c r="P21" s="4">
        <v>1446500</v>
      </c>
      <c r="Q21" s="4">
        <v>1009700</v>
      </c>
      <c r="R21" s="5">
        <v>1.15E-2</v>
      </c>
      <c r="S21" s="4">
        <v>2572700</v>
      </c>
      <c r="T21" s="4">
        <f t="shared" si="2"/>
        <v>1734984.5</v>
      </c>
      <c r="U21" s="4">
        <f t="shared" si="3"/>
        <v>1747233</v>
      </c>
    </row>
    <row r="22" spans="1:21" x14ac:dyDescent="0.2">
      <c r="A22" s="16" t="s">
        <v>229</v>
      </c>
      <c r="B22" s="4">
        <v>1138400</v>
      </c>
      <c r="C22" s="4">
        <v>1138400</v>
      </c>
      <c r="D22" s="4">
        <v>0</v>
      </c>
      <c r="E22" s="4">
        <v>0</v>
      </c>
      <c r="F22" s="4">
        <f t="shared" si="0"/>
        <v>1494070000</v>
      </c>
      <c r="G22" s="4">
        <v>1173600</v>
      </c>
      <c r="H22" s="4">
        <v>324400</v>
      </c>
      <c r="I22" s="4">
        <v>849200</v>
      </c>
      <c r="J22" s="4">
        <v>26389914000</v>
      </c>
      <c r="K22" s="4">
        <f t="shared" si="1"/>
        <v>-140778547000</v>
      </c>
      <c r="L22" s="4"/>
      <c r="M22" s="4"/>
      <c r="N22" s="4"/>
      <c r="O22" s="4"/>
      <c r="P22" s="4">
        <v>826200</v>
      </c>
      <c r="Q22" s="4">
        <v>919600</v>
      </c>
      <c r="R22" s="5">
        <v>-1.6000000000000001E-3</v>
      </c>
      <c r="S22" s="4">
        <v>1854701</v>
      </c>
      <c r="T22" s="4">
        <f t="shared" si="2"/>
        <v>2616723.5</v>
      </c>
      <c r="U22" s="4">
        <f t="shared" si="3"/>
        <v>1747233</v>
      </c>
    </row>
    <row r="23" spans="1:21" x14ac:dyDescent="0.2">
      <c r="A23" s="16" t="s">
        <v>228</v>
      </c>
      <c r="B23" s="4">
        <v>0</v>
      </c>
      <c r="C23" s="4">
        <v>0</v>
      </c>
      <c r="D23" s="4">
        <v>0</v>
      </c>
      <c r="E23" s="4">
        <v>0</v>
      </c>
      <c r="F23" s="4">
        <f t="shared" si="0"/>
        <v>1494070000</v>
      </c>
      <c r="G23" s="4">
        <v>439800</v>
      </c>
      <c r="H23" s="4">
        <v>1103800</v>
      </c>
      <c r="I23" s="4">
        <v>-664000</v>
      </c>
      <c r="J23" s="4">
        <v>-20116080000</v>
      </c>
      <c r="K23" s="4">
        <f t="shared" si="1"/>
        <v>-167168461000</v>
      </c>
      <c r="L23" s="4"/>
      <c r="M23" s="4"/>
      <c r="N23" s="4"/>
      <c r="O23" s="4"/>
      <c r="P23" s="4">
        <v>766300</v>
      </c>
      <c r="Q23" s="4">
        <v>1231800</v>
      </c>
      <c r="R23" s="5">
        <v>9.8999999999999991E-3</v>
      </c>
      <c r="S23" s="4">
        <v>2483222</v>
      </c>
      <c r="T23" s="4">
        <f t="shared" si="2"/>
        <v>3796593.5</v>
      </c>
      <c r="U23" s="4">
        <f t="shared" si="3"/>
        <v>1747233</v>
      </c>
    </row>
    <row r="24" spans="1:21" x14ac:dyDescent="0.2">
      <c r="A24" s="16" t="s">
        <v>222</v>
      </c>
      <c r="B24" s="4">
        <v>1272274</v>
      </c>
      <c r="C24" s="4">
        <v>1272274</v>
      </c>
      <c r="D24" s="4">
        <v>0</v>
      </c>
      <c r="E24" s="4">
        <v>0</v>
      </c>
      <c r="F24" s="4">
        <f t="shared" si="0"/>
        <v>1494070000</v>
      </c>
      <c r="G24" s="4">
        <v>1402474</v>
      </c>
      <c r="H24" s="4">
        <v>758100</v>
      </c>
      <c r="I24" s="4">
        <v>644374</v>
      </c>
      <c r="J24" s="4">
        <v>20669566000</v>
      </c>
      <c r="K24" s="4">
        <f t="shared" si="1"/>
        <v>-147052381000</v>
      </c>
      <c r="L24" s="4"/>
      <c r="M24" s="4"/>
      <c r="N24" s="4"/>
      <c r="O24" s="4"/>
      <c r="P24" s="4">
        <v>685200</v>
      </c>
      <c r="Q24" s="4">
        <v>939400</v>
      </c>
      <c r="R24" s="5">
        <v>-8.1000000000000013E-3</v>
      </c>
      <c r="S24" s="4">
        <v>1747233</v>
      </c>
      <c r="T24" s="4">
        <f t="shared" si="2"/>
        <v>2300511.5</v>
      </c>
      <c r="U24" s="4">
        <f t="shared" si="3"/>
        <v>2110482</v>
      </c>
    </row>
    <row r="25" spans="1:21" x14ac:dyDescent="0.2">
      <c r="A25" s="16" t="s">
        <v>213</v>
      </c>
      <c r="B25" s="4">
        <v>80390</v>
      </c>
      <c r="C25" s="4">
        <v>80000</v>
      </c>
      <c r="D25" s="4">
        <v>390</v>
      </c>
      <c r="E25" s="4">
        <v>11710000</v>
      </c>
      <c r="F25" s="4">
        <f t="shared" si="0"/>
        <v>1494070000</v>
      </c>
      <c r="G25" s="4">
        <v>788700</v>
      </c>
      <c r="H25" s="4">
        <v>1088900</v>
      </c>
      <c r="I25" s="4">
        <v>-300200</v>
      </c>
      <c r="J25" s="4">
        <v>-8934137000</v>
      </c>
      <c r="K25" s="4">
        <f t="shared" si="1"/>
        <v>-167721947000</v>
      </c>
      <c r="L25" s="4"/>
      <c r="M25" s="4"/>
      <c r="N25" s="4"/>
      <c r="O25" s="4"/>
      <c r="P25" s="4">
        <v>625200</v>
      </c>
      <c r="Q25" s="4">
        <v>1171300</v>
      </c>
      <c r="R25" s="5">
        <v>1.84E-2</v>
      </c>
      <c r="S25" s="4">
        <v>2110482</v>
      </c>
      <c r="T25" s="4">
        <f t="shared" si="2"/>
        <v>2737217.5</v>
      </c>
      <c r="U25" s="4">
        <f t="shared" si="3"/>
        <v>2153765</v>
      </c>
    </row>
    <row r="26" spans="1:21" x14ac:dyDescent="0.2">
      <c r="A26" s="16" t="s">
        <v>212</v>
      </c>
      <c r="B26" s="4">
        <v>104400</v>
      </c>
      <c r="C26" s="4">
        <v>102500</v>
      </c>
      <c r="D26" s="4">
        <v>1900</v>
      </c>
      <c r="E26" s="4">
        <v>58140000</v>
      </c>
      <c r="F26" s="4">
        <f t="shared" si="0"/>
        <v>1482360000</v>
      </c>
      <c r="G26" s="4">
        <v>719500</v>
      </c>
      <c r="H26" s="4">
        <v>734000</v>
      </c>
      <c r="I26" s="4">
        <v>-14500</v>
      </c>
      <c r="J26" s="4">
        <v>-385537000</v>
      </c>
      <c r="K26" s="4">
        <f>K27+J26</f>
        <v>-158787810000</v>
      </c>
      <c r="L26" s="4"/>
      <c r="M26" s="4"/>
      <c r="N26" s="4"/>
      <c r="O26" s="4"/>
      <c r="P26" s="4">
        <v>941800</v>
      </c>
      <c r="Q26" s="4">
        <v>1206600</v>
      </c>
      <c r="R26" s="5">
        <v>-1.7899999999999999E-2</v>
      </c>
      <c r="S26" s="4">
        <v>2379664</v>
      </c>
      <c r="T26" s="4">
        <f t="shared" si="2"/>
        <v>3458079</v>
      </c>
      <c r="U26" s="4">
        <f t="shared" si="3"/>
        <v>1615268</v>
      </c>
    </row>
    <row r="27" spans="1:21" x14ac:dyDescent="0.2">
      <c r="A27" s="16" t="s">
        <v>211</v>
      </c>
      <c r="B27" s="4">
        <v>0</v>
      </c>
      <c r="C27" s="4">
        <v>0</v>
      </c>
      <c r="D27" s="4">
        <v>0</v>
      </c>
      <c r="E27" s="4">
        <v>0</v>
      </c>
      <c r="F27" s="4">
        <f t="shared" si="0"/>
        <v>1424220000</v>
      </c>
      <c r="G27" s="4">
        <v>405100</v>
      </c>
      <c r="H27" s="4">
        <v>413200</v>
      </c>
      <c r="I27" s="4">
        <v>-8100</v>
      </c>
      <c r="J27" s="4">
        <v>-233685000</v>
      </c>
      <c r="K27" s="4">
        <f>J27+K29</f>
        <v>-158402273000</v>
      </c>
      <c r="R27" s="5">
        <v>1.7000000000000001E-3</v>
      </c>
      <c r="S27" s="4">
        <v>2153765</v>
      </c>
      <c r="T27" s="4">
        <f t="shared" si="2"/>
        <v>2625252</v>
      </c>
      <c r="U27" s="4">
        <f t="shared" si="3"/>
        <v>1615268</v>
      </c>
    </row>
    <row r="28" spans="1:21" x14ac:dyDescent="0.2">
      <c r="A28" s="16" t="s">
        <v>210</v>
      </c>
      <c r="B28" s="4">
        <v>76500</v>
      </c>
      <c r="C28" s="4">
        <v>76890</v>
      </c>
      <c r="D28" s="4">
        <v>-390</v>
      </c>
      <c r="E28" s="4">
        <v>-11970000</v>
      </c>
      <c r="F28" s="4">
        <f t="shared" si="0"/>
        <v>1424220000</v>
      </c>
      <c r="L28" s="4"/>
      <c r="M28" s="4"/>
      <c r="N28" s="4"/>
      <c r="O28" s="4"/>
      <c r="P28" s="4">
        <v>671000</v>
      </c>
      <c r="Q28" s="4">
        <v>1755900</v>
      </c>
      <c r="R28" s="5">
        <v>1.7000000000000001E-3</v>
      </c>
      <c r="S28" s="4">
        <v>2553679</v>
      </c>
      <c r="T28" s="4">
        <f t="shared" si="2"/>
        <v>2933872</v>
      </c>
      <c r="U28" s="4">
        <f t="shared" si="3"/>
        <v>1615268</v>
      </c>
    </row>
    <row r="29" spans="1:21" x14ac:dyDescent="0.2">
      <c r="A29" s="16" t="s">
        <v>209</v>
      </c>
      <c r="B29" s="4">
        <v>4404300</v>
      </c>
      <c r="C29" s="4">
        <v>4406200</v>
      </c>
      <c r="D29" s="4">
        <v>-1900</v>
      </c>
      <c r="E29" s="4">
        <v>-58330000</v>
      </c>
      <c r="F29" s="4">
        <f t="shared" si="0"/>
        <v>1436190000</v>
      </c>
      <c r="G29" s="4">
        <v>61200</v>
      </c>
      <c r="H29" s="4">
        <v>4979700</v>
      </c>
      <c r="I29" s="4">
        <v>-4918500</v>
      </c>
      <c r="J29" s="4">
        <v>-158168588000</v>
      </c>
      <c r="K29" s="4">
        <f>J29</f>
        <v>-158168588000</v>
      </c>
      <c r="R29" s="5">
        <v>-1.77E-2</v>
      </c>
      <c r="S29" s="4">
        <v>3109879</v>
      </c>
      <c r="T29" s="4">
        <f t="shared" si="2"/>
        <v>1974703</v>
      </c>
      <c r="U29" s="4">
        <f t="shared" si="3"/>
        <v>1615268</v>
      </c>
    </row>
    <row r="30" spans="1:21" x14ac:dyDescent="0.2">
      <c r="A30" s="16" t="s">
        <v>208</v>
      </c>
      <c r="B30" s="4">
        <v>0</v>
      </c>
      <c r="C30" s="4">
        <v>0</v>
      </c>
      <c r="D30" s="4">
        <v>0</v>
      </c>
      <c r="E30" s="4">
        <v>0</v>
      </c>
      <c r="F30" s="4">
        <f t="shared" si="0"/>
        <v>1494520000</v>
      </c>
      <c r="R30" s="5">
        <v>6.5000000000000006E-3</v>
      </c>
      <c r="S30" s="4">
        <v>2168646</v>
      </c>
      <c r="T30" s="4">
        <f t="shared" si="2"/>
        <v>2676940.5</v>
      </c>
      <c r="U30" s="4">
        <f t="shared" si="3"/>
        <v>1615268</v>
      </c>
    </row>
    <row r="31" spans="1:21" x14ac:dyDescent="0.2">
      <c r="A31" s="16" t="s">
        <v>207</v>
      </c>
      <c r="B31" s="4">
        <v>4354300</v>
      </c>
      <c r="C31" s="4">
        <v>4354300</v>
      </c>
      <c r="D31" s="4">
        <v>0</v>
      </c>
      <c r="E31" s="4">
        <v>0</v>
      </c>
      <c r="F31" s="4">
        <f t="shared" si="0"/>
        <v>1494520000</v>
      </c>
      <c r="R31" s="5">
        <v>-3.2000000000000002E-3</v>
      </c>
      <c r="S31" s="4">
        <v>1615268</v>
      </c>
      <c r="T31" s="4">
        <f t="shared" si="2"/>
        <v>2900437.5</v>
      </c>
      <c r="U31" s="4">
        <f t="shared" si="3"/>
        <v>2490541</v>
      </c>
    </row>
    <row r="32" spans="1:21" x14ac:dyDescent="0.2">
      <c r="A32" s="16" t="s">
        <v>206</v>
      </c>
      <c r="B32" s="4">
        <v>4755110</v>
      </c>
      <c r="C32" s="4">
        <v>4755110</v>
      </c>
      <c r="D32" s="4">
        <v>0</v>
      </c>
      <c r="E32" s="4">
        <v>0</v>
      </c>
      <c r="F32" s="4">
        <f t="shared" si="0"/>
        <v>1494520000</v>
      </c>
      <c r="R32" s="5">
        <v>3.3E-3</v>
      </c>
      <c r="S32" s="4">
        <v>2750225</v>
      </c>
      <c r="T32" s="4">
        <f t="shared" si="2"/>
        <v>5272351</v>
      </c>
      <c r="U32" s="4">
        <f t="shared" si="3"/>
        <v>2490541</v>
      </c>
    </row>
    <row r="33" spans="1:21" x14ac:dyDescent="0.2">
      <c r="A33" s="16" t="s">
        <v>205</v>
      </c>
      <c r="B33" s="4">
        <v>2000000</v>
      </c>
      <c r="C33" s="4">
        <v>2000000</v>
      </c>
      <c r="D33" s="4">
        <v>0</v>
      </c>
      <c r="E33" s="4">
        <v>0</v>
      </c>
      <c r="F33" s="4">
        <f t="shared" si="0"/>
        <v>1494520000</v>
      </c>
      <c r="R33" s="5">
        <v>1.49E-2</v>
      </c>
      <c r="S33" s="4">
        <v>5845954</v>
      </c>
      <c r="T33" s="4">
        <f t="shared" si="2"/>
        <v>2885700</v>
      </c>
      <c r="U33" s="4">
        <f t="shared" si="3"/>
        <v>2490541</v>
      </c>
    </row>
    <row r="34" spans="1:21" x14ac:dyDescent="0.2">
      <c r="A34" s="16" t="s">
        <v>204</v>
      </c>
      <c r="B34" s="4">
        <v>3000000</v>
      </c>
      <c r="C34" s="4">
        <v>3000000</v>
      </c>
      <c r="D34" s="4">
        <v>0</v>
      </c>
      <c r="E34" s="4">
        <v>0</v>
      </c>
      <c r="F34" s="4">
        <f t="shared" si="0"/>
        <v>1494520000</v>
      </c>
      <c r="R34" s="5">
        <v>1.1699999999999999E-2</v>
      </c>
      <c r="S34" s="4">
        <v>2490541</v>
      </c>
      <c r="T34" s="4">
        <f t="shared" si="2"/>
        <v>2465796</v>
      </c>
      <c r="U34" s="4">
        <f t="shared" si="3"/>
        <v>1780760</v>
      </c>
    </row>
    <row r="35" spans="1:21" x14ac:dyDescent="0.2">
      <c r="A35" s="16" t="s">
        <v>203</v>
      </c>
      <c r="B35" s="4">
        <v>0</v>
      </c>
      <c r="C35" s="4">
        <v>0</v>
      </c>
      <c r="D35" s="4">
        <v>0</v>
      </c>
      <c r="E35" s="4">
        <v>0</v>
      </c>
      <c r="F35" s="4">
        <f t="shared" si="0"/>
        <v>1494520000</v>
      </c>
      <c r="R35" s="5">
        <v>-4.8999999999999998E-3</v>
      </c>
      <c r="S35" s="4">
        <v>3094771</v>
      </c>
      <c r="T35" s="4">
        <f t="shared" si="2"/>
        <v>3503338.5</v>
      </c>
      <c r="U35" s="4">
        <f t="shared" si="3"/>
        <v>1780760</v>
      </c>
    </row>
    <row r="36" spans="1:21" x14ac:dyDescent="0.2">
      <c r="A36" s="16" t="s">
        <v>202</v>
      </c>
      <c r="B36" s="4">
        <v>0</v>
      </c>
      <c r="C36" s="4">
        <v>0</v>
      </c>
      <c r="D36" s="4">
        <v>0</v>
      </c>
      <c r="E36" s="4">
        <v>0</v>
      </c>
      <c r="F36" s="4">
        <f t="shared" si="0"/>
        <v>1494520000</v>
      </c>
      <c r="R36" s="5">
        <v>1.52E-2</v>
      </c>
      <c r="S36" s="4">
        <v>4762393</v>
      </c>
      <c r="T36" s="4">
        <f t="shared" si="2"/>
        <v>3508878.5</v>
      </c>
      <c r="U36" s="4">
        <f t="shared" si="3"/>
        <v>1780760</v>
      </c>
    </row>
    <row r="37" spans="1:21" x14ac:dyDescent="0.2">
      <c r="A37" s="16" t="s">
        <v>201</v>
      </c>
      <c r="B37" s="4">
        <v>2234210</v>
      </c>
      <c r="C37" s="4">
        <v>2234210</v>
      </c>
      <c r="D37" s="4">
        <v>0</v>
      </c>
      <c r="E37" s="4">
        <v>0</v>
      </c>
      <c r="F37" s="4">
        <f t="shared" si="0"/>
        <v>1494520000</v>
      </c>
      <c r="R37" s="5">
        <v>8.5000000000000006E-3</v>
      </c>
      <c r="S37" s="4">
        <v>2696825</v>
      </c>
      <c r="T37" s="4">
        <f t="shared" si="2"/>
        <v>3920987</v>
      </c>
      <c r="U37" s="4">
        <f t="shared" si="3"/>
        <v>1780760</v>
      </c>
    </row>
    <row r="38" spans="1:21" x14ac:dyDescent="0.2">
      <c r="A38" s="16" t="s">
        <v>200</v>
      </c>
      <c r="B38" s="4">
        <v>0</v>
      </c>
      <c r="C38" s="4">
        <v>0</v>
      </c>
      <c r="D38" s="4">
        <v>0</v>
      </c>
      <c r="E38" s="4">
        <v>0</v>
      </c>
      <c r="F38" s="4">
        <f t="shared" si="0"/>
        <v>1494520000</v>
      </c>
      <c r="R38" s="5">
        <v>-1.3300000000000001E-2</v>
      </c>
      <c r="S38" s="4">
        <v>2757865</v>
      </c>
      <c r="T38" s="4">
        <f t="shared" si="2"/>
        <v>2011067.5</v>
      </c>
      <c r="U38" s="4">
        <f t="shared" si="3"/>
        <v>1780760</v>
      </c>
    </row>
    <row r="39" spans="1:21" x14ac:dyDescent="0.2">
      <c r="A39" s="16" t="s">
        <v>199</v>
      </c>
      <c r="B39" s="4">
        <v>2029100</v>
      </c>
      <c r="C39" s="4">
        <v>2029100</v>
      </c>
      <c r="D39" s="4">
        <v>0</v>
      </c>
      <c r="E39" s="4">
        <v>0</v>
      </c>
      <c r="F39" s="4">
        <f t="shared" si="0"/>
        <v>1494520000</v>
      </c>
      <c r="R39" s="5">
        <v>-1.6000000000000001E-3</v>
      </c>
      <c r="S39" s="4">
        <v>1780760</v>
      </c>
      <c r="T39" s="4">
        <f t="shared" si="2"/>
        <v>3705723</v>
      </c>
      <c r="U39" s="4">
        <f t="shared" si="3"/>
        <v>1836821</v>
      </c>
    </row>
    <row r="40" spans="1:21" x14ac:dyDescent="0.2">
      <c r="A40" s="16" t="s">
        <v>198</v>
      </c>
      <c r="B40" s="4">
        <v>593400</v>
      </c>
      <c r="C40" s="4">
        <v>593400</v>
      </c>
      <c r="D40" s="4">
        <v>0</v>
      </c>
      <c r="E40" s="4">
        <v>0</v>
      </c>
      <c r="F40" s="4">
        <f t="shared" si="0"/>
        <v>1494520000</v>
      </c>
      <c r="R40" s="5">
        <v>2.2200000000000001E-2</v>
      </c>
      <c r="S40" s="4">
        <v>3738613</v>
      </c>
      <c r="T40" s="4">
        <f t="shared" si="2"/>
        <v>3515796.5</v>
      </c>
      <c r="U40" s="4">
        <f t="shared" si="3"/>
        <v>1836821</v>
      </c>
    </row>
    <row r="41" spans="1:21" x14ac:dyDescent="0.2">
      <c r="A41" s="16" t="s">
        <v>197</v>
      </c>
      <c r="B41" s="4">
        <v>27070</v>
      </c>
      <c r="C41" s="4">
        <v>27070</v>
      </c>
      <c r="D41" s="4">
        <v>0</v>
      </c>
      <c r="E41" s="4">
        <v>0</v>
      </c>
      <c r="F41" s="4">
        <f t="shared" si="0"/>
        <v>1494520000</v>
      </c>
      <c r="R41" s="5">
        <v>-2.4900000000000002E-2</v>
      </c>
      <c r="S41" s="4">
        <v>3050650</v>
      </c>
      <c r="T41" s="4">
        <f t="shared" si="2"/>
        <v>3579345</v>
      </c>
      <c r="U41" s="4">
        <f t="shared" si="3"/>
        <v>1836821</v>
      </c>
    </row>
    <row r="42" spans="1:21" x14ac:dyDescent="0.2">
      <c r="A42" s="16" t="s">
        <v>196</v>
      </c>
      <c r="B42" s="4">
        <v>2282400</v>
      </c>
      <c r="C42" s="4">
        <v>2282400</v>
      </c>
      <c r="D42" s="4">
        <v>0</v>
      </c>
      <c r="E42" s="4">
        <v>0</v>
      </c>
      <c r="F42" s="4">
        <f t="shared" si="0"/>
        <v>1494520000</v>
      </c>
      <c r="R42" s="5">
        <v>-1.15E-2</v>
      </c>
      <c r="S42" s="4">
        <v>4698748</v>
      </c>
      <c r="T42" s="4">
        <f t="shared" si="2"/>
        <v>3677851.5</v>
      </c>
      <c r="U42" s="4">
        <f t="shared" si="3"/>
        <v>1836821</v>
      </c>
    </row>
    <row r="43" spans="1:21" x14ac:dyDescent="0.2">
      <c r="A43" s="16" t="s">
        <v>195</v>
      </c>
      <c r="B43" s="4">
        <v>1633500</v>
      </c>
      <c r="C43" s="4">
        <v>1500000</v>
      </c>
      <c r="D43" s="4">
        <v>133500</v>
      </c>
      <c r="E43" s="4">
        <v>4255710000</v>
      </c>
      <c r="F43" s="4">
        <f t="shared" si="0"/>
        <v>1494520000</v>
      </c>
      <c r="R43" s="5">
        <v>-1.77E-2</v>
      </c>
      <c r="S43" s="4">
        <v>3280859</v>
      </c>
      <c r="T43" s="4">
        <f t="shared" si="2"/>
        <v>3045908</v>
      </c>
      <c r="U43" s="4">
        <f t="shared" si="3"/>
        <v>1836821</v>
      </c>
    </row>
    <row r="44" spans="1:21" x14ac:dyDescent="0.2">
      <c r="A44" s="16" t="s">
        <v>194</v>
      </c>
      <c r="B44" s="4">
        <v>2000000</v>
      </c>
      <c r="C44" s="4">
        <v>2000000</v>
      </c>
      <c r="D44" s="4">
        <v>0</v>
      </c>
      <c r="E44" s="4">
        <v>0</v>
      </c>
      <c r="F44" s="4">
        <f t="shared" si="0"/>
        <v>-2761190000</v>
      </c>
      <c r="R44" s="5">
        <v>4.8999999999999998E-3</v>
      </c>
      <c r="S44" s="4">
        <v>1836821</v>
      </c>
      <c r="T44" s="4">
        <f t="shared" si="2"/>
        <v>3060065.5</v>
      </c>
      <c r="U44" s="4">
        <f t="shared" si="3"/>
        <v>2241375</v>
      </c>
    </row>
    <row r="45" spans="1:21" x14ac:dyDescent="0.2">
      <c r="A45" s="16" t="s">
        <v>193</v>
      </c>
      <c r="B45" s="4">
        <v>788400</v>
      </c>
      <c r="C45" s="4">
        <v>788400</v>
      </c>
      <c r="D45" s="4">
        <v>0</v>
      </c>
      <c r="E45" s="4">
        <v>0</v>
      </c>
      <c r="F45" s="4">
        <f t="shared" si="0"/>
        <v>-2761190000</v>
      </c>
      <c r="R45" s="5">
        <v>-6.4000000000000003E-3</v>
      </c>
      <c r="S45" s="4">
        <v>2244284</v>
      </c>
      <c r="T45" s="4">
        <f t="shared" si="2"/>
        <v>2915009.5</v>
      </c>
      <c r="U45" s="4">
        <f t="shared" si="3"/>
        <v>2241375</v>
      </c>
    </row>
    <row r="46" spans="1:21" x14ac:dyDescent="0.2">
      <c r="A46" s="16" t="s">
        <v>192</v>
      </c>
      <c r="B46" s="4">
        <v>2416000</v>
      </c>
      <c r="C46" s="4">
        <v>2549500</v>
      </c>
      <c r="D46" s="4">
        <v>-133500</v>
      </c>
      <c r="E46" s="4">
        <v>-4108100000</v>
      </c>
      <c r="F46" s="4">
        <f t="shared" si="0"/>
        <v>-2761190000</v>
      </c>
      <c r="R46" s="5">
        <v>-4.7999999999999996E-3</v>
      </c>
      <c r="S46" s="4">
        <v>4320932</v>
      </c>
      <c r="T46" s="4">
        <f t="shared" si="2"/>
        <v>4193335</v>
      </c>
      <c r="U46" s="4">
        <f t="shared" si="3"/>
        <v>2241375</v>
      </c>
    </row>
    <row r="47" spans="1:21" x14ac:dyDescent="0.2">
      <c r="A47" s="16" t="s">
        <v>191</v>
      </c>
      <c r="B47" s="4">
        <v>30000</v>
      </c>
      <c r="C47" s="4">
        <v>30000</v>
      </c>
      <c r="D47" s="4">
        <v>0</v>
      </c>
      <c r="E47" s="4">
        <v>0</v>
      </c>
      <c r="F47" s="4">
        <f t="shared" si="0"/>
        <v>1346910000</v>
      </c>
      <c r="R47" s="5">
        <v>-1.7299999999999999E-2</v>
      </c>
      <c r="S47" s="4">
        <v>5084109</v>
      </c>
      <c r="T47" s="4">
        <f t="shared" si="2"/>
        <v>5172665</v>
      </c>
      <c r="U47" s="4">
        <f t="shared" si="3"/>
        <v>2241375</v>
      </c>
    </row>
    <row r="48" spans="1:21" x14ac:dyDescent="0.2">
      <c r="A48" s="16" t="s">
        <v>190</v>
      </c>
      <c r="B48" s="4">
        <v>207400</v>
      </c>
      <c r="C48" s="4">
        <v>200000</v>
      </c>
      <c r="D48" s="4">
        <v>7400</v>
      </c>
      <c r="E48" s="4">
        <v>233100000</v>
      </c>
      <c r="F48" s="4">
        <f t="shared" si="0"/>
        <v>1346910000</v>
      </c>
      <c r="R48" s="5">
        <v>4.7999999999999996E-3</v>
      </c>
      <c r="S48" s="4">
        <v>2241375</v>
      </c>
      <c r="T48" s="4">
        <f t="shared" si="2"/>
        <v>4189980.5</v>
      </c>
      <c r="U48" s="4">
        <f t="shared" si="3"/>
        <v>2459942</v>
      </c>
    </row>
    <row r="49" spans="1:21" x14ac:dyDescent="0.2">
      <c r="A49" s="16" t="s">
        <v>189</v>
      </c>
      <c r="B49" s="4">
        <v>0</v>
      </c>
      <c r="C49" s="4">
        <v>0</v>
      </c>
      <c r="D49" s="4">
        <v>0</v>
      </c>
      <c r="E49" s="4">
        <v>0</v>
      </c>
      <c r="F49" s="4">
        <f t="shared" si="0"/>
        <v>1113810000</v>
      </c>
      <c r="R49" s="5">
        <v>1.6000000000000001E-3</v>
      </c>
      <c r="S49" s="4">
        <v>3672833</v>
      </c>
      <c r="T49" s="4">
        <f t="shared" si="2"/>
        <v>4231187</v>
      </c>
      <c r="U49" s="4">
        <f t="shared" si="3"/>
        <v>2459942</v>
      </c>
    </row>
    <row r="50" spans="1:21" x14ac:dyDescent="0.2">
      <c r="A50" s="16" t="s">
        <v>188</v>
      </c>
      <c r="B50" s="4">
        <v>20000</v>
      </c>
      <c r="C50" s="4">
        <v>20000</v>
      </c>
      <c r="D50" s="4">
        <v>0</v>
      </c>
      <c r="E50" s="4">
        <v>0</v>
      </c>
      <c r="F50" s="4">
        <f t="shared" si="0"/>
        <v>1113810000</v>
      </c>
      <c r="R50" s="5">
        <v>1.95E-2</v>
      </c>
      <c r="S50" s="4">
        <v>3980943</v>
      </c>
      <c r="T50" s="4">
        <f t="shared" si="2"/>
        <v>4274706</v>
      </c>
      <c r="U50" s="4">
        <f t="shared" si="3"/>
        <v>1509087</v>
      </c>
    </row>
    <row r="51" spans="1:21" x14ac:dyDescent="0.2">
      <c r="A51" s="16" t="s">
        <v>187</v>
      </c>
      <c r="B51" s="4">
        <v>2299700</v>
      </c>
      <c r="C51" s="4">
        <v>2307100</v>
      </c>
      <c r="D51" s="4">
        <v>-7400</v>
      </c>
      <c r="E51" s="4">
        <v>-228870000</v>
      </c>
      <c r="F51" s="4">
        <f t="shared" si="0"/>
        <v>1113810000</v>
      </c>
      <c r="R51" s="5">
        <v>-4.7999999999999996E-3</v>
      </c>
      <c r="S51" s="4">
        <v>2459942</v>
      </c>
      <c r="T51" s="4">
        <f t="shared" si="2"/>
        <v>5335814</v>
      </c>
      <c r="U51" s="4">
        <f t="shared" si="3"/>
        <v>1509087</v>
      </c>
    </row>
    <row r="52" spans="1:21" x14ac:dyDescent="0.2">
      <c r="A52" s="16" t="s">
        <v>186</v>
      </c>
      <c r="B52" s="4">
        <v>3100</v>
      </c>
      <c r="C52" s="4">
        <v>0</v>
      </c>
      <c r="D52" s="4">
        <v>3100</v>
      </c>
      <c r="E52" s="4">
        <v>96720000</v>
      </c>
      <c r="F52" s="4">
        <f t="shared" si="0"/>
        <v>1342680000</v>
      </c>
      <c r="R52" s="5">
        <v>-1.4199999999999999E-2</v>
      </c>
      <c r="S52" s="4">
        <v>4074844</v>
      </c>
      <c r="T52" s="4">
        <f t="shared" si="2"/>
        <v>4064856.5</v>
      </c>
      <c r="U52" s="4">
        <f t="shared" si="3"/>
        <v>1509087</v>
      </c>
    </row>
    <row r="53" spans="1:21" x14ac:dyDescent="0.2">
      <c r="A53" s="16" t="s">
        <v>185</v>
      </c>
      <c r="B53" s="4">
        <v>0</v>
      </c>
      <c r="C53" s="4">
        <v>0</v>
      </c>
      <c r="D53" s="4">
        <v>0</v>
      </c>
      <c r="E53" s="4">
        <v>0</v>
      </c>
      <c r="F53" s="4">
        <f t="shared" si="0"/>
        <v>1245960000</v>
      </c>
      <c r="R53" s="5">
        <v>-9.3999999999999986E-3</v>
      </c>
      <c r="S53" s="4">
        <v>4254995</v>
      </c>
      <c r="T53" s="4">
        <f t="shared" si="2"/>
        <v>5277190.5</v>
      </c>
      <c r="U53" s="4">
        <f t="shared" si="3"/>
        <v>1509087</v>
      </c>
    </row>
    <row r="54" spans="1:21" x14ac:dyDescent="0.2">
      <c r="A54" s="16" t="s">
        <v>184</v>
      </c>
      <c r="B54" s="4">
        <v>0</v>
      </c>
      <c r="C54" s="4">
        <v>0</v>
      </c>
      <c r="D54" s="4">
        <v>0</v>
      </c>
      <c r="E54" s="4">
        <v>0</v>
      </c>
      <c r="F54" s="4">
        <f t="shared" si="0"/>
        <v>1245960000</v>
      </c>
      <c r="R54" s="5">
        <v>3.9300000000000002E-2</v>
      </c>
      <c r="S54" s="4">
        <v>3875847</v>
      </c>
      <c r="T54" s="4">
        <f t="shared" si="2"/>
        <v>1816362.5</v>
      </c>
      <c r="U54" s="4">
        <f t="shared" si="3"/>
        <v>1509087</v>
      </c>
    </row>
    <row r="55" spans="1:21" x14ac:dyDescent="0.2">
      <c r="A55" s="16" t="s">
        <v>183</v>
      </c>
      <c r="B55" s="4">
        <v>220100</v>
      </c>
      <c r="C55" s="4">
        <v>209500</v>
      </c>
      <c r="D55" s="4">
        <v>10600</v>
      </c>
      <c r="E55" s="4">
        <v>323430000</v>
      </c>
      <c r="F55" s="4">
        <f t="shared" si="0"/>
        <v>1245960000</v>
      </c>
      <c r="R55" s="5">
        <v>-1.29E-2</v>
      </c>
      <c r="S55" s="4">
        <v>1509087</v>
      </c>
      <c r="T55" s="4">
        <f t="shared" si="2"/>
        <v>2738233.5</v>
      </c>
      <c r="U55" s="4">
        <f t="shared" si="3"/>
        <v>3302561</v>
      </c>
    </row>
    <row r="56" spans="1:21" x14ac:dyDescent="0.2">
      <c r="A56" s="16" t="s">
        <v>182</v>
      </c>
      <c r="B56" s="4">
        <v>250000</v>
      </c>
      <c r="C56" s="4">
        <v>250000</v>
      </c>
      <c r="D56" s="4">
        <v>0</v>
      </c>
      <c r="E56" s="4">
        <v>0</v>
      </c>
      <c r="F56" s="4">
        <f t="shared" si="0"/>
        <v>922530000</v>
      </c>
      <c r="R56" s="5">
        <v>0</v>
      </c>
      <c r="S56" s="4">
        <v>3302561</v>
      </c>
      <c r="T56" s="4">
        <f t="shared" si="2"/>
        <v>5446754.5</v>
      </c>
      <c r="U56" s="4">
        <f t="shared" si="3"/>
        <v>4481431</v>
      </c>
    </row>
    <row r="57" spans="1:21" x14ac:dyDescent="0.2">
      <c r="A57" s="16" t="s">
        <v>181</v>
      </c>
      <c r="B57" s="4">
        <v>517500</v>
      </c>
      <c r="C57" s="4">
        <v>20000</v>
      </c>
      <c r="D57" s="4">
        <v>497500</v>
      </c>
      <c r="E57" s="4">
        <v>14906000000</v>
      </c>
      <c r="F57" s="4">
        <f t="shared" si="0"/>
        <v>922530000</v>
      </c>
      <c r="R57" s="5">
        <v>5.6299999999999996E-2</v>
      </c>
      <c r="S57" s="4">
        <v>8103955</v>
      </c>
      <c r="T57" s="4">
        <f t="shared" si="2"/>
        <v>3571090</v>
      </c>
      <c r="U57" s="4">
        <f t="shared" si="3"/>
        <v>3874718</v>
      </c>
    </row>
    <row r="58" spans="1:21" x14ac:dyDescent="0.2">
      <c r="A58" s="16" t="s">
        <v>180</v>
      </c>
      <c r="B58" s="4">
        <v>1508300</v>
      </c>
      <c r="C58" s="4">
        <v>13700</v>
      </c>
      <c r="D58" s="4">
        <v>1494600</v>
      </c>
      <c r="E58" s="4">
        <v>43350520000</v>
      </c>
      <c r="F58" s="4">
        <f t="shared" si="0"/>
        <v>-13983470000</v>
      </c>
      <c r="R58" s="5">
        <v>4.0800000000000003E-2</v>
      </c>
      <c r="S58" s="4">
        <v>4707128</v>
      </c>
      <c r="T58" s="4">
        <f t="shared" si="2"/>
        <v>3633556</v>
      </c>
      <c r="U58" s="4">
        <f t="shared" si="3"/>
        <v>3874718</v>
      </c>
    </row>
    <row r="59" spans="1:21" x14ac:dyDescent="0.2">
      <c r="A59" s="16" t="s">
        <v>179</v>
      </c>
      <c r="B59" s="4">
        <v>534700</v>
      </c>
      <c r="C59" s="4">
        <v>0</v>
      </c>
      <c r="D59" s="4">
        <v>534700</v>
      </c>
      <c r="E59" s="4">
        <v>15129730000</v>
      </c>
      <c r="F59" s="4">
        <f t="shared" si="0"/>
        <v>-57333990000</v>
      </c>
      <c r="R59" s="5">
        <v>1.8100000000000002E-2</v>
      </c>
      <c r="S59" s="4">
        <v>4481431</v>
      </c>
      <c r="T59" s="4">
        <f t="shared" si="2"/>
        <v>5405925.5</v>
      </c>
      <c r="U59" s="4">
        <f t="shared" si="3"/>
        <v>2123638</v>
      </c>
    </row>
    <row r="60" spans="1:21" x14ac:dyDescent="0.2">
      <c r="A60" s="16" t="s">
        <v>178</v>
      </c>
      <c r="B60" s="4">
        <v>987300</v>
      </c>
      <c r="C60" s="4">
        <v>1484800</v>
      </c>
      <c r="D60" s="4">
        <v>-497500</v>
      </c>
      <c r="E60" s="4">
        <v>-13929950000</v>
      </c>
      <c r="F60" s="4">
        <f t="shared" si="0"/>
        <v>-72463720000</v>
      </c>
      <c r="R60" s="5">
        <v>-1.4199999999999999E-2</v>
      </c>
      <c r="S60" s="4">
        <v>6089470</v>
      </c>
      <c r="T60" s="4">
        <f t="shared" si="2"/>
        <v>4208775</v>
      </c>
      <c r="U60" s="4">
        <f t="shared" si="3"/>
        <v>2123638</v>
      </c>
    </row>
    <row r="61" spans="1:21" x14ac:dyDescent="0.2">
      <c r="A61" s="16" t="s">
        <v>177</v>
      </c>
      <c r="B61" s="4">
        <v>500000</v>
      </c>
      <c r="C61" s="4">
        <v>2008300</v>
      </c>
      <c r="D61" s="4">
        <v>-1508300</v>
      </c>
      <c r="E61" s="4">
        <v>-43077510000</v>
      </c>
      <c r="F61" s="4">
        <f t="shared" si="0"/>
        <v>-58533770000</v>
      </c>
      <c r="R61" s="5">
        <v>-4.9000000000000002E-2</v>
      </c>
      <c r="S61" s="4">
        <v>6596784</v>
      </c>
      <c r="T61" s="4">
        <f t="shared" si="2"/>
        <v>3176356</v>
      </c>
      <c r="U61" s="4">
        <f t="shared" si="3"/>
        <v>2123638</v>
      </c>
    </row>
    <row r="62" spans="1:21" x14ac:dyDescent="0.2">
      <c r="A62" s="16" t="s">
        <v>176</v>
      </c>
      <c r="B62" s="4">
        <v>392632</v>
      </c>
      <c r="C62" s="4">
        <v>927332</v>
      </c>
      <c r="D62" s="4">
        <v>-534700</v>
      </c>
      <c r="E62" s="4">
        <v>-15710480000</v>
      </c>
      <c r="F62" s="4">
        <f t="shared" si="0"/>
        <v>-15456260000</v>
      </c>
      <c r="R62" s="5">
        <v>-8.3000000000000001E-3</v>
      </c>
      <c r="S62" s="4">
        <v>3874718</v>
      </c>
      <c r="T62" s="4">
        <f t="shared" si="2"/>
        <v>4314458.5</v>
      </c>
      <c r="U62" s="4">
        <f t="shared" si="3"/>
        <v>2123638</v>
      </c>
    </row>
    <row r="63" spans="1:21" x14ac:dyDescent="0.2">
      <c r="A63" s="16" t="s">
        <v>175</v>
      </c>
      <c r="B63" s="4">
        <v>35200</v>
      </c>
      <c r="C63" s="4">
        <v>25600</v>
      </c>
      <c r="D63" s="4">
        <v>9600</v>
      </c>
      <c r="E63" s="4">
        <v>295680000</v>
      </c>
      <c r="F63" s="4">
        <f t="shared" si="0"/>
        <v>254220000</v>
      </c>
      <c r="R63" s="5">
        <v>-4.4800000000000006E-2</v>
      </c>
      <c r="S63" s="4">
        <v>6678534</v>
      </c>
      <c r="T63" s="4">
        <f t="shared" si="2"/>
        <v>2294316.5</v>
      </c>
      <c r="U63" s="4">
        <f t="shared" si="3"/>
        <v>2123638</v>
      </c>
    </row>
    <row r="64" spans="1:21" x14ac:dyDescent="0.2">
      <c r="A64" s="16" t="s">
        <v>174</v>
      </c>
      <c r="B64" s="4">
        <v>300000</v>
      </c>
      <c r="C64" s="4">
        <v>300000</v>
      </c>
      <c r="D64" s="4">
        <v>0</v>
      </c>
      <c r="E64" s="4">
        <v>0</v>
      </c>
      <c r="F64" s="4">
        <f t="shared" si="0"/>
        <v>-41460000</v>
      </c>
      <c r="R64" s="5">
        <v>-4.6999999999999993E-3</v>
      </c>
      <c r="S64" s="4">
        <v>2123638</v>
      </c>
      <c r="T64" s="4">
        <f t="shared" si="2"/>
        <v>2187142.5</v>
      </c>
      <c r="U64" s="4">
        <f t="shared" si="3"/>
        <v>2173906</v>
      </c>
    </row>
    <row r="65" spans="1:21" x14ac:dyDescent="0.2">
      <c r="A65" s="16" t="s">
        <v>173</v>
      </c>
      <c r="B65" s="4">
        <v>1991300</v>
      </c>
      <c r="C65" s="4">
        <v>1910100</v>
      </c>
      <c r="D65" s="4">
        <v>81200</v>
      </c>
      <c r="E65" s="4">
        <v>2559260000</v>
      </c>
      <c r="F65" s="4">
        <f t="shared" si="0"/>
        <v>-41460000</v>
      </c>
      <c r="R65" s="5">
        <v>1.46E-2</v>
      </c>
      <c r="S65" s="4">
        <v>2173906</v>
      </c>
      <c r="T65" s="4">
        <f t="shared" si="2"/>
        <v>2725262.5</v>
      </c>
      <c r="U65" s="4">
        <f t="shared" si="3"/>
        <v>1820766</v>
      </c>
    </row>
    <row r="66" spans="1:21" x14ac:dyDescent="0.2">
      <c r="A66" s="16" t="s">
        <v>172</v>
      </c>
      <c r="B66" s="4">
        <v>0</v>
      </c>
      <c r="C66" s="4">
        <v>9600</v>
      </c>
      <c r="D66" s="4">
        <v>-9600</v>
      </c>
      <c r="E66" s="4">
        <v>-295200000</v>
      </c>
      <c r="F66" s="4">
        <f t="shared" si="0"/>
        <v>-2600720000</v>
      </c>
      <c r="R66" s="5">
        <v>-6.4000000000000003E-3</v>
      </c>
      <c r="S66" s="4">
        <v>2789554</v>
      </c>
      <c r="T66" s="4">
        <f t="shared" si="2"/>
        <v>2614698.5</v>
      </c>
      <c r="U66" s="4">
        <f t="shared" si="3"/>
        <v>1820766</v>
      </c>
    </row>
    <row r="67" spans="1:21" x14ac:dyDescent="0.2">
      <c r="A67" s="16" t="s">
        <v>171</v>
      </c>
      <c r="B67" s="4">
        <v>915500</v>
      </c>
      <c r="C67" s="4">
        <v>915500</v>
      </c>
      <c r="D67" s="4">
        <v>0</v>
      </c>
      <c r="E67" s="4">
        <v>0</v>
      </c>
      <c r="F67" s="4">
        <f t="shared" si="0"/>
        <v>-2305520000</v>
      </c>
      <c r="R67" s="5">
        <v>1.47E-2</v>
      </c>
      <c r="S67" s="4">
        <v>2435052</v>
      </c>
      <c r="T67" s="4">
        <f t="shared" si="2"/>
        <v>2669220</v>
      </c>
      <c r="U67" s="4">
        <f t="shared" si="3"/>
        <v>1820766</v>
      </c>
    </row>
    <row r="68" spans="1:21" x14ac:dyDescent="0.2">
      <c r="A68" s="16" t="s">
        <v>170</v>
      </c>
      <c r="B68" s="4">
        <v>59100</v>
      </c>
      <c r="C68" s="4">
        <v>140300</v>
      </c>
      <c r="D68" s="4">
        <v>-81200</v>
      </c>
      <c r="E68" s="4">
        <v>-2518160000</v>
      </c>
      <c r="F68" s="4">
        <f t="shared" si="0"/>
        <v>-2305520000</v>
      </c>
      <c r="R68" s="5">
        <v>-1.9199999999999998E-2</v>
      </c>
      <c r="S68" s="4">
        <v>2785681</v>
      </c>
      <c r="T68" s="4">
        <f t="shared" si="2"/>
        <v>3583240</v>
      </c>
      <c r="U68" s="4">
        <f t="shared" si="3"/>
        <v>1820766</v>
      </c>
    </row>
    <row r="69" spans="1:21" x14ac:dyDescent="0.2">
      <c r="A69" s="16" t="s">
        <v>169</v>
      </c>
      <c r="B69" s="4">
        <v>249500</v>
      </c>
      <c r="C69" s="4">
        <v>249500</v>
      </c>
      <c r="D69" s="4">
        <v>0</v>
      </c>
      <c r="E69" s="4">
        <v>0</v>
      </c>
      <c r="F69" s="4">
        <f t="shared" si="0"/>
        <v>212640000</v>
      </c>
      <c r="R69" s="5">
        <v>-1.5700000000000002E-2</v>
      </c>
      <c r="S69" s="4">
        <v>4722381</v>
      </c>
      <c r="T69" s="4">
        <f t="shared" si="2"/>
        <v>2308708.5</v>
      </c>
      <c r="U69" s="4">
        <f t="shared" si="3"/>
        <v>1820766</v>
      </c>
    </row>
    <row r="70" spans="1:21" x14ac:dyDescent="0.2">
      <c r="A70" s="16" t="s">
        <v>168</v>
      </c>
      <c r="B70" s="4">
        <v>1871900</v>
      </c>
      <c r="C70" s="4">
        <v>1871900</v>
      </c>
      <c r="D70" s="4">
        <v>0</v>
      </c>
      <c r="E70" s="4">
        <v>0</v>
      </c>
      <c r="F70" s="4">
        <f t="shared" si="0"/>
        <v>212640000</v>
      </c>
      <c r="R70" s="5">
        <v>-1.5E-3</v>
      </c>
      <c r="S70" s="4">
        <v>1820766</v>
      </c>
      <c r="T70" s="4">
        <f t="shared" si="2"/>
        <v>3564993.5</v>
      </c>
      <c r="U70" s="4">
        <f t="shared" si="3"/>
        <v>1950383</v>
      </c>
    </row>
    <row r="71" spans="1:21" x14ac:dyDescent="0.2">
      <c r="A71" s="16" t="s">
        <v>167</v>
      </c>
      <c r="B71" s="4">
        <v>305000</v>
      </c>
      <c r="C71" s="4">
        <v>305000</v>
      </c>
      <c r="D71" s="4">
        <v>0</v>
      </c>
      <c r="E71" s="4">
        <v>0</v>
      </c>
      <c r="F71" s="4">
        <f t="shared" si="0"/>
        <v>212640000</v>
      </c>
      <c r="R71" s="5">
        <v>-1.24E-2</v>
      </c>
      <c r="S71" s="4">
        <v>2477994</v>
      </c>
      <c r="T71" s="4">
        <f>AVERAGE(S72,S81)</f>
        <v>2044894.5</v>
      </c>
      <c r="U71" s="4">
        <f t="shared" si="3"/>
        <v>1950383</v>
      </c>
    </row>
    <row r="72" spans="1:21" x14ac:dyDescent="0.2">
      <c r="A72" s="16" t="s">
        <v>166</v>
      </c>
      <c r="B72" s="4">
        <v>305600</v>
      </c>
      <c r="C72" s="4">
        <v>305600</v>
      </c>
      <c r="D72" s="4">
        <v>0</v>
      </c>
      <c r="E72" s="4">
        <v>0</v>
      </c>
      <c r="F72" s="4">
        <f t="shared" si="0"/>
        <v>212640000</v>
      </c>
      <c r="R72" s="5">
        <v>-9.1999999999999998E-3</v>
      </c>
      <c r="S72" s="4">
        <v>1950383</v>
      </c>
      <c r="U72" s="4">
        <f t="shared" si="3"/>
        <v>2200379</v>
      </c>
    </row>
    <row r="73" spans="1:21" x14ac:dyDescent="0.2">
      <c r="A73" s="16" t="s">
        <v>165</v>
      </c>
      <c r="B73" s="4">
        <v>1190000</v>
      </c>
      <c r="C73" s="4">
        <v>1190000</v>
      </c>
      <c r="D73" s="4">
        <v>0</v>
      </c>
      <c r="E73" s="4">
        <v>0</v>
      </c>
      <c r="F73" s="4">
        <f t="shared" si="0"/>
        <v>212640000</v>
      </c>
      <c r="R73" s="5">
        <v>-3.0000000000000001E-3</v>
      </c>
      <c r="S73" s="4">
        <v>2464995</v>
      </c>
      <c r="U73" s="4">
        <f t="shared" ref="U73:U75" si="4">MIN(S74:S78)</f>
        <v>2200379</v>
      </c>
    </row>
    <row r="74" spans="1:21" x14ac:dyDescent="0.2">
      <c r="A74" s="16" t="s">
        <v>164</v>
      </c>
      <c r="B74" s="4">
        <v>2630200</v>
      </c>
      <c r="C74" s="4">
        <v>2630200</v>
      </c>
      <c r="D74" s="4">
        <v>0</v>
      </c>
      <c r="E74" s="4">
        <v>0</v>
      </c>
      <c r="F74" s="4">
        <f t="shared" si="0"/>
        <v>212640000</v>
      </c>
      <c r="R74" s="5">
        <v>3.0999999999999999E-3</v>
      </c>
      <c r="S74" s="4">
        <v>2200379</v>
      </c>
      <c r="U74" s="4">
        <f t="shared" si="4"/>
        <v>2444099</v>
      </c>
    </row>
    <row r="75" spans="1:21" x14ac:dyDescent="0.2">
      <c r="A75" s="16" t="s">
        <v>163</v>
      </c>
      <c r="B75" s="4">
        <v>1789800</v>
      </c>
      <c r="C75" s="4">
        <v>1789800</v>
      </c>
      <c r="D75" s="4">
        <v>0</v>
      </c>
      <c r="E75" s="4">
        <v>0</v>
      </c>
      <c r="F75" s="4">
        <f t="shared" si="0"/>
        <v>212640000</v>
      </c>
      <c r="R75" s="5">
        <v>1.2500000000000001E-2</v>
      </c>
      <c r="S75" s="4">
        <v>2660971</v>
      </c>
      <c r="U75" s="4">
        <f t="shared" si="4"/>
        <v>2444099</v>
      </c>
    </row>
    <row r="76" spans="1:21" x14ac:dyDescent="0.2">
      <c r="A76" s="16" t="s">
        <v>162</v>
      </c>
      <c r="B76" s="4">
        <v>357500</v>
      </c>
      <c r="C76" s="4">
        <v>357500</v>
      </c>
      <c r="D76" s="4">
        <v>0</v>
      </c>
      <c r="E76" s="4">
        <v>0</v>
      </c>
      <c r="F76" s="4">
        <f t="shared" si="0"/>
        <v>212640000</v>
      </c>
      <c r="R76" s="5">
        <v>1.6000000000000001E-3</v>
      </c>
      <c r="S76" s="4">
        <v>2794345</v>
      </c>
      <c r="U76" s="4">
        <f>MIN(S77:S81)</f>
        <v>2139406</v>
      </c>
    </row>
    <row r="77" spans="1:21" x14ac:dyDescent="0.2">
      <c r="A77" s="16" t="s">
        <v>161</v>
      </c>
      <c r="B77" s="4">
        <v>1485526</v>
      </c>
      <c r="C77" s="4">
        <v>1485526</v>
      </c>
      <c r="D77" s="4">
        <v>0</v>
      </c>
      <c r="E77" s="4">
        <v>0</v>
      </c>
      <c r="F77" s="4">
        <f t="shared" si="0"/>
        <v>212640000</v>
      </c>
      <c r="R77" s="5">
        <v>7.9000000000000008E-3</v>
      </c>
      <c r="S77" s="4">
        <v>2552759</v>
      </c>
    </row>
    <row r="78" spans="1:21" x14ac:dyDescent="0.2">
      <c r="A78" s="16" t="s">
        <v>160</v>
      </c>
      <c r="B78" s="4">
        <v>399500</v>
      </c>
      <c r="C78" s="4">
        <v>399500</v>
      </c>
      <c r="D78" s="4">
        <v>0</v>
      </c>
      <c r="E78" s="4">
        <v>0</v>
      </c>
      <c r="F78" s="4">
        <f t="shared" si="0"/>
        <v>212640000</v>
      </c>
      <c r="R78" s="5">
        <v>-1.3899999999999999E-2</v>
      </c>
      <c r="S78" s="4">
        <v>2444099</v>
      </c>
    </row>
    <row r="79" spans="1:21" x14ac:dyDescent="0.2">
      <c r="A79" s="16" t="s">
        <v>159</v>
      </c>
      <c r="B79" s="4">
        <v>0</v>
      </c>
      <c r="C79" s="4">
        <v>0</v>
      </c>
      <c r="D79" s="4">
        <v>0</v>
      </c>
      <c r="E79" s="4">
        <v>0</v>
      </c>
      <c r="F79" s="4">
        <f t="shared" si="0"/>
        <v>212640000</v>
      </c>
      <c r="R79" s="5">
        <v>-7.6E-3</v>
      </c>
      <c r="S79" s="4">
        <v>2796651</v>
      </c>
    </row>
    <row r="80" spans="1:21" x14ac:dyDescent="0.2">
      <c r="A80" s="16" t="s">
        <v>158</v>
      </c>
      <c r="B80" s="4">
        <v>0</v>
      </c>
      <c r="C80" s="4">
        <v>0</v>
      </c>
      <c r="D80" s="4">
        <v>0</v>
      </c>
      <c r="E80" s="4">
        <v>0</v>
      </c>
      <c r="F80" s="4">
        <f>E80+F81</f>
        <v>212640000</v>
      </c>
      <c r="R80" s="5">
        <v>-1.9599999999999999E-2</v>
      </c>
      <c r="S80" s="4">
        <v>4651993</v>
      </c>
    </row>
    <row r="81" spans="1:22" x14ac:dyDescent="0.2">
      <c r="A81" s="16" t="s">
        <v>157</v>
      </c>
      <c r="B81" s="4">
        <v>6318</v>
      </c>
      <c r="C81" s="4">
        <v>0</v>
      </c>
      <c r="D81" s="4">
        <v>6318</v>
      </c>
      <c r="E81" s="4">
        <v>212640000</v>
      </c>
      <c r="F81" s="4">
        <f>E81</f>
        <v>212640000</v>
      </c>
      <c r="R81" s="5">
        <v>-1.4800000000000001E-2</v>
      </c>
      <c r="S81" s="4">
        <v>2139406</v>
      </c>
    </row>
    <row r="82" spans="1:22" x14ac:dyDescent="0.2">
      <c r="A82" s="2"/>
      <c r="B82" s="4"/>
      <c r="C82" s="4"/>
      <c r="D82" s="4"/>
      <c r="E82" s="4"/>
      <c r="F82" s="4">
        <f>E82</f>
        <v>0</v>
      </c>
      <c r="G82" s="4"/>
      <c r="H82" s="4"/>
      <c r="I82" s="4"/>
      <c r="J82" s="4"/>
      <c r="K82" s="4"/>
      <c r="L82" s="4"/>
      <c r="M82" s="4"/>
      <c r="N82" s="4"/>
      <c r="O82" s="4"/>
      <c r="P82" s="4"/>
      <c r="Q82" s="4"/>
      <c r="R82" s="4"/>
      <c r="S82" s="4"/>
      <c r="T82" s="5"/>
      <c r="U82" s="5"/>
      <c r="V82" s="5"/>
    </row>
    <row r="83" spans="1:22" x14ac:dyDescent="0.2">
      <c r="A83" s="2"/>
      <c r="B83" s="4"/>
      <c r="C83" s="4"/>
      <c r="D83" s="4"/>
      <c r="E83" s="4"/>
      <c r="F83" s="4"/>
      <c r="G83" s="4"/>
      <c r="H83" s="4"/>
      <c r="I83" s="4"/>
      <c r="J83" s="4"/>
      <c r="K83" s="4"/>
      <c r="L83" s="4"/>
      <c r="M83" s="4"/>
      <c r="N83" s="4"/>
      <c r="O83" s="4"/>
      <c r="P83" s="4"/>
      <c r="Q83" s="4"/>
      <c r="R83" s="4"/>
      <c r="S83" s="4"/>
      <c r="T83" s="5"/>
      <c r="U83" s="5"/>
      <c r="V83" s="5"/>
    </row>
    <row r="84" spans="1:22" x14ac:dyDescent="0.2">
      <c r="A84" s="2"/>
      <c r="B84" s="4"/>
      <c r="C84" s="4"/>
      <c r="D84" s="4"/>
      <c r="E84" s="4"/>
      <c r="F84" s="4"/>
      <c r="G84" s="4"/>
      <c r="H84" s="4"/>
      <c r="I84" s="4"/>
      <c r="J84" s="4"/>
      <c r="K84" s="4"/>
      <c r="L84" s="4"/>
      <c r="M84" s="4"/>
      <c r="N84" s="4"/>
      <c r="O84" s="4"/>
      <c r="P84" s="4"/>
      <c r="Q84" s="4"/>
      <c r="R84" s="4"/>
      <c r="S84" s="4"/>
      <c r="T84" s="5"/>
      <c r="U84" s="5"/>
      <c r="V84" s="5"/>
    </row>
    <row r="85" spans="1:22" x14ac:dyDescent="0.2">
      <c r="A85" s="2"/>
      <c r="B85" s="4"/>
      <c r="C85" s="4"/>
      <c r="D85" s="4"/>
      <c r="E85" s="4"/>
      <c r="F85" s="4"/>
      <c r="G85" s="4"/>
      <c r="H85" s="4"/>
      <c r="I85" s="4"/>
      <c r="J85" s="4"/>
      <c r="K85" s="4"/>
      <c r="L85" s="4"/>
      <c r="M85" s="4"/>
      <c r="N85" s="4"/>
      <c r="O85" s="4"/>
      <c r="P85" s="4"/>
      <c r="Q85" s="4"/>
      <c r="R85" s="4"/>
      <c r="S85" s="4"/>
      <c r="T85" s="5"/>
      <c r="U85" s="5"/>
      <c r="V85" s="5"/>
    </row>
    <row r="86" spans="1:22" x14ac:dyDescent="0.2">
      <c r="A86" s="2"/>
      <c r="B86" s="4"/>
      <c r="C86" s="4"/>
      <c r="D86" s="4"/>
      <c r="E86" s="4"/>
      <c r="F86" s="4"/>
      <c r="G86" s="4"/>
      <c r="H86" s="4"/>
      <c r="I86" s="4"/>
      <c r="J86" s="4"/>
      <c r="K86" s="4"/>
      <c r="L86" s="4"/>
      <c r="M86" s="4"/>
      <c r="N86" s="4"/>
      <c r="O86" s="4"/>
      <c r="P86" s="4"/>
      <c r="Q86" s="4"/>
      <c r="R86" s="4"/>
      <c r="S86" s="4"/>
      <c r="T86" s="5"/>
      <c r="U86" s="5"/>
      <c r="V86" s="5"/>
    </row>
    <row r="87" spans="1:22" x14ac:dyDescent="0.2">
      <c r="A87" s="2"/>
      <c r="B87" s="4"/>
      <c r="C87" s="4"/>
      <c r="D87" s="4"/>
      <c r="E87" s="4"/>
      <c r="F87" s="4"/>
      <c r="G87" s="4"/>
      <c r="H87" s="4"/>
      <c r="I87" s="4"/>
      <c r="J87" s="4"/>
      <c r="K87" s="4"/>
      <c r="L87" s="4"/>
      <c r="M87" s="4"/>
      <c r="N87" s="4"/>
      <c r="O87" s="4"/>
      <c r="P87" s="4"/>
      <c r="Q87" s="4"/>
      <c r="R87" s="4"/>
      <c r="S87" s="4"/>
      <c r="T87" s="5"/>
      <c r="U87" s="5"/>
      <c r="V87" s="5"/>
    </row>
    <row r="88" spans="1:22" x14ac:dyDescent="0.2">
      <c r="A88" s="2"/>
      <c r="B88" s="4"/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5"/>
      <c r="U88" s="5"/>
      <c r="V88" s="5"/>
    </row>
    <row r="89" spans="1:22" x14ac:dyDescent="0.2">
      <c r="A89" s="2"/>
      <c r="B89" s="4"/>
      <c r="C89" s="4"/>
      <c r="D89" s="4"/>
      <c r="E89" s="4"/>
      <c r="F89" s="4"/>
      <c r="G89" s="4"/>
      <c r="H89" s="4"/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  <c r="T89" s="5"/>
      <c r="U89" s="5"/>
      <c r="V89" s="5"/>
    </row>
    <row r="90" spans="1:22" x14ac:dyDescent="0.2">
      <c r="A90" s="2"/>
      <c r="B90" s="4"/>
      <c r="C90" s="4"/>
      <c r="D90" s="4"/>
      <c r="E90" s="4"/>
      <c r="F90" s="4"/>
      <c r="G90" s="4"/>
      <c r="H90" s="4"/>
      <c r="I90" s="4"/>
      <c r="J90" s="4"/>
      <c r="K90" s="4"/>
      <c r="L90" s="4"/>
      <c r="M90" s="4"/>
      <c r="N90" s="4"/>
      <c r="O90" s="4"/>
      <c r="P90" s="4"/>
      <c r="Q90" s="4"/>
      <c r="R90" s="4"/>
      <c r="S90" s="4"/>
      <c r="T90" s="5"/>
      <c r="U90" s="5"/>
      <c r="V90" s="5"/>
    </row>
    <row r="91" spans="1:22" x14ac:dyDescent="0.2">
      <c r="A91" s="2"/>
      <c r="B91" s="4"/>
      <c r="C91" s="4"/>
      <c r="D91" s="4"/>
      <c r="E91" s="4"/>
      <c r="F91" s="4"/>
      <c r="G91" s="4"/>
      <c r="H91" s="4"/>
      <c r="I91" s="4"/>
      <c r="J91" s="4"/>
      <c r="K91" s="4"/>
      <c r="L91" s="4"/>
      <c r="M91" s="4"/>
      <c r="N91" s="4"/>
      <c r="O91" s="4"/>
      <c r="P91" s="4"/>
      <c r="Q91" s="4"/>
      <c r="R91" s="4"/>
      <c r="S91" s="4"/>
      <c r="T91" s="5"/>
      <c r="U91" s="5"/>
      <c r="V91" s="5"/>
    </row>
    <row r="92" spans="1:22" x14ac:dyDescent="0.2">
      <c r="A92" s="6"/>
      <c r="B92" s="4"/>
      <c r="C92" s="4"/>
      <c r="D92" s="4"/>
      <c r="E92" s="4"/>
      <c r="F92" s="4"/>
      <c r="G92" s="4"/>
      <c r="H92" s="4"/>
      <c r="I92" s="4"/>
      <c r="J92" s="4"/>
      <c r="K92" s="4"/>
      <c r="L92" s="4"/>
      <c r="M92" s="4"/>
      <c r="N92" s="4"/>
      <c r="O92" s="4"/>
      <c r="P92" s="4"/>
      <c r="Q92" s="4"/>
      <c r="R92" s="4"/>
      <c r="S92" s="4"/>
      <c r="T92" s="5"/>
      <c r="U92" s="5"/>
      <c r="V92" s="5"/>
    </row>
    <row r="93" spans="1:22" x14ac:dyDescent="0.2">
      <c r="A93" s="6"/>
      <c r="B93" s="4"/>
      <c r="C93" s="4"/>
      <c r="D93" s="4"/>
      <c r="E93" s="4"/>
      <c r="F93" s="4"/>
      <c r="G93" s="4"/>
      <c r="H93" s="4"/>
      <c r="I93" s="4"/>
      <c r="J93" s="4"/>
      <c r="K93" s="4"/>
      <c r="L93" s="4"/>
      <c r="M93" s="4"/>
      <c r="N93" s="4"/>
      <c r="O93" s="4"/>
      <c r="P93" s="4"/>
      <c r="Q93" s="4"/>
      <c r="R93" s="4"/>
      <c r="S93" s="4"/>
      <c r="T93" s="5"/>
      <c r="U93" s="5"/>
      <c r="V93" s="5"/>
    </row>
    <row r="94" spans="1:22" x14ac:dyDescent="0.2">
      <c r="A94" s="6"/>
      <c r="B94" s="4"/>
      <c r="C94" s="4"/>
      <c r="D94" s="4"/>
      <c r="E94" s="4"/>
      <c r="F94" s="4"/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5"/>
      <c r="U94" s="5"/>
      <c r="V94" s="5"/>
    </row>
    <row r="95" spans="1:22" x14ac:dyDescent="0.2">
      <c r="A95" s="6"/>
      <c r="B95" s="4"/>
      <c r="C95" s="4"/>
      <c r="D95" s="4"/>
      <c r="E95" s="4"/>
      <c r="F95" s="4"/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5"/>
      <c r="U95" s="5"/>
      <c r="V95" s="5"/>
    </row>
    <row r="96" spans="1:22" x14ac:dyDescent="0.2">
      <c r="A96" s="6"/>
      <c r="B96" s="4"/>
      <c r="C96" s="4"/>
      <c r="D96" s="4"/>
      <c r="E96" s="4"/>
      <c r="F96" s="4"/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5"/>
      <c r="U96" s="5"/>
      <c r="V96" s="5"/>
    </row>
    <row r="97" spans="1:22" x14ac:dyDescent="0.2">
      <c r="A97" s="6"/>
      <c r="B97" s="4"/>
      <c r="C97" s="4"/>
      <c r="D97" s="4"/>
      <c r="E97" s="4"/>
      <c r="F97" s="4"/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5"/>
      <c r="U97" s="5"/>
      <c r="V97" s="5"/>
    </row>
    <row r="98" spans="1:22" x14ac:dyDescent="0.2">
      <c r="A98" s="6"/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5"/>
      <c r="U98" s="5"/>
      <c r="V98" s="5"/>
    </row>
    <row r="99" spans="1:22" x14ac:dyDescent="0.2">
      <c r="A99" s="6"/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5"/>
      <c r="U99" s="5"/>
      <c r="V99" s="5"/>
    </row>
    <row r="100" spans="1:22" x14ac:dyDescent="0.2">
      <c r="A100" s="6"/>
      <c r="B100" s="4"/>
      <c r="C100" s="4"/>
      <c r="D100" s="4"/>
      <c r="E100" s="4"/>
      <c r="F100" s="4"/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5"/>
      <c r="U100" s="5"/>
      <c r="V100" s="5"/>
    </row>
    <row r="101" spans="1:22" x14ac:dyDescent="0.2">
      <c r="A101" s="6"/>
      <c r="B101" s="4"/>
      <c r="C101" s="4"/>
      <c r="D101" s="4"/>
      <c r="E101" s="4"/>
      <c r="F101" s="4"/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5"/>
      <c r="U101" s="5"/>
      <c r="V101" s="5"/>
    </row>
    <row r="102" spans="1:22" x14ac:dyDescent="0.2">
      <c r="A102" s="2"/>
      <c r="B102" s="4"/>
      <c r="C102" s="4"/>
      <c r="D102" s="4"/>
      <c r="E102" s="4"/>
      <c r="F102" s="4"/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5"/>
      <c r="U102" s="5"/>
      <c r="V102" s="5"/>
    </row>
    <row r="103" spans="1:22" x14ac:dyDescent="0.2">
      <c r="A103" s="2"/>
      <c r="B103" s="4"/>
      <c r="C103" s="4"/>
      <c r="D103" s="4"/>
      <c r="E103" s="4"/>
      <c r="F103" s="4"/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5"/>
      <c r="U103" s="5"/>
      <c r="V103" s="5"/>
    </row>
    <row r="104" spans="1:22" x14ac:dyDescent="0.2">
      <c r="A104" s="6"/>
      <c r="B104" s="4"/>
      <c r="C104" s="4"/>
      <c r="D104" s="4"/>
      <c r="E104" s="4"/>
      <c r="F104" s="4"/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5"/>
      <c r="U104" s="5"/>
      <c r="V104" s="5"/>
    </row>
    <row r="105" spans="1:22" x14ac:dyDescent="0.2">
      <c r="A105" s="6"/>
      <c r="B105" s="4"/>
      <c r="C105" s="4"/>
      <c r="D105" s="4"/>
      <c r="E105" s="4"/>
      <c r="F105" s="4"/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5"/>
      <c r="U105" s="5"/>
      <c r="V105" s="5"/>
    </row>
    <row r="106" spans="1:22" x14ac:dyDescent="0.2">
      <c r="A106" s="6"/>
      <c r="B106" s="4"/>
      <c r="C106" s="4"/>
      <c r="D106" s="4"/>
      <c r="E106" s="4"/>
      <c r="F106" s="4"/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5"/>
      <c r="U106" s="5"/>
      <c r="V106" s="5"/>
    </row>
    <row r="107" spans="1:22" x14ac:dyDescent="0.2">
      <c r="A107" s="6"/>
      <c r="B107" s="4"/>
      <c r="C107" s="4"/>
      <c r="D107" s="4"/>
      <c r="E107" s="4"/>
      <c r="F107" s="4"/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5"/>
      <c r="U107" s="5"/>
      <c r="V107" s="5"/>
    </row>
    <row r="108" spans="1:22" x14ac:dyDescent="0.2">
      <c r="A108" s="6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5"/>
      <c r="U108" s="5"/>
      <c r="V108" s="5"/>
    </row>
    <row r="109" spans="1:22" x14ac:dyDescent="0.2">
      <c r="A109" s="6"/>
      <c r="B109" s="4"/>
      <c r="C109" s="4"/>
      <c r="D109" s="4"/>
      <c r="E109" s="4"/>
      <c r="F109" s="4"/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5"/>
      <c r="U109" s="5"/>
      <c r="V109" s="5"/>
    </row>
    <row r="110" spans="1:22" x14ac:dyDescent="0.2">
      <c r="A110" s="6"/>
      <c r="B110" s="4"/>
      <c r="C110" s="4"/>
      <c r="D110" s="4"/>
      <c r="E110" s="4"/>
      <c r="F110" s="4"/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5"/>
      <c r="U110" s="5"/>
      <c r="V110" s="5"/>
    </row>
    <row r="111" spans="1:22" x14ac:dyDescent="0.2">
      <c r="A111" s="6"/>
      <c r="B111" s="4"/>
      <c r="C111" s="4"/>
      <c r="D111" s="4"/>
      <c r="E111" s="4"/>
      <c r="F111" s="4"/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5"/>
      <c r="U111" s="5"/>
      <c r="V111" s="5"/>
    </row>
    <row r="112" spans="1:22" x14ac:dyDescent="0.2">
      <c r="A112" s="6"/>
      <c r="B112" s="4"/>
      <c r="C112" s="4"/>
      <c r="D112" s="4"/>
      <c r="E112" s="4"/>
      <c r="F112" s="4"/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5"/>
      <c r="U112" s="5"/>
      <c r="V112" s="5"/>
    </row>
    <row r="113" spans="1:22" x14ac:dyDescent="0.2">
      <c r="A113" s="6"/>
      <c r="B113" s="4"/>
      <c r="C113" s="4"/>
      <c r="D113" s="4"/>
      <c r="E113" s="4"/>
      <c r="F113" s="4"/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5"/>
      <c r="U113" s="5"/>
      <c r="V113" s="5"/>
    </row>
    <row r="114" spans="1:22" x14ac:dyDescent="0.2">
      <c r="A114" s="6"/>
      <c r="B114" s="4"/>
      <c r="C114" s="4"/>
      <c r="D114" s="4"/>
      <c r="E114" s="4"/>
      <c r="F114" s="4"/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5"/>
      <c r="U114" s="5"/>
      <c r="V114" s="5"/>
    </row>
    <row r="115" spans="1:22" x14ac:dyDescent="0.2">
      <c r="A115" s="6"/>
      <c r="B115" s="4"/>
      <c r="C115" s="4"/>
      <c r="D115" s="4"/>
      <c r="E115" s="4"/>
      <c r="F115" s="4"/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5"/>
      <c r="U115" s="5"/>
      <c r="V115" s="5"/>
    </row>
    <row r="116" spans="1:22" x14ac:dyDescent="0.2">
      <c r="A116" s="6"/>
      <c r="B116" s="4"/>
      <c r="C116" s="4"/>
      <c r="D116" s="4"/>
      <c r="E116" s="4"/>
      <c r="F116" s="4"/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5"/>
      <c r="U116" s="5"/>
      <c r="V116" s="5"/>
    </row>
    <row r="117" spans="1:22" x14ac:dyDescent="0.2">
      <c r="A117" s="2"/>
      <c r="B117" s="4"/>
      <c r="C117" s="4"/>
      <c r="D117" s="4"/>
      <c r="E117" s="4"/>
      <c r="F117" s="4"/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5"/>
      <c r="U117" s="5"/>
      <c r="V117" s="5"/>
    </row>
    <row r="118" spans="1:22" x14ac:dyDescent="0.2">
      <c r="A118" s="2"/>
      <c r="B118" s="4"/>
      <c r="C118" s="4"/>
      <c r="D118" s="4"/>
      <c r="E118" s="4"/>
      <c r="F118" s="4"/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5"/>
      <c r="U118" s="5"/>
      <c r="V118" s="5"/>
    </row>
    <row r="119" spans="1:22" x14ac:dyDescent="0.2">
      <c r="A119" s="2"/>
      <c r="B119" s="4"/>
      <c r="C119" s="4"/>
      <c r="D119" s="4"/>
      <c r="E119" s="4"/>
      <c r="F119" s="4"/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5"/>
      <c r="U119" s="5"/>
      <c r="V119" s="5"/>
    </row>
    <row r="120" spans="1:22" x14ac:dyDescent="0.2">
      <c r="A120" s="2"/>
      <c r="B120" s="4"/>
      <c r="C120" s="4"/>
      <c r="D120" s="4"/>
      <c r="E120" s="4"/>
      <c r="F120" s="4"/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5"/>
      <c r="U120" s="5"/>
      <c r="V120" s="5"/>
    </row>
    <row r="121" spans="1:22" x14ac:dyDescent="0.2">
      <c r="A121" s="2"/>
      <c r="B121" s="4"/>
      <c r="C121" s="4"/>
      <c r="D121" s="4"/>
      <c r="E121" s="4"/>
      <c r="F121" s="4"/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5"/>
      <c r="U121" s="5"/>
      <c r="V121" s="5"/>
    </row>
    <row r="122" spans="1:22" x14ac:dyDescent="0.2">
      <c r="A122" s="2"/>
      <c r="B122" s="4"/>
      <c r="C122" s="4"/>
      <c r="D122" s="4"/>
      <c r="E122" s="4"/>
      <c r="F122" s="4"/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5"/>
      <c r="U122" s="5"/>
      <c r="V122" s="5"/>
    </row>
    <row r="123" spans="1:22" x14ac:dyDescent="0.2">
      <c r="A123" s="2"/>
      <c r="B123" s="4"/>
      <c r="C123" s="4"/>
      <c r="D123" s="4"/>
      <c r="E123" s="4"/>
      <c r="F123" s="4"/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5"/>
      <c r="U123" s="5"/>
      <c r="V123" s="5"/>
    </row>
    <row r="124" spans="1:22" x14ac:dyDescent="0.2">
      <c r="A124" s="2"/>
      <c r="B124" s="4"/>
      <c r="C124" s="4"/>
      <c r="D124" s="4"/>
      <c r="E124" s="4"/>
      <c r="F124" s="4"/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5"/>
      <c r="U124" s="5"/>
      <c r="V124" s="5"/>
    </row>
    <row r="125" spans="1:22" x14ac:dyDescent="0.2">
      <c r="A125" s="2"/>
      <c r="B125" s="4"/>
      <c r="C125" s="4"/>
      <c r="D125" s="4"/>
      <c r="E125" s="4"/>
      <c r="F125" s="4"/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5"/>
      <c r="U125" s="5"/>
      <c r="V125" s="5"/>
    </row>
    <row r="126" spans="1:22" x14ac:dyDescent="0.2">
      <c r="A126" s="2"/>
      <c r="B126" s="4"/>
      <c r="C126" s="4"/>
      <c r="D126" s="4"/>
      <c r="E126" s="4"/>
      <c r="F126" s="4"/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5"/>
      <c r="U126" s="5"/>
      <c r="V126" s="5"/>
    </row>
    <row r="127" spans="1:22" x14ac:dyDescent="0.2">
      <c r="A127" s="2"/>
      <c r="B127" s="4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5"/>
      <c r="U127" s="5"/>
      <c r="V127" s="5"/>
    </row>
    <row r="128" spans="1:22" x14ac:dyDescent="0.2">
      <c r="A128" s="2"/>
      <c r="B128" s="4"/>
      <c r="C128" s="4"/>
      <c r="D128" s="4"/>
      <c r="E128" s="4"/>
      <c r="F128" s="4"/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5"/>
      <c r="U128" s="5"/>
      <c r="V128" s="5"/>
    </row>
    <row r="129" spans="1:22" x14ac:dyDescent="0.2">
      <c r="A129" s="2"/>
      <c r="B129" s="4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5"/>
      <c r="U129" s="5"/>
      <c r="V129" s="5"/>
    </row>
    <row r="130" spans="1:22" x14ac:dyDescent="0.2">
      <c r="A130" s="2"/>
      <c r="B130" s="4"/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5"/>
      <c r="U130" s="5"/>
      <c r="V130" s="5"/>
    </row>
    <row r="131" spans="1:22" x14ac:dyDescent="0.2">
      <c r="A131" s="2"/>
      <c r="B131" s="4"/>
      <c r="C131" s="4"/>
      <c r="D131" s="4"/>
      <c r="E131" s="4"/>
      <c r="F131" s="4"/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5"/>
      <c r="U131" s="5"/>
      <c r="V131" s="5"/>
    </row>
    <row r="132" spans="1:22" x14ac:dyDescent="0.2">
      <c r="A132" s="2"/>
      <c r="B132" s="4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5"/>
      <c r="U132" s="5"/>
      <c r="V132" s="5"/>
    </row>
    <row r="133" spans="1:22" x14ac:dyDescent="0.2">
      <c r="A133" s="2"/>
      <c r="B133" s="4"/>
      <c r="C133" s="4"/>
      <c r="D133" s="4"/>
      <c r="E133" s="4"/>
      <c r="F133" s="4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5"/>
    </row>
    <row r="134" spans="1:22" x14ac:dyDescent="0.2">
      <c r="A134" s="2"/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8"/>
    </row>
    <row r="135" spans="1:22" x14ac:dyDescent="0.2">
      <c r="A135" s="2"/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8"/>
    </row>
    <row r="136" spans="1:22" x14ac:dyDescent="0.2">
      <c r="A136" s="2"/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8"/>
    </row>
    <row r="137" spans="1:22" x14ac:dyDescent="0.2">
      <c r="A137" s="6"/>
      <c r="B137" s="4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5"/>
      <c r="U137" s="5"/>
      <c r="V137" s="8"/>
    </row>
    <row r="138" spans="1:22" x14ac:dyDescent="0.2">
      <c r="A138" s="6"/>
      <c r="B138" s="4"/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5"/>
      <c r="U138" s="5"/>
      <c r="V138" s="8"/>
    </row>
    <row r="139" spans="1:22" x14ac:dyDescent="0.2">
      <c r="A139" s="6"/>
      <c r="B139" s="4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5"/>
      <c r="U139" s="5"/>
      <c r="V139" s="8"/>
    </row>
    <row r="140" spans="1:22" x14ac:dyDescent="0.2">
      <c r="A140" s="6"/>
      <c r="B140" s="4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5"/>
      <c r="U140" s="5"/>
      <c r="V140" s="8"/>
    </row>
    <row r="141" spans="1:22" x14ac:dyDescent="0.2">
      <c r="A141" s="6"/>
      <c r="B141" s="4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5"/>
      <c r="U141" s="5"/>
      <c r="V141" s="8"/>
    </row>
    <row r="142" spans="1:22" x14ac:dyDescent="0.2">
      <c r="A142" s="2"/>
      <c r="B142" s="4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5"/>
      <c r="U142" s="5"/>
      <c r="V142" s="8"/>
    </row>
    <row r="143" spans="1:22" x14ac:dyDescent="0.2">
      <c r="A143" s="2"/>
      <c r="B143" s="4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5"/>
      <c r="U143" s="5"/>
      <c r="V143" s="8"/>
    </row>
    <row r="144" spans="1:22" x14ac:dyDescent="0.2">
      <c r="A144" s="2"/>
      <c r="B144" s="4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5"/>
      <c r="U144" s="5"/>
      <c r="V144" s="8"/>
    </row>
    <row r="145" spans="1:22" x14ac:dyDescent="0.2">
      <c r="A145" s="2"/>
      <c r="B145" s="4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5"/>
      <c r="U145" s="5"/>
      <c r="V145" s="8"/>
    </row>
    <row r="146" spans="1:22" x14ac:dyDescent="0.2">
      <c r="A146" s="2"/>
      <c r="B146" s="4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5"/>
      <c r="U146" s="5"/>
      <c r="V146" s="8"/>
    </row>
    <row r="172" spans="1:3" x14ac:dyDescent="0.2">
      <c r="A172" t="e" cm="1">
        <f t="array" aca="1" ref="A172" ca="1">INDIRECT("'" &amp; E1 &amp; "'!$A$2:$A$66")</f>
        <v>#REF!</v>
      </c>
      <c r="B172" t="e" cm="1">
        <f t="array" aca="1" ref="B172" ca="1">INDIRECT("'" &amp; E1 &amp; "'!$B$2:$B$66")</f>
        <v>#REF!</v>
      </c>
      <c r="C172" t="e" cm="1">
        <f t="array" aca="1" ref="C172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D8D4AB-61DD-2249-AB13-2B6CF6D5FE58}">
  <sheetPr codeName="Sheet24"/>
  <dimension ref="A1:V172"/>
  <sheetViews>
    <sheetView workbookViewId="0">
      <pane ySplit="2" topLeftCell="A3" activePane="bottomLeft" state="frozen"/>
      <selection activeCell="N24" sqref="N24"/>
      <selection pane="bottomLeft" activeCell="N24" sqref="N24"/>
    </sheetView>
  </sheetViews>
  <sheetFormatPr baseColWidth="10" defaultRowHeight="16" x14ac:dyDescent="0.2"/>
  <cols>
    <col min="1" max="1" width="21.1640625" customWidth="1"/>
    <col min="2" max="2" width="13.5" customWidth="1"/>
    <col min="3" max="3" width="13" customWidth="1"/>
    <col min="4" max="4" width="13.33203125" customWidth="1"/>
    <col min="5" max="5" width="14.5" customWidth="1"/>
    <col min="6" max="6" width="21.5" customWidth="1"/>
    <col min="7" max="7" width="15.1640625" customWidth="1"/>
    <col min="8" max="8" width="14.5" customWidth="1"/>
    <col min="9" max="9" width="15.83203125" customWidth="1"/>
    <col min="10" max="10" width="18.33203125" customWidth="1"/>
    <col min="11" max="11" width="16.6640625" customWidth="1"/>
    <col min="18" max="18" width="13" customWidth="1"/>
    <col min="19" max="19" width="15" customWidth="1"/>
  </cols>
  <sheetData>
    <row r="1" spans="1:22" x14ac:dyDescent="0.2">
      <c r="B1" s="72" t="s">
        <v>5</v>
      </c>
      <c r="C1" s="72"/>
      <c r="D1" s="72"/>
      <c r="E1" s="72"/>
      <c r="F1" s="72"/>
      <c r="G1" s="73" t="s">
        <v>6</v>
      </c>
      <c r="H1" s="73"/>
      <c r="I1" s="73"/>
      <c r="J1" s="73"/>
      <c r="K1" s="73"/>
      <c r="L1" s="74" t="s">
        <v>15</v>
      </c>
      <c r="M1" s="74"/>
      <c r="N1" s="74"/>
      <c r="O1" s="74"/>
      <c r="P1" s="74"/>
      <c r="Q1" s="74"/>
      <c r="R1" s="74"/>
      <c r="S1" s="74"/>
      <c r="T1" s="74"/>
      <c r="U1" s="74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235</v>
      </c>
      <c r="O2" s="1" t="s">
        <v>236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257</v>
      </c>
      <c r="U2" s="1" t="s">
        <v>258</v>
      </c>
      <c r="V2" s="1" t="s">
        <v>237</v>
      </c>
    </row>
    <row r="3" spans="1:22" x14ac:dyDescent="0.2">
      <c r="A3" s="16" t="s">
        <v>294</v>
      </c>
      <c r="B3" s="4">
        <v>6884</v>
      </c>
      <c r="C3" s="4">
        <v>8238</v>
      </c>
      <c r="D3" s="4">
        <v>-1354</v>
      </c>
      <c r="E3" s="4">
        <v>-30750000</v>
      </c>
      <c r="F3" s="4">
        <f t="shared" ref="F3:F79" si="0">E3+F4</f>
        <v>-1127600771</v>
      </c>
      <c r="G3" s="4">
        <v>1109000</v>
      </c>
      <c r="H3" s="4">
        <v>1696200</v>
      </c>
      <c r="I3" s="4">
        <v>-587200</v>
      </c>
      <c r="J3" s="4">
        <v>-12958850000</v>
      </c>
      <c r="K3" s="4">
        <f t="shared" ref="K3:K25" si="1">K4+J3</f>
        <v>-32770359000</v>
      </c>
      <c r="L3" s="4">
        <v>4015</v>
      </c>
      <c r="M3" s="4">
        <v>2866</v>
      </c>
      <c r="N3" s="4">
        <v>582</v>
      </c>
      <c r="O3" s="4">
        <v>390</v>
      </c>
      <c r="P3" s="4">
        <v>11165800</v>
      </c>
      <c r="Q3" s="4">
        <v>8799200</v>
      </c>
      <c r="R3" s="5">
        <v>1.6200000000000003E-2</v>
      </c>
      <c r="S3" s="4">
        <v>22083300</v>
      </c>
      <c r="T3" s="4">
        <f t="shared" ref="T3:T70" si="2">AVERAGE(S4,S13)</f>
        <v>23125776</v>
      </c>
      <c r="U3" s="4">
        <f t="shared" ref="U3:U72" si="3">MIN(S4:S8)</f>
        <v>17507709</v>
      </c>
      <c r="V3" s="5">
        <v>2.0400000000000001E-2</v>
      </c>
    </row>
    <row r="4" spans="1:22" x14ac:dyDescent="0.2">
      <c r="A4" s="16" t="s">
        <v>293</v>
      </c>
      <c r="B4" s="4">
        <v>82800</v>
      </c>
      <c r="C4" s="4">
        <v>82938</v>
      </c>
      <c r="D4" s="4">
        <v>-138</v>
      </c>
      <c r="E4" s="4">
        <v>-2960000</v>
      </c>
      <c r="F4" s="4">
        <f t="shared" si="0"/>
        <v>-1096850771</v>
      </c>
      <c r="G4" s="4">
        <v>2825300</v>
      </c>
      <c r="H4" s="4">
        <v>672600</v>
      </c>
      <c r="I4" s="4">
        <v>2152700</v>
      </c>
      <c r="J4" s="4">
        <v>46042940000</v>
      </c>
      <c r="K4" s="4">
        <f t="shared" si="1"/>
        <v>-19811509000</v>
      </c>
      <c r="L4" s="4">
        <v>3317</v>
      </c>
      <c r="M4" s="4">
        <v>2590</v>
      </c>
      <c r="N4" s="4">
        <v>553</v>
      </c>
      <c r="O4" s="4">
        <v>510</v>
      </c>
      <c r="P4" s="4">
        <v>11421800</v>
      </c>
      <c r="Q4" s="4">
        <v>11227700</v>
      </c>
      <c r="R4" s="5">
        <v>9.3999999999999986E-3</v>
      </c>
      <c r="S4" s="4">
        <v>23706300</v>
      </c>
      <c r="T4" s="4">
        <f t="shared" si="2"/>
        <v>34979333</v>
      </c>
      <c r="U4" s="4">
        <f t="shared" si="3"/>
        <v>17507709</v>
      </c>
      <c r="V4" s="5">
        <v>2.07E-2</v>
      </c>
    </row>
    <row r="5" spans="1:22" x14ac:dyDescent="0.2">
      <c r="A5" s="16" t="s">
        <v>292</v>
      </c>
      <c r="B5" s="4">
        <v>524900</v>
      </c>
      <c r="C5" s="4">
        <v>525030</v>
      </c>
      <c r="D5" s="4">
        <v>-130</v>
      </c>
      <c r="E5" s="4">
        <v>-2920000</v>
      </c>
      <c r="F5" s="4">
        <f t="shared" si="0"/>
        <v>-1093890771</v>
      </c>
      <c r="G5" s="4">
        <v>913980</v>
      </c>
      <c r="H5" s="4">
        <v>2124200</v>
      </c>
      <c r="I5" s="4">
        <v>-1210220</v>
      </c>
      <c r="J5" s="4">
        <v>-26080500000</v>
      </c>
      <c r="K5" s="4">
        <f t="shared" si="1"/>
        <v>-65854449000</v>
      </c>
      <c r="L5" s="4">
        <v>2441</v>
      </c>
      <c r="M5" s="4">
        <v>2760</v>
      </c>
      <c r="N5" s="4">
        <v>436</v>
      </c>
      <c r="O5" s="4">
        <v>577</v>
      </c>
      <c r="P5" s="4">
        <v>8625700</v>
      </c>
      <c r="Q5" s="4">
        <v>10465500</v>
      </c>
      <c r="R5" s="5">
        <v>0</v>
      </c>
      <c r="S5" s="4">
        <v>20498402</v>
      </c>
      <c r="T5" s="4">
        <f t="shared" si="2"/>
        <v>15687433.5</v>
      </c>
      <c r="U5" s="4">
        <f t="shared" si="3"/>
        <v>17507709</v>
      </c>
      <c r="V5" s="5">
        <v>2.3E-2</v>
      </c>
    </row>
    <row r="6" spans="1:22" x14ac:dyDescent="0.2">
      <c r="A6" s="16" t="s">
        <v>291</v>
      </c>
      <c r="B6" s="4">
        <v>500000</v>
      </c>
      <c r="C6" s="4">
        <v>506884</v>
      </c>
      <c r="D6" s="4">
        <v>-6884</v>
      </c>
      <c r="E6" s="4">
        <v>-147110000</v>
      </c>
      <c r="F6" s="4">
        <f t="shared" si="0"/>
        <v>-1090970771</v>
      </c>
      <c r="G6" s="4">
        <v>1023200</v>
      </c>
      <c r="H6" s="4">
        <v>409500</v>
      </c>
      <c r="I6" s="4">
        <v>613700</v>
      </c>
      <c r="J6" s="4">
        <v>13076555000</v>
      </c>
      <c r="K6" s="4">
        <f t="shared" si="1"/>
        <v>-39773949000</v>
      </c>
      <c r="L6" s="4">
        <v>2621</v>
      </c>
      <c r="M6" s="4">
        <v>2879</v>
      </c>
      <c r="N6" s="4">
        <v>397</v>
      </c>
      <c r="O6" s="4">
        <v>451</v>
      </c>
      <c r="P6" s="4">
        <v>7687100</v>
      </c>
      <c r="Q6" s="4">
        <v>8253600</v>
      </c>
      <c r="R6" s="5">
        <v>2.3999999999999998E-3</v>
      </c>
      <c r="S6" s="4">
        <v>17507709</v>
      </c>
      <c r="T6" s="4">
        <f t="shared" si="2"/>
        <v>19448943.5</v>
      </c>
      <c r="U6" s="4">
        <f t="shared" si="3"/>
        <v>19794000</v>
      </c>
      <c r="V6" s="5">
        <v>1.6299999999999999E-2</v>
      </c>
    </row>
    <row r="7" spans="1:22" x14ac:dyDescent="0.2">
      <c r="A7" s="16" t="s">
        <v>288</v>
      </c>
      <c r="B7" s="4">
        <v>80900</v>
      </c>
      <c r="C7" s="4">
        <v>98990</v>
      </c>
      <c r="D7" s="4">
        <v>-18090</v>
      </c>
      <c r="E7" s="4">
        <v>-394030000</v>
      </c>
      <c r="F7" s="4">
        <f t="shared" si="0"/>
        <v>-943860771</v>
      </c>
      <c r="G7" s="4">
        <v>1073100</v>
      </c>
      <c r="H7" s="4">
        <v>1143400</v>
      </c>
      <c r="I7" s="4">
        <v>-70300</v>
      </c>
      <c r="J7" s="4">
        <v>-1677755000</v>
      </c>
      <c r="K7" s="4">
        <f t="shared" si="1"/>
        <v>-52850504000</v>
      </c>
      <c r="L7" s="4">
        <v>4146</v>
      </c>
      <c r="M7" s="4">
        <v>3059</v>
      </c>
      <c r="N7" s="4">
        <v>658</v>
      </c>
      <c r="O7" s="4">
        <v>581</v>
      </c>
      <c r="P7" s="4">
        <v>13252800</v>
      </c>
      <c r="Q7" s="4">
        <v>11824100</v>
      </c>
      <c r="R7" s="5">
        <v>4.6999999999999993E-3</v>
      </c>
      <c r="S7" s="4">
        <v>25101956</v>
      </c>
      <c r="T7" s="4">
        <f t="shared" si="2"/>
        <v>29881766</v>
      </c>
      <c r="U7" s="4">
        <f t="shared" si="3"/>
        <v>19794000</v>
      </c>
      <c r="V7" s="5">
        <v>2.29E-2</v>
      </c>
    </row>
    <row r="8" spans="1:22" x14ac:dyDescent="0.2">
      <c r="A8" s="16" t="s">
        <v>287</v>
      </c>
      <c r="B8" s="4">
        <v>263100</v>
      </c>
      <c r="C8" s="4">
        <v>263600</v>
      </c>
      <c r="D8" s="4">
        <v>-500</v>
      </c>
      <c r="E8" s="4">
        <v>-10500000</v>
      </c>
      <c r="F8" s="4">
        <f t="shared" si="0"/>
        <v>-549830771</v>
      </c>
      <c r="G8" s="4">
        <v>1291600</v>
      </c>
      <c r="H8" s="4">
        <v>3911500</v>
      </c>
      <c r="I8" s="4">
        <v>-2619900</v>
      </c>
      <c r="J8" s="4">
        <v>-55335615000</v>
      </c>
      <c r="K8" s="4">
        <f t="shared" si="1"/>
        <v>-51172749000</v>
      </c>
      <c r="L8" s="4">
        <v>8216</v>
      </c>
      <c r="M8" s="4">
        <v>5293</v>
      </c>
      <c r="N8" s="4">
        <v>1250</v>
      </c>
      <c r="O8" s="4">
        <v>1022</v>
      </c>
      <c r="P8" s="4">
        <v>25188600</v>
      </c>
      <c r="Q8" s="4">
        <v>19516400</v>
      </c>
      <c r="R8" s="5">
        <v>3.39E-2</v>
      </c>
      <c r="S8" s="4">
        <v>45939222</v>
      </c>
      <c r="T8" s="4">
        <f t="shared" si="2"/>
        <v>17295043</v>
      </c>
      <c r="U8" s="4">
        <f t="shared" si="3"/>
        <v>19794000</v>
      </c>
      <c r="V8" s="5">
        <v>5.3399999999999996E-2</v>
      </c>
    </row>
    <row r="9" spans="1:22" x14ac:dyDescent="0.2">
      <c r="A9" s="16" t="s">
        <v>286</v>
      </c>
      <c r="B9" s="4">
        <v>6322650</v>
      </c>
      <c r="C9" s="4">
        <v>6354870</v>
      </c>
      <c r="D9" s="4">
        <v>-32220</v>
      </c>
      <c r="E9" s="4">
        <v>-670410000</v>
      </c>
      <c r="F9" s="4">
        <f t="shared" si="0"/>
        <v>-539330771</v>
      </c>
      <c r="G9" s="4">
        <v>2092900</v>
      </c>
      <c r="H9" s="4">
        <v>423700</v>
      </c>
      <c r="I9" s="4">
        <v>1669200</v>
      </c>
      <c r="J9" s="4">
        <v>34607510000</v>
      </c>
      <c r="K9" s="4">
        <f t="shared" si="1"/>
        <v>4162866000</v>
      </c>
      <c r="L9" s="4">
        <v>3868</v>
      </c>
      <c r="M9" s="4">
        <v>3944</v>
      </c>
      <c r="N9" s="4">
        <v>500</v>
      </c>
      <c r="O9" s="4">
        <v>680</v>
      </c>
      <c r="P9" s="4">
        <v>10397300</v>
      </c>
      <c r="Q9" s="4">
        <v>13112400</v>
      </c>
      <c r="R9" s="5">
        <v>-1.1899999999999999E-2</v>
      </c>
      <c r="S9" s="4">
        <v>24699072</v>
      </c>
      <c r="T9" s="4">
        <f t="shared" si="2"/>
        <v>15249884</v>
      </c>
      <c r="U9" s="4">
        <f t="shared" si="3"/>
        <v>19794000</v>
      </c>
      <c r="V9" s="5">
        <v>2.8500000000000001E-2</v>
      </c>
    </row>
    <row r="10" spans="1:22" x14ac:dyDescent="0.2">
      <c r="A10" s="16" t="s">
        <v>281</v>
      </c>
      <c r="B10" s="4">
        <v>1001000</v>
      </c>
      <c r="C10" s="4">
        <v>1003438</v>
      </c>
      <c r="D10" s="4">
        <v>-2438</v>
      </c>
      <c r="E10" s="4">
        <v>-50870000</v>
      </c>
      <c r="F10" s="4">
        <f t="shared" si="0"/>
        <v>131079229</v>
      </c>
      <c r="G10" s="4">
        <v>695400</v>
      </c>
      <c r="H10" s="4">
        <v>1516700</v>
      </c>
      <c r="I10" s="4">
        <v>-821300</v>
      </c>
      <c r="J10" s="4">
        <v>-17163800000</v>
      </c>
      <c r="K10" s="4">
        <f t="shared" si="1"/>
        <v>-30444644000</v>
      </c>
      <c r="L10" s="4">
        <v>4690</v>
      </c>
      <c r="M10" s="4">
        <v>3177</v>
      </c>
      <c r="N10" s="4">
        <v>720</v>
      </c>
      <c r="O10" s="4">
        <v>566</v>
      </c>
      <c r="P10" s="4">
        <v>13158900</v>
      </c>
      <c r="Q10" s="4">
        <v>10096700</v>
      </c>
      <c r="R10" s="5">
        <v>2.3999999999999998E-3</v>
      </c>
      <c r="S10" s="4">
        <v>24708606</v>
      </c>
      <c r="T10" s="4">
        <f t="shared" si="2"/>
        <v>12030181.5</v>
      </c>
      <c r="U10" s="4">
        <f t="shared" si="3"/>
        <v>13867158</v>
      </c>
      <c r="V10" s="5">
        <v>2.3700000000000002E-2</v>
      </c>
    </row>
    <row r="11" spans="1:22" x14ac:dyDescent="0.2">
      <c r="A11" s="16" t="s">
        <v>273</v>
      </c>
      <c r="B11" s="4">
        <v>6837100</v>
      </c>
      <c r="C11" s="4">
        <v>6833475</v>
      </c>
      <c r="D11" s="4">
        <v>3625</v>
      </c>
      <c r="E11" s="4">
        <v>75240000</v>
      </c>
      <c r="F11" s="4">
        <f t="shared" si="0"/>
        <v>181949229</v>
      </c>
      <c r="G11" s="4">
        <v>571900</v>
      </c>
      <c r="H11" s="4">
        <v>1230500</v>
      </c>
      <c r="I11" s="4">
        <v>-658600</v>
      </c>
      <c r="J11" s="4">
        <v>-13638700000</v>
      </c>
      <c r="K11" s="4">
        <f t="shared" si="1"/>
        <v>-13280844000</v>
      </c>
      <c r="L11" s="4">
        <v>3620</v>
      </c>
      <c r="M11" s="4">
        <v>2930</v>
      </c>
      <c r="N11" s="4">
        <v>545</v>
      </c>
      <c r="O11" s="4">
        <v>472</v>
      </c>
      <c r="P11" s="4">
        <v>10379500</v>
      </c>
      <c r="Q11" s="4">
        <v>8753100</v>
      </c>
      <c r="R11" s="5">
        <v>7.3000000000000001E-3</v>
      </c>
      <c r="S11" s="4">
        <v>19794000</v>
      </c>
      <c r="T11" s="4">
        <f t="shared" si="2"/>
        <v>13378439</v>
      </c>
      <c r="U11" s="4">
        <f t="shared" si="3"/>
        <v>13795931</v>
      </c>
      <c r="V11" s="5">
        <v>1.9199999999999998E-2</v>
      </c>
    </row>
    <row r="12" spans="1:22" x14ac:dyDescent="0.2">
      <c r="A12" s="16" t="s">
        <v>272</v>
      </c>
      <c r="B12" s="4">
        <v>0</v>
      </c>
      <c r="C12" s="4">
        <v>5100</v>
      </c>
      <c r="D12" s="4">
        <v>-5100</v>
      </c>
      <c r="E12" s="4">
        <v>-104870000</v>
      </c>
      <c r="F12" s="4">
        <f t="shared" si="0"/>
        <v>106709229</v>
      </c>
      <c r="G12" s="4">
        <v>1147000</v>
      </c>
      <c r="H12" s="4">
        <v>1183200</v>
      </c>
      <c r="I12" s="4">
        <v>-36200</v>
      </c>
      <c r="J12" s="4">
        <v>-807310000</v>
      </c>
      <c r="K12" s="4">
        <f t="shared" si="1"/>
        <v>357856000</v>
      </c>
      <c r="L12" s="4">
        <v>3931</v>
      </c>
      <c r="M12" s="4">
        <v>3551</v>
      </c>
      <c r="N12" s="4">
        <v>529</v>
      </c>
      <c r="O12" s="4">
        <v>477</v>
      </c>
      <c r="P12" s="4">
        <v>10043700</v>
      </c>
      <c r="Q12" s="4">
        <v>8868300</v>
      </c>
      <c r="R12" s="5">
        <v>9.7999999999999997E-3</v>
      </c>
      <c r="S12" s="4">
        <v>20170178</v>
      </c>
      <c r="T12" s="4">
        <f t="shared" si="2"/>
        <v>15550675.5</v>
      </c>
      <c r="U12" s="4">
        <f t="shared" si="3"/>
        <v>13795931</v>
      </c>
      <c r="V12" s="5">
        <v>2.1600000000000001E-2</v>
      </c>
    </row>
    <row r="13" spans="1:22" x14ac:dyDescent="0.2">
      <c r="A13" s="16" t="s">
        <v>248</v>
      </c>
      <c r="B13" s="4">
        <v>3344800</v>
      </c>
      <c r="C13" s="4">
        <v>3345300</v>
      </c>
      <c r="D13" s="4">
        <v>-500</v>
      </c>
      <c r="E13" s="4">
        <v>-10450000</v>
      </c>
      <c r="F13" s="4">
        <f t="shared" si="0"/>
        <v>211579229</v>
      </c>
      <c r="G13" s="4">
        <v>1208400</v>
      </c>
      <c r="H13" s="4">
        <v>1964500</v>
      </c>
      <c r="I13" s="4">
        <v>-756100</v>
      </c>
      <c r="J13" s="4">
        <v>-15248330000</v>
      </c>
      <c r="K13" s="4">
        <f t="shared" si="1"/>
        <v>1165166000</v>
      </c>
      <c r="L13" s="4">
        <v>5200</v>
      </c>
      <c r="M13" s="4">
        <v>4270</v>
      </c>
      <c r="N13" s="4">
        <v>542</v>
      </c>
      <c r="O13" s="4">
        <v>516</v>
      </c>
      <c r="P13" s="4">
        <v>10359200</v>
      </c>
      <c r="Q13" s="4">
        <v>9642100</v>
      </c>
      <c r="R13" s="5">
        <v>0.02</v>
      </c>
      <c r="S13" s="4">
        <v>22545252</v>
      </c>
      <c r="T13" s="4">
        <f t="shared" si="2"/>
        <v>26722233.5</v>
      </c>
      <c r="U13" s="4">
        <f t="shared" si="3"/>
        <v>9891014</v>
      </c>
      <c r="V13" s="5">
        <v>1.9599999999999999E-2</v>
      </c>
    </row>
    <row r="14" spans="1:22" x14ac:dyDescent="0.2">
      <c r="A14" s="16" t="s">
        <v>240</v>
      </c>
      <c r="B14" s="4">
        <v>1455</v>
      </c>
      <c r="C14" s="4">
        <v>3800</v>
      </c>
      <c r="D14" s="4">
        <v>-2345</v>
      </c>
      <c r="E14" s="4">
        <v>-48580000</v>
      </c>
      <c r="F14" s="4">
        <f t="shared" si="0"/>
        <v>222029229</v>
      </c>
      <c r="G14" s="4">
        <v>2544300</v>
      </c>
      <c r="H14" s="4">
        <v>4138100</v>
      </c>
      <c r="I14" s="4">
        <v>-1593800</v>
      </c>
      <c r="J14" s="4">
        <v>-31194930000</v>
      </c>
      <c r="K14" s="4">
        <f t="shared" si="1"/>
        <v>16413496000</v>
      </c>
      <c r="L14" s="4">
        <v>12246</v>
      </c>
      <c r="M14" s="4">
        <v>5376</v>
      </c>
      <c r="N14" s="4">
        <v>1362</v>
      </c>
      <c r="O14" s="4">
        <v>677</v>
      </c>
      <c r="P14" s="4">
        <v>32891400</v>
      </c>
      <c r="Q14" s="4">
        <v>15817700</v>
      </c>
      <c r="R14" s="5">
        <v>4.9699999999999994E-2</v>
      </c>
      <c r="S14" s="4">
        <v>49460264</v>
      </c>
      <c r="T14" s="4">
        <f t="shared" si="2"/>
        <v>8479012</v>
      </c>
      <c r="U14" s="4">
        <f t="shared" si="3"/>
        <v>5791162</v>
      </c>
      <c r="V14" s="5">
        <v>6.3600000000000004E-2</v>
      </c>
    </row>
    <row r="15" spans="1:22" x14ac:dyDescent="0.2">
      <c r="A15" s="16" t="s">
        <v>239</v>
      </c>
      <c r="B15" s="4">
        <v>0</v>
      </c>
      <c r="C15" s="4">
        <v>0</v>
      </c>
      <c r="D15" s="4">
        <v>0</v>
      </c>
      <c r="E15" s="4">
        <v>0</v>
      </c>
      <c r="F15" s="4">
        <f t="shared" si="0"/>
        <v>270609229</v>
      </c>
      <c r="G15" s="4">
        <v>137400</v>
      </c>
      <c r="H15" s="4">
        <v>3153600</v>
      </c>
      <c r="I15" s="4">
        <v>-3016200</v>
      </c>
      <c r="J15" s="4">
        <v>-57108050000</v>
      </c>
      <c r="K15" s="4">
        <f t="shared" si="1"/>
        <v>47608426000</v>
      </c>
      <c r="L15" s="4">
        <v>2418</v>
      </c>
      <c r="M15" s="4">
        <v>2483</v>
      </c>
      <c r="N15" s="4">
        <v>276</v>
      </c>
      <c r="O15" s="4">
        <v>260</v>
      </c>
      <c r="P15" s="4">
        <v>6951500</v>
      </c>
      <c r="Q15" s="4">
        <v>6152700</v>
      </c>
      <c r="R15" s="5">
        <v>1.6E-2</v>
      </c>
      <c r="S15" s="4">
        <v>13867158</v>
      </c>
      <c r="T15" s="4">
        <f t="shared" si="2"/>
        <v>9848440.5</v>
      </c>
      <c r="U15" s="4">
        <f t="shared" si="3"/>
        <v>4266363</v>
      </c>
      <c r="V15" s="5">
        <v>2.6099999999999998E-2</v>
      </c>
    </row>
    <row r="16" spans="1:22" x14ac:dyDescent="0.2">
      <c r="A16" s="16" t="s">
        <v>238</v>
      </c>
      <c r="B16" s="4">
        <v>1333300</v>
      </c>
      <c r="C16" s="4">
        <v>1330500</v>
      </c>
      <c r="D16" s="4">
        <v>2800</v>
      </c>
      <c r="E16" s="4">
        <v>52280000</v>
      </c>
      <c r="F16" s="4">
        <f t="shared" si="0"/>
        <v>270609229</v>
      </c>
      <c r="G16" s="4">
        <v>750900</v>
      </c>
      <c r="H16" s="4">
        <v>2038400</v>
      </c>
      <c r="I16" s="4">
        <v>-1287500</v>
      </c>
      <c r="J16" s="4">
        <v>-24350300000</v>
      </c>
      <c r="K16" s="4">
        <f t="shared" si="1"/>
        <v>104716476000</v>
      </c>
      <c r="L16" s="4">
        <v>2161</v>
      </c>
      <c r="M16" s="4">
        <v>3365</v>
      </c>
      <c r="N16" s="4">
        <v>210</v>
      </c>
      <c r="O16" s="4">
        <v>327</v>
      </c>
      <c r="P16" s="4">
        <v>5990900</v>
      </c>
      <c r="Q16" s="4">
        <v>7499900</v>
      </c>
      <c r="R16" s="5">
        <v>1.0800000000000001E-2</v>
      </c>
      <c r="S16" s="4">
        <v>13795931</v>
      </c>
      <c r="T16" s="4">
        <f t="shared" si="2"/>
        <v>9552033</v>
      </c>
      <c r="U16" s="4">
        <f t="shared" si="3"/>
        <v>4266363</v>
      </c>
      <c r="V16" s="5">
        <v>1.8500000000000003E-2</v>
      </c>
    </row>
    <row r="17" spans="1:21" x14ac:dyDescent="0.2">
      <c r="A17" s="16" t="s">
        <v>234</v>
      </c>
      <c r="B17" s="4">
        <v>150000</v>
      </c>
      <c r="C17" s="4">
        <v>151455</v>
      </c>
      <c r="D17" s="4">
        <v>-1455</v>
      </c>
      <c r="E17" s="4">
        <v>-27120000</v>
      </c>
      <c r="F17" s="4">
        <f t="shared" si="0"/>
        <v>218329229</v>
      </c>
      <c r="G17" s="4">
        <v>4076710</v>
      </c>
      <c r="H17" s="4">
        <v>4292100</v>
      </c>
      <c r="I17" s="4">
        <v>-215390</v>
      </c>
      <c r="J17" s="4">
        <v>-3254012000</v>
      </c>
      <c r="K17" s="4">
        <f t="shared" si="1"/>
        <v>129066776000</v>
      </c>
      <c r="L17" s="4">
        <v>2445</v>
      </c>
      <c r="M17" s="4">
        <v>2542</v>
      </c>
      <c r="N17" s="4">
        <v>231</v>
      </c>
      <c r="O17" s="4">
        <v>275</v>
      </c>
      <c r="P17" s="4">
        <v>383500</v>
      </c>
      <c r="Q17" s="4">
        <v>619100</v>
      </c>
      <c r="R17" s="5">
        <v>5.4000000000000003E-3</v>
      </c>
      <c r="S17" s="4">
        <v>13824310</v>
      </c>
      <c r="T17" s="4">
        <f t="shared" si="2"/>
        <v>7718144.5</v>
      </c>
      <c r="U17" s="4">
        <f t="shared" si="3"/>
        <v>4266363</v>
      </c>
    </row>
    <row r="18" spans="1:21" x14ac:dyDescent="0.2">
      <c r="A18" s="16" t="s">
        <v>233</v>
      </c>
      <c r="B18" s="4">
        <v>1295000</v>
      </c>
      <c r="C18" s="4">
        <v>1295000</v>
      </c>
      <c r="D18" s="4">
        <v>0</v>
      </c>
      <c r="E18" s="4">
        <v>0</v>
      </c>
      <c r="F18" s="4">
        <f t="shared" si="0"/>
        <v>245449229</v>
      </c>
      <c r="G18" s="4">
        <v>1286000</v>
      </c>
      <c r="H18" s="4">
        <v>738447</v>
      </c>
      <c r="I18" s="4">
        <v>547553</v>
      </c>
      <c r="J18" s="4">
        <v>10204283000</v>
      </c>
      <c r="K18" s="4">
        <f t="shared" si="1"/>
        <v>132320788000</v>
      </c>
      <c r="L18" s="4"/>
      <c r="M18" s="4"/>
      <c r="N18" s="4"/>
      <c r="O18" s="4"/>
      <c r="P18" s="4">
        <v>5299800</v>
      </c>
      <c r="Q18" s="4">
        <v>4306700</v>
      </c>
      <c r="R18" s="5">
        <v>8.199999999999999E-3</v>
      </c>
      <c r="S18" s="4">
        <v>9891014</v>
      </c>
      <c r="T18" s="4">
        <f t="shared" si="2"/>
        <v>5548436.5</v>
      </c>
      <c r="U18" s="4">
        <f t="shared" si="3"/>
        <v>3984203</v>
      </c>
    </row>
    <row r="19" spans="1:21" x14ac:dyDescent="0.2">
      <c r="A19" s="16" t="s">
        <v>232</v>
      </c>
      <c r="B19" s="4">
        <v>790</v>
      </c>
      <c r="C19" s="4">
        <v>3300</v>
      </c>
      <c r="D19" s="4">
        <v>-2510</v>
      </c>
      <c r="E19" s="4">
        <v>-46110000</v>
      </c>
      <c r="F19" s="4">
        <f t="shared" si="0"/>
        <v>245449229</v>
      </c>
      <c r="G19" s="4">
        <v>473700</v>
      </c>
      <c r="H19" s="4">
        <v>269200</v>
      </c>
      <c r="I19" s="4">
        <v>204500</v>
      </c>
      <c r="J19" s="4">
        <v>3783935000</v>
      </c>
      <c r="K19" s="4">
        <f t="shared" si="1"/>
        <v>122116505000</v>
      </c>
      <c r="L19" s="4"/>
      <c r="M19" s="4"/>
      <c r="N19" s="4"/>
      <c r="O19" s="4"/>
      <c r="P19" s="4">
        <v>3659700</v>
      </c>
      <c r="Q19" s="4">
        <v>1868900</v>
      </c>
      <c r="R19" s="5">
        <v>-2.7000000000000001E-3</v>
      </c>
      <c r="S19" s="4">
        <v>5791162</v>
      </c>
      <c r="T19" s="4">
        <f t="shared" si="2"/>
        <v>5723691.5</v>
      </c>
      <c r="U19" s="4">
        <f t="shared" si="3"/>
        <v>3090866</v>
      </c>
    </row>
    <row r="20" spans="1:21" x14ac:dyDescent="0.2">
      <c r="A20" s="16" t="s">
        <v>231</v>
      </c>
      <c r="B20" s="4">
        <v>1274700</v>
      </c>
      <c r="C20" s="4">
        <v>1265700</v>
      </c>
      <c r="D20" s="4">
        <v>9000</v>
      </c>
      <c r="E20" s="4">
        <v>165600000</v>
      </c>
      <c r="F20" s="4">
        <f t="shared" si="0"/>
        <v>291559229</v>
      </c>
      <c r="G20" s="4">
        <v>1341400</v>
      </c>
      <c r="H20" s="4">
        <v>521400</v>
      </c>
      <c r="I20" s="4">
        <v>820000</v>
      </c>
      <c r="J20" s="4">
        <v>15134505000</v>
      </c>
      <c r="K20" s="4">
        <f t="shared" si="1"/>
        <v>118332570000</v>
      </c>
      <c r="L20" s="4"/>
      <c r="M20" s="4"/>
      <c r="N20" s="4"/>
      <c r="O20" s="4"/>
      <c r="P20" s="4">
        <v>1391100</v>
      </c>
      <c r="Q20" s="4">
        <v>2653800</v>
      </c>
      <c r="R20" s="5">
        <v>2.8000000000000004E-3</v>
      </c>
      <c r="S20" s="4">
        <v>4266363</v>
      </c>
      <c r="T20" s="4">
        <f t="shared" si="2"/>
        <v>5734359</v>
      </c>
      <c r="U20" s="4">
        <f t="shared" si="3"/>
        <v>3090866</v>
      </c>
    </row>
    <row r="21" spans="1:21" x14ac:dyDescent="0.2">
      <c r="A21" s="16" t="s">
        <v>230</v>
      </c>
      <c r="B21" s="4">
        <v>2539</v>
      </c>
      <c r="C21" s="4">
        <v>128</v>
      </c>
      <c r="D21" s="4">
        <v>2411</v>
      </c>
      <c r="E21" s="4">
        <v>44240000</v>
      </c>
      <c r="F21" s="4">
        <f t="shared" si="0"/>
        <v>125959229</v>
      </c>
      <c r="G21" s="4">
        <v>965100</v>
      </c>
      <c r="H21" s="4">
        <v>190000</v>
      </c>
      <c r="I21" s="4">
        <v>775100</v>
      </c>
      <c r="J21" s="4">
        <v>14305790000</v>
      </c>
      <c r="K21" s="4">
        <f t="shared" si="1"/>
        <v>103198065000</v>
      </c>
      <c r="L21" s="4"/>
      <c r="M21" s="4"/>
      <c r="N21" s="4"/>
      <c r="O21" s="4"/>
      <c r="P21" s="4">
        <v>3733700</v>
      </c>
      <c r="Q21" s="4">
        <v>2474500</v>
      </c>
      <c r="R21" s="5">
        <v>5.5000000000000005E-3</v>
      </c>
      <c r="S21" s="4">
        <v>6586700</v>
      </c>
      <c r="T21" s="4">
        <f t="shared" si="2"/>
        <v>6718607</v>
      </c>
      <c r="U21" s="4">
        <f t="shared" si="3"/>
        <v>3090866</v>
      </c>
    </row>
    <row r="22" spans="1:21" x14ac:dyDescent="0.2">
      <c r="A22" s="16" t="s">
        <v>229</v>
      </c>
      <c r="B22" s="4">
        <v>1250017</v>
      </c>
      <c r="C22" s="4">
        <v>1254090</v>
      </c>
      <c r="D22" s="4">
        <v>-4073</v>
      </c>
      <c r="E22" s="4">
        <v>-74000000</v>
      </c>
      <c r="F22" s="4">
        <f t="shared" si="0"/>
        <v>81719229</v>
      </c>
      <c r="G22" s="4">
        <v>207100</v>
      </c>
      <c r="H22" s="4">
        <v>338800</v>
      </c>
      <c r="I22" s="4">
        <v>-131700</v>
      </c>
      <c r="J22" s="4">
        <v>-2369125000</v>
      </c>
      <c r="K22" s="4">
        <f t="shared" si="1"/>
        <v>88892275000</v>
      </c>
      <c r="L22" s="4"/>
      <c r="M22" s="4"/>
      <c r="N22" s="4"/>
      <c r="O22" s="4"/>
      <c r="P22" s="4">
        <v>5306100</v>
      </c>
      <c r="Q22" s="4">
        <v>2882000</v>
      </c>
      <c r="R22" s="5">
        <v>8.3000000000000001E-3</v>
      </c>
      <c r="S22" s="4">
        <v>8556099</v>
      </c>
      <c r="T22" s="4">
        <f t="shared" si="2"/>
        <v>5729632.5</v>
      </c>
      <c r="U22" s="4">
        <f t="shared" si="3"/>
        <v>3090866</v>
      </c>
    </row>
    <row r="23" spans="1:21" x14ac:dyDescent="0.2">
      <c r="A23" s="16" t="s">
        <v>228</v>
      </c>
      <c r="B23" s="4">
        <v>478000</v>
      </c>
      <c r="C23" s="4">
        <v>487700</v>
      </c>
      <c r="D23" s="4">
        <v>-9700</v>
      </c>
      <c r="E23" s="4">
        <v>-175210000</v>
      </c>
      <c r="F23" s="4">
        <f t="shared" si="0"/>
        <v>155719229</v>
      </c>
      <c r="G23" s="4">
        <v>204200</v>
      </c>
      <c r="H23" s="4">
        <v>1298300</v>
      </c>
      <c r="I23" s="4">
        <v>-1094100</v>
      </c>
      <c r="J23" s="4">
        <v>-19766420000</v>
      </c>
      <c r="K23" s="4">
        <f t="shared" si="1"/>
        <v>91261400000</v>
      </c>
      <c r="L23" s="4"/>
      <c r="M23" s="4"/>
      <c r="N23" s="4"/>
      <c r="O23" s="4"/>
      <c r="P23" s="4">
        <v>1542700</v>
      </c>
      <c r="Q23" s="4">
        <v>2064200</v>
      </c>
      <c r="R23" s="5">
        <v>0</v>
      </c>
      <c r="S23" s="4">
        <v>3984203</v>
      </c>
      <c r="T23" s="4">
        <f t="shared" si="2"/>
        <v>8507600.5</v>
      </c>
      <c r="U23" s="4">
        <f t="shared" si="3"/>
        <v>3090866</v>
      </c>
    </row>
    <row r="24" spans="1:21" x14ac:dyDescent="0.2">
      <c r="A24" s="16" t="s">
        <v>222</v>
      </c>
      <c r="B24" s="4">
        <v>9405300</v>
      </c>
      <c r="C24" s="4">
        <v>9407839</v>
      </c>
      <c r="D24" s="4">
        <v>-2539</v>
      </c>
      <c r="E24" s="4">
        <v>-46040000</v>
      </c>
      <c r="F24" s="4">
        <f t="shared" si="0"/>
        <v>330929229</v>
      </c>
      <c r="G24" s="4">
        <v>125900</v>
      </c>
      <c r="H24" s="4">
        <v>9197700</v>
      </c>
      <c r="I24" s="4">
        <v>-9071800</v>
      </c>
      <c r="J24" s="4">
        <v>-163805485000</v>
      </c>
      <c r="K24" s="4">
        <f t="shared" si="1"/>
        <v>111027820000</v>
      </c>
      <c r="L24" s="4"/>
      <c r="M24" s="4"/>
      <c r="N24" s="4"/>
      <c r="O24" s="4"/>
      <c r="P24" s="4">
        <v>1145700</v>
      </c>
      <c r="Q24" s="4">
        <v>1671000</v>
      </c>
      <c r="R24" s="5">
        <v>0</v>
      </c>
      <c r="S24" s="4">
        <v>3090866</v>
      </c>
      <c r="T24" s="4">
        <f t="shared" si="2"/>
        <v>6460784.5</v>
      </c>
      <c r="U24" s="4">
        <f t="shared" si="3"/>
        <v>5279756</v>
      </c>
    </row>
    <row r="25" spans="1:21" x14ac:dyDescent="0.2">
      <c r="A25" s="16" t="s">
        <v>213</v>
      </c>
      <c r="B25" s="4">
        <v>2103663</v>
      </c>
      <c r="C25" s="4">
        <v>2101947</v>
      </c>
      <c r="D25" s="4">
        <v>1716</v>
      </c>
      <c r="E25" s="4">
        <v>30890000</v>
      </c>
      <c r="F25" s="4">
        <f t="shared" si="0"/>
        <v>376969229</v>
      </c>
      <c r="G25" s="4">
        <v>9206000</v>
      </c>
      <c r="H25" s="4">
        <v>1525900</v>
      </c>
      <c r="I25" s="4">
        <v>7680100</v>
      </c>
      <c r="J25" s="4">
        <v>138670100000</v>
      </c>
      <c r="K25" s="4">
        <f t="shared" si="1"/>
        <v>274833305000</v>
      </c>
      <c r="L25" s="4"/>
      <c r="M25" s="4"/>
      <c r="N25" s="4"/>
      <c r="O25" s="4"/>
      <c r="P25" s="4">
        <v>2856100</v>
      </c>
      <c r="Q25" s="4">
        <v>2907100</v>
      </c>
      <c r="R25" s="5">
        <v>8.3999999999999995E-3</v>
      </c>
      <c r="S25" s="4">
        <v>5900950</v>
      </c>
      <c r="T25" s="4">
        <f t="shared" si="2"/>
        <v>5701659.5</v>
      </c>
      <c r="U25" s="4">
        <f t="shared" si="3"/>
        <v>4882018</v>
      </c>
    </row>
    <row r="26" spans="1:21" x14ac:dyDescent="0.2">
      <c r="A26" s="16" t="s">
        <v>212</v>
      </c>
      <c r="B26" s="4">
        <v>24036531</v>
      </c>
      <c r="C26" s="4">
        <v>24036400</v>
      </c>
      <c r="D26" s="4">
        <v>131</v>
      </c>
      <c r="E26" s="4">
        <v>2370000</v>
      </c>
      <c r="F26" s="4">
        <f t="shared" si="0"/>
        <v>346079229</v>
      </c>
      <c r="G26" s="4">
        <v>8978400</v>
      </c>
      <c r="H26" s="4">
        <v>1089100</v>
      </c>
      <c r="I26" s="4">
        <v>7889300</v>
      </c>
      <c r="J26" s="4">
        <v>142434345000</v>
      </c>
      <c r="K26" s="4">
        <f>K27+J26</f>
        <v>136163205000</v>
      </c>
      <c r="L26" s="4"/>
      <c r="M26" s="4"/>
      <c r="N26" s="4"/>
      <c r="O26" s="4"/>
      <c r="P26" s="4">
        <v>2090200</v>
      </c>
      <c r="Q26" s="4">
        <v>2758400</v>
      </c>
      <c r="R26" s="5">
        <v>-2.7000000000000001E-3</v>
      </c>
      <c r="S26" s="4">
        <v>5279756</v>
      </c>
      <c r="T26" s="4">
        <f t="shared" si="2"/>
        <v>11444222</v>
      </c>
      <c r="U26" s="4">
        <f t="shared" si="3"/>
        <v>4881115</v>
      </c>
    </row>
    <row r="27" spans="1:21" x14ac:dyDescent="0.2">
      <c r="A27" s="16" t="s">
        <v>211</v>
      </c>
      <c r="B27" s="4">
        <v>7095340</v>
      </c>
      <c r="C27" s="4">
        <v>7097668</v>
      </c>
      <c r="D27" s="4">
        <v>-2328</v>
      </c>
      <c r="E27" s="4">
        <v>-42080000</v>
      </c>
      <c r="F27" s="4">
        <f t="shared" si="0"/>
        <v>343709229</v>
      </c>
      <c r="G27" s="4">
        <v>856100</v>
      </c>
      <c r="H27" s="4">
        <v>571300</v>
      </c>
      <c r="I27" s="4">
        <v>284800</v>
      </c>
      <c r="J27" s="4">
        <v>5158290000</v>
      </c>
      <c r="K27" s="4">
        <f>J27+K29</f>
        <v>-6271140000</v>
      </c>
      <c r="R27" s="5">
        <v>0</v>
      </c>
      <c r="S27" s="4">
        <v>5545275</v>
      </c>
      <c r="T27" s="4">
        <f t="shared" si="2"/>
        <v>4859870.5</v>
      </c>
      <c r="U27" s="4">
        <f t="shared" si="3"/>
        <v>4881115</v>
      </c>
    </row>
    <row r="28" spans="1:21" x14ac:dyDescent="0.2">
      <c r="A28" s="16" t="s">
        <v>210</v>
      </c>
      <c r="B28" s="4">
        <v>5233800</v>
      </c>
      <c r="C28" s="4">
        <v>5235533</v>
      </c>
      <c r="D28" s="4">
        <v>-1733</v>
      </c>
      <c r="E28" s="4">
        <v>-31290000</v>
      </c>
      <c r="F28" s="4">
        <f t="shared" si="0"/>
        <v>385789229</v>
      </c>
      <c r="L28" s="4"/>
      <c r="M28" s="4"/>
      <c r="N28" s="4"/>
      <c r="O28" s="4"/>
      <c r="P28" s="4">
        <v>1922900</v>
      </c>
      <c r="Q28" s="4">
        <v>3258800</v>
      </c>
      <c r="R28" s="5">
        <v>0</v>
      </c>
      <c r="S28" s="4">
        <v>5305711</v>
      </c>
      <c r="T28" s="4">
        <f t="shared" si="2"/>
        <v>6425811.5</v>
      </c>
      <c r="U28" s="4">
        <f t="shared" si="3"/>
        <v>4881115</v>
      </c>
    </row>
    <row r="29" spans="1:21" x14ac:dyDescent="0.2">
      <c r="A29" s="16" t="s">
        <v>209</v>
      </c>
      <c r="B29" s="4">
        <v>2967600</v>
      </c>
      <c r="C29" s="4">
        <v>2967731</v>
      </c>
      <c r="D29" s="4">
        <v>-131</v>
      </c>
      <c r="E29" s="4">
        <v>-2380000</v>
      </c>
      <c r="F29" s="4">
        <f t="shared" si="0"/>
        <v>417079229</v>
      </c>
      <c r="G29" s="4">
        <v>104600</v>
      </c>
      <c r="H29" s="4">
        <v>732300</v>
      </c>
      <c r="I29" s="4">
        <v>-627700</v>
      </c>
      <c r="J29" s="4">
        <v>-11429430000</v>
      </c>
      <c r="K29" s="4">
        <f>J29</f>
        <v>-11429430000</v>
      </c>
      <c r="R29" s="5">
        <v>-1.09E-2</v>
      </c>
      <c r="S29" s="4">
        <v>7181020</v>
      </c>
      <c r="T29" s="4">
        <f t="shared" si="2"/>
        <v>5166562</v>
      </c>
      <c r="U29" s="4">
        <f t="shared" si="3"/>
        <v>4881115</v>
      </c>
    </row>
    <row r="30" spans="1:21" x14ac:dyDescent="0.2">
      <c r="A30" s="16" t="s">
        <v>208</v>
      </c>
      <c r="B30" s="4">
        <v>2134000</v>
      </c>
      <c r="C30" s="4">
        <v>2134000</v>
      </c>
      <c r="D30" s="4">
        <v>0</v>
      </c>
      <c r="E30" s="4">
        <v>0</v>
      </c>
      <c r="F30" s="4">
        <f t="shared" si="0"/>
        <v>419459229</v>
      </c>
      <c r="R30" s="5">
        <v>5.6000000000000008E-3</v>
      </c>
      <c r="S30" s="4">
        <v>4882018</v>
      </c>
      <c r="T30" s="4">
        <f t="shared" si="2"/>
        <v>5767489.5</v>
      </c>
      <c r="U30" s="4">
        <f t="shared" si="3"/>
        <v>4881115</v>
      </c>
    </row>
    <row r="31" spans="1:21" x14ac:dyDescent="0.2">
      <c r="A31" s="16" t="s">
        <v>207</v>
      </c>
      <c r="B31" s="4">
        <v>13795834</v>
      </c>
      <c r="C31" s="4">
        <v>13805534</v>
      </c>
      <c r="D31" s="4">
        <v>-9700</v>
      </c>
      <c r="E31" s="4">
        <v>-175620000</v>
      </c>
      <c r="F31" s="4">
        <f t="shared" si="0"/>
        <v>419459229</v>
      </c>
      <c r="R31" s="5">
        <v>-2.7000000000000001E-3</v>
      </c>
      <c r="S31" s="4">
        <v>4881115</v>
      </c>
      <c r="T31" s="4">
        <f t="shared" si="2"/>
        <v>7295499.5</v>
      </c>
      <c r="U31" s="4">
        <f t="shared" si="3"/>
        <v>6123563</v>
      </c>
    </row>
    <row r="32" spans="1:21" x14ac:dyDescent="0.2">
      <c r="A32" s="16" t="s">
        <v>206</v>
      </c>
      <c r="B32" s="4">
        <v>1050000</v>
      </c>
      <c r="C32" s="4">
        <v>1050000</v>
      </c>
      <c r="D32" s="4">
        <v>0</v>
      </c>
      <c r="E32" s="4">
        <v>0</v>
      </c>
      <c r="F32" s="4">
        <f t="shared" si="0"/>
        <v>595079229</v>
      </c>
      <c r="R32" s="5">
        <v>-2.7000000000000001E-3</v>
      </c>
      <c r="S32" s="4">
        <v>7475062</v>
      </c>
      <c r="T32" s="4">
        <f t="shared" si="2"/>
        <v>10975407.5</v>
      </c>
      <c r="U32" s="4">
        <f t="shared" si="3"/>
        <v>4414030</v>
      </c>
    </row>
    <row r="33" spans="1:21" x14ac:dyDescent="0.2">
      <c r="A33" s="16" t="s">
        <v>205</v>
      </c>
      <c r="B33" s="4">
        <v>4633800</v>
      </c>
      <c r="C33" s="4">
        <v>4633800</v>
      </c>
      <c r="D33" s="4">
        <v>0</v>
      </c>
      <c r="E33" s="4">
        <v>0</v>
      </c>
      <c r="F33" s="4">
        <f t="shared" si="0"/>
        <v>595079229</v>
      </c>
      <c r="R33" s="5">
        <v>8.3000000000000001E-3</v>
      </c>
      <c r="S33" s="4">
        <v>13924335</v>
      </c>
      <c r="T33" s="4">
        <f t="shared" si="2"/>
        <v>7026886</v>
      </c>
      <c r="U33" s="4">
        <f t="shared" si="3"/>
        <v>4414030</v>
      </c>
    </row>
    <row r="34" spans="1:21" x14ac:dyDescent="0.2">
      <c r="A34" s="16" t="s">
        <v>204</v>
      </c>
      <c r="B34" s="4">
        <v>109590</v>
      </c>
      <c r="C34" s="4">
        <v>71990</v>
      </c>
      <c r="D34" s="4">
        <v>37600</v>
      </c>
      <c r="E34" s="4">
        <v>725680000</v>
      </c>
      <c r="F34" s="4">
        <f t="shared" si="0"/>
        <v>595079229</v>
      </c>
      <c r="R34" s="5">
        <v>2.8000000000000004E-3</v>
      </c>
      <c r="S34" s="4">
        <v>7020619</v>
      </c>
      <c r="T34" s="4">
        <f t="shared" si="2"/>
        <v>6869538</v>
      </c>
      <c r="U34" s="4">
        <f t="shared" si="3"/>
        <v>4414030</v>
      </c>
    </row>
    <row r="35" spans="1:21" x14ac:dyDescent="0.2">
      <c r="A35" s="16" t="s">
        <v>203</v>
      </c>
      <c r="B35" s="4">
        <v>2100000</v>
      </c>
      <c r="C35" s="4">
        <v>2105123</v>
      </c>
      <c r="D35" s="4">
        <v>-5123</v>
      </c>
      <c r="E35" s="4">
        <v>-92330000</v>
      </c>
      <c r="F35" s="4">
        <f t="shared" si="0"/>
        <v>-130600771</v>
      </c>
      <c r="R35" s="5">
        <v>0</v>
      </c>
      <c r="S35" s="4">
        <v>6123563</v>
      </c>
      <c r="T35" s="4">
        <f t="shared" si="2"/>
        <v>11602869.5</v>
      </c>
      <c r="U35" s="4">
        <f t="shared" si="3"/>
        <v>4414030</v>
      </c>
    </row>
    <row r="36" spans="1:21" x14ac:dyDescent="0.2">
      <c r="A36" s="16" t="s">
        <v>202</v>
      </c>
      <c r="B36" s="4">
        <v>0</v>
      </c>
      <c r="C36" s="4">
        <v>0</v>
      </c>
      <c r="D36" s="4">
        <v>0</v>
      </c>
      <c r="E36" s="4">
        <v>0</v>
      </c>
      <c r="F36" s="4">
        <f t="shared" si="0"/>
        <v>-38270771</v>
      </c>
      <c r="R36" s="5">
        <v>1.41E-2</v>
      </c>
      <c r="S36" s="4">
        <v>17343169</v>
      </c>
      <c r="T36" s="4">
        <f t="shared" si="2"/>
        <v>6700138.5</v>
      </c>
      <c r="U36" s="4">
        <f t="shared" si="3"/>
        <v>4414030</v>
      </c>
    </row>
    <row r="37" spans="1:21" x14ac:dyDescent="0.2">
      <c r="A37" s="16" t="s">
        <v>201</v>
      </c>
      <c r="B37" s="4">
        <v>4606</v>
      </c>
      <c r="C37" s="4">
        <v>37600</v>
      </c>
      <c r="D37" s="4">
        <v>-32994</v>
      </c>
      <c r="E37" s="4">
        <v>-585180000</v>
      </c>
      <c r="F37" s="4">
        <f t="shared" si="0"/>
        <v>-38270771</v>
      </c>
      <c r="R37" s="5">
        <v>0</v>
      </c>
      <c r="S37" s="4">
        <v>4414030</v>
      </c>
      <c r="T37" s="4">
        <f t="shared" si="2"/>
        <v>9483602</v>
      </c>
      <c r="U37" s="4">
        <f t="shared" si="3"/>
        <v>5451106</v>
      </c>
    </row>
    <row r="38" spans="1:21" x14ac:dyDescent="0.2">
      <c r="A38" s="16" t="s">
        <v>200</v>
      </c>
      <c r="B38" s="4">
        <v>1800</v>
      </c>
      <c r="C38" s="4">
        <v>0</v>
      </c>
      <c r="D38" s="4">
        <v>1800</v>
      </c>
      <c r="E38" s="4">
        <v>32130000</v>
      </c>
      <c r="F38" s="4">
        <f t="shared" si="0"/>
        <v>546909229</v>
      </c>
      <c r="R38" s="5">
        <v>-2.8000000000000004E-3</v>
      </c>
      <c r="S38" s="4">
        <v>5670603</v>
      </c>
      <c r="T38" s="4">
        <f t="shared" si="2"/>
        <v>5264387</v>
      </c>
      <c r="U38" s="4">
        <f t="shared" si="3"/>
        <v>5451106</v>
      </c>
    </row>
    <row r="39" spans="1:21" x14ac:dyDescent="0.2">
      <c r="A39" s="16" t="s">
        <v>199</v>
      </c>
      <c r="B39" s="4">
        <v>40000</v>
      </c>
      <c r="C39" s="4">
        <v>40000</v>
      </c>
      <c r="D39" s="4">
        <v>0</v>
      </c>
      <c r="E39" s="4">
        <v>0</v>
      </c>
      <c r="F39" s="4">
        <f t="shared" si="0"/>
        <v>514779229</v>
      </c>
      <c r="R39" s="5">
        <v>0</v>
      </c>
      <c r="S39" s="4">
        <v>5451106</v>
      </c>
      <c r="T39" s="4">
        <f t="shared" si="2"/>
        <v>10126071</v>
      </c>
      <c r="U39" s="4">
        <f t="shared" si="3"/>
        <v>6653864</v>
      </c>
    </row>
    <row r="40" spans="1:21" x14ac:dyDescent="0.2">
      <c r="A40" s="16" t="s">
        <v>198</v>
      </c>
      <c r="B40" s="4">
        <v>151000</v>
      </c>
      <c r="C40" s="4">
        <v>155606</v>
      </c>
      <c r="D40" s="4">
        <v>-4606</v>
      </c>
      <c r="E40" s="4">
        <v>-80610000</v>
      </c>
      <c r="F40" s="4">
        <f t="shared" si="0"/>
        <v>514779229</v>
      </c>
      <c r="R40" s="5">
        <v>1.43E-2</v>
      </c>
      <c r="S40" s="4">
        <v>6653864</v>
      </c>
      <c r="T40" s="4">
        <f t="shared" si="2"/>
        <v>10478976</v>
      </c>
      <c r="U40" s="4">
        <f t="shared" si="3"/>
        <v>5862570</v>
      </c>
    </row>
    <row r="41" spans="1:21" x14ac:dyDescent="0.2">
      <c r="A41" s="16" t="s">
        <v>197</v>
      </c>
      <c r="B41" s="4">
        <v>52</v>
      </c>
      <c r="C41" s="4">
        <v>1800</v>
      </c>
      <c r="D41" s="4">
        <v>-1748</v>
      </c>
      <c r="E41" s="4">
        <v>-31160000</v>
      </c>
      <c r="F41" s="4">
        <f t="shared" si="0"/>
        <v>595389229</v>
      </c>
      <c r="R41" s="5">
        <v>-1.3999999999999999E-2</v>
      </c>
      <c r="S41" s="4">
        <v>7115937</v>
      </c>
      <c r="T41" s="4">
        <f t="shared" si="2"/>
        <v>7342745</v>
      </c>
      <c r="U41" s="4">
        <f t="shared" si="3"/>
        <v>5862570</v>
      </c>
    </row>
    <row r="42" spans="1:21" x14ac:dyDescent="0.2">
      <c r="A42" s="16" t="s">
        <v>196</v>
      </c>
      <c r="B42" s="4">
        <v>885542</v>
      </c>
      <c r="C42" s="4">
        <v>885000</v>
      </c>
      <c r="D42" s="4">
        <v>542</v>
      </c>
      <c r="E42" s="4">
        <v>9720000</v>
      </c>
      <c r="F42" s="4">
        <f t="shared" si="0"/>
        <v>626549229</v>
      </c>
      <c r="R42" s="5">
        <v>-2.7000000000000001E-3</v>
      </c>
      <c r="S42" s="4">
        <v>8026480</v>
      </c>
      <c r="T42" s="4">
        <f t="shared" si="2"/>
        <v>9922820.5</v>
      </c>
      <c r="U42" s="4">
        <f t="shared" si="3"/>
        <v>5862570</v>
      </c>
    </row>
    <row r="43" spans="1:21" x14ac:dyDescent="0.2">
      <c r="A43" s="16" t="s">
        <v>195</v>
      </c>
      <c r="B43" s="4">
        <v>0</v>
      </c>
      <c r="C43" s="4">
        <v>0</v>
      </c>
      <c r="D43" s="4">
        <v>0</v>
      </c>
      <c r="E43" s="4">
        <v>0</v>
      </c>
      <c r="F43" s="4">
        <f t="shared" si="0"/>
        <v>616829229</v>
      </c>
      <c r="R43" s="5">
        <v>-8.3000000000000001E-3</v>
      </c>
      <c r="S43" s="4">
        <v>7033153</v>
      </c>
      <c r="T43" s="4">
        <f t="shared" si="2"/>
        <v>8676223.5</v>
      </c>
      <c r="U43" s="4">
        <f t="shared" si="3"/>
        <v>5077668</v>
      </c>
    </row>
    <row r="44" spans="1:21" x14ac:dyDescent="0.2">
      <c r="A44" s="16" t="s">
        <v>194</v>
      </c>
      <c r="B44" s="4">
        <v>842985</v>
      </c>
      <c r="C44" s="4">
        <v>835052</v>
      </c>
      <c r="D44" s="4">
        <v>7933</v>
      </c>
      <c r="E44" s="4">
        <v>144020000</v>
      </c>
      <c r="F44" s="4">
        <f t="shared" si="0"/>
        <v>616829229</v>
      </c>
      <c r="R44" s="5">
        <v>-2.7000000000000001E-3</v>
      </c>
      <c r="S44" s="4">
        <v>7615513</v>
      </c>
      <c r="T44" s="4">
        <f t="shared" si="2"/>
        <v>8293566</v>
      </c>
      <c r="U44" s="4">
        <f t="shared" si="3"/>
        <v>5077668</v>
      </c>
    </row>
    <row r="45" spans="1:21" x14ac:dyDescent="0.2">
      <c r="A45" s="16" t="s">
        <v>193</v>
      </c>
      <c r="B45" s="4">
        <v>263130</v>
      </c>
      <c r="C45" s="4">
        <v>254340</v>
      </c>
      <c r="D45" s="4">
        <v>8790</v>
      </c>
      <c r="E45" s="4">
        <v>158726130</v>
      </c>
      <c r="F45" s="4">
        <f t="shared" si="0"/>
        <v>472809229</v>
      </c>
      <c r="R45" s="5">
        <v>5.6000000000000008E-3</v>
      </c>
      <c r="S45" s="4">
        <v>5862570</v>
      </c>
      <c r="T45" s="4">
        <f t="shared" si="2"/>
        <v>6764460</v>
      </c>
      <c r="U45" s="4">
        <f t="shared" si="3"/>
        <v>5077668</v>
      </c>
    </row>
    <row r="46" spans="1:21" x14ac:dyDescent="0.2">
      <c r="A46" s="16" t="s">
        <v>192</v>
      </c>
      <c r="B46" s="4">
        <v>4295800</v>
      </c>
      <c r="C46" s="4">
        <v>4295800</v>
      </c>
      <c r="D46" s="4">
        <v>0</v>
      </c>
      <c r="E46" s="4">
        <v>0</v>
      </c>
      <c r="F46" s="4">
        <f t="shared" si="0"/>
        <v>314083099</v>
      </c>
      <c r="R46" s="5">
        <v>-1.09E-2</v>
      </c>
      <c r="S46" s="4">
        <v>8986247</v>
      </c>
      <c r="T46" s="4">
        <f t="shared" si="2"/>
        <v>10986571.5</v>
      </c>
      <c r="U46" s="4">
        <f t="shared" si="3"/>
        <v>5077668</v>
      </c>
    </row>
    <row r="47" spans="1:21" x14ac:dyDescent="0.2">
      <c r="A47" s="16" t="s">
        <v>191</v>
      </c>
      <c r="B47" s="4">
        <v>4928494</v>
      </c>
      <c r="C47" s="4">
        <v>4913385</v>
      </c>
      <c r="D47" s="4">
        <v>15109</v>
      </c>
      <c r="E47" s="4">
        <v>309810000</v>
      </c>
      <c r="F47" s="4">
        <f t="shared" si="0"/>
        <v>314083099</v>
      </c>
      <c r="R47" s="5">
        <v>-1.6200000000000003E-2</v>
      </c>
      <c r="S47" s="4">
        <v>13296601</v>
      </c>
      <c r="T47" s="4">
        <f t="shared" si="2"/>
        <v>8474580.5</v>
      </c>
      <c r="U47" s="4">
        <f t="shared" si="3"/>
        <v>5077668</v>
      </c>
    </row>
    <row r="48" spans="1:21" x14ac:dyDescent="0.2">
      <c r="A48" s="16" t="s">
        <v>190</v>
      </c>
      <c r="B48" s="4">
        <v>2002600</v>
      </c>
      <c r="C48" s="4">
        <v>2009330</v>
      </c>
      <c r="D48" s="4">
        <v>-6730</v>
      </c>
      <c r="E48" s="4">
        <v>-124170000</v>
      </c>
      <c r="F48" s="4">
        <f t="shared" si="0"/>
        <v>4273099</v>
      </c>
      <c r="R48" s="5">
        <v>-2.5999999999999999E-3</v>
      </c>
      <c r="S48" s="4">
        <v>5077668</v>
      </c>
      <c r="T48" s="4">
        <f t="shared" si="2"/>
        <v>10265426</v>
      </c>
      <c r="U48" s="4">
        <f t="shared" si="3"/>
        <v>6659010</v>
      </c>
    </row>
    <row r="49" spans="1:21" x14ac:dyDescent="0.2">
      <c r="A49" s="16" t="s">
        <v>189</v>
      </c>
      <c r="B49" s="4">
        <v>975000</v>
      </c>
      <c r="C49" s="4">
        <v>975000</v>
      </c>
      <c r="D49" s="4">
        <v>0</v>
      </c>
      <c r="E49" s="4">
        <v>0</v>
      </c>
      <c r="F49" s="4">
        <f t="shared" si="0"/>
        <v>128443099</v>
      </c>
      <c r="R49" s="5">
        <v>5.5000000000000005E-3</v>
      </c>
      <c r="S49" s="4">
        <v>13598278</v>
      </c>
      <c r="T49" s="4">
        <f t="shared" si="2"/>
        <v>9583813.5</v>
      </c>
      <c r="U49" s="4">
        <f t="shared" si="3"/>
        <v>6659010</v>
      </c>
    </row>
    <row r="50" spans="1:21" x14ac:dyDescent="0.2">
      <c r="A50" s="16" t="s">
        <v>188</v>
      </c>
      <c r="B50" s="4">
        <v>0</v>
      </c>
      <c r="C50" s="4">
        <v>23094</v>
      </c>
      <c r="D50" s="4">
        <v>-23094</v>
      </c>
      <c r="E50" s="4">
        <v>-424160000</v>
      </c>
      <c r="F50" s="4">
        <f t="shared" si="0"/>
        <v>128443099</v>
      </c>
      <c r="R50" s="5">
        <v>1.9400000000000001E-2</v>
      </c>
      <c r="S50" s="4">
        <v>13842015</v>
      </c>
      <c r="T50" s="4">
        <f t="shared" si="2"/>
        <v>6627522</v>
      </c>
      <c r="U50" s="4">
        <f t="shared" si="3"/>
        <v>4542673</v>
      </c>
    </row>
    <row r="51" spans="1:21" x14ac:dyDescent="0.2">
      <c r="A51" s="16" t="s">
        <v>187</v>
      </c>
      <c r="B51" s="4">
        <v>949629</v>
      </c>
      <c r="C51" s="4">
        <v>950929</v>
      </c>
      <c r="D51" s="4">
        <v>-1300</v>
      </c>
      <c r="E51" s="4">
        <v>-23400000</v>
      </c>
      <c r="F51" s="4">
        <f t="shared" si="0"/>
        <v>552603099</v>
      </c>
      <c r="R51" s="5">
        <v>5.6000000000000008E-3</v>
      </c>
      <c r="S51" s="4">
        <v>6659010</v>
      </c>
      <c r="T51" s="4">
        <f t="shared" si="2"/>
        <v>8077221.5</v>
      </c>
      <c r="U51" s="4">
        <f t="shared" si="3"/>
        <v>4542673</v>
      </c>
    </row>
    <row r="52" spans="1:21" x14ac:dyDescent="0.2">
      <c r="A52" s="16" t="s">
        <v>186</v>
      </c>
      <c r="B52" s="4">
        <v>20150057</v>
      </c>
      <c r="C52" s="4">
        <v>20168600</v>
      </c>
      <c r="D52" s="4">
        <v>-18543</v>
      </c>
      <c r="E52" s="4">
        <v>-337430000</v>
      </c>
      <c r="F52" s="4">
        <f t="shared" si="0"/>
        <v>576003099</v>
      </c>
      <c r="R52" s="5">
        <v>-1.9E-2</v>
      </c>
      <c r="S52" s="4">
        <v>12812488</v>
      </c>
      <c r="T52" s="4">
        <f t="shared" si="2"/>
        <v>9405616.5</v>
      </c>
      <c r="U52" s="4">
        <f t="shared" si="3"/>
        <v>4542673</v>
      </c>
    </row>
    <row r="53" spans="1:21" x14ac:dyDescent="0.2">
      <c r="A53" s="16" t="s">
        <v>185</v>
      </c>
      <c r="B53" s="4">
        <v>1126700</v>
      </c>
      <c r="C53" s="4">
        <v>1116800</v>
      </c>
      <c r="D53" s="4">
        <v>9900</v>
      </c>
      <c r="E53" s="4">
        <v>182160000</v>
      </c>
      <c r="F53" s="4">
        <f t="shared" si="0"/>
        <v>913433099</v>
      </c>
      <c r="R53" s="5">
        <v>0</v>
      </c>
      <c r="S53" s="4">
        <v>9736934</v>
      </c>
      <c r="T53" s="4">
        <f t="shared" si="2"/>
        <v>11542756.5</v>
      </c>
      <c r="U53" s="4">
        <f t="shared" si="3"/>
        <v>4542673</v>
      </c>
    </row>
    <row r="54" spans="1:21" x14ac:dyDescent="0.2">
      <c r="A54" s="16" t="s">
        <v>184</v>
      </c>
      <c r="B54" s="4">
        <v>541700</v>
      </c>
      <c r="C54" s="4">
        <v>543000</v>
      </c>
      <c r="D54" s="4">
        <v>-1300</v>
      </c>
      <c r="E54" s="4">
        <v>-23140000</v>
      </c>
      <c r="F54" s="4">
        <f t="shared" si="0"/>
        <v>731273099</v>
      </c>
      <c r="R54" s="5">
        <v>3.0899999999999997E-2</v>
      </c>
      <c r="S54" s="4">
        <v>10724562</v>
      </c>
      <c r="T54" s="4">
        <f t="shared" si="2"/>
        <v>4519870.5</v>
      </c>
      <c r="U54" s="4">
        <f t="shared" si="3"/>
        <v>4542673</v>
      </c>
    </row>
    <row r="55" spans="1:21" x14ac:dyDescent="0.2">
      <c r="A55" s="16" t="s">
        <v>183</v>
      </c>
      <c r="B55" s="4">
        <v>715875</v>
      </c>
      <c r="C55" s="4">
        <v>715057</v>
      </c>
      <c r="D55" s="4">
        <v>818</v>
      </c>
      <c r="E55" s="4">
        <v>14720000</v>
      </c>
      <c r="F55" s="4">
        <f t="shared" si="0"/>
        <v>754413099</v>
      </c>
      <c r="R55" s="5">
        <v>-8.3000000000000001E-3</v>
      </c>
      <c r="S55" s="4">
        <v>4542673</v>
      </c>
      <c r="T55" s="4">
        <f t="shared" si="2"/>
        <v>6533110.5</v>
      </c>
      <c r="U55" s="4">
        <f t="shared" si="3"/>
        <v>5325612</v>
      </c>
    </row>
    <row r="56" spans="1:21" x14ac:dyDescent="0.2">
      <c r="A56" s="16" t="s">
        <v>182</v>
      </c>
      <c r="B56" s="4">
        <v>0</v>
      </c>
      <c r="C56" s="4">
        <v>9900</v>
      </c>
      <c r="D56" s="4">
        <v>-9900</v>
      </c>
      <c r="E56" s="4">
        <v>-177710000</v>
      </c>
      <c r="F56" s="4">
        <f t="shared" si="0"/>
        <v>739693099</v>
      </c>
      <c r="R56" s="5">
        <v>3.1699999999999999E-2</v>
      </c>
      <c r="S56" s="4">
        <v>8676542</v>
      </c>
      <c r="T56" s="4">
        <f t="shared" si="2"/>
        <v>7796816.5</v>
      </c>
      <c r="U56" s="4">
        <f t="shared" si="3"/>
        <v>3341955</v>
      </c>
    </row>
    <row r="57" spans="1:21" x14ac:dyDescent="0.2">
      <c r="A57" s="16" t="s">
        <v>181</v>
      </c>
      <c r="B57" s="4">
        <v>1336231</v>
      </c>
      <c r="C57" s="4">
        <v>1335200</v>
      </c>
      <c r="D57" s="4">
        <v>1031</v>
      </c>
      <c r="E57" s="4">
        <v>18370000</v>
      </c>
      <c r="F57" s="4">
        <f t="shared" si="0"/>
        <v>917403099</v>
      </c>
      <c r="R57" s="5">
        <v>-1.6899999999999998E-2</v>
      </c>
      <c r="S57" s="4">
        <v>11871493</v>
      </c>
      <c r="T57" s="4">
        <f t="shared" si="2"/>
        <v>6060112</v>
      </c>
      <c r="U57" s="4">
        <f t="shared" si="3"/>
        <v>3341955</v>
      </c>
    </row>
    <row r="58" spans="1:21" x14ac:dyDescent="0.2">
      <c r="A58" s="16" t="s">
        <v>180</v>
      </c>
      <c r="B58" s="4">
        <v>11000</v>
      </c>
      <c r="C58" s="4">
        <v>875</v>
      </c>
      <c r="D58" s="4">
        <v>10125</v>
      </c>
      <c r="E58" s="4">
        <v>175430000</v>
      </c>
      <c r="F58" s="4">
        <f t="shared" si="0"/>
        <v>899033099</v>
      </c>
      <c r="R58" s="5">
        <v>2.9100000000000001E-2</v>
      </c>
      <c r="S58" s="4">
        <v>6932574</v>
      </c>
      <c r="T58" s="4">
        <f t="shared" si="2"/>
        <v>5489127</v>
      </c>
      <c r="U58" s="4">
        <f t="shared" si="3"/>
        <v>3341955</v>
      </c>
    </row>
    <row r="59" spans="1:21" x14ac:dyDescent="0.2">
      <c r="A59" s="16" t="s">
        <v>179</v>
      </c>
      <c r="B59" s="4">
        <v>694000</v>
      </c>
      <c r="C59" s="4">
        <v>694000</v>
      </c>
      <c r="D59" s="4">
        <v>0</v>
      </c>
      <c r="E59" s="4">
        <v>0</v>
      </c>
      <c r="F59" s="4">
        <f t="shared" si="0"/>
        <v>723603099</v>
      </c>
      <c r="R59" s="5">
        <v>5.8999999999999999E-3</v>
      </c>
      <c r="S59" s="4">
        <v>5325612</v>
      </c>
      <c r="T59" s="4">
        <f t="shared" si="2"/>
        <v>8777769.5</v>
      </c>
      <c r="U59" s="4">
        <f t="shared" si="3"/>
        <v>3341955</v>
      </c>
    </row>
    <row r="60" spans="1:21" x14ac:dyDescent="0.2">
      <c r="A60" s="16" t="s">
        <v>178</v>
      </c>
      <c r="B60" s="4">
        <v>0</v>
      </c>
      <c r="C60" s="4">
        <v>1031</v>
      </c>
      <c r="D60" s="4">
        <v>-1031</v>
      </c>
      <c r="E60" s="4">
        <v>-17730000</v>
      </c>
      <c r="F60" s="4">
        <f t="shared" si="0"/>
        <v>723603099</v>
      </c>
      <c r="R60" s="5">
        <v>5.8999999999999999E-3</v>
      </c>
      <c r="S60" s="4">
        <v>6596034</v>
      </c>
      <c r="T60" s="4">
        <f t="shared" si="2"/>
        <v>4395004</v>
      </c>
      <c r="U60" s="4">
        <f t="shared" si="3"/>
        <v>3341955</v>
      </c>
    </row>
    <row r="61" spans="1:21" x14ac:dyDescent="0.2">
      <c r="A61" s="16" t="s">
        <v>177</v>
      </c>
      <c r="B61" s="4">
        <v>1174000</v>
      </c>
      <c r="C61" s="4">
        <v>1185000</v>
      </c>
      <c r="D61" s="4">
        <v>-11000</v>
      </c>
      <c r="E61" s="4">
        <v>-189830000</v>
      </c>
      <c r="F61" s="4">
        <f t="shared" si="0"/>
        <v>741333099</v>
      </c>
      <c r="R61" s="5">
        <v>-2.5699999999999997E-2</v>
      </c>
      <c r="S61" s="4">
        <v>3341955</v>
      </c>
      <c r="T61" s="4">
        <f t="shared" si="2"/>
        <v>7270343</v>
      </c>
      <c r="U61" s="4">
        <f t="shared" si="3"/>
        <v>3722140</v>
      </c>
    </row>
    <row r="62" spans="1:21" x14ac:dyDescent="0.2">
      <c r="A62" s="16" t="s">
        <v>176</v>
      </c>
      <c r="B62" s="4">
        <v>1380000</v>
      </c>
      <c r="C62" s="4">
        <v>1380000</v>
      </c>
      <c r="D62" s="4">
        <v>0</v>
      </c>
      <c r="E62" s="4">
        <v>0</v>
      </c>
      <c r="F62" s="4">
        <f t="shared" si="0"/>
        <v>931163099</v>
      </c>
      <c r="R62" s="5">
        <v>1.46E-2</v>
      </c>
      <c r="S62" s="4">
        <v>9074299</v>
      </c>
      <c r="T62" s="4">
        <f t="shared" si="2"/>
        <v>9092692.5</v>
      </c>
      <c r="U62" s="4">
        <f t="shared" si="3"/>
        <v>3722140</v>
      </c>
    </row>
    <row r="63" spans="1:21" x14ac:dyDescent="0.2">
      <c r="A63" s="16" t="s">
        <v>175</v>
      </c>
      <c r="B63" s="4">
        <v>3967620</v>
      </c>
      <c r="C63" s="4">
        <v>3967620</v>
      </c>
      <c r="D63" s="4">
        <v>0</v>
      </c>
      <c r="E63" s="4">
        <v>0</v>
      </c>
      <c r="F63" s="4">
        <f t="shared" si="0"/>
        <v>931163099</v>
      </c>
      <c r="R63" s="5">
        <v>-3.3700000000000001E-2</v>
      </c>
      <c r="S63" s="4">
        <v>12360951</v>
      </c>
      <c r="T63" s="4">
        <f t="shared" si="2"/>
        <v>4973785.5</v>
      </c>
      <c r="U63" s="4">
        <f t="shared" si="3"/>
        <v>3722140</v>
      </c>
    </row>
    <row r="64" spans="1:21" x14ac:dyDescent="0.2">
      <c r="A64" s="16" t="s">
        <v>174</v>
      </c>
      <c r="B64" s="4">
        <v>894001</v>
      </c>
      <c r="C64" s="4">
        <v>894000</v>
      </c>
      <c r="D64" s="4">
        <v>1</v>
      </c>
      <c r="E64" s="4">
        <v>20000</v>
      </c>
      <c r="F64" s="4">
        <f t="shared" si="0"/>
        <v>931163099</v>
      </c>
      <c r="R64" s="5">
        <v>-5.5000000000000005E-3</v>
      </c>
      <c r="S64" s="4">
        <v>4497068</v>
      </c>
      <c r="T64" s="4">
        <f t="shared" si="2"/>
        <v>4599928.5</v>
      </c>
      <c r="U64" s="4">
        <f t="shared" si="3"/>
        <v>3722140</v>
      </c>
    </row>
    <row r="65" spans="1:21" x14ac:dyDescent="0.2">
      <c r="A65" s="16" t="s">
        <v>173</v>
      </c>
      <c r="B65" s="4">
        <v>782900</v>
      </c>
      <c r="C65" s="4">
        <v>782969</v>
      </c>
      <c r="D65" s="4">
        <v>-69</v>
      </c>
      <c r="E65" s="4">
        <v>-1230000</v>
      </c>
      <c r="F65" s="4">
        <f t="shared" si="0"/>
        <v>931143099</v>
      </c>
      <c r="R65" s="5">
        <v>5.6999999999999993E-3</v>
      </c>
      <c r="S65" s="4">
        <v>4389679</v>
      </c>
      <c r="T65" s="4">
        <f t="shared" si="2"/>
        <v>5549211.5</v>
      </c>
      <c r="U65" s="4">
        <f t="shared" si="3"/>
        <v>3722140</v>
      </c>
    </row>
    <row r="66" spans="1:21" x14ac:dyDescent="0.2">
      <c r="A66" s="16" t="s">
        <v>172</v>
      </c>
      <c r="B66" s="4">
        <v>0</v>
      </c>
      <c r="C66" s="4">
        <v>0</v>
      </c>
      <c r="D66" s="4">
        <v>0</v>
      </c>
      <c r="E66" s="4">
        <v>0</v>
      </c>
      <c r="F66" s="4">
        <f t="shared" si="0"/>
        <v>932373099</v>
      </c>
      <c r="R66" s="5">
        <v>-8.3000000000000001E-3</v>
      </c>
      <c r="S66" s="4">
        <v>3722140</v>
      </c>
      <c r="T66" s="4">
        <f t="shared" si="2"/>
        <v>8175754</v>
      </c>
      <c r="U66" s="4">
        <f t="shared" si="3"/>
        <v>5187650</v>
      </c>
    </row>
    <row r="67" spans="1:21" x14ac:dyDescent="0.2">
      <c r="A67" s="16" t="s">
        <v>171</v>
      </c>
      <c r="B67" s="4">
        <v>2195826</v>
      </c>
      <c r="C67" s="4">
        <v>2195801</v>
      </c>
      <c r="D67" s="4">
        <v>25</v>
      </c>
      <c r="E67" s="4">
        <v>450000</v>
      </c>
      <c r="F67" s="4">
        <f t="shared" si="0"/>
        <v>932373099</v>
      </c>
      <c r="R67" s="5">
        <v>1.7000000000000001E-2</v>
      </c>
      <c r="S67" s="4">
        <v>5187650</v>
      </c>
      <c r="T67" s="4">
        <f t="shared" si="2"/>
        <v>5260338.5</v>
      </c>
      <c r="U67" s="4">
        <f t="shared" si="3"/>
        <v>5448053</v>
      </c>
    </row>
    <row r="68" spans="1:21" x14ac:dyDescent="0.2">
      <c r="A68" s="16" t="s">
        <v>170</v>
      </c>
      <c r="B68" s="4">
        <v>590000</v>
      </c>
      <c r="C68" s="4">
        <v>590000</v>
      </c>
      <c r="D68" s="4">
        <v>0</v>
      </c>
      <c r="E68" s="4">
        <v>0</v>
      </c>
      <c r="F68" s="4">
        <f t="shared" si="0"/>
        <v>931923099</v>
      </c>
      <c r="R68" s="5">
        <v>-5.6000000000000008E-3</v>
      </c>
      <c r="S68" s="4">
        <v>5652642</v>
      </c>
      <c r="T68" s="4">
        <f t="shared" si="2"/>
        <v>9190716</v>
      </c>
      <c r="U68" s="4">
        <f t="shared" si="3"/>
        <v>5448053</v>
      </c>
    </row>
    <row r="69" spans="1:21" x14ac:dyDescent="0.2">
      <c r="A69" s="16" t="s">
        <v>169</v>
      </c>
      <c r="B69" s="4">
        <v>1003700</v>
      </c>
      <c r="C69" s="4">
        <v>1000000</v>
      </c>
      <c r="D69" s="4">
        <v>3700</v>
      </c>
      <c r="E69" s="4">
        <v>66970000</v>
      </c>
      <c r="F69" s="4">
        <f t="shared" si="0"/>
        <v>931923099</v>
      </c>
      <c r="R69" s="5">
        <v>-1.9299999999999998E-2</v>
      </c>
      <c r="S69" s="4">
        <v>10959505</v>
      </c>
      <c r="T69" s="4">
        <f t="shared" si="2"/>
        <v>6433456.5</v>
      </c>
      <c r="U69" s="4">
        <f t="shared" si="3"/>
        <v>4810178</v>
      </c>
    </row>
    <row r="70" spans="1:21" x14ac:dyDescent="0.2">
      <c r="A70" s="16" t="s">
        <v>168</v>
      </c>
      <c r="B70" s="4">
        <v>590486</v>
      </c>
      <c r="C70" s="4">
        <v>590026</v>
      </c>
      <c r="D70" s="4">
        <v>460</v>
      </c>
      <c r="E70" s="4">
        <v>8430000</v>
      </c>
      <c r="F70" s="4">
        <f t="shared" si="0"/>
        <v>864953099</v>
      </c>
      <c r="R70" s="5">
        <v>-5.4000000000000003E-3</v>
      </c>
      <c r="S70" s="4">
        <v>5448053</v>
      </c>
      <c r="T70" s="4">
        <f t="shared" si="2"/>
        <v>8366414</v>
      </c>
      <c r="U70" s="4">
        <f t="shared" si="3"/>
        <v>4810178</v>
      </c>
    </row>
    <row r="71" spans="1:21" x14ac:dyDescent="0.2">
      <c r="A71" s="16" t="s">
        <v>167</v>
      </c>
      <c r="B71" s="4">
        <v>118800</v>
      </c>
      <c r="C71" s="4">
        <v>118800</v>
      </c>
      <c r="D71" s="4">
        <v>0</v>
      </c>
      <c r="E71" s="4">
        <v>0</v>
      </c>
      <c r="F71" s="4">
        <f t="shared" si="0"/>
        <v>856523099</v>
      </c>
      <c r="R71" s="5">
        <v>-1.3500000000000002E-2</v>
      </c>
      <c r="S71" s="4">
        <v>5466387</v>
      </c>
      <c r="T71" s="4">
        <f>AVERAGE(S72,S81)</f>
        <v>5176907.5</v>
      </c>
      <c r="U71" s="4">
        <f t="shared" si="3"/>
        <v>4810178</v>
      </c>
    </row>
    <row r="72" spans="1:21" x14ac:dyDescent="0.2">
      <c r="A72" s="16" t="s">
        <v>166</v>
      </c>
      <c r="B72" s="4">
        <v>628600</v>
      </c>
      <c r="C72" s="4">
        <v>632200</v>
      </c>
      <c r="D72" s="4">
        <v>-3600</v>
      </c>
      <c r="E72" s="4">
        <v>-66440000</v>
      </c>
      <c r="F72" s="4">
        <f t="shared" si="0"/>
        <v>856523099</v>
      </c>
      <c r="R72" s="5">
        <v>5.5000000000000005E-3</v>
      </c>
      <c r="S72" s="4">
        <v>5824434</v>
      </c>
      <c r="U72" s="4">
        <f t="shared" si="3"/>
        <v>4810178</v>
      </c>
    </row>
    <row r="73" spans="1:21" x14ac:dyDescent="0.2">
      <c r="A73" s="16" t="s">
        <v>165</v>
      </c>
      <c r="B73" s="4">
        <v>350480</v>
      </c>
      <c r="C73" s="4">
        <v>350886</v>
      </c>
      <c r="D73" s="4">
        <v>-406</v>
      </c>
      <c r="E73" s="4">
        <v>-7500000</v>
      </c>
      <c r="F73" s="4">
        <f t="shared" si="0"/>
        <v>922963099</v>
      </c>
      <c r="R73" s="5">
        <v>-8.1000000000000013E-3</v>
      </c>
      <c r="S73" s="4">
        <v>5450503</v>
      </c>
      <c r="U73" s="4">
        <f t="shared" ref="U73:U75" si="4">MIN(S74:S78)</f>
        <v>4810178</v>
      </c>
    </row>
    <row r="74" spans="1:21" x14ac:dyDescent="0.2">
      <c r="A74" s="16" t="s">
        <v>164</v>
      </c>
      <c r="B74" s="4">
        <v>550000</v>
      </c>
      <c r="C74" s="4">
        <v>550000</v>
      </c>
      <c r="D74" s="4">
        <v>0</v>
      </c>
      <c r="E74" s="4">
        <v>0</v>
      </c>
      <c r="F74" s="4">
        <f t="shared" si="0"/>
        <v>930463099</v>
      </c>
      <c r="R74" s="5">
        <v>2.8000000000000004E-3</v>
      </c>
      <c r="S74" s="4">
        <v>4810178</v>
      </c>
      <c r="U74" s="4">
        <f t="shared" si="4"/>
        <v>4868035</v>
      </c>
    </row>
    <row r="75" spans="1:21" x14ac:dyDescent="0.2">
      <c r="A75" s="16" t="s">
        <v>163</v>
      </c>
      <c r="B75" s="4">
        <v>1000038</v>
      </c>
      <c r="C75" s="4">
        <v>1000100</v>
      </c>
      <c r="D75" s="4">
        <v>-62</v>
      </c>
      <c r="E75" s="4">
        <v>-1150000</v>
      </c>
      <c r="F75" s="4">
        <f t="shared" si="0"/>
        <v>930463099</v>
      </c>
      <c r="R75" s="5">
        <v>8.199999999999999E-3</v>
      </c>
      <c r="S75" s="4">
        <v>7376283</v>
      </c>
      <c r="U75" s="4">
        <f t="shared" si="4"/>
        <v>4868035</v>
      </c>
    </row>
    <row r="76" spans="1:21" x14ac:dyDescent="0.2">
      <c r="A76" s="16" t="s">
        <v>162</v>
      </c>
      <c r="B76" s="4">
        <v>520000</v>
      </c>
      <c r="C76" s="4">
        <v>520080</v>
      </c>
      <c r="D76" s="4">
        <v>-80</v>
      </c>
      <c r="E76" s="4">
        <v>-1450000</v>
      </c>
      <c r="F76" s="4">
        <f t="shared" si="0"/>
        <v>931613099</v>
      </c>
      <c r="R76" s="5">
        <v>8.3000000000000001E-3</v>
      </c>
      <c r="S76" s="4">
        <v>11163858</v>
      </c>
      <c r="U76" s="4">
        <f>MIN(S77:S81)</f>
        <v>4529381</v>
      </c>
    </row>
    <row r="77" spans="1:21" x14ac:dyDescent="0.2">
      <c r="A77" s="16" t="s">
        <v>161</v>
      </c>
      <c r="B77" s="4">
        <v>63500</v>
      </c>
      <c r="C77" s="4">
        <v>54700</v>
      </c>
      <c r="D77" s="4">
        <v>8800</v>
      </c>
      <c r="E77" s="4">
        <v>158840000</v>
      </c>
      <c r="F77" s="4">
        <f t="shared" si="0"/>
        <v>933063099</v>
      </c>
      <c r="R77" s="5">
        <v>5.6000000000000008E-3</v>
      </c>
      <c r="S77" s="4">
        <v>4868035</v>
      </c>
    </row>
    <row r="78" spans="1:21" x14ac:dyDescent="0.2">
      <c r="A78" s="16" t="s">
        <v>160</v>
      </c>
      <c r="B78" s="4">
        <v>556469</v>
      </c>
      <c r="C78" s="4">
        <v>556438</v>
      </c>
      <c r="D78" s="4">
        <v>31</v>
      </c>
      <c r="E78" s="4">
        <v>570000</v>
      </c>
      <c r="F78" s="4">
        <f t="shared" si="0"/>
        <v>774223099</v>
      </c>
      <c r="R78" s="5">
        <v>-5.5000000000000005E-3</v>
      </c>
      <c r="S78" s="4">
        <v>7421927</v>
      </c>
    </row>
    <row r="79" spans="1:21" x14ac:dyDescent="0.2">
      <c r="A79" s="16" t="s">
        <v>159</v>
      </c>
      <c r="B79" s="4">
        <v>2100</v>
      </c>
      <c r="C79" s="4">
        <v>0</v>
      </c>
      <c r="D79" s="4">
        <v>2100</v>
      </c>
      <c r="E79" s="4">
        <v>37910000</v>
      </c>
      <c r="F79" s="4">
        <f t="shared" si="0"/>
        <v>773653099</v>
      </c>
      <c r="R79" s="5">
        <v>5.6000000000000008E-3</v>
      </c>
      <c r="S79" s="4">
        <v>7418860</v>
      </c>
    </row>
    <row r="80" spans="1:21" x14ac:dyDescent="0.2">
      <c r="A80" s="16" t="s">
        <v>158</v>
      </c>
      <c r="B80" s="4">
        <v>4662800</v>
      </c>
      <c r="C80" s="4">
        <v>4664900</v>
      </c>
      <c r="D80" s="4">
        <v>-2100</v>
      </c>
      <c r="E80" s="4">
        <v>-37740000</v>
      </c>
      <c r="F80" s="4">
        <f>E80+F81</f>
        <v>735743099</v>
      </c>
      <c r="R80" s="5">
        <v>-2.9500000000000002E-2</v>
      </c>
      <c r="S80" s="4">
        <v>11266441</v>
      </c>
    </row>
    <row r="81" spans="1:22" x14ac:dyDescent="0.2">
      <c r="A81" s="16" t="s">
        <v>157</v>
      </c>
      <c r="B81" s="4">
        <v>41754</v>
      </c>
      <c r="C81" s="4">
        <v>69</v>
      </c>
      <c r="D81" s="4">
        <v>41685</v>
      </c>
      <c r="E81" s="4">
        <v>773483099</v>
      </c>
      <c r="F81" s="4">
        <f>E81</f>
        <v>773483099</v>
      </c>
      <c r="R81" s="5">
        <v>5.5000000000000005E-3</v>
      </c>
      <c r="S81" s="4">
        <v>4529381</v>
      </c>
    </row>
    <row r="82" spans="1:22" x14ac:dyDescent="0.2">
      <c r="A82" s="2"/>
      <c r="B82" s="4"/>
      <c r="C82" s="4"/>
      <c r="D82" s="4"/>
      <c r="E82" s="4"/>
      <c r="F82" s="4">
        <f>E82</f>
        <v>0</v>
      </c>
      <c r="G82" s="4"/>
      <c r="H82" s="4"/>
      <c r="I82" s="4"/>
      <c r="J82" s="4"/>
      <c r="K82" s="4"/>
      <c r="L82" s="4"/>
      <c r="M82" s="4"/>
      <c r="N82" s="4"/>
      <c r="O82" s="4"/>
      <c r="P82" s="4"/>
      <c r="Q82" s="4"/>
      <c r="R82" s="4"/>
      <c r="S82" s="4"/>
      <c r="T82" s="5"/>
      <c r="U82" s="5"/>
      <c r="V82" s="5"/>
    </row>
    <row r="83" spans="1:22" x14ac:dyDescent="0.2">
      <c r="A83" s="2"/>
      <c r="B83" s="4"/>
      <c r="C83" s="4"/>
      <c r="D83" s="4"/>
      <c r="E83" s="4"/>
      <c r="F83" s="4">
        <f t="shared" ref="F83:F111" si="5">F84+E83</f>
        <v>0</v>
      </c>
      <c r="G83" s="4"/>
      <c r="H83" s="4"/>
      <c r="I83" s="4"/>
      <c r="J83" s="4"/>
      <c r="K83" s="4"/>
      <c r="L83" s="4"/>
      <c r="M83" s="4"/>
      <c r="N83" s="4"/>
      <c r="O83" s="4"/>
      <c r="P83" s="4"/>
      <c r="Q83" s="4"/>
      <c r="R83" s="4"/>
      <c r="S83" s="4"/>
      <c r="T83" s="5"/>
      <c r="U83" s="5"/>
      <c r="V83" s="5"/>
    </row>
    <row r="84" spans="1:22" x14ac:dyDescent="0.2">
      <c r="A84" s="2"/>
      <c r="B84" s="4"/>
      <c r="C84" s="4"/>
      <c r="D84" s="4"/>
      <c r="E84" s="4"/>
      <c r="F84" s="4">
        <f t="shared" si="5"/>
        <v>0</v>
      </c>
      <c r="G84" s="4"/>
      <c r="H84" s="4"/>
      <c r="I84" s="4"/>
      <c r="J84" s="4"/>
      <c r="K84" s="4"/>
      <c r="L84" s="4"/>
      <c r="M84" s="4"/>
      <c r="N84" s="4"/>
      <c r="O84" s="4"/>
      <c r="P84" s="4"/>
      <c r="Q84" s="4"/>
      <c r="R84" s="4"/>
      <c r="S84" s="4"/>
      <c r="T84" s="5"/>
      <c r="U84" s="5"/>
      <c r="V84" s="5"/>
    </row>
    <row r="85" spans="1:22" x14ac:dyDescent="0.2">
      <c r="A85" s="2"/>
      <c r="B85" s="4"/>
      <c r="C85" s="4"/>
      <c r="D85" s="4"/>
      <c r="E85" s="4"/>
      <c r="F85" s="4">
        <f t="shared" si="5"/>
        <v>0</v>
      </c>
      <c r="G85" s="4"/>
      <c r="H85" s="4"/>
      <c r="I85" s="4"/>
      <c r="J85" s="4"/>
      <c r="K85" s="4"/>
      <c r="L85" s="4"/>
      <c r="M85" s="4"/>
      <c r="N85" s="4"/>
      <c r="O85" s="4"/>
      <c r="P85" s="4"/>
      <c r="Q85" s="4"/>
      <c r="R85" s="4"/>
      <c r="S85" s="4"/>
      <c r="T85" s="5"/>
      <c r="U85" s="5"/>
      <c r="V85" s="5"/>
    </row>
    <row r="86" spans="1:22" x14ac:dyDescent="0.2">
      <c r="A86" s="2"/>
      <c r="B86" s="4"/>
      <c r="C86" s="4"/>
      <c r="D86" s="4"/>
      <c r="E86" s="4"/>
      <c r="F86" s="4">
        <f t="shared" si="5"/>
        <v>0</v>
      </c>
      <c r="G86" s="4"/>
      <c r="H86" s="4"/>
      <c r="I86" s="4"/>
      <c r="J86" s="4"/>
      <c r="K86" s="4"/>
      <c r="L86" s="4"/>
      <c r="M86" s="4"/>
      <c r="N86" s="4"/>
      <c r="O86" s="4"/>
      <c r="P86" s="4"/>
      <c r="Q86" s="4"/>
      <c r="R86" s="4"/>
      <c r="S86" s="4"/>
      <c r="T86" s="5"/>
      <c r="U86" s="5"/>
      <c r="V86" s="5"/>
    </row>
    <row r="87" spans="1:22" x14ac:dyDescent="0.2">
      <c r="A87" s="2"/>
      <c r="B87" s="4"/>
      <c r="C87" s="4"/>
      <c r="D87" s="4"/>
      <c r="E87" s="4"/>
      <c r="F87" s="4">
        <f t="shared" si="5"/>
        <v>0</v>
      </c>
      <c r="G87" s="4"/>
      <c r="H87" s="4"/>
      <c r="I87" s="4"/>
      <c r="J87" s="4"/>
      <c r="K87" s="4"/>
      <c r="L87" s="4"/>
      <c r="M87" s="4"/>
      <c r="N87" s="4"/>
      <c r="O87" s="4"/>
      <c r="P87" s="4"/>
      <c r="Q87" s="4"/>
      <c r="R87" s="4"/>
      <c r="S87" s="4"/>
      <c r="T87" s="5"/>
      <c r="U87" s="5"/>
      <c r="V87" s="5"/>
    </row>
    <row r="88" spans="1:22" x14ac:dyDescent="0.2">
      <c r="A88" s="2"/>
      <c r="B88" s="4"/>
      <c r="C88" s="4"/>
      <c r="D88" s="4"/>
      <c r="E88" s="4"/>
      <c r="F88" s="4">
        <f t="shared" si="5"/>
        <v>0</v>
      </c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5"/>
      <c r="U88" s="5"/>
      <c r="V88" s="5"/>
    </row>
    <row r="89" spans="1:22" x14ac:dyDescent="0.2">
      <c r="A89" s="2"/>
      <c r="B89" s="4"/>
      <c r="C89" s="4"/>
      <c r="D89" s="4"/>
      <c r="E89" s="4"/>
      <c r="F89" s="4">
        <f t="shared" si="5"/>
        <v>0</v>
      </c>
      <c r="G89" s="4"/>
      <c r="H89" s="4"/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  <c r="T89" s="5"/>
      <c r="U89" s="5"/>
      <c r="V89" s="5"/>
    </row>
    <row r="90" spans="1:22" x14ac:dyDescent="0.2">
      <c r="A90" s="2"/>
      <c r="B90" s="4"/>
      <c r="C90" s="4"/>
      <c r="D90" s="4"/>
      <c r="E90" s="4"/>
      <c r="F90" s="4">
        <f t="shared" si="5"/>
        <v>0</v>
      </c>
      <c r="G90" s="4"/>
      <c r="H90" s="4"/>
      <c r="I90" s="4"/>
      <c r="J90" s="4"/>
      <c r="K90" s="4"/>
      <c r="L90" s="4"/>
      <c r="M90" s="4"/>
      <c r="N90" s="4"/>
      <c r="O90" s="4"/>
      <c r="P90" s="4"/>
      <c r="Q90" s="4"/>
      <c r="R90" s="4"/>
      <c r="S90" s="4"/>
      <c r="T90" s="5"/>
      <c r="U90" s="5"/>
      <c r="V90" s="5"/>
    </row>
    <row r="91" spans="1:22" x14ac:dyDescent="0.2">
      <c r="A91" s="2"/>
      <c r="B91" s="4"/>
      <c r="C91" s="4"/>
      <c r="D91" s="4"/>
      <c r="E91" s="4"/>
      <c r="F91" s="4">
        <f t="shared" si="5"/>
        <v>0</v>
      </c>
      <c r="G91" s="4"/>
      <c r="H91" s="4"/>
      <c r="I91" s="4"/>
      <c r="J91" s="4"/>
      <c r="K91" s="4"/>
      <c r="L91" s="4"/>
      <c r="M91" s="4"/>
      <c r="N91" s="4"/>
      <c r="O91" s="4"/>
      <c r="P91" s="4"/>
      <c r="Q91" s="4"/>
      <c r="R91" s="4"/>
      <c r="S91" s="4"/>
      <c r="T91" s="5"/>
      <c r="U91" s="5"/>
      <c r="V91" s="5"/>
    </row>
    <row r="92" spans="1:22" x14ac:dyDescent="0.2">
      <c r="A92" s="6"/>
      <c r="B92" s="4"/>
      <c r="C92" s="4"/>
      <c r="D92" s="4"/>
      <c r="E92" s="4"/>
      <c r="F92" s="4">
        <f t="shared" si="5"/>
        <v>0</v>
      </c>
      <c r="G92" s="4"/>
      <c r="H92" s="4"/>
      <c r="I92" s="4"/>
      <c r="J92" s="4"/>
      <c r="K92" s="4"/>
      <c r="L92" s="4"/>
      <c r="M92" s="4"/>
      <c r="N92" s="4"/>
      <c r="O92" s="4"/>
      <c r="P92" s="4"/>
      <c r="Q92" s="4"/>
      <c r="R92" s="4"/>
      <c r="S92" s="4"/>
      <c r="T92" s="5"/>
      <c r="U92" s="5"/>
      <c r="V92" s="5"/>
    </row>
    <row r="93" spans="1:22" x14ac:dyDescent="0.2">
      <c r="A93" s="6"/>
      <c r="B93" s="4"/>
      <c r="C93" s="4"/>
      <c r="D93" s="4"/>
      <c r="E93" s="4"/>
      <c r="F93" s="4">
        <f t="shared" si="5"/>
        <v>0</v>
      </c>
      <c r="G93" s="4"/>
      <c r="H93" s="4"/>
      <c r="I93" s="4"/>
      <c r="J93" s="4"/>
      <c r="K93" s="4"/>
      <c r="L93" s="4"/>
      <c r="M93" s="4"/>
      <c r="N93" s="4"/>
      <c r="O93" s="4"/>
      <c r="P93" s="4"/>
      <c r="Q93" s="4"/>
      <c r="R93" s="4"/>
      <c r="S93" s="4"/>
      <c r="T93" s="5"/>
      <c r="U93" s="5"/>
      <c r="V93" s="5"/>
    </row>
    <row r="94" spans="1:22" x14ac:dyDescent="0.2">
      <c r="A94" s="6"/>
      <c r="B94" s="4"/>
      <c r="C94" s="4"/>
      <c r="D94" s="4"/>
      <c r="E94" s="4"/>
      <c r="F94" s="4">
        <f t="shared" si="5"/>
        <v>0</v>
      </c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5"/>
      <c r="U94" s="5"/>
      <c r="V94" s="5"/>
    </row>
    <row r="95" spans="1:22" x14ac:dyDescent="0.2">
      <c r="A95" s="6"/>
      <c r="B95" s="4"/>
      <c r="C95" s="4"/>
      <c r="D95" s="4"/>
      <c r="E95" s="4"/>
      <c r="F95" s="4">
        <f t="shared" si="5"/>
        <v>0</v>
      </c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5"/>
      <c r="U95" s="5"/>
      <c r="V95" s="5"/>
    </row>
    <row r="96" spans="1:22" x14ac:dyDescent="0.2">
      <c r="A96" s="6"/>
      <c r="B96" s="4"/>
      <c r="C96" s="4"/>
      <c r="D96" s="4"/>
      <c r="E96" s="4"/>
      <c r="F96" s="4">
        <f t="shared" si="5"/>
        <v>0</v>
      </c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5"/>
      <c r="U96" s="5"/>
      <c r="V96" s="5"/>
    </row>
    <row r="97" spans="1:22" x14ac:dyDescent="0.2">
      <c r="A97" s="6"/>
      <c r="B97" s="4"/>
      <c r="C97" s="4"/>
      <c r="D97" s="4"/>
      <c r="E97" s="4"/>
      <c r="F97" s="4">
        <f t="shared" si="5"/>
        <v>0</v>
      </c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5"/>
      <c r="U97" s="5"/>
      <c r="V97" s="5"/>
    </row>
    <row r="98" spans="1:22" x14ac:dyDescent="0.2">
      <c r="A98" s="6"/>
      <c r="B98" s="4"/>
      <c r="C98" s="4"/>
      <c r="D98" s="4"/>
      <c r="E98" s="4"/>
      <c r="F98" s="4">
        <f t="shared" si="5"/>
        <v>0</v>
      </c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5"/>
      <c r="U98" s="5"/>
      <c r="V98" s="5"/>
    </row>
    <row r="99" spans="1:22" x14ac:dyDescent="0.2">
      <c r="A99" s="6"/>
      <c r="B99" s="4"/>
      <c r="C99" s="4"/>
      <c r="D99" s="4"/>
      <c r="E99" s="4"/>
      <c r="F99" s="4">
        <f t="shared" si="5"/>
        <v>0</v>
      </c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5"/>
      <c r="U99" s="5"/>
      <c r="V99" s="5"/>
    </row>
    <row r="100" spans="1:22" x14ac:dyDescent="0.2">
      <c r="A100" s="6"/>
      <c r="B100" s="4"/>
      <c r="C100" s="4"/>
      <c r="D100" s="4"/>
      <c r="E100" s="4"/>
      <c r="F100" s="4">
        <f t="shared" si="5"/>
        <v>0</v>
      </c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5"/>
      <c r="U100" s="5"/>
      <c r="V100" s="5"/>
    </row>
    <row r="101" spans="1:22" x14ac:dyDescent="0.2">
      <c r="A101" s="6"/>
      <c r="B101" s="4"/>
      <c r="C101" s="4"/>
      <c r="D101" s="4"/>
      <c r="E101" s="4"/>
      <c r="F101" s="4">
        <f t="shared" si="5"/>
        <v>0</v>
      </c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5"/>
      <c r="U101" s="5"/>
      <c r="V101" s="5"/>
    </row>
    <row r="102" spans="1:22" x14ac:dyDescent="0.2">
      <c r="A102" s="2"/>
      <c r="B102" s="4"/>
      <c r="C102" s="4"/>
      <c r="D102" s="4"/>
      <c r="E102" s="4"/>
      <c r="F102" s="4">
        <f t="shared" si="5"/>
        <v>0</v>
      </c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5"/>
      <c r="U102" s="5"/>
      <c r="V102" s="5"/>
    </row>
    <row r="103" spans="1:22" x14ac:dyDescent="0.2">
      <c r="A103" s="2"/>
      <c r="B103" s="4"/>
      <c r="C103" s="4"/>
      <c r="D103" s="4"/>
      <c r="E103" s="4"/>
      <c r="F103" s="4">
        <f t="shared" si="5"/>
        <v>0</v>
      </c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5"/>
      <c r="U103" s="5"/>
      <c r="V103" s="5"/>
    </row>
    <row r="104" spans="1:22" x14ac:dyDescent="0.2">
      <c r="A104" s="6"/>
      <c r="B104" s="4"/>
      <c r="C104" s="4"/>
      <c r="D104" s="4"/>
      <c r="E104" s="4"/>
      <c r="F104" s="4">
        <f t="shared" si="5"/>
        <v>0</v>
      </c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5"/>
      <c r="U104" s="5"/>
      <c r="V104" s="5"/>
    </row>
    <row r="105" spans="1:22" x14ac:dyDescent="0.2">
      <c r="A105" s="6"/>
      <c r="B105" s="4"/>
      <c r="C105" s="4"/>
      <c r="D105" s="4"/>
      <c r="E105" s="4"/>
      <c r="F105" s="4">
        <f t="shared" si="5"/>
        <v>0</v>
      </c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5"/>
      <c r="U105" s="5"/>
      <c r="V105" s="5"/>
    </row>
    <row r="106" spans="1:22" x14ac:dyDescent="0.2">
      <c r="A106" s="6"/>
      <c r="B106" s="4"/>
      <c r="C106" s="4"/>
      <c r="D106" s="4"/>
      <c r="E106" s="4"/>
      <c r="F106" s="4">
        <f t="shared" si="5"/>
        <v>0</v>
      </c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5"/>
      <c r="U106" s="5"/>
      <c r="V106" s="5"/>
    </row>
    <row r="107" spans="1:22" x14ac:dyDescent="0.2">
      <c r="A107" s="6"/>
      <c r="B107" s="4"/>
      <c r="C107" s="4"/>
      <c r="D107" s="4"/>
      <c r="E107" s="4"/>
      <c r="F107" s="4">
        <f t="shared" si="5"/>
        <v>0</v>
      </c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5"/>
      <c r="U107" s="5"/>
      <c r="V107" s="5"/>
    </row>
    <row r="108" spans="1:22" x14ac:dyDescent="0.2">
      <c r="A108" s="6"/>
      <c r="B108" s="4"/>
      <c r="C108" s="4"/>
      <c r="D108" s="4"/>
      <c r="E108" s="4"/>
      <c r="F108" s="4">
        <f t="shared" si="5"/>
        <v>0</v>
      </c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5"/>
      <c r="U108" s="5"/>
      <c r="V108" s="5"/>
    </row>
    <row r="109" spans="1:22" x14ac:dyDescent="0.2">
      <c r="A109" s="6"/>
      <c r="B109" s="4"/>
      <c r="C109" s="4"/>
      <c r="D109" s="4"/>
      <c r="E109" s="4"/>
      <c r="F109" s="4">
        <f t="shared" si="5"/>
        <v>0</v>
      </c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5"/>
      <c r="U109" s="5"/>
      <c r="V109" s="5"/>
    </row>
    <row r="110" spans="1:22" x14ac:dyDescent="0.2">
      <c r="A110" s="6"/>
      <c r="B110" s="4"/>
      <c r="C110" s="4"/>
      <c r="D110" s="4"/>
      <c r="E110" s="4"/>
      <c r="F110" s="4">
        <f t="shared" si="5"/>
        <v>0</v>
      </c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5"/>
      <c r="U110" s="5"/>
      <c r="V110" s="5"/>
    </row>
    <row r="111" spans="1:22" x14ac:dyDescent="0.2">
      <c r="A111" s="6"/>
      <c r="B111" s="4"/>
      <c r="C111" s="4"/>
      <c r="D111" s="4"/>
      <c r="E111" s="4"/>
      <c r="F111" s="4">
        <f t="shared" si="5"/>
        <v>0</v>
      </c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5"/>
      <c r="U111" s="5"/>
      <c r="V111" s="5"/>
    </row>
    <row r="112" spans="1:22" x14ac:dyDescent="0.2">
      <c r="A112" s="6"/>
      <c r="B112" s="4"/>
      <c r="C112" s="4"/>
      <c r="D112" s="4"/>
      <c r="E112" s="4"/>
      <c r="F112" s="4">
        <f t="shared" ref="F112:F135" si="6">F113+E112</f>
        <v>0</v>
      </c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5"/>
      <c r="U112" s="5"/>
      <c r="V112" s="5"/>
    </row>
    <row r="113" spans="1:22" x14ac:dyDescent="0.2">
      <c r="A113" s="6"/>
      <c r="B113" s="4"/>
      <c r="C113" s="4"/>
      <c r="D113" s="4"/>
      <c r="E113" s="4"/>
      <c r="F113" s="4">
        <f t="shared" si="6"/>
        <v>0</v>
      </c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5"/>
      <c r="U113" s="5"/>
      <c r="V113" s="5"/>
    </row>
    <row r="114" spans="1:22" x14ac:dyDescent="0.2">
      <c r="A114" s="6"/>
      <c r="B114" s="4"/>
      <c r="C114" s="4"/>
      <c r="D114" s="4"/>
      <c r="E114" s="4"/>
      <c r="F114" s="4">
        <f t="shared" si="6"/>
        <v>0</v>
      </c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5"/>
      <c r="U114" s="5"/>
      <c r="V114" s="5"/>
    </row>
    <row r="115" spans="1:22" x14ac:dyDescent="0.2">
      <c r="A115" s="6"/>
      <c r="B115" s="4"/>
      <c r="C115" s="4"/>
      <c r="D115" s="4"/>
      <c r="E115" s="4"/>
      <c r="F115" s="4">
        <f t="shared" si="6"/>
        <v>0</v>
      </c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5"/>
      <c r="U115" s="5"/>
      <c r="V115" s="5"/>
    </row>
    <row r="116" spans="1:22" x14ac:dyDescent="0.2">
      <c r="A116" s="6"/>
      <c r="B116" s="4"/>
      <c r="C116" s="4"/>
      <c r="D116" s="4"/>
      <c r="E116" s="4"/>
      <c r="F116" s="4">
        <f t="shared" si="6"/>
        <v>0</v>
      </c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5"/>
      <c r="U116" s="5"/>
      <c r="V116" s="5"/>
    </row>
    <row r="117" spans="1:22" x14ac:dyDescent="0.2">
      <c r="A117" s="2"/>
      <c r="B117" s="4"/>
      <c r="C117" s="4"/>
      <c r="D117" s="4"/>
      <c r="E117" s="4"/>
      <c r="F117" s="4">
        <f t="shared" si="6"/>
        <v>0</v>
      </c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5"/>
      <c r="U117" s="5"/>
      <c r="V117" s="5"/>
    </row>
    <row r="118" spans="1:22" x14ac:dyDescent="0.2">
      <c r="A118" s="2"/>
      <c r="B118" s="4"/>
      <c r="C118" s="4"/>
      <c r="D118" s="4"/>
      <c r="E118" s="4"/>
      <c r="F118" s="4">
        <f t="shared" si="6"/>
        <v>0</v>
      </c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5"/>
      <c r="U118" s="5"/>
      <c r="V118" s="5"/>
    </row>
    <row r="119" spans="1:22" x14ac:dyDescent="0.2">
      <c r="A119" s="2"/>
      <c r="B119" s="4"/>
      <c r="C119" s="4"/>
      <c r="D119" s="4"/>
      <c r="E119" s="4"/>
      <c r="F119" s="4">
        <f t="shared" si="6"/>
        <v>0</v>
      </c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5"/>
      <c r="U119" s="5"/>
      <c r="V119" s="5"/>
    </row>
    <row r="120" spans="1:22" x14ac:dyDescent="0.2">
      <c r="A120" s="2"/>
      <c r="B120" s="4"/>
      <c r="C120" s="4"/>
      <c r="D120" s="4"/>
      <c r="E120" s="4"/>
      <c r="F120" s="4">
        <f t="shared" si="6"/>
        <v>0</v>
      </c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5"/>
      <c r="U120" s="5"/>
      <c r="V120" s="5"/>
    </row>
    <row r="121" spans="1:22" x14ac:dyDescent="0.2">
      <c r="A121" s="2"/>
      <c r="B121" s="4"/>
      <c r="C121" s="4"/>
      <c r="D121" s="4"/>
      <c r="E121" s="4"/>
      <c r="F121" s="4">
        <f t="shared" si="6"/>
        <v>0</v>
      </c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5"/>
      <c r="U121" s="5"/>
      <c r="V121" s="5"/>
    </row>
    <row r="122" spans="1:22" x14ac:dyDescent="0.2">
      <c r="A122" s="2"/>
      <c r="B122" s="4"/>
      <c r="C122" s="4"/>
      <c r="D122" s="4"/>
      <c r="E122" s="4"/>
      <c r="F122" s="4">
        <f t="shared" si="6"/>
        <v>0</v>
      </c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5"/>
      <c r="U122" s="5"/>
      <c r="V122" s="5"/>
    </row>
    <row r="123" spans="1:22" x14ac:dyDescent="0.2">
      <c r="A123" s="2"/>
      <c r="B123" s="4"/>
      <c r="C123" s="4"/>
      <c r="D123" s="4"/>
      <c r="E123" s="4"/>
      <c r="F123" s="4">
        <f t="shared" si="6"/>
        <v>0</v>
      </c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5"/>
      <c r="U123" s="5"/>
      <c r="V123" s="5"/>
    </row>
    <row r="124" spans="1:22" x14ac:dyDescent="0.2">
      <c r="A124" s="2"/>
      <c r="B124" s="4"/>
      <c r="C124" s="4"/>
      <c r="D124" s="4"/>
      <c r="E124" s="4"/>
      <c r="F124" s="4">
        <f t="shared" si="6"/>
        <v>0</v>
      </c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5"/>
      <c r="U124" s="5"/>
      <c r="V124" s="5"/>
    </row>
    <row r="125" spans="1:22" x14ac:dyDescent="0.2">
      <c r="A125" s="2"/>
      <c r="B125" s="4"/>
      <c r="C125" s="4"/>
      <c r="D125" s="4"/>
      <c r="E125" s="4"/>
      <c r="F125" s="4">
        <f t="shared" si="6"/>
        <v>0</v>
      </c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5"/>
      <c r="U125" s="5"/>
      <c r="V125" s="5"/>
    </row>
    <row r="126" spans="1:22" x14ac:dyDescent="0.2">
      <c r="A126" s="2"/>
      <c r="B126" s="4"/>
      <c r="C126" s="4"/>
      <c r="D126" s="4"/>
      <c r="E126" s="4"/>
      <c r="F126" s="4">
        <f t="shared" si="6"/>
        <v>0</v>
      </c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5"/>
      <c r="U126" s="5"/>
      <c r="V126" s="5"/>
    </row>
    <row r="127" spans="1:22" x14ac:dyDescent="0.2">
      <c r="A127" s="2"/>
      <c r="B127" s="4"/>
      <c r="C127" s="4"/>
      <c r="D127" s="4"/>
      <c r="E127" s="4"/>
      <c r="F127" s="4">
        <f t="shared" si="6"/>
        <v>0</v>
      </c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5"/>
      <c r="U127" s="5"/>
      <c r="V127" s="5"/>
    </row>
    <row r="128" spans="1:22" x14ac:dyDescent="0.2">
      <c r="A128" s="2"/>
      <c r="B128" s="4"/>
      <c r="C128" s="4"/>
      <c r="D128" s="4"/>
      <c r="E128" s="4"/>
      <c r="F128" s="4">
        <f t="shared" si="6"/>
        <v>0</v>
      </c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5"/>
      <c r="U128" s="5"/>
      <c r="V128" s="5"/>
    </row>
    <row r="129" spans="1:22" x14ac:dyDescent="0.2">
      <c r="A129" s="2"/>
      <c r="B129" s="4"/>
      <c r="C129" s="4"/>
      <c r="D129" s="4"/>
      <c r="E129" s="4"/>
      <c r="F129" s="4">
        <f t="shared" si="6"/>
        <v>0</v>
      </c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5"/>
      <c r="U129" s="5"/>
      <c r="V129" s="5"/>
    </row>
    <row r="130" spans="1:22" x14ac:dyDescent="0.2">
      <c r="A130" s="2"/>
      <c r="B130" s="4"/>
      <c r="C130" s="4"/>
      <c r="D130" s="4"/>
      <c r="E130" s="4"/>
      <c r="F130" s="4">
        <f t="shared" si="6"/>
        <v>0</v>
      </c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5"/>
      <c r="U130" s="5"/>
      <c r="V130" s="5"/>
    </row>
    <row r="131" spans="1:22" x14ac:dyDescent="0.2">
      <c r="A131" s="2"/>
      <c r="B131" s="4"/>
      <c r="C131" s="4"/>
      <c r="D131" s="4"/>
      <c r="E131" s="4"/>
      <c r="F131" s="4">
        <f t="shared" si="6"/>
        <v>0</v>
      </c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5"/>
      <c r="U131" s="5"/>
      <c r="V131" s="5"/>
    </row>
    <row r="132" spans="1:22" x14ac:dyDescent="0.2">
      <c r="A132" s="2"/>
      <c r="B132" s="4"/>
      <c r="C132" s="4"/>
      <c r="D132" s="4"/>
      <c r="E132" s="4"/>
      <c r="F132" s="4">
        <f t="shared" si="6"/>
        <v>0</v>
      </c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5"/>
      <c r="U132" s="5"/>
      <c r="V132" s="5"/>
    </row>
    <row r="133" spans="1:22" x14ac:dyDescent="0.2">
      <c r="A133" s="2"/>
      <c r="B133" s="4"/>
      <c r="C133" s="4"/>
      <c r="D133" s="4"/>
      <c r="E133" s="4"/>
      <c r="F133" s="4">
        <f t="shared" si="6"/>
        <v>0</v>
      </c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5"/>
    </row>
    <row r="134" spans="1:22" x14ac:dyDescent="0.2">
      <c r="A134" s="2"/>
      <c r="B134" s="4"/>
      <c r="C134" s="4"/>
      <c r="D134" s="4"/>
      <c r="E134" s="4"/>
      <c r="F134" s="4">
        <f t="shared" si="6"/>
        <v>0</v>
      </c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8"/>
    </row>
    <row r="135" spans="1:22" x14ac:dyDescent="0.2">
      <c r="A135" s="2"/>
      <c r="B135" s="4"/>
      <c r="C135" s="4"/>
      <c r="D135" s="4"/>
      <c r="E135" s="4"/>
      <c r="F135" s="4">
        <f t="shared" si="6"/>
        <v>0</v>
      </c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8"/>
    </row>
    <row r="136" spans="1:22" x14ac:dyDescent="0.2">
      <c r="A136" s="2"/>
      <c r="B136" s="4"/>
      <c r="C136" s="4"/>
      <c r="D136" s="4"/>
      <c r="E136" s="4"/>
      <c r="F136" s="4">
        <f>F137+E136</f>
        <v>0</v>
      </c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8"/>
    </row>
    <row r="137" spans="1:22" x14ac:dyDescent="0.2">
      <c r="A137" s="6"/>
      <c r="B137" s="4"/>
      <c r="C137" s="4"/>
      <c r="D137" s="4"/>
      <c r="E137" s="4"/>
      <c r="F137" s="4">
        <f>F138+E137</f>
        <v>0</v>
      </c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5"/>
      <c r="U137" s="5"/>
      <c r="V137" s="8"/>
    </row>
    <row r="138" spans="1:22" x14ac:dyDescent="0.2">
      <c r="A138" s="6"/>
      <c r="B138" s="4"/>
      <c r="C138" s="4"/>
      <c r="D138" s="4"/>
      <c r="E138" s="4"/>
      <c r="F138" s="4">
        <f>E138</f>
        <v>0</v>
      </c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5"/>
      <c r="U138" s="5"/>
      <c r="V138" s="8"/>
    </row>
    <row r="139" spans="1:22" x14ac:dyDescent="0.2">
      <c r="A139" s="6"/>
      <c r="B139" s="4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5"/>
      <c r="U139" s="5"/>
      <c r="V139" s="8"/>
    </row>
    <row r="140" spans="1:22" x14ac:dyDescent="0.2">
      <c r="A140" s="6"/>
      <c r="B140" s="4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5"/>
      <c r="U140" s="5"/>
      <c r="V140" s="8"/>
    </row>
    <row r="141" spans="1:22" x14ac:dyDescent="0.2">
      <c r="A141" s="6"/>
      <c r="B141" s="4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5"/>
      <c r="U141" s="5"/>
      <c r="V141" s="8"/>
    </row>
    <row r="142" spans="1:22" x14ac:dyDescent="0.2">
      <c r="A142" s="2"/>
      <c r="B142" s="4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5"/>
      <c r="U142" s="5"/>
      <c r="V142" s="8"/>
    </row>
    <row r="143" spans="1:22" x14ac:dyDescent="0.2">
      <c r="A143" s="2"/>
      <c r="B143" s="4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5"/>
      <c r="U143" s="5"/>
      <c r="V143" s="8"/>
    </row>
    <row r="144" spans="1:22" x14ac:dyDescent="0.2">
      <c r="A144" s="2"/>
      <c r="B144" s="4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5"/>
      <c r="U144" s="5"/>
      <c r="V144" s="8"/>
    </row>
    <row r="145" spans="1:22" x14ac:dyDescent="0.2">
      <c r="A145" s="2"/>
      <c r="B145" s="4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5"/>
      <c r="U145" s="5"/>
      <c r="V145" s="8"/>
    </row>
    <row r="146" spans="1:22" x14ac:dyDescent="0.2">
      <c r="A146" s="2"/>
      <c r="B146" s="4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5"/>
      <c r="U146" s="5"/>
      <c r="V146" s="8"/>
    </row>
    <row r="172" spans="1:3" x14ac:dyDescent="0.2">
      <c r="A172" t="e" cm="1">
        <f t="array" aca="1" ref="A172" ca="1">INDIRECT("'" &amp; E1 &amp; "'!$A$2:$A$66")</f>
        <v>#REF!</v>
      </c>
      <c r="B172" t="e" cm="1">
        <f t="array" aca="1" ref="B172" ca="1">INDIRECT("'" &amp; E1 &amp; "'!$B$2:$B$66")</f>
        <v>#REF!</v>
      </c>
      <c r="C172" t="e" cm="1">
        <f t="array" aca="1" ref="C172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42C46A-4BBF-C94A-BEB2-2DBF587B4F77}">
  <sheetPr codeName="Sheet25"/>
  <dimension ref="A1:V172"/>
  <sheetViews>
    <sheetView workbookViewId="0">
      <pane xSplit="1" topLeftCell="H1" activePane="topRight" state="frozen"/>
      <selection activeCell="N24" sqref="N24"/>
      <selection pane="topRight" activeCell="N24" sqref="N24"/>
    </sheetView>
  </sheetViews>
  <sheetFormatPr baseColWidth="10" defaultRowHeight="16" x14ac:dyDescent="0.2"/>
  <cols>
    <col min="1" max="1" width="21.1640625" customWidth="1"/>
    <col min="2" max="2" width="14.83203125" customWidth="1"/>
    <col min="3" max="3" width="13.33203125" customWidth="1"/>
    <col min="4" max="4" width="12.83203125" customWidth="1"/>
    <col min="5" max="5" width="15.6640625" customWidth="1"/>
    <col min="6" max="6" width="21.5" customWidth="1"/>
    <col min="10" max="10" width="18.33203125" customWidth="1"/>
    <col min="11" max="11" width="16.6640625" customWidth="1"/>
    <col min="18" max="18" width="13" customWidth="1"/>
    <col min="19" max="19" width="14.83203125" customWidth="1"/>
  </cols>
  <sheetData>
    <row r="1" spans="1:22" x14ac:dyDescent="0.2">
      <c r="B1" s="72" t="s">
        <v>5</v>
      </c>
      <c r="C1" s="72"/>
      <c r="D1" s="72"/>
      <c r="E1" s="72"/>
      <c r="F1" s="72"/>
      <c r="G1" s="73" t="s">
        <v>6</v>
      </c>
      <c r="H1" s="73"/>
      <c r="I1" s="73"/>
      <c r="J1" s="73"/>
      <c r="K1" s="73"/>
      <c r="L1" s="74" t="s">
        <v>15</v>
      </c>
      <c r="M1" s="74"/>
      <c r="N1" s="74"/>
      <c r="O1" s="74"/>
      <c r="P1" s="74"/>
      <c r="Q1" s="74"/>
      <c r="R1" s="74"/>
      <c r="S1" s="74"/>
      <c r="T1" s="74"/>
      <c r="U1" s="74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235</v>
      </c>
      <c r="O2" s="1" t="s">
        <v>236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257</v>
      </c>
      <c r="U2" s="1" t="s">
        <v>258</v>
      </c>
      <c r="V2" s="1" t="s">
        <v>237</v>
      </c>
    </row>
    <row r="3" spans="1:22" x14ac:dyDescent="0.2">
      <c r="A3" s="16" t="s">
        <v>294</v>
      </c>
      <c r="B3" s="4">
        <v>2488000</v>
      </c>
      <c r="C3" s="4">
        <v>134920</v>
      </c>
      <c r="D3" s="4">
        <v>2353080</v>
      </c>
      <c r="E3" s="4">
        <v>70992800000</v>
      </c>
      <c r="F3" s="4">
        <f t="shared" ref="F3:F79" si="0">E3+F4</f>
        <v>668589442369</v>
      </c>
      <c r="G3" s="4">
        <v>1826000</v>
      </c>
      <c r="H3" s="4">
        <v>682700</v>
      </c>
      <c r="I3" s="4">
        <v>1143300</v>
      </c>
      <c r="J3" s="4">
        <v>34559275000</v>
      </c>
      <c r="K3" s="4">
        <f t="shared" ref="K3:K25" si="1">K4+J3</f>
        <v>-83045165000</v>
      </c>
      <c r="L3" s="4">
        <v>3694</v>
      </c>
      <c r="M3" s="4">
        <v>2203</v>
      </c>
      <c r="N3" s="4">
        <v>689</v>
      </c>
      <c r="O3" s="4">
        <v>422</v>
      </c>
      <c r="P3" s="4">
        <v>11230700</v>
      </c>
      <c r="Q3" s="4">
        <v>6403900</v>
      </c>
      <c r="R3" s="5">
        <v>1.6799999999999999E-2</v>
      </c>
      <c r="S3" s="4">
        <v>19382800</v>
      </c>
      <c r="T3" s="4">
        <f t="shared" ref="T3:T70" si="2">AVERAGE(S4,S13)</f>
        <v>23026657</v>
      </c>
      <c r="U3" s="4">
        <f t="shared" ref="U3:U72" si="3">MIN(S4:S8)</f>
        <v>13059866</v>
      </c>
      <c r="V3" s="5">
        <v>1.1599999999999999E-2</v>
      </c>
    </row>
    <row r="4" spans="1:22" x14ac:dyDescent="0.2">
      <c r="A4" s="16" t="s">
        <v>293</v>
      </c>
      <c r="B4" s="4">
        <v>710600</v>
      </c>
      <c r="C4" s="4">
        <v>35100</v>
      </c>
      <c r="D4" s="4">
        <v>675500</v>
      </c>
      <c r="E4" s="4">
        <v>20195670000</v>
      </c>
      <c r="F4" s="4">
        <f t="shared" si="0"/>
        <v>597596642369</v>
      </c>
      <c r="G4" s="4">
        <v>1493000</v>
      </c>
      <c r="H4" s="4">
        <v>284500</v>
      </c>
      <c r="I4" s="4">
        <v>1208500</v>
      </c>
      <c r="J4" s="4">
        <v>36070495000</v>
      </c>
      <c r="K4" s="4">
        <f t="shared" si="1"/>
        <v>-117604440000</v>
      </c>
      <c r="L4" s="4">
        <v>2860</v>
      </c>
      <c r="M4" s="4">
        <v>2091</v>
      </c>
      <c r="N4" s="4">
        <v>602</v>
      </c>
      <c r="O4" s="4">
        <v>411</v>
      </c>
      <c r="P4" s="4">
        <v>8135800</v>
      </c>
      <c r="Q4" s="4">
        <v>5467100</v>
      </c>
      <c r="R4" s="5">
        <v>3.4000000000000002E-3</v>
      </c>
      <c r="S4" s="4">
        <v>14758500</v>
      </c>
      <c r="T4" s="4">
        <f t="shared" si="2"/>
        <v>23330178.5</v>
      </c>
      <c r="U4" s="4">
        <f t="shared" si="3"/>
        <v>13059866</v>
      </c>
      <c r="V4" s="5">
        <v>1.9900000000000001E-2</v>
      </c>
    </row>
    <row r="5" spans="1:22" x14ac:dyDescent="0.2">
      <c r="A5" s="16" t="s">
        <v>292</v>
      </c>
      <c r="B5" s="4">
        <v>2191900</v>
      </c>
      <c r="C5" s="4">
        <v>575452</v>
      </c>
      <c r="D5" s="4">
        <v>1616448</v>
      </c>
      <c r="E5" s="4">
        <v>48170140000</v>
      </c>
      <c r="F5" s="4">
        <f t="shared" si="0"/>
        <v>577400972369</v>
      </c>
      <c r="G5" s="4">
        <v>962900</v>
      </c>
      <c r="H5" s="4">
        <v>1285000</v>
      </c>
      <c r="I5" s="4">
        <v>-322100</v>
      </c>
      <c r="J5" s="4">
        <v>-9480800000</v>
      </c>
      <c r="K5" s="4">
        <f t="shared" si="1"/>
        <v>-153674935000</v>
      </c>
      <c r="L5" s="4">
        <v>1974</v>
      </c>
      <c r="M5" s="4">
        <v>2819</v>
      </c>
      <c r="N5" s="4">
        <v>408</v>
      </c>
      <c r="O5" s="4">
        <v>624</v>
      </c>
      <c r="P5" s="4">
        <v>5621500</v>
      </c>
      <c r="Q5" s="4">
        <v>8891800</v>
      </c>
      <c r="R5" s="5">
        <v>-6.6E-3</v>
      </c>
      <c r="S5" s="4">
        <v>15241706</v>
      </c>
      <c r="T5" s="4">
        <f t="shared" si="2"/>
        <v>16579238</v>
      </c>
      <c r="U5" s="4">
        <f t="shared" si="3"/>
        <v>13059866</v>
      </c>
      <c r="V5" s="5">
        <v>1.1699999999999999E-2</v>
      </c>
    </row>
    <row r="6" spans="1:22" x14ac:dyDescent="0.2">
      <c r="A6" s="16" t="s">
        <v>291</v>
      </c>
      <c r="B6" s="4">
        <v>2580400</v>
      </c>
      <c r="C6" s="4">
        <v>33100</v>
      </c>
      <c r="D6" s="4">
        <v>2547300</v>
      </c>
      <c r="E6" s="4">
        <v>75813170000</v>
      </c>
      <c r="F6" s="4">
        <f t="shared" si="0"/>
        <v>529230832369</v>
      </c>
      <c r="G6" s="4">
        <v>539300</v>
      </c>
      <c r="H6" s="4">
        <v>429500</v>
      </c>
      <c r="I6" s="4">
        <v>109800</v>
      </c>
      <c r="J6" s="4">
        <v>3296305000</v>
      </c>
      <c r="K6" s="4">
        <f t="shared" si="1"/>
        <v>-144194135000</v>
      </c>
      <c r="L6" s="4">
        <v>2444</v>
      </c>
      <c r="M6" s="4">
        <v>1784</v>
      </c>
      <c r="N6" s="4">
        <v>428</v>
      </c>
      <c r="O6" s="4">
        <v>357</v>
      </c>
      <c r="P6" s="4">
        <v>5983300</v>
      </c>
      <c r="Q6" s="4">
        <v>7311200</v>
      </c>
      <c r="R6" s="5">
        <v>3.4000000000000002E-3</v>
      </c>
      <c r="S6" s="4">
        <v>13165088</v>
      </c>
      <c r="T6" s="4">
        <f t="shared" si="2"/>
        <v>13937745.5</v>
      </c>
      <c r="U6" s="4">
        <f t="shared" si="3"/>
        <v>13059866</v>
      </c>
      <c r="V6" s="5">
        <v>1.01E-2</v>
      </c>
    </row>
    <row r="7" spans="1:22" x14ac:dyDescent="0.2">
      <c r="A7" s="16" t="s">
        <v>288</v>
      </c>
      <c r="B7" s="4">
        <v>2374900</v>
      </c>
      <c r="C7" s="4">
        <v>437200</v>
      </c>
      <c r="D7" s="4">
        <v>1937700</v>
      </c>
      <c r="E7" s="4">
        <v>58040880000</v>
      </c>
      <c r="F7" s="4">
        <f t="shared" si="0"/>
        <v>453417662369</v>
      </c>
      <c r="G7" s="4">
        <v>649800</v>
      </c>
      <c r="H7" s="4">
        <v>232900</v>
      </c>
      <c r="I7" s="4">
        <v>416900</v>
      </c>
      <c r="J7" s="4">
        <v>12490330000</v>
      </c>
      <c r="K7" s="4">
        <f t="shared" si="1"/>
        <v>-147490440000</v>
      </c>
      <c r="L7" s="4">
        <v>2207</v>
      </c>
      <c r="M7" s="4">
        <v>2509</v>
      </c>
      <c r="N7" s="4">
        <v>363</v>
      </c>
      <c r="O7" s="4">
        <v>442</v>
      </c>
      <c r="P7" s="4">
        <v>6472800</v>
      </c>
      <c r="Q7" s="4">
        <v>6579400</v>
      </c>
      <c r="R7" s="5">
        <v>-3.3E-3</v>
      </c>
      <c r="S7" s="4">
        <v>13059866</v>
      </c>
      <c r="T7" s="4">
        <f t="shared" si="2"/>
        <v>28584144.5</v>
      </c>
      <c r="U7" s="4">
        <f t="shared" si="3"/>
        <v>15857047</v>
      </c>
      <c r="V7" s="5">
        <v>1.8200000000000001E-2</v>
      </c>
    </row>
    <row r="8" spans="1:22" x14ac:dyDescent="0.2">
      <c r="A8" s="16" t="s">
        <v>287</v>
      </c>
      <c r="B8" s="4">
        <v>3513600</v>
      </c>
      <c r="C8" s="4">
        <v>883600</v>
      </c>
      <c r="D8" s="4">
        <v>2630000</v>
      </c>
      <c r="E8" s="4">
        <v>78181190000</v>
      </c>
      <c r="F8" s="4">
        <f t="shared" si="0"/>
        <v>395376782369</v>
      </c>
      <c r="G8" s="4">
        <v>1827600</v>
      </c>
      <c r="H8" s="4">
        <v>2852100</v>
      </c>
      <c r="I8" s="4">
        <v>-1024500</v>
      </c>
      <c r="J8" s="4">
        <v>-29708605000</v>
      </c>
      <c r="K8" s="4">
        <f t="shared" si="1"/>
        <v>-159980770000</v>
      </c>
      <c r="L8" s="4">
        <v>7666</v>
      </c>
      <c r="M8" s="4">
        <v>5230</v>
      </c>
      <c r="N8" s="4">
        <v>1458</v>
      </c>
      <c r="O8" s="4">
        <v>1117</v>
      </c>
      <c r="P8" s="4">
        <v>21748300</v>
      </c>
      <c r="Q8" s="4">
        <v>18379900</v>
      </c>
      <c r="R8" s="5">
        <v>1.3600000000000001E-2</v>
      </c>
      <c r="S8" s="4">
        <v>41149942</v>
      </c>
      <c r="T8" s="4">
        <f t="shared" si="2"/>
        <v>17431613</v>
      </c>
      <c r="U8" s="4">
        <f t="shared" si="3"/>
        <v>15857047</v>
      </c>
      <c r="V8" s="5">
        <v>3.49E-2</v>
      </c>
    </row>
    <row r="9" spans="1:22" x14ac:dyDescent="0.2">
      <c r="A9" s="16" t="s">
        <v>286</v>
      </c>
      <c r="B9" s="4">
        <v>2712200</v>
      </c>
      <c r="C9" s="4">
        <v>286571</v>
      </c>
      <c r="D9" s="4">
        <v>2425629</v>
      </c>
      <c r="E9" s="4">
        <v>71775570000</v>
      </c>
      <c r="F9" s="4">
        <f t="shared" si="0"/>
        <v>317195592369</v>
      </c>
      <c r="G9" s="4">
        <v>1667100</v>
      </c>
      <c r="H9" s="4">
        <v>646600</v>
      </c>
      <c r="I9" s="4">
        <v>1020500</v>
      </c>
      <c r="J9" s="4">
        <v>30257545000</v>
      </c>
      <c r="K9" s="4">
        <f t="shared" si="1"/>
        <v>-130272165000</v>
      </c>
      <c r="L9" s="4">
        <v>3770</v>
      </c>
      <c r="M9" s="4">
        <v>3787</v>
      </c>
      <c r="N9" s="4">
        <v>692</v>
      </c>
      <c r="O9" s="4">
        <v>813</v>
      </c>
      <c r="P9" s="4">
        <v>11018100</v>
      </c>
      <c r="Q9" s="4">
        <v>12814200</v>
      </c>
      <c r="R9" s="5">
        <v>1.7000000000000001E-3</v>
      </c>
      <c r="S9" s="4">
        <v>24453815</v>
      </c>
      <c r="T9" s="4">
        <f t="shared" si="2"/>
        <v>17896291.5</v>
      </c>
      <c r="U9" s="4">
        <f t="shared" si="3"/>
        <v>15857047</v>
      </c>
      <c r="V9" s="5">
        <v>2.5099999999999997E-2</v>
      </c>
    </row>
    <row r="10" spans="1:22" x14ac:dyDescent="0.2">
      <c r="A10" s="16" t="s">
        <v>281</v>
      </c>
      <c r="B10" s="4">
        <v>2063000</v>
      </c>
      <c r="C10" s="4">
        <v>560500</v>
      </c>
      <c r="D10" s="4">
        <v>1502500</v>
      </c>
      <c r="E10" s="4">
        <v>44395950000</v>
      </c>
      <c r="F10" s="4">
        <f t="shared" si="0"/>
        <v>245420022369</v>
      </c>
      <c r="G10" s="4">
        <v>1424500</v>
      </c>
      <c r="H10" s="4">
        <v>786800</v>
      </c>
      <c r="I10" s="4">
        <v>637700</v>
      </c>
      <c r="J10" s="4">
        <v>18813690000</v>
      </c>
      <c r="K10" s="4">
        <f t="shared" si="1"/>
        <v>-160529710000</v>
      </c>
      <c r="L10" s="4">
        <v>5466</v>
      </c>
      <c r="M10" s="4">
        <v>3445</v>
      </c>
      <c r="N10" s="4">
        <v>891</v>
      </c>
      <c r="O10" s="4">
        <v>658</v>
      </c>
      <c r="P10" s="4">
        <v>14202100</v>
      </c>
      <c r="Q10" s="4">
        <v>10439300</v>
      </c>
      <c r="R10" s="5">
        <v>8.6E-3</v>
      </c>
      <c r="S10" s="4">
        <v>25105891</v>
      </c>
      <c r="T10" s="4">
        <f t="shared" si="2"/>
        <v>15305385</v>
      </c>
      <c r="U10" s="4">
        <f t="shared" si="3"/>
        <v>15857047</v>
      </c>
      <c r="V10" s="5">
        <v>2.35E-2</v>
      </c>
    </row>
    <row r="11" spans="1:22" x14ac:dyDescent="0.2">
      <c r="A11" s="16" t="s">
        <v>273</v>
      </c>
      <c r="B11" s="4">
        <v>403500</v>
      </c>
      <c r="C11" s="4">
        <v>531700</v>
      </c>
      <c r="D11" s="4">
        <v>-128200</v>
      </c>
      <c r="E11" s="4">
        <v>-3767370000</v>
      </c>
      <c r="F11" s="4">
        <f t="shared" si="0"/>
        <v>201024072369</v>
      </c>
      <c r="G11" s="4">
        <v>1084200</v>
      </c>
      <c r="H11" s="4">
        <v>583200</v>
      </c>
      <c r="I11" s="4">
        <v>501000</v>
      </c>
      <c r="J11" s="4">
        <v>14657190000</v>
      </c>
      <c r="K11" s="4">
        <f t="shared" si="1"/>
        <v>-179343400000</v>
      </c>
      <c r="L11" s="4">
        <v>2943</v>
      </c>
      <c r="M11" s="4">
        <v>2680</v>
      </c>
      <c r="N11" s="4">
        <v>487</v>
      </c>
      <c r="O11" s="4">
        <v>568</v>
      </c>
      <c r="P11" s="4">
        <v>7330800</v>
      </c>
      <c r="Q11" s="4">
        <v>8308900</v>
      </c>
      <c r="R11" s="5">
        <v>0</v>
      </c>
      <c r="S11" s="4">
        <v>16760900</v>
      </c>
      <c r="T11" s="4">
        <f t="shared" si="2"/>
        <v>14304023.5</v>
      </c>
      <c r="U11" s="4">
        <f t="shared" si="3"/>
        <v>14815625</v>
      </c>
      <c r="V11" s="5">
        <v>1.3600000000000001E-2</v>
      </c>
    </row>
    <row r="12" spans="1:22" x14ac:dyDescent="0.2">
      <c r="A12" s="16" t="s">
        <v>272</v>
      </c>
      <c r="B12" s="4">
        <v>783900</v>
      </c>
      <c r="C12" s="4">
        <v>774800</v>
      </c>
      <c r="D12" s="4">
        <v>9100</v>
      </c>
      <c r="E12" s="4">
        <v>271810000</v>
      </c>
      <c r="F12" s="4">
        <f t="shared" si="0"/>
        <v>204791442369</v>
      </c>
      <c r="G12" s="4">
        <v>1130700</v>
      </c>
      <c r="H12" s="4">
        <v>275300</v>
      </c>
      <c r="I12" s="4">
        <v>855400</v>
      </c>
      <c r="J12" s="4">
        <v>25118840000</v>
      </c>
      <c r="K12" s="4">
        <f t="shared" si="1"/>
        <v>-194000590000</v>
      </c>
      <c r="L12" s="4">
        <v>3187</v>
      </c>
      <c r="M12" s="4">
        <v>3253</v>
      </c>
      <c r="N12" s="4">
        <v>364</v>
      </c>
      <c r="O12" s="4">
        <v>606</v>
      </c>
      <c r="P12" s="4">
        <v>6156000</v>
      </c>
      <c r="Q12" s="4">
        <v>8538900</v>
      </c>
      <c r="R12" s="5">
        <v>-3.4000000000000002E-3</v>
      </c>
      <c r="S12" s="4">
        <v>15857047</v>
      </c>
      <c r="T12" s="4">
        <f t="shared" si="2"/>
        <v>26774659</v>
      </c>
      <c r="U12" s="4">
        <f t="shared" si="3"/>
        <v>14815625</v>
      </c>
      <c r="V12" s="5">
        <v>2.2000000000000002E-2</v>
      </c>
    </row>
    <row r="13" spans="1:22" x14ac:dyDescent="0.2">
      <c r="A13" s="16" t="s">
        <v>248</v>
      </c>
      <c r="B13" s="4">
        <v>967050</v>
      </c>
      <c r="C13" s="4">
        <v>1419600</v>
      </c>
      <c r="D13" s="4">
        <v>-452550</v>
      </c>
      <c r="E13" s="4">
        <v>-13127910000</v>
      </c>
      <c r="F13" s="4">
        <f t="shared" si="0"/>
        <v>204519632369</v>
      </c>
      <c r="G13" s="4">
        <v>995400</v>
      </c>
      <c r="H13" s="4">
        <v>1970600</v>
      </c>
      <c r="I13" s="4">
        <v>-975200</v>
      </c>
      <c r="J13" s="4">
        <v>-28441985000</v>
      </c>
      <c r="K13" s="4">
        <f t="shared" si="1"/>
        <v>-219119430000</v>
      </c>
      <c r="L13" s="4">
        <v>5532</v>
      </c>
      <c r="M13" s="4">
        <v>3698</v>
      </c>
      <c r="N13" s="4">
        <v>968</v>
      </c>
      <c r="O13" s="4">
        <v>694</v>
      </c>
      <c r="P13" s="4">
        <v>18825600</v>
      </c>
      <c r="Q13" s="4">
        <v>13104500</v>
      </c>
      <c r="R13" s="5">
        <v>2.4500000000000001E-2</v>
      </c>
      <c r="S13" s="4">
        <v>31294814</v>
      </c>
      <c r="T13" s="4">
        <f t="shared" si="2"/>
        <v>20719744</v>
      </c>
      <c r="U13" s="4">
        <f t="shared" si="3"/>
        <v>10409411</v>
      </c>
      <c r="V13" s="5">
        <v>2.0400000000000001E-2</v>
      </c>
    </row>
    <row r="14" spans="1:22" x14ac:dyDescent="0.2">
      <c r="A14" s="16" t="s">
        <v>240</v>
      </c>
      <c r="B14" s="4">
        <v>547700</v>
      </c>
      <c r="C14" s="4">
        <v>1493820</v>
      </c>
      <c r="D14" s="4">
        <v>-946120</v>
      </c>
      <c r="E14" s="4">
        <v>-26950630000</v>
      </c>
      <c r="F14" s="4">
        <f t="shared" si="0"/>
        <v>217647542369</v>
      </c>
      <c r="G14" s="4">
        <v>3451000</v>
      </c>
      <c r="H14" s="4">
        <v>1785000</v>
      </c>
      <c r="I14" s="4">
        <v>1666000</v>
      </c>
      <c r="J14" s="4">
        <v>48406160000</v>
      </c>
      <c r="K14" s="4">
        <f t="shared" si="1"/>
        <v>-190677445000</v>
      </c>
      <c r="L14" s="4">
        <v>7231</v>
      </c>
      <c r="M14" s="4">
        <v>4656</v>
      </c>
      <c r="N14" s="4">
        <v>1251</v>
      </c>
      <c r="O14" s="4">
        <v>831</v>
      </c>
      <c r="P14" s="4">
        <v>18417500</v>
      </c>
      <c r="Q14" s="4">
        <v>11737900</v>
      </c>
      <c r="R14" s="5">
        <v>3.5999999999999999E-3</v>
      </c>
      <c r="S14" s="4">
        <v>31418651</v>
      </c>
      <c r="T14" s="4">
        <f t="shared" si="2"/>
        <v>14106281.5</v>
      </c>
      <c r="U14" s="4">
        <f t="shared" si="3"/>
        <v>10409411</v>
      </c>
      <c r="V14" s="5">
        <v>3.56E-2</v>
      </c>
    </row>
    <row r="15" spans="1:22" x14ac:dyDescent="0.2">
      <c r="A15" s="16" t="s">
        <v>239</v>
      </c>
      <c r="B15" s="4">
        <v>1343800</v>
      </c>
      <c r="C15" s="4">
        <v>28400</v>
      </c>
      <c r="D15" s="4">
        <v>1315400</v>
      </c>
      <c r="E15" s="4">
        <v>36953060000</v>
      </c>
      <c r="F15" s="4">
        <f t="shared" si="0"/>
        <v>244598172369</v>
      </c>
      <c r="G15" s="4">
        <v>1261600</v>
      </c>
      <c r="H15" s="4">
        <v>2540100</v>
      </c>
      <c r="I15" s="4">
        <v>-1278500</v>
      </c>
      <c r="J15" s="4">
        <v>-35436470000</v>
      </c>
      <c r="K15" s="4">
        <f t="shared" si="1"/>
        <v>-239083605000</v>
      </c>
      <c r="L15" s="4">
        <v>4172</v>
      </c>
      <c r="M15" s="4">
        <v>2514</v>
      </c>
      <c r="N15" s="4">
        <v>765</v>
      </c>
      <c r="O15" s="4">
        <v>423</v>
      </c>
      <c r="P15" s="4">
        <v>11836000</v>
      </c>
      <c r="Q15" s="4">
        <v>6242100</v>
      </c>
      <c r="R15" s="5">
        <v>2.7099999999999999E-2</v>
      </c>
      <c r="S15" s="4">
        <v>19993388</v>
      </c>
      <c r="T15" s="4">
        <f t="shared" si="2"/>
        <v>16539881.5</v>
      </c>
      <c r="U15" s="4">
        <f t="shared" si="3"/>
        <v>10409411</v>
      </c>
      <c r="V15" s="5">
        <v>3.1600000000000003E-2</v>
      </c>
    </row>
    <row r="16" spans="1:22" x14ac:dyDescent="0.2">
      <c r="A16" s="16" t="s">
        <v>238</v>
      </c>
      <c r="B16" s="4">
        <v>491800</v>
      </c>
      <c r="C16" s="4">
        <v>1751635</v>
      </c>
      <c r="D16" s="4">
        <v>-1259835</v>
      </c>
      <c r="E16" s="4">
        <v>-35201660000</v>
      </c>
      <c r="F16" s="4">
        <f t="shared" si="0"/>
        <v>207645112369</v>
      </c>
      <c r="G16" s="4">
        <v>847900</v>
      </c>
      <c r="H16" s="4">
        <v>1587700</v>
      </c>
      <c r="I16" s="4">
        <v>-739800</v>
      </c>
      <c r="J16" s="4">
        <v>-20587440000</v>
      </c>
      <c r="K16" s="4">
        <f t="shared" si="1"/>
        <v>-203647135000</v>
      </c>
      <c r="L16" s="4">
        <v>1987</v>
      </c>
      <c r="M16" s="4">
        <v>3052</v>
      </c>
      <c r="N16" s="4">
        <v>320</v>
      </c>
      <c r="O16" s="4">
        <v>561</v>
      </c>
      <c r="P16" s="4">
        <v>4618300</v>
      </c>
      <c r="Q16" s="4">
        <v>9124900</v>
      </c>
      <c r="R16" s="5">
        <v>-7.0999999999999995E-3</v>
      </c>
      <c r="S16" s="4">
        <v>14815625</v>
      </c>
      <c r="T16" s="4">
        <f t="shared" si="2"/>
        <v>18875497</v>
      </c>
      <c r="U16" s="4">
        <f t="shared" si="3"/>
        <v>10409411</v>
      </c>
      <c r="V16" s="5">
        <v>1.43E-2</v>
      </c>
    </row>
    <row r="17" spans="1:21" x14ac:dyDescent="0.2">
      <c r="A17" s="16" t="s">
        <v>234</v>
      </c>
      <c r="B17" s="4">
        <v>1138100</v>
      </c>
      <c r="C17" s="4">
        <v>137700</v>
      </c>
      <c r="D17" s="4">
        <v>1000400</v>
      </c>
      <c r="E17" s="4">
        <v>27957830000</v>
      </c>
      <c r="F17" s="4">
        <f t="shared" si="0"/>
        <v>242846772369</v>
      </c>
      <c r="G17" s="4">
        <v>872400</v>
      </c>
      <c r="H17" s="4">
        <v>770000</v>
      </c>
      <c r="I17" s="4">
        <v>102400</v>
      </c>
      <c r="J17" s="4">
        <v>3445585000</v>
      </c>
      <c r="K17" s="4">
        <f t="shared" si="1"/>
        <v>-183059695000</v>
      </c>
      <c r="L17" s="4">
        <v>4167</v>
      </c>
      <c r="M17" s="4">
        <v>2695</v>
      </c>
      <c r="N17" s="4">
        <v>628</v>
      </c>
      <c r="O17" s="4">
        <v>395</v>
      </c>
      <c r="P17" s="4">
        <v>609000</v>
      </c>
      <c r="Q17" s="4">
        <v>739100</v>
      </c>
      <c r="R17" s="5">
        <v>1.2699999999999999E-2</v>
      </c>
      <c r="S17" s="4">
        <v>16018347</v>
      </c>
      <c r="T17" s="4">
        <f t="shared" si="2"/>
        <v>11634947</v>
      </c>
      <c r="U17" s="4">
        <f t="shared" si="3"/>
        <v>10409411</v>
      </c>
    </row>
    <row r="18" spans="1:21" x14ac:dyDescent="0.2">
      <c r="A18" s="16" t="s">
        <v>233</v>
      </c>
      <c r="B18" s="4">
        <v>208300</v>
      </c>
      <c r="C18" s="4">
        <v>53700</v>
      </c>
      <c r="D18" s="4">
        <v>154600</v>
      </c>
      <c r="E18" s="4">
        <v>4266810000</v>
      </c>
      <c r="F18" s="4">
        <f t="shared" si="0"/>
        <v>214888942369</v>
      </c>
      <c r="G18" s="4">
        <v>907400</v>
      </c>
      <c r="H18" s="4">
        <v>372800</v>
      </c>
      <c r="I18" s="4">
        <v>534600</v>
      </c>
      <c r="J18" s="4">
        <v>14777395000</v>
      </c>
      <c r="K18" s="4">
        <f t="shared" si="1"/>
        <v>-186505280000</v>
      </c>
      <c r="L18" s="4"/>
      <c r="M18" s="4"/>
      <c r="N18" s="4"/>
      <c r="O18" s="4"/>
      <c r="P18" s="4">
        <v>5480800</v>
      </c>
      <c r="Q18" s="4">
        <v>4340600</v>
      </c>
      <c r="R18" s="5">
        <v>7.3000000000000001E-3</v>
      </c>
      <c r="S18" s="4">
        <v>10409411</v>
      </c>
      <c r="T18" s="4">
        <f t="shared" si="2"/>
        <v>12477134</v>
      </c>
      <c r="U18" s="4">
        <f t="shared" si="3"/>
        <v>10020837</v>
      </c>
    </row>
    <row r="19" spans="1:21" x14ac:dyDescent="0.2">
      <c r="A19" s="16" t="s">
        <v>232</v>
      </c>
      <c r="B19" s="4">
        <v>674900</v>
      </c>
      <c r="C19" s="4">
        <v>195900</v>
      </c>
      <c r="D19" s="4">
        <v>479000</v>
      </c>
      <c r="E19" s="4">
        <v>13123220000</v>
      </c>
      <c r="F19" s="4">
        <f t="shared" si="0"/>
        <v>210622132369</v>
      </c>
      <c r="G19" s="4">
        <v>693100</v>
      </c>
      <c r="H19" s="4">
        <v>40500</v>
      </c>
      <c r="I19" s="4">
        <v>652600</v>
      </c>
      <c r="J19" s="4">
        <v>17983860000</v>
      </c>
      <c r="K19" s="4">
        <f t="shared" si="1"/>
        <v>-201282675000</v>
      </c>
      <c r="L19" s="4"/>
      <c r="M19" s="4"/>
      <c r="N19" s="4"/>
      <c r="O19" s="4"/>
      <c r="P19" s="4">
        <v>4074900</v>
      </c>
      <c r="Q19" s="4">
        <v>5495200</v>
      </c>
      <c r="R19" s="5">
        <v>-3.5999999999999999E-3</v>
      </c>
      <c r="S19" s="4">
        <v>10686692</v>
      </c>
      <c r="T19" s="4">
        <f t="shared" si="2"/>
        <v>17246047</v>
      </c>
      <c r="U19" s="4">
        <f t="shared" si="3"/>
        <v>8219175</v>
      </c>
    </row>
    <row r="20" spans="1:21" x14ac:dyDescent="0.2">
      <c r="A20" s="16" t="s">
        <v>231</v>
      </c>
      <c r="B20" s="4">
        <v>1167400</v>
      </c>
      <c r="C20" s="4">
        <v>692500</v>
      </c>
      <c r="D20" s="4">
        <v>474900</v>
      </c>
      <c r="E20" s="4">
        <v>13002140000</v>
      </c>
      <c r="F20" s="4">
        <f t="shared" si="0"/>
        <v>197498912369</v>
      </c>
      <c r="G20" s="4">
        <v>1701000</v>
      </c>
      <c r="H20" s="4">
        <v>1423800</v>
      </c>
      <c r="I20" s="4">
        <v>277200</v>
      </c>
      <c r="J20" s="4">
        <v>7823580000</v>
      </c>
      <c r="K20" s="4">
        <f t="shared" si="1"/>
        <v>-219266535000</v>
      </c>
      <c r="L20" s="4"/>
      <c r="M20" s="4"/>
      <c r="N20" s="4"/>
      <c r="O20" s="4"/>
      <c r="P20" s="4">
        <v>4387800</v>
      </c>
      <c r="Q20" s="4">
        <v>8376300</v>
      </c>
      <c r="R20" s="5">
        <v>0</v>
      </c>
      <c r="S20" s="4">
        <v>13849870</v>
      </c>
      <c r="T20" s="4">
        <f t="shared" si="2"/>
        <v>9852993</v>
      </c>
      <c r="U20" s="4">
        <f t="shared" si="3"/>
        <v>8219175</v>
      </c>
    </row>
    <row r="21" spans="1:21" x14ac:dyDescent="0.2">
      <c r="A21" s="16" t="s">
        <v>230</v>
      </c>
      <c r="B21" s="4">
        <v>341700</v>
      </c>
      <c r="C21" s="4">
        <v>56390</v>
      </c>
      <c r="D21" s="4">
        <v>285310</v>
      </c>
      <c r="E21" s="4">
        <v>7880710000</v>
      </c>
      <c r="F21" s="4">
        <f t="shared" si="0"/>
        <v>184496772369</v>
      </c>
      <c r="G21" s="4">
        <v>1632800</v>
      </c>
      <c r="H21" s="4">
        <v>674400</v>
      </c>
      <c r="I21" s="4">
        <v>958400</v>
      </c>
      <c r="J21" s="4">
        <v>26452445000</v>
      </c>
      <c r="K21" s="4">
        <f t="shared" si="1"/>
        <v>-227090115000</v>
      </c>
      <c r="L21" s="4"/>
      <c r="M21" s="4"/>
      <c r="N21" s="4"/>
      <c r="O21" s="4"/>
      <c r="P21" s="4">
        <v>6715000</v>
      </c>
      <c r="Q21" s="4">
        <v>4997600</v>
      </c>
      <c r="R21" s="5">
        <v>1.11E-2</v>
      </c>
      <c r="S21" s="4">
        <v>12751000</v>
      </c>
      <c r="T21" s="4">
        <f t="shared" si="2"/>
        <v>18300408.5</v>
      </c>
      <c r="U21" s="4">
        <f t="shared" si="3"/>
        <v>8219175</v>
      </c>
    </row>
    <row r="22" spans="1:21" x14ac:dyDescent="0.2">
      <c r="A22" s="16" t="s">
        <v>229</v>
      </c>
      <c r="B22" s="4">
        <v>235200</v>
      </c>
      <c r="C22" s="4">
        <v>1102500</v>
      </c>
      <c r="D22" s="4">
        <v>-867300</v>
      </c>
      <c r="E22" s="4">
        <v>-22909040000</v>
      </c>
      <c r="F22" s="4">
        <f t="shared" si="0"/>
        <v>176616062369</v>
      </c>
      <c r="G22" s="4">
        <v>1569900</v>
      </c>
      <c r="H22" s="4">
        <v>1413900</v>
      </c>
      <c r="I22" s="4">
        <v>156000</v>
      </c>
      <c r="J22" s="4">
        <v>4958965000</v>
      </c>
      <c r="K22" s="4">
        <f t="shared" si="1"/>
        <v>-253542560000</v>
      </c>
      <c r="L22" s="4"/>
      <c r="M22" s="4"/>
      <c r="N22" s="4"/>
      <c r="O22" s="4"/>
      <c r="P22" s="4">
        <v>11732200</v>
      </c>
      <c r="Q22" s="4">
        <v>9669500</v>
      </c>
      <c r="R22" s="5">
        <v>2.2599999999999999E-2</v>
      </c>
      <c r="S22" s="4">
        <v>22254504</v>
      </c>
      <c r="T22" s="4">
        <f t="shared" si="2"/>
        <v>12350599.5</v>
      </c>
      <c r="U22" s="4">
        <f t="shared" si="3"/>
        <v>8219175</v>
      </c>
    </row>
    <row r="23" spans="1:21" x14ac:dyDescent="0.2">
      <c r="A23" s="16" t="s">
        <v>228</v>
      </c>
      <c r="B23" s="4">
        <v>949200</v>
      </c>
      <c r="C23" s="4">
        <v>2960800</v>
      </c>
      <c r="D23" s="4">
        <v>-2011600</v>
      </c>
      <c r="E23" s="4">
        <v>-53538730000</v>
      </c>
      <c r="F23" s="4">
        <f t="shared" si="0"/>
        <v>199525102369</v>
      </c>
      <c r="G23" s="4">
        <v>493600</v>
      </c>
      <c r="H23" s="4">
        <v>1038500</v>
      </c>
      <c r="I23" s="4">
        <v>-544900</v>
      </c>
      <c r="J23" s="4">
        <v>-14539845000</v>
      </c>
      <c r="K23" s="4">
        <f t="shared" si="1"/>
        <v>-258501525000</v>
      </c>
      <c r="L23" s="4"/>
      <c r="M23" s="4"/>
      <c r="N23" s="4"/>
      <c r="O23" s="4"/>
      <c r="P23" s="4">
        <v>3172500</v>
      </c>
      <c r="Q23" s="4">
        <v>6219300</v>
      </c>
      <c r="R23" s="5">
        <v>-1.29E-2</v>
      </c>
      <c r="S23" s="4">
        <v>10020837</v>
      </c>
      <c r="T23" s="4">
        <f t="shared" si="2"/>
        <v>18742281</v>
      </c>
      <c r="U23" s="4">
        <f t="shared" si="3"/>
        <v>8219175</v>
      </c>
    </row>
    <row r="24" spans="1:21" x14ac:dyDescent="0.2">
      <c r="A24" s="16" t="s">
        <v>222</v>
      </c>
      <c r="B24" s="4">
        <v>363300</v>
      </c>
      <c r="C24" s="4">
        <v>1240000</v>
      </c>
      <c r="D24" s="4">
        <v>-876700</v>
      </c>
      <c r="E24" s="4">
        <v>-23336540000</v>
      </c>
      <c r="F24" s="4">
        <f t="shared" si="0"/>
        <v>253063832369</v>
      </c>
      <c r="G24" s="4">
        <v>506200</v>
      </c>
      <c r="H24" s="4">
        <v>1031500</v>
      </c>
      <c r="I24" s="4">
        <v>-525300</v>
      </c>
      <c r="J24" s="4">
        <v>-13959445000</v>
      </c>
      <c r="K24" s="4">
        <f t="shared" si="1"/>
        <v>-243961680000</v>
      </c>
      <c r="L24" s="4"/>
      <c r="M24" s="4"/>
      <c r="N24" s="4"/>
      <c r="O24" s="4"/>
      <c r="P24" s="4">
        <v>3703300</v>
      </c>
      <c r="Q24" s="4">
        <v>3285200</v>
      </c>
      <c r="R24" s="5">
        <v>1.32E-2</v>
      </c>
      <c r="S24" s="4">
        <v>8219175</v>
      </c>
      <c r="T24" s="4">
        <f t="shared" si="2"/>
        <v>16220644.5</v>
      </c>
      <c r="U24" s="4">
        <f t="shared" si="3"/>
        <v>12860483</v>
      </c>
    </row>
    <row r="25" spans="1:21" x14ac:dyDescent="0.2">
      <c r="A25" s="16" t="s">
        <v>213</v>
      </c>
      <c r="B25" s="4">
        <v>779700</v>
      </c>
      <c r="C25" s="4">
        <v>2928000</v>
      </c>
      <c r="D25" s="4">
        <v>-2148300</v>
      </c>
      <c r="E25" s="4">
        <v>-56406820000</v>
      </c>
      <c r="F25" s="4">
        <f t="shared" si="0"/>
        <v>276400372369</v>
      </c>
      <c r="G25" s="4">
        <v>1840700</v>
      </c>
      <c r="H25" s="4">
        <v>5777400</v>
      </c>
      <c r="I25" s="4">
        <v>-3936700</v>
      </c>
      <c r="J25" s="4">
        <v>-104923745000</v>
      </c>
      <c r="K25" s="4">
        <f t="shared" si="1"/>
        <v>-230002235000</v>
      </c>
      <c r="L25" s="22"/>
      <c r="M25" s="22"/>
      <c r="N25" s="22"/>
      <c r="O25" s="22"/>
      <c r="P25" s="22">
        <v>5310800</v>
      </c>
      <c r="Q25" s="22">
        <v>11543500</v>
      </c>
      <c r="R25" s="23">
        <v>1.15E-2</v>
      </c>
      <c r="S25" s="4">
        <v>18264138</v>
      </c>
      <c r="T25" s="4">
        <f t="shared" si="2"/>
        <v>17161756.5</v>
      </c>
      <c r="U25" s="4">
        <f t="shared" si="3"/>
        <v>6954986</v>
      </c>
    </row>
    <row r="26" spans="1:21" x14ac:dyDescent="0.2">
      <c r="A26" s="16" t="s">
        <v>212</v>
      </c>
      <c r="B26" s="4">
        <v>792300</v>
      </c>
      <c r="C26" s="4">
        <v>3279800</v>
      </c>
      <c r="D26" s="4">
        <v>-2487500</v>
      </c>
      <c r="E26" s="4">
        <v>-66171660000</v>
      </c>
      <c r="F26" s="4">
        <f t="shared" si="0"/>
        <v>332807192369</v>
      </c>
      <c r="G26" s="4">
        <v>284500</v>
      </c>
      <c r="H26" s="4">
        <v>3787900</v>
      </c>
      <c r="I26" s="4">
        <v>-3503400</v>
      </c>
      <c r="J26" s="4">
        <v>-93420070000</v>
      </c>
      <c r="K26" s="4">
        <f>K27+J26</f>
        <v>-125078490000</v>
      </c>
      <c r="L26" s="4"/>
      <c r="M26" s="4"/>
      <c r="N26" s="4"/>
      <c r="O26" s="4"/>
      <c r="P26" s="4">
        <v>4937500</v>
      </c>
      <c r="Q26" s="4">
        <v>13299800</v>
      </c>
      <c r="R26" s="5">
        <v>-2.9500000000000002E-2</v>
      </c>
      <c r="S26" s="4">
        <v>21732647</v>
      </c>
      <c r="T26" s="4">
        <f t="shared" si="2"/>
        <v>16238530</v>
      </c>
      <c r="U26" s="4">
        <f t="shared" si="3"/>
        <v>6954986</v>
      </c>
    </row>
    <row r="27" spans="1:21" x14ac:dyDescent="0.2">
      <c r="A27" s="16" t="s">
        <v>211</v>
      </c>
      <c r="B27" s="4">
        <v>661600</v>
      </c>
      <c r="C27" s="4">
        <v>2458900</v>
      </c>
      <c r="D27" s="4">
        <v>-1797300</v>
      </c>
      <c r="E27" s="4">
        <v>-48912110000</v>
      </c>
      <c r="F27" s="4">
        <f t="shared" si="0"/>
        <v>398978852369</v>
      </c>
      <c r="G27" s="4">
        <v>653800</v>
      </c>
      <c r="H27" s="4">
        <v>700900</v>
      </c>
      <c r="I27" s="4">
        <v>-47100</v>
      </c>
      <c r="J27" s="4">
        <v>-1223620000</v>
      </c>
      <c r="K27" s="4">
        <f>J27+K29</f>
        <v>-31658420000</v>
      </c>
      <c r="R27" s="5">
        <v>0</v>
      </c>
      <c r="S27" s="4">
        <v>12860483</v>
      </c>
      <c r="T27" s="4">
        <f t="shared" si="2"/>
        <v>13952881</v>
      </c>
      <c r="U27" s="4">
        <f t="shared" si="3"/>
        <v>6954986</v>
      </c>
    </row>
    <row r="28" spans="1:21" x14ac:dyDescent="0.2">
      <c r="A28" s="16" t="s">
        <v>210</v>
      </c>
      <c r="B28" s="4">
        <v>731500</v>
      </c>
      <c r="C28" s="4">
        <v>2395900</v>
      </c>
      <c r="D28" s="4">
        <v>-1664400</v>
      </c>
      <c r="E28" s="4">
        <v>-45604440000</v>
      </c>
      <c r="F28" s="4">
        <f t="shared" si="0"/>
        <v>447890962369</v>
      </c>
      <c r="L28" s="4"/>
      <c r="M28" s="4"/>
      <c r="N28" s="4"/>
      <c r="O28" s="4"/>
      <c r="P28" s="4">
        <v>2531000</v>
      </c>
      <c r="Q28" s="4">
        <v>9610200</v>
      </c>
      <c r="R28" s="5">
        <v>-1.2699999999999999E-2</v>
      </c>
      <c r="S28" s="4">
        <v>14267576</v>
      </c>
      <c r="T28" s="4">
        <f t="shared" si="2"/>
        <v>17126190.5</v>
      </c>
      <c r="U28" s="4">
        <f t="shared" si="3"/>
        <v>6954986</v>
      </c>
    </row>
    <row r="29" spans="1:21" x14ac:dyDescent="0.2">
      <c r="A29" s="16" t="s">
        <v>209</v>
      </c>
      <c r="B29" s="4">
        <v>208900</v>
      </c>
      <c r="C29" s="4">
        <v>3160500</v>
      </c>
      <c r="D29" s="4">
        <v>-2951600</v>
      </c>
      <c r="E29" s="4">
        <v>-81783970000</v>
      </c>
      <c r="F29" s="4">
        <f t="shared" si="0"/>
        <v>493495402369</v>
      </c>
      <c r="G29" s="4">
        <v>482800</v>
      </c>
      <c r="H29" s="4">
        <v>1584400</v>
      </c>
      <c r="I29" s="4">
        <v>-1101600</v>
      </c>
      <c r="J29" s="4">
        <v>-30434800000</v>
      </c>
      <c r="K29" s="4">
        <f>J29</f>
        <v>-30434800000</v>
      </c>
      <c r="R29" s="5">
        <v>-1.9599999999999999E-2</v>
      </c>
      <c r="S29" s="4">
        <v>20642224</v>
      </c>
      <c r="T29" s="4">
        <f t="shared" si="2"/>
        <v>9493265</v>
      </c>
      <c r="U29" s="4">
        <f t="shared" si="3"/>
        <v>6954986</v>
      </c>
    </row>
    <row r="30" spans="1:21" x14ac:dyDescent="0.2">
      <c r="A30" s="16" t="s">
        <v>208</v>
      </c>
      <c r="B30" s="4">
        <v>550900</v>
      </c>
      <c r="C30" s="4">
        <v>1296400</v>
      </c>
      <c r="D30" s="4">
        <v>-745500</v>
      </c>
      <c r="E30" s="4">
        <v>-20802880000</v>
      </c>
      <c r="F30" s="4">
        <f t="shared" si="0"/>
        <v>575279372369</v>
      </c>
      <c r="R30" s="5">
        <v>5.4000000000000003E-3</v>
      </c>
      <c r="S30" s="4">
        <v>6954986</v>
      </c>
      <c r="T30" s="4">
        <f t="shared" si="2"/>
        <v>15800636.5</v>
      </c>
      <c r="U30" s="4">
        <f t="shared" si="3"/>
        <v>12590866</v>
      </c>
    </row>
    <row r="31" spans="1:21" x14ac:dyDescent="0.2">
      <c r="A31" s="16" t="s">
        <v>207</v>
      </c>
      <c r="B31" s="4">
        <v>504600</v>
      </c>
      <c r="C31" s="4">
        <v>2857000</v>
      </c>
      <c r="D31" s="4">
        <v>-2352400</v>
      </c>
      <c r="E31" s="4">
        <v>-65836550000</v>
      </c>
      <c r="F31" s="4">
        <f t="shared" si="0"/>
        <v>596082252369</v>
      </c>
      <c r="R31" s="5">
        <v>-1.24E-2</v>
      </c>
      <c r="S31" s="4">
        <v>14346313</v>
      </c>
      <c r="T31" s="4">
        <f t="shared" si="2"/>
        <v>17256203.5</v>
      </c>
      <c r="U31" s="4">
        <f t="shared" si="3"/>
        <v>12590866</v>
      </c>
    </row>
    <row r="32" spans="1:21" x14ac:dyDescent="0.2">
      <c r="A32" s="16" t="s">
        <v>206</v>
      </c>
      <c r="B32" s="4">
        <v>319500</v>
      </c>
      <c r="C32" s="4">
        <v>3398500</v>
      </c>
      <c r="D32" s="4">
        <v>-3079000</v>
      </c>
      <c r="E32" s="4">
        <v>-87686690000</v>
      </c>
      <c r="F32" s="4">
        <f t="shared" si="0"/>
        <v>661918802369</v>
      </c>
      <c r="R32" s="5">
        <v>-1.2199999999999999E-2</v>
      </c>
      <c r="S32" s="4">
        <v>14680362</v>
      </c>
      <c r="T32" s="4">
        <f t="shared" si="2"/>
        <v>26565940</v>
      </c>
      <c r="U32" s="4">
        <f t="shared" si="3"/>
        <v>12590866</v>
      </c>
    </row>
    <row r="33" spans="1:21" x14ac:dyDescent="0.2">
      <c r="A33" s="16" t="s">
        <v>205</v>
      </c>
      <c r="B33" s="4">
        <v>548800</v>
      </c>
      <c r="C33" s="4">
        <v>3855025</v>
      </c>
      <c r="D33" s="4">
        <v>-3306225</v>
      </c>
      <c r="E33" s="4">
        <v>-94209490000</v>
      </c>
      <c r="F33" s="4">
        <f t="shared" si="0"/>
        <v>749605492369</v>
      </c>
      <c r="R33" s="5">
        <v>1.61E-2</v>
      </c>
      <c r="S33" s="4">
        <v>29265387</v>
      </c>
      <c r="T33" s="4">
        <f t="shared" si="2"/>
        <v>15377325.5</v>
      </c>
      <c r="U33" s="4">
        <f t="shared" si="3"/>
        <v>12590866</v>
      </c>
    </row>
    <row r="34" spans="1:21" x14ac:dyDescent="0.2">
      <c r="A34" s="16" t="s">
        <v>204</v>
      </c>
      <c r="B34" s="4">
        <v>709100</v>
      </c>
      <c r="C34" s="4">
        <v>2349700</v>
      </c>
      <c r="D34" s="4">
        <v>-1640600</v>
      </c>
      <c r="E34" s="4">
        <v>-45769150000</v>
      </c>
      <c r="F34" s="4">
        <f t="shared" si="0"/>
        <v>843814982369</v>
      </c>
      <c r="R34" s="5">
        <v>1.0800000000000001E-2</v>
      </c>
      <c r="S34" s="4">
        <v>14177151</v>
      </c>
      <c r="T34" s="4">
        <f t="shared" si="2"/>
        <v>15836502</v>
      </c>
      <c r="U34" s="4">
        <f t="shared" si="3"/>
        <v>12031544</v>
      </c>
    </row>
    <row r="35" spans="1:21" x14ac:dyDescent="0.2">
      <c r="A35" s="16" t="s">
        <v>203</v>
      </c>
      <c r="B35" s="4">
        <v>151200</v>
      </c>
      <c r="C35" s="4">
        <v>1398700</v>
      </c>
      <c r="D35" s="4">
        <v>-1247500</v>
      </c>
      <c r="E35" s="4">
        <v>-35020850000</v>
      </c>
      <c r="F35" s="4">
        <f t="shared" si="0"/>
        <v>889584132369</v>
      </c>
      <c r="R35" s="5">
        <v>-1.41E-2</v>
      </c>
      <c r="S35" s="4">
        <v>12590866</v>
      </c>
      <c r="T35" s="4">
        <f t="shared" si="2"/>
        <v>13319491</v>
      </c>
      <c r="U35" s="4">
        <f t="shared" si="3"/>
        <v>12031544</v>
      </c>
    </row>
    <row r="36" spans="1:21" x14ac:dyDescent="0.2">
      <c r="A36" s="16" t="s">
        <v>202</v>
      </c>
      <c r="B36" s="4">
        <v>758900</v>
      </c>
      <c r="C36" s="4">
        <v>2035200</v>
      </c>
      <c r="D36" s="4">
        <v>-1276300</v>
      </c>
      <c r="E36" s="4">
        <v>-35792130000</v>
      </c>
      <c r="F36" s="4">
        <f t="shared" si="0"/>
        <v>924604982369</v>
      </c>
      <c r="R36" s="5">
        <v>2.5499999999999998E-2</v>
      </c>
      <c r="S36" s="4">
        <v>19616577</v>
      </c>
      <c r="T36" s="4">
        <f t="shared" si="2"/>
        <v>14940137.5</v>
      </c>
      <c r="U36" s="4">
        <f t="shared" si="3"/>
        <v>12031544</v>
      </c>
    </row>
    <row r="37" spans="1:21" x14ac:dyDescent="0.2">
      <c r="A37" s="16" t="s">
        <v>201</v>
      </c>
      <c r="B37" s="4">
        <v>302400</v>
      </c>
      <c r="C37" s="4">
        <v>1059300</v>
      </c>
      <c r="D37" s="4">
        <v>-756900</v>
      </c>
      <c r="E37" s="4">
        <v>-20699630000</v>
      </c>
      <c r="F37" s="4">
        <f t="shared" si="0"/>
        <v>960397112369</v>
      </c>
      <c r="R37" s="5">
        <v>0</v>
      </c>
      <c r="S37" s="4">
        <v>13638186</v>
      </c>
      <c r="T37" s="4">
        <f t="shared" si="2"/>
        <v>17888312</v>
      </c>
      <c r="U37" s="4">
        <f t="shared" si="3"/>
        <v>12031544</v>
      </c>
    </row>
    <row r="38" spans="1:21" x14ac:dyDescent="0.2">
      <c r="A38" s="16" t="s">
        <v>200</v>
      </c>
      <c r="B38" s="4">
        <v>171800</v>
      </c>
      <c r="C38" s="4">
        <v>1279700</v>
      </c>
      <c r="D38" s="4">
        <v>-1107900</v>
      </c>
      <c r="E38" s="4">
        <v>-30869560000</v>
      </c>
      <c r="F38" s="4">
        <f t="shared" si="0"/>
        <v>981096742369</v>
      </c>
      <c r="R38" s="5">
        <v>-1.0700000000000001E-2</v>
      </c>
      <c r="S38" s="4">
        <v>13610157</v>
      </c>
      <c r="T38" s="4">
        <f t="shared" si="2"/>
        <v>10907795</v>
      </c>
      <c r="U38" s="4">
        <f t="shared" si="3"/>
        <v>12031544</v>
      </c>
    </row>
    <row r="39" spans="1:21" x14ac:dyDescent="0.2">
      <c r="A39" s="16" t="s">
        <v>199</v>
      </c>
      <c r="B39" s="4">
        <v>487900</v>
      </c>
      <c r="C39" s="4">
        <v>2213500</v>
      </c>
      <c r="D39" s="4">
        <v>-1725600</v>
      </c>
      <c r="E39" s="4">
        <v>-48284370000</v>
      </c>
      <c r="F39" s="4">
        <f t="shared" si="0"/>
        <v>1011966302369</v>
      </c>
      <c r="R39" s="5">
        <v>-1.24E-2</v>
      </c>
      <c r="S39" s="4">
        <v>12031544</v>
      </c>
      <c r="T39" s="4">
        <f t="shared" si="2"/>
        <v>16911671</v>
      </c>
      <c r="U39" s="4">
        <f t="shared" si="3"/>
        <v>16577500</v>
      </c>
    </row>
    <row r="40" spans="1:21" x14ac:dyDescent="0.2">
      <c r="A40" s="16" t="s">
        <v>198</v>
      </c>
      <c r="B40" s="4">
        <v>760000</v>
      </c>
      <c r="C40" s="4">
        <v>1173400</v>
      </c>
      <c r="D40" s="4">
        <v>-413400</v>
      </c>
      <c r="E40" s="4">
        <v>-11190110000</v>
      </c>
      <c r="F40" s="4">
        <f t="shared" si="0"/>
        <v>1060250672369</v>
      </c>
      <c r="R40" s="5">
        <v>2.7400000000000001E-2</v>
      </c>
      <c r="S40" s="4">
        <v>17254960</v>
      </c>
      <c r="T40" s="4">
        <f t="shared" si="2"/>
        <v>19200120</v>
      </c>
      <c r="U40" s="4">
        <f t="shared" si="3"/>
        <v>7022405</v>
      </c>
    </row>
    <row r="41" spans="1:21" x14ac:dyDescent="0.2">
      <c r="A41" s="16" t="s">
        <v>197</v>
      </c>
      <c r="B41" s="4">
        <v>228200</v>
      </c>
      <c r="C41" s="4">
        <v>885400</v>
      </c>
      <c r="D41" s="4">
        <v>-657200</v>
      </c>
      <c r="E41" s="4">
        <v>-18275780000</v>
      </c>
      <c r="F41" s="4">
        <f t="shared" si="0"/>
        <v>1071440782369</v>
      </c>
      <c r="R41" s="5">
        <v>-3.1800000000000002E-2</v>
      </c>
      <c r="S41" s="4">
        <v>19832045</v>
      </c>
      <c r="T41" s="4">
        <f t="shared" si="2"/>
        <v>19880420.5</v>
      </c>
      <c r="U41" s="4">
        <f t="shared" si="3"/>
        <v>7022405</v>
      </c>
    </row>
    <row r="42" spans="1:21" x14ac:dyDescent="0.2">
      <c r="A42" s="16" t="s">
        <v>196</v>
      </c>
      <c r="B42" s="4">
        <v>1505200</v>
      </c>
      <c r="C42" s="4">
        <v>345400</v>
      </c>
      <c r="D42" s="4">
        <v>1159800</v>
      </c>
      <c r="E42" s="4">
        <v>32356670000</v>
      </c>
      <c r="F42" s="4">
        <f t="shared" si="0"/>
        <v>1089716562369</v>
      </c>
      <c r="R42" s="5">
        <v>3.5999999999999999E-3</v>
      </c>
      <c r="S42" s="4">
        <v>23866493</v>
      </c>
      <c r="T42" s="4">
        <f t="shared" si="2"/>
        <v>15159353.5</v>
      </c>
      <c r="U42" s="4">
        <f t="shared" si="3"/>
        <v>7022405</v>
      </c>
    </row>
    <row r="43" spans="1:21" x14ac:dyDescent="0.2">
      <c r="A43" s="16" t="s">
        <v>195</v>
      </c>
      <c r="B43" s="4">
        <v>355900</v>
      </c>
      <c r="C43" s="4">
        <v>873200</v>
      </c>
      <c r="D43" s="4">
        <v>-517300</v>
      </c>
      <c r="E43" s="4">
        <v>-14947210000</v>
      </c>
      <c r="F43" s="4">
        <f t="shared" si="0"/>
        <v>1057359892369</v>
      </c>
      <c r="R43" s="5">
        <v>-3.0899999999999997E-2</v>
      </c>
      <c r="S43" s="4">
        <v>16577500</v>
      </c>
      <c r="T43" s="4">
        <f t="shared" si="2"/>
        <v>20655750</v>
      </c>
      <c r="U43" s="4">
        <f t="shared" si="3"/>
        <v>7022405</v>
      </c>
    </row>
    <row r="44" spans="1:21" x14ac:dyDescent="0.2">
      <c r="A44" s="16" t="s">
        <v>194</v>
      </c>
      <c r="B44" s="4">
        <v>4242700</v>
      </c>
      <c r="C44" s="4">
        <v>668000</v>
      </c>
      <c r="D44" s="4">
        <v>3574700</v>
      </c>
      <c r="E44" s="4">
        <v>105311680000</v>
      </c>
      <c r="F44" s="4">
        <f t="shared" si="0"/>
        <v>1072307102369</v>
      </c>
      <c r="R44" s="5">
        <v>-6.8000000000000005E-3</v>
      </c>
      <c r="S44" s="4">
        <v>19082138</v>
      </c>
      <c r="T44" s="4">
        <f t="shared" si="2"/>
        <v>13965118</v>
      </c>
      <c r="U44" s="4">
        <f t="shared" si="3"/>
        <v>7022405</v>
      </c>
    </row>
    <row r="45" spans="1:21" x14ac:dyDescent="0.2">
      <c r="A45" s="16" t="s">
        <v>193</v>
      </c>
      <c r="B45" s="4">
        <v>456100</v>
      </c>
      <c r="C45" s="4">
        <v>195500</v>
      </c>
      <c r="D45" s="4">
        <v>260600</v>
      </c>
      <c r="E45" s="4">
        <v>7636105728</v>
      </c>
      <c r="F45" s="4">
        <f t="shared" si="0"/>
        <v>966995422369</v>
      </c>
      <c r="R45" s="5">
        <v>3.4999999999999996E-3</v>
      </c>
      <c r="S45" s="4">
        <v>7022405</v>
      </c>
      <c r="T45" s="4">
        <f t="shared" si="2"/>
        <v>13694169.5</v>
      </c>
      <c r="U45" s="4">
        <f t="shared" si="3"/>
        <v>9784046</v>
      </c>
    </row>
    <row r="46" spans="1:21" x14ac:dyDescent="0.2">
      <c r="A46" s="16" t="s">
        <v>192</v>
      </c>
      <c r="B46" s="4">
        <v>992500</v>
      </c>
      <c r="C46" s="4">
        <v>881700</v>
      </c>
      <c r="D46" s="4">
        <v>110800</v>
      </c>
      <c r="E46" s="4">
        <v>3219060000</v>
      </c>
      <c r="F46" s="4">
        <f t="shared" si="0"/>
        <v>959359316641</v>
      </c>
      <c r="R46" s="5">
        <v>-5.1000000000000004E-3</v>
      </c>
      <c r="S46" s="4">
        <v>16242089</v>
      </c>
      <c r="T46" s="4">
        <f t="shared" si="2"/>
        <v>24456908</v>
      </c>
      <c r="U46" s="4">
        <f t="shared" si="3"/>
        <v>9784046</v>
      </c>
    </row>
    <row r="47" spans="1:21" x14ac:dyDescent="0.2">
      <c r="A47" s="16" t="s">
        <v>191</v>
      </c>
      <c r="B47" s="4">
        <v>540200</v>
      </c>
      <c r="C47" s="4">
        <v>3440000</v>
      </c>
      <c r="D47" s="4">
        <v>-2899800</v>
      </c>
      <c r="E47" s="4">
        <v>-85954360000</v>
      </c>
      <c r="F47" s="4">
        <f t="shared" si="0"/>
        <v>956140256641</v>
      </c>
      <c r="R47" s="5">
        <v>-2.81E-2</v>
      </c>
      <c r="S47" s="4">
        <v>22166467</v>
      </c>
      <c r="T47" s="4">
        <f t="shared" si="2"/>
        <v>14320998.5</v>
      </c>
      <c r="U47" s="4">
        <f t="shared" si="3"/>
        <v>9784046</v>
      </c>
    </row>
    <row r="48" spans="1:21" x14ac:dyDescent="0.2">
      <c r="A48" s="16" t="s">
        <v>190</v>
      </c>
      <c r="B48" s="4">
        <v>556300</v>
      </c>
      <c r="C48" s="4">
        <v>1404800</v>
      </c>
      <c r="D48" s="4">
        <v>-848500</v>
      </c>
      <c r="E48" s="4">
        <v>-25282520000</v>
      </c>
      <c r="F48" s="4">
        <f t="shared" si="0"/>
        <v>1042094616641</v>
      </c>
      <c r="R48" s="5">
        <v>6.7000000000000002E-3</v>
      </c>
      <c r="S48" s="4">
        <v>9784046</v>
      </c>
      <c r="T48" s="4">
        <f t="shared" si="2"/>
        <v>16045492.5</v>
      </c>
      <c r="U48" s="4">
        <f t="shared" si="3"/>
        <v>13741207</v>
      </c>
    </row>
    <row r="49" spans="1:21" x14ac:dyDescent="0.2">
      <c r="A49" s="16" t="s">
        <v>189</v>
      </c>
      <c r="B49" s="4">
        <v>683000</v>
      </c>
      <c r="C49" s="4">
        <v>2430533</v>
      </c>
      <c r="D49" s="4">
        <v>-1747533</v>
      </c>
      <c r="E49" s="4">
        <v>-52841490000</v>
      </c>
      <c r="F49" s="4">
        <f t="shared" si="0"/>
        <v>1067377136641</v>
      </c>
      <c r="R49" s="5">
        <v>0</v>
      </c>
      <c r="S49" s="4">
        <v>16568382</v>
      </c>
      <c r="T49" s="4">
        <f t="shared" si="2"/>
        <v>13562846.5</v>
      </c>
      <c r="U49" s="4">
        <f t="shared" si="3"/>
        <v>13741207</v>
      </c>
    </row>
    <row r="50" spans="1:21" x14ac:dyDescent="0.2">
      <c r="A50" s="16" t="s">
        <v>188</v>
      </c>
      <c r="B50" s="4">
        <v>3056309</v>
      </c>
      <c r="C50" s="4">
        <v>607800</v>
      </c>
      <c r="D50" s="4">
        <v>2448509</v>
      </c>
      <c r="E50" s="4">
        <v>73855270000</v>
      </c>
      <c r="F50" s="4">
        <f t="shared" si="0"/>
        <v>1120218626641</v>
      </c>
      <c r="R50" s="5">
        <v>2.5699999999999997E-2</v>
      </c>
      <c r="S50" s="4">
        <v>18568195</v>
      </c>
      <c r="T50" s="4">
        <f t="shared" si="2"/>
        <v>21947579</v>
      </c>
      <c r="U50" s="4">
        <f t="shared" si="3"/>
        <v>11146250</v>
      </c>
    </row>
    <row r="51" spans="1:21" x14ac:dyDescent="0.2">
      <c r="A51" s="16" t="s">
        <v>187</v>
      </c>
      <c r="B51" s="4">
        <v>2325800</v>
      </c>
      <c r="C51" s="4">
        <v>877300</v>
      </c>
      <c r="D51" s="4">
        <v>1448500</v>
      </c>
      <c r="E51" s="4">
        <v>42757560000</v>
      </c>
      <c r="F51" s="4">
        <f t="shared" si="0"/>
        <v>1046363356641</v>
      </c>
      <c r="R51" s="5">
        <v>-8.3999999999999995E-3</v>
      </c>
      <c r="S51" s="4">
        <v>15894348</v>
      </c>
      <c r="T51" s="4">
        <f t="shared" si="2"/>
        <v>17507687.5</v>
      </c>
      <c r="U51" s="4">
        <f t="shared" si="3"/>
        <v>11146250</v>
      </c>
    </row>
    <row r="52" spans="1:21" x14ac:dyDescent="0.2">
      <c r="A52" s="16" t="s">
        <v>186</v>
      </c>
      <c r="B52" s="4">
        <v>2427600</v>
      </c>
      <c r="C52" s="4">
        <v>970600</v>
      </c>
      <c r="D52" s="4">
        <v>1457000</v>
      </c>
      <c r="E52" s="4">
        <v>43714640000</v>
      </c>
      <c r="F52" s="4">
        <f t="shared" si="0"/>
        <v>1003605796641</v>
      </c>
      <c r="R52" s="5">
        <v>-5.0000000000000001E-3</v>
      </c>
      <c r="S52" s="4">
        <v>13741207</v>
      </c>
      <c r="T52" s="4">
        <f t="shared" si="2"/>
        <v>19554570</v>
      </c>
      <c r="U52" s="4">
        <f t="shared" si="3"/>
        <v>11146250</v>
      </c>
    </row>
    <row r="53" spans="1:21" x14ac:dyDescent="0.2">
      <c r="A53" s="16" t="s">
        <v>185</v>
      </c>
      <c r="B53" s="4">
        <v>1651830</v>
      </c>
      <c r="C53" s="4">
        <v>1171510</v>
      </c>
      <c r="D53" s="4">
        <v>480320</v>
      </c>
      <c r="E53" s="4">
        <v>14752770000</v>
      </c>
      <c r="F53" s="4">
        <f t="shared" si="0"/>
        <v>959891156641</v>
      </c>
      <c r="R53" s="5">
        <v>-1.1599999999999999E-2</v>
      </c>
      <c r="S53" s="4">
        <v>22229362</v>
      </c>
      <c r="T53" s="4">
        <f t="shared" si="2"/>
        <v>30874141</v>
      </c>
      <c r="U53" s="4">
        <f t="shared" si="3"/>
        <v>11146250</v>
      </c>
    </row>
    <row r="54" spans="1:21" x14ac:dyDescent="0.2">
      <c r="A54" s="16" t="s">
        <v>184</v>
      </c>
      <c r="B54" s="4">
        <v>1221928</v>
      </c>
      <c r="C54" s="4">
        <v>438900</v>
      </c>
      <c r="D54" s="4">
        <v>783028</v>
      </c>
      <c r="E54" s="4">
        <v>23526510000</v>
      </c>
      <c r="F54" s="4">
        <f t="shared" si="0"/>
        <v>945138386641</v>
      </c>
      <c r="R54" s="5">
        <v>3.4500000000000003E-2</v>
      </c>
      <c r="S54" s="4">
        <v>20907831</v>
      </c>
      <c r="T54" s="4">
        <f t="shared" si="2"/>
        <v>9610831</v>
      </c>
      <c r="U54" s="4">
        <f t="shared" si="3"/>
        <v>8557498</v>
      </c>
    </row>
    <row r="55" spans="1:21" x14ac:dyDescent="0.2">
      <c r="A55" s="16" t="s">
        <v>183</v>
      </c>
      <c r="B55" s="4">
        <v>2133600</v>
      </c>
      <c r="C55" s="4">
        <v>1533300</v>
      </c>
      <c r="D55" s="4">
        <v>600300</v>
      </c>
      <c r="E55" s="4">
        <v>17382240000</v>
      </c>
      <c r="F55" s="4">
        <f t="shared" si="0"/>
        <v>921611876641</v>
      </c>
      <c r="R55" s="5">
        <v>-1.52E-2</v>
      </c>
      <c r="S55" s="4">
        <v>11146250</v>
      </c>
      <c r="T55" s="4">
        <f t="shared" si="2"/>
        <v>19339665</v>
      </c>
      <c r="U55" s="4">
        <f t="shared" si="3"/>
        <v>8557498</v>
      </c>
    </row>
    <row r="56" spans="1:21" x14ac:dyDescent="0.2">
      <c r="A56" s="16" t="s">
        <v>182</v>
      </c>
      <c r="B56" s="4">
        <v>5636200</v>
      </c>
      <c r="C56" s="4">
        <v>186900</v>
      </c>
      <c r="D56" s="4">
        <v>5449300</v>
      </c>
      <c r="E56" s="4">
        <v>158560426890</v>
      </c>
      <c r="F56" s="4">
        <f t="shared" si="0"/>
        <v>904229636641</v>
      </c>
      <c r="R56" s="5">
        <v>3.3399999999999999E-2</v>
      </c>
      <c r="S56" s="4">
        <v>26747349</v>
      </c>
      <c r="T56" s="4">
        <f t="shared" si="2"/>
        <v>16280436</v>
      </c>
      <c r="U56" s="4">
        <f t="shared" si="3"/>
        <v>8557498</v>
      </c>
    </row>
    <row r="57" spans="1:21" x14ac:dyDescent="0.2">
      <c r="A57" s="16" t="s">
        <v>181</v>
      </c>
      <c r="B57" s="4">
        <v>2212800</v>
      </c>
      <c r="C57" s="4">
        <v>1445505</v>
      </c>
      <c r="D57" s="4">
        <v>767295</v>
      </c>
      <c r="E57" s="4">
        <v>21950990000</v>
      </c>
      <c r="F57" s="4">
        <f t="shared" si="0"/>
        <v>745669209751</v>
      </c>
      <c r="R57" s="5">
        <v>-1.72E-2</v>
      </c>
      <c r="S57" s="4">
        <v>18857951</v>
      </c>
      <c r="T57" s="4">
        <f t="shared" si="2"/>
        <v>17238786</v>
      </c>
      <c r="U57" s="4">
        <f t="shared" si="3"/>
        <v>8557498</v>
      </c>
    </row>
    <row r="58" spans="1:21" x14ac:dyDescent="0.2">
      <c r="A58" s="16" t="s">
        <v>180</v>
      </c>
      <c r="B58" s="4">
        <v>1313100</v>
      </c>
      <c r="C58" s="4">
        <v>898800</v>
      </c>
      <c r="D58" s="4">
        <v>414300</v>
      </c>
      <c r="E58" s="4">
        <v>12064240000</v>
      </c>
      <c r="F58" s="4">
        <f t="shared" si="0"/>
        <v>723718219751</v>
      </c>
      <c r="R58" s="5">
        <v>4.8899999999999999E-2</v>
      </c>
      <c r="S58" s="4">
        <v>15522603</v>
      </c>
      <c r="T58" s="4">
        <f t="shared" si="2"/>
        <v>14490299.5</v>
      </c>
      <c r="U58" s="4">
        <f t="shared" si="3"/>
        <v>8557498</v>
      </c>
    </row>
    <row r="59" spans="1:21" x14ac:dyDescent="0.2">
      <c r="A59" s="16" t="s">
        <v>179</v>
      </c>
      <c r="B59" s="4">
        <v>754500</v>
      </c>
      <c r="C59" s="4">
        <v>632574</v>
      </c>
      <c r="D59" s="4">
        <v>121926</v>
      </c>
      <c r="E59" s="4">
        <v>3402520000</v>
      </c>
      <c r="F59" s="4">
        <f t="shared" si="0"/>
        <v>711653979751</v>
      </c>
      <c r="R59" s="5">
        <v>2.41E-2</v>
      </c>
      <c r="S59" s="4">
        <v>8557498</v>
      </c>
      <c r="T59" s="4">
        <f t="shared" si="2"/>
        <v>24074941.5</v>
      </c>
      <c r="U59" s="4">
        <f t="shared" si="3"/>
        <v>8075412</v>
      </c>
    </row>
    <row r="60" spans="1:21" x14ac:dyDescent="0.2">
      <c r="A60" s="16" t="s">
        <v>178</v>
      </c>
      <c r="B60" s="4">
        <v>1260500</v>
      </c>
      <c r="C60" s="4">
        <v>3023000</v>
      </c>
      <c r="D60" s="4">
        <v>-1762500</v>
      </c>
      <c r="E60" s="4">
        <v>-47612450000</v>
      </c>
      <c r="F60" s="4">
        <f t="shared" si="0"/>
        <v>708251459751</v>
      </c>
      <c r="R60" s="5">
        <v>0</v>
      </c>
      <c r="S60" s="4">
        <v>28000810</v>
      </c>
      <c r="T60" s="4">
        <f t="shared" si="2"/>
        <v>16522745</v>
      </c>
      <c r="U60" s="4">
        <f t="shared" si="3"/>
        <v>8075412</v>
      </c>
    </row>
    <row r="61" spans="1:21" x14ac:dyDescent="0.2">
      <c r="A61" s="16" t="s">
        <v>177</v>
      </c>
      <c r="B61" s="4">
        <v>1049400</v>
      </c>
      <c r="C61" s="4">
        <v>193890</v>
      </c>
      <c r="D61" s="4">
        <v>855510</v>
      </c>
      <c r="E61" s="4">
        <v>23309700000</v>
      </c>
      <c r="F61" s="4">
        <f t="shared" si="0"/>
        <v>755863909751</v>
      </c>
      <c r="R61" s="5">
        <v>-5.9200000000000003E-2</v>
      </c>
      <c r="S61" s="4">
        <v>21274168</v>
      </c>
      <c r="T61" s="4">
        <f t="shared" si="2"/>
        <v>21376285.5</v>
      </c>
      <c r="U61" s="4">
        <f t="shared" si="3"/>
        <v>8075412</v>
      </c>
    </row>
    <row r="62" spans="1:21" x14ac:dyDescent="0.2">
      <c r="A62" s="16" t="s">
        <v>176</v>
      </c>
      <c r="B62" s="4">
        <v>1862200</v>
      </c>
      <c r="C62" s="4">
        <v>282600</v>
      </c>
      <c r="D62" s="4">
        <v>1579600</v>
      </c>
      <c r="E62" s="4">
        <v>45164695172</v>
      </c>
      <c r="F62" s="4">
        <f t="shared" si="0"/>
        <v>732554209751</v>
      </c>
      <c r="R62" s="5">
        <v>2.1400000000000002E-2</v>
      </c>
      <c r="S62" s="4">
        <v>16879778</v>
      </c>
      <c r="T62" s="4">
        <f t="shared" si="2"/>
        <v>26075438</v>
      </c>
      <c r="U62" s="4">
        <f t="shared" si="3"/>
        <v>8075412</v>
      </c>
    </row>
    <row r="63" spans="1:21" x14ac:dyDescent="0.2">
      <c r="A63" s="16" t="s">
        <v>175</v>
      </c>
      <c r="B63" s="4">
        <v>4288750</v>
      </c>
      <c r="C63" s="4">
        <v>595200</v>
      </c>
      <c r="D63" s="4">
        <v>3693550</v>
      </c>
      <c r="E63" s="4">
        <v>104378014579</v>
      </c>
      <c r="F63" s="4">
        <f t="shared" si="0"/>
        <v>687389514579</v>
      </c>
      <c r="R63" s="5">
        <v>-4.9000000000000002E-2</v>
      </c>
      <c r="S63" s="4">
        <v>40840451</v>
      </c>
      <c r="T63" s="4">
        <f t="shared" si="2"/>
        <v>8118686</v>
      </c>
      <c r="U63" s="4">
        <f t="shared" si="3"/>
        <v>8075412</v>
      </c>
    </row>
    <row r="64" spans="1:21" x14ac:dyDescent="0.2">
      <c r="A64" s="16" t="s">
        <v>174</v>
      </c>
      <c r="B64" s="4">
        <v>1421767</v>
      </c>
      <c r="C64" s="4">
        <v>443600</v>
      </c>
      <c r="D64" s="4">
        <v>978167</v>
      </c>
      <c r="E64" s="4">
        <v>29630120000</v>
      </c>
      <c r="F64" s="4">
        <f t="shared" si="0"/>
        <v>583011500000</v>
      </c>
      <c r="R64" s="5">
        <v>-1.4999999999999999E-2</v>
      </c>
      <c r="S64" s="4">
        <v>8075412</v>
      </c>
      <c r="T64" s="4">
        <f t="shared" si="2"/>
        <v>10153719.5</v>
      </c>
      <c r="U64" s="4">
        <f t="shared" si="3"/>
        <v>11931981</v>
      </c>
    </row>
    <row r="65" spans="1:21" x14ac:dyDescent="0.2">
      <c r="A65" s="16" t="s">
        <v>173</v>
      </c>
      <c r="B65" s="4">
        <v>1777800</v>
      </c>
      <c r="C65" s="4">
        <v>2133700</v>
      </c>
      <c r="D65" s="4">
        <v>-355900</v>
      </c>
      <c r="E65" s="4">
        <v>-10492080000</v>
      </c>
      <c r="F65" s="4">
        <f t="shared" si="0"/>
        <v>553381380000</v>
      </c>
      <c r="R65" s="5">
        <v>1.0200000000000001E-2</v>
      </c>
      <c r="S65" s="4">
        <v>11931981</v>
      </c>
      <c r="T65" s="4">
        <f t="shared" si="2"/>
        <v>12605192</v>
      </c>
      <c r="U65" s="4">
        <f t="shared" si="3"/>
        <v>11771322</v>
      </c>
    </row>
    <row r="66" spans="1:21" x14ac:dyDescent="0.2">
      <c r="A66" s="16" t="s">
        <v>172</v>
      </c>
      <c r="B66" s="4">
        <v>2475200</v>
      </c>
      <c r="C66" s="4">
        <v>2732000</v>
      </c>
      <c r="D66" s="4">
        <v>-256800</v>
      </c>
      <c r="E66" s="4">
        <v>-6687370000</v>
      </c>
      <c r="F66" s="4">
        <f t="shared" si="0"/>
        <v>563873460000</v>
      </c>
      <c r="R66" s="5">
        <v>-1.32E-2</v>
      </c>
      <c r="S66" s="4">
        <v>13702921</v>
      </c>
      <c r="T66" s="4">
        <f t="shared" si="2"/>
        <v>14077875.5</v>
      </c>
      <c r="U66" s="4">
        <f t="shared" si="3"/>
        <v>11771322</v>
      </c>
    </row>
    <row r="67" spans="1:21" x14ac:dyDescent="0.2">
      <c r="A67" s="16" t="s">
        <v>171</v>
      </c>
      <c r="B67" s="4">
        <v>5411400</v>
      </c>
      <c r="C67" s="4">
        <v>252506</v>
      </c>
      <c r="D67" s="4">
        <v>5158894</v>
      </c>
      <c r="E67" s="4">
        <v>153858190000</v>
      </c>
      <c r="F67" s="4">
        <f t="shared" si="0"/>
        <v>570560830000</v>
      </c>
      <c r="R67" s="5">
        <v>3.7999999999999999E-2</v>
      </c>
      <c r="S67" s="4">
        <v>18954969</v>
      </c>
      <c r="T67" s="4">
        <f t="shared" si="2"/>
        <v>16766061.5</v>
      </c>
      <c r="U67" s="4">
        <f t="shared" si="3"/>
        <v>11310425</v>
      </c>
    </row>
    <row r="68" spans="1:21" x14ac:dyDescent="0.2">
      <c r="A68" s="16" t="s">
        <v>170</v>
      </c>
      <c r="B68" s="4">
        <v>4068500</v>
      </c>
      <c r="C68" s="4">
        <v>1720400</v>
      </c>
      <c r="D68" s="4">
        <v>2348100</v>
      </c>
      <c r="E68" s="4">
        <v>69661320000</v>
      </c>
      <c r="F68" s="4">
        <f t="shared" si="0"/>
        <v>416702640000</v>
      </c>
      <c r="R68" s="5">
        <v>-2.35E-2</v>
      </c>
      <c r="S68" s="4">
        <v>20423101</v>
      </c>
      <c r="T68" s="4">
        <f t="shared" si="2"/>
        <v>15229382</v>
      </c>
      <c r="U68" s="4">
        <f t="shared" si="3"/>
        <v>8161960</v>
      </c>
    </row>
    <row r="69" spans="1:21" x14ac:dyDescent="0.2">
      <c r="A69" s="16" t="s">
        <v>169</v>
      </c>
      <c r="B69" s="4">
        <v>4396800</v>
      </c>
      <c r="C69" s="4">
        <v>364500</v>
      </c>
      <c r="D69" s="4">
        <v>4032300</v>
      </c>
      <c r="E69" s="4">
        <v>120789210000</v>
      </c>
      <c r="F69" s="4">
        <f t="shared" si="0"/>
        <v>347041320000</v>
      </c>
      <c r="R69" s="5">
        <v>-0.01</v>
      </c>
      <c r="S69" s="4">
        <v>20149073</v>
      </c>
      <c r="T69" s="4">
        <f t="shared" si="2"/>
        <v>16096250</v>
      </c>
      <c r="U69" s="4">
        <f t="shared" si="3"/>
        <v>8161960</v>
      </c>
    </row>
    <row r="70" spans="1:21" x14ac:dyDescent="0.2">
      <c r="A70" s="16" t="s">
        <v>168</v>
      </c>
      <c r="B70" s="4">
        <v>4882000</v>
      </c>
      <c r="C70" s="4">
        <v>152700</v>
      </c>
      <c r="D70" s="4">
        <v>4729300</v>
      </c>
      <c r="E70" s="4">
        <v>143891160000</v>
      </c>
      <c r="F70" s="4">
        <f t="shared" si="0"/>
        <v>226252110000</v>
      </c>
      <c r="R70" s="5">
        <v>-6.6E-3</v>
      </c>
      <c r="S70" s="4">
        <v>11771322</v>
      </c>
      <c r="T70" s="4">
        <f t="shared" si="2"/>
        <v>29628276</v>
      </c>
      <c r="U70" s="4">
        <f t="shared" si="3"/>
        <v>8161960</v>
      </c>
    </row>
    <row r="71" spans="1:21" x14ac:dyDescent="0.2">
      <c r="A71" s="16" t="s">
        <v>167</v>
      </c>
      <c r="B71" s="4">
        <v>540700</v>
      </c>
      <c r="C71" s="4">
        <v>318223</v>
      </c>
      <c r="D71" s="4">
        <v>222477</v>
      </c>
      <c r="E71" s="4">
        <v>6587510000</v>
      </c>
      <c r="F71" s="4">
        <f t="shared" si="0"/>
        <v>82360950000</v>
      </c>
      <c r="R71" s="5">
        <v>-4.1200000000000001E-2</v>
      </c>
      <c r="S71" s="4">
        <v>25872793</v>
      </c>
      <c r="T71" s="4">
        <f>AVERAGE(S72,S81)</f>
        <v>11098407</v>
      </c>
      <c r="U71" s="4">
        <f t="shared" si="3"/>
        <v>8161960</v>
      </c>
    </row>
    <row r="72" spans="1:21" x14ac:dyDescent="0.2">
      <c r="A72" s="16" t="s">
        <v>166</v>
      </c>
      <c r="B72" s="4">
        <v>757000</v>
      </c>
      <c r="C72" s="4">
        <v>283000</v>
      </c>
      <c r="D72" s="4">
        <v>474000</v>
      </c>
      <c r="E72" s="4">
        <v>14980550000</v>
      </c>
      <c r="F72" s="4">
        <f t="shared" si="0"/>
        <v>75773440000</v>
      </c>
      <c r="R72" s="5">
        <v>-3.0999999999999999E-3</v>
      </c>
      <c r="S72" s="4">
        <v>11310425</v>
      </c>
      <c r="U72" s="4">
        <f t="shared" si="3"/>
        <v>8161960</v>
      </c>
    </row>
    <row r="73" spans="1:21" x14ac:dyDescent="0.2">
      <c r="A73" s="16" t="s">
        <v>165</v>
      </c>
      <c r="B73" s="4">
        <v>533900</v>
      </c>
      <c r="C73" s="4">
        <v>454700</v>
      </c>
      <c r="D73" s="4">
        <v>79200</v>
      </c>
      <c r="E73" s="4">
        <v>2426140000</v>
      </c>
      <c r="F73" s="4">
        <f t="shared" si="0"/>
        <v>60792890000</v>
      </c>
      <c r="R73" s="5">
        <v>-4.6999999999999993E-3</v>
      </c>
      <c r="S73" s="4">
        <v>8161960</v>
      </c>
      <c r="U73" s="4">
        <f t="shared" ref="U73:U75" si="4">MIN(S74:S78)</f>
        <v>8375458</v>
      </c>
    </row>
    <row r="74" spans="1:21" x14ac:dyDescent="0.2">
      <c r="A74" s="16" t="s">
        <v>164</v>
      </c>
      <c r="B74" s="4">
        <v>849000</v>
      </c>
      <c r="C74" s="4">
        <v>114900</v>
      </c>
      <c r="D74" s="4">
        <v>734100</v>
      </c>
      <c r="E74" s="4">
        <v>23182750000</v>
      </c>
      <c r="F74" s="4">
        <f t="shared" si="0"/>
        <v>58366750000</v>
      </c>
      <c r="R74" s="5">
        <v>1.6E-2</v>
      </c>
      <c r="S74" s="4">
        <v>8375458</v>
      </c>
      <c r="U74" s="4">
        <f t="shared" si="4"/>
        <v>9200782</v>
      </c>
    </row>
    <row r="75" spans="1:21" x14ac:dyDescent="0.2">
      <c r="A75" s="16" t="s">
        <v>163</v>
      </c>
      <c r="B75" s="4">
        <v>984000</v>
      </c>
      <c r="C75" s="4">
        <v>372748</v>
      </c>
      <c r="D75" s="4">
        <v>611252</v>
      </c>
      <c r="E75" s="4">
        <v>19254790000</v>
      </c>
      <c r="F75" s="4">
        <f t="shared" si="0"/>
        <v>35184000000</v>
      </c>
      <c r="R75" s="5">
        <v>1.7000000000000001E-3</v>
      </c>
      <c r="S75" s="4">
        <v>11507463</v>
      </c>
      <c r="U75" s="4">
        <f t="shared" si="4"/>
        <v>9200782</v>
      </c>
    </row>
    <row r="76" spans="1:21" x14ac:dyDescent="0.2">
      <c r="A76" s="16" t="s">
        <v>162</v>
      </c>
      <c r="B76" s="4">
        <v>349100</v>
      </c>
      <c r="C76" s="4">
        <v>246200</v>
      </c>
      <c r="D76" s="4">
        <v>102900</v>
      </c>
      <c r="E76" s="4">
        <v>3227510000</v>
      </c>
      <c r="F76" s="4">
        <f t="shared" si="0"/>
        <v>15929210000</v>
      </c>
      <c r="R76" s="5">
        <v>8.1000000000000013E-3</v>
      </c>
      <c r="S76" s="4">
        <v>9200782</v>
      </c>
      <c r="U76" s="4">
        <f>MIN(S77:S81)</f>
        <v>10309691</v>
      </c>
    </row>
    <row r="77" spans="1:21" x14ac:dyDescent="0.2">
      <c r="A77" s="16" t="s">
        <v>161</v>
      </c>
      <c r="B77" s="4">
        <v>1442200</v>
      </c>
      <c r="C77" s="4">
        <v>229300</v>
      </c>
      <c r="D77" s="4">
        <v>1212900</v>
      </c>
      <c r="E77" s="4">
        <v>36530130000</v>
      </c>
      <c r="F77" s="4">
        <f t="shared" si="0"/>
        <v>12701700000</v>
      </c>
      <c r="R77" s="5">
        <v>3.5200000000000002E-2</v>
      </c>
      <c r="S77" s="4">
        <v>13109022</v>
      </c>
    </row>
    <row r="78" spans="1:21" x14ac:dyDescent="0.2">
      <c r="A78" s="16" t="s">
        <v>160</v>
      </c>
      <c r="B78" s="4">
        <v>99600</v>
      </c>
      <c r="C78" s="4">
        <v>769300</v>
      </c>
      <c r="D78" s="4">
        <v>-669700</v>
      </c>
      <c r="E78" s="4">
        <v>-20118130000</v>
      </c>
      <c r="F78" s="4">
        <f t="shared" si="0"/>
        <v>-23828430000</v>
      </c>
      <c r="R78" s="5">
        <v>-9.8999999999999991E-3</v>
      </c>
      <c r="S78" s="4">
        <v>10309691</v>
      </c>
    </row>
    <row r="79" spans="1:21" x14ac:dyDescent="0.2">
      <c r="A79" s="16" t="s">
        <v>159</v>
      </c>
      <c r="B79" s="4">
        <v>574600</v>
      </c>
      <c r="C79" s="4">
        <v>762200</v>
      </c>
      <c r="D79" s="4">
        <v>-187600</v>
      </c>
      <c r="E79" s="4">
        <v>-5679240000</v>
      </c>
      <c r="F79" s="4">
        <f t="shared" si="0"/>
        <v>-3710300000</v>
      </c>
      <c r="R79" s="5">
        <v>3.4300000000000004E-2</v>
      </c>
      <c r="S79" s="4">
        <v>20421178</v>
      </c>
    </row>
    <row r="80" spans="1:21" x14ac:dyDescent="0.2">
      <c r="A80" s="16" t="s">
        <v>158</v>
      </c>
      <c r="B80" s="4">
        <v>1651502</v>
      </c>
      <c r="C80" s="4">
        <v>1783070</v>
      </c>
      <c r="D80" s="4">
        <v>-131568</v>
      </c>
      <c r="E80" s="4">
        <v>-4450320000</v>
      </c>
      <c r="F80" s="4">
        <f>E80+F81</f>
        <v>1968940000</v>
      </c>
      <c r="R80" s="5">
        <v>-5.3399999999999996E-2</v>
      </c>
      <c r="S80" s="4">
        <v>33383759</v>
      </c>
    </row>
    <row r="81" spans="1:22" x14ac:dyDescent="0.2">
      <c r="A81" s="16" t="s">
        <v>157</v>
      </c>
      <c r="B81" s="4">
        <v>399050</v>
      </c>
      <c r="C81" s="4">
        <v>190180</v>
      </c>
      <c r="D81" s="4">
        <v>208870</v>
      </c>
      <c r="E81" s="4">
        <v>6419260000</v>
      </c>
      <c r="F81" s="4">
        <f>E81</f>
        <v>6419260000</v>
      </c>
      <c r="R81" s="5">
        <v>6.6E-3</v>
      </c>
      <c r="S81" s="4">
        <v>10886389</v>
      </c>
    </row>
    <row r="82" spans="1:22" x14ac:dyDescent="0.2">
      <c r="A82" s="2"/>
      <c r="B82" s="4"/>
      <c r="C82" s="4"/>
      <c r="D82" s="4"/>
      <c r="E82" s="4"/>
      <c r="F82" s="4">
        <f>E82</f>
        <v>0</v>
      </c>
      <c r="G82" s="4"/>
      <c r="H82" s="4"/>
      <c r="I82" s="4"/>
      <c r="J82" s="4"/>
      <c r="K82" s="4"/>
      <c r="L82" s="4"/>
      <c r="M82" s="4"/>
      <c r="N82" s="4"/>
      <c r="O82" s="4"/>
      <c r="P82" s="4"/>
      <c r="Q82" s="4"/>
      <c r="R82" s="4"/>
      <c r="S82" s="4"/>
      <c r="T82" s="5"/>
      <c r="U82" s="5"/>
      <c r="V82" s="5"/>
    </row>
    <row r="83" spans="1:22" x14ac:dyDescent="0.2">
      <c r="A83" s="2"/>
      <c r="B83" s="4"/>
      <c r="C83" s="4"/>
      <c r="D83" s="4"/>
      <c r="E83" s="4"/>
      <c r="F83" s="4">
        <f t="shared" ref="F83:F111" si="5">F84+E83</f>
        <v>0</v>
      </c>
      <c r="G83" s="4"/>
      <c r="H83" s="4"/>
      <c r="I83" s="4"/>
      <c r="J83" s="4"/>
      <c r="K83" s="4"/>
      <c r="L83" s="4"/>
      <c r="M83" s="4"/>
      <c r="N83" s="4"/>
      <c r="O83" s="4"/>
      <c r="P83" s="4"/>
      <c r="Q83" s="4"/>
      <c r="R83" s="4"/>
      <c r="S83" s="4"/>
      <c r="T83" s="5"/>
      <c r="U83" s="5"/>
      <c r="V83" s="5"/>
    </row>
    <row r="84" spans="1:22" x14ac:dyDescent="0.2">
      <c r="A84" s="2"/>
      <c r="B84" s="4"/>
      <c r="C84" s="4"/>
      <c r="D84" s="4"/>
      <c r="E84" s="4"/>
      <c r="F84" s="4">
        <f t="shared" si="5"/>
        <v>0</v>
      </c>
      <c r="G84" s="4"/>
      <c r="H84" s="4"/>
      <c r="I84" s="4"/>
      <c r="J84" s="4"/>
      <c r="K84" s="4"/>
      <c r="L84" s="4"/>
      <c r="M84" s="4"/>
      <c r="N84" s="4"/>
      <c r="O84" s="4"/>
      <c r="P84" s="4"/>
      <c r="Q84" s="4"/>
      <c r="R84" s="4"/>
      <c r="S84" s="4"/>
      <c r="T84" s="5"/>
      <c r="U84" s="5"/>
      <c r="V84" s="5"/>
    </row>
    <row r="85" spans="1:22" x14ac:dyDescent="0.2">
      <c r="A85" s="2"/>
      <c r="B85" s="4"/>
      <c r="C85" s="4"/>
      <c r="D85" s="4"/>
      <c r="E85" s="4"/>
      <c r="F85" s="4">
        <f t="shared" si="5"/>
        <v>0</v>
      </c>
      <c r="G85" s="4"/>
      <c r="H85" s="4"/>
      <c r="I85" s="4"/>
      <c r="J85" s="4"/>
      <c r="K85" s="4"/>
      <c r="L85" s="4"/>
      <c r="M85" s="4"/>
      <c r="N85" s="4"/>
      <c r="O85" s="4"/>
      <c r="P85" s="4"/>
      <c r="Q85" s="4"/>
      <c r="R85" s="4"/>
      <c r="S85" s="4"/>
      <c r="T85" s="5"/>
      <c r="U85" s="5"/>
      <c r="V85" s="5"/>
    </row>
    <row r="86" spans="1:22" x14ac:dyDescent="0.2">
      <c r="A86" s="2"/>
      <c r="B86" s="4"/>
      <c r="C86" s="4"/>
      <c r="D86" s="4"/>
      <c r="E86" s="4"/>
      <c r="F86" s="4">
        <f t="shared" si="5"/>
        <v>0</v>
      </c>
      <c r="G86" s="4"/>
      <c r="H86" s="4"/>
      <c r="I86" s="4"/>
      <c r="J86" s="4"/>
      <c r="K86" s="4"/>
      <c r="L86" s="4"/>
      <c r="M86" s="4"/>
      <c r="N86" s="4"/>
      <c r="O86" s="4"/>
      <c r="P86" s="4"/>
      <c r="Q86" s="4"/>
      <c r="R86" s="4"/>
      <c r="S86" s="4"/>
      <c r="T86" s="5"/>
      <c r="U86" s="5"/>
      <c r="V86" s="5"/>
    </row>
    <row r="87" spans="1:22" x14ac:dyDescent="0.2">
      <c r="A87" s="2"/>
      <c r="B87" s="4"/>
      <c r="C87" s="4"/>
      <c r="D87" s="4"/>
      <c r="E87" s="4"/>
      <c r="F87" s="4">
        <f t="shared" si="5"/>
        <v>0</v>
      </c>
      <c r="G87" s="4"/>
      <c r="H87" s="4"/>
      <c r="I87" s="4"/>
      <c r="J87" s="4"/>
      <c r="K87" s="4"/>
      <c r="L87" s="4"/>
      <c r="M87" s="4"/>
      <c r="N87" s="4"/>
      <c r="O87" s="4"/>
      <c r="P87" s="4"/>
      <c r="Q87" s="4"/>
      <c r="R87" s="4"/>
      <c r="S87" s="4"/>
      <c r="T87" s="5"/>
      <c r="U87" s="5"/>
      <c r="V87" s="5"/>
    </row>
    <row r="88" spans="1:22" x14ac:dyDescent="0.2">
      <c r="A88" s="2"/>
      <c r="B88" s="4"/>
      <c r="C88" s="4"/>
      <c r="D88" s="4"/>
      <c r="E88" s="4"/>
      <c r="F88" s="4">
        <f t="shared" si="5"/>
        <v>0</v>
      </c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5"/>
      <c r="U88" s="5"/>
      <c r="V88" s="5"/>
    </row>
    <row r="89" spans="1:22" x14ac:dyDescent="0.2">
      <c r="A89" s="2"/>
      <c r="B89" s="4"/>
      <c r="C89" s="4"/>
      <c r="D89" s="4"/>
      <c r="E89" s="4"/>
      <c r="F89" s="4">
        <f t="shared" si="5"/>
        <v>0</v>
      </c>
      <c r="G89" s="4"/>
      <c r="H89" s="4"/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  <c r="T89" s="5"/>
      <c r="U89" s="5"/>
      <c r="V89" s="5"/>
    </row>
    <row r="90" spans="1:22" x14ac:dyDescent="0.2">
      <c r="A90" s="2"/>
      <c r="B90" s="4"/>
      <c r="C90" s="4"/>
      <c r="D90" s="4"/>
      <c r="E90" s="4"/>
      <c r="F90" s="4">
        <f t="shared" si="5"/>
        <v>0</v>
      </c>
      <c r="G90" s="4"/>
      <c r="H90" s="4"/>
      <c r="I90" s="4"/>
      <c r="J90" s="4"/>
      <c r="K90" s="4"/>
      <c r="L90" s="4"/>
      <c r="M90" s="4"/>
      <c r="N90" s="4"/>
      <c r="O90" s="4"/>
      <c r="P90" s="4"/>
      <c r="Q90" s="4"/>
      <c r="R90" s="4"/>
      <c r="S90" s="4"/>
      <c r="T90" s="5"/>
      <c r="U90" s="5"/>
      <c r="V90" s="5"/>
    </row>
    <row r="91" spans="1:22" x14ac:dyDescent="0.2">
      <c r="A91" s="2"/>
      <c r="B91" s="4"/>
      <c r="C91" s="4"/>
      <c r="D91" s="4"/>
      <c r="E91" s="4"/>
      <c r="F91" s="4">
        <f t="shared" si="5"/>
        <v>0</v>
      </c>
      <c r="G91" s="4"/>
      <c r="H91" s="4"/>
      <c r="I91" s="4"/>
      <c r="J91" s="4"/>
      <c r="K91" s="4"/>
      <c r="L91" s="4"/>
      <c r="M91" s="4"/>
      <c r="N91" s="4"/>
      <c r="O91" s="4"/>
      <c r="P91" s="4"/>
      <c r="Q91" s="4"/>
      <c r="R91" s="4"/>
      <c r="S91" s="4"/>
      <c r="T91" s="5"/>
      <c r="U91" s="5"/>
      <c r="V91" s="5"/>
    </row>
    <row r="92" spans="1:22" x14ac:dyDescent="0.2">
      <c r="A92" s="6"/>
      <c r="B92" s="4"/>
      <c r="C92" s="4"/>
      <c r="D92" s="4"/>
      <c r="E92" s="4"/>
      <c r="F92" s="4">
        <f t="shared" si="5"/>
        <v>0</v>
      </c>
      <c r="G92" s="4"/>
      <c r="H92" s="4"/>
      <c r="I92" s="4"/>
      <c r="J92" s="4"/>
      <c r="K92" s="4"/>
      <c r="L92" s="4"/>
      <c r="M92" s="4"/>
      <c r="N92" s="4"/>
      <c r="O92" s="4"/>
      <c r="P92" s="4"/>
      <c r="Q92" s="4"/>
      <c r="R92" s="4"/>
      <c r="S92" s="4"/>
      <c r="T92" s="5"/>
      <c r="U92" s="5"/>
      <c r="V92" s="5"/>
    </row>
    <row r="93" spans="1:22" x14ac:dyDescent="0.2">
      <c r="A93" s="6"/>
      <c r="B93" s="4"/>
      <c r="C93" s="4"/>
      <c r="D93" s="4"/>
      <c r="E93" s="4"/>
      <c r="F93" s="4">
        <f t="shared" si="5"/>
        <v>0</v>
      </c>
      <c r="G93" s="4"/>
      <c r="H93" s="4"/>
      <c r="I93" s="4"/>
      <c r="J93" s="4"/>
      <c r="K93" s="4"/>
      <c r="L93" s="4"/>
      <c r="M93" s="4"/>
      <c r="N93" s="4"/>
      <c r="O93" s="4"/>
      <c r="P93" s="4"/>
      <c r="Q93" s="4"/>
      <c r="R93" s="4"/>
      <c r="S93" s="4"/>
      <c r="T93" s="5"/>
      <c r="U93" s="5"/>
      <c r="V93" s="5"/>
    </row>
    <row r="94" spans="1:22" x14ac:dyDescent="0.2">
      <c r="A94" s="6"/>
      <c r="B94" s="4"/>
      <c r="C94" s="4"/>
      <c r="D94" s="4"/>
      <c r="E94" s="4"/>
      <c r="F94" s="4">
        <f t="shared" si="5"/>
        <v>0</v>
      </c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5"/>
      <c r="U94" s="5"/>
      <c r="V94" s="5"/>
    </row>
    <row r="95" spans="1:22" x14ac:dyDescent="0.2">
      <c r="A95" s="6"/>
      <c r="B95" s="4"/>
      <c r="C95" s="4"/>
      <c r="D95" s="4"/>
      <c r="E95" s="4"/>
      <c r="F95" s="4">
        <f t="shared" si="5"/>
        <v>0</v>
      </c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5"/>
      <c r="U95" s="5"/>
      <c r="V95" s="5"/>
    </row>
    <row r="96" spans="1:22" x14ac:dyDescent="0.2">
      <c r="A96" s="6"/>
      <c r="B96" s="4"/>
      <c r="C96" s="4"/>
      <c r="D96" s="4"/>
      <c r="E96" s="4"/>
      <c r="F96" s="4">
        <f t="shared" si="5"/>
        <v>0</v>
      </c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5"/>
      <c r="U96" s="5"/>
      <c r="V96" s="5"/>
    </row>
    <row r="97" spans="1:22" x14ac:dyDescent="0.2">
      <c r="A97" s="6"/>
      <c r="B97" s="4"/>
      <c r="C97" s="4"/>
      <c r="D97" s="4"/>
      <c r="E97" s="4"/>
      <c r="F97" s="4">
        <f t="shared" si="5"/>
        <v>0</v>
      </c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5"/>
      <c r="U97" s="5"/>
      <c r="V97" s="5"/>
    </row>
    <row r="98" spans="1:22" x14ac:dyDescent="0.2">
      <c r="A98" s="6"/>
      <c r="B98" s="4"/>
      <c r="C98" s="4"/>
      <c r="D98" s="4"/>
      <c r="E98" s="4"/>
      <c r="F98" s="4">
        <f t="shared" si="5"/>
        <v>0</v>
      </c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5"/>
      <c r="U98" s="5"/>
      <c r="V98" s="5"/>
    </row>
    <row r="99" spans="1:22" x14ac:dyDescent="0.2">
      <c r="A99" s="6"/>
      <c r="B99" s="4"/>
      <c r="C99" s="4"/>
      <c r="D99" s="4"/>
      <c r="E99" s="4"/>
      <c r="F99" s="4">
        <f t="shared" si="5"/>
        <v>0</v>
      </c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5"/>
      <c r="U99" s="5"/>
      <c r="V99" s="5"/>
    </row>
    <row r="100" spans="1:22" x14ac:dyDescent="0.2">
      <c r="A100" s="6"/>
      <c r="B100" s="4"/>
      <c r="C100" s="4"/>
      <c r="D100" s="4"/>
      <c r="E100" s="4"/>
      <c r="F100" s="4">
        <f t="shared" si="5"/>
        <v>0</v>
      </c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5"/>
      <c r="U100" s="5"/>
      <c r="V100" s="5"/>
    </row>
    <row r="101" spans="1:22" x14ac:dyDescent="0.2">
      <c r="A101" s="6"/>
      <c r="B101" s="4"/>
      <c r="C101" s="4"/>
      <c r="D101" s="4"/>
      <c r="E101" s="4"/>
      <c r="F101" s="4">
        <f t="shared" si="5"/>
        <v>0</v>
      </c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5"/>
      <c r="U101" s="5"/>
      <c r="V101" s="5"/>
    </row>
    <row r="102" spans="1:22" x14ac:dyDescent="0.2">
      <c r="A102" s="2"/>
      <c r="B102" s="4"/>
      <c r="C102" s="4"/>
      <c r="D102" s="4"/>
      <c r="E102" s="4"/>
      <c r="F102" s="4">
        <f t="shared" si="5"/>
        <v>0</v>
      </c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5"/>
      <c r="U102" s="5"/>
      <c r="V102" s="5"/>
    </row>
    <row r="103" spans="1:22" x14ac:dyDescent="0.2">
      <c r="A103" s="2"/>
      <c r="B103" s="4"/>
      <c r="C103" s="4"/>
      <c r="D103" s="4"/>
      <c r="E103" s="4"/>
      <c r="F103" s="4">
        <f t="shared" si="5"/>
        <v>0</v>
      </c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5"/>
      <c r="U103" s="5"/>
      <c r="V103" s="5"/>
    </row>
    <row r="104" spans="1:22" x14ac:dyDescent="0.2">
      <c r="A104" s="6"/>
      <c r="B104" s="4"/>
      <c r="C104" s="4"/>
      <c r="D104" s="4"/>
      <c r="E104" s="4"/>
      <c r="F104" s="4">
        <f t="shared" si="5"/>
        <v>0</v>
      </c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5"/>
      <c r="U104" s="5"/>
      <c r="V104" s="5"/>
    </row>
    <row r="105" spans="1:22" x14ac:dyDescent="0.2">
      <c r="A105" s="6"/>
      <c r="B105" s="4"/>
      <c r="C105" s="4"/>
      <c r="D105" s="4"/>
      <c r="E105" s="4"/>
      <c r="F105" s="4">
        <f t="shared" si="5"/>
        <v>0</v>
      </c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5"/>
      <c r="U105" s="5"/>
      <c r="V105" s="5"/>
    </row>
    <row r="106" spans="1:22" x14ac:dyDescent="0.2">
      <c r="A106" s="6"/>
      <c r="B106" s="4"/>
      <c r="C106" s="4"/>
      <c r="D106" s="4"/>
      <c r="E106" s="4"/>
      <c r="F106" s="4">
        <f t="shared" si="5"/>
        <v>0</v>
      </c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5"/>
      <c r="U106" s="5"/>
      <c r="V106" s="5"/>
    </row>
    <row r="107" spans="1:22" x14ac:dyDescent="0.2">
      <c r="A107" s="6"/>
      <c r="B107" s="4"/>
      <c r="C107" s="4"/>
      <c r="D107" s="4"/>
      <c r="E107" s="4"/>
      <c r="F107" s="4">
        <f t="shared" si="5"/>
        <v>0</v>
      </c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5"/>
      <c r="U107" s="5"/>
      <c r="V107" s="5"/>
    </row>
    <row r="108" spans="1:22" x14ac:dyDescent="0.2">
      <c r="A108" s="6"/>
      <c r="B108" s="4"/>
      <c r="C108" s="4"/>
      <c r="D108" s="4"/>
      <c r="E108" s="4"/>
      <c r="F108" s="4">
        <f t="shared" si="5"/>
        <v>0</v>
      </c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5"/>
      <c r="U108" s="5"/>
      <c r="V108" s="5"/>
    </row>
    <row r="109" spans="1:22" x14ac:dyDescent="0.2">
      <c r="A109" s="6"/>
      <c r="B109" s="4"/>
      <c r="C109" s="4"/>
      <c r="D109" s="4"/>
      <c r="E109" s="4"/>
      <c r="F109" s="4">
        <f t="shared" si="5"/>
        <v>0</v>
      </c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5"/>
      <c r="U109" s="5"/>
      <c r="V109" s="5"/>
    </row>
    <row r="110" spans="1:22" x14ac:dyDescent="0.2">
      <c r="A110" s="6"/>
      <c r="B110" s="4"/>
      <c r="C110" s="4"/>
      <c r="D110" s="4"/>
      <c r="E110" s="4"/>
      <c r="F110" s="4">
        <f t="shared" si="5"/>
        <v>0</v>
      </c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5"/>
      <c r="U110" s="5"/>
      <c r="V110" s="5"/>
    </row>
    <row r="111" spans="1:22" x14ac:dyDescent="0.2">
      <c r="A111" s="6"/>
      <c r="B111" s="4"/>
      <c r="C111" s="4"/>
      <c r="D111" s="4"/>
      <c r="E111" s="4"/>
      <c r="F111" s="4">
        <f t="shared" si="5"/>
        <v>0</v>
      </c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5"/>
      <c r="U111" s="5"/>
      <c r="V111" s="5"/>
    </row>
    <row r="112" spans="1:22" x14ac:dyDescent="0.2">
      <c r="A112" s="6"/>
      <c r="B112" s="4"/>
      <c r="C112" s="4"/>
      <c r="D112" s="4"/>
      <c r="E112" s="4"/>
      <c r="F112" s="4">
        <f t="shared" ref="F112:F135" si="6">F113+E112</f>
        <v>0</v>
      </c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5"/>
      <c r="U112" s="5"/>
      <c r="V112" s="5"/>
    </row>
    <row r="113" spans="1:22" x14ac:dyDescent="0.2">
      <c r="A113" s="6"/>
      <c r="B113" s="4"/>
      <c r="C113" s="4"/>
      <c r="D113" s="4"/>
      <c r="E113" s="4"/>
      <c r="F113" s="4">
        <f t="shared" si="6"/>
        <v>0</v>
      </c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5"/>
      <c r="U113" s="5"/>
      <c r="V113" s="5"/>
    </row>
    <row r="114" spans="1:22" x14ac:dyDescent="0.2">
      <c r="A114" s="6"/>
      <c r="B114" s="4"/>
      <c r="C114" s="4"/>
      <c r="D114" s="4"/>
      <c r="E114" s="4"/>
      <c r="F114" s="4">
        <f t="shared" si="6"/>
        <v>0</v>
      </c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5"/>
      <c r="U114" s="5"/>
      <c r="V114" s="5"/>
    </row>
    <row r="115" spans="1:22" x14ac:dyDescent="0.2">
      <c r="A115" s="6"/>
      <c r="B115" s="4"/>
      <c r="C115" s="4"/>
      <c r="D115" s="4"/>
      <c r="E115" s="4"/>
      <c r="F115" s="4">
        <f t="shared" si="6"/>
        <v>0</v>
      </c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5"/>
      <c r="U115" s="5"/>
      <c r="V115" s="5"/>
    </row>
    <row r="116" spans="1:22" x14ac:dyDescent="0.2">
      <c r="A116" s="6"/>
      <c r="B116" s="4"/>
      <c r="C116" s="4"/>
      <c r="D116" s="4"/>
      <c r="E116" s="4"/>
      <c r="F116" s="4">
        <f t="shared" si="6"/>
        <v>0</v>
      </c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5"/>
      <c r="U116" s="5"/>
      <c r="V116" s="5"/>
    </row>
    <row r="117" spans="1:22" x14ac:dyDescent="0.2">
      <c r="A117" s="2"/>
      <c r="B117" s="4"/>
      <c r="C117" s="4"/>
      <c r="D117" s="4"/>
      <c r="E117" s="4"/>
      <c r="F117" s="4">
        <f t="shared" si="6"/>
        <v>0</v>
      </c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5"/>
      <c r="U117" s="5"/>
      <c r="V117" s="5"/>
    </row>
    <row r="118" spans="1:22" x14ac:dyDescent="0.2">
      <c r="A118" s="2"/>
      <c r="B118" s="4"/>
      <c r="C118" s="4"/>
      <c r="D118" s="4"/>
      <c r="E118" s="4"/>
      <c r="F118" s="4">
        <f t="shared" si="6"/>
        <v>0</v>
      </c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5"/>
      <c r="U118" s="5"/>
      <c r="V118" s="5"/>
    </row>
    <row r="119" spans="1:22" x14ac:dyDescent="0.2">
      <c r="A119" s="2"/>
      <c r="B119" s="4"/>
      <c r="C119" s="4"/>
      <c r="D119" s="4"/>
      <c r="E119" s="4"/>
      <c r="F119" s="4">
        <f t="shared" si="6"/>
        <v>0</v>
      </c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5"/>
      <c r="U119" s="5"/>
      <c r="V119" s="5"/>
    </row>
    <row r="120" spans="1:22" x14ac:dyDescent="0.2">
      <c r="A120" s="2"/>
      <c r="B120" s="4"/>
      <c r="C120" s="4"/>
      <c r="D120" s="4"/>
      <c r="E120" s="4"/>
      <c r="F120" s="4">
        <f t="shared" si="6"/>
        <v>0</v>
      </c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5"/>
      <c r="U120" s="5"/>
      <c r="V120" s="5"/>
    </row>
    <row r="121" spans="1:22" x14ac:dyDescent="0.2">
      <c r="A121" s="2"/>
      <c r="B121" s="4"/>
      <c r="C121" s="4"/>
      <c r="D121" s="4"/>
      <c r="E121" s="4"/>
      <c r="F121" s="4">
        <f t="shared" si="6"/>
        <v>0</v>
      </c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5"/>
      <c r="U121" s="5"/>
      <c r="V121" s="5"/>
    </row>
    <row r="122" spans="1:22" x14ac:dyDescent="0.2">
      <c r="A122" s="2"/>
      <c r="B122" s="4"/>
      <c r="C122" s="4"/>
      <c r="D122" s="4"/>
      <c r="E122" s="4"/>
      <c r="F122" s="4">
        <f t="shared" si="6"/>
        <v>0</v>
      </c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5"/>
      <c r="U122" s="5"/>
      <c r="V122" s="5"/>
    </row>
    <row r="123" spans="1:22" x14ac:dyDescent="0.2">
      <c r="A123" s="2"/>
      <c r="B123" s="4"/>
      <c r="C123" s="4"/>
      <c r="D123" s="4"/>
      <c r="E123" s="4"/>
      <c r="F123" s="4">
        <f t="shared" si="6"/>
        <v>0</v>
      </c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5"/>
      <c r="U123" s="5"/>
      <c r="V123" s="5"/>
    </row>
    <row r="124" spans="1:22" x14ac:dyDescent="0.2">
      <c r="A124" s="2"/>
      <c r="B124" s="4"/>
      <c r="C124" s="4"/>
      <c r="D124" s="4"/>
      <c r="E124" s="4"/>
      <c r="F124" s="4">
        <f t="shared" si="6"/>
        <v>0</v>
      </c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5"/>
      <c r="U124" s="5"/>
      <c r="V124" s="5"/>
    </row>
    <row r="125" spans="1:22" x14ac:dyDescent="0.2">
      <c r="A125" s="2"/>
      <c r="B125" s="4"/>
      <c r="C125" s="4"/>
      <c r="D125" s="4"/>
      <c r="E125" s="4"/>
      <c r="F125" s="4">
        <f t="shared" si="6"/>
        <v>0</v>
      </c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5"/>
      <c r="U125" s="5"/>
      <c r="V125" s="5"/>
    </row>
    <row r="126" spans="1:22" x14ac:dyDescent="0.2">
      <c r="A126" s="2"/>
      <c r="B126" s="4"/>
      <c r="C126" s="4"/>
      <c r="D126" s="4"/>
      <c r="E126" s="4"/>
      <c r="F126" s="4">
        <f t="shared" si="6"/>
        <v>0</v>
      </c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5"/>
      <c r="U126" s="5"/>
      <c r="V126" s="5"/>
    </row>
    <row r="127" spans="1:22" x14ac:dyDescent="0.2">
      <c r="A127" s="2"/>
      <c r="B127" s="4"/>
      <c r="C127" s="4"/>
      <c r="D127" s="4"/>
      <c r="E127" s="4"/>
      <c r="F127" s="4">
        <f t="shared" si="6"/>
        <v>0</v>
      </c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5"/>
      <c r="U127" s="5"/>
      <c r="V127" s="5"/>
    </row>
    <row r="128" spans="1:22" x14ac:dyDescent="0.2">
      <c r="A128" s="2"/>
      <c r="B128" s="4"/>
      <c r="C128" s="4"/>
      <c r="D128" s="4"/>
      <c r="E128" s="4"/>
      <c r="F128" s="4">
        <f t="shared" si="6"/>
        <v>0</v>
      </c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5"/>
      <c r="U128" s="5"/>
      <c r="V128" s="5"/>
    </row>
    <row r="129" spans="1:22" x14ac:dyDescent="0.2">
      <c r="A129" s="2"/>
      <c r="B129" s="4"/>
      <c r="C129" s="4"/>
      <c r="D129" s="4"/>
      <c r="E129" s="4"/>
      <c r="F129" s="4">
        <f t="shared" si="6"/>
        <v>0</v>
      </c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5"/>
      <c r="U129" s="5"/>
      <c r="V129" s="5"/>
    </row>
    <row r="130" spans="1:22" x14ac:dyDescent="0.2">
      <c r="A130" s="2"/>
      <c r="B130" s="4"/>
      <c r="C130" s="4"/>
      <c r="D130" s="4"/>
      <c r="E130" s="4"/>
      <c r="F130" s="4">
        <f t="shared" si="6"/>
        <v>0</v>
      </c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5"/>
      <c r="U130" s="5"/>
      <c r="V130" s="5"/>
    </row>
    <row r="131" spans="1:22" x14ac:dyDescent="0.2">
      <c r="A131" s="2"/>
      <c r="B131" s="4"/>
      <c r="C131" s="4"/>
      <c r="D131" s="4"/>
      <c r="E131" s="4"/>
      <c r="F131" s="4">
        <f t="shared" si="6"/>
        <v>0</v>
      </c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5"/>
      <c r="U131" s="5"/>
      <c r="V131" s="5"/>
    </row>
    <row r="132" spans="1:22" x14ac:dyDescent="0.2">
      <c r="A132" s="2"/>
      <c r="B132" s="4"/>
      <c r="C132" s="4"/>
      <c r="D132" s="4"/>
      <c r="E132" s="4"/>
      <c r="F132" s="4">
        <f t="shared" si="6"/>
        <v>0</v>
      </c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5"/>
      <c r="U132" s="5"/>
      <c r="V132" s="5"/>
    </row>
    <row r="133" spans="1:22" x14ac:dyDescent="0.2">
      <c r="A133" s="2"/>
      <c r="B133" s="4"/>
      <c r="C133" s="4"/>
      <c r="D133" s="4"/>
      <c r="E133" s="4"/>
      <c r="F133" s="4">
        <f t="shared" si="6"/>
        <v>0</v>
      </c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5"/>
    </row>
    <row r="134" spans="1:22" x14ac:dyDescent="0.2">
      <c r="A134" s="2"/>
      <c r="B134" s="4"/>
      <c r="C134" s="4"/>
      <c r="D134" s="4"/>
      <c r="E134" s="4"/>
      <c r="F134" s="4">
        <f t="shared" si="6"/>
        <v>0</v>
      </c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8"/>
    </row>
    <row r="135" spans="1:22" x14ac:dyDescent="0.2">
      <c r="A135" s="2"/>
      <c r="B135" s="4"/>
      <c r="C135" s="4"/>
      <c r="D135" s="4"/>
      <c r="E135" s="4"/>
      <c r="F135" s="4">
        <f t="shared" si="6"/>
        <v>0</v>
      </c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8"/>
    </row>
    <row r="136" spans="1:22" x14ac:dyDescent="0.2">
      <c r="A136" s="2"/>
      <c r="B136" s="4"/>
      <c r="C136" s="4"/>
      <c r="D136" s="4"/>
      <c r="E136" s="4"/>
      <c r="F136" s="4">
        <f>F137+E136</f>
        <v>0</v>
      </c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8"/>
    </row>
    <row r="137" spans="1:22" x14ac:dyDescent="0.2">
      <c r="A137" s="6"/>
      <c r="B137" s="4"/>
      <c r="C137" s="4"/>
      <c r="D137" s="4"/>
      <c r="E137" s="4"/>
      <c r="F137" s="4">
        <f>F138+E137</f>
        <v>0</v>
      </c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5"/>
      <c r="U137" s="5"/>
      <c r="V137" s="8"/>
    </row>
    <row r="138" spans="1:22" x14ac:dyDescent="0.2">
      <c r="A138" s="6"/>
      <c r="B138" s="4"/>
      <c r="C138" s="4"/>
      <c r="D138" s="4"/>
      <c r="E138" s="4"/>
      <c r="F138" s="4">
        <f>E138</f>
        <v>0</v>
      </c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5"/>
      <c r="U138" s="5"/>
      <c r="V138" s="8"/>
    </row>
    <row r="139" spans="1:22" x14ac:dyDescent="0.2">
      <c r="A139" s="6"/>
      <c r="B139" s="4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5"/>
      <c r="U139" s="5"/>
      <c r="V139" s="8"/>
    </row>
    <row r="140" spans="1:22" x14ac:dyDescent="0.2">
      <c r="A140" s="6"/>
      <c r="B140" s="4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5"/>
      <c r="U140" s="5"/>
      <c r="V140" s="8"/>
    </row>
    <row r="141" spans="1:22" x14ac:dyDescent="0.2">
      <c r="A141" s="6"/>
      <c r="B141" s="4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5"/>
      <c r="U141" s="5"/>
      <c r="V141" s="8"/>
    </row>
    <row r="142" spans="1:22" x14ac:dyDescent="0.2">
      <c r="A142" s="2"/>
      <c r="B142" s="4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5"/>
      <c r="U142" s="5"/>
      <c r="V142" s="8"/>
    </row>
    <row r="143" spans="1:22" x14ac:dyDescent="0.2">
      <c r="A143" s="2"/>
      <c r="B143" s="4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5"/>
      <c r="U143" s="5"/>
      <c r="V143" s="8"/>
    </row>
    <row r="144" spans="1:22" x14ac:dyDescent="0.2">
      <c r="A144" s="2"/>
      <c r="B144" s="4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5"/>
      <c r="U144" s="5"/>
      <c r="V144" s="8"/>
    </row>
    <row r="145" spans="1:22" x14ac:dyDescent="0.2">
      <c r="A145" s="2"/>
      <c r="B145" s="4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5"/>
      <c r="U145" s="5"/>
      <c r="V145" s="8"/>
    </row>
    <row r="146" spans="1:22" x14ac:dyDescent="0.2">
      <c r="A146" s="2"/>
      <c r="B146" s="4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5"/>
      <c r="U146" s="5"/>
      <c r="V146" s="8"/>
    </row>
    <row r="172" spans="1:3" x14ac:dyDescent="0.2">
      <c r="A172" t="e" cm="1">
        <f t="array" aca="1" ref="A172" ca="1">INDIRECT("'" &amp; E1 &amp; "'!$A$2:$A$66")</f>
        <v>#REF!</v>
      </c>
      <c r="B172" t="e" cm="1">
        <f t="array" aca="1" ref="B172" ca="1">INDIRECT("'" &amp; E1 &amp; "'!$B$2:$B$66")</f>
        <v>#REF!</v>
      </c>
      <c r="C172" t="e" cm="1">
        <f t="array" aca="1" ref="C172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F581B9-3FD6-924A-98B8-4C34111F6698}">
  <sheetPr codeName="Sheet26"/>
  <dimension ref="A1:V172"/>
  <sheetViews>
    <sheetView topLeftCell="B1" workbookViewId="0">
      <pane ySplit="2" topLeftCell="A3" activePane="bottomLeft" state="frozen"/>
      <selection activeCell="N24" sqref="N24"/>
      <selection pane="bottomLeft" activeCell="N24" sqref="N24"/>
    </sheetView>
  </sheetViews>
  <sheetFormatPr baseColWidth="10" defaultRowHeight="16" x14ac:dyDescent="0.2"/>
  <cols>
    <col min="1" max="1" width="21.1640625" customWidth="1"/>
    <col min="2" max="2" width="15.1640625" customWidth="1"/>
    <col min="3" max="3" width="15.5" customWidth="1"/>
    <col min="4" max="4" width="15.33203125" customWidth="1"/>
    <col min="5" max="5" width="21" customWidth="1"/>
    <col min="6" max="6" width="21.5" customWidth="1"/>
    <col min="7" max="7" width="13.83203125" customWidth="1"/>
    <col min="8" max="8" width="14.1640625" customWidth="1"/>
    <col min="9" max="9" width="13.5" customWidth="1"/>
    <col min="10" max="10" width="18.33203125" customWidth="1"/>
    <col min="11" max="11" width="16.6640625" customWidth="1"/>
    <col min="18" max="18" width="13" customWidth="1"/>
    <col min="19" max="19" width="16" customWidth="1"/>
  </cols>
  <sheetData>
    <row r="1" spans="1:22" x14ac:dyDescent="0.2">
      <c r="B1" s="72" t="s">
        <v>5</v>
      </c>
      <c r="C1" s="72"/>
      <c r="D1" s="72"/>
      <c r="E1" s="72"/>
      <c r="F1" s="72"/>
      <c r="G1" s="73" t="s">
        <v>6</v>
      </c>
      <c r="H1" s="73"/>
      <c r="I1" s="73"/>
      <c r="J1" s="73"/>
      <c r="K1" s="73"/>
      <c r="L1" s="74" t="s">
        <v>15</v>
      </c>
      <c r="M1" s="74"/>
      <c r="N1" s="74"/>
      <c r="O1" s="74"/>
      <c r="P1" s="74"/>
      <c r="Q1" s="74"/>
      <c r="R1" s="74"/>
      <c r="S1" s="74"/>
      <c r="T1" s="74"/>
      <c r="U1" s="74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235</v>
      </c>
      <c r="O2" s="1" t="s">
        <v>236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257</v>
      </c>
      <c r="U2" s="1" t="s">
        <v>258</v>
      </c>
      <c r="V2" s="1" t="s">
        <v>237</v>
      </c>
    </row>
    <row r="3" spans="1:22" x14ac:dyDescent="0.2">
      <c r="A3" s="16" t="s">
        <v>294</v>
      </c>
      <c r="B3" s="4">
        <v>4485400</v>
      </c>
      <c r="C3" s="4">
        <v>936795</v>
      </c>
      <c r="D3" s="4">
        <v>3548605</v>
      </c>
      <c r="E3" s="4">
        <v>98505700000</v>
      </c>
      <c r="F3" s="4">
        <f t="shared" ref="F3:F79" si="0">E3+F4</f>
        <v>-436166206607</v>
      </c>
      <c r="G3" s="4">
        <v>1896900</v>
      </c>
      <c r="H3" s="4">
        <v>418900</v>
      </c>
      <c r="I3" s="4">
        <v>1478000</v>
      </c>
      <c r="J3" s="4">
        <v>41065255000</v>
      </c>
      <c r="K3" s="4">
        <f t="shared" ref="K3:K25" si="1">K4+J3</f>
        <v>253238584000</v>
      </c>
      <c r="L3" s="4">
        <v>2266</v>
      </c>
      <c r="M3" s="4">
        <v>2737</v>
      </c>
      <c r="N3" s="4">
        <v>342</v>
      </c>
      <c r="O3" s="4">
        <v>443</v>
      </c>
      <c r="P3" s="4">
        <v>5768200</v>
      </c>
      <c r="Q3" s="4">
        <v>7081500</v>
      </c>
      <c r="R3" s="5">
        <v>5.5000000000000005E-3</v>
      </c>
      <c r="S3" s="4">
        <v>15006900</v>
      </c>
      <c r="T3" s="4">
        <f t="shared" ref="T3:T70" si="2">AVERAGE(S4,S13)</f>
        <v>15187346.5</v>
      </c>
      <c r="U3" s="4">
        <f t="shared" ref="U3:U72" si="3">MIN(S4:S8)</f>
        <v>12506342</v>
      </c>
      <c r="V3" s="5">
        <v>1.0800000000000001E-2</v>
      </c>
    </row>
    <row r="4" spans="1:22" x14ac:dyDescent="0.2">
      <c r="A4" s="16" t="s">
        <v>293</v>
      </c>
      <c r="B4" s="4">
        <v>546926</v>
      </c>
      <c r="C4" s="4">
        <v>653146</v>
      </c>
      <c r="D4" s="4">
        <v>-106220</v>
      </c>
      <c r="E4" s="4">
        <v>-2922090000</v>
      </c>
      <c r="F4" s="4">
        <f t="shared" si="0"/>
        <v>-534671906607</v>
      </c>
      <c r="G4" s="4">
        <v>1261800</v>
      </c>
      <c r="H4" s="4">
        <v>340300</v>
      </c>
      <c r="I4" s="4">
        <v>921500</v>
      </c>
      <c r="J4" s="4">
        <v>25542220000</v>
      </c>
      <c r="K4" s="4">
        <f t="shared" si="1"/>
        <v>212173329000</v>
      </c>
      <c r="L4" s="4">
        <v>2019</v>
      </c>
      <c r="M4" s="4">
        <v>2515</v>
      </c>
      <c r="N4" s="4">
        <v>343</v>
      </c>
      <c r="O4" s="4">
        <v>435</v>
      </c>
      <c r="P4" s="4">
        <v>5059500</v>
      </c>
      <c r="Q4" s="4">
        <v>6680400</v>
      </c>
      <c r="R4" s="5">
        <v>0</v>
      </c>
      <c r="S4" s="4">
        <v>13034000</v>
      </c>
      <c r="T4" s="4">
        <f t="shared" si="2"/>
        <v>30983995.5</v>
      </c>
      <c r="U4" s="4">
        <f t="shared" si="3"/>
        <v>12506342</v>
      </c>
      <c r="V4" s="5">
        <v>9.0000000000000011E-3</v>
      </c>
    </row>
    <row r="5" spans="1:22" x14ac:dyDescent="0.2">
      <c r="A5" s="16" t="s">
        <v>292</v>
      </c>
      <c r="B5" s="4">
        <v>4295100</v>
      </c>
      <c r="C5" s="4">
        <v>1009144</v>
      </c>
      <c r="D5" s="4">
        <v>3285956</v>
      </c>
      <c r="E5" s="4">
        <v>91308020000</v>
      </c>
      <c r="F5" s="4">
        <f t="shared" si="0"/>
        <v>-531749816607</v>
      </c>
      <c r="G5" s="4">
        <v>1884900</v>
      </c>
      <c r="H5" s="4">
        <v>2752100</v>
      </c>
      <c r="I5" s="4">
        <v>-867200</v>
      </c>
      <c r="J5" s="4">
        <v>-23974670000</v>
      </c>
      <c r="K5" s="4">
        <f t="shared" si="1"/>
        <v>186631109000</v>
      </c>
      <c r="L5" s="4">
        <v>4014</v>
      </c>
      <c r="M5" s="4">
        <v>4535</v>
      </c>
      <c r="N5" s="4">
        <v>537</v>
      </c>
      <c r="O5" s="4">
        <v>733</v>
      </c>
      <c r="P5" s="4">
        <v>8684500</v>
      </c>
      <c r="Q5" s="4">
        <v>13842400</v>
      </c>
      <c r="R5" s="5">
        <v>-5.3E-3</v>
      </c>
      <c r="S5" s="4">
        <v>23419285</v>
      </c>
      <c r="T5" s="4">
        <f t="shared" si="2"/>
        <v>19177831.5</v>
      </c>
      <c r="U5" s="4">
        <f t="shared" si="3"/>
        <v>12506342</v>
      </c>
      <c r="V5" s="5">
        <v>1.0800000000000001E-2</v>
      </c>
    </row>
    <row r="6" spans="1:22" x14ac:dyDescent="0.2">
      <c r="A6" s="16" t="s">
        <v>291</v>
      </c>
      <c r="B6" s="4">
        <v>586382</v>
      </c>
      <c r="C6" s="4">
        <v>485178</v>
      </c>
      <c r="D6" s="4">
        <v>101204</v>
      </c>
      <c r="E6" s="4">
        <v>2843890000</v>
      </c>
      <c r="F6" s="4">
        <f t="shared" si="0"/>
        <v>-623057836607</v>
      </c>
      <c r="G6" s="4">
        <v>1269800</v>
      </c>
      <c r="H6" s="4">
        <v>659700</v>
      </c>
      <c r="I6" s="4">
        <v>610100</v>
      </c>
      <c r="J6" s="4">
        <v>16867510000</v>
      </c>
      <c r="K6" s="4">
        <f t="shared" si="1"/>
        <v>210605779000</v>
      </c>
      <c r="L6" s="4">
        <v>3724</v>
      </c>
      <c r="M6" s="4">
        <v>3011</v>
      </c>
      <c r="N6" s="4">
        <v>578</v>
      </c>
      <c r="O6" s="4">
        <v>391</v>
      </c>
      <c r="P6" s="4">
        <v>9600100</v>
      </c>
      <c r="Q6" s="4">
        <v>6938700</v>
      </c>
      <c r="R6" s="5">
        <v>2.5899999999999999E-2</v>
      </c>
      <c r="S6" s="4">
        <v>19773999</v>
      </c>
      <c r="T6" s="4">
        <f t="shared" si="2"/>
        <v>17351425.5</v>
      </c>
      <c r="U6" s="4">
        <f t="shared" si="3"/>
        <v>12506342</v>
      </c>
      <c r="V6" s="5">
        <v>2.7000000000000003E-2</v>
      </c>
    </row>
    <row r="7" spans="1:22" x14ac:dyDescent="0.2">
      <c r="A7" s="16" t="s">
        <v>288</v>
      </c>
      <c r="B7" s="4">
        <v>1042100</v>
      </c>
      <c r="C7" s="4">
        <v>418954</v>
      </c>
      <c r="D7" s="4">
        <v>623146</v>
      </c>
      <c r="E7" s="4">
        <v>17020260000</v>
      </c>
      <c r="F7" s="4">
        <f t="shared" si="0"/>
        <v>-625901726607</v>
      </c>
      <c r="G7" s="4">
        <v>1389300</v>
      </c>
      <c r="H7" s="4">
        <v>348600</v>
      </c>
      <c r="I7" s="4">
        <v>1040700</v>
      </c>
      <c r="J7" s="4">
        <v>28426840000</v>
      </c>
      <c r="K7" s="4">
        <f t="shared" si="1"/>
        <v>193738269000</v>
      </c>
      <c r="L7" s="4">
        <v>1992</v>
      </c>
      <c r="M7" s="4">
        <v>2802</v>
      </c>
      <c r="N7" s="4">
        <v>275</v>
      </c>
      <c r="O7" s="4">
        <v>353</v>
      </c>
      <c r="P7" s="4">
        <v>4640100</v>
      </c>
      <c r="Q7" s="4">
        <v>7855800</v>
      </c>
      <c r="R7" s="5">
        <v>-1.8E-3</v>
      </c>
      <c r="S7" s="4">
        <v>12506342</v>
      </c>
      <c r="T7" s="4">
        <f t="shared" si="2"/>
        <v>24557872</v>
      </c>
      <c r="U7" s="4">
        <f t="shared" si="3"/>
        <v>15271976</v>
      </c>
      <c r="V7" s="5">
        <v>1.2800000000000001E-2</v>
      </c>
    </row>
    <row r="8" spans="1:22" x14ac:dyDescent="0.2">
      <c r="A8" s="16" t="s">
        <v>287</v>
      </c>
      <c r="B8" s="4">
        <v>554300</v>
      </c>
      <c r="C8" s="4">
        <v>827560</v>
      </c>
      <c r="D8" s="4">
        <v>-273260</v>
      </c>
      <c r="E8" s="4">
        <v>-7481290000</v>
      </c>
      <c r="F8" s="4">
        <f t="shared" si="0"/>
        <v>-642921986607</v>
      </c>
      <c r="G8" s="4">
        <v>1880000</v>
      </c>
      <c r="H8" s="4">
        <v>2192700</v>
      </c>
      <c r="I8" s="4">
        <v>-312700</v>
      </c>
      <c r="J8" s="4">
        <v>-8506410000</v>
      </c>
      <c r="K8" s="4">
        <f t="shared" si="1"/>
        <v>165311429000</v>
      </c>
      <c r="L8" s="4">
        <v>3625</v>
      </c>
      <c r="M8" s="4">
        <v>6660</v>
      </c>
      <c r="N8" s="4">
        <v>605</v>
      </c>
      <c r="O8" s="4">
        <v>915</v>
      </c>
      <c r="P8" s="4">
        <v>9534800</v>
      </c>
      <c r="Q8" s="4">
        <v>16339000</v>
      </c>
      <c r="R8" s="5">
        <v>-1.2699999999999999E-2</v>
      </c>
      <c r="S8" s="4">
        <v>28640291</v>
      </c>
      <c r="T8" s="4">
        <f t="shared" si="2"/>
        <v>23296962</v>
      </c>
      <c r="U8" s="4">
        <f t="shared" si="3"/>
        <v>15271976</v>
      </c>
      <c r="V8" s="5">
        <v>1.46E-2</v>
      </c>
    </row>
    <row r="9" spans="1:22" x14ac:dyDescent="0.2">
      <c r="A9" s="16" t="s">
        <v>286</v>
      </c>
      <c r="B9" s="4">
        <v>3062600</v>
      </c>
      <c r="C9" s="4">
        <v>925776</v>
      </c>
      <c r="D9" s="4">
        <v>2136824</v>
      </c>
      <c r="E9" s="4">
        <v>58957220000</v>
      </c>
      <c r="F9" s="4">
        <f t="shared" si="0"/>
        <v>-635440696607</v>
      </c>
      <c r="G9" s="4">
        <v>1355600</v>
      </c>
      <c r="H9" s="4">
        <v>581000</v>
      </c>
      <c r="I9" s="4">
        <v>774600</v>
      </c>
      <c r="J9" s="4">
        <v>21346055000</v>
      </c>
      <c r="K9" s="4">
        <f t="shared" si="1"/>
        <v>173817839000</v>
      </c>
      <c r="L9" s="4">
        <v>2775</v>
      </c>
      <c r="M9" s="4">
        <v>2778</v>
      </c>
      <c r="N9" s="4">
        <v>397</v>
      </c>
      <c r="O9" s="4">
        <v>400</v>
      </c>
      <c r="P9" s="4">
        <v>7359200</v>
      </c>
      <c r="Q9" s="4">
        <v>6972900</v>
      </c>
      <c r="R9" s="5">
        <v>5.5000000000000005E-3</v>
      </c>
      <c r="S9" s="4">
        <v>15271976</v>
      </c>
      <c r="T9" s="4">
        <f t="shared" si="2"/>
        <v>26257357.5</v>
      </c>
      <c r="U9" s="4">
        <f t="shared" si="3"/>
        <v>17340693</v>
      </c>
      <c r="V9" s="5">
        <v>9.1000000000000004E-3</v>
      </c>
    </row>
    <row r="10" spans="1:22" x14ac:dyDescent="0.2">
      <c r="A10" s="16" t="s">
        <v>281</v>
      </c>
      <c r="B10" s="4">
        <v>2567370</v>
      </c>
      <c r="C10" s="4">
        <v>1871291</v>
      </c>
      <c r="D10" s="4">
        <v>696079</v>
      </c>
      <c r="E10" s="4">
        <v>19116880000</v>
      </c>
      <c r="F10" s="4">
        <f t="shared" si="0"/>
        <v>-694397916607</v>
      </c>
      <c r="G10" s="4">
        <v>1408800</v>
      </c>
      <c r="H10" s="4">
        <v>1372600</v>
      </c>
      <c r="I10" s="4">
        <v>36200</v>
      </c>
      <c r="J10" s="4">
        <v>985265000</v>
      </c>
      <c r="K10" s="4">
        <f t="shared" si="1"/>
        <v>152471784000</v>
      </c>
      <c r="L10" s="4">
        <v>4897</v>
      </c>
      <c r="M10" s="4">
        <v>7465</v>
      </c>
      <c r="N10" s="4">
        <v>746</v>
      </c>
      <c r="O10" s="4">
        <v>969</v>
      </c>
      <c r="P10" s="4">
        <v>12932600</v>
      </c>
      <c r="Q10" s="4">
        <v>18338400</v>
      </c>
      <c r="R10" s="5">
        <v>-1.26E-2</v>
      </c>
      <c r="S10" s="4">
        <v>32654545</v>
      </c>
      <c r="T10" s="4">
        <f t="shared" si="2"/>
        <v>31188716.5</v>
      </c>
      <c r="U10" s="4">
        <f t="shared" si="3"/>
        <v>17340693</v>
      </c>
      <c r="V10" s="5">
        <v>1.8100000000000002E-2</v>
      </c>
    </row>
    <row r="11" spans="1:22" x14ac:dyDescent="0.2">
      <c r="A11" s="16" t="s">
        <v>273</v>
      </c>
      <c r="B11" s="4">
        <v>5087650</v>
      </c>
      <c r="C11" s="4">
        <v>1492968</v>
      </c>
      <c r="D11" s="4">
        <v>3594682</v>
      </c>
      <c r="E11" s="4">
        <v>99706050000</v>
      </c>
      <c r="F11" s="4">
        <f t="shared" si="0"/>
        <v>-713514796607</v>
      </c>
      <c r="G11" s="4">
        <v>1407100</v>
      </c>
      <c r="H11" s="4">
        <v>750700</v>
      </c>
      <c r="I11" s="4">
        <v>656400</v>
      </c>
      <c r="J11" s="4">
        <v>18250195000</v>
      </c>
      <c r="K11" s="4">
        <f t="shared" si="1"/>
        <v>151486519000</v>
      </c>
      <c r="L11" s="4">
        <v>4015</v>
      </c>
      <c r="M11" s="4">
        <v>5827</v>
      </c>
      <c r="N11" s="4">
        <v>884</v>
      </c>
      <c r="O11" s="4">
        <v>851</v>
      </c>
      <c r="P11" s="4">
        <v>13001700</v>
      </c>
      <c r="Q11" s="4">
        <v>14777700</v>
      </c>
      <c r="R11" s="5">
        <v>-5.3E-3</v>
      </c>
      <c r="S11" s="4">
        <v>28623900</v>
      </c>
      <c r="T11" s="4">
        <f t="shared" si="2"/>
        <v>25832938</v>
      </c>
      <c r="U11" s="4">
        <f t="shared" si="3"/>
        <v>17340693</v>
      </c>
      <c r="V11" s="5">
        <v>1.6200000000000003E-2</v>
      </c>
    </row>
    <row r="12" spans="1:22" x14ac:dyDescent="0.2">
      <c r="A12" s="16" t="s">
        <v>272</v>
      </c>
      <c r="B12" s="4">
        <v>1599537</v>
      </c>
      <c r="C12" s="4">
        <v>1691449</v>
      </c>
      <c r="D12" s="4">
        <v>-91912</v>
      </c>
      <c r="E12" s="4">
        <v>-2546640000</v>
      </c>
      <c r="F12" s="4">
        <f t="shared" si="0"/>
        <v>-813220846607</v>
      </c>
      <c r="G12" s="4">
        <v>1142100</v>
      </c>
      <c r="H12" s="4">
        <v>1017100</v>
      </c>
      <c r="I12" s="4">
        <v>125000</v>
      </c>
      <c r="J12" s="4">
        <v>3512190000</v>
      </c>
      <c r="K12" s="4">
        <f t="shared" si="1"/>
        <v>133236324000</v>
      </c>
      <c r="L12" s="4">
        <v>5825</v>
      </c>
      <c r="M12" s="4">
        <v>5004</v>
      </c>
      <c r="N12" s="4">
        <v>895</v>
      </c>
      <c r="O12" s="4">
        <v>885</v>
      </c>
      <c r="P12" s="4">
        <v>15391400</v>
      </c>
      <c r="Q12" s="4">
        <v>13904900</v>
      </c>
      <c r="R12" s="5">
        <v>1.8E-3</v>
      </c>
      <c r="S12" s="4">
        <v>31258576</v>
      </c>
      <c r="T12" s="4">
        <f t="shared" si="2"/>
        <v>17387837</v>
      </c>
      <c r="U12" s="4">
        <f t="shared" si="3"/>
        <v>17340693</v>
      </c>
      <c r="V12" s="5">
        <v>1.4199999999999999E-2</v>
      </c>
    </row>
    <row r="13" spans="1:22" x14ac:dyDescent="0.2">
      <c r="A13" s="16" t="s">
        <v>248</v>
      </c>
      <c r="B13" s="4">
        <v>1119540</v>
      </c>
      <c r="C13" s="4">
        <v>2071822</v>
      </c>
      <c r="D13" s="4">
        <v>-952282</v>
      </c>
      <c r="E13" s="4">
        <v>-26408610000</v>
      </c>
      <c r="F13" s="4">
        <f t="shared" si="0"/>
        <v>-810674206607</v>
      </c>
      <c r="G13" s="4">
        <v>1194200</v>
      </c>
      <c r="H13" s="4">
        <v>794600</v>
      </c>
      <c r="I13" s="4">
        <v>399600</v>
      </c>
      <c r="J13" s="4">
        <v>11121490000</v>
      </c>
      <c r="K13" s="4">
        <f t="shared" si="1"/>
        <v>129724134000</v>
      </c>
      <c r="L13" s="4">
        <v>3162</v>
      </c>
      <c r="M13" s="4">
        <v>4161</v>
      </c>
      <c r="N13" s="4">
        <v>435</v>
      </c>
      <c r="O13" s="4">
        <v>570</v>
      </c>
      <c r="P13" s="4">
        <v>6985100</v>
      </c>
      <c r="Q13" s="4">
        <v>9229400</v>
      </c>
      <c r="R13" s="5">
        <v>1.9E-3</v>
      </c>
      <c r="S13" s="4">
        <v>17340693</v>
      </c>
      <c r="T13" s="4">
        <f t="shared" si="2"/>
        <v>26430412.5</v>
      </c>
      <c r="U13" s="4">
        <f t="shared" si="3"/>
        <v>18581664</v>
      </c>
      <c r="V13" s="5">
        <v>1.26E-2</v>
      </c>
    </row>
    <row r="14" spans="1:22" x14ac:dyDescent="0.2">
      <c r="A14" s="16" t="s">
        <v>240</v>
      </c>
      <c r="B14" s="4">
        <v>1332600</v>
      </c>
      <c r="C14" s="4">
        <v>1724457</v>
      </c>
      <c r="D14" s="4">
        <v>-391857</v>
      </c>
      <c r="E14" s="4">
        <v>-10845720000</v>
      </c>
      <c r="F14" s="4">
        <f t="shared" si="0"/>
        <v>-784265596607</v>
      </c>
      <c r="G14" s="4">
        <v>4642100</v>
      </c>
      <c r="H14" s="4">
        <v>1024600</v>
      </c>
      <c r="I14" s="4">
        <v>3617500</v>
      </c>
      <c r="J14" s="4">
        <v>101131040000</v>
      </c>
      <c r="K14" s="4">
        <f t="shared" si="1"/>
        <v>118602644000</v>
      </c>
      <c r="L14" s="4">
        <v>7114</v>
      </c>
      <c r="M14" s="4">
        <v>5131</v>
      </c>
      <c r="N14" s="4">
        <v>1124</v>
      </c>
      <c r="O14" s="4">
        <v>1006</v>
      </c>
      <c r="P14" s="4">
        <v>19227500</v>
      </c>
      <c r="Q14" s="4">
        <v>17750400</v>
      </c>
      <c r="R14" s="5">
        <v>-1.7000000000000001E-3</v>
      </c>
      <c r="S14" s="4">
        <v>38548706</v>
      </c>
      <c r="T14" s="4">
        <f t="shared" si="2"/>
        <v>18124225.5</v>
      </c>
      <c r="U14" s="4">
        <f t="shared" si="3"/>
        <v>18581664</v>
      </c>
      <c r="V14" s="5">
        <v>1.43E-2</v>
      </c>
    </row>
    <row r="15" spans="1:22" x14ac:dyDescent="0.2">
      <c r="A15" s="16" t="s">
        <v>239</v>
      </c>
      <c r="B15" s="4">
        <v>1285900</v>
      </c>
      <c r="C15" s="4">
        <v>1393229</v>
      </c>
      <c r="D15" s="4">
        <v>-107329</v>
      </c>
      <c r="E15" s="4">
        <v>-2790400000</v>
      </c>
      <c r="F15" s="4">
        <f t="shared" si="0"/>
        <v>-773419876607</v>
      </c>
      <c r="G15" s="4">
        <v>1198400</v>
      </c>
      <c r="H15" s="4">
        <v>1368500</v>
      </c>
      <c r="I15" s="4">
        <v>-170100</v>
      </c>
      <c r="J15" s="4">
        <v>-4685075000</v>
      </c>
      <c r="K15" s="4">
        <f t="shared" si="1"/>
        <v>17471604000</v>
      </c>
      <c r="L15" s="4">
        <v>2547</v>
      </c>
      <c r="M15" s="4">
        <v>2784</v>
      </c>
      <c r="N15" s="4">
        <v>496</v>
      </c>
      <c r="O15" s="4">
        <v>469</v>
      </c>
      <c r="P15" s="4">
        <v>7828700</v>
      </c>
      <c r="Q15" s="4">
        <v>8987700</v>
      </c>
      <c r="R15" s="5">
        <v>1.2800000000000001E-2</v>
      </c>
      <c r="S15" s="4">
        <v>18581664</v>
      </c>
      <c r="T15" s="4">
        <f t="shared" si="2"/>
        <v>21349279</v>
      </c>
      <c r="U15" s="4">
        <f t="shared" si="3"/>
        <v>19860170</v>
      </c>
      <c r="V15" s="5">
        <v>1.44E-2</v>
      </c>
    </row>
    <row r="16" spans="1:22" x14ac:dyDescent="0.2">
      <c r="A16" s="16" t="s">
        <v>238</v>
      </c>
      <c r="B16" s="4">
        <v>430800</v>
      </c>
      <c r="C16" s="4">
        <v>702055</v>
      </c>
      <c r="D16" s="4">
        <v>-271255</v>
      </c>
      <c r="E16" s="4">
        <v>-7652430000</v>
      </c>
      <c r="F16" s="4">
        <f t="shared" si="0"/>
        <v>-770629476607</v>
      </c>
      <c r="G16" s="4">
        <v>959900</v>
      </c>
      <c r="H16" s="4">
        <v>1450900</v>
      </c>
      <c r="I16" s="4">
        <v>-491000</v>
      </c>
      <c r="J16" s="4">
        <v>-13536455000</v>
      </c>
      <c r="K16" s="4">
        <f t="shared" si="1"/>
        <v>22156679000</v>
      </c>
      <c r="L16" s="4">
        <v>2941</v>
      </c>
      <c r="M16" s="4">
        <v>5517</v>
      </c>
      <c r="N16" s="4">
        <v>442</v>
      </c>
      <c r="O16" s="4">
        <v>804</v>
      </c>
      <c r="P16" s="4">
        <v>6988700</v>
      </c>
      <c r="Q16" s="4">
        <v>12664900</v>
      </c>
      <c r="R16" s="5">
        <v>-1.78E-2</v>
      </c>
      <c r="S16" s="4">
        <v>22196509</v>
      </c>
      <c r="T16" s="4">
        <f t="shared" si="2"/>
        <v>17679446.5</v>
      </c>
      <c r="U16" s="4">
        <f t="shared" si="3"/>
        <v>19860170</v>
      </c>
      <c r="V16" s="5">
        <v>2.4900000000000002E-2</v>
      </c>
    </row>
    <row r="17" spans="1:21" x14ac:dyDescent="0.2">
      <c r="A17" s="16" t="s">
        <v>234</v>
      </c>
      <c r="B17" s="4">
        <v>2819200</v>
      </c>
      <c r="C17" s="4">
        <v>961184</v>
      </c>
      <c r="D17" s="4">
        <v>1858016</v>
      </c>
      <c r="E17" s="4">
        <v>51940300000</v>
      </c>
      <c r="F17" s="4">
        <f t="shared" si="0"/>
        <v>-762977046607</v>
      </c>
      <c r="G17" s="4">
        <v>3059501</v>
      </c>
      <c r="H17" s="4">
        <v>3407600</v>
      </c>
      <c r="I17" s="4">
        <v>-348099</v>
      </c>
      <c r="J17" s="4">
        <v>-8322012000</v>
      </c>
      <c r="K17" s="4">
        <f t="shared" si="1"/>
        <v>35693134000</v>
      </c>
      <c r="L17" s="4">
        <v>2601</v>
      </c>
      <c r="M17" s="4">
        <v>4921</v>
      </c>
      <c r="N17" s="4">
        <v>391</v>
      </c>
      <c r="O17" s="4">
        <v>708</v>
      </c>
      <c r="P17" s="4">
        <v>280400</v>
      </c>
      <c r="Q17" s="4">
        <v>1311200</v>
      </c>
      <c r="R17" s="5">
        <v>0</v>
      </c>
      <c r="S17" s="4">
        <v>20475453</v>
      </c>
      <c r="T17" s="4">
        <f t="shared" si="2"/>
        <v>33007685</v>
      </c>
      <c r="U17" s="4">
        <f t="shared" si="3"/>
        <v>17434981</v>
      </c>
    </row>
    <row r="18" spans="1:21" x14ac:dyDescent="0.2">
      <c r="A18" s="16" t="s">
        <v>233</v>
      </c>
      <c r="B18" s="4">
        <v>1883000</v>
      </c>
      <c r="C18" s="4">
        <v>867231</v>
      </c>
      <c r="D18" s="4">
        <v>1015769</v>
      </c>
      <c r="E18" s="4">
        <v>28254800000</v>
      </c>
      <c r="F18" s="4">
        <f t="shared" si="0"/>
        <v>-814917346607</v>
      </c>
      <c r="G18" s="4">
        <v>2018100</v>
      </c>
      <c r="H18" s="4">
        <v>2033270</v>
      </c>
      <c r="I18" s="4">
        <v>-15170</v>
      </c>
      <c r="J18" s="4">
        <v>-232059000</v>
      </c>
      <c r="K18" s="4">
        <f t="shared" si="1"/>
        <v>44015146000</v>
      </c>
      <c r="L18" s="4"/>
      <c r="M18" s="4"/>
      <c r="N18" s="4"/>
      <c r="O18" s="4"/>
      <c r="P18" s="4">
        <v>18548400</v>
      </c>
      <c r="Q18" s="4">
        <v>10997700</v>
      </c>
      <c r="R18" s="5">
        <v>7.3000000000000001E-3</v>
      </c>
      <c r="S18" s="4">
        <v>31321948</v>
      </c>
      <c r="T18" s="4">
        <f t="shared" si="2"/>
        <v>25822364</v>
      </c>
      <c r="U18" s="4">
        <f t="shared" si="3"/>
        <v>14312119</v>
      </c>
    </row>
    <row r="19" spans="1:21" x14ac:dyDescent="0.2">
      <c r="A19" s="16" t="s">
        <v>232</v>
      </c>
      <c r="B19" s="4">
        <v>774700</v>
      </c>
      <c r="C19" s="4">
        <v>494365</v>
      </c>
      <c r="D19" s="4">
        <v>280335</v>
      </c>
      <c r="E19" s="4">
        <v>7845630000</v>
      </c>
      <c r="F19" s="4">
        <f t="shared" si="0"/>
        <v>-843172146607</v>
      </c>
      <c r="G19" s="4">
        <v>1347300</v>
      </c>
      <c r="H19" s="4">
        <v>511600</v>
      </c>
      <c r="I19" s="4">
        <v>835700</v>
      </c>
      <c r="J19" s="4">
        <v>23291435000</v>
      </c>
      <c r="K19" s="4">
        <f t="shared" si="1"/>
        <v>44247205000</v>
      </c>
      <c r="L19" s="4"/>
      <c r="M19" s="4"/>
      <c r="N19" s="4"/>
      <c r="O19" s="4"/>
      <c r="P19" s="4">
        <v>11005500</v>
      </c>
      <c r="Q19" s="4">
        <v>7714000</v>
      </c>
      <c r="R19" s="5">
        <v>-1.7000000000000001E-3</v>
      </c>
      <c r="S19" s="4">
        <v>19860170</v>
      </c>
      <c r="T19" s="4">
        <f t="shared" si="2"/>
        <v>33555176</v>
      </c>
      <c r="U19" s="4">
        <f t="shared" si="3"/>
        <v>14312119</v>
      </c>
    </row>
    <row r="20" spans="1:21" x14ac:dyDescent="0.2">
      <c r="A20" s="16" t="s">
        <v>231</v>
      </c>
      <c r="B20" s="4">
        <v>2007100</v>
      </c>
      <c r="C20" s="4">
        <v>1604896</v>
      </c>
      <c r="D20" s="4">
        <v>402204</v>
      </c>
      <c r="E20" s="4">
        <v>11292130000</v>
      </c>
      <c r="F20" s="4">
        <f t="shared" si="0"/>
        <v>-851017776607</v>
      </c>
      <c r="G20" s="4">
        <v>1906100</v>
      </c>
      <c r="H20" s="4">
        <v>2893000</v>
      </c>
      <c r="I20" s="4">
        <v>-986900</v>
      </c>
      <c r="J20" s="4">
        <v>-27403875000</v>
      </c>
      <c r="K20" s="4">
        <f t="shared" si="1"/>
        <v>20955770000</v>
      </c>
      <c r="L20" s="4"/>
      <c r="M20" s="4"/>
      <c r="N20" s="4"/>
      <c r="O20" s="4"/>
      <c r="P20" s="4">
        <v>17027600</v>
      </c>
      <c r="Q20" s="4">
        <v>14947900</v>
      </c>
      <c r="R20" s="5">
        <v>1.2800000000000001E-2</v>
      </c>
      <c r="S20" s="4">
        <v>33753533</v>
      </c>
      <c r="T20" s="4">
        <f t="shared" si="2"/>
        <v>26050225</v>
      </c>
      <c r="U20" s="4">
        <f t="shared" si="3"/>
        <v>14312119</v>
      </c>
    </row>
    <row r="21" spans="1:21" x14ac:dyDescent="0.2">
      <c r="A21" s="16" t="s">
        <v>230</v>
      </c>
      <c r="B21" s="4">
        <v>358100</v>
      </c>
      <c r="C21" s="4">
        <v>3871638</v>
      </c>
      <c r="D21" s="4">
        <v>-3513538</v>
      </c>
      <c r="E21" s="4">
        <v>-96293550000</v>
      </c>
      <c r="F21" s="4">
        <f t="shared" si="0"/>
        <v>-862309906607</v>
      </c>
      <c r="G21" s="4">
        <v>1706900</v>
      </c>
      <c r="H21" s="4">
        <v>914900</v>
      </c>
      <c r="I21" s="4">
        <v>792000</v>
      </c>
      <c r="J21" s="4">
        <v>21732845000</v>
      </c>
      <c r="K21" s="4">
        <f t="shared" si="1"/>
        <v>48359645000</v>
      </c>
      <c r="L21" s="4"/>
      <c r="M21" s="4"/>
      <c r="N21" s="4"/>
      <c r="O21" s="4"/>
      <c r="P21" s="4">
        <v>10440800</v>
      </c>
      <c r="Q21" s="4">
        <v>8663800</v>
      </c>
      <c r="R21" s="5">
        <v>1.4800000000000001E-2</v>
      </c>
      <c r="S21" s="4">
        <v>20407300</v>
      </c>
      <c r="T21" s="4">
        <f t="shared" si="2"/>
        <v>17643928.5</v>
      </c>
      <c r="U21" s="4">
        <f t="shared" si="3"/>
        <v>14312119</v>
      </c>
    </row>
    <row r="22" spans="1:21" x14ac:dyDescent="0.2">
      <c r="A22" s="16" t="s">
        <v>229</v>
      </c>
      <c r="B22" s="4">
        <v>984470</v>
      </c>
      <c r="C22" s="4">
        <v>4418328</v>
      </c>
      <c r="D22" s="4">
        <v>-3433858</v>
      </c>
      <c r="E22" s="4">
        <v>-93416570000</v>
      </c>
      <c r="F22" s="4">
        <f t="shared" si="0"/>
        <v>-766016356607</v>
      </c>
      <c r="G22" s="4">
        <v>516900</v>
      </c>
      <c r="H22" s="4">
        <v>1122100</v>
      </c>
      <c r="I22" s="4">
        <v>-605200</v>
      </c>
      <c r="J22" s="4">
        <v>-16467940000</v>
      </c>
      <c r="K22" s="4">
        <f t="shared" si="1"/>
        <v>26626800000</v>
      </c>
      <c r="L22" s="4"/>
      <c r="M22" s="4"/>
      <c r="N22" s="4"/>
      <c r="O22" s="4"/>
      <c r="P22" s="4">
        <v>6610300</v>
      </c>
      <c r="Q22" s="4">
        <v>9538700</v>
      </c>
      <c r="R22" s="5">
        <v>-5.5000000000000005E-3</v>
      </c>
      <c r="S22" s="4">
        <v>17434981</v>
      </c>
      <c r="T22" s="4">
        <f t="shared" si="2"/>
        <v>33555575</v>
      </c>
      <c r="U22" s="4">
        <f t="shared" si="3"/>
        <v>14312119</v>
      </c>
    </row>
    <row r="23" spans="1:21" x14ac:dyDescent="0.2">
      <c r="A23" s="16" t="s">
        <v>228</v>
      </c>
      <c r="B23" s="4">
        <v>582700</v>
      </c>
      <c r="C23" s="4">
        <v>4515756</v>
      </c>
      <c r="D23" s="4">
        <v>-3933056</v>
      </c>
      <c r="E23" s="4">
        <v>-106589850000</v>
      </c>
      <c r="F23" s="4">
        <f t="shared" si="0"/>
        <v>-672599786607</v>
      </c>
      <c r="G23" s="4">
        <v>930900</v>
      </c>
      <c r="H23" s="4">
        <v>1462500</v>
      </c>
      <c r="I23" s="4">
        <v>-531600</v>
      </c>
      <c r="J23" s="4">
        <v>-14314585000</v>
      </c>
      <c r="K23" s="4">
        <f t="shared" si="1"/>
        <v>43094740000</v>
      </c>
      <c r="L23" s="4"/>
      <c r="M23" s="4"/>
      <c r="N23" s="4"/>
      <c r="O23" s="4"/>
      <c r="P23" s="4">
        <v>8142700</v>
      </c>
      <c r="Q23" s="4">
        <v>5315200</v>
      </c>
      <c r="R23" s="5">
        <v>0</v>
      </c>
      <c r="S23" s="4">
        <v>14312119</v>
      </c>
      <c r="T23" s="4">
        <f t="shared" si="2"/>
        <v>33555741.5</v>
      </c>
      <c r="U23" s="4">
        <f t="shared" si="3"/>
        <v>14883440</v>
      </c>
    </row>
    <row r="24" spans="1:21" x14ac:dyDescent="0.2">
      <c r="A24" s="16" t="s">
        <v>222</v>
      </c>
      <c r="B24" s="4">
        <v>1106905</v>
      </c>
      <c r="C24" s="4">
        <v>5104120</v>
      </c>
      <c r="D24" s="4">
        <v>-3997215</v>
      </c>
      <c r="E24" s="4">
        <v>-108851080000</v>
      </c>
      <c r="F24" s="4">
        <f t="shared" si="0"/>
        <v>-566009936607</v>
      </c>
      <c r="G24" s="4">
        <v>1011500</v>
      </c>
      <c r="H24" s="4">
        <v>1168000</v>
      </c>
      <c r="I24" s="4">
        <v>-156500</v>
      </c>
      <c r="J24" s="4">
        <v>-4227550000</v>
      </c>
      <c r="K24" s="4">
        <f t="shared" si="1"/>
        <v>57409325000</v>
      </c>
      <c r="L24" s="4"/>
      <c r="M24" s="4"/>
      <c r="N24" s="4"/>
      <c r="O24" s="4"/>
      <c r="P24" s="4">
        <v>9382200</v>
      </c>
      <c r="Q24" s="4">
        <v>7101000</v>
      </c>
      <c r="R24" s="5">
        <v>0</v>
      </c>
      <c r="S24" s="4">
        <v>17666787</v>
      </c>
      <c r="T24" s="4">
        <f t="shared" si="2"/>
        <v>19579745</v>
      </c>
      <c r="U24" s="4">
        <f t="shared" si="3"/>
        <v>14883440</v>
      </c>
    </row>
    <row r="25" spans="1:21" x14ac:dyDescent="0.2">
      <c r="A25" s="16" t="s">
        <v>213</v>
      </c>
      <c r="B25" s="4">
        <v>1894600</v>
      </c>
      <c r="C25" s="4">
        <v>2737727</v>
      </c>
      <c r="D25" s="4">
        <v>-843127</v>
      </c>
      <c r="E25" s="4">
        <v>-22723410000</v>
      </c>
      <c r="F25" s="4">
        <f t="shared" si="0"/>
        <v>-457158856607</v>
      </c>
      <c r="G25" s="4">
        <v>2081000</v>
      </c>
      <c r="H25" s="4">
        <v>2266300</v>
      </c>
      <c r="I25" s="4">
        <v>-185300</v>
      </c>
      <c r="J25" s="4">
        <v>-4838315000</v>
      </c>
      <c r="K25" s="4">
        <f t="shared" si="1"/>
        <v>61636875000</v>
      </c>
      <c r="L25" s="4"/>
      <c r="M25" s="4"/>
      <c r="N25" s="4"/>
      <c r="O25" s="4"/>
      <c r="P25" s="4">
        <v>9904100</v>
      </c>
      <c r="Q25" s="4">
        <v>9427100</v>
      </c>
      <c r="R25" s="5">
        <v>2.2599999999999999E-2</v>
      </c>
      <c r="S25" s="4">
        <v>20502049</v>
      </c>
      <c r="T25" s="4">
        <f t="shared" si="2"/>
        <v>18701449</v>
      </c>
      <c r="U25" s="4">
        <f t="shared" si="3"/>
        <v>14883440</v>
      </c>
    </row>
    <row r="26" spans="1:21" x14ac:dyDescent="0.2">
      <c r="A26" s="16" t="s">
        <v>212</v>
      </c>
      <c r="B26" s="4">
        <v>936500</v>
      </c>
      <c r="C26" s="4">
        <v>1771787</v>
      </c>
      <c r="D26" s="4">
        <v>-835287</v>
      </c>
      <c r="E26" s="4">
        <v>-22365640000</v>
      </c>
      <c r="F26" s="4">
        <f t="shared" si="0"/>
        <v>-434435446607</v>
      </c>
      <c r="G26" s="4">
        <v>817400</v>
      </c>
      <c r="H26" s="4">
        <v>1257000</v>
      </c>
      <c r="I26" s="4">
        <v>-439600</v>
      </c>
      <c r="J26" s="4">
        <v>-11791505000</v>
      </c>
      <c r="K26" s="4">
        <f>K27+J26</f>
        <v>66475190000</v>
      </c>
      <c r="L26" s="4"/>
      <c r="M26" s="4"/>
      <c r="N26" s="4"/>
      <c r="O26" s="4"/>
      <c r="P26" s="4">
        <v>4557600</v>
      </c>
      <c r="Q26" s="4">
        <v>9351000</v>
      </c>
      <c r="R26" s="5">
        <v>-7.4000000000000003E-3</v>
      </c>
      <c r="S26" s="4">
        <v>14883440</v>
      </c>
      <c r="T26" s="4">
        <f t="shared" si="2"/>
        <v>38528964.5</v>
      </c>
      <c r="U26" s="4">
        <f t="shared" si="3"/>
        <v>17852876</v>
      </c>
    </row>
    <row r="27" spans="1:21" x14ac:dyDescent="0.2">
      <c r="A27" s="16" t="s">
        <v>211</v>
      </c>
      <c r="B27" s="4">
        <v>2411003</v>
      </c>
      <c r="C27" s="4">
        <v>13087358</v>
      </c>
      <c r="D27" s="4">
        <v>-10676355</v>
      </c>
      <c r="E27" s="4">
        <v>-287002180000</v>
      </c>
      <c r="F27" s="4">
        <f t="shared" si="0"/>
        <v>-412069806607</v>
      </c>
      <c r="G27" s="4">
        <v>2088600</v>
      </c>
      <c r="H27" s="4">
        <v>1241100</v>
      </c>
      <c r="I27" s="4">
        <v>847500</v>
      </c>
      <c r="J27" s="4">
        <v>22813500000</v>
      </c>
      <c r="K27" s="4">
        <f>J27+K29</f>
        <v>78266695000</v>
      </c>
      <c r="R27" s="5">
        <v>-9.1999999999999998E-3</v>
      </c>
      <c r="S27" s="4">
        <v>34693422</v>
      </c>
      <c r="T27" s="4">
        <f t="shared" si="2"/>
        <v>23596053</v>
      </c>
      <c r="U27" s="4">
        <f t="shared" si="3"/>
        <v>17852876</v>
      </c>
    </row>
    <row r="28" spans="1:21" x14ac:dyDescent="0.2">
      <c r="A28" s="16" t="s">
        <v>210</v>
      </c>
      <c r="B28" s="4">
        <v>1066435</v>
      </c>
      <c r="C28" s="4">
        <v>2440988</v>
      </c>
      <c r="D28" s="4">
        <v>-1374553</v>
      </c>
      <c r="E28" s="4">
        <v>-37576610000</v>
      </c>
      <c r="F28" s="4">
        <f t="shared" si="0"/>
        <v>-125067626607</v>
      </c>
      <c r="L28" s="4"/>
      <c r="M28" s="4"/>
      <c r="N28" s="4"/>
      <c r="O28" s="4"/>
      <c r="P28" s="4">
        <v>11031300</v>
      </c>
      <c r="Q28" s="4">
        <v>18417400</v>
      </c>
      <c r="R28" s="5">
        <v>-1.09E-2</v>
      </c>
      <c r="S28" s="4">
        <v>31784558</v>
      </c>
      <c r="T28" s="4">
        <f t="shared" si="2"/>
        <v>27285981</v>
      </c>
      <c r="U28" s="4">
        <f t="shared" si="3"/>
        <v>17852876</v>
      </c>
    </row>
    <row r="29" spans="1:21" x14ac:dyDescent="0.2">
      <c r="A29" s="16" t="s">
        <v>209</v>
      </c>
      <c r="B29" s="4">
        <v>782300</v>
      </c>
      <c r="C29" s="4">
        <v>3118977</v>
      </c>
      <c r="D29" s="4">
        <v>-2336677</v>
      </c>
      <c r="E29" s="4">
        <v>-65045050000</v>
      </c>
      <c r="F29" s="4">
        <f t="shared" si="0"/>
        <v>-87491016607</v>
      </c>
      <c r="G29" s="4">
        <v>2715600</v>
      </c>
      <c r="H29" s="4">
        <v>717200</v>
      </c>
      <c r="I29" s="4">
        <v>1998400</v>
      </c>
      <c r="J29" s="4">
        <v>55453195000</v>
      </c>
      <c r="K29" s="4">
        <f>J29</f>
        <v>55453195000</v>
      </c>
      <c r="R29" s="5">
        <v>-2.1400000000000002E-2</v>
      </c>
      <c r="S29" s="4">
        <v>33356819</v>
      </c>
      <c r="T29" s="4">
        <f t="shared" si="2"/>
        <v>27102625</v>
      </c>
      <c r="U29" s="4">
        <f t="shared" si="3"/>
        <v>17852876</v>
      </c>
    </row>
    <row r="30" spans="1:21" x14ac:dyDescent="0.2">
      <c r="A30" s="16" t="s">
        <v>208</v>
      </c>
      <c r="B30" s="4">
        <v>2409730</v>
      </c>
      <c r="C30" s="4">
        <v>1240046</v>
      </c>
      <c r="D30" s="4">
        <v>1169684</v>
      </c>
      <c r="E30" s="4">
        <v>32772830000</v>
      </c>
      <c r="F30" s="4">
        <f t="shared" si="0"/>
        <v>-22445966607</v>
      </c>
      <c r="R30" s="5">
        <v>1.6399999999999998E-2</v>
      </c>
      <c r="S30" s="4">
        <v>31693150</v>
      </c>
      <c r="T30" s="4">
        <f t="shared" si="2"/>
        <v>18361481</v>
      </c>
      <c r="U30" s="4">
        <f t="shared" si="3"/>
        <v>17852876</v>
      </c>
    </row>
    <row r="31" spans="1:21" x14ac:dyDescent="0.2">
      <c r="A31" s="16" t="s">
        <v>207</v>
      </c>
      <c r="B31" s="4">
        <v>443863</v>
      </c>
      <c r="C31" s="4">
        <v>847657</v>
      </c>
      <c r="D31" s="4">
        <v>-403794</v>
      </c>
      <c r="E31" s="4">
        <v>-11144840000</v>
      </c>
      <c r="F31" s="4">
        <f t="shared" si="0"/>
        <v>-55218796607</v>
      </c>
      <c r="R31" s="5">
        <v>-7.1999999999999998E-3</v>
      </c>
      <c r="S31" s="4">
        <v>17852876</v>
      </c>
      <c r="T31" s="4">
        <f t="shared" si="2"/>
        <v>34765372</v>
      </c>
      <c r="U31" s="4">
        <f t="shared" si="3"/>
        <v>18657441</v>
      </c>
    </row>
    <row r="32" spans="1:21" x14ac:dyDescent="0.2">
      <c r="A32" s="16" t="s">
        <v>206</v>
      </c>
      <c r="B32" s="4">
        <v>2304100</v>
      </c>
      <c r="C32" s="4">
        <v>3540893</v>
      </c>
      <c r="D32" s="4">
        <v>-1236793</v>
      </c>
      <c r="E32" s="4">
        <v>-34679160000</v>
      </c>
      <c r="F32" s="4">
        <f t="shared" si="0"/>
        <v>-44073956607</v>
      </c>
      <c r="R32" s="5">
        <v>3.7000000000000002E-3</v>
      </c>
      <c r="S32" s="4">
        <v>52799031</v>
      </c>
      <c r="T32" s="4">
        <f t="shared" si="2"/>
        <v>37841598</v>
      </c>
      <c r="U32" s="4">
        <f t="shared" si="3"/>
        <v>15407548</v>
      </c>
    </row>
    <row r="33" spans="1:21" x14ac:dyDescent="0.2">
      <c r="A33" s="16" t="s">
        <v>205</v>
      </c>
      <c r="B33" s="4">
        <v>4484850</v>
      </c>
      <c r="C33" s="4">
        <v>6005598</v>
      </c>
      <c r="D33" s="4">
        <v>-1520748</v>
      </c>
      <c r="E33" s="4">
        <v>-42112220000</v>
      </c>
      <c r="F33" s="4">
        <f t="shared" si="0"/>
        <v>-9394796607</v>
      </c>
      <c r="R33" s="5">
        <v>0</v>
      </c>
      <c r="S33" s="4">
        <v>49444696</v>
      </c>
      <c r="T33" s="4">
        <f t="shared" si="2"/>
        <v>20174920</v>
      </c>
      <c r="U33" s="4">
        <f t="shared" si="3"/>
        <v>15407548</v>
      </c>
    </row>
    <row r="34" spans="1:21" x14ac:dyDescent="0.2">
      <c r="A34" s="16" t="s">
        <v>204</v>
      </c>
      <c r="B34" s="4">
        <v>1578400</v>
      </c>
      <c r="C34" s="4">
        <v>662601</v>
      </c>
      <c r="D34" s="4">
        <v>915799</v>
      </c>
      <c r="E34" s="4">
        <v>25160410000</v>
      </c>
      <c r="F34" s="4">
        <f t="shared" si="0"/>
        <v>32717423393</v>
      </c>
      <c r="R34" s="5">
        <v>1.29E-2</v>
      </c>
      <c r="S34" s="4">
        <v>18657441</v>
      </c>
      <c r="T34" s="4">
        <f t="shared" si="2"/>
        <v>19771048.5</v>
      </c>
      <c r="U34" s="4">
        <f t="shared" si="3"/>
        <v>15407548</v>
      </c>
    </row>
    <row r="35" spans="1:21" x14ac:dyDescent="0.2">
      <c r="A35" s="16" t="s">
        <v>203</v>
      </c>
      <c r="B35" s="4">
        <v>614100</v>
      </c>
      <c r="C35" s="4">
        <v>7498060</v>
      </c>
      <c r="D35" s="4">
        <v>-6883960</v>
      </c>
      <c r="E35" s="4">
        <v>-188056260000</v>
      </c>
      <c r="F35" s="4">
        <f t="shared" si="0"/>
        <v>7557013393</v>
      </c>
      <c r="R35" s="5">
        <v>-9.0000000000000011E-3</v>
      </c>
      <c r="S35" s="4">
        <v>22519458</v>
      </c>
      <c r="T35" s="4">
        <f t="shared" si="2"/>
        <v>34538479.5</v>
      </c>
      <c r="U35" s="4">
        <f t="shared" si="3"/>
        <v>15407548</v>
      </c>
    </row>
    <row r="36" spans="1:21" x14ac:dyDescent="0.2">
      <c r="A36" s="16" t="s">
        <v>202</v>
      </c>
      <c r="B36" s="4">
        <v>1408800</v>
      </c>
      <c r="C36" s="4">
        <v>1743591</v>
      </c>
      <c r="D36" s="4">
        <v>-334791</v>
      </c>
      <c r="E36" s="4">
        <v>-9021150000</v>
      </c>
      <c r="F36" s="4">
        <f t="shared" si="0"/>
        <v>195613273393</v>
      </c>
      <c r="R36" s="5">
        <v>2.2400000000000003E-2</v>
      </c>
      <c r="S36" s="4">
        <v>42364507</v>
      </c>
      <c r="T36" s="4">
        <f t="shared" si="2"/>
        <v>16833102</v>
      </c>
      <c r="U36" s="4">
        <f t="shared" si="3"/>
        <v>15407548</v>
      </c>
    </row>
    <row r="37" spans="1:21" x14ac:dyDescent="0.2">
      <c r="A37" s="16" t="s">
        <v>201</v>
      </c>
      <c r="B37" s="4">
        <v>817600</v>
      </c>
      <c r="C37" s="4">
        <v>1241963</v>
      </c>
      <c r="D37" s="4">
        <v>-424363</v>
      </c>
      <c r="E37" s="4">
        <v>-11468790000</v>
      </c>
      <c r="F37" s="4">
        <f t="shared" si="0"/>
        <v>204634423393</v>
      </c>
      <c r="R37" s="5">
        <v>1.32E-2</v>
      </c>
      <c r="S37" s="4">
        <v>15407548</v>
      </c>
      <c r="T37" s="4">
        <f t="shared" si="2"/>
        <v>29880339</v>
      </c>
      <c r="U37" s="4">
        <f t="shared" si="3"/>
        <v>16731713</v>
      </c>
    </row>
    <row r="38" spans="1:21" x14ac:dyDescent="0.2">
      <c r="A38" s="16" t="s">
        <v>200</v>
      </c>
      <c r="B38" s="4">
        <v>2617100</v>
      </c>
      <c r="C38" s="4">
        <v>4977515</v>
      </c>
      <c r="D38" s="4">
        <v>-2360415</v>
      </c>
      <c r="E38" s="4">
        <v>-62480710000</v>
      </c>
      <c r="F38" s="4">
        <f t="shared" si="0"/>
        <v>216103213393</v>
      </c>
      <c r="R38" s="5">
        <v>-1.66E-2</v>
      </c>
      <c r="S38" s="4">
        <v>21215143</v>
      </c>
      <c r="T38" s="4">
        <f t="shared" si="2"/>
        <v>19390293</v>
      </c>
      <c r="U38" s="4">
        <f t="shared" si="3"/>
        <v>16731713</v>
      </c>
    </row>
    <row r="39" spans="1:21" x14ac:dyDescent="0.2">
      <c r="A39" s="16" t="s">
        <v>199</v>
      </c>
      <c r="B39" s="4">
        <v>2554750</v>
      </c>
      <c r="C39" s="4">
        <v>1473445</v>
      </c>
      <c r="D39" s="4">
        <v>1081305</v>
      </c>
      <c r="E39" s="4">
        <v>29130200000</v>
      </c>
      <c r="F39" s="4">
        <f t="shared" si="0"/>
        <v>278583923393</v>
      </c>
      <c r="R39" s="5">
        <v>1.1299999999999999E-2</v>
      </c>
      <c r="S39" s="4">
        <v>22512100</v>
      </c>
      <c r="T39" s="4">
        <f t="shared" si="2"/>
        <v>26748718.5</v>
      </c>
      <c r="U39" s="4">
        <f t="shared" si="3"/>
        <v>16731713</v>
      </c>
    </row>
    <row r="40" spans="1:21" x14ac:dyDescent="0.2">
      <c r="A40" s="16" t="s">
        <v>198</v>
      </c>
      <c r="B40" s="4">
        <v>2975800</v>
      </c>
      <c r="C40" s="4">
        <v>2268051</v>
      </c>
      <c r="D40" s="4">
        <v>707749</v>
      </c>
      <c r="E40" s="4">
        <v>18824230000</v>
      </c>
      <c r="F40" s="4">
        <f t="shared" si="0"/>
        <v>249453723393</v>
      </c>
      <c r="R40" s="5">
        <v>1.5300000000000001E-2</v>
      </c>
      <c r="S40" s="4">
        <v>18870086</v>
      </c>
      <c r="T40" s="4">
        <f t="shared" si="2"/>
        <v>20000447.5</v>
      </c>
      <c r="U40" s="4">
        <f t="shared" si="3"/>
        <v>16731713</v>
      </c>
    </row>
    <row r="41" spans="1:21" x14ac:dyDescent="0.2">
      <c r="A41" s="16" t="s">
        <v>197</v>
      </c>
      <c r="B41" s="4">
        <v>3929300</v>
      </c>
      <c r="C41" s="4">
        <v>1177417</v>
      </c>
      <c r="D41" s="4">
        <v>2751883</v>
      </c>
      <c r="E41" s="4">
        <v>72769540000</v>
      </c>
      <c r="F41" s="4">
        <f t="shared" si="0"/>
        <v>230629493393</v>
      </c>
      <c r="R41" s="5">
        <v>-3.7000000000000002E-3</v>
      </c>
      <c r="S41" s="4">
        <v>16731713</v>
      </c>
      <c r="T41" s="4">
        <f t="shared" si="2"/>
        <v>35127552.5</v>
      </c>
      <c r="U41" s="4">
        <f t="shared" si="3"/>
        <v>17022639</v>
      </c>
    </row>
    <row r="42" spans="1:21" x14ac:dyDescent="0.2">
      <c r="A42" s="16" t="s">
        <v>196</v>
      </c>
      <c r="B42" s="4">
        <v>3871900</v>
      </c>
      <c r="C42" s="4">
        <v>4926400</v>
      </c>
      <c r="D42" s="4">
        <v>-1054500</v>
      </c>
      <c r="E42" s="4">
        <v>-27249240000</v>
      </c>
      <c r="F42" s="4">
        <f t="shared" si="0"/>
        <v>157859953393</v>
      </c>
      <c r="R42" s="5">
        <v>2.1299999999999999E-2</v>
      </c>
      <c r="S42" s="4">
        <v>26238500</v>
      </c>
      <c r="T42" s="4">
        <f t="shared" si="2"/>
        <v>24865965.5</v>
      </c>
      <c r="U42" s="4">
        <f t="shared" si="3"/>
        <v>17022639</v>
      </c>
    </row>
    <row r="43" spans="1:21" x14ac:dyDescent="0.2">
      <c r="A43" s="16" t="s">
        <v>195</v>
      </c>
      <c r="B43" s="4">
        <v>1349800</v>
      </c>
      <c r="C43" s="4">
        <v>1433905</v>
      </c>
      <c r="D43" s="4">
        <v>-84105</v>
      </c>
      <c r="E43" s="4">
        <v>-2884460000</v>
      </c>
      <c r="F43" s="4">
        <f t="shared" si="0"/>
        <v>185109193393</v>
      </c>
      <c r="R43" s="5">
        <v>-4.9599999999999998E-2</v>
      </c>
      <c r="S43" s="4">
        <v>21692399</v>
      </c>
      <c r="T43" s="4">
        <f t="shared" si="2"/>
        <v>24199619.5</v>
      </c>
      <c r="U43" s="4">
        <f t="shared" si="3"/>
        <v>16268486</v>
      </c>
    </row>
    <row r="44" spans="1:21" x14ac:dyDescent="0.2">
      <c r="A44" s="16" t="s">
        <v>194</v>
      </c>
      <c r="B44" s="4">
        <v>1013447</v>
      </c>
      <c r="C44" s="4">
        <v>1643922</v>
      </c>
      <c r="D44" s="4">
        <v>-630475</v>
      </c>
      <c r="E44" s="4">
        <v>-17012250000</v>
      </c>
      <c r="F44" s="4">
        <f t="shared" si="0"/>
        <v>187993653393</v>
      </c>
      <c r="R44" s="5">
        <v>5.6000000000000008E-3</v>
      </c>
      <c r="S44" s="4">
        <v>17022639</v>
      </c>
      <c r="T44" s="4">
        <f t="shared" si="2"/>
        <v>30788094</v>
      </c>
      <c r="U44" s="4">
        <f t="shared" si="3"/>
        <v>16268486</v>
      </c>
    </row>
    <row r="45" spans="1:21" x14ac:dyDescent="0.2">
      <c r="A45" s="16" t="s">
        <v>193</v>
      </c>
      <c r="B45" s="4">
        <v>348010</v>
      </c>
      <c r="C45" s="4">
        <v>1426237</v>
      </c>
      <c r="D45" s="4">
        <v>-1078227</v>
      </c>
      <c r="E45" s="4">
        <v>-29268920000</v>
      </c>
      <c r="F45" s="4">
        <f t="shared" si="0"/>
        <v>205005903393</v>
      </c>
      <c r="R45" s="5">
        <v>1.5100000000000001E-2</v>
      </c>
      <c r="S45" s="4">
        <v>26712452</v>
      </c>
      <c r="T45" s="4">
        <f t="shared" si="2"/>
        <v>19065575.5</v>
      </c>
      <c r="U45" s="4">
        <f t="shared" si="3"/>
        <v>16268486</v>
      </c>
    </row>
    <row r="46" spans="1:21" x14ac:dyDescent="0.2">
      <c r="A46" s="16" t="s">
        <v>192</v>
      </c>
      <c r="B46" s="4">
        <v>2344300</v>
      </c>
      <c r="C46" s="4">
        <v>2133894</v>
      </c>
      <c r="D46" s="4">
        <v>210406</v>
      </c>
      <c r="E46" s="4">
        <v>6024150000</v>
      </c>
      <c r="F46" s="4">
        <f t="shared" si="0"/>
        <v>234274823393</v>
      </c>
      <c r="R46" s="5">
        <v>5.6999999999999993E-3</v>
      </c>
      <c r="S46" s="4">
        <v>18258656</v>
      </c>
      <c r="T46" s="4">
        <f t="shared" si="2"/>
        <v>29467758</v>
      </c>
      <c r="U46" s="4">
        <f t="shared" si="3"/>
        <v>16268486</v>
      </c>
    </row>
    <row r="47" spans="1:21" x14ac:dyDescent="0.2">
      <c r="A47" s="16" t="s">
        <v>191</v>
      </c>
      <c r="B47" s="4">
        <v>2303840</v>
      </c>
      <c r="C47" s="4">
        <v>3422664</v>
      </c>
      <c r="D47" s="4">
        <v>-1118824</v>
      </c>
      <c r="E47" s="4">
        <v>-30743340000</v>
      </c>
      <c r="F47" s="4">
        <f t="shared" si="0"/>
        <v>228250673393</v>
      </c>
      <c r="R47" s="5">
        <v>-2.5699999999999997E-2</v>
      </c>
      <c r="S47" s="4">
        <v>38545535</v>
      </c>
      <c r="T47" s="4">
        <f t="shared" si="2"/>
        <v>18388436.5</v>
      </c>
      <c r="U47" s="4">
        <f t="shared" si="3"/>
        <v>16268486</v>
      </c>
    </row>
    <row r="48" spans="1:21" x14ac:dyDescent="0.2">
      <c r="A48" s="16" t="s">
        <v>190</v>
      </c>
      <c r="B48" s="4">
        <v>1613350</v>
      </c>
      <c r="C48" s="4">
        <v>1139550</v>
      </c>
      <c r="D48" s="4">
        <v>473800</v>
      </c>
      <c r="E48" s="4">
        <v>12762050000</v>
      </c>
      <c r="F48" s="4">
        <f t="shared" si="0"/>
        <v>258994013393</v>
      </c>
      <c r="R48" s="5">
        <v>7.4999999999999997E-3</v>
      </c>
      <c r="S48" s="4">
        <v>16268486</v>
      </c>
      <c r="T48" s="4">
        <f t="shared" si="2"/>
        <v>30640272.5</v>
      </c>
      <c r="U48" s="4">
        <f t="shared" si="3"/>
        <v>23269182</v>
      </c>
    </row>
    <row r="49" spans="1:21" x14ac:dyDescent="0.2">
      <c r="A49" s="16" t="s">
        <v>189</v>
      </c>
      <c r="B49" s="4">
        <v>3242900</v>
      </c>
      <c r="C49" s="4">
        <v>2395611</v>
      </c>
      <c r="D49" s="4">
        <v>847289</v>
      </c>
      <c r="E49" s="4">
        <v>23110240000</v>
      </c>
      <c r="F49" s="4">
        <f t="shared" si="0"/>
        <v>246231963393</v>
      </c>
      <c r="R49" s="5">
        <v>0</v>
      </c>
      <c r="S49" s="4">
        <v>34627351</v>
      </c>
      <c r="T49" s="4">
        <f t="shared" si="2"/>
        <v>21210117.5</v>
      </c>
      <c r="U49" s="4">
        <f t="shared" si="3"/>
        <v>23269182</v>
      </c>
    </row>
    <row r="50" spans="1:21" x14ac:dyDescent="0.2">
      <c r="A50" s="16" t="s">
        <v>188</v>
      </c>
      <c r="B50" s="4">
        <v>476500</v>
      </c>
      <c r="C50" s="4">
        <v>3053591</v>
      </c>
      <c r="D50" s="4">
        <v>-2577091</v>
      </c>
      <c r="E50" s="4">
        <v>-69746420000</v>
      </c>
      <c r="F50" s="4">
        <f t="shared" si="0"/>
        <v>223121723393</v>
      </c>
      <c r="R50" s="5">
        <v>-7.3000000000000001E-3</v>
      </c>
      <c r="S50" s="4">
        <v>23269182</v>
      </c>
      <c r="T50" s="4">
        <f t="shared" si="2"/>
        <v>32407427.5</v>
      </c>
      <c r="U50" s="4">
        <f t="shared" si="3"/>
        <v>19872495</v>
      </c>
    </row>
    <row r="51" spans="1:21" x14ac:dyDescent="0.2">
      <c r="A51" s="16" t="s">
        <v>187</v>
      </c>
      <c r="B51" s="4">
        <v>2137100</v>
      </c>
      <c r="C51" s="4">
        <v>3800542</v>
      </c>
      <c r="D51" s="4">
        <v>-1663442</v>
      </c>
      <c r="E51" s="4">
        <v>-45330960000</v>
      </c>
      <c r="F51" s="4">
        <f t="shared" si="0"/>
        <v>292868143393</v>
      </c>
      <c r="R51" s="5">
        <v>2.6499999999999999E-2</v>
      </c>
      <c r="S51" s="4">
        <v>44016605</v>
      </c>
      <c r="T51" s="4">
        <f t="shared" si="2"/>
        <v>22110195.5</v>
      </c>
      <c r="U51" s="4">
        <f t="shared" si="3"/>
        <v>19872495</v>
      </c>
    </row>
    <row r="52" spans="1:21" x14ac:dyDescent="0.2">
      <c r="A52" s="16" t="s">
        <v>186</v>
      </c>
      <c r="B52" s="4">
        <v>3495920</v>
      </c>
      <c r="C52" s="4">
        <v>3363818</v>
      </c>
      <c r="D52" s="4">
        <v>132102</v>
      </c>
      <c r="E52" s="4">
        <v>3450770000</v>
      </c>
      <c r="F52" s="4">
        <f t="shared" si="0"/>
        <v>338199103393</v>
      </c>
      <c r="R52" s="5">
        <v>-7.4000000000000003E-3</v>
      </c>
      <c r="S52" s="4">
        <v>28039532</v>
      </c>
      <c r="T52" s="4">
        <f t="shared" si="2"/>
        <v>23199766</v>
      </c>
      <c r="U52" s="4">
        <f t="shared" si="3"/>
        <v>19872495</v>
      </c>
    </row>
    <row r="53" spans="1:21" x14ac:dyDescent="0.2">
      <c r="A53" s="16" t="s">
        <v>185</v>
      </c>
      <c r="B53" s="4">
        <v>6077700</v>
      </c>
      <c r="C53" s="4">
        <v>4872955</v>
      </c>
      <c r="D53" s="4">
        <v>1204745</v>
      </c>
      <c r="E53" s="4">
        <v>32580060000</v>
      </c>
      <c r="F53" s="4">
        <f t="shared" si="0"/>
        <v>334748333393</v>
      </c>
      <c r="R53" s="5">
        <v>-9.1999999999999998E-3</v>
      </c>
      <c r="S53" s="4">
        <v>31376600</v>
      </c>
      <c r="T53" s="4">
        <f t="shared" si="2"/>
        <v>32956377</v>
      </c>
      <c r="U53" s="4">
        <f t="shared" si="3"/>
        <v>19872495</v>
      </c>
    </row>
    <row r="54" spans="1:21" x14ac:dyDescent="0.2">
      <c r="A54" s="16" t="s">
        <v>184</v>
      </c>
      <c r="B54" s="4">
        <v>3206800</v>
      </c>
      <c r="C54" s="4">
        <v>1858475</v>
      </c>
      <c r="D54" s="4">
        <v>1348325</v>
      </c>
      <c r="E54" s="4">
        <v>35545790000</v>
      </c>
      <c r="F54" s="4">
        <f t="shared" si="0"/>
        <v>302168273393</v>
      </c>
      <c r="R54" s="5">
        <v>4.4600000000000001E-2</v>
      </c>
      <c r="S54" s="4">
        <v>34863736</v>
      </c>
      <c r="T54" s="4">
        <f t="shared" si="2"/>
        <v>15970708.5</v>
      </c>
      <c r="U54" s="4">
        <f t="shared" si="3"/>
        <v>19151053</v>
      </c>
    </row>
    <row r="55" spans="1:21" x14ac:dyDescent="0.2">
      <c r="A55" s="16" t="s">
        <v>183</v>
      </c>
      <c r="B55" s="4">
        <v>4494500</v>
      </c>
      <c r="C55" s="4">
        <v>799011</v>
      </c>
      <c r="D55" s="4">
        <v>3695489</v>
      </c>
      <c r="E55" s="4">
        <v>95116150000</v>
      </c>
      <c r="F55" s="4">
        <f t="shared" si="0"/>
        <v>266622483393</v>
      </c>
      <c r="R55" s="5">
        <v>2E-3</v>
      </c>
      <c r="S55" s="4">
        <v>19872495</v>
      </c>
      <c r="T55" s="4">
        <f t="shared" si="2"/>
        <v>15054813.5</v>
      </c>
      <c r="U55" s="4">
        <f t="shared" si="3"/>
        <v>19151053</v>
      </c>
    </row>
    <row r="56" spans="1:21" x14ac:dyDescent="0.2">
      <c r="A56" s="16" t="s">
        <v>182</v>
      </c>
      <c r="B56" s="4">
        <v>5370167</v>
      </c>
      <c r="C56" s="4">
        <v>695450</v>
      </c>
      <c r="D56" s="4">
        <v>4674717</v>
      </c>
      <c r="E56" s="4">
        <v>119663270000</v>
      </c>
      <c r="F56" s="4">
        <f t="shared" si="0"/>
        <v>171506333393</v>
      </c>
      <c r="R56" s="5">
        <v>2.5899999999999999E-2</v>
      </c>
      <c r="S56" s="4">
        <v>20389981</v>
      </c>
      <c r="T56" s="4">
        <f t="shared" si="2"/>
        <v>16232413.5</v>
      </c>
      <c r="U56" s="4">
        <f t="shared" si="3"/>
        <v>16180859</v>
      </c>
    </row>
    <row r="57" spans="1:21" x14ac:dyDescent="0.2">
      <c r="A57" s="16" t="s">
        <v>181</v>
      </c>
      <c r="B57" s="4">
        <v>3844100</v>
      </c>
      <c r="C57" s="4">
        <v>2754580</v>
      </c>
      <c r="D57" s="4">
        <v>1089520</v>
      </c>
      <c r="E57" s="4">
        <v>27604780000</v>
      </c>
      <c r="F57" s="4">
        <f t="shared" si="0"/>
        <v>51843063393</v>
      </c>
      <c r="R57" s="5">
        <v>-5.8999999999999999E-3</v>
      </c>
      <c r="S57" s="4">
        <v>20508387</v>
      </c>
      <c r="T57" s="4">
        <f t="shared" si="2"/>
        <v>21514619.5</v>
      </c>
      <c r="U57" s="4">
        <f t="shared" si="3"/>
        <v>15022932</v>
      </c>
    </row>
    <row r="58" spans="1:21" x14ac:dyDescent="0.2">
      <c r="A58" s="16" t="s">
        <v>180</v>
      </c>
      <c r="B58" s="4">
        <v>5055850</v>
      </c>
      <c r="C58" s="4">
        <v>2040341</v>
      </c>
      <c r="D58" s="4">
        <v>3015509</v>
      </c>
      <c r="E58" s="4">
        <v>75943830000</v>
      </c>
      <c r="F58" s="4">
        <f t="shared" si="0"/>
        <v>24238283393</v>
      </c>
      <c r="R58" s="5">
        <v>5.4299999999999994E-2</v>
      </c>
      <c r="S58" s="4">
        <v>26653194</v>
      </c>
      <c r="T58" s="4">
        <f t="shared" si="2"/>
        <v>19984457.5</v>
      </c>
      <c r="U58" s="4">
        <f t="shared" si="3"/>
        <v>15022932</v>
      </c>
    </row>
    <row r="59" spans="1:21" x14ac:dyDescent="0.2">
      <c r="A59" s="16" t="s">
        <v>179</v>
      </c>
      <c r="B59" s="4">
        <v>4580300</v>
      </c>
      <c r="C59" s="4">
        <v>681784</v>
      </c>
      <c r="D59" s="4">
        <v>3898516</v>
      </c>
      <c r="E59" s="4">
        <v>91253350000</v>
      </c>
      <c r="F59" s="4">
        <f t="shared" si="0"/>
        <v>-51705546607</v>
      </c>
      <c r="R59" s="5">
        <v>4.1399999999999999E-2</v>
      </c>
      <c r="S59" s="4">
        <v>19151053</v>
      </c>
      <c r="T59" s="4">
        <f t="shared" si="2"/>
        <v>25869709.5</v>
      </c>
      <c r="U59" s="4">
        <f t="shared" si="3"/>
        <v>12068922</v>
      </c>
    </row>
    <row r="60" spans="1:21" x14ac:dyDescent="0.2">
      <c r="A60" s="16" t="s">
        <v>178</v>
      </c>
      <c r="B60" s="4">
        <v>6542460</v>
      </c>
      <c r="C60" s="4">
        <v>2462420</v>
      </c>
      <c r="D60" s="4">
        <v>4080040</v>
      </c>
      <c r="E60" s="4">
        <v>94357673393</v>
      </c>
      <c r="F60" s="4">
        <f t="shared" si="0"/>
        <v>-142958896607</v>
      </c>
      <c r="R60" s="5">
        <v>0</v>
      </c>
      <c r="S60" s="4">
        <v>20798250</v>
      </c>
      <c r="T60" s="4">
        <f t="shared" si="2"/>
        <v>15446252.5</v>
      </c>
      <c r="U60" s="4">
        <f t="shared" si="3"/>
        <v>9719646</v>
      </c>
    </row>
    <row r="61" spans="1:21" x14ac:dyDescent="0.2">
      <c r="A61" s="16" t="s">
        <v>177</v>
      </c>
      <c r="B61" s="4">
        <v>3735115</v>
      </c>
      <c r="C61" s="4">
        <v>3468083</v>
      </c>
      <c r="D61" s="4">
        <v>267032</v>
      </c>
      <c r="E61" s="4">
        <v>5801430000</v>
      </c>
      <c r="F61" s="4">
        <f t="shared" si="0"/>
        <v>-237316570000</v>
      </c>
      <c r="R61" s="5">
        <v>-1.49E-2</v>
      </c>
      <c r="S61" s="4">
        <v>16180859</v>
      </c>
      <c r="T61" s="4">
        <f t="shared" si="2"/>
        <v>15618679</v>
      </c>
      <c r="U61" s="4">
        <f t="shared" si="3"/>
        <v>9719646</v>
      </c>
    </row>
    <row r="62" spans="1:21" x14ac:dyDescent="0.2">
      <c r="A62" s="16" t="s">
        <v>176</v>
      </c>
      <c r="B62" s="4">
        <v>4389200</v>
      </c>
      <c r="C62" s="4">
        <v>2623171</v>
      </c>
      <c r="D62" s="4">
        <v>1766029</v>
      </c>
      <c r="E62" s="4">
        <v>40520970000</v>
      </c>
      <c r="F62" s="4">
        <f t="shared" si="0"/>
        <v>-243118000000</v>
      </c>
      <c r="R62" s="5">
        <v>2.4199999999999999E-2</v>
      </c>
      <c r="S62" s="4">
        <v>15022932</v>
      </c>
      <c r="T62" s="4">
        <f t="shared" si="2"/>
        <v>25314472</v>
      </c>
      <c r="U62" s="4">
        <f t="shared" si="3"/>
        <v>9719646</v>
      </c>
    </row>
    <row r="63" spans="1:21" x14ac:dyDescent="0.2">
      <c r="A63" s="16" t="s">
        <v>175</v>
      </c>
      <c r="B63" s="4">
        <v>1456860</v>
      </c>
      <c r="C63" s="4">
        <v>2124745</v>
      </c>
      <c r="D63" s="4">
        <v>-667885</v>
      </c>
      <c r="E63" s="4">
        <v>-15491280000</v>
      </c>
      <c r="F63" s="4">
        <f t="shared" si="0"/>
        <v>-283638970000</v>
      </c>
      <c r="R63" s="5">
        <v>-5.1900000000000002E-2</v>
      </c>
      <c r="S63" s="4">
        <v>31049018</v>
      </c>
      <c r="T63" s="4">
        <f t="shared" si="2"/>
        <v>17067474.5</v>
      </c>
      <c r="U63" s="4">
        <f t="shared" si="3"/>
        <v>9719646</v>
      </c>
    </row>
    <row r="64" spans="1:21" x14ac:dyDescent="0.2">
      <c r="A64" s="16" t="s">
        <v>174</v>
      </c>
      <c r="B64" s="4">
        <v>1184328</v>
      </c>
      <c r="C64" s="4">
        <v>1814386</v>
      </c>
      <c r="D64" s="4">
        <v>-630058</v>
      </c>
      <c r="E64" s="4">
        <v>-15087220000</v>
      </c>
      <c r="F64" s="4">
        <f t="shared" si="0"/>
        <v>-268147690000</v>
      </c>
      <c r="R64" s="5">
        <v>2.0999999999999999E-3</v>
      </c>
      <c r="S64" s="4">
        <v>12068922</v>
      </c>
      <c r="T64" s="4">
        <f t="shared" si="2"/>
        <v>11614969.5</v>
      </c>
      <c r="U64" s="4">
        <f t="shared" si="3"/>
        <v>9719646</v>
      </c>
    </row>
    <row r="65" spans="1:21" x14ac:dyDescent="0.2">
      <c r="A65" s="16" t="s">
        <v>173</v>
      </c>
      <c r="B65" s="4">
        <v>687300</v>
      </c>
      <c r="C65" s="4">
        <v>2177667</v>
      </c>
      <c r="D65" s="4">
        <v>-1490367</v>
      </c>
      <c r="E65" s="4">
        <v>-35723410000</v>
      </c>
      <c r="F65" s="4">
        <f t="shared" si="0"/>
        <v>-253060470000</v>
      </c>
      <c r="R65" s="5">
        <v>0</v>
      </c>
      <c r="S65" s="4">
        <v>9719646</v>
      </c>
      <c r="T65" s="4">
        <f t="shared" si="2"/>
        <v>15984896</v>
      </c>
      <c r="U65" s="4">
        <f t="shared" si="3"/>
        <v>11956440</v>
      </c>
    </row>
    <row r="66" spans="1:21" x14ac:dyDescent="0.2">
      <c r="A66" s="16" t="s">
        <v>172</v>
      </c>
      <c r="B66" s="4">
        <v>1471900</v>
      </c>
      <c r="C66" s="4">
        <v>2753900</v>
      </c>
      <c r="D66" s="4">
        <v>-1282000</v>
      </c>
      <c r="E66" s="4">
        <v>-30702090000</v>
      </c>
      <c r="F66" s="4">
        <f t="shared" si="0"/>
        <v>-217337060000</v>
      </c>
      <c r="R66" s="5">
        <v>-1.43E-2</v>
      </c>
      <c r="S66" s="4">
        <v>11956440</v>
      </c>
      <c r="T66" s="4">
        <f t="shared" si="2"/>
        <v>13907744.5</v>
      </c>
      <c r="U66" s="4">
        <f t="shared" si="3"/>
        <v>14711646</v>
      </c>
    </row>
    <row r="67" spans="1:21" x14ac:dyDescent="0.2">
      <c r="A67" s="16" t="s">
        <v>171</v>
      </c>
      <c r="B67" s="4">
        <v>2413251</v>
      </c>
      <c r="C67" s="4">
        <v>2399146</v>
      </c>
      <c r="D67" s="4">
        <v>14105</v>
      </c>
      <c r="E67" s="4">
        <v>545170000</v>
      </c>
      <c r="F67" s="4">
        <f t="shared" si="0"/>
        <v>-186634970000</v>
      </c>
      <c r="R67" s="5">
        <v>2.75E-2</v>
      </c>
      <c r="S67" s="4">
        <v>16376045</v>
      </c>
      <c r="T67" s="4">
        <f t="shared" si="2"/>
        <v>18037641.5</v>
      </c>
      <c r="U67" s="4">
        <f t="shared" si="3"/>
        <v>14711646</v>
      </c>
    </row>
    <row r="68" spans="1:21" x14ac:dyDescent="0.2">
      <c r="A68" s="16" t="s">
        <v>170</v>
      </c>
      <c r="B68" s="4">
        <v>3533120</v>
      </c>
      <c r="C68" s="4">
        <v>1376325</v>
      </c>
      <c r="D68" s="4">
        <v>2156795</v>
      </c>
      <c r="E68" s="4">
        <v>51486760000</v>
      </c>
      <c r="F68" s="4">
        <f t="shared" si="0"/>
        <v>-187180140000</v>
      </c>
      <c r="R68" s="5">
        <v>-1.2500000000000001E-2</v>
      </c>
      <c r="S68" s="4">
        <v>20817862</v>
      </c>
      <c r="T68" s="4">
        <f t="shared" si="2"/>
        <v>20686891</v>
      </c>
      <c r="U68" s="4">
        <f t="shared" si="3"/>
        <v>14711646</v>
      </c>
    </row>
    <row r="69" spans="1:21" x14ac:dyDescent="0.2">
      <c r="A69" s="16" t="s">
        <v>169</v>
      </c>
      <c r="B69" s="4">
        <v>2106740</v>
      </c>
      <c r="C69" s="4">
        <v>1288900</v>
      </c>
      <c r="D69" s="4">
        <v>817840</v>
      </c>
      <c r="E69" s="4">
        <v>19201440000</v>
      </c>
      <c r="F69" s="4">
        <f t="shared" si="0"/>
        <v>-238666900000</v>
      </c>
      <c r="R69" s="5">
        <v>-3.2199999999999999E-2</v>
      </c>
      <c r="S69" s="4">
        <v>30941169</v>
      </c>
      <c r="T69" s="4">
        <f t="shared" si="2"/>
        <v>17906783.5</v>
      </c>
      <c r="U69" s="4">
        <f t="shared" si="3"/>
        <v>13510293</v>
      </c>
    </row>
    <row r="70" spans="1:21" x14ac:dyDescent="0.2">
      <c r="A70" s="16" t="s">
        <v>168</v>
      </c>
      <c r="B70" s="4">
        <v>1611208</v>
      </c>
      <c r="C70" s="4">
        <v>3558071</v>
      </c>
      <c r="D70" s="4">
        <v>-1946863</v>
      </c>
      <c r="E70" s="4">
        <v>-48880430000</v>
      </c>
      <c r="F70" s="4">
        <f t="shared" si="0"/>
        <v>-257868340000</v>
      </c>
      <c r="R70" s="5">
        <v>-8.0000000000000002E-3</v>
      </c>
      <c r="S70" s="4">
        <v>14711646</v>
      </c>
      <c r="T70" s="4">
        <f t="shared" si="2"/>
        <v>28435350.5</v>
      </c>
      <c r="U70" s="4">
        <f t="shared" si="3"/>
        <v>13510293</v>
      </c>
    </row>
    <row r="71" spans="1:21" x14ac:dyDescent="0.2">
      <c r="A71" s="16" t="s">
        <v>167</v>
      </c>
      <c r="B71" s="4">
        <v>476618</v>
      </c>
      <c r="C71" s="4">
        <v>2256629</v>
      </c>
      <c r="D71" s="4">
        <v>-1780011</v>
      </c>
      <c r="E71" s="4">
        <v>-44891410000</v>
      </c>
      <c r="F71" s="4">
        <f t="shared" si="0"/>
        <v>-208987910000</v>
      </c>
      <c r="R71" s="5">
        <v>-2.9100000000000001E-2</v>
      </c>
      <c r="S71" s="4">
        <v>16214426</v>
      </c>
      <c r="T71" s="4">
        <f>AVERAGE(S72,S81)</f>
        <v>15500554</v>
      </c>
      <c r="U71" s="4">
        <f t="shared" si="3"/>
        <v>11439444</v>
      </c>
    </row>
    <row r="72" spans="1:21" x14ac:dyDescent="0.2">
      <c r="A72" s="16" t="s">
        <v>166</v>
      </c>
      <c r="B72" s="4">
        <v>904600</v>
      </c>
      <c r="C72" s="4">
        <v>6205167</v>
      </c>
      <c r="D72" s="4">
        <v>-5300567</v>
      </c>
      <c r="E72" s="4">
        <v>-134333990000</v>
      </c>
      <c r="F72" s="4">
        <f t="shared" si="0"/>
        <v>-164096500000</v>
      </c>
      <c r="R72" s="5">
        <v>-1.9E-3</v>
      </c>
      <c r="S72" s="4">
        <v>19579926</v>
      </c>
      <c r="U72" s="4">
        <f t="shared" si="3"/>
        <v>11439444</v>
      </c>
    </row>
    <row r="73" spans="1:21" x14ac:dyDescent="0.2">
      <c r="A73" s="16" t="s">
        <v>165</v>
      </c>
      <c r="B73" s="4">
        <v>2768800</v>
      </c>
      <c r="C73" s="4">
        <v>7113955</v>
      </c>
      <c r="D73" s="4">
        <v>-4345155</v>
      </c>
      <c r="E73" s="4">
        <v>-112810860000</v>
      </c>
      <c r="F73" s="4">
        <f t="shared" si="0"/>
        <v>-29762510000</v>
      </c>
      <c r="R73" s="5">
        <v>-1.52E-2</v>
      </c>
      <c r="S73" s="4">
        <v>22066027</v>
      </c>
      <c r="U73" s="4">
        <f t="shared" ref="U73:U75" si="4">MIN(S74:S78)</f>
        <v>10432613</v>
      </c>
    </row>
    <row r="74" spans="1:21" x14ac:dyDescent="0.2">
      <c r="A74" s="16" t="s">
        <v>164</v>
      </c>
      <c r="B74" s="4">
        <v>1765900</v>
      </c>
      <c r="C74" s="4">
        <v>1366207</v>
      </c>
      <c r="D74" s="4">
        <v>399693</v>
      </c>
      <c r="E74" s="4">
        <v>10306390000</v>
      </c>
      <c r="F74" s="4">
        <f t="shared" si="0"/>
        <v>83048350000</v>
      </c>
      <c r="R74" s="5">
        <v>7.7000000000000002E-3</v>
      </c>
      <c r="S74" s="4">
        <v>13510293</v>
      </c>
      <c r="U74" s="4">
        <f t="shared" si="4"/>
        <v>10432613</v>
      </c>
    </row>
    <row r="75" spans="1:21" x14ac:dyDescent="0.2">
      <c r="A75" s="16" t="s">
        <v>163</v>
      </c>
      <c r="B75" s="4">
        <v>3471900</v>
      </c>
      <c r="C75" s="4">
        <v>1005407</v>
      </c>
      <c r="D75" s="4">
        <v>2466493</v>
      </c>
      <c r="E75" s="4">
        <v>64031690000</v>
      </c>
      <c r="F75" s="4">
        <f t="shared" si="0"/>
        <v>72741960000</v>
      </c>
      <c r="R75" s="5">
        <v>1.9699999999999999E-2</v>
      </c>
      <c r="S75" s="4">
        <v>20013352</v>
      </c>
      <c r="U75" s="4">
        <f t="shared" si="4"/>
        <v>10432613</v>
      </c>
    </row>
    <row r="76" spans="1:21" x14ac:dyDescent="0.2">
      <c r="A76" s="16" t="s">
        <v>162</v>
      </c>
      <c r="B76" s="4">
        <v>655400</v>
      </c>
      <c r="C76" s="4">
        <v>394300</v>
      </c>
      <c r="D76" s="4">
        <v>261100</v>
      </c>
      <c r="E76" s="4">
        <v>6663100000</v>
      </c>
      <c r="F76" s="4">
        <f t="shared" si="0"/>
        <v>8710270000</v>
      </c>
      <c r="R76" s="5">
        <v>2.2099999999999998E-2</v>
      </c>
      <c r="S76" s="4">
        <v>11439444</v>
      </c>
      <c r="U76" s="4">
        <f>MIN(S77:S81)</f>
        <v>10432613</v>
      </c>
    </row>
    <row r="77" spans="1:21" x14ac:dyDescent="0.2">
      <c r="A77" s="16" t="s">
        <v>161</v>
      </c>
      <c r="B77" s="4">
        <v>1679300</v>
      </c>
      <c r="C77" s="4">
        <v>458926</v>
      </c>
      <c r="D77" s="4">
        <v>1220374</v>
      </c>
      <c r="E77" s="4">
        <v>30404550000</v>
      </c>
      <c r="F77" s="4">
        <f t="shared" si="0"/>
        <v>2047170000</v>
      </c>
      <c r="R77" s="5">
        <v>2.0999999999999999E-3</v>
      </c>
      <c r="S77" s="4">
        <v>15257421</v>
      </c>
    </row>
    <row r="78" spans="1:21" x14ac:dyDescent="0.2">
      <c r="A78" s="16" t="s">
        <v>160</v>
      </c>
      <c r="B78" s="4">
        <v>302436</v>
      </c>
      <c r="C78" s="4">
        <v>1164300</v>
      </c>
      <c r="D78" s="4">
        <v>-861864</v>
      </c>
      <c r="E78" s="4">
        <v>-21721560000</v>
      </c>
      <c r="F78" s="4">
        <f t="shared" si="0"/>
        <v>-28357380000</v>
      </c>
      <c r="R78" s="5">
        <v>-1.38E-2</v>
      </c>
      <c r="S78" s="4">
        <v>10432613</v>
      </c>
    </row>
    <row r="79" spans="1:21" x14ac:dyDescent="0.2">
      <c r="A79" s="16" t="s">
        <v>159</v>
      </c>
      <c r="B79" s="4">
        <v>2352230</v>
      </c>
      <c r="C79" s="4">
        <v>2348743</v>
      </c>
      <c r="D79" s="4">
        <v>3487</v>
      </c>
      <c r="E79" s="4">
        <v>140080000</v>
      </c>
      <c r="F79" s="4">
        <f t="shared" si="0"/>
        <v>-6635820000</v>
      </c>
      <c r="R79" s="5">
        <v>1.8200000000000001E-2</v>
      </c>
      <c r="S79" s="4">
        <v>21101921</v>
      </c>
    </row>
    <row r="80" spans="1:21" x14ac:dyDescent="0.2">
      <c r="A80" s="16" t="s">
        <v>158</v>
      </c>
      <c r="B80" s="4">
        <v>4002051</v>
      </c>
      <c r="C80" s="4">
        <v>4044301</v>
      </c>
      <c r="D80" s="4">
        <v>-42250</v>
      </c>
      <c r="E80" s="4">
        <v>-1500620000</v>
      </c>
      <c r="F80" s="4">
        <f>E80+F81</f>
        <v>-6775900000</v>
      </c>
      <c r="R80" s="5">
        <v>-5.3399999999999996E-2</v>
      </c>
      <c r="S80" s="4">
        <v>40656275</v>
      </c>
    </row>
    <row r="81" spans="1:22" x14ac:dyDescent="0.2">
      <c r="A81" s="16" t="s">
        <v>157</v>
      </c>
      <c r="B81" s="4">
        <v>914700</v>
      </c>
      <c r="C81" s="4">
        <v>1115242</v>
      </c>
      <c r="D81" s="4">
        <v>-200542</v>
      </c>
      <c r="E81" s="4">
        <v>-5275280000</v>
      </c>
      <c r="F81" s="4">
        <f>E81</f>
        <v>-5275280000</v>
      </c>
      <c r="R81" s="5">
        <v>-3.8E-3</v>
      </c>
      <c r="S81" s="4">
        <v>11421182</v>
      </c>
    </row>
    <row r="82" spans="1:22" x14ac:dyDescent="0.2">
      <c r="A82" s="2"/>
      <c r="B82" s="4"/>
      <c r="C82" s="4"/>
      <c r="D82" s="4"/>
      <c r="E82" s="4"/>
      <c r="F82" s="4">
        <f t="shared" ref="F82:F136" si="5">E82+F83</f>
        <v>0</v>
      </c>
      <c r="G82" s="4"/>
      <c r="H82" s="4"/>
      <c r="I82" s="4"/>
      <c r="J82" s="4"/>
      <c r="K82" s="4"/>
      <c r="L82" s="4"/>
      <c r="M82" s="4"/>
      <c r="N82" s="4"/>
      <c r="O82" s="4"/>
      <c r="P82" s="4"/>
      <c r="Q82" s="4"/>
      <c r="R82" s="4"/>
      <c r="S82" s="4"/>
      <c r="T82" s="5"/>
      <c r="U82" s="5"/>
      <c r="V82" s="5"/>
    </row>
    <row r="83" spans="1:22" x14ac:dyDescent="0.2">
      <c r="A83" s="2"/>
      <c r="B83" s="4"/>
      <c r="C83" s="4"/>
      <c r="D83" s="4"/>
      <c r="E83" s="4"/>
      <c r="F83" s="4">
        <f t="shared" si="5"/>
        <v>0</v>
      </c>
      <c r="G83" s="4"/>
      <c r="H83" s="4"/>
      <c r="I83" s="4"/>
      <c r="J83" s="4"/>
      <c r="K83" s="4"/>
      <c r="L83" s="4"/>
      <c r="M83" s="4"/>
      <c r="N83" s="4"/>
      <c r="O83" s="4"/>
      <c r="P83" s="4"/>
      <c r="Q83" s="4"/>
      <c r="R83" s="4"/>
      <c r="S83" s="4"/>
      <c r="T83" s="5"/>
      <c r="U83" s="5"/>
      <c r="V83" s="5"/>
    </row>
    <row r="84" spans="1:22" x14ac:dyDescent="0.2">
      <c r="A84" s="2"/>
      <c r="B84" s="4"/>
      <c r="C84" s="4"/>
      <c r="D84" s="4"/>
      <c r="E84" s="4"/>
      <c r="F84" s="4">
        <f t="shared" si="5"/>
        <v>0</v>
      </c>
      <c r="G84" s="4"/>
      <c r="H84" s="4"/>
      <c r="I84" s="4"/>
      <c r="J84" s="4"/>
      <c r="K84" s="4"/>
      <c r="L84" s="4"/>
      <c r="M84" s="4"/>
      <c r="N84" s="4"/>
      <c r="O84" s="4"/>
      <c r="P84" s="4"/>
      <c r="Q84" s="4"/>
      <c r="R84" s="4"/>
      <c r="S84" s="4"/>
      <c r="T84" s="5"/>
      <c r="U84" s="5"/>
      <c r="V84" s="5"/>
    </row>
    <row r="85" spans="1:22" x14ac:dyDescent="0.2">
      <c r="A85" s="2"/>
      <c r="B85" s="4"/>
      <c r="C85" s="4"/>
      <c r="D85" s="4"/>
      <c r="E85" s="4"/>
      <c r="F85" s="4">
        <f t="shared" si="5"/>
        <v>0</v>
      </c>
      <c r="G85" s="4"/>
      <c r="H85" s="4"/>
      <c r="I85" s="4"/>
      <c r="J85" s="4"/>
      <c r="K85" s="4"/>
      <c r="L85" s="4"/>
      <c r="M85" s="4"/>
      <c r="N85" s="4"/>
      <c r="O85" s="4"/>
      <c r="P85" s="4"/>
      <c r="Q85" s="4"/>
      <c r="R85" s="4"/>
      <c r="S85" s="4"/>
      <c r="T85" s="5"/>
      <c r="U85" s="5"/>
      <c r="V85" s="5"/>
    </row>
    <row r="86" spans="1:22" x14ac:dyDescent="0.2">
      <c r="A86" s="2"/>
      <c r="B86" s="4"/>
      <c r="C86" s="4"/>
      <c r="D86" s="4"/>
      <c r="E86" s="4"/>
      <c r="F86" s="4">
        <f t="shared" si="5"/>
        <v>0</v>
      </c>
      <c r="G86" s="4"/>
      <c r="H86" s="4"/>
      <c r="I86" s="4"/>
      <c r="J86" s="4"/>
      <c r="K86" s="4"/>
      <c r="L86" s="4"/>
      <c r="M86" s="4"/>
      <c r="N86" s="4"/>
      <c r="O86" s="4"/>
      <c r="P86" s="4"/>
      <c r="Q86" s="4"/>
      <c r="R86" s="4"/>
      <c r="S86" s="4"/>
      <c r="T86" s="5"/>
      <c r="U86" s="5"/>
      <c r="V86" s="5"/>
    </row>
    <row r="87" spans="1:22" x14ac:dyDescent="0.2">
      <c r="A87" s="2"/>
      <c r="B87" s="4"/>
      <c r="C87" s="4"/>
      <c r="D87" s="4"/>
      <c r="E87" s="4"/>
      <c r="F87" s="4">
        <f t="shared" si="5"/>
        <v>0</v>
      </c>
      <c r="G87" s="4"/>
      <c r="H87" s="4"/>
      <c r="I87" s="4"/>
      <c r="J87" s="4"/>
      <c r="K87" s="4"/>
      <c r="L87" s="4"/>
      <c r="M87" s="4"/>
      <c r="N87" s="4"/>
      <c r="O87" s="4"/>
      <c r="P87" s="4"/>
      <c r="Q87" s="4"/>
      <c r="R87" s="4"/>
      <c r="S87" s="4"/>
      <c r="T87" s="5"/>
      <c r="U87" s="5"/>
      <c r="V87" s="5"/>
    </row>
    <row r="88" spans="1:22" x14ac:dyDescent="0.2">
      <c r="A88" s="2"/>
      <c r="B88" s="4"/>
      <c r="C88" s="4"/>
      <c r="D88" s="4"/>
      <c r="E88" s="4"/>
      <c r="F88" s="4">
        <f t="shared" si="5"/>
        <v>0</v>
      </c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5"/>
      <c r="U88" s="5"/>
      <c r="V88" s="5"/>
    </row>
    <row r="89" spans="1:22" x14ac:dyDescent="0.2">
      <c r="A89" s="2"/>
      <c r="B89" s="4"/>
      <c r="C89" s="4"/>
      <c r="D89" s="4"/>
      <c r="E89" s="4"/>
      <c r="F89" s="4">
        <f t="shared" si="5"/>
        <v>0</v>
      </c>
      <c r="G89" s="4"/>
      <c r="H89" s="4"/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  <c r="T89" s="5"/>
      <c r="U89" s="5"/>
      <c r="V89" s="5"/>
    </row>
    <row r="90" spans="1:22" x14ac:dyDescent="0.2">
      <c r="A90" s="2"/>
      <c r="B90" s="4"/>
      <c r="C90" s="4"/>
      <c r="D90" s="4"/>
      <c r="E90" s="4"/>
      <c r="F90" s="4">
        <f t="shared" si="5"/>
        <v>0</v>
      </c>
      <c r="G90" s="4"/>
      <c r="H90" s="4"/>
      <c r="I90" s="4"/>
      <c r="J90" s="4"/>
      <c r="K90" s="4"/>
      <c r="L90" s="4"/>
      <c r="M90" s="4"/>
      <c r="N90" s="4"/>
      <c r="O90" s="4"/>
      <c r="P90" s="4"/>
      <c r="Q90" s="4"/>
      <c r="R90" s="4"/>
      <c r="S90" s="4"/>
      <c r="T90" s="5"/>
      <c r="U90" s="5"/>
      <c r="V90" s="5"/>
    </row>
    <row r="91" spans="1:22" x14ac:dyDescent="0.2">
      <c r="A91" s="2"/>
      <c r="B91" s="4"/>
      <c r="C91" s="4"/>
      <c r="D91" s="4"/>
      <c r="E91" s="4"/>
      <c r="F91" s="4">
        <f t="shared" si="5"/>
        <v>0</v>
      </c>
      <c r="G91" s="4"/>
      <c r="H91" s="4"/>
      <c r="I91" s="4"/>
      <c r="J91" s="4"/>
      <c r="K91" s="4"/>
      <c r="L91" s="4"/>
      <c r="M91" s="4"/>
      <c r="N91" s="4"/>
      <c r="O91" s="4"/>
      <c r="P91" s="4"/>
      <c r="Q91" s="4"/>
      <c r="R91" s="4"/>
      <c r="S91" s="4"/>
      <c r="T91" s="5"/>
      <c r="U91" s="5"/>
      <c r="V91" s="5"/>
    </row>
    <row r="92" spans="1:22" x14ac:dyDescent="0.2">
      <c r="A92" s="6"/>
      <c r="B92" s="4"/>
      <c r="C92" s="4"/>
      <c r="D92" s="4"/>
      <c r="E92" s="4"/>
      <c r="F92" s="4">
        <f t="shared" si="5"/>
        <v>0</v>
      </c>
      <c r="G92" s="4"/>
      <c r="H92" s="4"/>
      <c r="I92" s="4"/>
      <c r="J92" s="4"/>
      <c r="K92" s="4"/>
      <c r="L92" s="4"/>
      <c r="M92" s="4"/>
      <c r="N92" s="4"/>
      <c r="O92" s="4"/>
      <c r="P92" s="4"/>
      <c r="Q92" s="4"/>
      <c r="R92" s="4"/>
      <c r="S92" s="4"/>
      <c r="T92" s="5"/>
      <c r="U92" s="5"/>
      <c r="V92" s="5"/>
    </row>
    <row r="93" spans="1:22" x14ac:dyDescent="0.2">
      <c r="A93" s="6"/>
      <c r="B93" s="4"/>
      <c r="C93" s="4"/>
      <c r="D93" s="4"/>
      <c r="E93" s="4"/>
      <c r="F93" s="4">
        <f t="shared" si="5"/>
        <v>0</v>
      </c>
      <c r="G93" s="4"/>
      <c r="H93" s="4"/>
      <c r="I93" s="4"/>
      <c r="J93" s="4"/>
      <c r="K93" s="4"/>
      <c r="L93" s="4"/>
      <c r="M93" s="4"/>
      <c r="N93" s="4"/>
      <c r="O93" s="4"/>
      <c r="P93" s="4"/>
      <c r="Q93" s="4"/>
      <c r="R93" s="4"/>
      <c r="S93" s="4"/>
      <c r="T93" s="5"/>
      <c r="U93" s="5"/>
      <c r="V93" s="5"/>
    </row>
    <row r="94" spans="1:22" x14ac:dyDescent="0.2">
      <c r="A94" s="6"/>
      <c r="B94" s="4"/>
      <c r="C94" s="4"/>
      <c r="D94" s="4"/>
      <c r="E94" s="4"/>
      <c r="F94" s="4">
        <f t="shared" si="5"/>
        <v>0</v>
      </c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5"/>
      <c r="U94" s="5"/>
      <c r="V94" s="5"/>
    </row>
    <row r="95" spans="1:22" x14ac:dyDescent="0.2">
      <c r="A95" s="6"/>
      <c r="B95" s="4"/>
      <c r="C95" s="4"/>
      <c r="D95" s="4"/>
      <c r="E95" s="4"/>
      <c r="F95" s="4">
        <f t="shared" si="5"/>
        <v>0</v>
      </c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5"/>
      <c r="U95" s="5"/>
      <c r="V95" s="5"/>
    </row>
    <row r="96" spans="1:22" x14ac:dyDescent="0.2">
      <c r="A96" s="6"/>
      <c r="B96" s="4"/>
      <c r="C96" s="4"/>
      <c r="D96" s="4"/>
      <c r="E96" s="4"/>
      <c r="F96" s="4">
        <f t="shared" si="5"/>
        <v>0</v>
      </c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5"/>
      <c r="U96" s="5"/>
      <c r="V96" s="5"/>
    </row>
    <row r="97" spans="1:22" x14ac:dyDescent="0.2">
      <c r="A97" s="6"/>
      <c r="B97" s="4"/>
      <c r="C97" s="4"/>
      <c r="D97" s="4"/>
      <c r="E97" s="4"/>
      <c r="F97" s="4">
        <f t="shared" si="5"/>
        <v>0</v>
      </c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5"/>
      <c r="U97" s="5"/>
      <c r="V97" s="5"/>
    </row>
    <row r="98" spans="1:22" x14ac:dyDescent="0.2">
      <c r="A98" s="6"/>
      <c r="B98" s="4"/>
      <c r="C98" s="4"/>
      <c r="D98" s="4"/>
      <c r="E98" s="4"/>
      <c r="F98" s="4">
        <f t="shared" si="5"/>
        <v>0</v>
      </c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5"/>
      <c r="U98" s="5"/>
      <c r="V98" s="5"/>
    </row>
    <row r="99" spans="1:22" x14ac:dyDescent="0.2">
      <c r="A99" s="6"/>
      <c r="B99" s="4"/>
      <c r="C99" s="4"/>
      <c r="D99" s="4"/>
      <c r="E99" s="4"/>
      <c r="F99" s="4">
        <f t="shared" si="5"/>
        <v>0</v>
      </c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5"/>
      <c r="U99" s="5"/>
      <c r="V99" s="5"/>
    </row>
    <row r="100" spans="1:22" x14ac:dyDescent="0.2">
      <c r="A100" s="6"/>
      <c r="B100" s="4"/>
      <c r="C100" s="4"/>
      <c r="D100" s="4"/>
      <c r="E100" s="4"/>
      <c r="F100" s="4">
        <f t="shared" si="5"/>
        <v>0</v>
      </c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5"/>
      <c r="U100" s="5"/>
      <c r="V100" s="5"/>
    </row>
    <row r="101" spans="1:22" x14ac:dyDescent="0.2">
      <c r="A101" s="6"/>
      <c r="B101" s="4"/>
      <c r="C101" s="4"/>
      <c r="D101" s="4"/>
      <c r="E101" s="4"/>
      <c r="F101" s="4">
        <f t="shared" si="5"/>
        <v>0</v>
      </c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5"/>
      <c r="U101" s="5"/>
      <c r="V101" s="5"/>
    </row>
    <row r="102" spans="1:22" x14ac:dyDescent="0.2">
      <c r="A102" s="2"/>
      <c r="B102" s="4"/>
      <c r="C102" s="4"/>
      <c r="D102" s="4"/>
      <c r="E102" s="4"/>
      <c r="F102" s="4">
        <f t="shared" si="5"/>
        <v>0</v>
      </c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5"/>
      <c r="U102" s="5"/>
      <c r="V102" s="5"/>
    </row>
    <row r="103" spans="1:22" x14ac:dyDescent="0.2">
      <c r="A103" s="2"/>
      <c r="B103" s="4"/>
      <c r="C103" s="4"/>
      <c r="D103" s="4"/>
      <c r="E103" s="4"/>
      <c r="F103" s="4">
        <f t="shared" si="5"/>
        <v>0</v>
      </c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5"/>
      <c r="U103" s="5"/>
      <c r="V103" s="5"/>
    </row>
    <row r="104" spans="1:22" x14ac:dyDescent="0.2">
      <c r="A104" s="6"/>
      <c r="B104" s="4"/>
      <c r="C104" s="4"/>
      <c r="D104" s="4"/>
      <c r="E104" s="4"/>
      <c r="F104" s="4">
        <f t="shared" si="5"/>
        <v>0</v>
      </c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5"/>
      <c r="U104" s="5"/>
      <c r="V104" s="5"/>
    </row>
    <row r="105" spans="1:22" x14ac:dyDescent="0.2">
      <c r="A105" s="6"/>
      <c r="B105" s="4"/>
      <c r="C105" s="4"/>
      <c r="D105" s="4"/>
      <c r="E105" s="4"/>
      <c r="F105" s="4">
        <f t="shared" si="5"/>
        <v>0</v>
      </c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5"/>
      <c r="U105" s="5"/>
      <c r="V105" s="5"/>
    </row>
    <row r="106" spans="1:22" x14ac:dyDescent="0.2">
      <c r="A106" s="6"/>
      <c r="B106" s="4"/>
      <c r="C106" s="4"/>
      <c r="D106" s="4"/>
      <c r="E106" s="4"/>
      <c r="F106" s="4">
        <f t="shared" si="5"/>
        <v>0</v>
      </c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5"/>
      <c r="U106" s="5"/>
      <c r="V106" s="5"/>
    </row>
    <row r="107" spans="1:22" x14ac:dyDescent="0.2">
      <c r="A107" s="6"/>
      <c r="B107" s="4"/>
      <c r="C107" s="4"/>
      <c r="D107" s="4"/>
      <c r="E107" s="4"/>
      <c r="F107" s="4">
        <f t="shared" si="5"/>
        <v>0</v>
      </c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5"/>
      <c r="U107" s="5"/>
      <c r="V107" s="5"/>
    </row>
    <row r="108" spans="1:22" x14ac:dyDescent="0.2">
      <c r="A108" s="6"/>
      <c r="B108" s="4"/>
      <c r="C108" s="4"/>
      <c r="D108" s="4"/>
      <c r="E108" s="4"/>
      <c r="F108" s="4">
        <f t="shared" si="5"/>
        <v>0</v>
      </c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5"/>
      <c r="U108" s="5"/>
      <c r="V108" s="5"/>
    </row>
    <row r="109" spans="1:22" x14ac:dyDescent="0.2">
      <c r="A109" s="6"/>
      <c r="B109" s="4"/>
      <c r="C109" s="4"/>
      <c r="D109" s="4"/>
      <c r="E109" s="4"/>
      <c r="F109" s="4">
        <f t="shared" si="5"/>
        <v>0</v>
      </c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5"/>
      <c r="U109" s="5"/>
      <c r="V109" s="5"/>
    </row>
    <row r="110" spans="1:22" x14ac:dyDescent="0.2">
      <c r="A110" s="6"/>
      <c r="B110" s="4"/>
      <c r="C110" s="4"/>
      <c r="D110" s="4"/>
      <c r="E110" s="4"/>
      <c r="F110" s="4">
        <f t="shared" si="5"/>
        <v>0</v>
      </c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5"/>
      <c r="U110" s="5"/>
      <c r="V110" s="5"/>
    </row>
    <row r="111" spans="1:22" x14ac:dyDescent="0.2">
      <c r="A111" s="6"/>
      <c r="B111" s="4"/>
      <c r="C111" s="4"/>
      <c r="D111" s="4"/>
      <c r="E111" s="4"/>
      <c r="F111" s="4">
        <f t="shared" si="5"/>
        <v>0</v>
      </c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5"/>
      <c r="U111" s="5"/>
      <c r="V111" s="5"/>
    </row>
    <row r="112" spans="1:22" x14ac:dyDescent="0.2">
      <c r="A112" s="6"/>
      <c r="B112" s="4"/>
      <c r="C112" s="4"/>
      <c r="D112" s="4"/>
      <c r="E112" s="4"/>
      <c r="F112" s="4">
        <f t="shared" si="5"/>
        <v>0</v>
      </c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5"/>
      <c r="U112" s="5"/>
      <c r="V112" s="5"/>
    </row>
    <row r="113" spans="1:22" x14ac:dyDescent="0.2">
      <c r="A113" s="6"/>
      <c r="B113" s="4"/>
      <c r="C113" s="4"/>
      <c r="D113" s="4"/>
      <c r="E113" s="4"/>
      <c r="F113" s="4">
        <f t="shared" si="5"/>
        <v>0</v>
      </c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5"/>
      <c r="U113" s="5"/>
      <c r="V113" s="5"/>
    </row>
    <row r="114" spans="1:22" x14ac:dyDescent="0.2">
      <c r="A114" s="6"/>
      <c r="B114" s="4"/>
      <c r="C114" s="4"/>
      <c r="D114" s="4"/>
      <c r="E114" s="4"/>
      <c r="F114" s="4">
        <f t="shared" si="5"/>
        <v>0</v>
      </c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5"/>
      <c r="U114" s="5"/>
      <c r="V114" s="5"/>
    </row>
    <row r="115" spans="1:22" x14ac:dyDescent="0.2">
      <c r="A115" s="6"/>
      <c r="B115" s="4"/>
      <c r="C115" s="4"/>
      <c r="D115" s="4"/>
      <c r="E115" s="4"/>
      <c r="F115" s="4">
        <f t="shared" si="5"/>
        <v>0</v>
      </c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5"/>
      <c r="U115" s="5"/>
      <c r="V115" s="5"/>
    </row>
    <row r="116" spans="1:22" x14ac:dyDescent="0.2">
      <c r="A116" s="6"/>
      <c r="B116" s="4"/>
      <c r="C116" s="4"/>
      <c r="D116" s="4"/>
      <c r="E116" s="4"/>
      <c r="F116" s="4">
        <f t="shared" si="5"/>
        <v>0</v>
      </c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5"/>
      <c r="U116" s="5"/>
      <c r="V116" s="5"/>
    </row>
    <row r="117" spans="1:22" x14ac:dyDescent="0.2">
      <c r="A117" s="2"/>
      <c r="B117" s="4"/>
      <c r="C117" s="4"/>
      <c r="D117" s="4"/>
      <c r="E117" s="4"/>
      <c r="F117" s="4">
        <f t="shared" si="5"/>
        <v>0</v>
      </c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5"/>
      <c r="U117" s="5"/>
      <c r="V117" s="5"/>
    </row>
    <row r="118" spans="1:22" x14ac:dyDescent="0.2">
      <c r="A118" s="2"/>
      <c r="B118" s="4"/>
      <c r="C118" s="4"/>
      <c r="D118" s="4"/>
      <c r="E118" s="4"/>
      <c r="F118" s="4">
        <f t="shared" si="5"/>
        <v>0</v>
      </c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5"/>
      <c r="U118" s="5"/>
      <c r="V118" s="5"/>
    </row>
    <row r="119" spans="1:22" x14ac:dyDescent="0.2">
      <c r="A119" s="2"/>
      <c r="B119" s="4"/>
      <c r="C119" s="4"/>
      <c r="D119" s="4"/>
      <c r="E119" s="4"/>
      <c r="F119" s="4">
        <f t="shared" si="5"/>
        <v>0</v>
      </c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5"/>
      <c r="U119" s="5"/>
      <c r="V119" s="5"/>
    </row>
    <row r="120" spans="1:22" x14ac:dyDescent="0.2">
      <c r="A120" s="2"/>
      <c r="B120" s="4"/>
      <c r="C120" s="4"/>
      <c r="D120" s="4"/>
      <c r="E120" s="4"/>
      <c r="F120" s="4">
        <f t="shared" si="5"/>
        <v>0</v>
      </c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5"/>
      <c r="U120" s="5"/>
      <c r="V120" s="5"/>
    </row>
    <row r="121" spans="1:22" x14ac:dyDescent="0.2">
      <c r="A121" s="2"/>
      <c r="B121" s="4"/>
      <c r="C121" s="4"/>
      <c r="D121" s="4"/>
      <c r="E121" s="4"/>
      <c r="F121" s="4">
        <f t="shared" si="5"/>
        <v>0</v>
      </c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5"/>
      <c r="U121" s="5"/>
      <c r="V121" s="5"/>
    </row>
    <row r="122" spans="1:22" x14ac:dyDescent="0.2">
      <c r="A122" s="2"/>
      <c r="B122" s="4"/>
      <c r="C122" s="4"/>
      <c r="D122" s="4"/>
      <c r="E122" s="4"/>
      <c r="F122" s="4">
        <f t="shared" si="5"/>
        <v>0</v>
      </c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5"/>
      <c r="U122" s="5"/>
      <c r="V122" s="5"/>
    </row>
    <row r="123" spans="1:22" x14ac:dyDescent="0.2">
      <c r="A123" s="2"/>
      <c r="B123" s="4"/>
      <c r="C123" s="4"/>
      <c r="D123" s="4"/>
      <c r="E123" s="4"/>
      <c r="F123" s="4">
        <f t="shared" si="5"/>
        <v>0</v>
      </c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5"/>
      <c r="U123" s="5"/>
      <c r="V123" s="5"/>
    </row>
    <row r="124" spans="1:22" x14ac:dyDescent="0.2">
      <c r="A124" s="2"/>
      <c r="B124" s="4"/>
      <c r="C124" s="4"/>
      <c r="D124" s="4"/>
      <c r="E124" s="4"/>
      <c r="F124" s="4">
        <f t="shared" si="5"/>
        <v>0</v>
      </c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5"/>
      <c r="U124" s="5"/>
      <c r="V124" s="5"/>
    </row>
    <row r="125" spans="1:22" x14ac:dyDescent="0.2">
      <c r="A125" s="2"/>
      <c r="B125" s="4"/>
      <c r="C125" s="4"/>
      <c r="D125" s="4"/>
      <c r="E125" s="4"/>
      <c r="F125" s="4">
        <f t="shared" si="5"/>
        <v>0</v>
      </c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5"/>
      <c r="U125" s="5"/>
      <c r="V125" s="5"/>
    </row>
    <row r="126" spans="1:22" x14ac:dyDescent="0.2">
      <c r="A126" s="2"/>
      <c r="B126" s="4"/>
      <c r="C126" s="4"/>
      <c r="D126" s="4"/>
      <c r="E126" s="4"/>
      <c r="F126" s="4">
        <f t="shared" si="5"/>
        <v>0</v>
      </c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5"/>
      <c r="U126" s="5"/>
      <c r="V126" s="5"/>
    </row>
    <row r="127" spans="1:22" x14ac:dyDescent="0.2">
      <c r="A127" s="2"/>
      <c r="B127" s="4"/>
      <c r="C127" s="4"/>
      <c r="D127" s="4"/>
      <c r="E127" s="4"/>
      <c r="F127" s="4">
        <f t="shared" si="5"/>
        <v>0</v>
      </c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5"/>
      <c r="U127" s="5"/>
      <c r="V127" s="5"/>
    </row>
    <row r="128" spans="1:22" x14ac:dyDescent="0.2">
      <c r="A128" s="2"/>
      <c r="B128" s="4"/>
      <c r="C128" s="4"/>
      <c r="D128" s="4"/>
      <c r="E128" s="4"/>
      <c r="F128" s="4">
        <f t="shared" si="5"/>
        <v>0</v>
      </c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5"/>
      <c r="U128" s="5"/>
      <c r="V128" s="5"/>
    </row>
    <row r="129" spans="1:22" x14ac:dyDescent="0.2">
      <c r="A129" s="2"/>
      <c r="B129" s="4"/>
      <c r="C129" s="4"/>
      <c r="D129" s="4"/>
      <c r="E129" s="4"/>
      <c r="F129" s="4">
        <f t="shared" si="5"/>
        <v>0</v>
      </c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5"/>
      <c r="U129" s="5"/>
      <c r="V129" s="5"/>
    </row>
    <row r="130" spans="1:22" x14ac:dyDescent="0.2">
      <c r="A130" s="2"/>
      <c r="B130" s="4"/>
      <c r="C130" s="4"/>
      <c r="D130" s="4"/>
      <c r="E130" s="4"/>
      <c r="F130" s="4">
        <f t="shared" si="5"/>
        <v>0</v>
      </c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5"/>
      <c r="U130" s="5"/>
      <c r="V130" s="5"/>
    </row>
    <row r="131" spans="1:22" x14ac:dyDescent="0.2">
      <c r="A131" s="2"/>
      <c r="B131" s="4"/>
      <c r="C131" s="4"/>
      <c r="D131" s="4"/>
      <c r="E131" s="4"/>
      <c r="F131" s="4">
        <f t="shared" si="5"/>
        <v>0</v>
      </c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5"/>
      <c r="U131" s="5"/>
      <c r="V131" s="5"/>
    </row>
    <row r="132" spans="1:22" x14ac:dyDescent="0.2">
      <c r="A132" s="2"/>
      <c r="B132" s="4"/>
      <c r="C132" s="4"/>
      <c r="D132" s="4"/>
      <c r="E132" s="4"/>
      <c r="F132" s="4">
        <f t="shared" si="5"/>
        <v>0</v>
      </c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5"/>
      <c r="U132" s="5"/>
      <c r="V132" s="5"/>
    </row>
    <row r="133" spans="1:22" x14ac:dyDescent="0.2">
      <c r="A133" s="2"/>
      <c r="B133" s="4"/>
      <c r="C133" s="4"/>
      <c r="D133" s="4"/>
      <c r="E133" s="4"/>
      <c r="F133" s="4">
        <f t="shared" si="5"/>
        <v>0</v>
      </c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5"/>
    </row>
    <row r="134" spans="1:22" x14ac:dyDescent="0.2">
      <c r="A134" s="2"/>
      <c r="B134" s="4"/>
      <c r="C134" s="4"/>
      <c r="D134" s="4"/>
      <c r="E134" s="4"/>
      <c r="F134" s="4">
        <f t="shared" si="5"/>
        <v>0</v>
      </c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8"/>
    </row>
    <row r="135" spans="1:22" x14ac:dyDescent="0.2">
      <c r="A135" s="2"/>
      <c r="B135" s="4"/>
      <c r="C135" s="4"/>
      <c r="D135" s="4"/>
      <c r="E135" s="4"/>
      <c r="F135" s="4">
        <f t="shared" si="5"/>
        <v>0</v>
      </c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8"/>
    </row>
    <row r="136" spans="1:22" x14ac:dyDescent="0.2">
      <c r="A136" s="2"/>
      <c r="B136" s="4"/>
      <c r="C136" s="4"/>
      <c r="D136" s="4"/>
      <c r="E136" s="4"/>
      <c r="F136" s="4">
        <f t="shared" si="5"/>
        <v>0</v>
      </c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8"/>
    </row>
    <row r="137" spans="1:22" x14ac:dyDescent="0.2">
      <c r="A137" s="6"/>
      <c r="B137" s="4"/>
      <c r="C137" s="4"/>
      <c r="D137" s="4"/>
      <c r="E137" s="4"/>
      <c r="F137" s="4">
        <f>E137+F138</f>
        <v>0</v>
      </c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5"/>
      <c r="U137" s="5"/>
      <c r="V137" s="8"/>
    </row>
    <row r="138" spans="1:22" x14ac:dyDescent="0.2">
      <c r="A138" s="6"/>
      <c r="B138" s="4"/>
      <c r="C138" s="4"/>
      <c r="D138" s="4"/>
      <c r="E138" s="4"/>
      <c r="F138" s="4">
        <f>E138</f>
        <v>0</v>
      </c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5"/>
      <c r="U138" s="5"/>
      <c r="V138" s="8"/>
    </row>
    <row r="139" spans="1:22" x14ac:dyDescent="0.2">
      <c r="A139" s="6"/>
      <c r="B139" s="4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5"/>
      <c r="U139" s="5"/>
      <c r="V139" s="8"/>
    </row>
    <row r="140" spans="1:22" x14ac:dyDescent="0.2">
      <c r="A140" s="6"/>
      <c r="B140" s="4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5"/>
      <c r="U140" s="5"/>
      <c r="V140" s="8"/>
    </row>
    <row r="141" spans="1:22" x14ac:dyDescent="0.2">
      <c r="A141" s="6"/>
      <c r="B141" s="4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5"/>
      <c r="U141" s="5"/>
      <c r="V141" s="8"/>
    </row>
    <row r="142" spans="1:22" x14ac:dyDescent="0.2">
      <c r="A142" s="2"/>
      <c r="B142" s="4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5"/>
      <c r="U142" s="5"/>
      <c r="V142" s="8"/>
    </row>
    <row r="143" spans="1:22" x14ac:dyDescent="0.2">
      <c r="A143" s="2"/>
      <c r="B143" s="4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5"/>
      <c r="U143" s="5"/>
      <c r="V143" s="8"/>
    </row>
    <row r="144" spans="1:22" x14ac:dyDescent="0.2">
      <c r="A144" s="2"/>
      <c r="B144" s="4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5"/>
      <c r="U144" s="5"/>
      <c r="V144" s="8"/>
    </row>
    <row r="145" spans="1:22" x14ac:dyDescent="0.2">
      <c r="A145" s="2"/>
      <c r="B145" s="4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5"/>
      <c r="U145" s="5"/>
      <c r="V145" s="8"/>
    </row>
    <row r="146" spans="1:22" x14ac:dyDescent="0.2">
      <c r="A146" s="2"/>
      <c r="B146" s="4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5"/>
      <c r="U146" s="5"/>
      <c r="V146" s="8"/>
    </row>
    <row r="172" spans="1:3" x14ac:dyDescent="0.2">
      <c r="A172" t="e" cm="1">
        <f t="array" aca="1" ref="A172" ca="1">INDIRECT("'" &amp; E1 &amp; "'!$A$2:$A$66")</f>
        <v>#REF!</v>
      </c>
      <c r="B172" t="e" cm="1">
        <f t="array" aca="1" ref="B172" ca="1">INDIRECT("'" &amp; E1 &amp; "'!$B$2:$B$66")</f>
        <v>#REF!</v>
      </c>
      <c r="C172" t="e" cm="1">
        <f t="array" aca="1" ref="C172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A2EEE4-700C-DF40-AC88-CBA064BCC1EE}">
  <sheetPr codeName="Sheet27"/>
  <dimension ref="A1:V172"/>
  <sheetViews>
    <sheetView workbookViewId="0">
      <pane ySplit="2" topLeftCell="A3" activePane="bottomLeft" state="frozen"/>
      <selection activeCell="N24" sqref="N24"/>
      <selection pane="bottomLeft" activeCell="N24" sqref="N24"/>
    </sheetView>
  </sheetViews>
  <sheetFormatPr baseColWidth="10" defaultRowHeight="16" x14ac:dyDescent="0.2"/>
  <cols>
    <col min="1" max="1" width="21.1640625" customWidth="1"/>
    <col min="2" max="2" width="15.1640625" customWidth="1"/>
    <col min="3" max="3" width="14.6640625" customWidth="1"/>
    <col min="4" max="4" width="16.5" customWidth="1"/>
    <col min="5" max="5" width="19.33203125" customWidth="1"/>
    <col min="6" max="6" width="21.5" customWidth="1"/>
    <col min="7" max="7" width="13" customWidth="1"/>
    <col min="8" max="8" width="12.83203125" customWidth="1"/>
    <col min="9" max="9" width="13.83203125" customWidth="1"/>
    <col min="10" max="10" width="18.33203125" customWidth="1"/>
    <col min="11" max="11" width="16.6640625" customWidth="1"/>
    <col min="18" max="18" width="13" customWidth="1"/>
    <col min="19" max="19" width="16.33203125" customWidth="1"/>
  </cols>
  <sheetData>
    <row r="1" spans="1:22" x14ac:dyDescent="0.2">
      <c r="B1" s="72" t="s">
        <v>5</v>
      </c>
      <c r="C1" s="72"/>
      <c r="D1" s="72"/>
      <c r="E1" s="72"/>
      <c r="F1" s="72"/>
      <c r="G1" s="73" t="s">
        <v>6</v>
      </c>
      <c r="H1" s="73"/>
      <c r="I1" s="73"/>
      <c r="J1" s="73"/>
      <c r="K1" s="73"/>
      <c r="L1" s="74" t="s">
        <v>15</v>
      </c>
      <c r="M1" s="74"/>
      <c r="N1" s="74"/>
      <c r="O1" s="74"/>
      <c r="P1" s="74"/>
      <c r="Q1" s="74"/>
      <c r="R1" s="74"/>
      <c r="S1" s="74"/>
      <c r="T1" s="74"/>
      <c r="U1" s="74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235</v>
      </c>
      <c r="O2" s="1" t="s">
        <v>236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257</v>
      </c>
      <c r="U2" s="1" t="s">
        <v>258</v>
      </c>
      <c r="V2" s="1" t="s">
        <v>237</v>
      </c>
    </row>
    <row r="3" spans="1:22" x14ac:dyDescent="0.2">
      <c r="A3" s="16" t="s">
        <v>294</v>
      </c>
      <c r="B3" s="4">
        <v>667400</v>
      </c>
      <c r="C3" s="4">
        <v>288300</v>
      </c>
      <c r="D3" s="4">
        <v>379100</v>
      </c>
      <c r="E3" s="4">
        <v>8576480000</v>
      </c>
      <c r="F3" s="4">
        <f t="shared" ref="F3:F79" si="0">E3+F4</f>
        <v>124361470000</v>
      </c>
      <c r="K3">
        <f t="shared" ref="K3:K25" si="1">K4+J3</f>
        <v>11214734000</v>
      </c>
      <c r="L3" s="4">
        <v>1776</v>
      </c>
      <c r="M3" s="4">
        <v>2963</v>
      </c>
      <c r="N3" s="4">
        <v>167</v>
      </c>
      <c r="O3" s="4">
        <v>309</v>
      </c>
      <c r="P3" s="4">
        <v>2855600</v>
      </c>
      <c r="Q3" s="4">
        <v>5897800</v>
      </c>
      <c r="R3" s="5">
        <v>2.3E-3</v>
      </c>
      <c r="S3" s="4">
        <v>8756800</v>
      </c>
      <c r="T3" s="4">
        <f t="shared" ref="T3:T70" si="2">AVERAGE(S4,S13)</f>
        <v>10776255</v>
      </c>
      <c r="U3" s="4">
        <f t="shared" ref="U3:U72" si="3">MIN(S4:S8)</f>
        <v>5886820</v>
      </c>
      <c r="V3" s="5">
        <v>1.7600000000000001E-2</v>
      </c>
    </row>
    <row r="4" spans="1:22" x14ac:dyDescent="0.2">
      <c r="A4" s="16" t="s">
        <v>293</v>
      </c>
      <c r="B4" s="4">
        <v>376200</v>
      </c>
      <c r="C4" s="4">
        <v>372600</v>
      </c>
      <c r="D4" s="4">
        <v>3600</v>
      </c>
      <c r="E4" s="4">
        <v>113440000</v>
      </c>
      <c r="F4" s="4">
        <f t="shared" si="0"/>
        <v>115784990000</v>
      </c>
      <c r="G4" s="4">
        <v>0</v>
      </c>
      <c r="H4" s="4">
        <v>0</v>
      </c>
      <c r="I4" s="4">
        <v>0</v>
      </c>
      <c r="J4" s="4">
        <v>167795000</v>
      </c>
      <c r="K4">
        <f t="shared" si="1"/>
        <v>11214734000</v>
      </c>
      <c r="L4" s="4">
        <v>3641</v>
      </c>
      <c r="M4" s="4">
        <v>3479</v>
      </c>
      <c r="N4" s="4">
        <v>350</v>
      </c>
      <c r="O4" s="4">
        <v>348</v>
      </c>
      <c r="P4" s="4">
        <v>5989600</v>
      </c>
      <c r="Q4" s="4">
        <v>5913200</v>
      </c>
      <c r="R4" s="5">
        <v>2.3E-3</v>
      </c>
      <c r="S4" s="4">
        <v>12370800</v>
      </c>
      <c r="T4" s="4">
        <f t="shared" si="2"/>
        <v>12849391.5</v>
      </c>
      <c r="U4" s="4">
        <f t="shared" si="3"/>
        <v>5886820</v>
      </c>
      <c r="V4" s="5">
        <v>2.4E-2</v>
      </c>
    </row>
    <row r="5" spans="1:22" x14ac:dyDescent="0.2">
      <c r="A5" s="16" t="s">
        <v>292</v>
      </c>
      <c r="B5" s="4">
        <v>464700</v>
      </c>
      <c r="C5" s="4">
        <v>433800</v>
      </c>
      <c r="D5" s="4">
        <v>30900</v>
      </c>
      <c r="E5" s="4">
        <v>718510000</v>
      </c>
      <c r="F5" s="4">
        <f t="shared" si="0"/>
        <v>115671550000</v>
      </c>
      <c r="G5" s="4">
        <v>0</v>
      </c>
      <c r="H5" s="4">
        <v>0</v>
      </c>
      <c r="I5" s="4">
        <v>0</v>
      </c>
      <c r="J5" s="4">
        <v>-51290000</v>
      </c>
      <c r="K5">
        <f t="shared" si="1"/>
        <v>11046939000</v>
      </c>
      <c r="L5" s="4">
        <v>2849</v>
      </c>
      <c r="M5" s="4">
        <v>4511</v>
      </c>
      <c r="N5" s="4">
        <v>255</v>
      </c>
      <c r="O5" s="4">
        <v>406</v>
      </c>
      <c r="P5" s="4">
        <v>4779800</v>
      </c>
      <c r="Q5" s="4">
        <v>7254400</v>
      </c>
      <c r="R5" s="5">
        <v>-1.3100000000000001E-2</v>
      </c>
      <c r="S5" s="4">
        <v>12908271</v>
      </c>
      <c r="T5" s="4">
        <f t="shared" si="2"/>
        <v>13476716</v>
      </c>
      <c r="U5" s="4">
        <f t="shared" si="3"/>
        <v>5886820</v>
      </c>
      <c r="V5" s="5">
        <v>2.4E-2</v>
      </c>
    </row>
    <row r="6" spans="1:22" x14ac:dyDescent="0.2">
      <c r="A6" s="16" t="s">
        <v>291</v>
      </c>
      <c r="B6" s="4">
        <v>426500</v>
      </c>
      <c r="C6" s="4">
        <v>1325572</v>
      </c>
      <c r="D6" s="4">
        <v>-899072</v>
      </c>
      <c r="E6" s="4">
        <v>-20168110000</v>
      </c>
      <c r="F6" s="4">
        <f t="shared" si="0"/>
        <v>114953040000</v>
      </c>
      <c r="G6" s="4">
        <v>150000</v>
      </c>
      <c r="H6" s="4">
        <v>0</v>
      </c>
      <c r="I6" s="4">
        <v>150000</v>
      </c>
      <c r="J6" s="4">
        <v>3346500000</v>
      </c>
      <c r="K6">
        <f t="shared" si="1"/>
        <v>11098229000</v>
      </c>
      <c r="L6" s="4">
        <v>6074</v>
      </c>
      <c r="M6" s="4">
        <v>3665</v>
      </c>
      <c r="N6" s="4">
        <v>550</v>
      </c>
      <c r="O6" s="4">
        <v>374</v>
      </c>
      <c r="P6" s="4">
        <v>10469400</v>
      </c>
      <c r="Q6" s="4">
        <v>6296200</v>
      </c>
      <c r="R6" s="5">
        <v>6.0199999999999997E-2</v>
      </c>
      <c r="S6" s="4">
        <v>19801560</v>
      </c>
      <c r="T6" s="4">
        <f t="shared" si="2"/>
        <v>9089596.5</v>
      </c>
      <c r="U6" s="4">
        <f t="shared" si="3"/>
        <v>5886820</v>
      </c>
      <c r="V6" s="5">
        <v>6.3399999999999998E-2</v>
      </c>
    </row>
    <row r="7" spans="1:22" x14ac:dyDescent="0.2">
      <c r="A7" s="16" t="s">
        <v>288</v>
      </c>
      <c r="B7" s="4">
        <v>326600</v>
      </c>
      <c r="C7" s="4">
        <v>351987</v>
      </c>
      <c r="D7" s="4">
        <v>-25387</v>
      </c>
      <c r="E7" s="4">
        <v>-530030000</v>
      </c>
      <c r="F7" s="4">
        <f t="shared" si="0"/>
        <v>135121150000</v>
      </c>
      <c r="G7" s="4">
        <v>50000</v>
      </c>
      <c r="H7" s="4">
        <v>0</v>
      </c>
      <c r="I7" s="4">
        <v>50000</v>
      </c>
      <c r="J7" s="4">
        <v>1090000000</v>
      </c>
      <c r="K7">
        <f t="shared" si="1"/>
        <v>7751729000</v>
      </c>
      <c r="L7" s="4">
        <v>1425</v>
      </c>
      <c r="M7" s="4">
        <v>2049</v>
      </c>
      <c r="N7" s="4">
        <v>97</v>
      </c>
      <c r="O7" s="4">
        <v>196</v>
      </c>
      <c r="P7" s="4">
        <v>2047000</v>
      </c>
      <c r="Q7" s="4">
        <v>3835900</v>
      </c>
      <c r="R7" s="5">
        <v>-4.5999999999999999E-3</v>
      </c>
      <c r="S7" s="4">
        <v>5886820</v>
      </c>
      <c r="T7" s="4">
        <f t="shared" si="2"/>
        <v>12704852</v>
      </c>
      <c r="U7" s="4">
        <f t="shared" si="3"/>
        <v>10393898</v>
      </c>
      <c r="V7" s="5">
        <v>1.8200000000000001E-2</v>
      </c>
    </row>
    <row r="8" spans="1:22" x14ac:dyDescent="0.2">
      <c r="A8" s="16" t="s">
        <v>287</v>
      </c>
      <c r="B8" s="4">
        <v>28600</v>
      </c>
      <c r="C8" s="4">
        <v>648900</v>
      </c>
      <c r="D8" s="4">
        <v>-620300</v>
      </c>
      <c r="E8" s="4">
        <v>-13515880000</v>
      </c>
      <c r="F8" s="4">
        <f t="shared" si="0"/>
        <v>135651180000</v>
      </c>
      <c r="G8" s="4">
        <v>83200</v>
      </c>
      <c r="H8" s="4">
        <v>0</v>
      </c>
      <c r="I8" s="4">
        <v>83200</v>
      </c>
      <c r="J8" s="4">
        <v>1824095000</v>
      </c>
      <c r="K8">
        <f t="shared" si="1"/>
        <v>6661729000</v>
      </c>
      <c r="L8" s="4">
        <v>2942</v>
      </c>
      <c r="M8" s="4">
        <v>4041</v>
      </c>
      <c r="N8" s="4">
        <v>314</v>
      </c>
      <c r="O8" s="4">
        <v>383</v>
      </c>
      <c r="P8" s="4">
        <v>5256500</v>
      </c>
      <c r="Q8" s="4">
        <v>6847900</v>
      </c>
      <c r="R8" s="5">
        <v>-1.8000000000000002E-2</v>
      </c>
      <c r="S8" s="4">
        <v>12536878</v>
      </c>
      <c r="T8" s="4">
        <f t="shared" si="2"/>
        <v>11065242</v>
      </c>
      <c r="U8" s="4">
        <f t="shared" si="3"/>
        <v>9181710</v>
      </c>
      <c r="V8" s="5">
        <v>2.7200000000000002E-2</v>
      </c>
    </row>
    <row r="9" spans="1:22" x14ac:dyDescent="0.2">
      <c r="A9" s="16" t="s">
        <v>286</v>
      </c>
      <c r="B9" s="4">
        <v>1490300</v>
      </c>
      <c r="C9" s="4">
        <v>363700</v>
      </c>
      <c r="D9" s="4">
        <v>1126600</v>
      </c>
      <c r="E9" s="4">
        <v>24859070000</v>
      </c>
      <c r="F9" s="4">
        <f t="shared" si="0"/>
        <v>149167060000</v>
      </c>
      <c r="K9">
        <f t="shared" si="1"/>
        <v>4837634000</v>
      </c>
      <c r="L9" s="4">
        <v>2381</v>
      </c>
      <c r="M9" s="4">
        <v>2911</v>
      </c>
      <c r="N9" s="4">
        <v>245</v>
      </c>
      <c r="O9" s="4">
        <v>289</v>
      </c>
      <c r="P9" s="4">
        <v>4541300</v>
      </c>
      <c r="Q9" s="4">
        <v>5191900</v>
      </c>
      <c r="R9" s="5">
        <v>1.8500000000000003E-2</v>
      </c>
      <c r="S9" s="4">
        <v>10393898</v>
      </c>
      <c r="T9" s="4">
        <f t="shared" si="2"/>
        <v>17383625</v>
      </c>
      <c r="U9" s="4">
        <f t="shared" si="3"/>
        <v>9181710</v>
      </c>
      <c r="V9" s="5">
        <v>1.5900000000000001E-2</v>
      </c>
    </row>
    <row r="10" spans="1:22" x14ac:dyDescent="0.2">
      <c r="A10" s="16" t="s">
        <v>281</v>
      </c>
      <c r="B10" s="4">
        <v>559500</v>
      </c>
      <c r="C10" s="4">
        <v>938100</v>
      </c>
      <c r="D10" s="4">
        <v>-378600</v>
      </c>
      <c r="E10" s="4">
        <v>-8146720000</v>
      </c>
      <c r="F10" s="4">
        <f t="shared" si="0"/>
        <v>124307990000</v>
      </c>
      <c r="G10" s="4">
        <v>69900</v>
      </c>
      <c r="H10" s="4">
        <v>0</v>
      </c>
      <c r="I10" s="4">
        <v>69900</v>
      </c>
      <c r="J10" s="4">
        <v>1512905000</v>
      </c>
      <c r="K10">
        <f t="shared" si="1"/>
        <v>4837634000</v>
      </c>
      <c r="L10" s="4">
        <v>3312</v>
      </c>
      <c r="M10" s="4">
        <v>8922</v>
      </c>
      <c r="N10" s="4">
        <v>306</v>
      </c>
      <c r="O10" s="4">
        <v>682</v>
      </c>
      <c r="P10" s="4">
        <v>5704900</v>
      </c>
      <c r="Q10" s="4">
        <v>12574000</v>
      </c>
      <c r="R10" s="5">
        <v>-9.1000000000000004E-3</v>
      </c>
      <c r="S10" s="4">
        <v>19610118</v>
      </c>
      <c r="T10" s="4">
        <f t="shared" si="2"/>
        <v>12004356</v>
      </c>
      <c r="U10" s="4">
        <f t="shared" si="3"/>
        <v>7151872</v>
      </c>
      <c r="V10" s="5">
        <v>2.9700000000000001E-2</v>
      </c>
    </row>
    <row r="11" spans="1:22" x14ac:dyDescent="0.2">
      <c r="A11" s="16" t="s">
        <v>273</v>
      </c>
      <c r="B11" s="4">
        <v>118400</v>
      </c>
      <c r="C11" s="4">
        <v>1919574</v>
      </c>
      <c r="D11" s="4">
        <v>-1801174</v>
      </c>
      <c r="E11" s="4">
        <v>-39733320000</v>
      </c>
      <c r="F11" s="4">
        <f t="shared" si="0"/>
        <v>132454710000</v>
      </c>
      <c r="G11" s="4">
        <v>111000</v>
      </c>
      <c r="H11" s="4">
        <v>310000</v>
      </c>
      <c r="I11" s="4">
        <v>-199000</v>
      </c>
      <c r="J11" s="4">
        <v>-4255225000</v>
      </c>
      <c r="K11">
        <f t="shared" si="1"/>
        <v>3324729000</v>
      </c>
      <c r="L11" s="4">
        <v>3304</v>
      </c>
      <c r="M11" s="4">
        <v>7443</v>
      </c>
      <c r="N11" s="4">
        <v>303</v>
      </c>
      <c r="O11" s="4">
        <v>595</v>
      </c>
      <c r="P11" s="4">
        <v>5293900</v>
      </c>
      <c r="Q11" s="4">
        <v>11554000</v>
      </c>
      <c r="R11" s="5">
        <v>-2.0099999999999996E-2</v>
      </c>
      <c r="S11" s="4">
        <v>16849800</v>
      </c>
      <c r="T11" s="4">
        <f t="shared" si="2"/>
        <v>10833330</v>
      </c>
      <c r="U11" s="4">
        <f t="shared" si="3"/>
        <v>7151872</v>
      </c>
      <c r="V11" s="5">
        <v>2.6800000000000001E-2</v>
      </c>
    </row>
    <row r="12" spans="1:22" x14ac:dyDescent="0.2">
      <c r="A12" s="16" t="s">
        <v>272</v>
      </c>
      <c r="B12" s="4">
        <v>90400</v>
      </c>
      <c r="C12" s="4">
        <v>603621</v>
      </c>
      <c r="D12" s="4">
        <v>-513221</v>
      </c>
      <c r="E12" s="4">
        <v>-11467970000</v>
      </c>
      <c r="F12" s="4">
        <f t="shared" si="0"/>
        <v>172188030000</v>
      </c>
      <c r="K12">
        <f t="shared" si="1"/>
        <v>7579954000</v>
      </c>
      <c r="L12" s="4">
        <v>1600</v>
      </c>
      <c r="M12" s="4">
        <v>3674</v>
      </c>
      <c r="N12" s="4">
        <v>180</v>
      </c>
      <c r="O12" s="4">
        <v>363</v>
      </c>
      <c r="P12" s="4">
        <v>3716700</v>
      </c>
      <c r="Q12" s="4">
        <v>6328300</v>
      </c>
      <c r="R12" s="5">
        <v>0</v>
      </c>
      <c r="S12" s="4">
        <v>10818460</v>
      </c>
      <c r="T12" s="4">
        <f t="shared" si="2"/>
        <v>7241534</v>
      </c>
      <c r="U12" s="4">
        <f t="shared" si="3"/>
        <v>7151872</v>
      </c>
      <c r="V12" s="5">
        <v>1.55E-2</v>
      </c>
    </row>
    <row r="13" spans="1:22" x14ac:dyDescent="0.2">
      <c r="A13" s="16" t="s">
        <v>248</v>
      </c>
      <c r="B13" s="4">
        <v>13600</v>
      </c>
      <c r="C13" s="4">
        <v>392451</v>
      </c>
      <c r="D13" s="4">
        <v>-378851</v>
      </c>
      <c r="E13" s="4">
        <v>-8457710000</v>
      </c>
      <c r="F13" s="4">
        <f t="shared" si="0"/>
        <v>183656000000</v>
      </c>
      <c r="G13" s="4">
        <v>81100</v>
      </c>
      <c r="H13" s="4">
        <v>1100</v>
      </c>
      <c r="I13" s="4">
        <v>80000</v>
      </c>
      <c r="J13" s="4">
        <v>1786780000</v>
      </c>
      <c r="K13">
        <f t="shared" si="1"/>
        <v>7579954000</v>
      </c>
      <c r="L13" s="4">
        <v>1729</v>
      </c>
      <c r="M13" s="4">
        <v>3671</v>
      </c>
      <c r="N13" s="4">
        <v>171</v>
      </c>
      <c r="O13" s="4">
        <v>297</v>
      </c>
      <c r="P13" s="4">
        <v>2930700</v>
      </c>
      <c r="Q13" s="4">
        <v>5791100</v>
      </c>
      <c r="R13" s="5">
        <v>-4.4000000000000003E-3</v>
      </c>
      <c r="S13" s="4">
        <v>9181710</v>
      </c>
      <c r="T13" s="4">
        <f t="shared" si="2"/>
        <v>10929907</v>
      </c>
      <c r="U13" s="4">
        <f t="shared" si="3"/>
        <v>7151872</v>
      </c>
      <c r="V13" s="5">
        <v>1.78E-2</v>
      </c>
    </row>
    <row r="14" spans="1:22" x14ac:dyDescent="0.2">
      <c r="A14" s="16" t="s">
        <v>240</v>
      </c>
      <c r="B14" s="4">
        <v>244100</v>
      </c>
      <c r="C14" s="4">
        <v>62370</v>
      </c>
      <c r="D14" s="4">
        <v>181730</v>
      </c>
      <c r="E14" s="4">
        <v>4104840000</v>
      </c>
      <c r="F14" s="4">
        <f t="shared" si="0"/>
        <v>192113710000</v>
      </c>
      <c r="K14">
        <f t="shared" si="1"/>
        <v>5793174000</v>
      </c>
      <c r="L14" s="4">
        <v>2764</v>
      </c>
      <c r="M14" s="4">
        <v>3680</v>
      </c>
      <c r="N14" s="4">
        <v>309</v>
      </c>
      <c r="O14" s="4">
        <v>390</v>
      </c>
      <c r="P14" s="4">
        <v>5130100</v>
      </c>
      <c r="Q14" s="4">
        <v>7129200</v>
      </c>
      <c r="R14" s="5">
        <v>-8.8000000000000005E-3</v>
      </c>
      <c r="S14" s="4">
        <v>12790512</v>
      </c>
      <c r="T14" s="4">
        <f t="shared" si="2"/>
        <v>5810247.5</v>
      </c>
      <c r="U14" s="4">
        <f t="shared" si="3"/>
        <v>7151872</v>
      </c>
      <c r="V14" s="5">
        <v>1.7600000000000001E-2</v>
      </c>
    </row>
    <row r="15" spans="1:22" x14ac:dyDescent="0.2">
      <c r="A15" s="16" t="s">
        <v>239</v>
      </c>
      <c r="B15" s="4">
        <v>704700</v>
      </c>
      <c r="C15" s="4">
        <v>65386</v>
      </c>
      <c r="D15" s="4">
        <v>639314</v>
      </c>
      <c r="E15" s="4">
        <v>14415800000</v>
      </c>
      <c r="F15" s="4">
        <f t="shared" si="0"/>
        <v>188008870000</v>
      </c>
      <c r="K15">
        <f t="shared" si="1"/>
        <v>5793174000</v>
      </c>
      <c r="L15" s="4">
        <v>2040</v>
      </c>
      <c r="M15" s="4">
        <v>1729</v>
      </c>
      <c r="N15" s="4">
        <v>222</v>
      </c>
      <c r="O15" s="4">
        <v>204</v>
      </c>
      <c r="P15" s="4">
        <v>3463800</v>
      </c>
      <c r="Q15" s="4">
        <v>3135500</v>
      </c>
      <c r="R15" s="5">
        <v>2.2599999999999999E-2</v>
      </c>
      <c r="S15" s="4">
        <v>7151872</v>
      </c>
      <c r="T15" s="4">
        <f t="shared" si="2"/>
        <v>10192918</v>
      </c>
      <c r="U15" s="4">
        <f t="shared" si="3"/>
        <v>7158912</v>
      </c>
      <c r="V15" s="5">
        <v>2.6499999999999999E-2</v>
      </c>
    </row>
    <row r="16" spans="1:22" x14ac:dyDescent="0.2">
      <c r="A16" s="16" t="s">
        <v>238</v>
      </c>
      <c r="B16" s="4">
        <v>85600</v>
      </c>
      <c r="C16" s="4">
        <v>94100</v>
      </c>
      <c r="D16" s="4">
        <v>-8500</v>
      </c>
      <c r="E16" s="4">
        <v>-191350000</v>
      </c>
      <c r="F16" s="4">
        <f t="shared" si="0"/>
        <v>173593070000</v>
      </c>
      <c r="K16">
        <f t="shared" si="1"/>
        <v>5793174000</v>
      </c>
      <c r="L16" s="4">
        <v>2064</v>
      </c>
      <c r="M16" s="4">
        <v>4100</v>
      </c>
      <c r="N16" s="4">
        <v>225</v>
      </c>
      <c r="O16" s="4">
        <v>445</v>
      </c>
      <c r="P16" s="4">
        <v>3740700</v>
      </c>
      <c r="Q16" s="4">
        <v>7684300</v>
      </c>
      <c r="R16" s="5">
        <v>-2.8500000000000001E-2</v>
      </c>
      <c r="S16" s="4">
        <v>12292373</v>
      </c>
      <c r="T16" s="4">
        <f t="shared" si="2"/>
        <v>9426587.5</v>
      </c>
      <c r="U16" s="4">
        <f t="shared" si="3"/>
        <v>7158912</v>
      </c>
      <c r="V16" s="5">
        <v>3.7000000000000005E-2</v>
      </c>
    </row>
    <row r="17" spans="1:21" x14ac:dyDescent="0.2">
      <c r="A17" s="16" t="s">
        <v>234</v>
      </c>
      <c r="B17" s="4">
        <v>1603100</v>
      </c>
      <c r="C17" s="4">
        <v>94200</v>
      </c>
      <c r="D17" s="4">
        <v>1508900</v>
      </c>
      <c r="E17" s="4">
        <v>34381040000</v>
      </c>
      <c r="F17" s="4">
        <f t="shared" si="0"/>
        <v>173784420000</v>
      </c>
      <c r="K17">
        <f t="shared" si="1"/>
        <v>5793174000</v>
      </c>
      <c r="L17" s="4">
        <v>2348</v>
      </c>
      <c r="M17" s="4">
        <v>2838</v>
      </c>
      <c r="N17" s="4">
        <v>275</v>
      </c>
      <c r="O17" s="4">
        <v>267</v>
      </c>
      <c r="P17" s="4">
        <v>454600</v>
      </c>
      <c r="Q17" s="4">
        <v>728200</v>
      </c>
      <c r="R17" s="5">
        <v>4.5000000000000005E-3</v>
      </c>
      <c r="S17" s="4">
        <v>12872826</v>
      </c>
      <c r="T17" s="4">
        <f t="shared" si="2"/>
        <v>10442207</v>
      </c>
      <c r="U17" s="4">
        <f t="shared" si="3"/>
        <v>5301358</v>
      </c>
    </row>
    <row r="18" spans="1:21" x14ac:dyDescent="0.2">
      <c r="A18" s="16" t="s">
        <v>233</v>
      </c>
      <c r="B18" s="4">
        <v>1757500</v>
      </c>
      <c r="C18" s="4">
        <v>71376</v>
      </c>
      <c r="D18" s="4">
        <v>1686124</v>
      </c>
      <c r="E18" s="4">
        <v>38228400000</v>
      </c>
      <c r="F18" s="4">
        <f t="shared" si="0"/>
        <v>139403380000</v>
      </c>
      <c r="G18" s="4">
        <v>155200</v>
      </c>
      <c r="H18" s="4">
        <v>137</v>
      </c>
      <c r="I18" s="4">
        <v>155063</v>
      </c>
      <c r="J18" s="4">
        <v>3490084000</v>
      </c>
      <c r="K18">
        <f t="shared" si="1"/>
        <v>5793174000</v>
      </c>
      <c r="L18" s="4"/>
      <c r="M18" s="4"/>
      <c r="N18" s="4"/>
      <c r="O18" s="4"/>
      <c r="P18" s="4">
        <v>6594400</v>
      </c>
      <c r="Q18" s="4">
        <v>4228800</v>
      </c>
      <c r="R18" s="5">
        <v>1.1200000000000002E-2</v>
      </c>
      <c r="S18" s="4">
        <v>11736586</v>
      </c>
      <c r="T18" s="4">
        <f t="shared" si="2"/>
        <v>12646913.5</v>
      </c>
      <c r="U18" s="4">
        <f t="shared" si="3"/>
        <v>5301358</v>
      </c>
    </row>
    <row r="19" spans="1:21" x14ac:dyDescent="0.2">
      <c r="A19" s="16" t="s">
        <v>232</v>
      </c>
      <c r="B19" s="4">
        <v>309900</v>
      </c>
      <c r="C19" s="4">
        <v>44874</v>
      </c>
      <c r="D19" s="4">
        <v>265026</v>
      </c>
      <c r="E19" s="4">
        <v>5962420000</v>
      </c>
      <c r="F19" s="4">
        <f t="shared" si="0"/>
        <v>101174980000</v>
      </c>
      <c r="K19">
        <f t="shared" si="1"/>
        <v>2303090000</v>
      </c>
      <c r="L19" s="4"/>
      <c r="M19" s="4"/>
      <c r="N19" s="4"/>
      <c r="O19" s="4"/>
      <c r="P19" s="4">
        <v>8568100</v>
      </c>
      <c r="Q19" s="4">
        <v>5798600</v>
      </c>
      <c r="R19" s="5">
        <v>1.5900000000000001E-2</v>
      </c>
      <c r="S19" s="4">
        <v>15157132</v>
      </c>
      <c r="T19" s="4">
        <f t="shared" si="2"/>
        <v>10008716.5</v>
      </c>
      <c r="U19" s="4">
        <f t="shared" si="3"/>
        <v>4468623</v>
      </c>
    </row>
    <row r="20" spans="1:21" x14ac:dyDescent="0.2">
      <c r="A20" s="16" t="s">
        <v>231</v>
      </c>
      <c r="B20" s="4">
        <v>131100</v>
      </c>
      <c r="C20" s="4">
        <v>172500</v>
      </c>
      <c r="D20" s="4">
        <v>-41400</v>
      </c>
      <c r="E20" s="4">
        <v>-912170000</v>
      </c>
      <c r="F20" s="4">
        <f t="shared" si="0"/>
        <v>95212560000</v>
      </c>
      <c r="K20">
        <f t="shared" si="1"/>
        <v>2303090000</v>
      </c>
      <c r="L20" s="4"/>
      <c r="M20" s="4"/>
      <c r="N20" s="4"/>
      <c r="O20" s="4"/>
      <c r="P20" s="4">
        <v>3727700</v>
      </c>
      <c r="Q20" s="4">
        <v>2988100</v>
      </c>
      <c r="R20" s="5">
        <v>6.8999999999999999E-3</v>
      </c>
      <c r="S20" s="4">
        <v>7158912</v>
      </c>
      <c r="T20" s="4">
        <f t="shared" si="2"/>
        <v>8591495.5</v>
      </c>
      <c r="U20" s="4">
        <f t="shared" si="3"/>
        <v>4468623</v>
      </c>
    </row>
    <row r="21" spans="1:21" x14ac:dyDescent="0.2">
      <c r="A21" s="16" t="s">
        <v>230</v>
      </c>
      <c r="B21" s="4">
        <v>172500</v>
      </c>
      <c r="C21" s="4">
        <v>82484</v>
      </c>
      <c r="D21" s="4">
        <v>90016</v>
      </c>
      <c r="E21" s="4">
        <v>1989000000</v>
      </c>
      <c r="F21" s="4">
        <f t="shared" si="0"/>
        <v>96124730000</v>
      </c>
      <c r="K21">
        <f t="shared" si="1"/>
        <v>2303090000</v>
      </c>
      <c r="L21" s="4"/>
      <c r="M21" s="4"/>
      <c r="N21" s="4"/>
      <c r="O21" s="4"/>
      <c r="P21" s="4">
        <v>5784400</v>
      </c>
      <c r="Q21" s="4">
        <v>4673600</v>
      </c>
      <c r="R21" s="5">
        <v>1.6299999999999999E-2</v>
      </c>
      <c r="S21" s="4">
        <v>10848200</v>
      </c>
      <c r="T21" s="4">
        <f t="shared" si="2"/>
        <v>6942885</v>
      </c>
      <c r="U21" s="4">
        <f t="shared" si="3"/>
        <v>4468623</v>
      </c>
    </row>
    <row r="22" spans="1:21" x14ac:dyDescent="0.2">
      <c r="A22" s="16" t="s">
        <v>229</v>
      </c>
      <c r="B22" s="4">
        <v>4000</v>
      </c>
      <c r="C22" s="4">
        <v>253154</v>
      </c>
      <c r="D22" s="4">
        <v>-249154</v>
      </c>
      <c r="E22" s="4">
        <v>-5410020000</v>
      </c>
      <c r="F22" s="4">
        <f t="shared" si="0"/>
        <v>94135730000</v>
      </c>
      <c r="G22" s="4">
        <v>43300</v>
      </c>
      <c r="H22" s="4">
        <v>44000</v>
      </c>
      <c r="I22" s="4">
        <v>-700</v>
      </c>
      <c r="J22" s="4">
        <v>-19300000</v>
      </c>
      <c r="K22">
        <f t="shared" si="1"/>
        <v>2303090000</v>
      </c>
      <c r="L22" s="4"/>
      <c r="M22" s="4"/>
      <c r="N22" s="4"/>
      <c r="O22" s="4"/>
      <c r="P22" s="4">
        <v>2045500</v>
      </c>
      <c r="Q22" s="4">
        <v>2880000</v>
      </c>
      <c r="R22" s="5">
        <v>-6.8000000000000005E-3</v>
      </c>
      <c r="S22" s="4">
        <v>5301358</v>
      </c>
      <c r="T22" s="4">
        <f t="shared" si="2"/>
        <v>13041386.5</v>
      </c>
      <c r="U22" s="4">
        <f t="shared" si="3"/>
        <v>4468623</v>
      </c>
    </row>
    <row r="23" spans="1:21" x14ac:dyDescent="0.2">
      <c r="A23" s="16" t="s">
        <v>228</v>
      </c>
      <c r="B23" s="4">
        <v>153400</v>
      </c>
      <c r="C23" s="4">
        <v>415408</v>
      </c>
      <c r="D23" s="4">
        <v>-262008</v>
      </c>
      <c r="E23" s="4">
        <v>-5591900000</v>
      </c>
      <c r="F23" s="4">
        <f t="shared" si="0"/>
        <v>99545750000</v>
      </c>
      <c r="G23" s="4">
        <v>60000</v>
      </c>
      <c r="H23" s="4">
        <v>150000</v>
      </c>
      <c r="I23" s="4">
        <v>-90000</v>
      </c>
      <c r="J23" s="4">
        <v>-1972030000</v>
      </c>
      <c r="K23">
        <f t="shared" si="1"/>
        <v>2322390000</v>
      </c>
      <c r="L23" s="4"/>
      <c r="M23" s="4"/>
      <c r="N23" s="4"/>
      <c r="O23" s="4"/>
      <c r="P23" s="4">
        <v>5371500</v>
      </c>
      <c r="Q23" s="4">
        <v>3380600</v>
      </c>
      <c r="R23" s="5">
        <v>1.1699999999999999E-2</v>
      </c>
      <c r="S23" s="4">
        <v>9069302</v>
      </c>
      <c r="T23" s="4">
        <f t="shared" si="2"/>
        <v>13388009.5</v>
      </c>
      <c r="U23" s="4">
        <f t="shared" si="3"/>
        <v>4468623</v>
      </c>
    </row>
    <row r="24" spans="1:21" x14ac:dyDescent="0.2">
      <c r="A24" s="16" t="s">
        <v>222</v>
      </c>
      <c r="B24" s="4">
        <v>6900</v>
      </c>
      <c r="C24" s="4">
        <v>577141</v>
      </c>
      <c r="D24" s="4">
        <v>-570241</v>
      </c>
      <c r="E24" s="4">
        <v>-12231980000</v>
      </c>
      <c r="F24" s="4">
        <f t="shared" si="0"/>
        <v>105137650000</v>
      </c>
      <c r="G24" s="4">
        <v>110000</v>
      </c>
      <c r="H24" s="4">
        <v>2200</v>
      </c>
      <c r="I24" s="4">
        <v>107800</v>
      </c>
      <c r="J24" s="4">
        <v>2316920000</v>
      </c>
      <c r="K24">
        <f t="shared" si="1"/>
        <v>4294420000</v>
      </c>
      <c r="L24" s="4"/>
      <c r="M24" s="4"/>
      <c r="N24" s="4"/>
      <c r="O24" s="4"/>
      <c r="P24" s="4">
        <v>2068700</v>
      </c>
      <c r="Q24" s="4">
        <v>1800900</v>
      </c>
      <c r="R24" s="5">
        <v>0</v>
      </c>
      <c r="S24" s="4">
        <v>4468623</v>
      </c>
      <c r="T24" s="4">
        <f t="shared" si="2"/>
        <v>9220792.5</v>
      </c>
      <c r="U24" s="4">
        <f t="shared" si="3"/>
        <v>5980349</v>
      </c>
    </row>
    <row r="25" spans="1:21" x14ac:dyDescent="0.2">
      <c r="A25" s="16" t="s">
        <v>213</v>
      </c>
      <c r="B25" s="4">
        <v>379200</v>
      </c>
      <c r="C25" s="4">
        <v>549583</v>
      </c>
      <c r="D25" s="4">
        <v>-170383</v>
      </c>
      <c r="E25" s="4">
        <v>-3585220000</v>
      </c>
      <c r="F25" s="4">
        <f t="shared" si="0"/>
        <v>117369630000</v>
      </c>
      <c r="G25" s="4">
        <v>341100</v>
      </c>
      <c r="H25" s="4">
        <v>248400</v>
      </c>
      <c r="I25" s="4">
        <v>92700</v>
      </c>
      <c r="J25" s="4">
        <v>1977500000</v>
      </c>
      <c r="K25">
        <f t="shared" si="1"/>
        <v>1977500000</v>
      </c>
      <c r="L25" s="4"/>
      <c r="M25" s="4"/>
      <c r="N25" s="4"/>
      <c r="O25" s="4"/>
      <c r="P25" s="4">
        <v>4143900</v>
      </c>
      <c r="Q25" s="4">
        <v>3138200</v>
      </c>
      <c r="R25" s="5">
        <v>3.6200000000000003E-2</v>
      </c>
      <c r="S25" s="4">
        <v>8093463</v>
      </c>
      <c r="T25" s="4">
        <f t="shared" si="2"/>
        <v>9223635</v>
      </c>
      <c r="U25" s="4">
        <f t="shared" si="3"/>
        <v>5980349</v>
      </c>
    </row>
    <row r="26" spans="1:21" x14ac:dyDescent="0.2">
      <c r="A26" s="16" t="s">
        <v>212</v>
      </c>
      <c r="B26" s="4">
        <v>65400</v>
      </c>
      <c r="C26" s="4">
        <v>545300</v>
      </c>
      <c r="D26" s="4">
        <v>-479900</v>
      </c>
      <c r="E26" s="4">
        <v>-10009580000</v>
      </c>
      <c r="F26" s="4">
        <f t="shared" si="0"/>
        <v>120954850000</v>
      </c>
      <c r="K26">
        <f>K27+J26</f>
        <v>0</v>
      </c>
      <c r="L26" s="4"/>
      <c r="M26" s="4"/>
      <c r="N26" s="4"/>
      <c r="O26" s="4"/>
      <c r="P26" s="4">
        <v>2216700</v>
      </c>
      <c r="Q26" s="4">
        <v>3071200</v>
      </c>
      <c r="R26" s="5">
        <v>-4.6999999999999993E-3</v>
      </c>
      <c r="S26" s="4">
        <v>5980349</v>
      </c>
      <c r="T26" s="4">
        <f t="shared" si="2"/>
        <v>14980146</v>
      </c>
      <c r="U26" s="4">
        <f t="shared" si="3"/>
        <v>6334791</v>
      </c>
    </row>
    <row r="27" spans="1:21" x14ac:dyDescent="0.2">
      <c r="A27" s="16" t="s">
        <v>211</v>
      </c>
      <c r="B27" s="4">
        <v>299300</v>
      </c>
      <c r="C27" s="4">
        <v>1920972</v>
      </c>
      <c r="D27" s="4">
        <v>-1621672</v>
      </c>
      <c r="E27" s="4">
        <v>-33734110000</v>
      </c>
      <c r="F27" s="4">
        <f t="shared" si="0"/>
        <v>130964430000</v>
      </c>
      <c r="K27">
        <f>J27+K29</f>
        <v>0</v>
      </c>
      <c r="R27" s="5">
        <v>-7.0999999999999995E-3</v>
      </c>
      <c r="S27" s="4">
        <v>9147828</v>
      </c>
      <c r="T27" s="4">
        <f t="shared" si="2"/>
        <v>9686459.5</v>
      </c>
      <c r="U27" s="4">
        <f t="shared" si="3"/>
        <v>6334791</v>
      </c>
    </row>
    <row r="28" spans="1:21" x14ac:dyDescent="0.2">
      <c r="A28" s="16" t="s">
        <v>210</v>
      </c>
      <c r="B28" s="4">
        <v>250000</v>
      </c>
      <c r="C28" s="4">
        <v>320800</v>
      </c>
      <c r="D28" s="4">
        <v>-70800</v>
      </c>
      <c r="E28" s="4">
        <v>-1487320000</v>
      </c>
      <c r="F28" s="4">
        <f t="shared" si="0"/>
        <v>164698540000</v>
      </c>
      <c r="L28" s="4"/>
      <c r="M28" s="4"/>
      <c r="N28" s="4"/>
      <c r="O28" s="4"/>
      <c r="P28" s="4">
        <v>3423100</v>
      </c>
      <c r="Q28" s="4">
        <v>5944000</v>
      </c>
      <c r="R28" s="5">
        <v>-4.6999999999999993E-3</v>
      </c>
      <c r="S28" s="4">
        <v>10136695</v>
      </c>
      <c r="T28" s="4">
        <f t="shared" si="2"/>
        <v>11725671</v>
      </c>
      <c r="U28" s="4">
        <f t="shared" si="3"/>
        <v>6334791</v>
      </c>
    </row>
    <row r="29" spans="1:21" x14ac:dyDescent="0.2">
      <c r="A29" s="16" t="s">
        <v>209</v>
      </c>
      <c r="B29" s="4">
        <v>31600</v>
      </c>
      <c r="C29" s="4">
        <v>287059</v>
      </c>
      <c r="D29" s="4">
        <v>-255459</v>
      </c>
      <c r="E29" s="4">
        <v>-5547980000</v>
      </c>
      <c r="F29" s="4">
        <f t="shared" si="0"/>
        <v>166185860000</v>
      </c>
      <c r="K29">
        <f>J29</f>
        <v>0</v>
      </c>
      <c r="R29" s="5">
        <v>-2.98E-2</v>
      </c>
      <c r="S29" s="4">
        <v>12858521</v>
      </c>
      <c r="T29" s="4">
        <f t="shared" si="2"/>
        <v>9013178.5</v>
      </c>
      <c r="U29" s="4">
        <f t="shared" si="3"/>
        <v>6334791</v>
      </c>
    </row>
    <row r="30" spans="1:21" x14ac:dyDescent="0.2">
      <c r="A30" s="16" t="s">
        <v>208</v>
      </c>
      <c r="B30" s="4">
        <v>231000</v>
      </c>
      <c r="C30" s="4">
        <v>86000</v>
      </c>
      <c r="D30" s="4">
        <v>145000</v>
      </c>
      <c r="E30" s="4">
        <v>3173320000</v>
      </c>
      <c r="F30" s="4">
        <f t="shared" si="0"/>
        <v>171733840000</v>
      </c>
      <c r="R30" s="5">
        <v>2.3999999999999998E-3</v>
      </c>
      <c r="S30" s="4">
        <v>6334791</v>
      </c>
      <c r="T30" s="4">
        <f t="shared" si="2"/>
        <v>10389188.5</v>
      </c>
      <c r="U30" s="4">
        <f t="shared" si="3"/>
        <v>8584412</v>
      </c>
    </row>
    <row r="31" spans="1:21" x14ac:dyDescent="0.2">
      <c r="A31" s="16" t="s">
        <v>207</v>
      </c>
      <c r="B31" s="4">
        <v>16000</v>
      </c>
      <c r="C31" s="4">
        <v>236200</v>
      </c>
      <c r="D31" s="4">
        <v>-220200</v>
      </c>
      <c r="E31" s="4">
        <v>-4783100000</v>
      </c>
      <c r="F31" s="4">
        <f t="shared" si="0"/>
        <v>168560520000</v>
      </c>
      <c r="R31" s="5">
        <v>-1.8000000000000002E-2</v>
      </c>
      <c r="S31" s="4">
        <v>8584412</v>
      </c>
      <c r="T31" s="4">
        <f t="shared" si="2"/>
        <v>12120336.5</v>
      </c>
      <c r="U31" s="4">
        <f t="shared" si="3"/>
        <v>10348122</v>
      </c>
    </row>
    <row r="32" spans="1:21" x14ac:dyDescent="0.2">
      <c r="A32" s="16" t="s">
        <v>206</v>
      </c>
      <c r="B32" s="4">
        <v>437900</v>
      </c>
      <c r="C32" s="4">
        <v>213080</v>
      </c>
      <c r="D32" s="4">
        <v>224820</v>
      </c>
      <c r="E32" s="4">
        <v>5147090000</v>
      </c>
      <c r="F32" s="4">
        <f t="shared" si="0"/>
        <v>173343620000</v>
      </c>
      <c r="R32" s="5">
        <v>-1.55E-2</v>
      </c>
      <c r="S32" s="4">
        <v>17013471</v>
      </c>
      <c r="T32" s="4">
        <f t="shared" si="2"/>
        <v>19777167</v>
      </c>
      <c r="U32" s="4">
        <f t="shared" si="3"/>
        <v>9236224</v>
      </c>
    </row>
    <row r="33" spans="1:21" x14ac:dyDescent="0.2">
      <c r="A33" s="16" t="s">
        <v>205</v>
      </c>
      <c r="B33" s="4">
        <v>1134300</v>
      </c>
      <c r="C33" s="4">
        <v>1013060</v>
      </c>
      <c r="D33" s="4">
        <v>121240</v>
      </c>
      <c r="E33" s="4">
        <v>2809920000</v>
      </c>
      <c r="F33" s="4">
        <f t="shared" si="0"/>
        <v>168196530000</v>
      </c>
      <c r="R33" s="5">
        <v>-1.1000000000000001E-2</v>
      </c>
      <c r="S33" s="4">
        <v>22307396</v>
      </c>
      <c r="T33" s="4">
        <f t="shared" si="2"/>
        <v>14732328.5</v>
      </c>
      <c r="U33" s="4">
        <f t="shared" si="3"/>
        <v>9236224</v>
      </c>
    </row>
    <row r="34" spans="1:21" x14ac:dyDescent="0.2">
      <c r="A34" s="16" t="s">
        <v>204</v>
      </c>
      <c r="B34" s="4">
        <v>319700</v>
      </c>
      <c r="C34" s="4">
        <v>374303</v>
      </c>
      <c r="D34" s="4">
        <v>-54603</v>
      </c>
      <c r="E34" s="4">
        <v>-1202600000</v>
      </c>
      <c r="F34" s="4">
        <f t="shared" si="0"/>
        <v>165386610000</v>
      </c>
      <c r="R34" s="5">
        <v>1.8000000000000002E-2</v>
      </c>
      <c r="S34" s="4">
        <v>10348122</v>
      </c>
      <c r="T34" s="4">
        <f t="shared" si="2"/>
        <v>12260492.5</v>
      </c>
      <c r="U34" s="4">
        <f t="shared" si="3"/>
        <v>9236224</v>
      </c>
    </row>
    <row r="35" spans="1:21" x14ac:dyDescent="0.2">
      <c r="A35" s="16" t="s">
        <v>203</v>
      </c>
      <c r="B35" s="4">
        <v>172400</v>
      </c>
      <c r="C35" s="4">
        <v>1095583</v>
      </c>
      <c r="D35" s="4">
        <v>-923183</v>
      </c>
      <c r="E35" s="4">
        <v>-20657300000</v>
      </c>
      <c r="F35" s="4">
        <f t="shared" si="0"/>
        <v>166589210000</v>
      </c>
      <c r="R35" s="5">
        <v>2.3E-3</v>
      </c>
      <c r="S35" s="4">
        <v>12466921</v>
      </c>
      <c r="T35" s="4">
        <f t="shared" si="2"/>
        <v>17908284.5</v>
      </c>
      <c r="U35" s="4">
        <f t="shared" si="3"/>
        <v>9236224</v>
      </c>
    </row>
    <row r="36" spans="1:21" x14ac:dyDescent="0.2">
      <c r="A36" s="16" t="s">
        <v>202</v>
      </c>
      <c r="B36" s="4">
        <v>225639</v>
      </c>
      <c r="C36" s="4">
        <v>1243000</v>
      </c>
      <c r="D36" s="4">
        <v>-1017361</v>
      </c>
      <c r="E36" s="4">
        <v>-22940220000</v>
      </c>
      <c r="F36" s="4">
        <f t="shared" si="0"/>
        <v>187246510000</v>
      </c>
      <c r="R36" s="5">
        <v>2.3E-2</v>
      </c>
      <c r="S36" s="4">
        <v>20812464</v>
      </c>
      <c r="T36" s="4">
        <f t="shared" si="2"/>
        <v>10115859</v>
      </c>
      <c r="U36" s="4">
        <f t="shared" si="3"/>
        <v>7227202</v>
      </c>
    </row>
    <row r="37" spans="1:21" x14ac:dyDescent="0.2">
      <c r="A37" s="16" t="s">
        <v>201</v>
      </c>
      <c r="B37" s="4">
        <v>135800</v>
      </c>
      <c r="C37" s="4">
        <v>168600</v>
      </c>
      <c r="D37" s="4">
        <v>-32800</v>
      </c>
      <c r="E37" s="4">
        <v>-706770000</v>
      </c>
      <c r="F37" s="4">
        <f t="shared" si="0"/>
        <v>210186730000</v>
      </c>
      <c r="R37" s="5">
        <v>1.3999999999999999E-2</v>
      </c>
      <c r="S37" s="4">
        <v>9236224</v>
      </c>
      <c r="T37" s="4">
        <f t="shared" si="2"/>
        <v>14855825.5</v>
      </c>
      <c r="U37" s="4">
        <f t="shared" si="3"/>
        <v>7227202</v>
      </c>
    </row>
    <row r="38" spans="1:21" x14ac:dyDescent="0.2">
      <c r="A38" s="16" t="s">
        <v>200</v>
      </c>
      <c r="B38" s="4">
        <v>196300</v>
      </c>
      <c r="C38" s="4">
        <v>477200</v>
      </c>
      <c r="D38" s="4">
        <v>-280900</v>
      </c>
      <c r="E38" s="4">
        <v>-6146050000</v>
      </c>
      <c r="F38" s="4">
        <f t="shared" si="0"/>
        <v>210893500000</v>
      </c>
      <c r="R38" s="5">
        <v>-1.37E-2</v>
      </c>
      <c r="S38" s="4">
        <v>10592821</v>
      </c>
      <c r="T38" s="4">
        <f t="shared" si="2"/>
        <v>10127096.5</v>
      </c>
      <c r="U38" s="4">
        <f t="shared" si="3"/>
        <v>7227202</v>
      </c>
    </row>
    <row r="39" spans="1:21" x14ac:dyDescent="0.2">
      <c r="A39" s="16" t="s">
        <v>199</v>
      </c>
      <c r="B39" s="4">
        <v>1082900</v>
      </c>
      <c r="C39" s="4">
        <v>514700</v>
      </c>
      <c r="D39" s="4">
        <v>568200</v>
      </c>
      <c r="E39" s="4">
        <v>12368580000</v>
      </c>
      <c r="F39" s="4">
        <f t="shared" si="0"/>
        <v>217039550000</v>
      </c>
      <c r="R39" s="5">
        <v>2.12E-2</v>
      </c>
      <c r="S39" s="4">
        <v>11691566</v>
      </c>
      <c r="T39" s="4">
        <f t="shared" si="2"/>
        <v>14244545.5</v>
      </c>
      <c r="U39" s="4">
        <f t="shared" si="3"/>
        <v>7227202</v>
      </c>
    </row>
    <row r="40" spans="1:21" x14ac:dyDescent="0.2">
      <c r="A40" s="16" t="s">
        <v>198</v>
      </c>
      <c r="B40" s="4">
        <v>265400</v>
      </c>
      <c r="C40" s="4">
        <v>16168</v>
      </c>
      <c r="D40" s="4">
        <v>249232</v>
      </c>
      <c r="E40" s="4">
        <v>5178740000</v>
      </c>
      <c r="F40" s="4">
        <f t="shared" si="0"/>
        <v>204670970000</v>
      </c>
      <c r="R40" s="5">
        <v>3.15E-2</v>
      </c>
      <c r="S40" s="4">
        <v>12193965</v>
      </c>
      <c r="T40" s="4">
        <f t="shared" si="2"/>
        <v>10406244.5</v>
      </c>
      <c r="U40" s="4">
        <f t="shared" si="3"/>
        <v>7227202</v>
      </c>
    </row>
    <row r="41" spans="1:21" x14ac:dyDescent="0.2">
      <c r="A41" s="16" t="s">
        <v>197</v>
      </c>
      <c r="B41" s="4">
        <v>107600</v>
      </c>
      <c r="C41" s="4">
        <v>36053</v>
      </c>
      <c r="D41" s="4">
        <v>71547</v>
      </c>
      <c r="E41" s="4">
        <v>1495810000</v>
      </c>
      <c r="F41" s="4">
        <f t="shared" si="0"/>
        <v>199492230000</v>
      </c>
      <c r="R41" s="5">
        <v>-1.43E-2</v>
      </c>
      <c r="S41" s="4">
        <v>7227202</v>
      </c>
      <c r="T41" s="4">
        <f t="shared" si="2"/>
        <v>18824240</v>
      </c>
      <c r="U41" s="4">
        <f t="shared" si="3"/>
        <v>10995494</v>
      </c>
    </row>
    <row r="42" spans="1:21" x14ac:dyDescent="0.2">
      <c r="A42" s="16" t="s">
        <v>196</v>
      </c>
      <c r="B42" s="4">
        <v>1417900</v>
      </c>
      <c r="C42" s="4">
        <v>512003</v>
      </c>
      <c r="D42" s="4">
        <v>905897</v>
      </c>
      <c r="E42" s="4">
        <v>18285560000</v>
      </c>
      <c r="F42" s="4">
        <f t="shared" si="0"/>
        <v>197996420000</v>
      </c>
      <c r="R42" s="5">
        <v>2.2000000000000002E-2</v>
      </c>
      <c r="S42" s="4">
        <v>17246938</v>
      </c>
      <c r="T42" s="4">
        <f t="shared" si="2"/>
        <v>17369213</v>
      </c>
      <c r="U42" s="4">
        <f t="shared" si="3"/>
        <v>10995494</v>
      </c>
    </row>
    <row r="43" spans="1:21" x14ac:dyDescent="0.2">
      <c r="A43" s="16" t="s">
        <v>195</v>
      </c>
      <c r="B43" s="4">
        <v>475500</v>
      </c>
      <c r="C43" s="4">
        <v>575200</v>
      </c>
      <c r="D43" s="4">
        <v>-99700</v>
      </c>
      <c r="E43" s="4">
        <v>-2776570000</v>
      </c>
      <c r="F43" s="4">
        <f t="shared" si="0"/>
        <v>179710860000</v>
      </c>
      <c r="R43" s="5">
        <v>-6.8099999999999994E-2</v>
      </c>
      <c r="S43" s="4">
        <v>19116535</v>
      </c>
      <c r="T43" s="4">
        <f t="shared" si="2"/>
        <v>12955551</v>
      </c>
      <c r="U43" s="4">
        <f t="shared" si="3"/>
        <v>8562627</v>
      </c>
    </row>
    <row r="44" spans="1:21" x14ac:dyDescent="0.2">
      <c r="A44" s="16" t="s">
        <v>194</v>
      </c>
      <c r="B44" s="4">
        <v>30500</v>
      </c>
      <c r="C44" s="4">
        <v>121536</v>
      </c>
      <c r="D44" s="4">
        <v>-91036</v>
      </c>
      <c r="E44" s="4">
        <v>-1980270000</v>
      </c>
      <c r="F44" s="4">
        <f t="shared" si="0"/>
        <v>182487430000</v>
      </c>
      <c r="R44" s="5">
        <v>4.5999999999999999E-3</v>
      </c>
      <c r="S44" s="4">
        <v>12054064</v>
      </c>
      <c r="T44" s="4">
        <f t="shared" si="2"/>
        <v>16425140</v>
      </c>
      <c r="U44" s="4">
        <f t="shared" si="3"/>
        <v>8562627</v>
      </c>
    </row>
    <row r="45" spans="1:21" x14ac:dyDescent="0.2">
      <c r="A45" s="16" t="s">
        <v>193</v>
      </c>
      <c r="B45" s="4">
        <v>501400</v>
      </c>
      <c r="C45" s="4">
        <v>78568</v>
      </c>
      <c r="D45" s="4">
        <v>422832</v>
      </c>
      <c r="E45" s="4">
        <v>9267370000</v>
      </c>
      <c r="F45" s="4">
        <f t="shared" si="0"/>
        <v>184467700000</v>
      </c>
      <c r="R45" s="5">
        <v>9.300000000000001E-3</v>
      </c>
      <c r="S45" s="4">
        <v>15004105</v>
      </c>
      <c r="T45" s="4">
        <f t="shared" si="2"/>
        <v>11383758</v>
      </c>
      <c r="U45" s="4">
        <f t="shared" si="3"/>
        <v>8562627</v>
      </c>
    </row>
    <row r="46" spans="1:21" x14ac:dyDescent="0.2">
      <c r="A46" s="16" t="s">
        <v>192</v>
      </c>
      <c r="B46" s="4">
        <v>265900</v>
      </c>
      <c r="C46" s="4">
        <v>431880</v>
      </c>
      <c r="D46" s="4">
        <v>-165980</v>
      </c>
      <c r="E46" s="4">
        <v>-3537480000</v>
      </c>
      <c r="F46" s="4">
        <f t="shared" si="0"/>
        <v>175200330000</v>
      </c>
      <c r="R46" s="5">
        <v>1.1699999999999999E-2</v>
      </c>
      <c r="S46" s="4">
        <v>10995494</v>
      </c>
      <c r="T46" s="4">
        <f t="shared" si="2"/>
        <v>16409863</v>
      </c>
      <c r="U46" s="4">
        <f t="shared" si="3"/>
        <v>8562627</v>
      </c>
    </row>
    <row r="47" spans="1:21" x14ac:dyDescent="0.2">
      <c r="A47" s="16" t="s">
        <v>191</v>
      </c>
      <c r="B47" s="4">
        <v>110000</v>
      </c>
      <c r="C47" s="4">
        <v>225907</v>
      </c>
      <c r="D47" s="4">
        <v>-115907</v>
      </c>
      <c r="E47" s="4">
        <v>-2501690000</v>
      </c>
      <c r="F47" s="4">
        <f t="shared" si="0"/>
        <v>178737810000</v>
      </c>
      <c r="R47" s="5">
        <v>-6.8999999999999999E-3</v>
      </c>
      <c r="S47" s="4">
        <v>19118830</v>
      </c>
      <c r="T47" s="4">
        <f t="shared" si="2"/>
        <v>11768506</v>
      </c>
      <c r="U47" s="4">
        <f t="shared" si="3"/>
        <v>8562627</v>
      </c>
    </row>
    <row r="48" spans="1:21" x14ac:dyDescent="0.2">
      <c r="A48" s="16" t="s">
        <v>190</v>
      </c>
      <c r="B48" s="4">
        <v>93500</v>
      </c>
      <c r="C48" s="4">
        <v>277300</v>
      </c>
      <c r="D48" s="4">
        <v>-183800</v>
      </c>
      <c r="E48" s="4">
        <v>-3923280000</v>
      </c>
      <c r="F48" s="4">
        <f t="shared" si="0"/>
        <v>181239500000</v>
      </c>
      <c r="R48" s="5">
        <v>4.6999999999999993E-3</v>
      </c>
      <c r="S48" s="4">
        <v>8562627</v>
      </c>
      <c r="T48" s="4">
        <f t="shared" si="2"/>
        <v>15402691</v>
      </c>
      <c r="U48" s="4">
        <f t="shared" si="3"/>
        <v>13585287</v>
      </c>
    </row>
    <row r="49" spans="1:21" x14ac:dyDescent="0.2">
      <c r="A49" s="16" t="s">
        <v>189</v>
      </c>
      <c r="B49" s="4">
        <v>1862300</v>
      </c>
      <c r="C49" s="4">
        <v>377109</v>
      </c>
      <c r="D49" s="4">
        <v>1485191</v>
      </c>
      <c r="E49" s="4">
        <v>32107650000</v>
      </c>
      <c r="F49" s="4">
        <f t="shared" si="0"/>
        <v>185162780000</v>
      </c>
      <c r="R49" s="5">
        <v>-9.1999999999999998E-3</v>
      </c>
      <c r="S49" s="4">
        <v>16295126</v>
      </c>
      <c r="T49" s="4">
        <f t="shared" si="2"/>
        <v>9826013.5</v>
      </c>
      <c r="U49" s="4">
        <f t="shared" si="3"/>
        <v>13585287</v>
      </c>
    </row>
    <row r="50" spans="1:21" x14ac:dyDescent="0.2">
      <c r="A50" s="16" t="s">
        <v>188</v>
      </c>
      <c r="B50" s="4">
        <v>2011200</v>
      </c>
      <c r="C50" s="4">
        <v>459600</v>
      </c>
      <c r="D50" s="4">
        <v>1551600</v>
      </c>
      <c r="E50" s="4">
        <v>33334230000</v>
      </c>
      <c r="F50" s="4">
        <f t="shared" si="0"/>
        <v>153055130000</v>
      </c>
      <c r="R50" s="5">
        <v>9.3999999999999986E-3</v>
      </c>
      <c r="S50" s="4">
        <v>13585287</v>
      </c>
      <c r="T50" s="4">
        <f t="shared" si="2"/>
        <v>14131352.5</v>
      </c>
      <c r="U50" s="4">
        <f t="shared" si="3"/>
        <v>11772022</v>
      </c>
    </row>
    <row r="51" spans="1:21" x14ac:dyDescent="0.2">
      <c r="A51" s="16" t="s">
        <v>187</v>
      </c>
      <c r="B51" s="4">
        <v>1474600</v>
      </c>
      <c r="C51" s="4">
        <v>27566</v>
      </c>
      <c r="D51" s="4">
        <v>1447034</v>
      </c>
      <c r="E51" s="4">
        <v>31254580000</v>
      </c>
      <c r="F51" s="4">
        <f t="shared" si="0"/>
        <v>119720900000</v>
      </c>
      <c r="R51" s="5">
        <v>4.1200000000000001E-2</v>
      </c>
      <c r="S51" s="4">
        <v>20401542</v>
      </c>
      <c r="T51" s="4">
        <f t="shared" si="2"/>
        <v>11186378</v>
      </c>
      <c r="U51" s="4">
        <f t="shared" si="3"/>
        <v>11772022</v>
      </c>
    </row>
    <row r="52" spans="1:21" x14ac:dyDescent="0.2">
      <c r="A52" s="16" t="s">
        <v>186</v>
      </c>
      <c r="B52" s="4">
        <v>414300</v>
      </c>
      <c r="C52" s="4">
        <v>111600</v>
      </c>
      <c r="D52" s="4">
        <v>302700</v>
      </c>
      <c r="E52" s="4">
        <v>6293600000</v>
      </c>
      <c r="F52" s="4">
        <f t="shared" si="0"/>
        <v>88466320000</v>
      </c>
      <c r="R52" s="5">
        <v>-7.1999999999999998E-3</v>
      </c>
      <c r="S52" s="4">
        <v>15621891</v>
      </c>
      <c r="T52" s="4">
        <f t="shared" si="2"/>
        <v>11606128.5</v>
      </c>
      <c r="U52" s="4">
        <f t="shared" si="3"/>
        <v>11772022</v>
      </c>
    </row>
    <row r="53" spans="1:21" x14ac:dyDescent="0.2">
      <c r="A53" s="16" t="s">
        <v>185</v>
      </c>
      <c r="B53" s="4">
        <v>102000</v>
      </c>
      <c r="C53" s="4">
        <v>40169</v>
      </c>
      <c r="D53" s="4">
        <v>61831</v>
      </c>
      <c r="E53" s="4">
        <v>1311330000</v>
      </c>
      <c r="F53" s="4">
        <f t="shared" si="0"/>
        <v>82172720000</v>
      </c>
      <c r="R53" s="5">
        <v>-1.4199999999999999E-2</v>
      </c>
      <c r="S53" s="4">
        <v>13857038</v>
      </c>
      <c r="T53" s="4">
        <f t="shared" si="2"/>
        <v>15882212.5</v>
      </c>
      <c r="U53" s="4">
        <f t="shared" si="3"/>
        <v>11772022</v>
      </c>
    </row>
    <row r="54" spans="1:21" x14ac:dyDescent="0.2">
      <c r="A54" s="16" t="s">
        <v>184</v>
      </c>
      <c r="B54" s="4">
        <v>1248400</v>
      </c>
      <c r="C54" s="4">
        <v>39700</v>
      </c>
      <c r="D54" s="4">
        <v>1208700</v>
      </c>
      <c r="E54" s="4">
        <v>24568250000</v>
      </c>
      <c r="F54" s="4">
        <f t="shared" si="0"/>
        <v>80861390000</v>
      </c>
      <c r="R54" s="5">
        <v>6.8400000000000002E-2</v>
      </c>
      <c r="S54" s="4">
        <v>17846175</v>
      </c>
      <c r="T54" s="4">
        <f t="shared" si="2"/>
        <v>8946107.5</v>
      </c>
      <c r="U54" s="4">
        <f t="shared" si="3"/>
        <v>6066740</v>
      </c>
    </row>
    <row r="55" spans="1:21" x14ac:dyDescent="0.2">
      <c r="A55" s="16" t="s">
        <v>183</v>
      </c>
      <c r="B55" s="4">
        <v>89900</v>
      </c>
      <c r="C55" s="4">
        <v>100900</v>
      </c>
      <c r="D55" s="4">
        <v>-11000</v>
      </c>
      <c r="E55" s="4">
        <v>-208000000</v>
      </c>
      <c r="F55" s="4">
        <f t="shared" si="0"/>
        <v>56293140000</v>
      </c>
      <c r="R55" s="5">
        <v>-1.2500000000000001E-2</v>
      </c>
      <c r="S55" s="4">
        <v>11772022</v>
      </c>
      <c r="T55" s="4">
        <f t="shared" si="2"/>
        <v>9151644</v>
      </c>
      <c r="U55" s="4">
        <f t="shared" si="3"/>
        <v>6066740</v>
      </c>
    </row>
    <row r="56" spans="1:21" x14ac:dyDescent="0.2">
      <c r="A56" s="16" t="s">
        <v>182</v>
      </c>
      <c r="B56" s="4">
        <v>2100316</v>
      </c>
      <c r="C56" s="4">
        <v>82500</v>
      </c>
      <c r="D56" s="4">
        <v>2017816</v>
      </c>
      <c r="E56" s="4">
        <v>39880450000</v>
      </c>
      <c r="F56" s="4">
        <f t="shared" si="0"/>
        <v>56501140000</v>
      </c>
      <c r="R56" s="5">
        <v>2.8300000000000002E-2</v>
      </c>
      <c r="S56" s="4">
        <v>13700896</v>
      </c>
      <c r="T56" s="4">
        <f t="shared" si="2"/>
        <v>11386680.5</v>
      </c>
      <c r="U56" s="4">
        <f t="shared" si="3"/>
        <v>6066740</v>
      </c>
    </row>
    <row r="57" spans="1:21" x14ac:dyDescent="0.2">
      <c r="A57" s="16" t="s">
        <v>181</v>
      </c>
      <c r="B57" s="4">
        <v>386600</v>
      </c>
      <c r="C57" s="4">
        <v>245172</v>
      </c>
      <c r="D57" s="4">
        <v>141428</v>
      </c>
      <c r="E57" s="4">
        <v>2704560000</v>
      </c>
      <c r="F57" s="4">
        <f t="shared" si="0"/>
        <v>16620690000</v>
      </c>
      <c r="R57" s="5">
        <v>2.92E-2</v>
      </c>
      <c r="S57" s="4">
        <v>14974385</v>
      </c>
      <c r="T57" s="4">
        <f t="shared" si="2"/>
        <v>11043046</v>
      </c>
      <c r="U57" s="4">
        <f t="shared" si="3"/>
        <v>6066740</v>
      </c>
    </row>
    <row r="58" spans="1:21" x14ac:dyDescent="0.2">
      <c r="A58" s="16" t="s">
        <v>180</v>
      </c>
      <c r="B58" s="4">
        <v>22200</v>
      </c>
      <c r="C58" s="4">
        <v>10900</v>
      </c>
      <c r="D58" s="4">
        <v>11300</v>
      </c>
      <c r="E58" s="4">
        <v>211050000</v>
      </c>
      <c r="F58" s="4">
        <f t="shared" si="0"/>
        <v>13916130000</v>
      </c>
      <c r="R58" s="5">
        <v>6.7799999999999999E-2</v>
      </c>
      <c r="S58" s="4">
        <v>14510256</v>
      </c>
      <c r="T58" s="4">
        <f t="shared" si="2"/>
        <v>8142891.5</v>
      </c>
      <c r="U58" s="4">
        <f t="shared" si="3"/>
        <v>6066740</v>
      </c>
    </row>
    <row r="59" spans="1:21" x14ac:dyDescent="0.2">
      <c r="A59" s="16" t="s">
        <v>179</v>
      </c>
      <c r="B59" s="4">
        <v>92300</v>
      </c>
      <c r="C59" s="4">
        <v>3300</v>
      </c>
      <c r="D59" s="4">
        <v>89000</v>
      </c>
      <c r="E59" s="4">
        <v>1528220000</v>
      </c>
      <c r="F59" s="4">
        <f t="shared" si="0"/>
        <v>13705080000</v>
      </c>
      <c r="R59" s="5">
        <v>4.1200000000000001E-2</v>
      </c>
      <c r="S59" s="4">
        <v>6066740</v>
      </c>
      <c r="T59" s="4">
        <f t="shared" si="2"/>
        <v>13675423</v>
      </c>
      <c r="U59" s="4">
        <f t="shared" si="3"/>
        <v>6120193</v>
      </c>
    </row>
    <row r="60" spans="1:21" x14ac:dyDescent="0.2">
      <c r="A60" s="16" t="s">
        <v>178</v>
      </c>
      <c r="B60" s="4">
        <v>229400</v>
      </c>
      <c r="C60" s="4">
        <v>5400</v>
      </c>
      <c r="D60" s="4">
        <v>224000</v>
      </c>
      <c r="E60" s="4">
        <v>3847470000</v>
      </c>
      <c r="F60" s="4">
        <f t="shared" si="0"/>
        <v>12176860000</v>
      </c>
      <c r="R60" s="5">
        <v>-1.1599999999999999E-2</v>
      </c>
      <c r="S60" s="4">
        <v>7861163</v>
      </c>
      <c r="T60" s="4">
        <f t="shared" si="2"/>
        <v>6728240.5</v>
      </c>
      <c r="U60" s="4">
        <f t="shared" si="3"/>
        <v>4602392</v>
      </c>
    </row>
    <row r="61" spans="1:21" x14ac:dyDescent="0.2">
      <c r="A61" s="16" t="s">
        <v>177</v>
      </c>
      <c r="B61" s="4">
        <v>125100</v>
      </c>
      <c r="C61" s="4">
        <v>25500</v>
      </c>
      <c r="D61" s="4">
        <v>99600</v>
      </c>
      <c r="E61" s="4">
        <v>1759810000</v>
      </c>
      <c r="F61" s="4">
        <f t="shared" si="0"/>
        <v>8329390000</v>
      </c>
      <c r="R61" s="5">
        <v>-2.5399999999999999E-2</v>
      </c>
      <c r="S61" s="4">
        <v>6750865</v>
      </c>
      <c r="T61" s="4">
        <f t="shared" si="2"/>
        <v>8280701.5</v>
      </c>
      <c r="U61" s="4">
        <f t="shared" si="3"/>
        <v>4602392</v>
      </c>
    </row>
    <row r="62" spans="1:21" x14ac:dyDescent="0.2">
      <c r="A62" s="16" t="s">
        <v>176</v>
      </c>
      <c r="B62" s="4">
        <v>4300</v>
      </c>
      <c r="C62" s="4">
        <v>631100</v>
      </c>
      <c r="D62" s="4">
        <v>-626800</v>
      </c>
      <c r="E62" s="4">
        <v>-10567920000</v>
      </c>
      <c r="F62" s="4">
        <f t="shared" si="0"/>
        <v>6569580000</v>
      </c>
      <c r="R62" s="5">
        <v>6.3299999999999995E-2</v>
      </c>
      <c r="S62" s="4">
        <v>9355219</v>
      </c>
      <c r="T62" s="4">
        <f t="shared" si="2"/>
        <v>9846303</v>
      </c>
      <c r="U62" s="4">
        <f t="shared" si="3"/>
        <v>4602392</v>
      </c>
    </row>
    <row r="63" spans="1:21" x14ac:dyDescent="0.2">
      <c r="A63" s="16" t="s">
        <v>175</v>
      </c>
      <c r="B63" s="4">
        <v>219200</v>
      </c>
      <c r="C63" s="4">
        <v>31500</v>
      </c>
      <c r="D63" s="4">
        <v>187700</v>
      </c>
      <c r="E63" s="4">
        <v>3137800000</v>
      </c>
      <c r="F63" s="4">
        <f t="shared" si="0"/>
        <v>17137500000</v>
      </c>
      <c r="R63" s="5">
        <v>-6.7400000000000002E-2</v>
      </c>
      <c r="S63" s="4">
        <v>13918250</v>
      </c>
      <c r="T63" s="4">
        <f t="shared" si="2"/>
        <v>6420713.5</v>
      </c>
      <c r="U63" s="4">
        <f t="shared" si="3"/>
        <v>4602392</v>
      </c>
    </row>
    <row r="64" spans="1:21" x14ac:dyDescent="0.2">
      <c r="A64" s="16" t="s">
        <v>174</v>
      </c>
      <c r="B64" s="4">
        <v>21326</v>
      </c>
      <c r="C64" s="4">
        <v>134900</v>
      </c>
      <c r="D64" s="4">
        <v>-113574</v>
      </c>
      <c r="E64" s="4">
        <v>-2052330000</v>
      </c>
      <c r="F64" s="4">
        <f t="shared" si="0"/>
        <v>13999700000</v>
      </c>
      <c r="R64" s="5">
        <v>5.6999999999999993E-3</v>
      </c>
      <c r="S64" s="4">
        <v>6120193</v>
      </c>
      <c r="T64" s="4">
        <f t="shared" si="2"/>
        <v>5652647.5</v>
      </c>
      <c r="U64" s="4">
        <f t="shared" si="3"/>
        <v>4602392</v>
      </c>
    </row>
    <row r="65" spans="1:21" x14ac:dyDescent="0.2">
      <c r="A65" s="16" t="s">
        <v>173</v>
      </c>
      <c r="B65" s="4">
        <v>18200</v>
      </c>
      <c r="C65" s="4">
        <v>326964</v>
      </c>
      <c r="D65" s="4">
        <v>-308764</v>
      </c>
      <c r="E65" s="4">
        <v>-5420820000</v>
      </c>
      <c r="F65" s="4">
        <f t="shared" si="0"/>
        <v>16052030000</v>
      </c>
      <c r="R65" s="5">
        <v>0</v>
      </c>
      <c r="S65" s="4">
        <v>4602392</v>
      </c>
      <c r="T65" s="4">
        <f t="shared" si="2"/>
        <v>7379530.5</v>
      </c>
      <c r="U65" s="4">
        <f t="shared" si="3"/>
        <v>6705616</v>
      </c>
    </row>
    <row r="66" spans="1:21" x14ac:dyDescent="0.2">
      <c r="A66" s="16" t="s">
        <v>172</v>
      </c>
      <c r="B66" s="4">
        <v>6700</v>
      </c>
      <c r="C66" s="4">
        <v>1303500</v>
      </c>
      <c r="D66" s="4">
        <v>-1296800</v>
      </c>
      <c r="E66" s="4">
        <v>-22913660000</v>
      </c>
      <c r="F66" s="4">
        <f t="shared" si="0"/>
        <v>21472850000</v>
      </c>
      <c r="R66" s="5">
        <v>-5.6000000000000008E-3</v>
      </c>
      <c r="S66" s="4">
        <v>7798976</v>
      </c>
      <c r="T66" s="4">
        <f t="shared" si="2"/>
        <v>7726303</v>
      </c>
      <c r="U66" s="4">
        <f t="shared" si="3"/>
        <v>6705616</v>
      </c>
    </row>
    <row r="67" spans="1:21" x14ac:dyDescent="0.2">
      <c r="A67" s="16" t="s">
        <v>171</v>
      </c>
      <c r="B67" s="4">
        <v>171000</v>
      </c>
      <c r="C67" s="4">
        <v>577600</v>
      </c>
      <c r="D67" s="4">
        <v>-406600</v>
      </c>
      <c r="E67" s="4">
        <v>-6918130000</v>
      </c>
      <c r="F67" s="4">
        <f t="shared" si="0"/>
        <v>44386510000</v>
      </c>
      <c r="R67" s="5">
        <v>4.7100000000000003E-2</v>
      </c>
      <c r="S67" s="4">
        <v>7575836</v>
      </c>
      <c r="T67" s="4">
        <f t="shared" si="2"/>
        <v>8978856</v>
      </c>
      <c r="U67" s="4">
        <f t="shared" si="3"/>
        <v>5774356</v>
      </c>
    </row>
    <row r="68" spans="1:21" x14ac:dyDescent="0.2">
      <c r="A68" s="16" t="s">
        <v>170</v>
      </c>
      <c r="B68" s="4">
        <v>959600</v>
      </c>
      <c r="C68" s="4">
        <v>228600</v>
      </c>
      <c r="D68" s="4">
        <v>731000</v>
      </c>
      <c r="E68" s="4">
        <v>12316690000</v>
      </c>
      <c r="F68" s="4">
        <f t="shared" si="0"/>
        <v>51304640000</v>
      </c>
      <c r="R68" s="5">
        <v>0</v>
      </c>
      <c r="S68" s="4">
        <v>10219043</v>
      </c>
      <c r="T68" s="4">
        <f t="shared" si="2"/>
        <v>13256516.5</v>
      </c>
      <c r="U68" s="4">
        <f t="shared" si="3"/>
        <v>5774356</v>
      </c>
    </row>
    <row r="69" spans="1:21" x14ac:dyDescent="0.2">
      <c r="A69" s="16" t="s">
        <v>169</v>
      </c>
      <c r="B69" s="4">
        <v>771046</v>
      </c>
      <c r="C69" s="4">
        <v>834400</v>
      </c>
      <c r="D69" s="4">
        <v>-63354</v>
      </c>
      <c r="E69" s="4">
        <v>-1607750000</v>
      </c>
      <c r="F69" s="4">
        <f t="shared" si="0"/>
        <v>38987950000</v>
      </c>
      <c r="R69" s="5">
        <v>-5.5500000000000001E-2</v>
      </c>
      <c r="S69" s="4">
        <v>19489683</v>
      </c>
      <c r="T69" s="4">
        <f t="shared" si="2"/>
        <v>9528342.5</v>
      </c>
      <c r="U69" s="4">
        <f t="shared" si="3"/>
        <v>5774356</v>
      </c>
    </row>
    <row r="70" spans="1:21" x14ac:dyDescent="0.2">
      <c r="A70" s="16" t="s">
        <v>168</v>
      </c>
      <c r="B70" s="4">
        <v>415500</v>
      </c>
      <c r="C70" s="4">
        <v>0</v>
      </c>
      <c r="D70" s="4">
        <v>415500</v>
      </c>
      <c r="E70" s="4">
        <v>7822800000</v>
      </c>
      <c r="F70" s="4">
        <f t="shared" si="0"/>
        <v>40595700000</v>
      </c>
      <c r="R70" s="5">
        <v>-4.2500000000000003E-2</v>
      </c>
      <c r="S70" s="4">
        <v>6705616</v>
      </c>
      <c r="T70" s="4">
        <f t="shared" si="2"/>
        <v>12909727.5</v>
      </c>
      <c r="U70" s="4">
        <f t="shared" si="3"/>
        <v>5774356</v>
      </c>
    </row>
    <row r="71" spans="1:21" x14ac:dyDescent="0.2">
      <c r="A71" s="16" t="s">
        <v>167</v>
      </c>
      <c r="B71" s="4">
        <v>6900</v>
      </c>
      <c r="C71" s="4">
        <v>27400</v>
      </c>
      <c r="D71" s="4">
        <v>-20500</v>
      </c>
      <c r="E71" s="4">
        <v>-404350000</v>
      </c>
      <c r="F71" s="4">
        <f t="shared" si="0"/>
        <v>32772900000</v>
      </c>
      <c r="R71" s="5">
        <v>-4.3200000000000002E-2</v>
      </c>
      <c r="S71" s="4">
        <v>7206184</v>
      </c>
      <c r="T71" s="4">
        <f>AVERAGE(S72,S81)</f>
        <v>6351542</v>
      </c>
      <c r="U71" s="4">
        <f t="shared" si="3"/>
        <v>5774356</v>
      </c>
    </row>
    <row r="72" spans="1:21" x14ac:dyDescent="0.2">
      <c r="A72" s="16" t="s">
        <v>166</v>
      </c>
      <c r="B72" s="4">
        <v>39300</v>
      </c>
      <c r="C72" s="4">
        <v>22600</v>
      </c>
      <c r="D72" s="4">
        <v>16700</v>
      </c>
      <c r="E72" s="4">
        <v>321140000</v>
      </c>
      <c r="F72" s="4">
        <f t="shared" si="0"/>
        <v>33177250000</v>
      </c>
      <c r="R72" s="5">
        <v>-2.5000000000000001E-3</v>
      </c>
      <c r="S72" s="4">
        <v>5774356</v>
      </c>
      <c r="U72" s="4">
        <f t="shared" si="3"/>
        <v>6702903</v>
      </c>
    </row>
    <row r="73" spans="1:21" x14ac:dyDescent="0.2">
      <c r="A73" s="16" t="s">
        <v>165</v>
      </c>
      <c r="B73" s="4">
        <v>258300</v>
      </c>
      <c r="C73" s="4">
        <v>152800</v>
      </c>
      <c r="D73" s="4">
        <v>105500</v>
      </c>
      <c r="E73" s="4">
        <v>2079110000</v>
      </c>
      <c r="F73" s="4">
        <f t="shared" si="0"/>
        <v>32856110000</v>
      </c>
      <c r="R73" s="5">
        <v>0</v>
      </c>
      <c r="S73" s="4">
        <v>6721234</v>
      </c>
      <c r="U73" s="4">
        <f t="shared" ref="U73:U75" si="4">MIN(S74:S78)</f>
        <v>6702903</v>
      </c>
    </row>
    <row r="74" spans="1:21" x14ac:dyDescent="0.2">
      <c r="A74" s="16" t="s">
        <v>164</v>
      </c>
      <c r="B74" s="4">
        <v>299000</v>
      </c>
      <c r="C74" s="4">
        <v>89195</v>
      </c>
      <c r="D74" s="4">
        <v>209805</v>
      </c>
      <c r="E74" s="4">
        <v>4100110000</v>
      </c>
      <c r="F74" s="4">
        <f t="shared" si="0"/>
        <v>30777000000</v>
      </c>
      <c r="R74" s="5">
        <v>2.0799999999999999E-2</v>
      </c>
      <c r="S74" s="4">
        <v>6702903</v>
      </c>
      <c r="U74" s="4">
        <f t="shared" si="4"/>
        <v>6960085</v>
      </c>
    </row>
    <row r="75" spans="1:21" x14ac:dyDescent="0.2">
      <c r="A75" s="16" t="s">
        <v>163</v>
      </c>
      <c r="B75" s="4">
        <v>59700</v>
      </c>
      <c r="C75" s="4">
        <v>193355</v>
      </c>
      <c r="D75" s="4">
        <v>-133655</v>
      </c>
      <c r="E75" s="4">
        <v>-2592180000</v>
      </c>
      <c r="F75" s="4">
        <f t="shared" si="0"/>
        <v>26676890000</v>
      </c>
      <c r="R75" s="5">
        <v>-2.5000000000000001E-3</v>
      </c>
      <c r="S75" s="4">
        <v>6960085</v>
      </c>
      <c r="U75" s="4">
        <f t="shared" si="4"/>
        <v>7023350</v>
      </c>
    </row>
    <row r="76" spans="1:21" x14ac:dyDescent="0.2">
      <c r="A76" s="16" t="s">
        <v>162</v>
      </c>
      <c r="B76" s="4">
        <v>209400</v>
      </c>
      <c r="C76" s="4">
        <v>330200</v>
      </c>
      <c r="D76" s="4">
        <v>-120800</v>
      </c>
      <c r="E76" s="4">
        <v>-2293200000</v>
      </c>
      <c r="F76" s="4">
        <f t="shared" si="0"/>
        <v>29269070000</v>
      </c>
      <c r="R76" s="5">
        <v>3.2000000000000001E-2</v>
      </c>
      <c r="S76" s="4">
        <v>7876770</v>
      </c>
      <c r="U76" s="4">
        <f>MIN(S77:S81)</f>
        <v>6928728</v>
      </c>
    </row>
    <row r="77" spans="1:21" x14ac:dyDescent="0.2">
      <c r="A77" s="16" t="s">
        <v>161</v>
      </c>
      <c r="B77" s="4">
        <v>1218200</v>
      </c>
      <c r="C77" s="4">
        <v>8700</v>
      </c>
      <c r="D77" s="4">
        <v>1209500</v>
      </c>
      <c r="E77" s="4">
        <v>22208600000</v>
      </c>
      <c r="F77" s="4">
        <f t="shared" si="0"/>
        <v>31562270000</v>
      </c>
      <c r="R77" s="5">
        <v>2.18E-2</v>
      </c>
      <c r="S77" s="4">
        <v>7738669</v>
      </c>
    </row>
    <row r="78" spans="1:21" x14ac:dyDescent="0.2">
      <c r="A78" s="16" t="s">
        <v>160</v>
      </c>
      <c r="B78" s="4">
        <v>20200</v>
      </c>
      <c r="C78" s="4">
        <v>67140</v>
      </c>
      <c r="D78" s="4">
        <v>-46940</v>
      </c>
      <c r="E78" s="4">
        <v>-887830000</v>
      </c>
      <c r="F78" s="4">
        <f t="shared" si="0"/>
        <v>9353670000</v>
      </c>
      <c r="R78" s="5">
        <v>-3.9199999999999999E-2</v>
      </c>
      <c r="S78" s="4">
        <v>7023350</v>
      </c>
    </row>
    <row r="79" spans="1:21" x14ac:dyDescent="0.2">
      <c r="A79" s="16" t="s">
        <v>159</v>
      </c>
      <c r="B79" s="4">
        <v>970800</v>
      </c>
      <c r="C79" s="4">
        <v>189515</v>
      </c>
      <c r="D79" s="4">
        <v>781285</v>
      </c>
      <c r="E79" s="4">
        <v>14956330000</v>
      </c>
      <c r="F79" s="4">
        <f t="shared" si="0"/>
        <v>10241500000</v>
      </c>
      <c r="R79" s="5">
        <v>2.1400000000000002E-2</v>
      </c>
      <c r="S79" s="4">
        <v>12351069</v>
      </c>
    </row>
    <row r="80" spans="1:21" x14ac:dyDescent="0.2">
      <c r="A80" s="16" t="s">
        <v>158</v>
      </c>
      <c r="B80" s="4">
        <v>954400</v>
      </c>
      <c r="C80" s="4">
        <v>1305791</v>
      </c>
      <c r="D80" s="4">
        <v>-351391</v>
      </c>
      <c r="E80" s="4">
        <v>-6968050000</v>
      </c>
      <c r="F80" s="4">
        <f>E80+F81</f>
        <v>-4714830000</v>
      </c>
      <c r="R80" s="5">
        <v>-6.9599999999999995E-2</v>
      </c>
      <c r="S80" s="4">
        <v>18613271</v>
      </c>
    </row>
    <row r="81" spans="1:22" x14ac:dyDescent="0.2">
      <c r="A81" s="16" t="s">
        <v>157</v>
      </c>
      <c r="B81" s="4">
        <v>211400</v>
      </c>
      <c r="C81" s="4">
        <v>100849</v>
      </c>
      <c r="D81" s="4">
        <v>110551</v>
      </c>
      <c r="E81" s="4">
        <v>2253220000</v>
      </c>
      <c r="F81" s="4">
        <f>E81</f>
        <v>2253220000</v>
      </c>
      <c r="R81" s="5">
        <v>5.0000000000000001E-3</v>
      </c>
      <c r="S81" s="4">
        <v>6928728</v>
      </c>
    </row>
    <row r="82" spans="1:22" x14ac:dyDescent="0.2">
      <c r="A82" s="2"/>
      <c r="B82" s="4"/>
      <c r="C82" s="4"/>
      <c r="D82" s="4"/>
      <c r="E82" s="4"/>
      <c r="F82" s="4">
        <f t="shared" ref="F82:F136" si="5">E82+F83</f>
        <v>0</v>
      </c>
      <c r="G82" s="4"/>
      <c r="H82" s="4"/>
      <c r="I82" s="4"/>
      <c r="J82" s="4"/>
      <c r="K82" s="4"/>
      <c r="L82" s="4"/>
      <c r="M82" s="4"/>
      <c r="N82" s="4"/>
      <c r="O82" s="4"/>
      <c r="P82" s="4"/>
      <c r="Q82" s="4"/>
      <c r="R82" s="4"/>
      <c r="S82" s="4"/>
      <c r="T82" s="5"/>
      <c r="U82" s="5"/>
      <c r="V82" s="5"/>
    </row>
    <row r="83" spans="1:22" x14ac:dyDescent="0.2">
      <c r="A83" s="2"/>
      <c r="B83" s="4"/>
      <c r="C83" s="4"/>
      <c r="D83" s="4"/>
      <c r="E83" s="4"/>
      <c r="F83" s="4">
        <f t="shared" si="5"/>
        <v>0</v>
      </c>
      <c r="G83" s="4"/>
      <c r="H83" s="4"/>
      <c r="I83" s="4"/>
      <c r="J83" s="4"/>
      <c r="K83" s="4"/>
      <c r="L83" s="4"/>
      <c r="M83" s="4"/>
      <c r="N83" s="4"/>
      <c r="O83" s="4"/>
      <c r="P83" s="4"/>
      <c r="Q83" s="4"/>
      <c r="R83" s="4"/>
      <c r="S83" s="4"/>
      <c r="T83" s="5"/>
      <c r="U83" s="5"/>
      <c r="V83" s="5"/>
    </row>
    <row r="84" spans="1:22" x14ac:dyDescent="0.2">
      <c r="A84" s="2"/>
      <c r="B84" s="4"/>
      <c r="C84" s="4"/>
      <c r="D84" s="4"/>
      <c r="E84" s="4"/>
      <c r="F84" s="4">
        <f t="shared" si="5"/>
        <v>0</v>
      </c>
      <c r="G84" s="4"/>
      <c r="H84" s="4"/>
      <c r="I84" s="4"/>
      <c r="J84" s="4"/>
      <c r="K84" s="4"/>
      <c r="L84" s="4"/>
      <c r="M84" s="4"/>
      <c r="N84" s="4"/>
      <c r="O84" s="4"/>
      <c r="P84" s="4"/>
      <c r="Q84" s="4"/>
      <c r="R84" s="4"/>
      <c r="S84" s="4"/>
      <c r="T84" s="5"/>
      <c r="U84" s="5"/>
      <c r="V84" s="5"/>
    </row>
    <row r="85" spans="1:22" x14ac:dyDescent="0.2">
      <c r="A85" s="2"/>
      <c r="B85" s="4"/>
      <c r="C85" s="4"/>
      <c r="D85" s="4"/>
      <c r="E85" s="4"/>
      <c r="F85" s="4">
        <f t="shared" si="5"/>
        <v>0</v>
      </c>
      <c r="G85" s="4"/>
      <c r="H85" s="4"/>
      <c r="I85" s="4"/>
      <c r="J85" s="4"/>
      <c r="K85" s="4"/>
      <c r="L85" s="4"/>
      <c r="M85" s="4"/>
      <c r="N85" s="4"/>
      <c r="O85" s="4"/>
      <c r="P85" s="4"/>
      <c r="Q85" s="4"/>
      <c r="R85" s="4"/>
      <c r="S85" s="4"/>
      <c r="T85" s="5"/>
      <c r="U85" s="5"/>
      <c r="V85" s="5"/>
    </row>
    <row r="86" spans="1:22" x14ac:dyDescent="0.2">
      <c r="A86" s="2"/>
      <c r="B86" s="4"/>
      <c r="C86" s="4"/>
      <c r="D86" s="4"/>
      <c r="E86" s="4"/>
      <c r="F86" s="4">
        <f t="shared" si="5"/>
        <v>0</v>
      </c>
      <c r="G86" s="4"/>
      <c r="H86" s="4"/>
      <c r="I86" s="4"/>
      <c r="J86" s="4"/>
      <c r="K86" s="4"/>
      <c r="L86" s="4"/>
      <c r="M86" s="4"/>
      <c r="N86" s="4"/>
      <c r="O86" s="4"/>
      <c r="P86" s="4"/>
      <c r="Q86" s="4"/>
      <c r="R86" s="4"/>
      <c r="S86" s="4"/>
      <c r="T86" s="5"/>
      <c r="U86" s="5"/>
      <c r="V86" s="5"/>
    </row>
    <row r="87" spans="1:22" x14ac:dyDescent="0.2">
      <c r="A87" s="2"/>
      <c r="B87" s="4"/>
      <c r="C87" s="4"/>
      <c r="D87" s="4"/>
      <c r="E87" s="4"/>
      <c r="F87" s="4">
        <f t="shared" si="5"/>
        <v>0</v>
      </c>
      <c r="G87" s="4"/>
      <c r="H87" s="4"/>
      <c r="I87" s="4"/>
      <c r="J87" s="4"/>
      <c r="K87" s="4"/>
      <c r="L87" s="4"/>
      <c r="M87" s="4"/>
      <c r="N87" s="4"/>
      <c r="O87" s="4"/>
      <c r="P87" s="4"/>
      <c r="Q87" s="4"/>
      <c r="R87" s="4"/>
      <c r="S87" s="4"/>
      <c r="T87" s="5"/>
      <c r="U87" s="5"/>
      <c r="V87" s="5"/>
    </row>
    <row r="88" spans="1:22" x14ac:dyDescent="0.2">
      <c r="A88" s="2"/>
      <c r="B88" s="4"/>
      <c r="C88" s="4"/>
      <c r="D88" s="4"/>
      <c r="E88" s="4"/>
      <c r="F88" s="4">
        <f t="shared" si="5"/>
        <v>0</v>
      </c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5"/>
      <c r="U88" s="5"/>
      <c r="V88" s="5"/>
    </row>
    <row r="89" spans="1:22" x14ac:dyDescent="0.2">
      <c r="A89" s="2"/>
      <c r="B89" s="4"/>
      <c r="C89" s="4"/>
      <c r="D89" s="4"/>
      <c r="E89" s="4"/>
      <c r="F89" s="4">
        <f t="shared" si="5"/>
        <v>0</v>
      </c>
      <c r="G89" s="4"/>
      <c r="H89" s="4"/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  <c r="T89" s="5"/>
      <c r="U89" s="5"/>
      <c r="V89" s="5"/>
    </row>
    <row r="90" spans="1:22" x14ac:dyDescent="0.2">
      <c r="A90" s="2"/>
      <c r="B90" s="4"/>
      <c r="C90" s="4"/>
      <c r="D90" s="4"/>
      <c r="E90" s="4"/>
      <c r="F90" s="4">
        <f t="shared" si="5"/>
        <v>0</v>
      </c>
      <c r="G90" s="4"/>
      <c r="H90" s="4"/>
      <c r="I90" s="4"/>
      <c r="J90" s="4"/>
      <c r="K90" s="4"/>
      <c r="L90" s="4"/>
      <c r="M90" s="4"/>
      <c r="N90" s="4"/>
      <c r="O90" s="4"/>
      <c r="P90" s="4"/>
      <c r="Q90" s="4"/>
      <c r="R90" s="4"/>
      <c r="S90" s="4"/>
      <c r="T90" s="5"/>
      <c r="U90" s="5"/>
      <c r="V90" s="5"/>
    </row>
    <row r="91" spans="1:22" x14ac:dyDescent="0.2">
      <c r="A91" s="2"/>
      <c r="B91" s="4"/>
      <c r="C91" s="4"/>
      <c r="D91" s="4"/>
      <c r="E91" s="4"/>
      <c r="F91" s="4">
        <f t="shared" si="5"/>
        <v>0</v>
      </c>
      <c r="G91" s="4"/>
      <c r="H91" s="4"/>
      <c r="I91" s="4"/>
      <c r="J91" s="4"/>
      <c r="K91" s="4"/>
      <c r="L91" s="4"/>
      <c r="M91" s="4"/>
      <c r="N91" s="4"/>
      <c r="O91" s="4"/>
      <c r="P91" s="4"/>
      <c r="Q91" s="4"/>
      <c r="R91" s="4"/>
      <c r="S91" s="4"/>
      <c r="T91" s="5"/>
      <c r="U91" s="5"/>
      <c r="V91" s="5"/>
    </row>
    <row r="92" spans="1:22" x14ac:dyDescent="0.2">
      <c r="A92" s="6"/>
      <c r="B92" s="4"/>
      <c r="C92" s="4"/>
      <c r="D92" s="4"/>
      <c r="E92" s="4"/>
      <c r="F92" s="4">
        <f t="shared" si="5"/>
        <v>0</v>
      </c>
      <c r="G92" s="4"/>
      <c r="H92" s="4"/>
      <c r="I92" s="4"/>
      <c r="J92" s="4"/>
      <c r="K92" s="4"/>
      <c r="L92" s="4"/>
      <c r="M92" s="4"/>
      <c r="N92" s="4"/>
      <c r="O92" s="4"/>
      <c r="P92" s="4"/>
      <c r="Q92" s="4"/>
      <c r="R92" s="4"/>
      <c r="S92" s="4"/>
      <c r="T92" s="5"/>
      <c r="U92" s="5"/>
      <c r="V92" s="5"/>
    </row>
    <row r="93" spans="1:22" x14ac:dyDescent="0.2">
      <c r="A93" s="6"/>
      <c r="B93" s="4"/>
      <c r="C93" s="4"/>
      <c r="D93" s="4"/>
      <c r="E93" s="4"/>
      <c r="F93" s="4">
        <f t="shared" si="5"/>
        <v>0</v>
      </c>
      <c r="G93" s="4"/>
      <c r="H93" s="4"/>
      <c r="I93" s="4"/>
      <c r="J93" s="4"/>
      <c r="K93" s="4"/>
      <c r="L93" s="4"/>
      <c r="M93" s="4"/>
      <c r="N93" s="4"/>
      <c r="O93" s="4"/>
      <c r="P93" s="4"/>
      <c r="Q93" s="4"/>
      <c r="R93" s="4"/>
      <c r="S93" s="4"/>
      <c r="T93" s="5"/>
      <c r="U93" s="5"/>
      <c r="V93" s="5"/>
    </row>
    <row r="94" spans="1:22" x14ac:dyDescent="0.2">
      <c r="A94" s="6"/>
      <c r="B94" s="4"/>
      <c r="C94" s="4"/>
      <c r="D94" s="4"/>
      <c r="E94" s="4"/>
      <c r="F94" s="4">
        <f t="shared" si="5"/>
        <v>0</v>
      </c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5"/>
      <c r="U94" s="5"/>
      <c r="V94" s="5"/>
    </row>
    <row r="95" spans="1:22" x14ac:dyDescent="0.2">
      <c r="A95" s="6"/>
      <c r="B95" s="4"/>
      <c r="C95" s="4"/>
      <c r="D95" s="4"/>
      <c r="E95" s="4"/>
      <c r="F95" s="4">
        <f t="shared" si="5"/>
        <v>0</v>
      </c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5"/>
      <c r="U95" s="5"/>
      <c r="V95" s="5"/>
    </row>
    <row r="96" spans="1:22" x14ac:dyDescent="0.2">
      <c r="A96" s="6"/>
      <c r="B96" s="4"/>
      <c r="C96" s="4"/>
      <c r="D96" s="4"/>
      <c r="E96" s="4"/>
      <c r="F96" s="4">
        <f t="shared" si="5"/>
        <v>0</v>
      </c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5"/>
      <c r="U96" s="5"/>
      <c r="V96" s="5"/>
    </row>
    <row r="97" spans="1:22" x14ac:dyDescent="0.2">
      <c r="A97" s="6"/>
      <c r="B97" s="4"/>
      <c r="C97" s="4"/>
      <c r="D97" s="4"/>
      <c r="E97" s="4"/>
      <c r="F97" s="4">
        <f t="shared" si="5"/>
        <v>0</v>
      </c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5"/>
      <c r="U97" s="5"/>
      <c r="V97" s="5"/>
    </row>
    <row r="98" spans="1:22" x14ac:dyDescent="0.2">
      <c r="A98" s="6"/>
      <c r="B98" s="4"/>
      <c r="C98" s="4"/>
      <c r="D98" s="4"/>
      <c r="E98" s="4"/>
      <c r="F98" s="4">
        <f t="shared" si="5"/>
        <v>0</v>
      </c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5"/>
      <c r="U98" s="5"/>
      <c r="V98" s="5"/>
    </row>
    <row r="99" spans="1:22" x14ac:dyDescent="0.2">
      <c r="A99" s="6"/>
      <c r="B99" s="4"/>
      <c r="C99" s="4"/>
      <c r="D99" s="4"/>
      <c r="E99" s="4"/>
      <c r="F99" s="4">
        <f t="shared" si="5"/>
        <v>0</v>
      </c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5"/>
      <c r="U99" s="5"/>
      <c r="V99" s="5"/>
    </row>
    <row r="100" spans="1:22" x14ac:dyDescent="0.2">
      <c r="A100" s="6"/>
      <c r="B100" s="4"/>
      <c r="C100" s="4"/>
      <c r="D100" s="4"/>
      <c r="E100" s="4"/>
      <c r="F100" s="4">
        <f t="shared" si="5"/>
        <v>0</v>
      </c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5"/>
      <c r="U100" s="5"/>
      <c r="V100" s="5"/>
    </row>
    <row r="101" spans="1:22" x14ac:dyDescent="0.2">
      <c r="A101" s="6"/>
      <c r="B101" s="4"/>
      <c r="C101" s="4"/>
      <c r="D101" s="4"/>
      <c r="E101" s="4"/>
      <c r="F101" s="4">
        <f t="shared" si="5"/>
        <v>0</v>
      </c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5"/>
      <c r="U101" s="5"/>
      <c r="V101" s="5"/>
    </row>
    <row r="102" spans="1:22" x14ac:dyDescent="0.2">
      <c r="A102" s="2"/>
      <c r="B102" s="4"/>
      <c r="C102" s="4"/>
      <c r="D102" s="4"/>
      <c r="E102" s="4"/>
      <c r="F102" s="4">
        <f t="shared" si="5"/>
        <v>0</v>
      </c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5"/>
      <c r="U102" s="5"/>
      <c r="V102" s="5"/>
    </row>
    <row r="103" spans="1:22" x14ac:dyDescent="0.2">
      <c r="A103" s="2"/>
      <c r="B103" s="4"/>
      <c r="C103" s="4"/>
      <c r="D103" s="4"/>
      <c r="E103" s="4"/>
      <c r="F103" s="4">
        <f t="shared" si="5"/>
        <v>0</v>
      </c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5"/>
      <c r="U103" s="5"/>
      <c r="V103" s="5"/>
    </row>
    <row r="104" spans="1:22" x14ac:dyDescent="0.2">
      <c r="A104" s="6"/>
      <c r="B104" s="4"/>
      <c r="C104" s="4"/>
      <c r="D104" s="4"/>
      <c r="E104" s="4"/>
      <c r="F104" s="4">
        <f t="shared" si="5"/>
        <v>0</v>
      </c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5"/>
      <c r="U104" s="5"/>
      <c r="V104" s="5"/>
    </row>
    <row r="105" spans="1:22" x14ac:dyDescent="0.2">
      <c r="A105" s="6"/>
      <c r="B105" s="4"/>
      <c r="C105" s="4"/>
      <c r="D105" s="4"/>
      <c r="E105" s="4"/>
      <c r="F105" s="4">
        <f t="shared" si="5"/>
        <v>0</v>
      </c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5"/>
      <c r="U105" s="5"/>
      <c r="V105" s="5"/>
    </row>
    <row r="106" spans="1:22" x14ac:dyDescent="0.2">
      <c r="A106" s="6"/>
      <c r="B106" s="4"/>
      <c r="C106" s="4"/>
      <c r="D106" s="4"/>
      <c r="E106" s="4"/>
      <c r="F106" s="4">
        <f t="shared" si="5"/>
        <v>0</v>
      </c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5"/>
      <c r="U106" s="5"/>
      <c r="V106" s="5"/>
    </row>
    <row r="107" spans="1:22" x14ac:dyDescent="0.2">
      <c r="A107" s="6"/>
      <c r="B107" s="4"/>
      <c r="C107" s="4"/>
      <c r="D107" s="4"/>
      <c r="E107" s="4"/>
      <c r="F107" s="4">
        <f t="shared" si="5"/>
        <v>0</v>
      </c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5"/>
      <c r="U107" s="5"/>
      <c r="V107" s="5"/>
    </row>
    <row r="108" spans="1:22" x14ac:dyDescent="0.2">
      <c r="A108" s="6"/>
      <c r="B108" s="4"/>
      <c r="C108" s="4"/>
      <c r="D108" s="4"/>
      <c r="E108" s="4"/>
      <c r="F108" s="4">
        <f t="shared" si="5"/>
        <v>0</v>
      </c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5"/>
      <c r="U108" s="5"/>
      <c r="V108" s="5"/>
    </row>
    <row r="109" spans="1:22" x14ac:dyDescent="0.2">
      <c r="A109" s="6"/>
      <c r="B109" s="4"/>
      <c r="C109" s="4"/>
      <c r="D109" s="4"/>
      <c r="E109" s="4"/>
      <c r="F109" s="4">
        <f t="shared" si="5"/>
        <v>0</v>
      </c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5"/>
      <c r="U109" s="5"/>
      <c r="V109" s="5"/>
    </row>
    <row r="110" spans="1:22" x14ac:dyDescent="0.2">
      <c r="A110" s="6"/>
      <c r="B110" s="4"/>
      <c r="C110" s="4"/>
      <c r="D110" s="4"/>
      <c r="E110" s="4"/>
      <c r="F110" s="4">
        <f t="shared" si="5"/>
        <v>0</v>
      </c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5"/>
      <c r="U110" s="5"/>
      <c r="V110" s="5"/>
    </row>
    <row r="111" spans="1:22" x14ac:dyDescent="0.2">
      <c r="A111" s="6"/>
      <c r="B111" s="4"/>
      <c r="C111" s="4"/>
      <c r="D111" s="4"/>
      <c r="E111" s="4"/>
      <c r="F111" s="4">
        <f t="shared" si="5"/>
        <v>0</v>
      </c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5"/>
      <c r="U111" s="5"/>
      <c r="V111" s="5"/>
    </row>
    <row r="112" spans="1:22" x14ac:dyDescent="0.2">
      <c r="A112" s="6"/>
      <c r="B112" s="4"/>
      <c r="C112" s="4"/>
      <c r="D112" s="4"/>
      <c r="E112" s="4"/>
      <c r="F112" s="4">
        <f t="shared" si="5"/>
        <v>0</v>
      </c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5"/>
      <c r="U112" s="5"/>
      <c r="V112" s="5"/>
    </row>
    <row r="113" spans="1:22" x14ac:dyDescent="0.2">
      <c r="A113" s="6"/>
      <c r="B113" s="4"/>
      <c r="C113" s="4"/>
      <c r="D113" s="4"/>
      <c r="E113" s="4"/>
      <c r="F113" s="4">
        <f t="shared" si="5"/>
        <v>0</v>
      </c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5"/>
      <c r="U113" s="5"/>
      <c r="V113" s="5"/>
    </row>
    <row r="114" spans="1:22" x14ac:dyDescent="0.2">
      <c r="A114" s="6"/>
      <c r="B114" s="4"/>
      <c r="C114" s="4"/>
      <c r="D114" s="4"/>
      <c r="E114" s="4"/>
      <c r="F114" s="4">
        <f t="shared" si="5"/>
        <v>0</v>
      </c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5"/>
      <c r="U114" s="5"/>
      <c r="V114" s="5"/>
    </row>
    <row r="115" spans="1:22" x14ac:dyDescent="0.2">
      <c r="A115" s="6"/>
      <c r="B115" s="4"/>
      <c r="C115" s="4"/>
      <c r="D115" s="4"/>
      <c r="E115" s="4"/>
      <c r="F115" s="4">
        <f t="shared" si="5"/>
        <v>0</v>
      </c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5"/>
      <c r="U115" s="5"/>
      <c r="V115" s="5"/>
    </row>
    <row r="116" spans="1:22" x14ac:dyDescent="0.2">
      <c r="A116" s="6"/>
      <c r="B116" s="4"/>
      <c r="C116" s="4"/>
      <c r="D116" s="4"/>
      <c r="E116" s="4"/>
      <c r="F116" s="4">
        <f t="shared" si="5"/>
        <v>0</v>
      </c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5"/>
      <c r="U116" s="5"/>
      <c r="V116" s="5"/>
    </row>
    <row r="117" spans="1:22" x14ac:dyDescent="0.2">
      <c r="A117" s="2"/>
      <c r="B117" s="4"/>
      <c r="C117" s="4"/>
      <c r="D117" s="4"/>
      <c r="E117" s="4"/>
      <c r="F117" s="4">
        <f t="shared" si="5"/>
        <v>0</v>
      </c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5"/>
      <c r="U117" s="5"/>
      <c r="V117" s="5"/>
    </row>
    <row r="118" spans="1:22" x14ac:dyDescent="0.2">
      <c r="A118" s="2"/>
      <c r="B118" s="4"/>
      <c r="C118" s="4"/>
      <c r="D118" s="4"/>
      <c r="E118" s="4"/>
      <c r="F118" s="4">
        <f t="shared" si="5"/>
        <v>0</v>
      </c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5"/>
      <c r="U118" s="5"/>
      <c r="V118" s="5"/>
    </row>
    <row r="119" spans="1:22" x14ac:dyDescent="0.2">
      <c r="A119" s="2"/>
      <c r="B119" s="4"/>
      <c r="C119" s="4"/>
      <c r="D119" s="4"/>
      <c r="E119" s="4"/>
      <c r="F119" s="4">
        <f t="shared" si="5"/>
        <v>0</v>
      </c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5"/>
      <c r="U119" s="5"/>
      <c r="V119" s="5"/>
    </row>
    <row r="120" spans="1:22" x14ac:dyDescent="0.2">
      <c r="A120" s="2"/>
      <c r="B120" s="4"/>
      <c r="C120" s="4"/>
      <c r="D120" s="4"/>
      <c r="E120" s="4"/>
      <c r="F120" s="4">
        <f t="shared" si="5"/>
        <v>0</v>
      </c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5"/>
      <c r="U120" s="5"/>
      <c r="V120" s="5"/>
    </row>
    <row r="121" spans="1:22" x14ac:dyDescent="0.2">
      <c r="A121" s="2"/>
      <c r="B121" s="4"/>
      <c r="C121" s="4"/>
      <c r="D121" s="4"/>
      <c r="E121" s="4"/>
      <c r="F121" s="4">
        <f t="shared" si="5"/>
        <v>0</v>
      </c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5"/>
      <c r="U121" s="5"/>
      <c r="V121" s="5"/>
    </row>
    <row r="122" spans="1:22" x14ac:dyDescent="0.2">
      <c r="A122" s="2"/>
      <c r="B122" s="4"/>
      <c r="C122" s="4"/>
      <c r="D122" s="4"/>
      <c r="E122" s="4"/>
      <c r="F122" s="4">
        <f t="shared" si="5"/>
        <v>0</v>
      </c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5"/>
      <c r="U122" s="5"/>
      <c r="V122" s="5"/>
    </row>
    <row r="123" spans="1:22" x14ac:dyDescent="0.2">
      <c r="A123" s="2"/>
      <c r="B123" s="4"/>
      <c r="C123" s="4"/>
      <c r="D123" s="4"/>
      <c r="E123" s="4"/>
      <c r="F123" s="4">
        <f t="shared" si="5"/>
        <v>0</v>
      </c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5"/>
      <c r="U123" s="5"/>
      <c r="V123" s="5"/>
    </row>
    <row r="124" spans="1:22" x14ac:dyDescent="0.2">
      <c r="A124" s="2"/>
      <c r="B124" s="4"/>
      <c r="C124" s="4"/>
      <c r="D124" s="4"/>
      <c r="E124" s="4"/>
      <c r="F124" s="4">
        <f t="shared" si="5"/>
        <v>0</v>
      </c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5"/>
      <c r="U124" s="5"/>
      <c r="V124" s="5"/>
    </row>
    <row r="125" spans="1:22" x14ac:dyDescent="0.2">
      <c r="A125" s="2"/>
      <c r="B125" s="4"/>
      <c r="C125" s="4"/>
      <c r="D125" s="4"/>
      <c r="E125" s="4"/>
      <c r="F125" s="4">
        <f t="shared" si="5"/>
        <v>0</v>
      </c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5"/>
      <c r="U125" s="5"/>
      <c r="V125" s="5"/>
    </row>
    <row r="126" spans="1:22" x14ac:dyDescent="0.2">
      <c r="A126" s="2"/>
      <c r="B126" s="4"/>
      <c r="C126" s="4"/>
      <c r="D126" s="4"/>
      <c r="E126" s="4"/>
      <c r="F126" s="4">
        <f t="shared" si="5"/>
        <v>0</v>
      </c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5"/>
      <c r="U126" s="5"/>
      <c r="V126" s="5"/>
    </row>
    <row r="127" spans="1:22" x14ac:dyDescent="0.2">
      <c r="A127" s="2"/>
      <c r="B127" s="4"/>
      <c r="C127" s="4"/>
      <c r="D127" s="4"/>
      <c r="E127" s="4"/>
      <c r="F127" s="4">
        <f t="shared" si="5"/>
        <v>0</v>
      </c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5"/>
      <c r="U127" s="5"/>
      <c r="V127" s="5"/>
    </row>
    <row r="128" spans="1:22" x14ac:dyDescent="0.2">
      <c r="A128" s="2"/>
      <c r="B128" s="4"/>
      <c r="C128" s="4"/>
      <c r="D128" s="4"/>
      <c r="E128" s="4"/>
      <c r="F128" s="4">
        <f t="shared" si="5"/>
        <v>0</v>
      </c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5"/>
      <c r="U128" s="5"/>
      <c r="V128" s="5"/>
    </row>
    <row r="129" spans="1:22" x14ac:dyDescent="0.2">
      <c r="A129" s="2"/>
      <c r="B129" s="4"/>
      <c r="C129" s="4"/>
      <c r="D129" s="4"/>
      <c r="E129" s="4"/>
      <c r="F129" s="4">
        <f t="shared" si="5"/>
        <v>0</v>
      </c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5"/>
      <c r="U129" s="5"/>
      <c r="V129" s="5"/>
    </row>
    <row r="130" spans="1:22" x14ac:dyDescent="0.2">
      <c r="A130" s="2"/>
      <c r="B130" s="4"/>
      <c r="C130" s="4"/>
      <c r="D130" s="4"/>
      <c r="E130" s="4"/>
      <c r="F130" s="4">
        <f t="shared" si="5"/>
        <v>0</v>
      </c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5"/>
      <c r="U130" s="5"/>
      <c r="V130" s="5"/>
    </row>
    <row r="131" spans="1:22" x14ac:dyDescent="0.2">
      <c r="A131" s="2"/>
      <c r="B131" s="4"/>
      <c r="C131" s="4"/>
      <c r="D131" s="4"/>
      <c r="E131" s="4"/>
      <c r="F131" s="4">
        <f t="shared" si="5"/>
        <v>0</v>
      </c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5"/>
      <c r="U131" s="5"/>
      <c r="V131" s="5"/>
    </row>
    <row r="132" spans="1:22" x14ac:dyDescent="0.2">
      <c r="A132" s="2"/>
      <c r="B132" s="4"/>
      <c r="C132" s="4"/>
      <c r="D132" s="4"/>
      <c r="E132" s="4"/>
      <c r="F132" s="4">
        <f t="shared" si="5"/>
        <v>0</v>
      </c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5"/>
      <c r="U132" s="5"/>
      <c r="V132" s="5"/>
    </row>
    <row r="133" spans="1:22" x14ac:dyDescent="0.2">
      <c r="A133" s="2"/>
      <c r="B133" s="4"/>
      <c r="C133" s="4"/>
      <c r="D133" s="4"/>
      <c r="E133" s="4"/>
      <c r="F133" s="4">
        <f t="shared" si="5"/>
        <v>0</v>
      </c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5"/>
    </row>
    <row r="134" spans="1:22" x14ac:dyDescent="0.2">
      <c r="A134" s="2"/>
      <c r="B134" s="4"/>
      <c r="C134" s="4"/>
      <c r="D134" s="4"/>
      <c r="E134" s="4"/>
      <c r="F134" s="4">
        <f t="shared" si="5"/>
        <v>0</v>
      </c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8"/>
    </row>
    <row r="135" spans="1:22" x14ac:dyDescent="0.2">
      <c r="A135" s="2"/>
      <c r="B135" s="4"/>
      <c r="C135" s="4"/>
      <c r="D135" s="4"/>
      <c r="E135" s="4"/>
      <c r="F135" s="4">
        <f t="shared" si="5"/>
        <v>0</v>
      </c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8"/>
    </row>
    <row r="136" spans="1:22" x14ac:dyDescent="0.2">
      <c r="A136" s="2"/>
      <c r="B136" s="4"/>
      <c r="C136" s="4"/>
      <c r="D136" s="4"/>
      <c r="E136" s="4"/>
      <c r="F136" s="4">
        <f t="shared" si="5"/>
        <v>0</v>
      </c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8"/>
    </row>
    <row r="137" spans="1:22" x14ac:dyDescent="0.2">
      <c r="A137" s="6"/>
      <c r="B137" s="4"/>
      <c r="C137" s="4"/>
      <c r="D137" s="4"/>
      <c r="E137" s="4"/>
      <c r="F137" s="4">
        <f>E137+F138</f>
        <v>0</v>
      </c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5"/>
      <c r="U137" s="5"/>
      <c r="V137" s="8"/>
    </row>
    <row r="138" spans="1:22" x14ac:dyDescent="0.2">
      <c r="A138" s="6"/>
      <c r="B138" s="4"/>
      <c r="C138" s="4"/>
      <c r="D138" s="4"/>
      <c r="E138" s="4"/>
      <c r="F138" s="4">
        <f>E138</f>
        <v>0</v>
      </c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5"/>
      <c r="U138" s="5"/>
      <c r="V138" s="8"/>
    </row>
    <row r="139" spans="1:22" x14ac:dyDescent="0.2">
      <c r="A139" s="6"/>
      <c r="B139" s="4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5"/>
      <c r="U139" s="5"/>
      <c r="V139" s="8"/>
    </row>
    <row r="140" spans="1:22" x14ac:dyDescent="0.2">
      <c r="A140" s="6"/>
      <c r="B140" s="4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5"/>
      <c r="U140" s="5"/>
      <c r="V140" s="8"/>
    </row>
    <row r="141" spans="1:22" x14ac:dyDescent="0.2">
      <c r="A141" s="6"/>
      <c r="B141" s="4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5"/>
      <c r="U141" s="5"/>
      <c r="V141" s="8"/>
    </row>
    <row r="142" spans="1:22" x14ac:dyDescent="0.2">
      <c r="A142" s="2"/>
      <c r="B142" s="4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5"/>
      <c r="U142" s="5"/>
      <c r="V142" s="8"/>
    </row>
    <row r="143" spans="1:22" x14ac:dyDescent="0.2">
      <c r="A143" s="2"/>
      <c r="B143" s="4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5"/>
      <c r="U143" s="5"/>
      <c r="V143" s="8"/>
    </row>
    <row r="144" spans="1:22" x14ac:dyDescent="0.2">
      <c r="A144" s="2"/>
      <c r="B144" s="4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5"/>
      <c r="U144" s="5"/>
      <c r="V144" s="8"/>
    </row>
    <row r="145" spans="1:22" x14ac:dyDescent="0.2">
      <c r="A145" s="2"/>
      <c r="B145" s="4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5"/>
      <c r="U145" s="5"/>
      <c r="V145" s="8"/>
    </row>
    <row r="146" spans="1:22" x14ac:dyDescent="0.2">
      <c r="A146" s="2"/>
      <c r="B146" s="4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5"/>
      <c r="U146" s="5"/>
      <c r="V146" s="8"/>
    </row>
    <row r="172" spans="1:3" x14ac:dyDescent="0.2">
      <c r="A172" t="e" cm="1">
        <f t="array" aca="1" ref="A172" ca="1">INDIRECT("'" &amp; E1 &amp; "'!$A$2:$A$66")</f>
        <v>#REF!</v>
      </c>
      <c r="B172" t="e" cm="1">
        <f t="array" aca="1" ref="B172" ca="1">INDIRECT("'" &amp; E1 &amp; "'!$B$2:$B$66")</f>
        <v>#REF!</v>
      </c>
      <c r="C172" t="e" cm="1">
        <f t="array" aca="1" ref="C172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19FFBF-7B29-0149-BDC3-F98686BE28DF}">
  <sheetPr codeName="Sheet28"/>
  <dimension ref="A1:V172"/>
  <sheetViews>
    <sheetView topLeftCell="F1" workbookViewId="0">
      <pane ySplit="2" topLeftCell="A3" activePane="bottomLeft" state="frozen"/>
      <selection activeCell="N24" sqref="N24"/>
      <selection pane="bottomLeft" activeCell="N24" sqref="N24"/>
    </sheetView>
  </sheetViews>
  <sheetFormatPr baseColWidth="10" defaultRowHeight="16" x14ac:dyDescent="0.2"/>
  <cols>
    <col min="1" max="1" width="21.1640625" customWidth="1"/>
    <col min="2" max="2" width="13.5" customWidth="1"/>
    <col min="3" max="3" width="13" customWidth="1"/>
    <col min="4" max="4" width="18.5" customWidth="1"/>
    <col min="5" max="5" width="20.1640625" customWidth="1"/>
    <col min="6" max="6" width="21.5" customWidth="1"/>
    <col min="7" max="9" width="17.33203125" customWidth="1"/>
    <col min="10" max="10" width="18.33203125" customWidth="1"/>
    <col min="11" max="11" width="16.6640625" customWidth="1"/>
    <col min="12" max="17" width="17.33203125" customWidth="1"/>
    <col min="18" max="18" width="13" customWidth="1"/>
    <col min="19" max="19" width="15.83203125" customWidth="1"/>
    <col min="20" max="20" width="16.6640625" customWidth="1"/>
    <col min="21" max="21" width="15.33203125" customWidth="1"/>
    <col min="22" max="22" width="16.83203125" customWidth="1"/>
  </cols>
  <sheetData>
    <row r="1" spans="1:22" x14ac:dyDescent="0.2">
      <c r="B1" s="72" t="s">
        <v>5</v>
      </c>
      <c r="C1" s="72"/>
      <c r="D1" s="72"/>
      <c r="E1" s="72"/>
      <c r="F1" s="72"/>
      <c r="G1" s="73" t="s">
        <v>6</v>
      </c>
      <c r="H1" s="73"/>
      <c r="I1" s="73"/>
      <c r="J1" s="73"/>
      <c r="K1" s="73"/>
      <c r="L1" s="74" t="s">
        <v>15</v>
      </c>
      <c r="M1" s="74"/>
      <c r="N1" s="74"/>
      <c r="O1" s="74"/>
      <c r="P1" s="74"/>
      <c r="Q1" s="74"/>
      <c r="R1" s="74"/>
      <c r="S1" s="74"/>
      <c r="T1" s="74"/>
      <c r="U1" s="74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235</v>
      </c>
      <c r="O2" s="1" t="s">
        <v>236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257</v>
      </c>
      <c r="U2" s="1" t="s">
        <v>258</v>
      </c>
      <c r="V2" s="1" t="s">
        <v>237</v>
      </c>
    </row>
    <row r="3" spans="1:22" x14ac:dyDescent="0.2">
      <c r="A3" s="16" t="s">
        <v>294</v>
      </c>
      <c r="B3" s="4">
        <v>9400</v>
      </c>
      <c r="C3" s="4">
        <v>263300</v>
      </c>
      <c r="D3" s="4">
        <v>-253900</v>
      </c>
      <c r="E3" s="4">
        <v>-6348910000</v>
      </c>
      <c r="F3" s="4">
        <f t="shared" ref="F3:F79" si="0">E3+F4</f>
        <v>335433239429</v>
      </c>
      <c r="K3">
        <f t="shared" ref="K3:K25" si="1">K4+J3</f>
        <v>41253520000</v>
      </c>
      <c r="L3" s="4">
        <v>1568</v>
      </c>
      <c r="M3" s="4">
        <v>3179</v>
      </c>
      <c r="N3" s="4">
        <v>168</v>
      </c>
      <c r="O3" s="4">
        <v>267</v>
      </c>
      <c r="P3" s="4">
        <v>2198000</v>
      </c>
      <c r="Q3" s="4">
        <v>4293000</v>
      </c>
      <c r="R3" s="5">
        <v>1.01E-2</v>
      </c>
      <c r="S3" s="4">
        <v>6871100</v>
      </c>
      <c r="T3" s="4">
        <f t="shared" ref="T3:T70" si="2">AVERAGE(S4,S13)</f>
        <v>9445125</v>
      </c>
      <c r="U3" s="4">
        <f t="shared" ref="U3:U72" si="3">MIN(S4:S8)</f>
        <v>3851255</v>
      </c>
      <c r="V3" s="5">
        <v>2.1700000000000001E-2</v>
      </c>
    </row>
    <row r="4" spans="1:22" x14ac:dyDescent="0.2">
      <c r="A4" s="16" t="s">
        <v>293</v>
      </c>
      <c r="B4" s="4">
        <v>313300</v>
      </c>
      <c r="C4" s="4">
        <v>124200</v>
      </c>
      <c r="D4" s="4">
        <v>189100</v>
      </c>
      <c r="E4" s="4">
        <v>4711520000</v>
      </c>
      <c r="F4" s="4">
        <f t="shared" si="0"/>
        <v>341782149429</v>
      </c>
      <c r="G4" s="4">
        <v>100400</v>
      </c>
      <c r="H4" s="4">
        <v>800</v>
      </c>
      <c r="I4" s="4">
        <v>99600</v>
      </c>
      <c r="J4" s="4">
        <v>2470200000</v>
      </c>
      <c r="K4">
        <f t="shared" si="1"/>
        <v>41253520000</v>
      </c>
      <c r="L4" s="4">
        <v>4060</v>
      </c>
      <c r="M4" s="4">
        <v>3778</v>
      </c>
      <c r="N4" s="4">
        <v>347</v>
      </c>
      <c r="O4" s="4">
        <v>296</v>
      </c>
      <c r="P4" s="4">
        <v>5822200</v>
      </c>
      <c r="Q4" s="4">
        <v>5110100</v>
      </c>
      <c r="R4" s="5">
        <v>1.41E-2</v>
      </c>
      <c r="S4" s="4">
        <v>11288700</v>
      </c>
      <c r="T4" s="4">
        <f t="shared" si="2"/>
        <v>10752852</v>
      </c>
      <c r="U4" s="4">
        <f t="shared" si="3"/>
        <v>3851255</v>
      </c>
      <c r="V4" s="5">
        <v>3.1400000000000004E-2</v>
      </c>
    </row>
    <row r="5" spans="1:22" x14ac:dyDescent="0.2">
      <c r="A5" s="16" t="s">
        <v>292</v>
      </c>
      <c r="B5" s="4">
        <v>214900</v>
      </c>
      <c r="C5" s="4">
        <v>304100</v>
      </c>
      <c r="D5" s="4">
        <v>-89200</v>
      </c>
      <c r="E5" s="4">
        <v>-2220780000</v>
      </c>
      <c r="F5" s="4">
        <f t="shared" si="0"/>
        <v>337070629429</v>
      </c>
      <c r="G5" s="4">
        <v>0</v>
      </c>
      <c r="H5" s="4">
        <v>0</v>
      </c>
      <c r="I5" s="4">
        <v>0</v>
      </c>
      <c r="J5" s="4">
        <v>-109020000</v>
      </c>
      <c r="K5">
        <f t="shared" si="1"/>
        <v>38783320000</v>
      </c>
      <c r="L5" s="4">
        <v>2595</v>
      </c>
      <c r="M5" s="4">
        <v>4594</v>
      </c>
      <c r="N5" s="4">
        <v>220</v>
      </c>
      <c r="O5" s="4">
        <v>447</v>
      </c>
      <c r="P5" s="4">
        <v>3826100</v>
      </c>
      <c r="Q5" s="4">
        <v>7401400</v>
      </c>
      <c r="R5" s="5">
        <v>-2E-3</v>
      </c>
      <c r="S5" s="4">
        <v>12455657</v>
      </c>
      <c r="T5" s="4">
        <f t="shared" si="2"/>
        <v>13174733.5</v>
      </c>
      <c r="U5" s="4">
        <f t="shared" si="3"/>
        <v>3851255</v>
      </c>
      <c r="V5" s="5">
        <v>2.3900000000000001E-2</v>
      </c>
    </row>
    <row r="6" spans="1:22" x14ac:dyDescent="0.2">
      <c r="A6" s="16" t="s">
        <v>291</v>
      </c>
      <c r="B6" s="4">
        <v>129900</v>
      </c>
      <c r="C6" s="4">
        <v>191700</v>
      </c>
      <c r="D6" s="4">
        <v>-61800</v>
      </c>
      <c r="E6" s="4">
        <v>-1450640000</v>
      </c>
      <c r="F6" s="4">
        <f t="shared" si="0"/>
        <v>339291409429</v>
      </c>
      <c r="G6" s="4">
        <v>419300</v>
      </c>
      <c r="H6" s="4">
        <v>0</v>
      </c>
      <c r="I6" s="4">
        <v>419300</v>
      </c>
      <c r="J6" s="4">
        <v>10096445000</v>
      </c>
      <c r="K6">
        <f t="shared" si="1"/>
        <v>38892340000</v>
      </c>
      <c r="L6" s="4">
        <v>6600</v>
      </c>
      <c r="M6" s="4">
        <v>3296</v>
      </c>
      <c r="N6" s="4">
        <v>633</v>
      </c>
      <c r="O6" s="4">
        <v>279</v>
      </c>
      <c r="P6" s="4">
        <v>11592400</v>
      </c>
      <c r="Q6" s="4">
        <v>5187000</v>
      </c>
      <c r="R6" s="5">
        <v>6.8699999999999997E-2</v>
      </c>
      <c r="S6" s="4">
        <v>20219159</v>
      </c>
      <c r="T6" s="4">
        <f t="shared" si="2"/>
        <v>7187360.5</v>
      </c>
      <c r="U6" s="4">
        <f t="shared" si="3"/>
        <v>3851255</v>
      </c>
      <c r="V6" s="5">
        <v>6.83E-2</v>
      </c>
    </row>
    <row r="7" spans="1:22" x14ac:dyDescent="0.2">
      <c r="A7" s="16" t="s">
        <v>288</v>
      </c>
      <c r="B7" s="4">
        <v>600</v>
      </c>
      <c r="C7" s="4">
        <v>295200</v>
      </c>
      <c r="D7" s="4">
        <v>-294600</v>
      </c>
      <c r="E7" s="4">
        <v>-6872600000</v>
      </c>
      <c r="F7" s="4">
        <f t="shared" si="0"/>
        <v>340742049429</v>
      </c>
      <c r="K7">
        <f t="shared" si="1"/>
        <v>28795895000</v>
      </c>
      <c r="L7" s="4">
        <v>836</v>
      </c>
      <c r="M7" s="4">
        <v>1636</v>
      </c>
      <c r="N7" s="4">
        <v>66</v>
      </c>
      <c r="O7" s="4">
        <v>135</v>
      </c>
      <c r="P7" s="4">
        <v>1435600</v>
      </c>
      <c r="Q7" s="4">
        <v>2408700</v>
      </c>
      <c r="R7" s="5">
        <v>-2.0999999999999999E-3</v>
      </c>
      <c r="S7" s="4">
        <v>3851255</v>
      </c>
      <c r="T7" s="4">
        <f t="shared" si="2"/>
        <v>6396389</v>
      </c>
      <c r="U7" s="4">
        <f t="shared" si="3"/>
        <v>5287320</v>
      </c>
      <c r="V7" s="5">
        <v>2.75E-2</v>
      </c>
    </row>
    <row r="8" spans="1:22" x14ac:dyDescent="0.2">
      <c r="A8" s="16" t="s">
        <v>287</v>
      </c>
      <c r="B8" s="4">
        <v>85000</v>
      </c>
      <c r="C8" s="4">
        <v>170500</v>
      </c>
      <c r="D8" s="4">
        <v>-85500</v>
      </c>
      <c r="E8" s="4">
        <v>-2014450000</v>
      </c>
      <c r="F8" s="4">
        <f t="shared" si="0"/>
        <v>347614649429</v>
      </c>
      <c r="G8" s="4">
        <v>304800</v>
      </c>
      <c r="H8" s="4">
        <v>0</v>
      </c>
      <c r="I8" s="4">
        <v>304800</v>
      </c>
      <c r="J8" s="4">
        <v>7227280000</v>
      </c>
      <c r="K8">
        <f t="shared" si="1"/>
        <v>28795895000</v>
      </c>
      <c r="L8" s="4">
        <v>2184</v>
      </c>
      <c r="M8" s="4">
        <v>2660</v>
      </c>
      <c r="N8" s="4">
        <v>163</v>
      </c>
      <c r="O8" s="4">
        <v>189</v>
      </c>
      <c r="P8" s="4">
        <v>3158700</v>
      </c>
      <c r="Q8" s="4">
        <v>3644200</v>
      </c>
      <c r="R8" s="5">
        <v>-6.3E-3</v>
      </c>
      <c r="S8" s="4">
        <v>7294724</v>
      </c>
      <c r="T8" s="4">
        <f t="shared" si="2"/>
        <v>7267643</v>
      </c>
      <c r="U8" s="4">
        <f t="shared" si="3"/>
        <v>5287320</v>
      </c>
      <c r="V8" s="5">
        <v>2.9500000000000002E-2</v>
      </c>
    </row>
    <row r="9" spans="1:22" x14ac:dyDescent="0.2">
      <c r="A9" s="16" t="s">
        <v>286</v>
      </c>
      <c r="B9" s="4">
        <v>263000</v>
      </c>
      <c r="C9" s="4">
        <v>18100</v>
      </c>
      <c r="D9" s="4">
        <v>244900</v>
      </c>
      <c r="E9" s="4">
        <v>5731690000</v>
      </c>
      <c r="F9" s="4">
        <f t="shared" si="0"/>
        <v>349629099429</v>
      </c>
      <c r="K9">
        <f t="shared" si="1"/>
        <v>21568615000</v>
      </c>
      <c r="L9" s="4">
        <v>1664</v>
      </c>
      <c r="M9" s="4">
        <v>1649</v>
      </c>
      <c r="N9" s="4">
        <v>142</v>
      </c>
      <c r="O9" s="4">
        <v>138</v>
      </c>
      <c r="P9" s="4">
        <v>2619600</v>
      </c>
      <c r="Q9" s="4">
        <v>2265800</v>
      </c>
      <c r="R9" s="5">
        <v>1.7399999999999999E-2</v>
      </c>
      <c r="S9" s="4">
        <v>5287320</v>
      </c>
      <c r="T9" s="4">
        <f t="shared" si="2"/>
        <v>8923725.5</v>
      </c>
      <c r="U9" s="4">
        <f t="shared" si="3"/>
        <v>7601550</v>
      </c>
      <c r="V9" s="5">
        <v>1.0700000000000001E-2</v>
      </c>
    </row>
    <row r="10" spans="1:22" x14ac:dyDescent="0.2">
      <c r="A10" s="16" t="s">
        <v>281</v>
      </c>
      <c r="B10" s="4">
        <v>13200</v>
      </c>
      <c r="C10" s="4">
        <v>379300</v>
      </c>
      <c r="D10" s="4">
        <v>-366100</v>
      </c>
      <c r="E10" s="4">
        <v>-8503350000</v>
      </c>
      <c r="F10" s="4">
        <f t="shared" si="0"/>
        <v>343897409429</v>
      </c>
      <c r="K10">
        <f t="shared" si="1"/>
        <v>21568615000</v>
      </c>
      <c r="L10" s="4">
        <v>2189</v>
      </c>
      <c r="M10" s="4">
        <v>4807</v>
      </c>
      <c r="N10" s="4">
        <v>163</v>
      </c>
      <c r="O10" s="4">
        <v>389</v>
      </c>
      <c r="P10" s="4">
        <v>2929300</v>
      </c>
      <c r="Q10" s="4">
        <v>7207900</v>
      </c>
      <c r="R10" s="5">
        <v>-2.1099999999999997E-2</v>
      </c>
      <c r="S10" s="4">
        <v>11130612</v>
      </c>
      <c r="T10" s="4">
        <f t="shared" si="2"/>
        <v>10974239.5</v>
      </c>
      <c r="U10" s="4">
        <f t="shared" si="3"/>
        <v>6130308</v>
      </c>
      <c r="V10" s="5">
        <v>2.76E-2</v>
      </c>
    </row>
    <row r="11" spans="1:22" x14ac:dyDescent="0.2">
      <c r="A11" s="16" t="s">
        <v>273</v>
      </c>
      <c r="B11" s="4">
        <v>17000</v>
      </c>
      <c r="C11" s="4">
        <v>295600</v>
      </c>
      <c r="D11" s="4">
        <v>-278600</v>
      </c>
      <c r="E11" s="4">
        <v>-6572670000</v>
      </c>
      <c r="F11" s="4">
        <f t="shared" si="0"/>
        <v>352400759429</v>
      </c>
      <c r="K11">
        <f t="shared" si="1"/>
        <v>21568615000</v>
      </c>
      <c r="L11" s="4">
        <v>2909</v>
      </c>
      <c r="M11" s="4">
        <v>5508</v>
      </c>
      <c r="N11" s="4">
        <v>245</v>
      </c>
      <c r="O11" s="4">
        <v>391</v>
      </c>
      <c r="P11" s="4">
        <v>4210300</v>
      </c>
      <c r="Q11" s="4">
        <v>7750900</v>
      </c>
      <c r="R11" s="5">
        <v>-1.04E-2</v>
      </c>
      <c r="S11" s="4">
        <v>12462600</v>
      </c>
      <c r="T11" s="4">
        <f t="shared" si="2"/>
        <v>9638535</v>
      </c>
      <c r="U11" s="4">
        <f t="shared" si="3"/>
        <v>6130308</v>
      </c>
      <c r="V11" s="5">
        <v>2.9300000000000003E-2</v>
      </c>
    </row>
    <row r="12" spans="1:22" x14ac:dyDescent="0.2">
      <c r="A12" s="16" t="s">
        <v>272</v>
      </c>
      <c r="B12" s="4">
        <v>61100</v>
      </c>
      <c r="C12" s="4">
        <v>218796</v>
      </c>
      <c r="D12" s="4">
        <v>-157696</v>
      </c>
      <c r="E12" s="4">
        <v>-3800410000</v>
      </c>
      <c r="F12" s="4">
        <f t="shared" si="0"/>
        <v>358973429429</v>
      </c>
      <c r="K12">
        <f t="shared" si="1"/>
        <v>21568615000</v>
      </c>
      <c r="L12" s="4">
        <v>1789</v>
      </c>
      <c r="M12" s="4">
        <v>2347</v>
      </c>
      <c r="N12" s="4">
        <v>176</v>
      </c>
      <c r="O12" s="4">
        <v>222</v>
      </c>
      <c r="P12" s="4">
        <v>3265300</v>
      </c>
      <c r="Q12" s="4">
        <v>3631900</v>
      </c>
      <c r="R12" s="5">
        <v>-1.03E-2</v>
      </c>
      <c r="S12" s="4">
        <v>8020770</v>
      </c>
      <c r="T12" s="4">
        <f t="shared" si="2"/>
        <v>7500221.5</v>
      </c>
      <c r="U12" s="4">
        <f t="shared" si="3"/>
        <v>5498054</v>
      </c>
      <c r="V12" s="5">
        <v>2.2599999999999999E-2</v>
      </c>
    </row>
    <row r="13" spans="1:22" x14ac:dyDescent="0.2">
      <c r="A13" s="16" t="s">
        <v>248</v>
      </c>
      <c r="B13" s="4">
        <v>400</v>
      </c>
      <c r="C13" s="4">
        <v>100400</v>
      </c>
      <c r="D13" s="4">
        <v>-100000</v>
      </c>
      <c r="E13" s="4">
        <v>-2387040000</v>
      </c>
      <c r="F13" s="4">
        <f t="shared" si="0"/>
        <v>362773839429</v>
      </c>
      <c r="K13">
        <f t="shared" si="1"/>
        <v>21568615000</v>
      </c>
      <c r="L13" s="4">
        <v>1911</v>
      </c>
      <c r="M13" s="4">
        <v>3197</v>
      </c>
      <c r="N13" s="4">
        <v>162</v>
      </c>
      <c r="O13" s="4">
        <v>251</v>
      </c>
      <c r="P13" s="4">
        <v>2884100</v>
      </c>
      <c r="Q13" s="4">
        <v>4360900</v>
      </c>
      <c r="R13" s="5">
        <v>0</v>
      </c>
      <c r="S13" s="4">
        <v>7601550</v>
      </c>
      <c r="T13" s="4">
        <f t="shared" si="2"/>
        <v>10813639</v>
      </c>
      <c r="U13" s="4">
        <f t="shared" si="3"/>
        <v>5498054</v>
      </c>
      <c r="V13" s="5">
        <v>1.66E-2</v>
      </c>
    </row>
    <row r="14" spans="1:22" x14ac:dyDescent="0.2">
      <c r="A14" s="16" t="s">
        <v>240</v>
      </c>
      <c r="B14" s="4">
        <v>10200</v>
      </c>
      <c r="C14" s="4">
        <v>147400</v>
      </c>
      <c r="D14" s="4">
        <v>-137200</v>
      </c>
      <c r="E14" s="4">
        <v>-3314690000</v>
      </c>
      <c r="F14" s="4">
        <f t="shared" si="0"/>
        <v>365160879429</v>
      </c>
      <c r="K14">
        <f t="shared" si="1"/>
        <v>21568615000</v>
      </c>
      <c r="L14" s="4">
        <v>2041</v>
      </c>
      <c r="M14" s="4">
        <v>2821</v>
      </c>
      <c r="N14" s="4">
        <v>227</v>
      </c>
      <c r="O14" s="4">
        <v>305</v>
      </c>
      <c r="P14" s="4">
        <v>3496200</v>
      </c>
      <c r="Q14" s="4">
        <v>4725600</v>
      </c>
      <c r="R14" s="5">
        <v>-4.0999999999999995E-3</v>
      </c>
      <c r="S14" s="4">
        <v>9050047</v>
      </c>
      <c r="T14" s="4">
        <f t="shared" si="2"/>
        <v>6326110</v>
      </c>
      <c r="U14" s="4">
        <f t="shared" si="3"/>
        <v>5498054</v>
      </c>
      <c r="V14" s="5">
        <v>2.6600000000000002E-2</v>
      </c>
    </row>
    <row r="15" spans="1:22" x14ac:dyDescent="0.2">
      <c r="A15" s="16" t="s">
        <v>239</v>
      </c>
      <c r="B15" s="4">
        <v>152000</v>
      </c>
      <c r="C15" s="4">
        <v>83600</v>
      </c>
      <c r="D15" s="4">
        <v>68400</v>
      </c>
      <c r="E15" s="4">
        <v>1647860000</v>
      </c>
      <c r="F15" s="4">
        <f t="shared" si="0"/>
        <v>368475569429</v>
      </c>
      <c r="K15">
        <f t="shared" si="1"/>
        <v>21568615000</v>
      </c>
      <c r="L15" s="4">
        <v>1665</v>
      </c>
      <c r="M15" s="4">
        <v>1766</v>
      </c>
      <c r="N15" s="4">
        <v>162</v>
      </c>
      <c r="O15" s="4">
        <v>162</v>
      </c>
      <c r="P15" s="4">
        <v>2851900</v>
      </c>
      <c r="Q15" s="4">
        <v>2680800</v>
      </c>
      <c r="R15" s="5">
        <v>1.9E-2</v>
      </c>
      <c r="S15" s="4">
        <v>6130308</v>
      </c>
      <c r="T15" s="4">
        <f t="shared" si="2"/>
        <v>10864946.5</v>
      </c>
      <c r="U15" s="4">
        <f t="shared" si="3"/>
        <v>5498054</v>
      </c>
      <c r="V15" s="5">
        <v>2.4799999999999999E-2</v>
      </c>
    </row>
    <row r="16" spans="1:22" x14ac:dyDescent="0.2">
      <c r="A16" s="16" t="s">
        <v>238</v>
      </c>
      <c r="B16" s="4">
        <v>19000</v>
      </c>
      <c r="C16" s="4">
        <v>98300</v>
      </c>
      <c r="D16" s="4">
        <v>-79300</v>
      </c>
      <c r="E16" s="4">
        <v>-1914310000</v>
      </c>
      <c r="F16" s="4">
        <f t="shared" si="0"/>
        <v>366827709429</v>
      </c>
      <c r="G16" s="4">
        <v>71400</v>
      </c>
      <c r="H16" s="4">
        <v>0</v>
      </c>
      <c r="I16" s="4">
        <v>71400</v>
      </c>
      <c r="J16" s="4">
        <v>1755720000</v>
      </c>
      <c r="K16">
        <f t="shared" si="1"/>
        <v>21568615000</v>
      </c>
      <c r="L16" s="4">
        <v>1929</v>
      </c>
      <c r="M16" s="4">
        <v>3488</v>
      </c>
      <c r="N16" s="4">
        <v>190</v>
      </c>
      <c r="O16" s="4">
        <v>337</v>
      </c>
      <c r="P16" s="4">
        <v>2902900</v>
      </c>
      <c r="Q16" s="4">
        <v>5538500</v>
      </c>
      <c r="R16" s="5">
        <v>-3.6499999999999998E-2</v>
      </c>
      <c r="S16" s="4">
        <v>10523466</v>
      </c>
      <c r="T16" s="4">
        <f t="shared" si="2"/>
        <v>5358387.5</v>
      </c>
      <c r="U16" s="4">
        <f t="shared" si="3"/>
        <v>5498054</v>
      </c>
      <c r="V16" s="5">
        <v>4.24E-2</v>
      </c>
    </row>
    <row r="17" spans="1:21" x14ac:dyDescent="0.2">
      <c r="A17" s="16" t="s">
        <v>234</v>
      </c>
      <c r="B17" s="4">
        <v>6700</v>
      </c>
      <c r="C17" s="4">
        <v>0</v>
      </c>
      <c r="D17" s="4">
        <v>6700</v>
      </c>
      <c r="E17" s="4">
        <v>164820000</v>
      </c>
      <c r="F17" s="4">
        <f t="shared" si="0"/>
        <v>368742019429</v>
      </c>
      <c r="K17">
        <f t="shared" si="1"/>
        <v>19812895000</v>
      </c>
      <c r="L17" s="4">
        <v>1116</v>
      </c>
      <c r="M17" s="4">
        <v>1396</v>
      </c>
      <c r="N17" s="4">
        <v>132</v>
      </c>
      <c r="O17" s="4">
        <v>206</v>
      </c>
      <c r="P17" s="4">
        <v>301900</v>
      </c>
      <c r="Q17" s="4">
        <v>457700</v>
      </c>
      <c r="R17" s="5">
        <v>4.0999999999999995E-3</v>
      </c>
      <c r="S17" s="4">
        <v>5498054</v>
      </c>
      <c r="T17" s="4">
        <f t="shared" si="2"/>
        <v>8255154</v>
      </c>
      <c r="U17" s="4">
        <f t="shared" si="3"/>
        <v>6716839</v>
      </c>
    </row>
    <row r="18" spans="1:21" x14ac:dyDescent="0.2">
      <c r="A18" s="16" t="s">
        <v>233</v>
      </c>
      <c r="B18" s="4">
        <v>168000</v>
      </c>
      <c r="C18" s="4">
        <v>58700</v>
      </c>
      <c r="D18" s="4">
        <v>109300</v>
      </c>
      <c r="E18" s="4">
        <v>2661820000</v>
      </c>
      <c r="F18" s="4">
        <f t="shared" si="0"/>
        <v>368577199429</v>
      </c>
      <c r="K18">
        <f t="shared" si="1"/>
        <v>19812895000</v>
      </c>
      <c r="L18" s="4"/>
      <c r="M18" s="4"/>
      <c r="N18" s="4"/>
      <c r="O18" s="4"/>
      <c r="P18" s="4">
        <v>5080700</v>
      </c>
      <c r="Q18" s="4">
        <v>3494900</v>
      </c>
      <c r="R18" s="5">
        <v>1.8700000000000001E-2</v>
      </c>
      <c r="S18" s="4">
        <v>9247966</v>
      </c>
      <c r="T18" s="4">
        <f t="shared" si="2"/>
        <v>7212883</v>
      </c>
      <c r="U18" s="4">
        <f t="shared" si="3"/>
        <v>6716839</v>
      </c>
    </row>
    <row r="19" spans="1:21" x14ac:dyDescent="0.2">
      <c r="A19" s="16" t="s">
        <v>232</v>
      </c>
      <c r="B19" s="4">
        <v>2000</v>
      </c>
      <c r="C19" s="4">
        <v>56300</v>
      </c>
      <c r="D19" s="4">
        <v>-54300</v>
      </c>
      <c r="E19" s="4">
        <v>-1318540000</v>
      </c>
      <c r="F19" s="4">
        <f t="shared" si="0"/>
        <v>365915379429</v>
      </c>
      <c r="K19">
        <f t="shared" si="1"/>
        <v>19812895000</v>
      </c>
      <c r="L19" s="4"/>
      <c r="M19" s="4"/>
      <c r="N19" s="4"/>
      <c r="O19" s="4"/>
      <c r="P19" s="4">
        <v>2126500</v>
      </c>
      <c r="Q19" s="4">
        <v>3526000</v>
      </c>
      <c r="R19" s="5">
        <v>-4.0999999999999995E-3</v>
      </c>
      <c r="S19" s="4">
        <v>6716839</v>
      </c>
      <c r="T19" s="4">
        <f t="shared" si="2"/>
        <v>9988563.5</v>
      </c>
      <c r="U19" s="4">
        <f t="shared" si="3"/>
        <v>6521912</v>
      </c>
    </row>
    <row r="20" spans="1:21" x14ac:dyDescent="0.2">
      <c r="A20" s="16" t="s">
        <v>231</v>
      </c>
      <c r="B20" s="4">
        <v>129500</v>
      </c>
      <c r="C20" s="4">
        <v>220511</v>
      </c>
      <c r="D20" s="4">
        <v>-91011</v>
      </c>
      <c r="E20" s="4">
        <v>-1988600000</v>
      </c>
      <c r="F20" s="4">
        <f t="shared" si="0"/>
        <v>367233919429</v>
      </c>
      <c r="K20">
        <f t="shared" si="1"/>
        <v>19812895000</v>
      </c>
      <c r="L20" s="4"/>
      <c r="M20" s="4"/>
      <c r="N20" s="4"/>
      <c r="O20" s="4"/>
      <c r="P20" s="4">
        <v>3751500</v>
      </c>
      <c r="Q20" s="4">
        <v>4875600</v>
      </c>
      <c r="R20" s="5">
        <v>4.1999999999999997E-3</v>
      </c>
      <c r="S20" s="4">
        <v>9485879</v>
      </c>
      <c r="T20" s="4">
        <f t="shared" si="2"/>
        <v>8938017</v>
      </c>
      <c r="U20" s="4">
        <f t="shared" si="3"/>
        <v>6521912</v>
      </c>
    </row>
    <row r="21" spans="1:21" x14ac:dyDescent="0.2">
      <c r="A21" s="16" t="s">
        <v>230</v>
      </c>
      <c r="B21" s="4">
        <v>83900</v>
      </c>
      <c r="C21" s="4">
        <v>15400</v>
      </c>
      <c r="D21" s="4">
        <v>68500</v>
      </c>
      <c r="E21" s="4">
        <v>1690970000</v>
      </c>
      <c r="F21" s="4">
        <f t="shared" si="0"/>
        <v>369222519429</v>
      </c>
      <c r="K21">
        <f t="shared" si="1"/>
        <v>19812895000</v>
      </c>
      <c r="L21" s="4"/>
      <c r="M21" s="4"/>
      <c r="N21" s="4"/>
      <c r="O21" s="4"/>
      <c r="P21" s="4">
        <v>4970300</v>
      </c>
      <c r="Q21" s="4">
        <v>4834600</v>
      </c>
      <c r="R21" s="5">
        <v>-8.199999999999999E-3</v>
      </c>
      <c r="S21" s="4">
        <v>11256300</v>
      </c>
      <c r="T21" s="4">
        <f t="shared" si="2"/>
        <v>7258446.5</v>
      </c>
      <c r="U21" s="4">
        <f t="shared" si="3"/>
        <v>5218721</v>
      </c>
    </row>
    <row r="22" spans="1:21" x14ac:dyDescent="0.2">
      <c r="A22" s="16" t="s">
        <v>229</v>
      </c>
      <c r="B22" s="4">
        <v>673000</v>
      </c>
      <c r="C22" s="4">
        <v>16800</v>
      </c>
      <c r="D22" s="4">
        <v>656200</v>
      </c>
      <c r="E22" s="4">
        <v>15989930000</v>
      </c>
      <c r="F22" s="4">
        <f t="shared" si="0"/>
        <v>367531549429</v>
      </c>
      <c r="G22" s="4">
        <v>266800</v>
      </c>
      <c r="H22" s="4">
        <v>16000</v>
      </c>
      <c r="I22" s="4">
        <v>250800</v>
      </c>
      <c r="J22" s="4">
        <v>6078415000</v>
      </c>
      <c r="K22">
        <f t="shared" si="1"/>
        <v>19812895000</v>
      </c>
      <c r="L22" s="4"/>
      <c r="M22" s="4"/>
      <c r="N22" s="4"/>
      <c r="O22" s="4"/>
      <c r="P22" s="4">
        <v>3044200</v>
      </c>
      <c r="Q22" s="4">
        <v>3500000</v>
      </c>
      <c r="R22" s="5">
        <v>0</v>
      </c>
      <c r="S22" s="4">
        <v>7398893</v>
      </c>
      <c r="T22" s="4">
        <f t="shared" si="2"/>
        <v>12828894.5</v>
      </c>
      <c r="U22" s="4">
        <f t="shared" si="3"/>
        <v>5218721</v>
      </c>
    </row>
    <row r="23" spans="1:21" x14ac:dyDescent="0.2">
      <c r="A23" s="16" t="s">
        <v>228</v>
      </c>
      <c r="B23" s="4">
        <v>186500</v>
      </c>
      <c r="C23" s="4">
        <v>85400</v>
      </c>
      <c r="D23" s="4">
        <v>101100</v>
      </c>
      <c r="E23" s="4">
        <v>2483760000</v>
      </c>
      <c r="F23" s="4">
        <f t="shared" si="0"/>
        <v>351541619429</v>
      </c>
      <c r="G23" s="4">
        <v>100000</v>
      </c>
      <c r="H23" s="4">
        <v>0</v>
      </c>
      <c r="I23" s="4">
        <v>100000</v>
      </c>
      <c r="J23" s="4">
        <v>2445000000</v>
      </c>
      <c r="K23">
        <f t="shared" si="1"/>
        <v>13734480000</v>
      </c>
      <c r="L23" s="4"/>
      <c r="M23" s="4"/>
      <c r="N23" s="4"/>
      <c r="O23" s="4"/>
      <c r="P23" s="4">
        <v>7136100</v>
      </c>
      <c r="Q23" s="4">
        <v>4678000</v>
      </c>
      <c r="R23" s="5">
        <v>1.2500000000000001E-2</v>
      </c>
      <c r="S23" s="4">
        <v>12577231</v>
      </c>
      <c r="T23" s="4">
        <f t="shared" si="2"/>
        <v>11122761.5</v>
      </c>
      <c r="U23" s="4">
        <f t="shared" si="3"/>
        <v>5218721</v>
      </c>
    </row>
    <row r="24" spans="1:21" x14ac:dyDescent="0.2">
      <c r="A24" s="16" t="s">
        <v>222</v>
      </c>
      <c r="B24" s="4">
        <v>3900</v>
      </c>
      <c r="C24" s="4">
        <v>101700</v>
      </c>
      <c r="D24" s="4">
        <v>-97800</v>
      </c>
      <c r="E24" s="4">
        <v>-2340940000</v>
      </c>
      <c r="F24" s="4">
        <f t="shared" si="0"/>
        <v>349057859429</v>
      </c>
      <c r="G24" s="4">
        <v>150000</v>
      </c>
      <c r="H24" s="4">
        <v>800</v>
      </c>
      <c r="I24" s="4">
        <v>149200</v>
      </c>
      <c r="J24" s="4">
        <v>3570880000</v>
      </c>
      <c r="K24">
        <f t="shared" si="1"/>
        <v>11289480000</v>
      </c>
      <c r="L24" s="4"/>
      <c r="M24" s="4"/>
      <c r="N24" s="4"/>
      <c r="O24" s="4"/>
      <c r="P24" s="4">
        <v>3068300</v>
      </c>
      <c r="Q24" s="4">
        <v>2709600</v>
      </c>
      <c r="R24" s="5">
        <v>0</v>
      </c>
      <c r="S24" s="4">
        <v>6521912</v>
      </c>
      <c r="T24" s="4">
        <f t="shared" si="2"/>
        <v>11753899</v>
      </c>
      <c r="U24" s="4">
        <f t="shared" si="3"/>
        <v>5218721</v>
      </c>
    </row>
    <row r="25" spans="1:21" x14ac:dyDescent="0.2">
      <c r="A25" s="16" t="s">
        <v>213</v>
      </c>
      <c r="B25" s="4">
        <v>464100</v>
      </c>
      <c r="C25" s="4">
        <v>424400</v>
      </c>
      <c r="D25" s="4">
        <v>39700</v>
      </c>
      <c r="E25" s="4">
        <v>780550000</v>
      </c>
      <c r="F25" s="4">
        <f t="shared" si="0"/>
        <v>351398799429</v>
      </c>
      <c r="G25" s="4">
        <v>350400</v>
      </c>
      <c r="H25" s="4">
        <v>17600</v>
      </c>
      <c r="I25" s="4">
        <v>332800</v>
      </c>
      <c r="J25" s="4">
        <v>7718600000</v>
      </c>
      <c r="K25">
        <f t="shared" si="1"/>
        <v>7718600000</v>
      </c>
      <c r="L25" s="4"/>
      <c r="M25" s="4"/>
      <c r="N25" s="4"/>
      <c r="O25" s="4"/>
      <c r="P25" s="4">
        <v>5559700</v>
      </c>
      <c r="Q25" s="4">
        <v>4009700</v>
      </c>
      <c r="R25" s="5">
        <v>5.5E-2</v>
      </c>
      <c r="S25" s="4">
        <v>11206427</v>
      </c>
      <c r="T25" s="4">
        <f t="shared" si="2"/>
        <v>7845893</v>
      </c>
      <c r="U25" s="4">
        <f t="shared" si="3"/>
        <v>5218721</v>
      </c>
    </row>
    <row r="26" spans="1:21" x14ac:dyDescent="0.2">
      <c r="A26" s="16" t="s">
        <v>212</v>
      </c>
      <c r="B26" s="4">
        <v>151700</v>
      </c>
      <c r="C26" s="4">
        <v>40500</v>
      </c>
      <c r="D26" s="4">
        <v>111200</v>
      </c>
      <c r="E26" s="4">
        <v>2532710000</v>
      </c>
      <c r="F26" s="4">
        <f t="shared" si="0"/>
        <v>350618249429</v>
      </c>
      <c r="K26">
        <f>K27+J26</f>
        <v>0</v>
      </c>
      <c r="L26" s="4"/>
      <c r="M26" s="4"/>
      <c r="N26" s="4"/>
      <c r="O26" s="4"/>
      <c r="P26" s="4">
        <v>1783000</v>
      </c>
      <c r="Q26" s="4">
        <v>2124800</v>
      </c>
      <c r="R26" s="5">
        <v>-2.1499999999999998E-2</v>
      </c>
      <c r="S26" s="4">
        <v>5218721</v>
      </c>
      <c r="T26" s="4">
        <f t="shared" si="2"/>
        <v>10849002.5</v>
      </c>
      <c r="U26" s="4">
        <f t="shared" si="3"/>
        <v>6619734</v>
      </c>
    </row>
    <row r="27" spans="1:21" x14ac:dyDescent="0.2">
      <c r="A27" s="16" t="s">
        <v>211</v>
      </c>
      <c r="B27" s="4">
        <v>644500</v>
      </c>
      <c r="C27" s="4">
        <v>15161</v>
      </c>
      <c r="D27" s="4">
        <v>629339</v>
      </c>
      <c r="E27" s="4">
        <v>14472430000</v>
      </c>
      <c r="F27" s="4">
        <f t="shared" si="0"/>
        <v>348085539429</v>
      </c>
      <c r="K27">
        <f>J27+K29</f>
        <v>0</v>
      </c>
      <c r="R27" s="5">
        <v>1.9799999999999998E-2</v>
      </c>
      <c r="S27" s="4">
        <v>7262342</v>
      </c>
      <c r="T27" s="4">
        <f t="shared" si="2"/>
        <v>11774110.5</v>
      </c>
      <c r="U27" s="4">
        <f t="shared" si="3"/>
        <v>6619734</v>
      </c>
    </row>
    <row r="28" spans="1:21" x14ac:dyDescent="0.2">
      <c r="A28" s="16" t="s">
        <v>210</v>
      </c>
      <c r="B28" s="4">
        <v>412300</v>
      </c>
      <c r="C28" s="4">
        <v>15200</v>
      </c>
      <c r="D28" s="4">
        <v>397100</v>
      </c>
      <c r="E28" s="4">
        <v>9113310000</v>
      </c>
      <c r="F28" s="4">
        <f t="shared" si="0"/>
        <v>333613109429</v>
      </c>
      <c r="L28" s="4"/>
      <c r="M28" s="4"/>
      <c r="N28" s="4"/>
      <c r="O28" s="4"/>
      <c r="P28" s="4">
        <v>2791100</v>
      </c>
      <c r="Q28" s="4">
        <v>3946100</v>
      </c>
      <c r="R28" s="5">
        <v>4.5000000000000005E-3</v>
      </c>
      <c r="S28" s="4">
        <v>7708927</v>
      </c>
      <c r="T28" s="4">
        <f t="shared" si="2"/>
        <v>11584811</v>
      </c>
      <c r="U28" s="4">
        <f t="shared" si="3"/>
        <v>6619734</v>
      </c>
    </row>
    <row r="29" spans="1:21" x14ac:dyDescent="0.2">
      <c r="A29" s="16" t="s">
        <v>209</v>
      </c>
      <c r="B29" s="4">
        <v>57800</v>
      </c>
      <c r="C29" s="4">
        <v>25100</v>
      </c>
      <c r="D29" s="4">
        <v>32700</v>
      </c>
      <c r="E29" s="4">
        <v>768750000</v>
      </c>
      <c r="F29" s="4">
        <f t="shared" si="0"/>
        <v>324499799429</v>
      </c>
      <c r="K29">
        <f>J29</f>
        <v>0</v>
      </c>
      <c r="R29" s="5">
        <v>-2.7799999999999998E-2</v>
      </c>
      <c r="S29" s="4">
        <v>10491248</v>
      </c>
      <c r="T29" s="4">
        <f t="shared" si="2"/>
        <v>11654557</v>
      </c>
      <c r="U29" s="4">
        <f t="shared" si="3"/>
        <v>6619734</v>
      </c>
    </row>
    <row r="30" spans="1:21" x14ac:dyDescent="0.2">
      <c r="A30" s="16" t="s">
        <v>208</v>
      </c>
      <c r="B30" s="4">
        <v>111200</v>
      </c>
      <c r="C30" s="4">
        <v>5600</v>
      </c>
      <c r="D30" s="4">
        <v>105600</v>
      </c>
      <c r="E30" s="4">
        <v>2491900000</v>
      </c>
      <c r="F30" s="4">
        <f t="shared" si="0"/>
        <v>323731049429</v>
      </c>
      <c r="R30" s="5">
        <v>4.4000000000000003E-3</v>
      </c>
      <c r="S30" s="4">
        <v>6619734</v>
      </c>
      <c r="T30" s="4">
        <f t="shared" si="2"/>
        <v>12219971</v>
      </c>
      <c r="U30" s="4">
        <f t="shared" si="3"/>
        <v>7118000</v>
      </c>
    </row>
    <row r="31" spans="1:21" x14ac:dyDescent="0.2">
      <c r="A31" s="16" t="s">
        <v>207</v>
      </c>
      <c r="B31" s="4">
        <v>663500</v>
      </c>
      <c r="C31" s="4">
        <v>14300</v>
      </c>
      <c r="D31" s="4">
        <v>649200</v>
      </c>
      <c r="E31" s="4">
        <v>15038890000</v>
      </c>
      <c r="F31" s="4">
        <f t="shared" si="0"/>
        <v>321239149429</v>
      </c>
      <c r="R31" s="5">
        <v>-2.0999999999999999E-3</v>
      </c>
      <c r="S31" s="4">
        <v>7118000</v>
      </c>
      <c r="T31" s="4">
        <f t="shared" si="2"/>
        <v>11007877.5</v>
      </c>
      <c r="U31" s="4">
        <f t="shared" si="3"/>
        <v>10473065</v>
      </c>
    </row>
    <row r="32" spans="1:21" x14ac:dyDescent="0.2">
      <c r="A32" s="16" t="s">
        <v>206</v>
      </c>
      <c r="B32" s="4">
        <v>433000</v>
      </c>
      <c r="C32" s="4">
        <v>18000</v>
      </c>
      <c r="D32" s="4">
        <v>415000</v>
      </c>
      <c r="E32" s="4">
        <v>9922660000</v>
      </c>
      <c r="F32" s="4">
        <f t="shared" si="0"/>
        <v>306200259429</v>
      </c>
      <c r="R32" s="5">
        <v>0</v>
      </c>
      <c r="S32" s="4">
        <v>13080558</v>
      </c>
      <c r="T32" s="4">
        <f t="shared" si="2"/>
        <v>16693393</v>
      </c>
      <c r="U32" s="4">
        <f t="shared" si="3"/>
        <v>10473065</v>
      </c>
    </row>
    <row r="33" spans="1:21" x14ac:dyDescent="0.2">
      <c r="A33" s="16" t="s">
        <v>205</v>
      </c>
      <c r="B33" s="4">
        <v>30970</v>
      </c>
      <c r="C33" s="4">
        <v>563336</v>
      </c>
      <c r="D33" s="4">
        <v>-532366</v>
      </c>
      <c r="E33" s="4">
        <v>-12356160000</v>
      </c>
      <c r="F33" s="4">
        <f t="shared" si="0"/>
        <v>296277599429</v>
      </c>
      <c r="R33" s="5">
        <v>-1.6799999999999999E-2</v>
      </c>
      <c r="S33" s="4">
        <v>15723611</v>
      </c>
      <c r="T33" s="4">
        <f t="shared" si="2"/>
        <v>14972904</v>
      </c>
      <c r="U33" s="4">
        <f t="shared" si="3"/>
        <v>10473065</v>
      </c>
    </row>
    <row r="34" spans="1:21" x14ac:dyDescent="0.2">
      <c r="A34" s="16" t="s">
        <v>204</v>
      </c>
      <c r="B34" s="4">
        <v>314700</v>
      </c>
      <c r="C34" s="4">
        <v>657900</v>
      </c>
      <c r="D34" s="4">
        <v>-343200</v>
      </c>
      <c r="E34" s="4">
        <v>-8007690000</v>
      </c>
      <c r="F34" s="4">
        <f t="shared" si="0"/>
        <v>308633759429</v>
      </c>
      <c r="R34" s="5">
        <v>6.4000000000000003E-3</v>
      </c>
      <c r="S34" s="4">
        <v>12301371</v>
      </c>
      <c r="T34" s="4">
        <f t="shared" si="2"/>
        <v>11137543</v>
      </c>
      <c r="U34" s="4">
        <f t="shared" si="3"/>
        <v>10473065</v>
      </c>
    </row>
    <row r="35" spans="1:21" x14ac:dyDescent="0.2">
      <c r="A35" s="16" t="s">
        <v>203</v>
      </c>
      <c r="B35" s="4">
        <v>135700</v>
      </c>
      <c r="C35" s="4">
        <v>129600</v>
      </c>
      <c r="D35" s="4">
        <v>6100</v>
      </c>
      <c r="E35" s="4">
        <v>159870000</v>
      </c>
      <c r="F35" s="4">
        <f t="shared" si="0"/>
        <v>316641449429</v>
      </c>
      <c r="R35" s="5">
        <v>-1.2500000000000001E-2</v>
      </c>
      <c r="S35" s="4">
        <v>10473065</v>
      </c>
      <c r="T35" s="4">
        <f t="shared" si="2"/>
        <v>15986968</v>
      </c>
      <c r="U35" s="4">
        <f t="shared" si="3"/>
        <v>12678374</v>
      </c>
    </row>
    <row r="36" spans="1:21" x14ac:dyDescent="0.2">
      <c r="A36" s="16" t="s">
        <v>202</v>
      </c>
      <c r="B36" s="4">
        <v>1451900</v>
      </c>
      <c r="C36" s="4">
        <v>13400</v>
      </c>
      <c r="D36" s="4">
        <v>1438500</v>
      </c>
      <c r="E36" s="4">
        <v>34314700000</v>
      </c>
      <c r="F36" s="4">
        <f t="shared" si="0"/>
        <v>316481579429</v>
      </c>
      <c r="R36" s="5">
        <v>4.1500000000000002E-2</v>
      </c>
      <c r="S36" s="4">
        <v>14435663</v>
      </c>
      <c r="T36" s="4">
        <f t="shared" si="2"/>
        <v>14572890</v>
      </c>
      <c r="U36" s="4">
        <f t="shared" si="3"/>
        <v>8935197</v>
      </c>
    </row>
    <row r="37" spans="1:21" x14ac:dyDescent="0.2">
      <c r="A37" s="16" t="s">
        <v>201</v>
      </c>
      <c r="B37" s="4">
        <v>71300</v>
      </c>
      <c r="C37" s="4">
        <v>374000</v>
      </c>
      <c r="D37" s="4">
        <v>-302700</v>
      </c>
      <c r="E37" s="4">
        <v>-6817710000</v>
      </c>
      <c r="F37" s="4">
        <f t="shared" si="0"/>
        <v>282166879429</v>
      </c>
      <c r="R37" s="5">
        <v>-4.3E-3</v>
      </c>
      <c r="S37" s="4">
        <v>15839294</v>
      </c>
      <c r="T37" s="4">
        <f t="shared" si="2"/>
        <v>17152742.5</v>
      </c>
      <c r="U37" s="4">
        <f t="shared" si="3"/>
        <v>8935197</v>
      </c>
    </row>
    <row r="38" spans="1:21" x14ac:dyDescent="0.2">
      <c r="A38" s="16" t="s">
        <v>200</v>
      </c>
      <c r="B38" s="4">
        <v>2605300</v>
      </c>
      <c r="C38" s="4">
        <v>76300</v>
      </c>
      <c r="D38" s="4">
        <v>2529000</v>
      </c>
      <c r="E38" s="4">
        <v>58154770000</v>
      </c>
      <c r="F38" s="4">
        <f t="shared" si="0"/>
        <v>288984589429</v>
      </c>
      <c r="R38" s="5">
        <v>4.4000000000000003E-3</v>
      </c>
      <c r="S38" s="4">
        <v>12678374</v>
      </c>
      <c r="T38" s="4">
        <f t="shared" si="2"/>
        <v>12918821.5</v>
      </c>
      <c r="U38" s="4">
        <f t="shared" si="3"/>
        <v>8935197</v>
      </c>
    </row>
    <row r="39" spans="1:21" x14ac:dyDescent="0.2">
      <c r="A39" s="16" t="s">
        <v>199</v>
      </c>
      <c r="B39" s="4">
        <v>508400</v>
      </c>
      <c r="C39" s="4">
        <v>284010</v>
      </c>
      <c r="D39" s="4">
        <v>224390</v>
      </c>
      <c r="E39" s="4">
        <v>5195910000</v>
      </c>
      <c r="F39" s="4">
        <f t="shared" si="0"/>
        <v>230829819429</v>
      </c>
      <c r="R39" s="5">
        <v>4.4000000000000003E-3</v>
      </c>
      <c r="S39" s="4">
        <v>16689380</v>
      </c>
      <c r="T39" s="4">
        <f t="shared" si="2"/>
        <v>17189613</v>
      </c>
      <c r="U39" s="4">
        <f t="shared" si="3"/>
        <v>8935197</v>
      </c>
    </row>
    <row r="40" spans="1:21" x14ac:dyDescent="0.2">
      <c r="A40" s="16" t="s">
        <v>198</v>
      </c>
      <c r="B40" s="4">
        <v>188600</v>
      </c>
      <c r="C40" s="4">
        <v>18000</v>
      </c>
      <c r="D40" s="4">
        <v>170600</v>
      </c>
      <c r="E40" s="4">
        <v>3838370000</v>
      </c>
      <c r="F40" s="4">
        <f t="shared" si="0"/>
        <v>225633909429</v>
      </c>
      <c r="R40" s="5">
        <v>4.5899999999999996E-2</v>
      </c>
      <c r="S40" s="4">
        <v>17321942</v>
      </c>
      <c r="T40" s="4">
        <f t="shared" si="2"/>
        <v>11318263.5</v>
      </c>
      <c r="U40" s="4">
        <f t="shared" si="3"/>
        <v>8935197</v>
      </c>
    </row>
    <row r="41" spans="1:21" x14ac:dyDescent="0.2">
      <c r="A41" s="16" t="s">
        <v>197</v>
      </c>
      <c r="B41" s="4">
        <v>4900</v>
      </c>
      <c r="C41" s="4">
        <v>349100</v>
      </c>
      <c r="D41" s="4">
        <v>-344200</v>
      </c>
      <c r="E41" s="4">
        <v>-7604000000</v>
      </c>
      <c r="F41" s="4">
        <f t="shared" si="0"/>
        <v>221795539429</v>
      </c>
      <c r="R41" s="5">
        <v>-1.3500000000000002E-2</v>
      </c>
      <c r="S41" s="4">
        <v>8935197</v>
      </c>
      <c r="T41" s="4">
        <f t="shared" si="2"/>
        <v>18729621</v>
      </c>
      <c r="U41" s="4">
        <f t="shared" si="3"/>
        <v>11802021</v>
      </c>
    </row>
    <row r="42" spans="1:21" x14ac:dyDescent="0.2">
      <c r="A42" s="16" t="s">
        <v>196</v>
      </c>
      <c r="B42" s="4">
        <v>1313400</v>
      </c>
      <c r="C42" s="4">
        <v>100</v>
      </c>
      <c r="D42" s="4">
        <v>1313300</v>
      </c>
      <c r="E42" s="4">
        <v>27778470000</v>
      </c>
      <c r="F42" s="4">
        <f t="shared" si="0"/>
        <v>229399539429</v>
      </c>
      <c r="R42" s="5">
        <v>4.4999999999999998E-2</v>
      </c>
      <c r="S42" s="4">
        <v>17663175</v>
      </c>
      <c r="T42" s="4">
        <f t="shared" si="2"/>
        <v>16465120.5</v>
      </c>
      <c r="U42" s="4">
        <f t="shared" si="3"/>
        <v>11802021</v>
      </c>
    </row>
    <row r="43" spans="1:21" x14ac:dyDescent="0.2">
      <c r="A43" s="16" t="s">
        <v>195</v>
      </c>
      <c r="B43" s="4">
        <v>630800</v>
      </c>
      <c r="C43" s="4">
        <v>40700</v>
      </c>
      <c r="D43" s="4">
        <v>590100</v>
      </c>
      <c r="E43" s="4">
        <v>13108990000</v>
      </c>
      <c r="F43" s="4">
        <f t="shared" si="0"/>
        <v>201621069429</v>
      </c>
      <c r="R43" s="5">
        <v>-6.8199999999999997E-2</v>
      </c>
      <c r="S43" s="4">
        <v>17644437</v>
      </c>
      <c r="T43" s="4">
        <f t="shared" si="2"/>
        <v>13334991.5</v>
      </c>
      <c r="U43" s="4">
        <f t="shared" si="3"/>
        <v>9148263</v>
      </c>
    </row>
    <row r="44" spans="1:21" x14ac:dyDescent="0.2">
      <c r="A44" s="16" t="s">
        <v>194</v>
      </c>
      <c r="B44" s="4">
        <v>1567804</v>
      </c>
      <c r="C44" s="4">
        <v>820</v>
      </c>
      <c r="D44" s="4">
        <v>1566984</v>
      </c>
      <c r="E44" s="4">
        <v>35045070000</v>
      </c>
      <c r="F44" s="4">
        <f t="shared" si="0"/>
        <v>188512079429</v>
      </c>
      <c r="R44" s="5">
        <v>2.2599999999999999E-2</v>
      </c>
      <c r="S44" s="4">
        <v>11802021</v>
      </c>
      <c r="T44" s="4">
        <f t="shared" si="2"/>
        <v>16485502</v>
      </c>
      <c r="U44" s="4">
        <f t="shared" si="3"/>
        <v>9148263</v>
      </c>
    </row>
    <row r="45" spans="1:21" x14ac:dyDescent="0.2">
      <c r="A45" s="16" t="s">
        <v>193</v>
      </c>
      <c r="B45" s="4">
        <v>320500</v>
      </c>
      <c r="C45" s="4">
        <v>238300</v>
      </c>
      <c r="D45" s="4">
        <v>82200</v>
      </c>
      <c r="E45" s="4">
        <v>1784330000</v>
      </c>
      <c r="F45" s="4">
        <f t="shared" si="0"/>
        <v>153467009429</v>
      </c>
      <c r="R45" s="5">
        <v>0</v>
      </c>
      <c r="S45" s="4">
        <v>17538273</v>
      </c>
      <c r="T45" s="4">
        <f t="shared" si="2"/>
        <v>10582686.5</v>
      </c>
      <c r="U45" s="4">
        <f t="shared" si="3"/>
        <v>9148263</v>
      </c>
    </row>
    <row r="46" spans="1:21" x14ac:dyDescent="0.2">
      <c r="A46" s="16" t="s">
        <v>192</v>
      </c>
      <c r="B46" s="4">
        <v>763536</v>
      </c>
      <c r="C46" s="4">
        <v>5600</v>
      </c>
      <c r="D46" s="4">
        <v>757936</v>
      </c>
      <c r="E46" s="4">
        <v>16724770000</v>
      </c>
      <c r="F46" s="4">
        <f t="shared" si="0"/>
        <v>151682679429</v>
      </c>
      <c r="R46" s="5">
        <v>1.61E-2</v>
      </c>
      <c r="S46" s="4">
        <v>13306486</v>
      </c>
      <c r="T46" s="4">
        <f t="shared" si="2"/>
        <v>14727842.5</v>
      </c>
      <c r="U46" s="4">
        <f t="shared" si="3"/>
        <v>9148263</v>
      </c>
    </row>
    <row r="47" spans="1:21" x14ac:dyDescent="0.2">
      <c r="A47" s="16" t="s">
        <v>191</v>
      </c>
      <c r="B47" s="4">
        <v>1580700</v>
      </c>
      <c r="C47" s="4">
        <v>61500</v>
      </c>
      <c r="D47" s="4">
        <v>1519200</v>
      </c>
      <c r="E47" s="4">
        <v>33122400000</v>
      </c>
      <c r="F47" s="4">
        <f t="shared" si="0"/>
        <v>134957909429</v>
      </c>
      <c r="R47" s="5">
        <v>1.1599999999999999E-2</v>
      </c>
      <c r="S47" s="4">
        <v>21627111</v>
      </c>
      <c r="T47" s="4">
        <f t="shared" si="2"/>
        <v>9497742.5</v>
      </c>
      <c r="U47" s="4">
        <f t="shared" si="3"/>
        <v>9148263</v>
      </c>
    </row>
    <row r="48" spans="1:21" x14ac:dyDescent="0.2">
      <c r="A48" s="16" t="s">
        <v>190</v>
      </c>
      <c r="B48" s="4">
        <v>225500</v>
      </c>
      <c r="C48" s="4">
        <v>86100</v>
      </c>
      <c r="D48" s="4">
        <v>139400</v>
      </c>
      <c r="E48" s="4">
        <v>2996560000</v>
      </c>
      <c r="F48" s="4">
        <f t="shared" si="0"/>
        <v>101835509429</v>
      </c>
      <c r="R48" s="5">
        <v>6.9999999999999993E-3</v>
      </c>
      <c r="S48" s="4">
        <v>9148263</v>
      </c>
      <c r="T48" s="4">
        <f t="shared" si="2"/>
        <v>13769061</v>
      </c>
      <c r="U48" s="4">
        <f t="shared" si="3"/>
        <v>13701330</v>
      </c>
    </row>
    <row r="49" spans="1:21" x14ac:dyDescent="0.2">
      <c r="A49" s="16" t="s">
        <v>189</v>
      </c>
      <c r="B49" s="4">
        <v>592400</v>
      </c>
      <c r="C49" s="4">
        <v>375300</v>
      </c>
      <c r="D49" s="4">
        <v>217100</v>
      </c>
      <c r="E49" s="4">
        <v>4567720000</v>
      </c>
      <c r="F49" s="4">
        <f t="shared" si="0"/>
        <v>98838949429</v>
      </c>
      <c r="R49" s="5">
        <v>-6.8999999999999999E-3</v>
      </c>
      <c r="S49" s="4">
        <v>17057284</v>
      </c>
      <c r="T49" s="4">
        <f t="shared" si="2"/>
        <v>9667946</v>
      </c>
      <c r="U49" s="4">
        <f t="shared" si="3"/>
        <v>13701330</v>
      </c>
    </row>
    <row r="50" spans="1:21" x14ac:dyDescent="0.2">
      <c r="A50" s="16" t="s">
        <v>188</v>
      </c>
      <c r="B50" s="4">
        <v>1005300</v>
      </c>
      <c r="C50" s="4">
        <v>167700</v>
      </c>
      <c r="D50" s="4">
        <v>837600</v>
      </c>
      <c r="E50" s="4">
        <v>17965770000</v>
      </c>
      <c r="F50" s="4">
        <f t="shared" si="0"/>
        <v>94271229429</v>
      </c>
      <c r="R50" s="5">
        <v>4.6999999999999993E-3</v>
      </c>
      <c r="S50" s="4">
        <v>13701330</v>
      </c>
      <c r="T50" s="4">
        <f t="shared" si="2"/>
        <v>13306126.5</v>
      </c>
      <c r="U50" s="4">
        <f t="shared" si="3"/>
        <v>7858887</v>
      </c>
    </row>
    <row r="51" spans="1:21" x14ac:dyDescent="0.2">
      <c r="A51" s="16" t="s">
        <v>187</v>
      </c>
      <c r="B51" s="4">
        <v>1752500</v>
      </c>
      <c r="C51" s="4">
        <v>104500</v>
      </c>
      <c r="D51" s="4">
        <v>1648000</v>
      </c>
      <c r="E51" s="4">
        <v>35415760000</v>
      </c>
      <c r="F51" s="4">
        <f t="shared" si="0"/>
        <v>76305459429</v>
      </c>
      <c r="R51" s="5">
        <v>4.8799999999999996E-2</v>
      </c>
      <c r="S51" s="4">
        <v>19796067</v>
      </c>
      <c r="T51" s="4">
        <f t="shared" si="2"/>
        <v>11294946</v>
      </c>
      <c r="U51" s="4">
        <f t="shared" si="3"/>
        <v>7828574</v>
      </c>
    </row>
    <row r="52" spans="1:21" x14ac:dyDescent="0.2">
      <c r="A52" s="16" t="s">
        <v>186</v>
      </c>
      <c r="B52" s="4">
        <v>189700</v>
      </c>
      <c r="C52" s="4">
        <v>71140</v>
      </c>
      <c r="D52" s="4">
        <v>118560</v>
      </c>
      <c r="E52" s="4">
        <v>2475410000</v>
      </c>
      <c r="F52" s="4">
        <f t="shared" si="0"/>
        <v>40889699429</v>
      </c>
      <c r="R52" s="5">
        <v>-1.2E-2</v>
      </c>
      <c r="S52" s="4">
        <v>15285804</v>
      </c>
      <c r="T52" s="4">
        <f t="shared" si="2"/>
        <v>9851178.5</v>
      </c>
      <c r="U52" s="4">
        <f t="shared" si="3"/>
        <v>7828574</v>
      </c>
    </row>
    <row r="53" spans="1:21" x14ac:dyDescent="0.2">
      <c r="A53" s="16" t="s">
        <v>185</v>
      </c>
      <c r="B53" s="4">
        <v>2202300</v>
      </c>
      <c r="C53" s="4">
        <v>117016</v>
      </c>
      <c r="D53" s="4">
        <v>2085284</v>
      </c>
      <c r="E53" s="4">
        <v>44037520000</v>
      </c>
      <c r="F53" s="4">
        <f t="shared" si="0"/>
        <v>38414289429</v>
      </c>
      <c r="R53" s="5">
        <v>4.8999999999999998E-3</v>
      </c>
      <c r="S53" s="4">
        <v>14867962</v>
      </c>
      <c r="T53" s="4">
        <f t="shared" si="2"/>
        <v>13072594.5</v>
      </c>
      <c r="U53" s="4">
        <f t="shared" si="3"/>
        <v>7828574</v>
      </c>
    </row>
    <row r="54" spans="1:21" x14ac:dyDescent="0.2">
      <c r="A54" s="16" t="s">
        <v>184</v>
      </c>
      <c r="B54" s="4">
        <v>219400</v>
      </c>
      <c r="C54" s="4">
        <v>99100</v>
      </c>
      <c r="D54" s="4">
        <v>120300</v>
      </c>
      <c r="E54" s="4">
        <v>2407020000</v>
      </c>
      <c r="F54" s="4">
        <f t="shared" si="0"/>
        <v>-5623230571</v>
      </c>
      <c r="R54" s="5">
        <v>7.0000000000000007E-2</v>
      </c>
      <c r="S54" s="4">
        <v>15432731</v>
      </c>
      <c r="T54" s="4">
        <f t="shared" si="2"/>
        <v>6439119.5</v>
      </c>
      <c r="U54" s="4">
        <f t="shared" si="3"/>
        <v>5634562</v>
      </c>
    </row>
    <row r="55" spans="1:21" x14ac:dyDescent="0.2">
      <c r="A55" s="16" t="s">
        <v>183</v>
      </c>
      <c r="B55" s="4">
        <v>70600</v>
      </c>
      <c r="C55" s="4">
        <v>44800</v>
      </c>
      <c r="D55" s="4">
        <v>25800</v>
      </c>
      <c r="E55" s="4">
        <v>494810000</v>
      </c>
      <c r="F55" s="4">
        <f t="shared" si="0"/>
        <v>-8030250571</v>
      </c>
      <c r="R55" s="5">
        <v>-1.0200000000000001E-2</v>
      </c>
      <c r="S55" s="4">
        <v>7858887</v>
      </c>
      <c r="T55" s="4">
        <f t="shared" si="2"/>
        <v>6072777.5</v>
      </c>
      <c r="U55" s="4">
        <f t="shared" si="3"/>
        <v>5634562</v>
      </c>
    </row>
    <row r="56" spans="1:21" x14ac:dyDescent="0.2">
      <c r="A56" s="16" t="s">
        <v>182</v>
      </c>
      <c r="B56" s="4">
        <v>91000</v>
      </c>
      <c r="C56" s="4">
        <v>156900</v>
      </c>
      <c r="D56" s="4">
        <v>-65900</v>
      </c>
      <c r="E56" s="4">
        <v>-1284630000</v>
      </c>
      <c r="F56" s="4">
        <f t="shared" si="0"/>
        <v>-8525060571</v>
      </c>
      <c r="R56" s="5">
        <v>1.3000000000000001E-2</v>
      </c>
      <c r="S56" s="4">
        <v>7828574</v>
      </c>
      <c r="T56" s="4">
        <f t="shared" si="2"/>
        <v>7653594.5</v>
      </c>
      <c r="U56" s="4">
        <f t="shared" si="3"/>
        <v>5634562</v>
      </c>
    </row>
    <row r="57" spans="1:21" x14ac:dyDescent="0.2">
      <c r="A57" s="16" t="s">
        <v>181</v>
      </c>
      <c r="B57" s="4">
        <v>101800</v>
      </c>
      <c r="C57" s="4">
        <v>198300</v>
      </c>
      <c r="D57" s="4">
        <v>-96500</v>
      </c>
      <c r="E57" s="4">
        <v>-1840090000</v>
      </c>
      <c r="F57" s="4">
        <f t="shared" si="0"/>
        <v>-7240430571</v>
      </c>
      <c r="R57" s="5">
        <v>7.9000000000000008E-3</v>
      </c>
      <c r="S57" s="4">
        <v>9847222</v>
      </c>
      <c r="T57" s="4">
        <f t="shared" si="2"/>
        <v>8290995</v>
      </c>
      <c r="U57" s="4">
        <f t="shared" si="3"/>
        <v>4834395</v>
      </c>
    </row>
    <row r="58" spans="1:21" x14ac:dyDescent="0.2">
      <c r="A58" s="16" t="s">
        <v>180</v>
      </c>
      <c r="B58" s="4">
        <v>148500</v>
      </c>
      <c r="C58" s="4">
        <v>30300</v>
      </c>
      <c r="D58" s="4">
        <v>118200</v>
      </c>
      <c r="E58" s="4">
        <v>2174260000</v>
      </c>
      <c r="F58" s="4">
        <f t="shared" si="0"/>
        <v>-5400340571</v>
      </c>
      <c r="R58" s="5">
        <v>6.7099999999999993E-2</v>
      </c>
      <c r="S58" s="4">
        <v>10480838</v>
      </c>
      <c r="T58" s="4">
        <f t="shared" si="2"/>
        <v>5490425.5</v>
      </c>
      <c r="U58" s="4">
        <f t="shared" si="3"/>
        <v>4834395</v>
      </c>
    </row>
    <row r="59" spans="1:21" x14ac:dyDescent="0.2">
      <c r="A59" s="16" t="s">
        <v>179</v>
      </c>
      <c r="B59" s="4">
        <v>52900</v>
      </c>
      <c r="C59" s="4">
        <v>500</v>
      </c>
      <c r="D59" s="4">
        <v>52400</v>
      </c>
      <c r="E59" s="4">
        <v>921152919</v>
      </c>
      <c r="F59" s="4">
        <f t="shared" si="0"/>
        <v>-7574600571</v>
      </c>
      <c r="R59" s="5">
        <v>2.29E-2</v>
      </c>
      <c r="S59" s="4">
        <v>5634562</v>
      </c>
      <c r="T59" s="4">
        <f t="shared" si="2"/>
        <v>9629296</v>
      </c>
      <c r="U59" s="4">
        <f t="shared" si="3"/>
        <v>4834395</v>
      </c>
    </row>
    <row r="60" spans="1:21" x14ac:dyDescent="0.2">
      <c r="A60" s="16" t="s">
        <v>178</v>
      </c>
      <c r="B60" s="4">
        <v>212600</v>
      </c>
      <c r="C60" s="4">
        <v>800</v>
      </c>
      <c r="D60" s="4">
        <v>211800</v>
      </c>
      <c r="E60" s="4">
        <v>3779754441</v>
      </c>
      <c r="F60" s="4">
        <f t="shared" si="0"/>
        <v>-8495753490</v>
      </c>
      <c r="R60" s="5">
        <v>-2.7699999999999999E-2</v>
      </c>
      <c r="S60" s="4">
        <v>6816186</v>
      </c>
      <c r="T60" s="4">
        <f t="shared" si="2"/>
        <v>7341321</v>
      </c>
      <c r="U60" s="4">
        <f t="shared" si="3"/>
        <v>4316981</v>
      </c>
    </row>
    <row r="61" spans="1:21" x14ac:dyDescent="0.2">
      <c r="A61" s="16" t="s">
        <v>177</v>
      </c>
      <c r="B61" s="4">
        <v>27200</v>
      </c>
      <c r="C61" s="4">
        <v>15600</v>
      </c>
      <c r="D61" s="4">
        <v>11600</v>
      </c>
      <c r="E61" s="4">
        <v>212994274</v>
      </c>
      <c r="F61" s="4">
        <f t="shared" si="0"/>
        <v>-12275507931</v>
      </c>
      <c r="R61" s="5">
        <v>0</v>
      </c>
      <c r="S61" s="4">
        <v>7304088</v>
      </c>
      <c r="T61" s="4">
        <f t="shared" si="2"/>
        <v>6515686</v>
      </c>
      <c r="U61" s="4">
        <f t="shared" si="3"/>
        <v>4316981</v>
      </c>
    </row>
    <row r="62" spans="1:21" x14ac:dyDescent="0.2">
      <c r="A62" s="16" t="s">
        <v>176</v>
      </c>
      <c r="B62" s="4">
        <v>0</v>
      </c>
      <c r="C62" s="4">
        <v>18700</v>
      </c>
      <c r="D62" s="4">
        <v>-18700</v>
      </c>
      <c r="E62" s="4">
        <v>-325460000</v>
      </c>
      <c r="F62" s="4">
        <f t="shared" si="0"/>
        <v>-12488502205</v>
      </c>
      <c r="R62" s="5">
        <v>4.0500000000000001E-2</v>
      </c>
      <c r="S62" s="4">
        <v>4834395</v>
      </c>
      <c r="T62" s="4">
        <f t="shared" si="2"/>
        <v>8980757.5</v>
      </c>
      <c r="U62" s="4">
        <f t="shared" si="3"/>
        <v>4316981</v>
      </c>
    </row>
    <row r="63" spans="1:21" x14ac:dyDescent="0.2">
      <c r="A63" s="16" t="s">
        <v>175</v>
      </c>
      <c r="B63" s="4">
        <v>28100</v>
      </c>
      <c r="C63" s="4">
        <v>140900</v>
      </c>
      <c r="D63" s="4">
        <v>-112800</v>
      </c>
      <c r="E63" s="4">
        <v>-2004930000</v>
      </c>
      <c r="F63" s="4">
        <f t="shared" si="0"/>
        <v>-12163042205</v>
      </c>
      <c r="R63" s="5">
        <v>-6.9800000000000001E-2</v>
      </c>
      <c r="S63" s="4">
        <v>10712458</v>
      </c>
      <c r="T63" s="4">
        <f t="shared" si="2"/>
        <v>6058720.5</v>
      </c>
      <c r="U63" s="4">
        <f t="shared" si="3"/>
        <v>4316981</v>
      </c>
    </row>
    <row r="64" spans="1:21" x14ac:dyDescent="0.2">
      <c r="A64" s="16" t="s">
        <v>174</v>
      </c>
      <c r="B64" s="4">
        <v>13300</v>
      </c>
      <c r="C64" s="4">
        <v>12600</v>
      </c>
      <c r="D64" s="4">
        <v>700</v>
      </c>
      <c r="E64" s="4">
        <v>9150000</v>
      </c>
      <c r="F64" s="4">
        <f t="shared" si="0"/>
        <v>-10158112205</v>
      </c>
      <c r="R64" s="5">
        <v>-2.5999999999999999E-3</v>
      </c>
      <c r="S64" s="4">
        <v>5019352</v>
      </c>
      <c r="T64" s="4">
        <f t="shared" si="2"/>
        <v>5741145</v>
      </c>
      <c r="U64" s="4">
        <f t="shared" si="3"/>
        <v>4316981</v>
      </c>
    </row>
    <row r="65" spans="1:21" x14ac:dyDescent="0.2">
      <c r="A65" s="16" t="s">
        <v>173</v>
      </c>
      <c r="B65" s="4">
        <v>11600</v>
      </c>
      <c r="C65" s="4">
        <v>30400</v>
      </c>
      <c r="D65" s="4">
        <v>-18800</v>
      </c>
      <c r="E65" s="4">
        <v>-344030000</v>
      </c>
      <c r="F65" s="4">
        <f t="shared" si="0"/>
        <v>-10167262205</v>
      </c>
      <c r="R65" s="5">
        <v>8.199999999999999E-3</v>
      </c>
      <c r="S65" s="4">
        <v>4316981</v>
      </c>
      <c r="T65" s="4">
        <f t="shared" si="2"/>
        <v>6531124.5</v>
      </c>
      <c r="U65" s="4">
        <f t="shared" si="3"/>
        <v>5346289</v>
      </c>
    </row>
    <row r="66" spans="1:21" x14ac:dyDescent="0.2">
      <c r="A66" s="16" t="s">
        <v>172</v>
      </c>
      <c r="B66" s="4">
        <v>3600</v>
      </c>
      <c r="C66" s="4">
        <v>283000</v>
      </c>
      <c r="D66" s="4">
        <v>-279400</v>
      </c>
      <c r="E66" s="4">
        <v>-5137990000</v>
      </c>
      <c r="F66" s="4">
        <f t="shared" si="0"/>
        <v>-9823232205</v>
      </c>
      <c r="R66" s="5">
        <v>5.5000000000000005E-3</v>
      </c>
      <c r="S66" s="4">
        <v>5459967</v>
      </c>
      <c r="T66" s="4">
        <f t="shared" si="2"/>
        <v>7969738</v>
      </c>
      <c r="U66" s="4">
        <f t="shared" si="3"/>
        <v>5346289</v>
      </c>
    </row>
    <row r="67" spans="1:21" x14ac:dyDescent="0.2">
      <c r="A67" s="16" t="s">
        <v>171</v>
      </c>
      <c r="B67" s="4">
        <v>20900</v>
      </c>
      <c r="C67" s="4">
        <v>68000</v>
      </c>
      <c r="D67" s="4">
        <v>-47100</v>
      </c>
      <c r="E67" s="4">
        <v>-844160000</v>
      </c>
      <c r="F67" s="4">
        <f t="shared" si="0"/>
        <v>-4685242205</v>
      </c>
      <c r="R67" s="5">
        <v>3.0899999999999997E-2</v>
      </c>
      <c r="S67" s="4">
        <v>6101152</v>
      </c>
      <c r="T67" s="4">
        <f t="shared" si="2"/>
        <v>5180186</v>
      </c>
      <c r="U67" s="4">
        <f t="shared" si="3"/>
        <v>5346289</v>
      </c>
    </row>
    <row r="68" spans="1:21" x14ac:dyDescent="0.2">
      <c r="A68" s="16" t="s">
        <v>170</v>
      </c>
      <c r="B68" s="4">
        <v>6920</v>
      </c>
      <c r="C68" s="4">
        <v>77800</v>
      </c>
      <c r="D68" s="4">
        <v>-70880</v>
      </c>
      <c r="E68" s="4">
        <v>-1263170000</v>
      </c>
      <c r="F68" s="4">
        <f t="shared" si="0"/>
        <v>-3841082205</v>
      </c>
      <c r="R68" s="5">
        <v>-1.1000000000000001E-2</v>
      </c>
      <c r="S68" s="4">
        <v>5346289</v>
      </c>
      <c r="T68" s="4">
        <f t="shared" si="2"/>
        <v>9019912</v>
      </c>
      <c r="U68" s="4">
        <f t="shared" si="3"/>
        <v>7098089</v>
      </c>
    </row>
    <row r="69" spans="1:21" x14ac:dyDescent="0.2">
      <c r="A69" s="16" t="s">
        <v>169</v>
      </c>
      <c r="B69" s="4">
        <v>286820</v>
      </c>
      <c r="C69" s="4">
        <v>23600</v>
      </c>
      <c r="D69" s="4">
        <v>263220</v>
      </c>
      <c r="E69" s="4">
        <v>4781280000</v>
      </c>
      <c r="F69" s="4">
        <f t="shared" si="0"/>
        <v>-2577912205</v>
      </c>
      <c r="R69" s="5">
        <v>-2.9500000000000002E-2</v>
      </c>
      <c r="S69" s="4">
        <v>12442406</v>
      </c>
      <c r="T69" s="4">
        <f t="shared" si="2"/>
        <v>7553837.5</v>
      </c>
      <c r="U69" s="4">
        <f t="shared" si="3"/>
        <v>7098089</v>
      </c>
    </row>
    <row r="70" spans="1:21" x14ac:dyDescent="0.2">
      <c r="A70" s="16" t="s">
        <v>168</v>
      </c>
      <c r="B70" s="4">
        <v>148400</v>
      </c>
      <c r="C70" s="4">
        <v>204900</v>
      </c>
      <c r="D70" s="4">
        <v>-56500</v>
      </c>
      <c r="E70" s="4">
        <v>-1159740000</v>
      </c>
      <c r="F70" s="4">
        <f t="shared" si="0"/>
        <v>-7359192205</v>
      </c>
      <c r="R70" s="5">
        <v>-6.5299999999999997E-2</v>
      </c>
      <c r="S70" s="4">
        <v>7378554</v>
      </c>
      <c r="T70" s="4">
        <f t="shared" si="2"/>
        <v>9932146.5</v>
      </c>
      <c r="U70" s="4">
        <f t="shared" si="3"/>
        <v>7098089</v>
      </c>
    </row>
    <row r="71" spans="1:21" x14ac:dyDescent="0.2">
      <c r="A71" s="16" t="s">
        <v>167</v>
      </c>
      <c r="B71" s="4">
        <v>36700</v>
      </c>
      <c r="C71" s="4">
        <v>144100</v>
      </c>
      <c r="D71" s="4">
        <v>-107400</v>
      </c>
      <c r="E71" s="4">
        <v>-2207430000</v>
      </c>
      <c r="F71" s="4">
        <f t="shared" si="0"/>
        <v>-6199452205</v>
      </c>
      <c r="R71" s="5">
        <v>-3.1600000000000003E-2</v>
      </c>
      <c r="S71" s="4">
        <v>8196977</v>
      </c>
      <c r="T71" s="4">
        <f>AVERAGE(S72,S81)</f>
        <v>5777073.5</v>
      </c>
      <c r="U71" s="4">
        <f t="shared" si="3"/>
        <v>7098089</v>
      </c>
    </row>
    <row r="72" spans="1:21" x14ac:dyDescent="0.2">
      <c r="A72" s="16" t="s">
        <v>166</v>
      </c>
      <c r="B72" s="4">
        <v>50000</v>
      </c>
      <c r="C72" s="4">
        <v>94100</v>
      </c>
      <c r="D72" s="4">
        <v>-44100</v>
      </c>
      <c r="E72" s="4">
        <v>-884910000</v>
      </c>
      <c r="F72" s="4">
        <f t="shared" si="0"/>
        <v>-3992022205</v>
      </c>
      <c r="R72" s="5">
        <v>1.24E-2</v>
      </c>
      <c r="S72" s="4">
        <v>7249057</v>
      </c>
      <c r="U72" s="4">
        <f t="shared" si="3"/>
        <v>5014083</v>
      </c>
    </row>
    <row r="73" spans="1:21" x14ac:dyDescent="0.2">
      <c r="A73" s="16" t="s">
        <v>165</v>
      </c>
      <c r="B73" s="4">
        <v>134910</v>
      </c>
      <c r="C73" s="4">
        <v>120900</v>
      </c>
      <c r="D73" s="4">
        <v>14010</v>
      </c>
      <c r="E73" s="4">
        <v>289260000</v>
      </c>
      <c r="F73" s="4">
        <f t="shared" si="0"/>
        <v>-3107112205</v>
      </c>
      <c r="R73" s="5">
        <v>-9.7000000000000003E-3</v>
      </c>
      <c r="S73" s="4">
        <v>7098089</v>
      </c>
      <c r="U73" s="4">
        <f t="shared" ref="U73:U75" si="4">MIN(S74:S78)</f>
        <v>5014083</v>
      </c>
    </row>
    <row r="74" spans="1:21" x14ac:dyDescent="0.2">
      <c r="A74" s="16" t="s">
        <v>164</v>
      </c>
      <c r="B74" s="4">
        <v>152810</v>
      </c>
      <c r="C74" s="4">
        <v>0</v>
      </c>
      <c r="D74" s="4">
        <v>152810</v>
      </c>
      <c r="E74" s="4">
        <v>3068460000</v>
      </c>
      <c r="F74" s="4">
        <f t="shared" si="0"/>
        <v>-3396372205</v>
      </c>
      <c r="R74" s="5">
        <v>2.76E-2</v>
      </c>
      <c r="S74" s="4">
        <v>7165309</v>
      </c>
      <c r="U74" s="4">
        <f t="shared" si="4"/>
        <v>5014083</v>
      </c>
    </row>
    <row r="75" spans="1:21" x14ac:dyDescent="0.2">
      <c r="A75" s="16" t="s">
        <v>163</v>
      </c>
      <c r="B75" s="4">
        <v>13800</v>
      </c>
      <c r="C75" s="4">
        <v>81100</v>
      </c>
      <c r="D75" s="4">
        <v>-67300</v>
      </c>
      <c r="E75" s="4">
        <v>-1344370000</v>
      </c>
      <c r="F75" s="4">
        <f t="shared" si="0"/>
        <v>-6464832205</v>
      </c>
      <c r="R75" s="5">
        <v>0</v>
      </c>
      <c r="S75" s="4">
        <v>7602282</v>
      </c>
      <c r="U75" s="4">
        <f t="shared" si="4"/>
        <v>5014083</v>
      </c>
    </row>
    <row r="76" spans="1:21" x14ac:dyDescent="0.2">
      <c r="A76" s="16" t="s">
        <v>162</v>
      </c>
      <c r="B76" s="4">
        <v>20200</v>
      </c>
      <c r="C76" s="4">
        <v>114000</v>
      </c>
      <c r="D76" s="4">
        <v>-93800</v>
      </c>
      <c r="E76" s="4">
        <v>-1841970000</v>
      </c>
      <c r="F76" s="4">
        <f t="shared" si="0"/>
        <v>-5120462205</v>
      </c>
      <c r="R76" s="5">
        <v>4.1799999999999997E-2</v>
      </c>
      <c r="S76" s="4">
        <v>9838324</v>
      </c>
      <c r="U76" s="4">
        <f>MIN(S77:S81)</f>
        <v>4305090</v>
      </c>
    </row>
    <row r="77" spans="1:21" x14ac:dyDescent="0.2">
      <c r="A77" s="16" t="s">
        <v>161</v>
      </c>
      <c r="B77" s="4">
        <v>113600</v>
      </c>
      <c r="C77" s="4">
        <v>8200</v>
      </c>
      <c r="D77" s="4">
        <v>105400</v>
      </c>
      <c r="E77" s="4">
        <v>1964740000</v>
      </c>
      <c r="F77" s="4">
        <f t="shared" si="0"/>
        <v>-3278492205</v>
      </c>
      <c r="R77" s="5">
        <v>2.9600000000000001E-2</v>
      </c>
      <c r="S77" s="4">
        <v>5014083</v>
      </c>
    </row>
    <row r="78" spans="1:21" x14ac:dyDescent="0.2">
      <c r="A78" s="16" t="s">
        <v>160</v>
      </c>
      <c r="B78" s="4">
        <v>2150</v>
      </c>
      <c r="C78" s="4">
        <v>55100</v>
      </c>
      <c r="D78" s="4">
        <v>-52950</v>
      </c>
      <c r="E78" s="4">
        <v>-1016570000</v>
      </c>
      <c r="F78" s="4">
        <f t="shared" si="0"/>
        <v>-5243232205</v>
      </c>
      <c r="R78" s="5">
        <v>-3.1200000000000002E-2</v>
      </c>
      <c r="S78" s="4">
        <v>5597418</v>
      </c>
    </row>
    <row r="79" spans="1:21" x14ac:dyDescent="0.2">
      <c r="A79" s="16" t="s">
        <v>159</v>
      </c>
      <c r="B79" s="4">
        <v>177200</v>
      </c>
      <c r="C79" s="4">
        <v>99100</v>
      </c>
      <c r="D79" s="4">
        <v>78100</v>
      </c>
      <c r="E79" s="4">
        <v>1453490000</v>
      </c>
      <c r="F79" s="4">
        <f t="shared" si="0"/>
        <v>-4226662205</v>
      </c>
      <c r="R79" s="5">
        <v>3.5099999999999999E-2</v>
      </c>
      <c r="S79" s="4">
        <v>7729121</v>
      </c>
    </row>
    <row r="80" spans="1:21" x14ac:dyDescent="0.2">
      <c r="A80" s="16" t="s">
        <v>158</v>
      </c>
      <c r="B80" s="4">
        <v>17700</v>
      </c>
      <c r="C80" s="4">
        <v>366800</v>
      </c>
      <c r="D80" s="4">
        <v>-349100</v>
      </c>
      <c r="E80" s="4">
        <v>-6662610000</v>
      </c>
      <c r="F80" s="4">
        <f>E80+F81</f>
        <v>-5680152205</v>
      </c>
      <c r="R80" s="5">
        <v>-6.7799999999999999E-2</v>
      </c>
      <c r="S80" s="4">
        <v>11667316</v>
      </c>
    </row>
    <row r="81" spans="1:22" x14ac:dyDescent="0.2">
      <c r="A81" s="16" t="s">
        <v>157</v>
      </c>
      <c r="B81" s="4">
        <v>55100</v>
      </c>
      <c r="C81" s="4">
        <v>5800</v>
      </c>
      <c r="D81" s="4">
        <v>49300</v>
      </c>
      <c r="E81" s="4">
        <v>982457795</v>
      </c>
      <c r="F81" s="4">
        <f>E81</f>
        <v>982457795</v>
      </c>
      <c r="R81" s="5">
        <v>7.6E-3</v>
      </c>
      <c r="S81" s="4">
        <v>4305090</v>
      </c>
    </row>
    <row r="82" spans="1:22" x14ac:dyDescent="0.2">
      <c r="A82" s="2"/>
      <c r="B82" s="4"/>
      <c r="C82" s="4"/>
      <c r="D82" s="4"/>
      <c r="E82" s="4"/>
      <c r="F82" s="4">
        <f t="shared" ref="F82:F136" si="5">E82+F83</f>
        <v>0</v>
      </c>
      <c r="G82" s="4"/>
      <c r="H82" s="4"/>
      <c r="I82" s="4"/>
      <c r="J82" s="4"/>
      <c r="K82" s="4"/>
      <c r="L82" s="4"/>
      <c r="M82" s="4"/>
      <c r="N82" s="4"/>
      <c r="O82" s="4"/>
      <c r="P82" s="4"/>
      <c r="Q82" s="4"/>
      <c r="R82" s="4"/>
      <c r="S82" s="4"/>
      <c r="T82" s="5"/>
      <c r="U82" s="5"/>
      <c r="V82" s="5"/>
    </row>
    <row r="83" spans="1:22" x14ac:dyDescent="0.2">
      <c r="A83" s="2"/>
      <c r="B83" s="4"/>
      <c r="C83" s="4"/>
      <c r="D83" s="4"/>
      <c r="E83" s="4"/>
      <c r="F83" s="4">
        <f t="shared" si="5"/>
        <v>0</v>
      </c>
      <c r="G83" s="4"/>
      <c r="H83" s="4"/>
      <c r="I83" s="4"/>
      <c r="J83" s="4"/>
      <c r="K83" s="4"/>
      <c r="L83" s="4"/>
      <c r="M83" s="4"/>
      <c r="N83" s="4"/>
      <c r="O83" s="4"/>
      <c r="P83" s="4"/>
      <c r="Q83" s="4"/>
      <c r="R83" s="4"/>
      <c r="S83" s="4"/>
      <c r="T83" s="5"/>
      <c r="U83" s="5"/>
      <c r="V83" s="5"/>
    </row>
    <row r="84" spans="1:22" x14ac:dyDescent="0.2">
      <c r="A84" s="2"/>
      <c r="B84" s="4"/>
      <c r="C84" s="4"/>
      <c r="D84" s="4"/>
      <c r="E84" s="4"/>
      <c r="F84" s="4">
        <f t="shared" si="5"/>
        <v>0</v>
      </c>
      <c r="G84" s="4"/>
      <c r="H84" s="4"/>
      <c r="I84" s="4"/>
      <c r="J84" s="4"/>
      <c r="K84" s="4"/>
      <c r="L84" s="4"/>
      <c r="M84" s="4"/>
      <c r="N84" s="4"/>
      <c r="O84" s="4"/>
      <c r="P84" s="4"/>
      <c r="Q84" s="4"/>
      <c r="R84" s="4"/>
      <c r="S84" s="4"/>
      <c r="T84" s="5"/>
      <c r="U84" s="5"/>
      <c r="V84" s="5"/>
    </row>
    <row r="85" spans="1:22" x14ac:dyDescent="0.2">
      <c r="A85" s="2"/>
      <c r="B85" s="4"/>
      <c r="C85" s="4"/>
      <c r="D85" s="4"/>
      <c r="E85" s="4"/>
      <c r="F85" s="4">
        <f t="shared" si="5"/>
        <v>0</v>
      </c>
      <c r="G85" s="4"/>
      <c r="H85" s="4"/>
      <c r="I85" s="4"/>
      <c r="J85" s="4"/>
      <c r="K85" s="4"/>
      <c r="L85" s="4"/>
      <c r="M85" s="4"/>
      <c r="N85" s="4"/>
      <c r="O85" s="4"/>
      <c r="P85" s="4"/>
      <c r="Q85" s="4"/>
      <c r="R85" s="4"/>
      <c r="S85" s="4"/>
      <c r="T85" s="5"/>
      <c r="U85" s="5"/>
      <c r="V85" s="5"/>
    </row>
    <row r="86" spans="1:22" x14ac:dyDescent="0.2">
      <c r="A86" s="2"/>
      <c r="B86" s="4"/>
      <c r="C86" s="4"/>
      <c r="D86" s="4"/>
      <c r="E86" s="4"/>
      <c r="F86" s="4">
        <f t="shared" si="5"/>
        <v>0</v>
      </c>
      <c r="G86" s="4"/>
      <c r="H86" s="4"/>
      <c r="I86" s="4"/>
      <c r="J86" s="4"/>
      <c r="K86" s="4"/>
      <c r="L86" s="4"/>
      <c r="M86" s="4"/>
      <c r="N86" s="4"/>
      <c r="O86" s="4"/>
      <c r="P86" s="4"/>
      <c r="Q86" s="4"/>
      <c r="R86" s="4"/>
      <c r="S86" s="4"/>
      <c r="T86" s="5"/>
      <c r="U86" s="5"/>
      <c r="V86" s="5"/>
    </row>
    <row r="87" spans="1:22" x14ac:dyDescent="0.2">
      <c r="A87" s="2"/>
      <c r="B87" s="4"/>
      <c r="C87" s="4"/>
      <c r="D87" s="4"/>
      <c r="E87" s="4"/>
      <c r="F87" s="4">
        <f t="shared" si="5"/>
        <v>0</v>
      </c>
      <c r="G87" s="4"/>
      <c r="H87" s="4"/>
      <c r="I87" s="4"/>
      <c r="J87" s="4"/>
      <c r="K87" s="4"/>
      <c r="L87" s="4"/>
      <c r="M87" s="4"/>
      <c r="N87" s="4"/>
      <c r="O87" s="4"/>
      <c r="P87" s="4"/>
      <c r="Q87" s="4"/>
      <c r="R87" s="4"/>
      <c r="S87" s="4"/>
      <c r="T87" s="5"/>
      <c r="U87" s="5"/>
      <c r="V87" s="5"/>
    </row>
    <row r="88" spans="1:22" x14ac:dyDescent="0.2">
      <c r="A88" s="2"/>
      <c r="B88" s="4"/>
      <c r="C88" s="4"/>
      <c r="D88" s="4"/>
      <c r="E88" s="4"/>
      <c r="F88" s="4">
        <f t="shared" si="5"/>
        <v>0</v>
      </c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5"/>
      <c r="U88" s="5"/>
      <c r="V88" s="5"/>
    </row>
    <row r="89" spans="1:22" x14ac:dyDescent="0.2">
      <c r="A89" s="2"/>
      <c r="B89" s="4"/>
      <c r="C89" s="4"/>
      <c r="D89" s="4"/>
      <c r="E89" s="4"/>
      <c r="F89" s="4">
        <f t="shared" si="5"/>
        <v>0</v>
      </c>
      <c r="G89" s="4"/>
      <c r="H89" s="4"/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  <c r="T89" s="5"/>
      <c r="U89" s="5"/>
      <c r="V89" s="5"/>
    </row>
    <row r="90" spans="1:22" x14ac:dyDescent="0.2">
      <c r="A90" s="2"/>
      <c r="B90" s="4"/>
      <c r="C90" s="4"/>
      <c r="D90" s="4"/>
      <c r="E90" s="4"/>
      <c r="F90" s="4">
        <f t="shared" si="5"/>
        <v>0</v>
      </c>
      <c r="G90" s="4"/>
      <c r="H90" s="4"/>
      <c r="I90" s="4"/>
      <c r="J90" s="4"/>
      <c r="K90" s="4"/>
      <c r="L90" s="4"/>
      <c r="M90" s="4"/>
      <c r="N90" s="4"/>
      <c r="O90" s="4"/>
      <c r="P90" s="4"/>
      <c r="Q90" s="4"/>
      <c r="R90" s="4"/>
      <c r="S90" s="4"/>
      <c r="T90" s="5"/>
      <c r="U90" s="5"/>
      <c r="V90" s="5"/>
    </row>
    <row r="91" spans="1:22" x14ac:dyDescent="0.2">
      <c r="A91" s="2"/>
      <c r="B91" s="4"/>
      <c r="C91" s="4"/>
      <c r="D91" s="4"/>
      <c r="E91" s="4"/>
      <c r="F91" s="4">
        <f t="shared" si="5"/>
        <v>0</v>
      </c>
      <c r="G91" s="4"/>
      <c r="H91" s="4"/>
      <c r="I91" s="4"/>
      <c r="J91" s="4"/>
      <c r="K91" s="4"/>
      <c r="L91" s="4"/>
      <c r="M91" s="4"/>
      <c r="N91" s="4"/>
      <c r="O91" s="4"/>
      <c r="P91" s="4"/>
      <c r="Q91" s="4"/>
      <c r="R91" s="4"/>
      <c r="S91" s="4"/>
      <c r="T91" s="5"/>
      <c r="U91" s="5"/>
      <c r="V91" s="5"/>
    </row>
    <row r="92" spans="1:22" x14ac:dyDescent="0.2">
      <c r="A92" s="6"/>
      <c r="B92" s="4"/>
      <c r="C92" s="4"/>
      <c r="D92" s="4"/>
      <c r="E92" s="4"/>
      <c r="F92" s="4">
        <f t="shared" si="5"/>
        <v>0</v>
      </c>
      <c r="G92" s="4"/>
      <c r="H92" s="4"/>
      <c r="I92" s="4"/>
      <c r="J92" s="4"/>
      <c r="K92" s="4"/>
      <c r="L92" s="4"/>
      <c r="M92" s="4"/>
      <c r="N92" s="4"/>
      <c r="O92" s="4"/>
      <c r="P92" s="4"/>
      <c r="Q92" s="4"/>
      <c r="R92" s="4"/>
      <c r="S92" s="4"/>
      <c r="T92" s="5"/>
      <c r="U92" s="5"/>
      <c r="V92" s="5"/>
    </row>
    <row r="93" spans="1:22" x14ac:dyDescent="0.2">
      <c r="A93" s="6"/>
      <c r="B93" s="4"/>
      <c r="C93" s="4"/>
      <c r="D93" s="4"/>
      <c r="E93" s="4"/>
      <c r="F93" s="4">
        <f t="shared" si="5"/>
        <v>0</v>
      </c>
      <c r="G93" s="4"/>
      <c r="H93" s="4"/>
      <c r="I93" s="4"/>
      <c r="J93" s="4"/>
      <c r="K93" s="4"/>
      <c r="L93" s="4"/>
      <c r="M93" s="4"/>
      <c r="N93" s="4"/>
      <c r="O93" s="4"/>
      <c r="P93" s="4"/>
      <c r="Q93" s="4"/>
      <c r="R93" s="4"/>
      <c r="S93" s="4"/>
      <c r="T93" s="5"/>
      <c r="U93" s="5"/>
      <c r="V93" s="5"/>
    </row>
    <row r="94" spans="1:22" x14ac:dyDescent="0.2">
      <c r="A94" s="6"/>
      <c r="B94" s="4"/>
      <c r="C94" s="4"/>
      <c r="D94" s="4"/>
      <c r="E94" s="4"/>
      <c r="F94" s="4">
        <f t="shared" si="5"/>
        <v>0</v>
      </c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5"/>
      <c r="U94" s="5"/>
      <c r="V94" s="5"/>
    </row>
    <row r="95" spans="1:22" x14ac:dyDescent="0.2">
      <c r="A95" s="6"/>
      <c r="B95" s="4"/>
      <c r="C95" s="4"/>
      <c r="D95" s="4"/>
      <c r="E95" s="4"/>
      <c r="F95" s="4">
        <f t="shared" si="5"/>
        <v>0</v>
      </c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5"/>
      <c r="U95" s="5"/>
      <c r="V95" s="5"/>
    </row>
    <row r="96" spans="1:22" x14ac:dyDescent="0.2">
      <c r="A96" s="6"/>
      <c r="B96" s="4"/>
      <c r="C96" s="4"/>
      <c r="D96" s="4"/>
      <c r="E96" s="4"/>
      <c r="F96" s="4">
        <f t="shared" si="5"/>
        <v>0</v>
      </c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5"/>
      <c r="U96" s="5"/>
      <c r="V96" s="5"/>
    </row>
    <row r="97" spans="1:22" x14ac:dyDescent="0.2">
      <c r="A97" s="6"/>
      <c r="B97" s="4"/>
      <c r="C97" s="4"/>
      <c r="D97" s="4"/>
      <c r="E97" s="4"/>
      <c r="F97" s="4">
        <f t="shared" si="5"/>
        <v>0</v>
      </c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5"/>
      <c r="U97" s="5"/>
      <c r="V97" s="5"/>
    </row>
    <row r="98" spans="1:22" x14ac:dyDescent="0.2">
      <c r="A98" s="6"/>
      <c r="B98" s="4"/>
      <c r="C98" s="4"/>
      <c r="D98" s="4"/>
      <c r="E98" s="4"/>
      <c r="F98" s="4">
        <f t="shared" si="5"/>
        <v>0</v>
      </c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5"/>
      <c r="U98" s="5"/>
      <c r="V98" s="5"/>
    </row>
    <row r="99" spans="1:22" x14ac:dyDescent="0.2">
      <c r="A99" s="6"/>
      <c r="B99" s="4"/>
      <c r="C99" s="4"/>
      <c r="D99" s="4"/>
      <c r="E99" s="4"/>
      <c r="F99" s="4">
        <f t="shared" si="5"/>
        <v>0</v>
      </c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5"/>
      <c r="U99" s="5"/>
      <c r="V99" s="5"/>
    </row>
    <row r="100" spans="1:22" x14ac:dyDescent="0.2">
      <c r="A100" s="6"/>
      <c r="B100" s="4"/>
      <c r="C100" s="4"/>
      <c r="D100" s="4"/>
      <c r="E100" s="4"/>
      <c r="F100" s="4">
        <f t="shared" si="5"/>
        <v>0</v>
      </c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5"/>
      <c r="U100" s="5"/>
      <c r="V100" s="5"/>
    </row>
    <row r="101" spans="1:22" x14ac:dyDescent="0.2">
      <c r="A101" s="6"/>
      <c r="B101" s="4"/>
      <c r="C101" s="4"/>
      <c r="D101" s="4"/>
      <c r="E101" s="4"/>
      <c r="F101" s="4">
        <f t="shared" si="5"/>
        <v>0</v>
      </c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5"/>
      <c r="U101" s="5"/>
      <c r="V101" s="5"/>
    </row>
    <row r="102" spans="1:22" x14ac:dyDescent="0.2">
      <c r="A102" s="2"/>
      <c r="B102" s="4"/>
      <c r="C102" s="4"/>
      <c r="D102" s="4"/>
      <c r="E102" s="4"/>
      <c r="F102" s="4">
        <f t="shared" si="5"/>
        <v>0</v>
      </c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5"/>
      <c r="U102" s="5"/>
      <c r="V102" s="5"/>
    </row>
    <row r="103" spans="1:22" x14ac:dyDescent="0.2">
      <c r="A103" s="2"/>
      <c r="B103" s="4"/>
      <c r="C103" s="4"/>
      <c r="D103" s="4"/>
      <c r="E103" s="4"/>
      <c r="F103" s="4">
        <f t="shared" si="5"/>
        <v>0</v>
      </c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5"/>
      <c r="U103" s="5"/>
      <c r="V103" s="5"/>
    </row>
    <row r="104" spans="1:22" x14ac:dyDescent="0.2">
      <c r="A104" s="6"/>
      <c r="B104" s="4"/>
      <c r="C104" s="4"/>
      <c r="D104" s="4"/>
      <c r="E104" s="4"/>
      <c r="F104" s="4">
        <f t="shared" si="5"/>
        <v>0</v>
      </c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5"/>
      <c r="U104" s="5"/>
      <c r="V104" s="5"/>
    </row>
    <row r="105" spans="1:22" x14ac:dyDescent="0.2">
      <c r="A105" s="6"/>
      <c r="B105" s="4"/>
      <c r="C105" s="4"/>
      <c r="D105" s="4"/>
      <c r="E105" s="4"/>
      <c r="F105" s="4">
        <f t="shared" si="5"/>
        <v>0</v>
      </c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5"/>
      <c r="U105" s="5"/>
      <c r="V105" s="5"/>
    </row>
    <row r="106" spans="1:22" x14ac:dyDescent="0.2">
      <c r="A106" s="6"/>
      <c r="B106" s="4"/>
      <c r="C106" s="4"/>
      <c r="D106" s="4"/>
      <c r="E106" s="4"/>
      <c r="F106" s="4">
        <f t="shared" si="5"/>
        <v>0</v>
      </c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5"/>
      <c r="U106" s="5"/>
      <c r="V106" s="5"/>
    </row>
    <row r="107" spans="1:22" x14ac:dyDescent="0.2">
      <c r="A107" s="6"/>
      <c r="B107" s="4"/>
      <c r="C107" s="4"/>
      <c r="D107" s="4"/>
      <c r="E107" s="4"/>
      <c r="F107" s="4">
        <f t="shared" si="5"/>
        <v>0</v>
      </c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5"/>
      <c r="U107" s="5"/>
      <c r="V107" s="5"/>
    </row>
    <row r="108" spans="1:22" x14ac:dyDescent="0.2">
      <c r="A108" s="6"/>
      <c r="B108" s="4"/>
      <c r="C108" s="4"/>
      <c r="D108" s="4"/>
      <c r="E108" s="4"/>
      <c r="F108" s="4">
        <f t="shared" si="5"/>
        <v>0</v>
      </c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5"/>
      <c r="U108" s="5"/>
      <c r="V108" s="5"/>
    </row>
    <row r="109" spans="1:22" x14ac:dyDescent="0.2">
      <c r="A109" s="6"/>
      <c r="B109" s="4"/>
      <c r="C109" s="4"/>
      <c r="D109" s="4"/>
      <c r="E109" s="4"/>
      <c r="F109" s="4">
        <f t="shared" si="5"/>
        <v>0</v>
      </c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5"/>
      <c r="U109" s="5"/>
      <c r="V109" s="5"/>
    </row>
    <row r="110" spans="1:22" x14ac:dyDescent="0.2">
      <c r="A110" s="6"/>
      <c r="B110" s="4"/>
      <c r="C110" s="4"/>
      <c r="D110" s="4"/>
      <c r="E110" s="4"/>
      <c r="F110" s="4">
        <f t="shared" si="5"/>
        <v>0</v>
      </c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5"/>
      <c r="U110" s="5"/>
      <c r="V110" s="5"/>
    </row>
    <row r="111" spans="1:22" x14ac:dyDescent="0.2">
      <c r="A111" s="6"/>
      <c r="B111" s="4"/>
      <c r="C111" s="4"/>
      <c r="D111" s="4"/>
      <c r="E111" s="4"/>
      <c r="F111" s="4">
        <f t="shared" si="5"/>
        <v>0</v>
      </c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5"/>
      <c r="U111" s="5"/>
      <c r="V111" s="5"/>
    </row>
    <row r="112" spans="1:22" x14ac:dyDescent="0.2">
      <c r="A112" s="6"/>
      <c r="B112" s="4"/>
      <c r="C112" s="4"/>
      <c r="D112" s="4"/>
      <c r="E112" s="4"/>
      <c r="F112" s="4">
        <f t="shared" si="5"/>
        <v>0</v>
      </c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5"/>
      <c r="U112" s="5"/>
      <c r="V112" s="5"/>
    </row>
    <row r="113" spans="1:22" x14ac:dyDescent="0.2">
      <c r="A113" s="6"/>
      <c r="B113" s="4"/>
      <c r="C113" s="4"/>
      <c r="D113" s="4"/>
      <c r="E113" s="4"/>
      <c r="F113" s="4">
        <f t="shared" si="5"/>
        <v>0</v>
      </c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5"/>
      <c r="U113" s="5"/>
      <c r="V113" s="5"/>
    </row>
    <row r="114" spans="1:22" x14ac:dyDescent="0.2">
      <c r="A114" s="6"/>
      <c r="B114" s="4"/>
      <c r="C114" s="4"/>
      <c r="D114" s="4"/>
      <c r="E114" s="4"/>
      <c r="F114" s="4">
        <f t="shared" si="5"/>
        <v>0</v>
      </c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5"/>
      <c r="U114" s="5"/>
      <c r="V114" s="5"/>
    </row>
    <row r="115" spans="1:22" x14ac:dyDescent="0.2">
      <c r="A115" s="6"/>
      <c r="B115" s="4"/>
      <c r="C115" s="4"/>
      <c r="D115" s="4"/>
      <c r="E115" s="4"/>
      <c r="F115" s="4">
        <f t="shared" si="5"/>
        <v>0</v>
      </c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5"/>
      <c r="U115" s="5"/>
      <c r="V115" s="5"/>
    </row>
    <row r="116" spans="1:22" x14ac:dyDescent="0.2">
      <c r="A116" s="6"/>
      <c r="B116" s="4"/>
      <c r="C116" s="4"/>
      <c r="D116" s="4"/>
      <c r="E116" s="4"/>
      <c r="F116" s="4">
        <f t="shared" si="5"/>
        <v>0</v>
      </c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5"/>
      <c r="U116" s="5"/>
      <c r="V116" s="5"/>
    </row>
    <row r="117" spans="1:22" x14ac:dyDescent="0.2">
      <c r="A117" s="2"/>
      <c r="B117" s="4"/>
      <c r="C117" s="4"/>
      <c r="D117" s="4"/>
      <c r="E117" s="4"/>
      <c r="F117" s="4">
        <f t="shared" si="5"/>
        <v>0</v>
      </c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5"/>
      <c r="U117" s="5"/>
      <c r="V117" s="5"/>
    </row>
    <row r="118" spans="1:22" x14ac:dyDescent="0.2">
      <c r="A118" s="2"/>
      <c r="B118" s="4"/>
      <c r="C118" s="4"/>
      <c r="D118" s="4"/>
      <c r="E118" s="4"/>
      <c r="F118" s="4">
        <f t="shared" si="5"/>
        <v>0</v>
      </c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5"/>
      <c r="U118" s="5"/>
      <c r="V118" s="5"/>
    </row>
    <row r="119" spans="1:22" x14ac:dyDescent="0.2">
      <c r="A119" s="2"/>
      <c r="B119" s="4"/>
      <c r="C119" s="4"/>
      <c r="D119" s="4"/>
      <c r="E119" s="4"/>
      <c r="F119" s="4">
        <f t="shared" si="5"/>
        <v>0</v>
      </c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5"/>
      <c r="U119" s="5"/>
      <c r="V119" s="5"/>
    </row>
    <row r="120" spans="1:22" x14ac:dyDescent="0.2">
      <c r="A120" s="2"/>
      <c r="B120" s="4"/>
      <c r="C120" s="4"/>
      <c r="D120" s="4"/>
      <c r="E120" s="4"/>
      <c r="F120" s="4">
        <f t="shared" si="5"/>
        <v>0</v>
      </c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5"/>
      <c r="U120" s="5"/>
      <c r="V120" s="5"/>
    </row>
    <row r="121" spans="1:22" x14ac:dyDescent="0.2">
      <c r="A121" s="2"/>
      <c r="B121" s="4"/>
      <c r="C121" s="4"/>
      <c r="D121" s="4"/>
      <c r="E121" s="4"/>
      <c r="F121" s="4">
        <f t="shared" si="5"/>
        <v>0</v>
      </c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5"/>
      <c r="U121" s="5"/>
      <c r="V121" s="5"/>
    </row>
    <row r="122" spans="1:22" x14ac:dyDescent="0.2">
      <c r="A122" s="2"/>
      <c r="B122" s="4"/>
      <c r="C122" s="4"/>
      <c r="D122" s="4"/>
      <c r="E122" s="4"/>
      <c r="F122" s="4">
        <f t="shared" si="5"/>
        <v>0</v>
      </c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5"/>
      <c r="U122" s="5"/>
      <c r="V122" s="5"/>
    </row>
    <row r="123" spans="1:22" x14ac:dyDescent="0.2">
      <c r="A123" s="2"/>
      <c r="B123" s="4"/>
      <c r="C123" s="4"/>
      <c r="D123" s="4"/>
      <c r="E123" s="4"/>
      <c r="F123" s="4">
        <f t="shared" si="5"/>
        <v>0</v>
      </c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5"/>
      <c r="U123" s="5"/>
      <c r="V123" s="5"/>
    </row>
    <row r="124" spans="1:22" x14ac:dyDescent="0.2">
      <c r="A124" s="2"/>
      <c r="B124" s="4"/>
      <c r="C124" s="4"/>
      <c r="D124" s="4"/>
      <c r="E124" s="4"/>
      <c r="F124" s="4">
        <f t="shared" si="5"/>
        <v>0</v>
      </c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5"/>
      <c r="U124" s="5"/>
      <c r="V124" s="5"/>
    </row>
    <row r="125" spans="1:22" x14ac:dyDescent="0.2">
      <c r="A125" s="2"/>
      <c r="B125" s="4"/>
      <c r="C125" s="4"/>
      <c r="D125" s="4"/>
      <c r="E125" s="4"/>
      <c r="F125" s="4">
        <f t="shared" si="5"/>
        <v>0</v>
      </c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5"/>
      <c r="U125" s="5"/>
      <c r="V125" s="5"/>
    </row>
    <row r="126" spans="1:22" x14ac:dyDescent="0.2">
      <c r="A126" s="2"/>
      <c r="B126" s="4"/>
      <c r="C126" s="4"/>
      <c r="D126" s="4"/>
      <c r="E126" s="4"/>
      <c r="F126" s="4">
        <f t="shared" si="5"/>
        <v>0</v>
      </c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5"/>
      <c r="U126" s="5"/>
      <c r="V126" s="5"/>
    </row>
    <row r="127" spans="1:22" x14ac:dyDescent="0.2">
      <c r="A127" s="2"/>
      <c r="B127" s="4"/>
      <c r="C127" s="4"/>
      <c r="D127" s="4"/>
      <c r="E127" s="4"/>
      <c r="F127" s="4">
        <f t="shared" si="5"/>
        <v>0</v>
      </c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5"/>
      <c r="U127" s="5"/>
      <c r="V127" s="5"/>
    </row>
    <row r="128" spans="1:22" x14ac:dyDescent="0.2">
      <c r="A128" s="2"/>
      <c r="B128" s="4"/>
      <c r="C128" s="4"/>
      <c r="D128" s="4"/>
      <c r="E128" s="4"/>
      <c r="F128" s="4">
        <f t="shared" si="5"/>
        <v>0</v>
      </c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5"/>
      <c r="U128" s="5"/>
      <c r="V128" s="5"/>
    </row>
    <row r="129" spans="1:22" x14ac:dyDescent="0.2">
      <c r="A129" s="2"/>
      <c r="B129" s="4"/>
      <c r="C129" s="4"/>
      <c r="D129" s="4"/>
      <c r="E129" s="4"/>
      <c r="F129" s="4">
        <f t="shared" si="5"/>
        <v>0</v>
      </c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5"/>
      <c r="U129" s="5"/>
      <c r="V129" s="5"/>
    </row>
    <row r="130" spans="1:22" x14ac:dyDescent="0.2">
      <c r="A130" s="2"/>
      <c r="B130" s="4"/>
      <c r="C130" s="4"/>
      <c r="D130" s="4"/>
      <c r="E130" s="4"/>
      <c r="F130" s="4">
        <f t="shared" si="5"/>
        <v>0</v>
      </c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5"/>
      <c r="U130" s="5"/>
      <c r="V130" s="5"/>
    </row>
    <row r="131" spans="1:22" x14ac:dyDescent="0.2">
      <c r="A131" s="2"/>
      <c r="B131" s="4"/>
      <c r="C131" s="4"/>
      <c r="D131" s="4"/>
      <c r="E131" s="4"/>
      <c r="F131" s="4">
        <f t="shared" si="5"/>
        <v>0</v>
      </c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5"/>
      <c r="U131" s="5"/>
      <c r="V131" s="5"/>
    </row>
    <row r="132" spans="1:22" x14ac:dyDescent="0.2">
      <c r="A132" s="2"/>
      <c r="B132" s="4"/>
      <c r="C132" s="4"/>
      <c r="D132" s="4"/>
      <c r="E132" s="4"/>
      <c r="F132" s="4">
        <f t="shared" si="5"/>
        <v>0</v>
      </c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5"/>
      <c r="U132" s="5"/>
      <c r="V132" s="5"/>
    </row>
    <row r="133" spans="1:22" x14ac:dyDescent="0.2">
      <c r="A133" s="2"/>
      <c r="B133" s="4"/>
      <c r="C133" s="4"/>
      <c r="D133" s="4"/>
      <c r="E133" s="4"/>
      <c r="F133" s="4">
        <f t="shared" si="5"/>
        <v>0</v>
      </c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5"/>
    </row>
    <row r="134" spans="1:22" x14ac:dyDescent="0.2">
      <c r="A134" s="2"/>
      <c r="B134" s="4"/>
      <c r="C134" s="4"/>
      <c r="D134" s="4"/>
      <c r="E134" s="4"/>
      <c r="F134" s="4">
        <f t="shared" si="5"/>
        <v>0</v>
      </c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8"/>
    </row>
    <row r="135" spans="1:22" x14ac:dyDescent="0.2">
      <c r="A135" s="2"/>
      <c r="B135" s="4"/>
      <c r="C135" s="4"/>
      <c r="D135" s="4"/>
      <c r="E135" s="4"/>
      <c r="F135" s="4">
        <f t="shared" si="5"/>
        <v>0</v>
      </c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8"/>
    </row>
    <row r="136" spans="1:22" x14ac:dyDescent="0.2">
      <c r="A136" s="2"/>
      <c r="B136" s="4"/>
      <c r="C136" s="4"/>
      <c r="D136" s="4"/>
      <c r="E136" s="4"/>
      <c r="F136" s="4">
        <f t="shared" si="5"/>
        <v>0</v>
      </c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8"/>
    </row>
    <row r="137" spans="1:22" x14ac:dyDescent="0.2">
      <c r="A137" s="6"/>
      <c r="B137" s="4"/>
      <c r="C137" s="4"/>
      <c r="D137" s="4"/>
      <c r="E137" s="4"/>
      <c r="F137" s="4">
        <f>E137+F138</f>
        <v>0</v>
      </c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5"/>
      <c r="U137" s="5"/>
      <c r="V137" s="8"/>
    </row>
    <row r="138" spans="1:22" x14ac:dyDescent="0.2">
      <c r="A138" s="6"/>
      <c r="B138" s="4"/>
      <c r="C138" s="4"/>
      <c r="D138" s="4"/>
      <c r="E138" s="4"/>
      <c r="F138" s="4">
        <f>E138</f>
        <v>0</v>
      </c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5"/>
      <c r="U138" s="5"/>
      <c r="V138" s="8"/>
    </row>
    <row r="139" spans="1:22" x14ac:dyDescent="0.2">
      <c r="A139" s="6"/>
      <c r="B139" s="4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5"/>
      <c r="U139" s="5"/>
      <c r="V139" s="8"/>
    </row>
    <row r="140" spans="1:22" x14ac:dyDescent="0.2">
      <c r="A140" s="6"/>
      <c r="B140" s="4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5"/>
      <c r="U140" s="5"/>
      <c r="V140" s="8"/>
    </row>
    <row r="141" spans="1:22" x14ac:dyDescent="0.2">
      <c r="A141" s="6"/>
      <c r="B141" s="4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5"/>
      <c r="U141" s="5"/>
      <c r="V141" s="8"/>
    </row>
    <row r="142" spans="1:22" x14ac:dyDescent="0.2">
      <c r="A142" s="2"/>
      <c r="B142" s="4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5"/>
      <c r="U142" s="5"/>
      <c r="V142" s="8"/>
    </row>
    <row r="143" spans="1:22" x14ac:dyDescent="0.2">
      <c r="A143" s="2"/>
      <c r="B143" s="4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5"/>
      <c r="U143" s="5"/>
      <c r="V143" s="8"/>
    </row>
    <row r="144" spans="1:22" x14ac:dyDescent="0.2">
      <c r="A144" s="2"/>
      <c r="B144" s="4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5"/>
      <c r="U144" s="5"/>
      <c r="V144" s="8"/>
    </row>
    <row r="145" spans="1:22" x14ac:dyDescent="0.2">
      <c r="A145" s="2"/>
      <c r="B145" s="4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5"/>
      <c r="U145" s="5"/>
      <c r="V145" s="8"/>
    </row>
    <row r="146" spans="1:22" x14ac:dyDescent="0.2">
      <c r="A146" s="2"/>
      <c r="B146" s="4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5"/>
      <c r="U146" s="5"/>
      <c r="V146" s="8"/>
    </row>
    <row r="172" spans="1:3" x14ac:dyDescent="0.2">
      <c r="A172" t="e" cm="1">
        <f t="array" aca="1" ref="A172" ca="1">INDIRECT("'" &amp; E1 &amp; "'!$A$2:$A$66")</f>
        <v>#REF!</v>
      </c>
      <c r="B172" t="e" cm="1">
        <f t="array" aca="1" ref="B172" ca="1">INDIRECT("'" &amp; E1 &amp; "'!$B$2:$B$66")</f>
        <v>#REF!</v>
      </c>
      <c r="C172" t="e" cm="1">
        <f t="array" aca="1" ref="C172" ca="1">INDIRECT("'" &amp; E1 &amp; "'!$C$2:$C$66")</f>
        <v>#REF!</v>
      </c>
    </row>
  </sheetData>
  <mergeCells count="3">
    <mergeCell ref="L1:U1"/>
    <mergeCell ref="B1:F1"/>
    <mergeCell ref="G1:K1"/>
  </mergeCells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0718E6-1643-E547-9128-B48BD6E9A531}">
  <sheetPr codeName="Sheet29"/>
  <dimension ref="A1:V172"/>
  <sheetViews>
    <sheetView topLeftCell="D1" workbookViewId="0">
      <pane ySplit="2" topLeftCell="A3" activePane="bottomLeft" state="frozen"/>
      <selection activeCell="N24" sqref="N24"/>
      <selection pane="bottomLeft" activeCell="N24" sqref="N24"/>
    </sheetView>
  </sheetViews>
  <sheetFormatPr baseColWidth="10" defaultRowHeight="16" x14ac:dyDescent="0.2"/>
  <cols>
    <col min="1" max="1" width="21.1640625" customWidth="1"/>
    <col min="2" max="2" width="14.83203125" customWidth="1"/>
    <col min="3" max="3" width="14" customWidth="1"/>
    <col min="4" max="4" width="15.5" customWidth="1"/>
    <col min="5" max="5" width="18" customWidth="1"/>
    <col min="6" max="6" width="21.5" customWidth="1"/>
    <col min="10" max="10" width="18.33203125" customWidth="1"/>
    <col min="11" max="11" width="16.6640625" customWidth="1"/>
    <col min="18" max="18" width="13" customWidth="1"/>
    <col min="19" max="19" width="16.5" customWidth="1"/>
  </cols>
  <sheetData>
    <row r="1" spans="1:22" x14ac:dyDescent="0.2">
      <c r="B1" s="72" t="s">
        <v>5</v>
      </c>
      <c r="C1" s="72"/>
      <c r="D1" s="72"/>
      <c r="E1" s="72"/>
      <c r="F1" s="72"/>
      <c r="G1" s="73" t="s">
        <v>6</v>
      </c>
      <c r="H1" s="73"/>
      <c r="I1" s="73"/>
      <c r="J1" s="73"/>
      <c r="K1" s="73"/>
      <c r="L1" s="74" t="s">
        <v>15</v>
      </c>
      <c r="M1" s="74"/>
      <c r="N1" s="74"/>
      <c r="O1" s="74"/>
      <c r="P1" s="74"/>
      <c r="Q1" s="74"/>
      <c r="R1" s="74"/>
      <c r="S1" s="74"/>
      <c r="T1" s="74"/>
      <c r="U1" s="74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235</v>
      </c>
      <c r="O2" s="1" t="s">
        <v>236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257</v>
      </c>
      <c r="U2" s="1" t="s">
        <v>258</v>
      </c>
      <c r="V2" s="1" t="s">
        <v>237</v>
      </c>
    </row>
    <row r="3" spans="1:22" x14ac:dyDescent="0.2">
      <c r="A3" s="16" t="s">
        <v>294</v>
      </c>
      <c r="B3" s="4">
        <v>1645130</v>
      </c>
      <c r="C3" s="4">
        <v>651090</v>
      </c>
      <c r="D3" s="4">
        <v>994040</v>
      </c>
      <c r="E3" s="4">
        <v>43043850000</v>
      </c>
      <c r="F3" s="4">
        <f t="shared" ref="F3:F79" si="0">E3+F4</f>
        <v>-3068539114220</v>
      </c>
      <c r="K3">
        <f t="shared" ref="K3:K25" si="1">K4+J3</f>
        <v>-23773010000</v>
      </c>
      <c r="L3" s="4">
        <v>2195</v>
      </c>
      <c r="M3" s="4">
        <v>2403</v>
      </c>
      <c r="N3" s="4">
        <v>212</v>
      </c>
      <c r="O3" s="4">
        <v>285</v>
      </c>
      <c r="P3" s="4">
        <v>2441900</v>
      </c>
      <c r="Q3" s="4">
        <v>2840400</v>
      </c>
      <c r="R3" s="5">
        <v>3.4999999999999996E-3</v>
      </c>
      <c r="S3" s="4">
        <v>5531400</v>
      </c>
      <c r="T3" s="4">
        <f t="shared" ref="T3:T70" si="2">AVERAGE(S4,S13)</f>
        <v>6724717</v>
      </c>
      <c r="U3" s="4">
        <f t="shared" ref="U3:U72" si="3">MIN(S4:S8)</f>
        <v>3151249</v>
      </c>
      <c r="V3" s="5">
        <v>1.38E-2</v>
      </c>
    </row>
    <row r="4" spans="1:22" x14ac:dyDescent="0.2">
      <c r="A4" s="16" t="s">
        <v>293</v>
      </c>
      <c r="B4" s="4">
        <v>2791031</v>
      </c>
      <c r="C4" s="4">
        <v>569000</v>
      </c>
      <c r="D4" s="4">
        <v>2222031</v>
      </c>
      <c r="E4" s="4">
        <v>95247010000</v>
      </c>
      <c r="F4" s="4">
        <f t="shared" si="0"/>
        <v>-3111582964220</v>
      </c>
      <c r="G4" s="4">
        <v>0</v>
      </c>
      <c r="H4" s="4">
        <v>0</v>
      </c>
      <c r="I4" s="4">
        <v>0</v>
      </c>
      <c r="J4" s="4">
        <v>16141920000</v>
      </c>
      <c r="K4">
        <f t="shared" si="1"/>
        <v>-23773010000</v>
      </c>
      <c r="L4" s="4">
        <v>3869</v>
      </c>
      <c r="M4" s="4">
        <v>2390</v>
      </c>
      <c r="N4" s="4">
        <v>492</v>
      </c>
      <c r="O4" s="4">
        <v>357</v>
      </c>
      <c r="P4" s="4">
        <v>5121700</v>
      </c>
      <c r="Q4" s="4">
        <v>3334700</v>
      </c>
      <c r="R4" s="5">
        <v>3.1099999999999999E-2</v>
      </c>
      <c r="S4" s="4">
        <v>8938800</v>
      </c>
      <c r="T4" s="4">
        <f t="shared" si="2"/>
        <v>7563169.5</v>
      </c>
      <c r="U4" s="4">
        <f t="shared" si="3"/>
        <v>3151249</v>
      </c>
      <c r="V4" s="5">
        <v>3.3399999999999999E-2</v>
      </c>
    </row>
    <row r="5" spans="1:22" x14ac:dyDescent="0.2">
      <c r="A5" s="16" t="s">
        <v>292</v>
      </c>
      <c r="B5" s="4">
        <v>400100</v>
      </c>
      <c r="C5" s="4">
        <v>1048445</v>
      </c>
      <c r="D5" s="4">
        <v>-648345</v>
      </c>
      <c r="E5" s="4">
        <v>-27501890000</v>
      </c>
      <c r="F5" s="4">
        <f t="shared" si="0"/>
        <v>-3206829974220</v>
      </c>
      <c r="G5" s="4">
        <v>0</v>
      </c>
      <c r="H5" s="4">
        <v>0</v>
      </c>
      <c r="I5" s="4">
        <v>0</v>
      </c>
      <c r="J5" s="4">
        <v>-26954345000</v>
      </c>
      <c r="K5">
        <f t="shared" si="1"/>
        <v>-39914930000</v>
      </c>
      <c r="L5" s="4">
        <v>1352</v>
      </c>
      <c r="M5" s="4">
        <v>2868</v>
      </c>
      <c r="N5" s="4">
        <v>190</v>
      </c>
      <c r="O5" s="4">
        <v>409</v>
      </c>
      <c r="P5" s="4">
        <v>1835400</v>
      </c>
      <c r="Q5" s="4">
        <v>3917600</v>
      </c>
      <c r="R5" s="5">
        <v>-1.7500000000000002E-2</v>
      </c>
      <c r="S5" s="4">
        <v>6345684</v>
      </c>
      <c r="T5" s="4">
        <f t="shared" si="2"/>
        <v>4945688</v>
      </c>
      <c r="U5" s="4">
        <f t="shared" si="3"/>
        <v>3151249</v>
      </c>
      <c r="V5" s="5">
        <v>2.2200000000000001E-2</v>
      </c>
    </row>
    <row r="6" spans="1:22" x14ac:dyDescent="0.2">
      <c r="A6" s="16" t="s">
        <v>291</v>
      </c>
      <c r="B6" s="4">
        <v>636730</v>
      </c>
      <c r="C6" s="4">
        <v>268390</v>
      </c>
      <c r="D6" s="4">
        <v>368340</v>
      </c>
      <c r="E6" s="4">
        <v>15616430000</v>
      </c>
      <c r="F6" s="4">
        <f t="shared" si="0"/>
        <v>-3179328084220</v>
      </c>
      <c r="G6" s="4">
        <v>0</v>
      </c>
      <c r="H6" s="4">
        <v>0</v>
      </c>
      <c r="I6" s="4">
        <v>0</v>
      </c>
      <c r="J6" s="4">
        <v>3694225000</v>
      </c>
      <c r="K6">
        <f t="shared" si="1"/>
        <v>-12960585000</v>
      </c>
      <c r="L6" s="4">
        <v>2138</v>
      </c>
      <c r="M6" s="4">
        <v>1149</v>
      </c>
      <c r="N6" s="4">
        <v>269</v>
      </c>
      <c r="O6" s="4">
        <v>106</v>
      </c>
      <c r="P6" s="4">
        <v>2527600</v>
      </c>
      <c r="Q6" s="4">
        <v>1015000</v>
      </c>
      <c r="R6" s="5">
        <v>2.53E-2</v>
      </c>
      <c r="S6" s="4">
        <v>3776742</v>
      </c>
      <c r="T6" s="4">
        <f t="shared" si="2"/>
        <v>5371489.5</v>
      </c>
      <c r="U6" s="4">
        <f t="shared" si="3"/>
        <v>3151249</v>
      </c>
      <c r="V6" s="5">
        <v>2.8199999999999999E-2</v>
      </c>
    </row>
    <row r="7" spans="1:22" x14ac:dyDescent="0.2">
      <c r="A7" s="16" t="s">
        <v>288</v>
      </c>
      <c r="B7" s="4">
        <v>371400</v>
      </c>
      <c r="C7" s="4">
        <v>222750</v>
      </c>
      <c r="D7" s="4">
        <v>148650</v>
      </c>
      <c r="E7" s="4">
        <v>6191590000</v>
      </c>
      <c r="F7" s="4">
        <f t="shared" si="0"/>
        <v>-3194944514220</v>
      </c>
      <c r="G7" s="4">
        <v>0</v>
      </c>
      <c r="H7" s="4">
        <v>0</v>
      </c>
      <c r="I7" s="4">
        <v>0</v>
      </c>
      <c r="J7" s="4">
        <v>9983310000</v>
      </c>
      <c r="K7">
        <f t="shared" si="1"/>
        <v>-16654810000</v>
      </c>
      <c r="L7" s="4">
        <v>1136</v>
      </c>
      <c r="M7" s="4">
        <v>1493</v>
      </c>
      <c r="N7" s="4">
        <v>140</v>
      </c>
      <c r="O7" s="4">
        <v>138</v>
      </c>
      <c r="P7" s="4">
        <v>1367500</v>
      </c>
      <c r="Q7" s="4">
        <v>1775700</v>
      </c>
      <c r="R7" s="5">
        <v>7.3000000000000001E-3</v>
      </c>
      <c r="S7" s="4">
        <v>3151249</v>
      </c>
      <c r="T7" s="4">
        <f t="shared" si="2"/>
        <v>6829247.5</v>
      </c>
      <c r="U7" s="4">
        <f t="shared" si="3"/>
        <v>6216748</v>
      </c>
      <c r="V7" s="5">
        <v>1.0800000000000001E-2</v>
      </c>
    </row>
    <row r="8" spans="1:22" x14ac:dyDescent="0.2">
      <c r="A8" s="16" t="s">
        <v>287</v>
      </c>
      <c r="B8" s="4">
        <v>647300</v>
      </c>
      <c r="C8" s="4">
        <v>365800</v>
      </c>
      <c r="D8" s="4">
        <v>281500</v>
      </c>
      <c r="E8" s="4">
        <v>11664600000</v>
      </c>
      <c r="F8" s="4">
        <f t="shared" si="0"/>
        <v>-3201136104220</v>
      </c>
      <c r="G8" s="4">
        <v>0</v>
      </c>
      <c r="H8" s="4">
        <v>0</v>
      </c>
      <c r="I8" s="4">
        <v>0</v>
      </c>
      <c r="J8" s="4">
        <v>-26638120000</v>
      </c>
      <c r="K8">
        <f t="shared" si="1"/>
        <v>-26638120000</v>
      </c>
      <c r="L8" s="4">
        <v>2407</v>
      </c>
      <c r="M8" s="4">
        <v>4313</v>
      </c>
      <c r="N8" s="4">
        <v>313</v>
      </c>
      <c r="O8" s="4">
        <v>415</v>
      </c>
      <c r="P8" s="4">
        <v>2995800</v>
      </c>
      <c r="Q8" s="4">
        <v>4755200</v>
      </c>
      <c r="R8" s="5">
        <v>-1.66E-2</v>
      </c>
      <c r="S8" s="4">
        <v>8330552</v>
      </c>
      <c r="T8" s="4">
        <f t="shared" si="2"/>
        <v>10054017.5</v>
      </c>
      <c r="U8" s="4">
        <f t="shared" si="3"/>
        <v>4510634</v>
      </c>
      <c r="V8" s="5">
        <v>2.3900000000000001E-2</v>
      </c>
    </row>
    <row r="9" spans="1:22" x14ac:dyDescent="0.2">
      <c r="A9" s="16" t="s">
        <v>286</v>
      </c>
      <c r="B9" s="4">
        <v>69400</v>
      </c>
      <c r="C9" s="4">
        <v>730700</v>
      </c>
      <c r="D9" s="4">
        <v>-661300</v>
      </c>
      <c r="E9" s="4">
        <v>-28135990000</v>
      </c>
      <c r="F9" s="4">
        <f t="shared" si="0"/>
        <v>-3212800704220</v>
      </c>
      <c r="K9">
        <f t="shared" si="1"/>
        <v>0</v>
      </c>
      <c r="L9" s="4">
        <v>1512</v>
      </c>
      <c r="M9" s="4">
        <v>3211</v>
      </c>
      <c r="N9" s="4">
        <v>215</v>
      </c>
      <c r="O9" s="4">
        <v>338</v>
      </c>
      <c r="P9" s="4">
        <v>2303000</v>
      </c>
      <c r="Q9" s="4">
        <v>3514600</v>
      </c>
      <c r="R9" s="5">
        <v>-1.6299999999999999E-2</v>
      </c>
      <c r="S9" s="4">
        <v>6971310</v>
      </c>
      <c r="T9" s="4">
        <f t="shared" si="2"/>
        <v>6415121</v>
      </c>
      <c r="U9" s="4">
        <f t="shared" si="3"/>
        <v>4510634</v>
      </c>
      <c r="V9" s="5">
        <v>2.4399999999999998E-2</v>
      </c>
    </row>
    <row r="10" spans="1:22" x14ac:dyDescent="0.2">
      <c r="A10" s="16" t="s">
        <v>281</v>
      </c>
      <c r="B10" s="4">
        <v>245400</v>
      </c>
      <c r="C10" s="4">
        <v>1242900</v>
      </c>
      <c r="D10" s="4">
        <v>-997500</v>
      </c>
      <c r="E10" s="4">
        <v>-42370570000</v>
      </c>
      <c r="F10" s="4">
        <f t="shared" si="0"/>
        <v>-3184664714220</v>
      </c>
      <c r="K10">
        <f t="shared" si="1"/>
        <v>0</v>
      </c>
      <c r="L10" s="4">
        <v>1390</v>
      </c>
      <c r="M10" s="4">
        <v>3652</v>
      </c>
      <c r="N10" s="4">
        <v>213</v>
      </c>
      <c r="O10" s="4">
        <v>362</v>
      </c>
      <c r="P10" s="4">
        <v>1927900</v>
      </c>
      <c r="Q10" s="4">
        <v>3739900</v>
      </c>
      <c r="R10" s="5">
        <v>-6.8999999999999999E-3</v>
      </c>
      <c r="S10" s="4">
        <v>6792763</v>
      </c>
      <c r="T10" s="4">
        <f t="shared" si="2"/>
        <v>8387477.5</v>
      </c>
      <c r="U10" s="4">
        <f t="shared" si="3"/>
        <v>4510634</v>
      </c>
      <c r="V10" s="5">
        <v>2.1000000000000001E-2</v>
      </c>
    </row>
    <row r="11" spans="1:22" x14ac:dyDescent="0.2">
      <c r="A11" s="16" t="s">
        <v>273</v>
      </c>
      <c r="B11" s="4">
        <v>139700</v>
      </c>
      <c r="C11" s="4">
        <v>532892</v>
      </c>
      <c r="D11" s="4">
        <v>-393192</v>
      </c>
      <c r="E11" s="4">
        <v>-16860260000</v>
      </c>
      <c r="F11" s="4">
        <f t="shared" si="0"/>
        <v>-3142294144220</v>
      </c>
      <c r="K11">
        <f t="shared" si="1"/>
        <v>0</v>
      </c>
      <c r="L11" s="4">
        <v>1681</v>
      </c>
      <c r="M11" s="4">
        <v>3246</v>
      </c>
      <c r="N11" s="4">
        <v>226</v>
      </c>
      <c r="O11" s="4">
        <v>290</v>
      </c>
      <c r="P11" s="4">
        <v>2408800</v>
      </c>
      <c r="Q11" s="4">
        <v>3337600</v>
      </c>
      <c r="R11" s="5">
        <v>-8.0000000000000002E-3</v>
      </c>
      <c r="S11" s="4">
        <v>6377100</v>
      </c>
      <c r="T11" s="4">
        <f t="shared" si="2"/>
        <v>6087224</v>
      </c>
      <c r="U11" s="4">
        <f t="shared" si="3"/>
        <v>4510634</v>
      </c>
      <c r="V11" s="5">
        <v>1.5100000000000001E-2</v>
      </c>
    </row>
    <row r="12" spans="1:22" x14ac:dyDescent="0.2">
      <c r="A12" s="16" t="s">
        <v>272</v>
      </c>
      <c r="B12" s="4">
        <v>259950</v>
      </c>
      <c r="C12" s="4">
        <v>934000</v>
      </c>
      <c r="D12" s="4">
        <v>-674050</v>
      </c>
      <c r="E12" s="4">
        <v>-29269660000</v>
      </c>
      <c r="F12" s="4">
        <f t="shared" si="0"/>
        <v>-3125433884220</v>
      </c>
      <c r="K12">
        <f t="shared" si="1"/>
        <v>0</v>
      </c>
      <c r="L12" s="4">
        <v>1539</v>
      </c>
      <c r="M12" s="4">
        <v>2538</v>
      </c>
      <c r="N12" s="4">
        <v>239</v>
      </c>
      <c r="O12" s="4">
        <v>330</v>
      </c>
      <c r="P12" s="4">
        <v>2341300</v>
      </c>
      <c r="Q12" s="4">
        <v>3535500</v>
      </c>
      <c r="R12" s="5">
        <v>5.8999999999999999E-3</v>
      </c>
      <c r="S12" s="4">
        <v>6216748</v>
      </c>
      <c r="T12" s="4">
        <f t="shared" si="2"/>
        <v>3900590.5</v>
      </c>
      <c r="U12" s="4">
        <f t="shared" si="3"/>
        <v>4510634</v>
      </c>
      <c r="V12" s="5">
        <v>2.1700000000000001E-2</v>
      </c>
    </row>
    <row r="13" spans="1:22" x14ac:dyDescent="0.2">
      <c r="A13" s="16" t="s">
        <v>248</v>
      </c>
      <c r="B13" s="4">
        <v>89000</v>
      </c>
      <c r="C13" s="4">
        <v>2422938</v>
      </c>
      <c r="D13" s="4">
        <v>-2333938</v>
      </c>
      <c r="E13" s="4">
        <v>-101269700000</v>
      </c>
      <c r="F13" s="4">
        <f t="shared" si="0"/>
        <v>-3096164224220</v>
      </c>
      <c r="K13">
        <f t="shared" si="1"/>
        <v>0</v>
      </c>
      <c r="L13" s="4">
        <v>1551</v>
      </c>
      <c r="M13" s="4">
        <v>1798</v>
      </c>
      <c r="N13" s="4">
        <v>192</v>
      </c>
      <c r="O13" s="4">
        <v>175</v>
      </c>
      <c r="P13" s="4">
        <v>2081400</v>
      </c>
      <c r="Q13" s="4">
        <v>2096000</v>
      </c>
      <c r="R13" s="5">
        <v>-8.0000000000000002E-3</v>
      </c>
      <c r="S13" s="4">
        <v>4510634</v>
      </c>
      <c r="T13" s="4">
        <f t="shared" si="2"/>
        <v>6169407.5</v>
      </c>
      <c r="U13" s="4">
        <f t="shared" si="3"/>
        <v>5327943</v>
      </c>
      <c r="V13" s="5">
        <v>1.15E-2</v>
      </c>
    </row>
    <row r="14" spans="1:22" x14ac:dyDescent="0.2">
      <c r="A14" s="16" t="s">
        <v>240</v>
      </c>
      <c r="B14" s="4">
        <v>277100</v>
      </c>
      <c r="C14" s="4">
        <v>2404796</v>
      </c>
      <c r="D14" s="4">
        <v>-2127696</v>
      </c>
      <c r="E14" s="4">
        <v>-92614390000</v>
      </c>
      <c r="F14" s="4">
        <f t="shared" si="0"/>
        <v>-2994894524220</v>
      </c>
      <c r="K14">
        <f t="shared" si="1"/>
        <v>0</v>
      </c>
      <c r="L14" s="4">
        <v>2847</v>
      </c>
      <c r="M14" s="4">
        <v>2496</v>
      </c>
      <c r="N14" s="4">
        <v>452</v>
      </c>
      <c r="O14" s="4">
        <v>398</v>
      </c>
      <c r="P14" s="4">
        <v>4488600</v>
      </c>
      <c r="Q14" s="4">
        <v>4015100</v>
      </c>
      <c r="R14" s="5">
        <v>1.1999999999999999E-3</v>
      </c>
      <c r="S14" s="4">
        <v>8780655</v>
      </c>
      <c r="T14" s="4">
        <f t="shared" si="2"/>
        <v>4236524.5</v>
      </c>
      <c r="U14" s="4">
        <f t="shared" si="3"/>
        <v>5327943</v>
      </c>
      <c r="V14" s="5">
        <v>1.03E-2</v>
      </c>
    </row>
    <row r="15" spans="1:22" x14ac:dyDescent="0.2">
      <c r="A15" s="16" t="s">
        <v>239</v>
      </c>
      <c r="B15" s="4">
        <v>832805</v>
      </c>
      <c r="C15" s="4">
        <v>868000</v>
      </c>
      <c r="D15" s="4">
        <v>-35195</v>
      </c>
      <c r="E15" s="4">
        <v>-1503860000</v>
      </c>
      <c r="F15" s="4">
        <f t="shared" si="0"/>
        <v>-2902280134220</v>
      </c>
      <c r="K15">
        <f t="shared" si="1"/>
        <v>0</v>
      </c>
      <c r="L15" s="4">
        <v>1578</v>
      </c>
      <c r="M15" s="4">
        <v>1892</v>
      </c>
      <c r="N15" s="4">
        <v>298</v>
      </c>
      <c r="O15" s="4">
        <v>226</v>
      </c>
      <c r="P15" s="4">
        <v>2709200</v>
      </c>
      <c r="Q15" s="4">
        <v>2468500</v>
      </c>
      <c r="R15" s="5">
        <v>9.3999999999999986E-3</v>
      </c>
      <c r="S15" s="4">
        <v>6114634</v>
      </c>
      <c r="T15" s="4">
        <f t="shared" si="2"/>
        <v>6410795</v>
      </c>
      <c r="U15" s="4">
        <f t="shared" si="3"/>
        <v>5327943</v>
      </c>
      <c r="V15" s="5">
        <v>1.9599999999999999E-2</v>
      </c>
    </row>
    <row r="16" spans="1:22" x14ac:dyDescent="0.2">
      <c r="A16" s="16" t="s">
        <v>238</v>
      </c>
      <c r="B16" s="4">
        <v>187639</v>
      </c>
      <c r="C16" s="4">
        <v>758580</v>
      </c>
      <c r="D16" s="4">
        <v>-570941</v>
      </c>
      <c r="E16" s="4">
        <v>-24768050000</v>
      </c>
      <c r="F16" s="4">
        <f t="shared" si="0"/>
        <v>-2900776274220</v>
      </c>
      <c r="K16">
        <f t="shared" si="1"/>
        <v>0</v>
      </c>
      <c r="L16" s="4">
        <v>2059</v>
      </c>
      <c r="M16" s="4">
        <v>3191</v>
      </c>
      <c r="N16" s="4">
        <v>297</v>
      </c>
      <c r="O16" s="4">
        <v>458</v>
      </c>
      <c r="P16" s="4">
        <v>2666600</v>
      </c>
      <c r="Q16" s="4">
        <v>4900100</v>
      </c>
      <c r="R16" s="5">
        <v>-4.5999999999999999E-3</v>
      </c>
      <c r="S16" s="4">
        <v>7591730</v>
      </c>
      <c r="T16" s="4">
        <f t="shared" si="2"/>
        <v>4446415.5</v>
      </c>
      <c r="U16" s="4">
        <f t="shared" si="3"/>
        <v>5327943</v>
      </c>
      <c r="V16" s="5">
        <v>2.75E-2</v>
      </c>
    </row>
    <row r="17" spans="1:21" x14ac:dyDescent="0.2">
      <c r="A17" s="16" t="s">
        <v>234</v>
      </c>
      <c r="B17" s="4">
        <v>675674</v>
      </c>
      <c r="C17" s="4">
        <v>809300</v>
      </c>
      <c r="D17" s="4">
        <v>-133626</v>
      </c>
      <c r="E17" s="4">
        <v>-5870320000</v>
      </c>
      <c r="F17" s="4">
        <f t="shared" si="0"/>
        <v>-2876008224220</v>
      </c>
      <c r="K17">
        <f t="shared" si="1"/>
        <v>0</v>
      </c>
      <c r="L17" s="4">
        <v>2138</v>
      </c>
      <c r="M17" s="4">
        <v>2590</v>
      </c>
      <c r="N17" s="4">
        <v>228</v>
      </c>
      <c r="O17" s="4">
        <v>216</v>
      </c>
      <c r="P17" s="4">
        <v>208100</v>
      </c>
      <c r="Q17" s="4">
        <v>337400</v>
      </c>
      <c r="R17" s="5">
        <v>-1.1399999999999999E-2</v>
      </c>
      <c r="S17" s="4">
        <v>5327943</v>
      </c>
      <c r="T17" s="4">
        <f t="shared" si="2"/>
        <v>9969116</v>
      </c>
      <c r="U17" s="4">
        <f t="shared" si="3"/>
        <v>3290547</v>
      </c>
    </row>
    <row r="18" spans="1:21" x14ac:dyDescent="0.2">
      <c r="A18" s="16" t="s">
        <v>233</v>
      </c>
      <c r="B18" s="4">
        <v>757100</v>
      </c>
      <c r="C18" s="4">
        <v>1077030</v>
      </c>
      <c r="D18" s="4">
        <v>-319930</v>
      </c>
      <c r="E18" s="4">
        <v>-13585720000</v>
      </c>
      <c r="F18" s="4">
        <f t="shared" si="0"/>
        <v>-2870137904220</v>
      </c>
      <c r="K18">
        <f t="shared" si="1"/>
        <v>0</v>
      </c>
      <c r="L18" s="4"/>
      <c r="M18" s="4"/>
      <c r="N18" s="4"/>
      <c r="O18" s="4"/>
      <c r="P18" s="4">
        <v>7906000</v>
      </c>
      <c r="Q18" s="4">
        <v>4734200</v>
      </c>
      <c r="R18" s="5">
        <v>4.2999999999999997E-2</v>
      </c>
      <c r="S18" s="4">
        <v>13136725</v>
      </c>
      <c r="T18" s="4">
        <f t="shared" si="2"/>
        <v>5372126.5</v>
      </c>
      <c r="U18" s="4">
        <f t="shared" si="3"/>
        <v>3290547</v>
      </c>
    </row>
    <row r="19" spans="1:21" x14ac:dyDescent="0.2">
      <c r="A19" s="16" t="s">
        <v>232</v>
      </c>
      <c r="B19" s="4">
        <v>1062145</v>
      </c>
      <c r="C19" s="4">
        <v>380708</v>
      </c>
      <c r="D19" s="4">
        <v>681437</v>
      </c>
      <c r="E19" s="4">
        <v>28649460000</v>
      </c>
      <c r="F19" s="4">
        <f t="shared" si="0"/>
        <v>-2856552184220</v>
      </c>
      <c r="K19">
        <f t="shared" si="1"/>
        <v>0</v>
      </c>
      <c r="L19" s="4"/>
      <c r="M19" s="4"/>
      <c r="N19" s="4"/>
      <c r="O19" s="4"/>
      <c r="P19" s="4">
        <v>2657700</v>
      </c>
      <c r="Q19" s="4">
        <v>2936500</v>
      </c>
      <c r="R19" s="5">
        <v>0</v>
      </c>
      <c r="S19" s="4">
        <v>6037479</v>
      </c>
      <c r="T19" s="4">
        <f t="shared" si="2"/>
        <v>10170552</v>
      </c>
      <c r="U19" s="4">
        <f t="shared" si="3"/>
        <v>2358415</v>
      </c>
    </row>
    <row r="20" spans="1:21" x14ac:dyDescent="0.2">
      <c r="A20" s="16" t="s">
        <v>231</v>
      </c>
      <c r="B20" s="4">
        <v>803905</v>
      </c>
      <c r="C20" s="4">
        <v>2382830</v>
      </c>
      <c r="D20" s="4">
        <v>-1578925</v>
      </c>
      <c r="E20" s="4">
        <v>-65968690000</v>
      </c>
      <c r="F20" s="4">
        <f t="shared" si="0"/>
        <v>-2885201644220</v>
      </c>
      <c r="K20">
        <f t="shared" si="1"/>
        <v>0</v>
      </c>
      <c r="L20" s="4"/>
      <c r="M20" s="4"/>
      <c r="N20" s="4"/>
      <c r="O20" s="4"/>
      <c r="P20" s="4">
        <v>4789100</v>
      </c>
      <c r="Q20" s="4">
        <v>4971700</v>
      </c>
      <c r="R20" s="5">
        <v>1.7000000000000001E-2</v>
      </c>
      <c r="S20" s="4">
        <v>10397855</v>
      </c>
      <c r="T20" s="4">
        <f t="shared" si="2"/>
        <v>6064774</v>
      </c>
      <c r="U20" s="4">
        <f t="shared" si="3"/>
        <v>2358415</v>
      </c>
    </row>
    <row r="21" spans="1:21" x14ac:dyDescent="0.2">
      <c r="A21" s="16" t="s">
        <v>230</v>
      </c>
      <c r="B21" s="4">
        <v>684300</v>
      </c>
      <c r="C21" s="4">
        <v>473440</v>
      </c>
      <c r="D21" s="4">
        <v>210860</v>
      </c>
      <c r="E21" s="4">
        <v>8569270000</v>
      </c>
      <c r="F21" s="4">
        <f t="shared" si="0"/>
        <v>-2819232954220</v>
      </c>
      <c r="K21">
        <f t="shared" si="1"/>
        <v>0</v>
      </c>
      <c r="L21" s="4"/>
      <c r="M21" s="4"/>
      <c r="N21" s="4"/>
      <c r="O21" s="4"/>
      <c r="P21" s="4">
        <v>3306500</v>
      </c>
      <c r="Q21" s="4">
        <v>2214600</v>
      </c>
      <c r="R21" s="5">
        <v>2.2400000000000003E-2</v>
      </c>
      <c r="S21" s="4">
        <v>5957700</v>
      </c>
      <c r="T21" s="4">
        <f t="shared" si="2"/>
        <v>5996555</v>
      </c>
      <c r="U21" s="4">
        <f t="shared" si="3"/>
        <v>2358415</v>
      </c>
    </row>
    <row r="22" spans="1:21" x14ac:dyDescent="0.2">
      <c r="A22" s="16" t="s">
        <v>229</v>
      </c>
      <c r="B22" s="4">
        <v>601000</v>
      </c>
      <c r="C22" s="4">
        <v>779370</v>
      </c>
      <c r="D22" s="4">
        <v>-178370</v>
      </c>
      <c r="E22" s="4">
        <v>-7134380000</v>
      </c>
      <c r="F22" s="4">
        <f t="shared" si="0"/>
        <v>-2827802224220</v>
      </c>
      <c r="K22">
        <f t="shared" si="1"/>
        <v>0</v>
      </c>
      <c r="L22" s="4"/>
      <c r="M22" s="4"/>
      <c r="N22" s="4"/>
      <c r="O22" s="4"/>
      <c r="P22" s="4">
        <v>956900</v>
      </c>
      <c r="Q22" s="4">
        <v>1780200</v>
      </c>
      <c r="R22" s="5">
        <v>2.5000000000000001E-3</v>
      </c>
      <c r="S22" s="4">
        <v>3290547</v>
      </c>
      <c r="T22" s="4">
        <f t="shared" si="2"/>
        <v>6727149</v>
      </c>
      <c r="U22" s="4">
        <f t="shared" si="3"/>
        <v>2358415</v>
      </c>
    </row>
    <row r="23" spans="1:21" x14ac:dyDescent="0.2">
      <c r="A23" s="16" t="s">
        <v>228</v>
      </c>
      <c r="B23" s="4">
        <v>654868</v>
      </c>
      <c r="C23" s="4">
        <v>664900</v>
      </c>
      <c r="D23" s="4">
        <v>-10032</v>
      </c>
      <c r="E23" s="4">
        <v>-364730000</v>
      </c>
      <c r="F23" s="4">
        <f t="shared" si="0"/>
        <v>-2820667844220</v>
      </c>
      <c r="K23">
        <f t="shared" si="1"/>
        <v>0</v>
      </c>
      <c r="L23" s="4"/>
      <c r="M23" s="4"/>
      <c r="N23" s="4"/>
      <c r="O23" s="4"/>
      <c r="P23" s="4">
        <v>1997700</v>
      </c>
      <c r="Q23" s="4">
        <v>1355100</v>
      </c>
      <c r="R23" s="5">
        <v>6.3E-3</v>
      </c>
      <c r="S23" s="4">
        <v>3558160</v>
      </c>
      <c r="T23" s="4">
        <f t="shared" si="2"/>
        <v>6852604.5</v>
      </c>
      <c r="U23" s="4">
        <f t="shared" si="3"/>
        <v>2358415</v>
      </c>
    </row>
    <row r="24" spans="1:21" x14ac:dyDescent="0.2">
      <c r="A24" s="16" t="s">
        <v>222</v>
      </c>
      <c r="B24" s="4">
        <v>332000</v>
      </c>
      <c r="C24" s="4">
        <v>694165</v>
      </c>
      <c r="D24" s="4">
        <v>-362165</v>
      </c>
      <c r="E24" s="4">
        <v>-14339420000</v>
      </c>
      <c r="F24" s="4">
        <f t="shared" si="0"/>
        <v>-2820303114220</v>
      </c>
      <c r="K24">
        <f t="shared" si="1"/>
        <v>0</v>
      </c>
      <c r="L24" s="4"/>
      <c r="M24" s="4"/>
      <c r="N24" s="4"/>
      <c r="O24" s="4"/>
      <c r="P24" s="4">
        <v>863500</v>
      </c>
      <c r="Q24" s="4">
        <v>1302100</v>
      </c>
      <c r="R24" s="5">
        <v>1.1399999999999999E-2</v>
      </c>
      <c r="S24" s="4">
        <v>2358415</v>
      </c>
      <c r="T24" s="4">
        <f t="shared" si="2"/>
        <v>8041141</v>
      </c>
      <c r="U24" s="4">
        <f t="shared" si="3"/>
        <v>3564888</v>
      </c>
    </row>
    <row r="25" spans="1:21" x14ac:dyDescent="0.2">
      <c r="A25" s="16" t="s">
        <v>213</v>
      </c>
      <c r="B25" s="4">
        <v>770100</v>
      </c>
      <c r="C25" s="4">
        <v>787951</v>
      </c>
      <c r="D25" s="4">
        <v>-17851</v>
      </c>
      <c r="E25" s="4">
        <v>-728270000</v>
      </c>
      <c r="F25" s="4">
        <f t="shared" si="0"/>
        <v>-2805963694220</v>
      </c>
      <c r="K25">
        <f t="shared" si="1"/>
        <v>0</v>
      </c>
      <c r="L25" s="4"/>
      <c r="M25" s="4"/>
      <c r="N25" s="4"/>
      <c r="O25" s="4"/>
      <c r="P25" s="4">
        <v>1716000</v>
      </c>
      <c r="Q25" s="4">
        <v>3126000</v>
      </c>
      <c r="R25" s="5">
        <v>-0.01</v>
      </c>
      <c r="S25" s="4">
        <v>5229860</v>
      </c>
      <c r="T25" s="4">
        <f t="shared" si="2"/>
        <v>5934032</v>
      </c>
      <c r="U25" s="4">
        <f t="shared" si="3"/>
        <v>3564888</v>
      </c>
    </row>
    <row r="26" spans="1:21" x14ac:dyDescent="0.2">
      <c r="A26" s="16" t="s">
        <v>212</v>
      </c>
      <c r="B26" s="4">
        <v>659059</v>
      </c>
      <c r="C26" s="4">
        <v>503926</v>
      </c>
      <c r="D26" s="4">
        <v>155133</v>
      </c>
      <c r="E26" s="4">
        <v>6224260000</v>
      </c>
      <c r="F26" s="4">
        <f t="shared" si="0"/>
        <v>-2805235424220</v>
      </c>
      <c r="K26">
        <f>K27+J26</f>
        <v>0</v>
      </c>
      <c r="L26" s="4"/>
      <c r="M26" s="4"/>
      <c r="N26" s="4"/>
      <c r="O26" s="4"/>
      <c r="P26" s="4">
        <v>1442700</v>
      </c>
      <c r="Q26" s="4">
        <v>1830700</v>
      </c>
      <c r="R26" s="5">
        <v>0</v>
      </c>
      <c r="S26" s="4">
        <v>3564888</v>
      </c>
      <c r="T26" s="4">
        <f t="shared" si="2"/>
        <v>7471082.5</v>
      </c>
      <c r="U26" s="4">
        <f t="shared" si="3"/>
        <v>4706774</v>
      </c>
    </row>
    <row r="27" spans="1:21" x14ac:dyDescent="0.2">
      <c r="A27" s="16" t="s">
        <v>211</v>
      </c>
      <c r="B27" s="4">
        <v>1154495</v>
      </c>
      <c r="C27" s="4">
        <v>1453400</v>
      </c>
      <c r="D27" s="4">
        <v>-298905</v>
      </c>
      <c r="E27" s="4">
        <v>-11904040000</v>
      </c>
      <c r="F27" s="4">
        <f t="shared" si="0"/>
        <v>-2811459684220</v>
      </c>
      <c r="K27">
        <f>J27+K29</f>
        <v>0</v>
      </c>
      <c r="R27" s="5">
        <v>-9.8999999999999991E-3</v>
      </c>
      <c r="S27" s="4">
        <v>6801507</v>
      </c>
      <c r="T27" s="4">
        <f t="shared" si="2"/>
        <v>5840111</v>
      </c>
      <c r="U27" s="4">
        <f t="shared" si="3"/>
        <v>4706774</v>
      </c>
    </row>
    <row r="28" spans="1:21" x14ac:dyDescent="0.2">
      <c r="A28" s="16" t="s">
        <v>210</v>
      </c>
      <c r="B28" s="4">
        <v>635791</v>
      </c>
      <c r="C28" s="4">
        <v>477348</v>
      </c>
      <c r="D28" s="4">
        <v>158443</v>
      </c>
      <c r="E28" s="4">
        <v>6459890000</v>
      </c>
      <c r="F28" s="4">
        <f t="shared" si="0"/>
        <v>-2799555644220</v>
      </c>
      <c r="L28" s="4"/>
      <c r="M28" s="4"/>
      <c r="N28" s="4"/>
      <c r="O28" s="4"/>
      <c r="P28" s="4">
        <v>1485100</v>
      </c>
      <c r="Q28" s="4">
        <v>2683300</v>
      </c>
      <c r="R28" s="5">
        <v>-1.1000000000000001E-2</v>
      </c>
      <c r="S28" s="4">
        <v>4706774</v>
      </c>
      <c r="T28" s="4">
        <f t="shared" si="2"/>
        <v>8843882</v>
      </c>
      <c r="U28" s="4">
        <f t="shared" si="3"/>
        <v>6171848</v>
      </c>
    </row>
    <row r="29" spans="1:21" x14ac:dyDescent="0.2">
      <c r="A29" s="16" t="s">
        <v>209</v>
      </c>
      <c r="B29" s="4">
        <v>587200</v>
      </c>
      <c r="C29" s="4">
        <v>1719417</v>
      </c>
      <c r="D29" s="4">
        <v>-1132217</v>
      </c>
      <c r="E29" s="4">
        <v>-46788240000</v>
      </c>
      <c r="F29" s="4">
        <f t="shared" si="0"/>
        <v>-2806015534220</v>
      </c>
      <c r="K29">
        <f>J29</f>
        <v>0</v>
      </c>
      <c r="R29" s="5">
        <v>-7.3000000000000001E-3</v>
      </c>
      <c r="S29" s="4">
        <v>9943249</v>
      </c>
      <c r="T29" s="4">
        <f t="shared" si="2"/>
        <v>5191831.5</v>
      </c>
      <c r="U29" s="4">
        <f t="shared" si="3"/>
        <v>6171848</v>
      </c>
    </row>
    <row r="30" spans="1:21" x14ac:dyDescent="0.2">
      <c r="A30" s="16" t="s">
        <v>208</v>
      </c>
      <c r="B30" s="4">
        <v>1139200</v>
      </c>
      <c r="C30" s="4">
        <v>1414635</v>
      </c>
      <c r="D30" s="4">
        <v>-275435</v>
      </c>
      <c r="E30" s="4">
        <v>-11346260000</v>
      </c>
      <c r="F30" s="4">
        <f t="shared" si="0"/>
        <v>-2759227294220</v>
      </c>
      <c r="R30" s="5">
        <v>1.2999999999999999E-3</v>
      </c>
      <c r="S30" s="4">
        <v>6171848</v>
      </c>
      <c r="T30" s="4">
        <f t="shared" si="2"/>
        <v>8045312</v>
      </c>
      <c r="U30" s="4">
        <f t="shared" si="3"/>
        <v>8303176</v>
      </c>
    </row>
    <row r="31" spans="1:21" x14ac:dyDescent="0.2">
      <c r="A31" s="16" t="s">
        <v>207</v>
      </c>
      <c r="B31" s="4">
        <v>430550</v>
      </c>
      <c r="C31" s="4">
        <v>501414</v>
      </c>
      <c r="D31" s="4">
        <v>-70864</v>
      </c>
      <c r="E31" s="4">
        <v>-2891530000</v>
      </c>
      <c r="F31" s="4">
        <f t="shared" si="0"/>
        <v>-2747881034220</v>
      </c>
      <c r="R31" s="5">
        <v>3.4099999999999998E-2</v>
      </c>
      <c r="S31" s="4">
        <v>8702563</v>
      </c>
      <c r="T31" s="4">
        <f t="shared" si="2"/>
        <v>7804488</v>
      </c>
      <c r="U31" s="4">
        <f t="shared" si="3"/>
        <v>8140658</v>
      </c>
    </row>
    <row r="32" spans="1:21" x14ac:dyDescent="0.2">
      <c r="A32" s="16" t="s">
        <v>206</v>
      </c>
      <c r="B32" s="4">
        <v>854600</v>
      </c>
      <c r="C32" s="4">
        <v>7078740</v>
      </c>
      <c r="D32" s="4">
        <v>-6224140</v>
      </c>
      <c r="E32" s="4">
        <v>-247713440000</v>
      </c>
      <c r="F32" s="4">
        <f t="shared" si="0"/>
        <v>-2744989504220</v>
      </c>
      <c r="R32" s="5">
        <v>-1.1999999999999999E-3</v>
      </c>
      <c r="S32" s="4">
        <v>9896138</v>
      </c>
      <c r="T32" s="4">
        <f t="shared" si="2"/>
        <v>9368349</v>
      </c>
      <c r="U32" s="4">
        <f t="shared" si="3"/>
        <v>6973448</v>
      </c>
    </row>
    <row r="33" spans="1:21" x14ac:dyDescent="0.2">
      <c r="A33" s="16" t="s">
        <v>205</v>
      </c>
      <c r="B33" s="4">
        <v>1226742</v>
      </c>
      <c r="C33" s="4">
        <v>6529100</v>
      </c>
      <c r="D33" s="4">
        <v>-5302358</v>
      </c>
      <c r="E33" s="4">
        <v>-210801490000</v>
      </c>
      <c r="F33" s="4">
        <f t="shared" si="0"/>
        <v>-2497276064220</v>
      </c>
      <c r="R33" s="5">
        <v>-1.8500000000000003E-2</v>
      </c>
      <c r="S33" s="4">
        <v>11346794</v>
      </c>
      <c r="T33" s="4">
        <f t="shared" si="2"/>
        <v>9257768.5</v>
      </c>
      <c r="U33" s="4">
        <f t="shared" si="3"/>
        <v>6973448</v>
      </c>
    </row>
    <row r="34" spans="1:21" x14ac:dyDescent="0.2">
      <c r="A34" s="16" t="s">
        <v>204</v>
      </c>
      <c r="B34" s="4">
        <v>752100</v>
      </c>
      <c r="C34" s="4">
        <v>6852740</v>
      </c>
      <c r="D34" s="4">
        <v>-6100640</v>
      </c>
      <c r="E34" s="4">
        <v>-244284260000</v>
      </c>
      <c r="F34" s="4">
        <f t="shared" si="0"/>
        <v>-2286474574220</v>
      </c>
      <c r="R34" s="5">
        <v>-1.1999999999999999E-3</v>
      </c>
      <c r="S34" s="4">
        <v>10852422</v>
      </c>
      <c r="T34" s="4">
        <f t="shared" si="2"/>
        <v>6556398</v>
      </c>
      <c r="U34" s="4">
        <f t="shared" si="3"/>
        <v>4211815</v>
      </c>
    </row>
    <row r="35" spans="1:21" x14ac:dyDescent="0.2">
      <c r="A35" s="16" t="s">
        <v>203</v>
      </c>
      <c r="B35" s="4">
        <v>2325014</v>
      </c>
      <c r="C35" s="4">
        <v>6547281</v>
      </c>
      <c r="D35" s="4">
        <v>-4222267</v>
      </c>
      <c r="E35" s="4">
        <v>-172274840000</v>
      </c>
      <c r="F35" s="4">
        <f t="shared" si="0"/>
        <v>-2042190314220</v>
      </c>
      <c r="R35" s="5">
        <v>-1.9299999999999998E-2</v>
      </c>
      <c r="S35" s="4">
        <v>8303176</v>
      </c>
      <c r="T35" s="4">
        <f t="shared" si="2"/>
        <v>6466656.5</v>
      </c>
      <c r="U35" s="4">
        <f t="shared" si="3"/>
        <v>4211815</v>
      </c>
    </row>
    <row r="36" spans="1:21" x14ac:dyDescent="0.2">
      <c r="A36" s="16" t="s">
        <v>202</v>
      </c>
      <c r="B36" s="4">
        <v>620800</v>
      </c>
      <c r="C36" s="4">
        <v>3141400</v>
      </c>
      <c r="D36" s="4">
        <v>-2520600</v>
      </c>
      <c r="E36" s="4">
        <v>-103687770000</v>
      </c>
      <c r="F36" s="4">
        <f t="shared" si="0"/>
        <v>-1869915474220</v>
      </c>
      <c r="R36" s="5">
        <v>9.7999999999999997E-3</v>
      </c>
      <c r="S36" s="4">
        <v>8140658</v>
      </c>
      <c r="T36" s="4">
        <f t="shared" si="2"/>
        <v>5937403.5</v>
      </c>
      <c r="U36" s="4">
        <f t="shared" si="3"/>
        <v>4211815</v>
      </c>
    </row>
    <row r="37" spans="1:21" x14ac:dyDescent="0.2">
      <c r="A37" s="16" t="s">
        <v>201</v>
      </c>
      <c r="B37" s="4">
        <v>544920</v>
      </c>
      <c r="C37" s="4">
        <v>3355419</v>
      </c>
      <c r="D37" s="4">
        <v>-2810499</v>
      </c>
      <c r="E37" s="4">
        <v>-114387140000</v>
      </c>
      <c r="F37" s="4">
        <f t="shared" si="0"/>
        <v>-1766227704220</v>
      </c>
      <c r="R37" s="5">
        <v>-9.5999999999999992E-3</v>
      </c>
      <c r="S37" s="4">
        <v>6973448</v>
      </c>
      <c r="T37" s="4">
        <f t="shared" si="2"/>
        <v>12034383</v>
      </c>
      <c r="U37" s="4">
        <f t="shared" si="3"/>
        <v>4211815</v>
      </c>
    </row>
    <row r="38" spans="1:21" x14ac:dyDescent="0.2">
      <c r="A38" s="16" t="s">
        <v>200</v>
      </c>
      <c r="B38" s="4">
        <v>3585063</v>
      </c>
      <c r="C38" s="4">
        <v>1480493</v>
      </c>
      <c r="D38" s="4">
        <v>2104570</v>
      </c>
      <c r="E38" s="4">
        <v>87139830000</v>
      </c>
      <c r="F38" s="4">
        <f t="shared" si="0"/>
        <v>-1651840564220</v>
      </c>
      <c r="R38" s="5">
        <v>2.5000000000000001E-3</v>
      </c>
      <c r="S38" s="4">
        <v>7744515</v>
      </c>
      <c r="T38" s="4">
        <f t="shared" si="2"/>
        <v>4804771.5</v>
      </c>
      <c r="U38" s="4">
        <f t="shared" si="3"/>
        <v>4211815</v>
      </c>
    </row>
    <row r="39" spans="1:21" x14ac:dyDescent="0.2">
      <c r="A39" s="16" t="s">
        <v>199</v>
      </c>
      <c r="B39" s="4">
        <v>2678343</v>
      </c>
      <c r="C39" s="4">
        <v>2574030</v>
      </c>
      <c r="D39" s="4">
        <v>104313</v>
      </c>
      <c r="E39" s="4">
        <v>4257260000</v>
      </c>
      <c r="F39" s="4">
        <f t="shared" si="0"/>
        <v>-1738980394220</v>
      </c>
      <c r="R39" s="5">
        <v>1.11E-2</v>
      </c>
      <c r="S39" s="4">
        <v>4211815</v>
      </c>
      <c r="T39" s="4">
        <f t="shared" si="2"/>
        <v>7988562</v>
      </c>
      <c r="U39" s="4">
        <f t="shared" si="3"/>
        <v>4809620</v>
      </c>
    </row>
    <row r="40" spans="1:21" x14ac:dyDescent="0.2">
      <c r="A40" s="16" t="s">
        <v>198</v>
      </c>
      <c r="B40" s="4">
        <v>1982900</v>
      </c>
      <c r="C40" s="4">
        <v>1277500</v>
      </c>
      <c r="D40" s="4">
        <v>705400</v>
      </c>
      <c r="E40" s="4">
        <v>28357440000</v>
      </c>
      <c r="F40" s="4">
        <f t="shared" si="0"/>
        <v>-1743237654220</v>
      </c>
      <c r="R40" s="5">
        <v>2.3900000000000001E-2</v>
      </c>
      <c r="S40" s="4">
        <v>7388061</v>
      </c>
      <c r="T40" s="4">
        <f t="shared" si="2"/>
        <v>6606964</v>
      </c>
      <c r="U40" s="4">
        <f t="shared" si="3"/>
        <v>4792655</v>
      </c>
    </row>
    <row r="41" spans="1:21" x14ac:dyDescent="0.2">
      <c r="A41" s="16" t="s">
        <v>197</v>
      </c>
      <c r="B41" s="4">
        <v>228634</v>
      </c>
      <c r="C41" s="4">
        <v>577920</v>
      </c>
      <c r="D41" s="4">
        <v>-349286</v>
      </c>
      <c r="E41" s="4">
        <v>-13843750000</v>
      </c>
      <c r="F41" s="4">
        <f t="shared" si="0"/>
        <v>-1771595094220</v>
      </c>
      <c r="R41" s="5">
        <v>1.8000000000000002E-2</v>
      </c>
      <c r="S41" s="4">
        <v>5712838</v>
      </c>
      <c r="T41" s="4">
        <f t="shared" si="2"/>
        <v>7309241</v>
      </c>
      <c r="U41" s="4">
        <f t="shared" si="3"/>
        <v>4792655</v>
      </c>
    </row>
    <row r="42" spans="1:21" x14ac:dyDescent="0.2">
      <c r="A42" s="16" t="s">
        <v>196</v>
      </c>
      <c r="B42" s="4">
        <v>741400</v>
      </c>
      <c r="C42" s="4">
        <v>2031275</v>
      </c>
      <c r="D42" s="4">
        <v>-1289875</v>
      </c>
      <c r="E42" s="4">
        <v>-49623000000</v>
      </c>
      <c r="F42" s="4">
        <f t="shared" si="0"/>
        <v>-1757751344220</v>
      </c>
      <c r="R42" s="5">
        <v>2.5999999999999999E-3</v>
      </c>
      <c r="S42" s="4">
        <v>7389904</v>
      </c>
      <c r="T42" s="4">
        <f t="shared" si="2"/>
        <v>7093322</v>
      </c>
      <c r="U42" s="4">
        <f t="shared" si="3"/>
        <v>4792655</v>
      </c>
    </row>
    <row r="43" spans="1:21" x14ac:dyDescent="0.2">
      <c r="A43" s="16" t="s">
        <v>195</v>
      </c>
      <c r="B43" s="4">
        <v>347200</v>
      </c>
      <c r="C43" s="4">
        <v>3351900</v>
      </c>
      <c r="D43" s="4">
        <v>-3004700</v>
      </c>
      <c r="E43" s="4">
        <v>-118648000000</v>
      </c>
      <c r="F43" s="4">
        <f t="shared" si="0"/>
        <v>-1708128344220</v>
      </c>
      <c r="R43" s="5">
        <v>0</v>
      </c>
      <c r="S43" s="4">
        <v>7663115</v>
      </c>
      <c r="T43" s="4">
        <f t="shared" si="2"/>
        <v>10136914.5</v>
      </c>
      <c r="U43" s="4">
        <f t="shared" si="3"/>
        <v>4792655</v>
      </c>
    </row>
    <row r="44" spans="1:21" x14ac:dyDescent="0.2">
      <c r="A44" s="16" t="s">
        <v>194</v>
      </c>
      <c r="B44" s="4">
        <v>420376</v>
      </c>
      <c r="C44" s="4">
        <v>2297494</v>
      </c>
      <c r="D44" s="4">
        <v>-1877118</v>
      </c>
      <c r="E44" s="4">
        <v>-73351010000</v>
      </c>
      <c r="F44" s="4">
        <f t="shared" si="0"/>
        <v>-1589480344220</v>
      </c>
      <c r="R44" s="5">
        <v>-2.5000000000000001E-3</v>
      </c>
      <c r="S44" s="4">
        <v>4809620</v>
      </c>
      <c r="T44" s="4">
        <f t="shared" si="2"/>
        <v>6249747</v>
      </c>
      <c r="U44" s="4">
        <f t="shared" si="3"/>
        <v>4792655</v>
      </c>
    </row>
    <row r="45" spans="1:21" x14ac:dyDescent="0.2">
      <c r="A45" s="16" t="s">
        <v>193</v>
      </c>
      <c r="B45" s="4">
        <v>460048</v>
      </c>
      <c r="C45" s="4">
        <v>1819270</v>
      </c>
      <c r="D45" s="4">
        <v>-1359222</v>
      </c>
      <c r="E45" s="4">
        <v>-53275800000</v>
      </c>
      <c r="F45" s="4">
        <f t="shared" si="0"/>
        <v>-1516129334220</v>
      </c>
      <c r="R45" s="5">
        <v>3.9000000000000003E-3</v>
      </c>
      <c r="S45" s="4">
        <v>4792655</v>
      </c>
      <c r="T45" s="4">
        <f t="shared" si="2"/>
        <v>4672058</v>
      </c>
      <c r="U45" s="4">
        <f t="shared" si="3"/>
        <v>4901359</v>
      </c>
    </row>
    <row r="46" spans="1:21" x14ac:dyDescent="0.2">
      <c r="A46" s="16" t="s">
        <v>192</v>
      </c>
      <c r="B46" s="4">
        <v>429500</v>
      </c>
      <c r="C46" s="4">
        <v>1291650</v>
      </c>
      <c r="D46" s="4">
        <v>-862150</v>
      </c>
      <c r="E46" s="4">
        <v>-33656200000</v>
      </c>
      <c r="F46" s="4">
        <f t="shared" si="0"/>
        <v>-1462853534220</v>
      </c>
      <c r="R46" s="5">
        <v>0</v>
      </c>
      <c r="S46" s="4">
        <v>4901359</v>
      </c>
      <c r="T46" s="4">
        <f t="shared" si="2"/>
        <v>11332464.5</v>
      </c>
      <c r="U46" s="4">
        <f t="shared" si="3"/>
        <v>5397728</v>
      </c>
    </row>
    <row r="47" spans="1:21" x14ac:dyDescent="0.2">
      <c r="A47" s="16" t="s">
        <v>191</v>
      </c>
      <c r="B47" s="4">
        <v>1780087</v>
      </c>
      <c r="C47" s="4">
        <v>6310900</v>
      </c>
      <c r="D47" s="4">
        <v>-4530813</v>
      </c>
      <c r="E47" s="4">
        <v>-180996590000</v>
      </c>
      <c r="F47" s="4">
        <f t="shared" si="0"/>
        <v>-1429197334220</v>
      </c>
      <c r="R47" s="5">
        <v>-5.3399999999999996E-2</v>
      </c>
      <c r="S47" s="4">
        <v>16324251</v>
      </c>
      <c r="T47" s="4">
        <f t="shared" si="2"/>
        <v>6834889</v>
      </c>
      <c r="U47" s="4">
        <f t="shared" si="3"/>
        <v>5397728</v>
      </c>
    </row>
    <row r="48" spans="1:21" x14ac:dyDescent="0.2">
      <c r="A48" s="16" t="s">
        <v>190</v>
      </c>
      <c r="B48" s="4">
        <v>336540</v>
      </c>
      <c r="C48" s="4">
        <v>2475687</v>
      </c>
      <c r="D48" s="4">
        <v>-2139147</v>
      </c>
      <c r="E48" s="4">
        <v>-87960350000</v>
      </c>
      <c r="F48" s="4">
        <f t="shared" si="0"/>
        <v>-1248200744220</v>
      </c>
      <c r="R48" s="5">
        <v>-7.1999999999999998E-3</v>
      </c>
      <c r="S48" s="4">
        <v>5397728</v>
      </c>
      <c r="T48" s="4">
        <f t="shared" si="2"/>
        <v>8865744.5</v>
      </c>
      <c r="U48" s="4">
        <f t="shared" si="3"/>
        <v>6523529</v>
      </c>
    </row>
    <row r="49" spans="1:21" x14ac:dyDescent="0.2">
      <c r="A49" s="16" t="s">
        <v>189</v>
      </c>
      <c r="B49" s="4">
        <v>1483500</v>
      </c>
      <c r="C49" s="4">
        <v>2850444</v>
      </c>
      <c r="D49" s="4">
        <v>-1366944</v>
      </c>
      <c r="E49" s="4">
        <v>-57178000000</v>
      </c>
      <c r="F49" s="4">
        <f t="shared" si="0"/>
        <v>-1160240394220</v>
      </c>
      <c r="R49" s="5">
        <v>1.1000000000000001E-2</v>
      </c>
      <c r="S49" s="4">
        <v>8589063</v>
      </c>
      <c r="T49" s="4">
        <f t="shared" si="2"/>
        <v>8628242</v>
      </c>
      <c r="U49" s="4">
        <f t="shared" si="3"/>
        <v>6523529</v>
      </c>
    </row>
    <row r="50" spans="1:21" x14ac:dyDescent="0.2">
      <c r="A50" s="16" t="s">
        <v>188</v>
      </c>
      <c r="B50" s="4">
        <v>337500</v>
      </c>
      <c r="C50" s="4">
        <v>2084494</v>
      </c>
      <c r="D50" s="4">
        <v>-1746994</v>
      </c>
      <c r="E50" s="4">
        <v>-72118630000</v>
      </c>
      <c r="F50" s="4">
        <f t="shared" si="0"/>
        <v>-1103062394220</v>
      </c>
      <c r="R50" s="5">
        <v>-8.3999999999999995E-3</v>
      </c>
      <c r="S50" s="4">
        <v>7501090</v>
      </c>
      <c r="T50" s="4">
        <f t="shared" si="2"/>
        <v>7471952.5</v>
      </c>
      <c r="U50" s="4">
        <f t="shared" si="3"/>
        <v>4442757</v>
      </c>
    </row>
    <row r="51" spans="1:21" x14ac:dyDescent="0.2">
      <c r="A51" s="16" t="s">
        <v>187</v>
      </c>
      <c r="B51" s="4">
        <v>428200</v>
      </c>
      <c r="C51" s="4">
        <v>2017050</v>
      </c>
      <c r="D51" s="4">
        <v>-1588850</v>
      </c>
      <c r="E51" s="4">
        <v>-67009440000</v>
      </c>
      <c r="F51" s="4">
        <f t="shared" si="0"/>
        <v>-1030943764220</v>
      </c>
      <c r="R51" s="5">
        <v>-2.2400000000000003E-2</v>
      </c>
      <c r="S51" s="4">
        <v>7228578</v>
      </c>
      <c r="T51" s="4">
        <f t="shared" si="2"/>
        <v>6642742</v>
      </c>
      <c r="U51" s="4">
        <f t="shared" si="3"/>
        <v>4442757</v>
      </c>
    </row>
    <row r="52" spans="1:21" x14ac:dyDescent="0.2">
      <c r="A52" s="16" t="s">
        <v>186</v>
      </c>
      <c r="B52" s="4">
        <v>1287700</v>
      </c>
      <c r="C52" s="4">
        <v>2258400</v>
      </c>
      <c r="D52" s="4">
        <v>-970700</v>
      </c>
      <c r="E52" s="4">
        <v>-41383790000</v>
      </c>
      <c r="F52" s="4">
        <f t="shared" si="0"/>
        <v>-963934324220</v>
      </c>
      <c r="R52" s="5">
        <v>-1.3899999999999999E-2</v>
      </c>
      <c r="S52" s="4">
        <v>6523529</v>
      </c>
      <c r="T52" s="4">
        <f t="shared" si="2"/>
        <v>16822966</v>
      </c>
      <c r="U52" s="4">
        <f t="shared" si="3"/>
        <v>4442757</v>
      </c>
    </row>
    <row r="53" spans="1:21" x14ac:dyDescent="0.2">
      <c r="A53" s="16" t="s">
        <v>185</v>
      </c>
      <c r="B53" s="4">
        <v>1106300</v>
      </c>
      <c r="C53" s="4">
        <v>7834918</v>
      </c>
      <c r="D53" s="4">
        <v>-6728618</v>
      </c>
      <c r="E53" s="4">
        <v>-286302700000</v>
      </c>
      <c r="F53" s="4">
        <f t="shared" si="0"/>
        <v>-922550534220</v>
      </c>
      <c r="R53" s="5">
        <v>4.6399999999999997E-2</v>
      </c>
      <c r="S53" s="4">
        <v>15464209</v>
      </c>
      <c r="T53" s="4">
        <f t="shared" si="2"/>
        <v>6901086.5</v>
      </c>
      <c r="U53" s="4">
        <f t="shared" si="3"/>
        <v>4442757</v>
      </c>
    </row>
    <row r="54" spans="1:21" x14ac:dyDescent="0.2">
      <c r="A54" s="16" t="s">
        <v>184</v>
      </c>
      <c r="B54" s="4">
        <v>736400</v>
      </c>
      <c r="C54" s="4">
        <v>3923730</v>
      </c>
      <c r="D54" s="4">
        <v>-3187330</v>
      </c>
      <c r="E54" s="4">
        <v>-128281470000</v>
      </c>
      <c r="F54" s="4">
        <f t="shared" si="0"/>
        <v>-636247834220</v>
      </c>
      <c r="R54" s="5">
        <v>2.5000000000000001E-2</v>
      </c>
      <c r="S54" s="4">
        <v>7706839</v>
      </c>
      <c r="T54" s="4">
        <f t="shared" si="2"/>
        <v>4182472.5</v>
      </c>
      <c r="U54" s="4">
        <f t="shared" si="3"/>
        <v>4442757</v>
      </c>
    </row>
    <row r="55" spans="1:21" x14ac:dyDescent="0.2">
      <c r="A55" s="16" t="s">
        <v>183</v>
      </c>
      <c r="B55" s="4">
        <v>1143300</v>
      </c>
      <c r="C55" s="4">
        <v>1936660</v>
      </c>
      <c r="D55" s="4">
        <v>-793360</v>
      </c>
      <c r="E55" s="4">
        <v>-32054550000</v>
      </c>
      <c r="F55" s="4">
        <f t="shared" si="0"/>
        <v>-507966364220</v>
      </c>
      <c r="R55" s="5">
        <v>-2.4300000000000002E-2</v>
      </c>
      <c r="S55" s="4">
        <v>4442757</v>
      </c>
      <c r="T55" s="4">
        <f t="shared" si="2"/>
        <v>4762136.5</v>
      </c>
      <c r="U55" s="4">
        <f t="shared" si="3"/>
        <v>6340678</v>
      </c>
    </row>
    <row r="56" spans="1:21" x14ac:dyDescent="0.2">
      <c r="A56" s="16" t="s">
        <v>182</v>
      </c>
      <c r="B56" s="4">
        <v>2796225</v>
      </c>
      <c r="C56" s="4">
        <v>2113400</v>
      </c>
      <c r="D56" s="4">
        <v>682825</v>
      </c>
      <c r="E56" s="4">
        <v>27866890000</v>
      </c>
      <c r="F56" s="4">
        <f t="shared" si="0"/>
        <v>-475911814220</v>
      </c>
      <c r="R56" s="5">
        <v>1.24E-2</v>
      </c>
      <c r="S56" s="4">
        <v>6340678</v>
      </c>
      <c r="T56" s="4">
        <f t="shared" si="2"/>
        <v>6979826</v>
      </c>
      <c r="U56" s="4">
        <f t="shared" si="3"/>
        <v>6761955</v>
      </c>
    </row>
    <row r="57" spans="1:21" x14ac:dyDescent="0.2">
      <c r="A57" s="16" t="s">
        <v>181</v>
      </c>
      <c r="B57" s="4">
        <v>4407099</v>
      </c>
      <c r="C57" s="4">
        <v>4573704</v>
      </c>
      <c r="D57" s="4">
        <v>-166605</v>
      </c>
      <c r="E57" s="4">
        <v>-6861370000</v>
      </c>
      <c r="F57" s="4">
        <f t="shared" si="0"/>
        <v>-503778704220</v>
      </c>
      <c r="R57" s="5">
        <v>1.38E-2</v>
      </c>
      <c r="S57" s="4">
        <v>8272050</v>
      </c>
      <c r="T57" s="4">
        <f t="shared" si="2"/>
        <v>6167760</v>
      </c>
      <c r="U57" s="4">
        <f t="shared" si="3"/>
        <v>6761955</v>
      </c>
    </row>
    <row r="58" spans="1:21" x14ac:dyDescent="0.2">
      <c r="A58" s="16" t="s">
        <v>180</v>
      </c>
      <c r="B58" s="4">
        <v>1776220</v>
      </c>
      <c r="C58" s="4">
        <v>4448230</v>
      </c>
      <c r="D58" s="4">
        <v>-2672010</v>
      </c>
      <c r="E58" s="4">
        <v>-103831458366</v>
      </c>
      <c r="F58" s="4">
        <f t="shared" si="0"/>
        <v>-496917334220</v>
      </c>
      <c r="R58" s="5">
        <v>3.9100000000000003E-2</v>
      </c>
      <c r="S58" s="4">
        <v>9142426</v>
      </c>
      <c r="T58" s="4">
        <f t="shared" si="2"/>
        <v>6745384.5</v>
      </c>
      <c r="U58" s="4">
        <f t="shared" si="3"/>
        <v>6095334</v>
      </c>
    </row>
    <row r="59" spans="1:21" x14ac:dyDescent="0.2">
      <c r="A59" s="16" t="s">
        <v>179</v>
      </c>
      <c r="B59" s="4">
        <v>1100985</v>
      </c>
      <c r="C59" s="4">
        <v>19150900</v>
      </c>
      <c r="D59" s="4">
        <v>-18049915</v>
      </c>
      <c r="E59" s="4">
        <v>-703303110000</v>
      </c>
      <c r="F59" s="4">
        <f t="shared" si="0"/>
        <v>-393085875854</v>
      </c>
      <c r="R59" s="5">
        <v>-1.41E-2</v>
      </c>
      <c r="S59" s="4">
        <v>9755394</v>
      </c>
      <c r="T59" s="4">
        <f t="shared" si="2"/>
        <v>5787359</v>
      </c>
      <c r="U59" s="4">
        <f t="shared" si="3"/>
        <v>3922188</v>
      </c>
    </row>
    <row r="60" spans="1:21" x14ac:dyDescent="0.2">
      <c r="A60" s="16" t="s">
        <v>178</v>
      </c>
      <c r="B60" s="4">
        <v>4555128</v>
      </c>
      <c r="C60" s="4">
        <v>11174300</v>
      </c>
      <c r="D60" s="4">
        <v>-6619172</v>
      </c>
      <c r="E60" s="4">
        <v>-274421640000</v>
      </c>
      <c r="F60" s="4">
        <f t="shared" si="0"/>
        <v>310217234146</v>
      </c>
      <c r="R60" s="5">
        <v>-5.1000000000000004E-3</v>
      </c>
      <c r="S60" s="4">
        <v>7715327</v>
      </c>
      <c r="T60" s="4">
        <f t="shared" si="2"/>
        <v>4580967</v>
      </c>
      <c r="U60" s="4">
        <f t="shared" si="3"/>
        <v>3183595</v>
      </c>
    </row>
    <row r="61" spans="1:21" x14ac:dyDescent="0.2">
      <c r="A61" s="16" t="s">
        <v>177</v>
      </c>
      <c r="B61" s="4">
        <v>1508230</v>
      </c>
      <c r="C61" s="4">
        <v>9125790</v>
      </c>
      <c r="D61" s="4">
        <v>-7617560</v>
      </c>
      <c r="E61" s="4">
        <v>-312824380000</v>
      </c>
      <c r="F61" s="4">
        <f t="shared" si="0"/>
        <v>584638874146</v>
      </c>
      <c r="R61" s="5">
        <v>0</v>
      </c>
      <c r="S61" s="4">
        <v>6761955</v>
      </c>
      <c r="T61" s="4">
        <f t="shared" si="2"/>
        <v>10727574</v>
      </c>
      <c r="U61" s="4">
        <f t="shared" si="3"/>
        <v>3183595</v>
      </c>
    </row>
    <row r="62" spans="1:21" x14ac:dyDescent="0.2">
      <c r="A62" s="16" t="s">
        <v>176</v>
      </c>
      <c r="B62" s="4">
        <v>2289368</v>
      </c>
      <c r="C62" s="4">
        <v>5841700</v>
      </c>
      <c r="D62" s="4">
        <v>-3552332</v>
      </c>
      <c r="E62" s="4">
        <v>-139149810000</v>
      </c>
      <c r="F62" s="4">
        <f t="shared" si="0"/>
        <v>897463254146</v>
      </c>
      <c r="R62" s="5">
        <v>-6.2199999999999998E-2</v>
      </c>
      <c r="S62" s="4">
        <v>18181723</v>
      </c>
      <c r="T62" s="4">
        <f t="shared" si="2"/>
        <v>4337000</v>
      </c>
      <c r="U62" s="4">
        <f t="shared" si="3"/>
        <v>3183595</v>
      </c>
    </row>
    <row r="63" spans="1:21" x14ac:dyDescent="0.2">
      <c r="A63" s="16" t="s">
        <v>175</v>
      </c>
      <c r="B63" s="4">
        <v>278269</v>
      </c>
      <c r="C63" s="4">
        <v>5941900</v>
      </c>
      <c r="D63" s="4">
        <v>-5663631</v>
      </c>
      <c r="E63" s="4">
        <v>-236739520000</v>
      </c>
      <c r="F63" s="4">
        <f t="shared" si="0"/>
        <v>1036613064146</v>
      </c>
      <c r="R63" s="5">
        <v>-6.9000000000000006E-2</v>
      </c>
      <c r="S63" s="4">
        <v>6095334</v>
      </c>
      <c r="T63" s="4">
        <f t="shared" si="2"/>
        <v>3187144.5</v>
      </c>
      <c r="U63" s="4">
        <f t="shared" si="3"/>
        <v>3183595</v>
      </c>
    </row>
    <row r="64" spans="1:21" x14ac:dyDescent="0.2">
      <c r="A64" s="16" t="s">
        <v>174</v>
      </c>
      <c r="B64" s="4">
        <v>220183</v>
      </c>
      <c r="C64" s="4">
        <v>918400</v>
      </c>
      <c r="D64" s="4">
        <v>-698217</v>
      </c>
      <c r="E64" s="4">
        <v>-31759940000</v>
      </c>
      <c r="F64" s="4">
        <f t="shared" si="0"/>
        <v>1273352584146</v>
      </c>
      <c r="R64" s="5">
        <v>6.8000000000000005E-3</v>
      </c>
      <c r="S64" s="4">
        <v>3922188</v>
      </c>
      <c r="T64" s="4">
        <f t="shared" si="2"/>
        <v>3052424</v>
      </c>
      <c r="U64" s="4">
        <f t="shared" si="3"/>
        <v>3183595</v>
      </c>
    </row>
    <row r="65" spans="1:21" x14ac:dyDescent="0.2">
      <c r="A65" s="16" t="s">
        <v>173</v>
      </c>
      <c r="B65" s="4">
        <v>149100</v>
      </c>
      <c r="C65" s="4">
        <v>1583340</v>
      </c>
      <c r="D65" s="4">
        <v>-1434240</v>
      </c>
      <c r="E65" s="4">
        <v>-63669600000</v>
      </c>
      <c r="F65" s="4">
        <f t="shared" si="0"/>
        <v>1305112524146</v>
      </c>
      <c r="R65" s="5">
        <v>2.3E-3</v>
      </c>
      <c r="S65" s="4">
        <v>3183595</v>
      </c>
      <c r="T65" s="4">
        <f t="shared" si="2"/>
        <v>5261985.5</v>
      </c>
      <c r="U65" s="4">
        <f t="shared" si="3"/>
        <v>2399979</v>
      </c>
    </row>
    <row r="66" spans="1:21" x14ac:dyDescent="0.2">
      <c r="A66" s="16" t="s">
        <v>172</v>
      </c>
      <c r="B66" s="4">
        <v>26447025</v>
      </c>
      <c r="C66" s="4">
        <v>3008600</v>
      </c>
      <c r="D66" s="4">
        <v>23438425</v>
      </c>
      <c r="E66" s="4">
        <v>1019178660000</v>
      </c>
      <c r="F66" s="4">
        <f t="shared" si="0"/>
        <v>1368782124146</v>
      </c>
      <c r="R66" s="5">
        <v>0</v>
      </c>
      <c r="S66" s="4">
        <v>5687602</v>
      </c>
      <c r="T66" s="4">
        <f t="shared" si="2"/>
        <v>3528314</v>
      </c>
      <c r="U66" s="4">
        <f t="shared" si="3"/>
        <v>2399979</v>
      </c>
    </row>
    <row r="67" spans="1:21" x14ac:dyDescent="0.2">
      <c r="A67" s="16" t="s">
        <v>171</v>
      </c>
      <c r="B67" s="4">
        <v>19604500</v>
      </c>
      <c r="C67" s="4">
        <v>873500</v>
      </c>
      <c r="D67" s="4">
        <v>18731000</v>
      </c>
      <c r="E67" s="4">
        <v>795909110000</v>
      </c>
      <c r="F67" s="4">
        <f t="shared" si="0"/>
        <v>349603464146</v>
      </c>
      <c r="R67" s="5">
        <v>4.7100000000000003E-2</v>
      </c>
      <c r="S67" s="4">
        <v>3193094</v>
      </c>
      <c r="T67" s="4">
        <f t="shared" si="2"/>
        <v>3584636</v>
      </c>
      <c r="U67" s="4">
        <f t="shared" si="3"/>
        <v>2399979</v>
      </c>
    </row>
    <row r="68" spans="1:21" x14ac:dyDescent="0.2">
      <c r="A68" s="16" t="s">
        <v>170</v>
      </c>
      <c r="B68" s="4">
        <v>1274720</v>
      </c>
      <c r="C68" s="4">
        <v>2334130</v>
      </c>
      <c r="D68" s="4">
        <v>-1059410</v>
      </c>
      <c r="E68" s="4">
        <v>-45322510000</v>
      </c>
      <c r="F68" s="4">
        <f t="shared" si="0"/>
        <v>-446305645854</v>
      </c>
      <c r="R68" s="5">
        <v>-1.84E-2</v>
      </c>
      <c r="S68" s="4">
        <v>3735375</v>
      </c>
      <c r="T68" s="4">
        <f t="shared" si="2"/>
        <v>3281613.5</v>
      </c>
      <c r="U68" s="4">
        <f t="shared" si="3"/>
        <v>2399979</v>
      </c>
    </row>
    <row r="69" spans="1:21" x14ac:dyDescent="0.2">
      <c r="A69" s="16" t="s">
        <v>169</v>
      </c>
      <c r="B69" s="4">
        <v>436592</v>
      </c>
      <c r="C69" s="4">
        <v>1200200</v>
      </c>
      <c r="D69" s="4">
        <v>-763608</v>
      </c>
      <c r="E69" s="4">
        <v>-33824840000</v>
      </c>
      <c r="F69" s="4">
        <f t="shared" si="0"/>
        <v>-400983135854</v>
      </c>
      <c r="R69" s="5">
        <v>-2.69E-2</v>
      </c>
      <c r="S69" s="4">
        <v>3859391</v>
      </c>
      <c r="T69" s="4">
        <f t="shared" si="2"/>
        <v>2935839</v>
      </c>
      <c r="U69" s="4">
        <f t="shared" si="3"/>
        <v>2399979</v>
      </c>
    </row>
    <row r="70" spans="1:21" x14ac:dyDescent="0.2">
      <c r="A70" s="16" t="s">
        <v>168</v>
      </c>
      <c r="B70" s="4">
        <v>717800</v>
      </c>
      <c r="C70" s="4">
        <v>3705538</v>
      </c>
      <c r="D70" s="4">
        <v>-2987738</v>
      </c>
      <c r="E70" s="4">
        <v>-136924410000</v>
      </c>
      <c r="F70" s="4">
        <f t="shared" si="0"/>
        <v>-367158295854</v>
      </c>
      <c r="R70" s="5">
        <v>-2.3E-2</v>
      </c>
      <c r="S70" s="4">
        <v>2399979</v>
      </c>
      <c r="T70" s="4">
        <f t="shared" si="2"/>
        <v>3968994.5</v>
      </c>
      <c r="U70" s="4">
        <f t="shared" si="3"/>
        <v>2452101</v>
      </c>
    </row>
    <row r="71" spans="1:21" x14ac:dyDescent="0.2">
      <c r="A71" s="16" t="s">
        <v>167</v>
      </c>
      <c r="B71" s="4">
        <v>171529</v>
      </c>
      <c r="C71" s="4">
        <v>1118500</v>
      </c>
      <c r="D71" s="4">
        <v>-946971</v>
      </c>
      <c r="E71" s="4">
        <v>-43612640000</v>
      </c>
      <c r="F71" s="4">
        <f t="shared" si="0"/>
        <v>-230233885854</v>
      </c>
      <c r="R71" s="5">
        <v>-2.87E-2</v>
      </c>
      <c r="S71" s="4">
        <v>3273425</v>
      </c>
      <c r="T71" s="4">
        <f>AVERAGE(S72,S81)</f>
        <v>2200264</v>
      </c>
      <c r="U71" s="4">
        <f t="shared" si="3"/>
        <v>2452101</v>
      </c>
    </row>
    <row r="72" spans="1:21" x14ac:dyDescent="0.2">
      <c r="A72" s="16" t="s">
        <v>166</v>
      </c>
      <c r="B72" s="4">
        <v>1242045</v>
      </c>
      <c r="C72" s="4">
        <v>1269940</v>
      </c>
      <c r="D72" s="4">
        <v>-27895</v>
      </c>
      <c r="E72" s="4">
        <v>-1278160000</v>
      </c>
      <c r="F72" s="4">
        <f t="shared" si="0"/>
        <v>-186621245854</v>
      </c>
      <c r="R72" s="5">
        <v>-1.3600000000000001E-2</v>
      </c>
      <c r="S72" s="4">
        <v>2578666</v>
      </c>
      <c r="U72" s="4">
        <f t="shared" si="3"/>
        <v>2452101</v>
      </c>
    </row>
    <row r="73" spans="1:21" x14ac:dyDescent="0.2">
      <c r="A73" s="16" t="s">
        <v>165</v>
      </c>
      <c r="B73" s="4">
        <v>867882</v>
      </c>
      <c r="C73" s="4">
        <v>1005510</v>
      </c>
      <c r="D73" s="4">
        <v>-137628</v>
      </c>
      <c r="E73" s="4">
        <v>-6561350000</v>
      </c>
      <c r="F73" s="4">
        <f t="shared" si="0"/>
        <v>-185343085854</v>
      </c>
      <c r="R73" s="5">
        <v>3.2000000000000002E-3</v>
      </c>
      <c r="S73" s="4">
        <v>2452101</v>
      </c>
      <c r="U73" s="4">
        <f t="shared" ref="U73:U75" si="4">MIN(S74:S78)</f>
        <v>2703836</v>
      </c>
    </row>
    <row r="74" spans="1:21" x14ac:dyDescent="0.2">
      <c r="A74" s="16" t="s">
        <v>164</v>
      </c>
      <c r="B74" s="4">
        <v>522275</v>
      </c>
      <c r="C74" s="4">
        <v>1500630</v>
      </c>
      <c r="D74" s="4">
        <v>-978355</v>
      </c>
      <c r="E74" s="4">
        <v>-46105530000</v>
      </c>
      <c r="F74" s="4">
        <f t="shared" si="0"/>
        <v>-178781735854</v>
      </c>
      <c r="R74" s="5">
        <v>-1.2500000000000001E-2</v>
      </c>
      <c r="S74" s="4">
        <v>2921253</v>
      </c>
      <c r="U74" s="4">
        <f t="shared" si="4"/>
        <v>2703836</v>
      </c>
    </row>
    <row r="75" spans="1:21" x14ac:dyDescent="0.2">
      <c r="A75" s="16" t="s">
        <v>163</v>
      </c>
      <c r="B75" s="4">
        <v>346100</v>
      </c>
      <c r="C75" s="4">
        <v>1754400</v>
      </c>
      <c r="D75" s="4">
        <v>-1408300</v>
      </c>
      <c r="E75" s="4">
        <v>-67007510000</v>
      </c>
      <c r="F75" s="4">
        <f t="shared" si="0"/>
        <v>-132676205854</v>
      </c>
      <c r="R75" s="5">
        <v>2.1299999999999999E-2</v>
      </c>
      <c r="S75" s="4">
        <v>4836369</v>
      </c>
      <c r="U75" s="4">
        <f t="shared" si="4"/>
        <v>2703836</v>
      </c>
    </row>
    <row r="76" spans="1:21" x14ac:dyDescent="0.2">
      <c r="A76" s="16" t="s">
        <v>162</v>
      </c>
      <c r="B76" s="4">
        <v>283800</v>
      </c>
      <c r="C76" s="4">
        <v>662380</v>
      </c>
      <c r="D76" s="4">
        <v>-378580</v>
      </c>
      <c r="E76" s="4">
        <v>-17723630000</v>
      </c>
      <c r="F76" s="4">
        <f t="shared" si="0"/>
        <v>-65668695854</v>
      </c>
      <c r="R76" s="5">
        <v>2.07E-2</v>
      </c>
      <c r="S76" s="4">
        <v>3863534</v>
      </c>
      <c r="U76" s="4">
        <f>MIN(S77:S81)</f>
        <v>1821862</v>
      </c>
    </row>
    <row r="77" spans="1:21" x14ac:dyDescent="0.2">
      <c r="A77" s="16" t="s">
        <v>161</v>
      </c>
      <c r="B77" s="4">
        <v>416550</v>
      </c>
      <c r="C77" s="4">
        <v>585600</v>
      </c>
      <c r="D77" s="4">
        <v>-169050</v>
      </c>
      <c r="E77" s="4">
        <v>-7628790000</v>
      </c>
      <c r="F77" s="4">
        <f t="shared" si="0"/>
        <v>-47945065854</v>
      </c>
      <c r="R77" s="5">
        <v>3.3700000000000001E-2</v>
      </c>
      <c r="S77" s="4">
        <v>3433897</v>
      </c>
    </row>
    <row r="78" spans="1:21" x14ac:dyDescent="0.2">
      <c r="A78" s="16" t="s">
        <v>160</v>
      </c>
      <c r="B78" s="4">
        <v>386720</v>
      </c>
      <c r="C78" s="4">
        <v>734460</v>
      </c>
      <c r="D78" s="4">
        <v>-347740</v>
      </c>
      <c r="E78" s="4">
        <v>-15528610000</v>
      </c>
      <c r="F78" s="4">
        <f t="shared" si="0"/>
        <v>-40316275854</v>
      </c>
      <c r="R78" s="5">
        <v>-1.1000000000000001E-3</v>
      </c>
      <c r="S78" s="4">
        <v>2703836</v>
      </c>
    </row>
    <row r="79" spans="1:21" x14ac:dyDescent="0.2">
      <c r="A79" s="16" t="s">
        <v>159</v>
      </c>
      <c r="B79" s="4">
        <v>1019720</v>
      </c>
      <c r="C79" s="4">
        <v>1166100</v>
      </c>
      <c r="D79" s="4">
        <v>-146380</v>
      </c>
      <c r="E79" s="4">
        <v>-6661380000</v>
      </c>
      <c r="F79" s="4">
        <f t="shared" si="0"/>
        <v>-24787665854</v>
      </c>
      <c r="R79" s="5">
        <v>1.2500000000000001E-2</v>
      </c>
      <c r="S79" s="4">
        <v>3471699</v>
      </c>
    </row>
    <row r="80" spans="1:21" x14ac:dyDescent="0.2">
      <c r="A80" s="16" t="s">
        <v>158</v>
      </c>
      <c r="B80" s="4">
        <v>348361</v>
      </c>
      <c r="C80" s="4">
        <v>801709</v>
      </c>
      <c r="D80" s="4">
        <v>-453348</v>
      </c>
      <c r="E80" s="4">
        <v>-20202980000</v>
      </c>
      <c r="F80" s="4">
        <f>E80+F81</f>
        <v>-18126285854</v>
      </c>
      <c r="R80" s="5">
        <v>-3.7100000000000001E-2</v>
      </c>
      <c r="S80" s="4">
        <v>4664564</v>
      </c>
    </row>
    <row r="81" spans="1:22" x14ac:dyDescent="0.2">
      <c r="A81" s="16" t="s">
        <v>157</v>
      </c>
      <c r="B81" s="4">
        <v>244010</v>
      </c>
      <c r="C81" s="4">
        <v>198720</v>
      </c>
      <c r="D81" s="4">
        <v>45290</v>
      </c>
      <c r="E81" s="4">
        <v>2076694146</v>
      </c>
      <c r="F81" s="4">
        <f>E81</f>
        <v>2076694146</v>
      </c>
      <c r="R81" s="5">
        <v>5.5000000000000005E-3</v>
      </c>
      <c r="S81" s="4">
        <v>1821862</v>
      </c>
    </row>
    <row r="82" spans="1:22" x14ac:dyDescent="0.2">
      <c r="A82" s="2"/>
      <c r="B82" s="4"/>
      <c r="C82" s="4"/>
      <c r="D82" s="4"/>
      <c r="E82" s="4"/>
      <c r="F82" s="4">
        <f>E82</f>
        <v>0</v>
      </c>
      <c r="G82" s="4"/>
      <c r="H82" s="4"/>
      <c r="I82" s="4"/>
      <c r="J82" s="4"/>
      <c r="K82" s="4"/>
      <c r="L82" s="4"/>
      <c r="M82" s="4"/>
      <c r="N82" s="4"/>
      <c r="O82" s="4"/>
      <c r="P82" s="4"/>
      <c r="Q82" s="4"/>
      <c r="R82" s="4"/>
      <c r="S82" s="4"/>
      <c r="T82" s="5"/>
      <c r="U82" s="5"/>
      <c r="V82" s="5"/>
    </row>
    <row r="83" spans="1:22" x14ac:dyDescent="0.2">
      <c r="A83" s="2"/>
      <c r="B83" s="4"/>
      <c r="C83" s="4"/>
      <c r="D83" s="4"/>
      <c r="E83" s="4"/>
      <c r="F83" s="4"/>
      <c r="G83" s="4"/>
      <c r="H83" s="4"/>
      <c r="I83" s="4"/>
      <c r="J83" s="4"/>
      <c r="K83" s="4"/>
      <c r="L83" s="4"/>
      <c r="M83" s="4"/>
      <c r="N83" s="4"/>
      <c r="O83" s="4"/>
      <c r="P83" s="4"/>
      <c r="Q83" s="4"/>
      <c r="R83" s="4"/>
      <c r="S83" s="4"/>
      <c r="T83" s="5"/>
      <c r="U83" s="5"/>
      <c r="V83" s="5"/>
    </row>
    <row r="84" spans="1:22" x14ac:dyDescent="0.2">
      <c r="A84" s="2"/>
      <c r="B84" s="4"/>
      <c r="C84" s="4"/>
      <c r="D84" s="4"/>
      <c r="E84" s="4"/>
      <c r="F84" s="4"/>
      <c r="G84" s="4"/>
      <c r="H84" s="4"/>
      <c r="I84" s="4"/>
      <c r="J84" s="4"/>
      <c r="K84" s="4"/>
      <c r="L84" s="4"/>
      <c r="M84" s="4"/>
      <c r="N84" s="4"/>
      <c r="O84" s="4"/>
      <c r="P84" s="4"/>
      <c r="Q84" s="4"/>
      <c r="R84" s="4"/>
      <c r="S84" s="4"/>
      <c r="T84" s="5"/>
      <c r="U84" s="5"/>
      <c r="V84" s="5"/>
    </row>
    <row r="85" spans="1:22" x14ac:dyDescent="0.2">
      <c r="A85" s="2"/>
      <c r="B85" s="4"/>
      <c r="C85" s="4"/>
      <c r="D85" s="4"/>
      <c r="E85" s="4"/>
      <c r="F85" s="4"/>
      <c r="G85" s="4"/>
      <c r="H85" s="4"/>
      <c r="I85" s="4"/>
      <c r="J85" s="4"/>
      <c r="K85" s="4"/>
      <c r="L85" s="4"/>
      <c r="M85" s="4"/>
      <c r="N85" s="4"/>
      <c r="O85" s="4"/>
      <c r="P85" s="4"/>
      <c r="Q85" s="4"/>
      <c r="R85" s="4"/>
      <c r="S85" s="4"/>
      <c r="T85" s="5"/>
      <c r="U85" s="5"/>
      <c r="V85" s="5"/>
    </row>
    <row r="86" spans="1:22" x14ac:dyDescent="0.2">
      <c r="A86" s="2"/>
      <c r="B86" s="4"/>
      <c r="C86" s="4"/>
      <c r="D86" s="4"/>
      <c r="E86" s="4"/>
      <c r="F86" s="4"/>
      <c r="G86" s="4"/>
      <c r="H86" s="4"/>
      <c r="I86" s="4"/>
      <c r="J86" s="4"/>
      <c r="K86" s="4"/>
      <c r="L86" s="4"/>
      <c r="M86" s="4"/>
      <c r="N86" s="4"/>
      <c r="O86" s="4"/>
      <c r="P86" s="4"/>
      <c r="Q86" s="4"/>
      <c r="R86" s="4"/>
      <c r="S86" s="4"/>
      <c r="T86" s="5"/>
      <c r="U86" s="5"/>
      <c r="V86" s="5"/>
    </row>
    <row r="87" spans="1:22" x14ac:dyDescent="0.2">
      <c r="A87" s="2"/>
      <c r="B87" s="4"/>
      <c r="C87" s="4"/>
      <c r="D87" s="4"/>
      <c r="E87" s="4"/>
      <c r="F87" s="4"/>
      <c r="G87" s="4"/>
      <c r="H87" s="4"/>
      <c r="I87" s="4"/>
      <c r="J87" s="4"/>
      <c r="K87" s="4"/>
      <c r="L87" s="4"/>
      <c r="M87" s="4"/>
      <c r="N87" s="4"/>
      <c r="O87" s="4"/>
      <c r="P87" s="4"/>
      <c r="Q87" s="4"/>
      <c r="R87" s="4"/>
      <c r="S87" s="4"/>
      <c r="T87" s="5"/>
      <c r="U87" s="5"/>
      <c r="V87" s="5"/>
    </row>
    <row r="88" spans="1:22" x14ac:dyDescent="0.2">
      <c r="A88" s="2"/>
      <c r="B88" s="4"/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5"/>
      <c r="U88" s="5"/>
      <c r="V88" s="5"/>
    </row>
    <row r="89" spans="1:22" x14ac:dyDescent="0.2">
      <c r="A89" s="2"/>
      <c r="B89" s="4"/>
      <c r="C89" s="4"/>
      <c r="D89" s="4"/>
      <c r="E89" s="4"/>
      <c r="F89" s="4"/>
      <c r="G89" s="4"/>
      <c r="H89" s="4"/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  <c r="T89" s="5"/>
      <c r="U89" s="5"/>
      <c r="V89" s="5"/>
    </row>
    <row r="90" spans="1:22" x14ac:dyDescent="0.2">
      <c r="A90" s="2"/>
      <c r="B90" s="4"/>
      <c r="C90" s="4"/>
      <c r="D90" s="4"/>
      <c r="E90" s="4"/>
      <c r="F90" s="4"/>
      <c r="G90" s="4"/>
      <c r="H90" s="4"/>
      <c r="I90" s="4"/>
      <c r="J90" s="4"/>
      <c r="K90" s="4"/>
      <c r="L90" s="4"/>
      <c r="M90" s="4"/>
      <c r="N90" s="4"/>
      <c r="O90" s="4"/>
      <c r="P90" s="4"/>
      <c r="Q90" s="4"/>
      <c r="R90" s="4"/>
      <c r="S90" s="4"/>
      <c r="T90" s="5"/>
      <c r="U90" s="5"/>
      <c r="V90" s="5"/>
    </row>
    <row r="91" spans="1:22" x14ac:dyDescent="0.2">
      <c r="A91" s="2"/>
      <c r="B91" s="4"/>
      <c r="C91" s="4"/>
      <c r="D91" s="4"/>
      <c r="E91" s="4"/>
      <c r="F91" s="4"/>
      <c r="G91" s="4"/>
      <c r="H91" s="4"/>
      <c r="I91" s="4"/>
      <c r="J91" s="4"/>
      <c r="K91" s="4"/>
      <c r="L91" s="4"/>
      <c r="M91" s="4"/>
      <c r="N91" s="4"/>
      <c r="O91" s="4"/>
      <c r="P91" s="4"/>
      <c r="Q91" s="4"/>
      <c r="R91" s="4"/>
      <c r="S91" s="4"/>
      <c r="T91" s="5"/>
      <c r="U91" s="5"/>
      <c r="V91" s="5"/>
    </row>
    <row r="92" spans="1:22" x14ac:dyDescent="0.2">
      <c r="A92" s="6"/>
      <c r="B92" s="4"/>
      <c r="C92" s="4"/>
      <c r="D92" s="4"/>
      <c r="E92" s="4"/>
      <c r="F92" s="4"/>
      <c r="G92" s="4"/>
      <c r="H92" s="4"/>
      <c r="I92" s="4"/>
      <c r="J92" s="4"/>
      <c r="K92" s="4"/>
      <c r="L92" s="4"/>
      <c r="M92" s="4"/>
      <c r="N92" s="4"/>
      <c r="O92" s="4"/>
      <c r="P92" s="4"/>
      <c r="Q92" s="4"/>
      <c r="R92" s="4"/>
      <c r="S92" s="4"/>
      <c r="T92" s="5"/>
      <c r="U92" s="5"/>
      <c r="V92" s="5"/>
    </row>
    <row r="93" spans="1:22" x14ac:dyDescent="0.2">
      <c r="A93" s="6"/>
      <c r="B93" s="4"/>
      <c r="C93" s="4"/>
      <c r="D93" s="4"/>
      <c r="E93" s="4"/>
      <c r="F93" s="4"/>
      <c r="G93" s="4"/>
      <c r="H93" s="4"/>
      <c r="I93" s="4"/>
      <c r="J93" s="4"/>
      <c r="K93" s="4"/>
      <c r="L93" s="4"/>
      <c r="M93" s="4"/>
      <c r="N93" s="4"/>
      <c r="O93" s="4"/>
      <c r="P93" s="4"/>
      <c r="Q93" s="4"/>
      <c r="R93" s="4"/>
      <c r="S93" s="4"/>
      <c r="T93" s="5"/>
      <c r="U93" s="5"/>
      <c r="V93" s="5"/>
    </row>
    <row r="94" spans="1:22" x14ac:dyDescent="0.2">
      <c r="A94" s="6"/>
      <c r="B94" s="4"/>
      <c r="C94" s="4"/>
      <c r="D94" s="4"/>
      <c r="E94" s="4"/>
      <c r="F94" s="4"/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5"/>
      <c r="U94" s="5"/>
      <c r="V94" s="5"/>
    </row>
    <row r="95" spans="1:22" x14ac:dyDescent="0.2">
      <c r="A95" s="6"/>
      <c r="B95" s="4"/>
      <c r="C95" s="4"/>
      <c r="D95" s="4"/>
      <c r="E95" s="4"/>
      <c r="F95" s="4"/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5"/>
      <c r="U95" s="5"/>
      <c r="V95" s="5"/>
    </row>
    <row r="96" spans="1:22" x14ac:dyDescent="0.2">
      <c r="A96" s="6"/>
      <c r="B96" s="4"/>
      <c r="C96" s="4"/>
      <c r="D96" s="4"/>
      <c r="E96" s="4"/>
      <c r="F96" s="4"/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5"/>
      <c r="U96" s="5"/>
      <c r="V96" s="5"/>
    </row>
    <row r="97" spans="1:22" x14ac:dyDescent="0.2">
      <c r="A97" s="6"/>
      <c r="B97" s="4"/>
      <c r="C97" s="4"/>
      <c r="D97" s="4"/>
      <c r="E97" s="4"/>
      <c r="F97" s="4"/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5"/>
      <c r="U97" s="5"/>
      <c r="V97" s="5"/>
    </row>
    <row r="98" spans="1:22" x14ac:dyDescent="0.2">
      <c r="A98" s="6"/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5"/>
      <c r="U98" s="5"/>
      <c r="V98" s="5"/>
    </row>
    <row r="99" spans="1:22" x14ac:dyDescent="0.2">
      <c r="A99" s="6"/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5"/>
      <c r="U99" s="5"/>
      <c r="V99" s="5"/>
    </row>
    <row r="100" spans="1:22" x14ac:dyDescent="0.2">
      <c r="A100" s="6"/>
      <c r="B100" s="4"/>
      <c r="C100" s="4"/>
      <c r="D100" s="4"/>
      <c r="E100" s="4"/>
      <c r="F100" s="4"/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5"/>
      <c r="U100" s="5"/>
      <c r="V100" s="5"/>
    </row>
    <row r="101" spans="1:22" x14ac:dyDescent="0.2">
      <c r="A101" s="6"/>
      <c r="B101" s="4"/>
      <c r="C101" s="4"/>
      <c r="D101" s="4"/>
      <c r="E101" s="4"/>
      <c r="F101" s="4"/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5"/>
      <c r="U101" s="5"/>
      <c r="V101" s="5"/>
    </row>
    <row r="102" spans="1:22" x14ac:dyDescent="0.2">
      <c r="A102" s="2"/>
      <c r="B102" s="4"/>
      <c r="C102" s="4"/>
      <c r="D102" s="4"/>
      <c r="E102" s="4"/>
      <c r="F102" s="4"/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5"/>
      <c r="U102" s="5"/>
      <c r="V102" s="5"/>
    </row>
    <row r="103" spans="1:22" x14ac:dyDescent="0.2">
      <c r="A103" s="2"/>
      <c r="B103" s="4"/>
      <c r="C103" s="4"/>
      <c r="D103" s="4"/>
      <c r="E103" s="4"/>
      <c r="F103" s="4"/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5"/>
      <c r="U103" s="5"/>
      <c r="V103" s="5"/>
    </row>
    <row r="104" spans="1:22" x14ac:dyDescent="0.2">
      <c r="A104" s="6"/>
      <c r="B104" s="4"/>
      <c r="C104" s="4"/>
      <c r="D104" s="4"/>
      <c r="E104" s="4"/>
      <c r="F104" s="4"/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5"/>
      <c r="U104" s="5"/>
      <c r="V104" s="5"/>
    </row>
    <row r="105" spans="1:22" x14ac:dyDescent="0.2">
      <c r="A105" s="6"/>
      <c r="B105" s="4"/>
      <c r="C105" s="4"/>
      <c r="D105" s="4"/>
      <c r="E105" s="4"/>
      <c r="F105" s="4"/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5"/>
      <c r="U105" s="5"/>
      <c r="V105" s="5"/>
    </row>
    <row r="106" spans="1:22" x14ac:dyDescent="0.2">
      <c r="A106" s="6"/>
      <c r="B106" s="4"/>
      <c r="C106" s="4"/>
      <c r="D106" s="4"/>
      <c r="E106" s="4"/>
      <c r="F106" s="4"/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5"/>
      <c r="U106" s="5"/>
      <c r="V106" s="5"/>
    </row>
    <row r="107" spans="1:22" x14ac:dyDescent="0.2">
      <c r="A107" s="6"/>
      <c r="B107" s="4"/>
      <c r="C107" s="4"/>
      <c r="D107" s="4"/>
      <c r="E107" s="4"/>
      <c r="F107" s="4"/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5"/>
      <c r="U107" s="5"/>
      <c r="V107" s="5"/>
    </row>
    <row r="108" spans="1:22" x14ac:dyDescent="0.2">
      <c r="A108" s="6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5"/>
      <c r="U108" s="5"/>
      <c r="V108" s="5"/>
    </row>
    <row r="109" spans="1:22" x14ac:dyDescent="0.2">
      <c r="A109" s="6"/>
      <c r="B109" s="4"/>
      <c r="C109" s="4"/>
      <c r="D109" s="4"/>
      <c r="E109" s="4"/>
      <c r="F109" s="4"/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5"/>
      <c r="U109" s="5"/>
      <c r="V109" s="5"/>
    </row>
    <row r="110" spans="1:22" x14ac:dyDescent="0.2">
      <c r="A110" s="6"/>
      <c r="B110" s="4"/>
      <c r="C110" s="4"/>
      <c r="D110" s="4"/>
      <c r="E110" s="4"/>
      <c r="F110" s="4"/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5"/>
      <c r="U110" s="5"/>
      <c r="V110" s="5"/>
    </row>
    <row r="111" spans="1:22" x14ac:dyDescent="0.2">
      <c r="A111" s="6"/>
      <c r="B111" s="4"/>
      <c r="C111" s="4"/>
      <c r="D111" s="4"/>
      <c r="E111" s="4"/>
      <c r="F111" s="4"/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5"/>
      <c r="U111" s="5"/>
      <c r="V111" s="5"/>
    </row>
    <row r="112" spans="1:22" x14ac:dyDescent="0.2">
      <c r="A112" s="6"/>
      <c r="B112" s="4"/>
      <c r="C112" s="4"/>
      <c r="D112" s="4"/>
      <c r="E112" s="4"/>
      <c r="F112" s="4"/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5"/>
      <c r="U112" s="5"/>
      <c r="V112" s="5"/>
    </row>
    <row r="113" spans="1:22" x14ac:dyDescent="0.2">
      <c r="A113" s="6"/>
      <c r="B113" s="4"/>
      <c r="C113" s="4"/>
      <c r="D113" s="4"/>
      <c r="E113" s="4"/>
      <c r="F113" s="4"/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5"/>
      <c r="U113" s="5"/>
      <c r="V113" s="5"/>
    </row>
    <row r="114" spans="1:22" x14ac:dyDescent="0.2">
      <c r="A114" s="6"/>
      <c r="B114" s="4"/>
      <c r="C114" s="4"/>
      <c r="D114" s="4"/>
      <c r="E114" s="4"/>
      <c r="F114" s="4"/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5"/>
      <c r="U114" s="5"/>
      <c r="V114" s="5"/>
    </row>
    <row r="115" spans="1:22" x14ac:dyDescent="0.2">
      <c r="A115" s="6"/>
      <c r="B115" s="4"/>
      <c r="C115" s="4"/>
      <c r="D115" s="4"/>
      <c r="E115" s="4"/>
      <c r="F115" s="4"/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5"/>
      <c r="U115" s="5"/>
      <c r="V115" s="5"/>
    </row>
    <row r="116" spans="1:22" x14ac:dyDescent="0.2">
      <c r="A116" s="6"/>
      <c r="B116" s="4"/>
      <c r="C116" s="4"/>
      <c r="D116" s="4"/>
      <c r="E116" s="4"/>
      <c r="F116" s="4"/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5"/>
      <c r="U116" s="5"/>
      <c r="V116" s="5"/>
    </row>
    <row r="117" spans="1:22" x14ac:dyDescent="0.2">
      <c r="A117" s="2"/>
      <c r="B117" s="4"/>
      <c r="C117" s="4"/>
      <c r="D117" s="4"/>
      <c r="E117" s="4"/>
      <c r="F117" s="4"/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5"/>
      <c r="U117" s="5"/>
      <c r="V117" s="5"/>
    </row>
    <row r="118" spans="1:22" x14ac:dyDescent="0.2">
      <c r="A118" s="2"/>
      <c r="B118" s="4"/>
      <c r="C118" s="4"/>
      <c r="D118" s="4"/>
      <c r="E118" s="4"/>
      <c r="F118" s="4"/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5"/>
      <c r="U118" s="5"/>
      <c r="V118" s="5"/>
    </row>
    <row r="119" spans="1:22" x14ac:dyDescent="0.2">
      <c r="A119" s="2"/>
      <c r="B119" s="4"/>
      <c r="C119" s="4"/>
      <c r="D119" s="4"/>
      <c r="E119" s="4"/>
      <c r="F119" s="4"/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5"/>
      <c r="U119" s="5"/>
      <c r="V119" s="5"/>
    </row>
    <row r="120" spans="1:22" x14ac:dyDescent="0.2">
      <c r="A120" s="2"/>
      <c r="B120" s="4"/>
      <c r="C120" s="4"/>
      <c r="D120" s="4"/>
      <c r="E120" s="4"/>
      <c r="F120" s="4"/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5"/>
      <c r="U120" s="5"/>
      <c r="V120" s="5"/>
    </row>
    <row r="121" spans="1:22" x14ac:dyDescent="0.2">
      <c r="A121" s="2"/>
      <c r="B121" s="4"/>
      <c r="C121" s="4"/>
      <c r="D121" s="4"/>
      <c r="E121" s="4"/>
      <c r="F121" s="4"/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5"/>
      <c r="U121" s="5"/>
      <c r="V121" s="5"/>
    </row>
    <row r="122" spans="1:22" x14ac:dyDescent="0.2">
      <c r="A122" s="2"/>
      <c r="B122" s="4"/>
      <c r="C122" s="4"/>
      <c r="D122" s="4"/>
      <c r="E122" s="4"/>
      <c r="F122" s="4"/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5"/>
      <c r="U122" s="5"/>
      <c r="V122" s="5"/>
    </row>
    <row r="123" spans="1:22" x14ac:dyDescent="0.2">
      <c r="A123" s="2"/>
      <c r="B123" s="4"/>
      <c r="C123" s="4"/>
      <c r="D123" s="4"/>
      <c r="E123" s="4"/>
      <c r="F123" s="4"/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5"/>
      <c r="U123" s="5"/>
      <c r="V123" s="5"/>
    </row>
    <row r="124" spans="1:22" x14ac:dyDescent="0.2">
      <c r="A124" s="2"/>
      <c r="B124" s="4"/>
      <c r="C124" s="4"/>
      <c r="D124" s="4"/>
      <c r="E124" s="4"/>
      <c r="F124" s="4"/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5"/>
      <c r="U124" s="5"/>
      <c r="V124" s="5"/>
    </row>
    <row r="125" spans="1:22" x14ac:dyDescent="0.2">
      <c r="A125" s="2"/>
      <c r="B125" s="4"/>
      <c r="C125" s="4"/>
      <c r="D125" s="4"/>
      <c r="E125" s="4"/>
      <c r="F125" s="4"/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5"/>
      <c r="U125" s="5"/>
      <c r="V125" s="5"/>
    </row>
    <row r="126" spans="1:22" x14ac:dyDescent="0.2">
      <c r="A126" s="2"/>
      <c r="B126" s="4"/>
      <c r="C126" s="4"/>
      <c r="D126" s="4"/>
      <c r="E126" s="4"/>
      <c r="F126" s="4"/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5"/>
      <c r="U126" s="5"/>
      <c r="V126" s="5"/>
    </row>
    <row r="127" spans="1:22" x14ac:dyDescent="0.2">
      <c r="A127" s="2"/>
      <c r="B127" s="4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5"/>
      <c r="U127" s="5"/>
      <c r="V127" s="5"/>
    </row>
    <row r="128" spans="1:22" x14ac:dyDescent="0.2">
      <c r="A128" s="2"/>
      <c r="B128" s="4"/>
      <c r="C128" s="4"/>
      <c r="D128" s="4"/>
      <c r="E128" s="4"/>
      <c r="F128" s="4"/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5"/>
      <c r="U128" s="5"/>
      <c r="V128" s="5"/>
    </row>
    <row r="129" spans="1:22" x14ac:dyDescent="0.2">
      <c r="A129" s="2"/>
      <c r="B129" s="4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5"/>
      <c r="U129" s="5"/>
      <c r="V129" s="5"/>
    </row>
    <row r="130" spans="1:22" x14ac:dyDescent="0.2">
      <c r="A130" s="2"/>
      <c r="B130" s="4"/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5"/>
      <c r="U130" s="5"/>
      <c r="V130" s="5"/>
    </row>
    <row r="131" spans="1:22" x14ac:dyDescent="0.2">
      <c r="A131" s="2"/>
      <c r="B131" s="4"/>
      <c r="C131" s="4"/>
      <c r="D131" s="4"/>
      <c r="E131" s="4"/>
      <c r="F131" s="4"/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5"/>
      <c r="U131" s="5"/>
      <c r="V131" s="5"/>
    </row>
    <row r="132" spans="1:22" x14ac:dyDescent="0.2">
      <c r="A132" s="2"/>
      <c r="B132" s="4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5"/>
      <c r="U132" s="5"/>
      <c r="V132" s="5"/>
    </row>
    <row r="133" spans="1:22" x14ac:dyDescent="0.2">
      <c r="A133" s="2"/>
      <c r="B133" s="4"/>
      <c r="C133" s="4"/>
      <c r="D133" s="4"/>
      <c r="E133" s="4"/>
      <c r="F133" s="4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5"/>
    </row>
    <row r="134" spans="1:22" x14ac:dyDescent="0.2">
      <c r="A134" s="2"/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8"/>
    </row>
    <row r="135" spans="1:22" x14ac:dyDescent="0.2">
      <c r="A135" s="2"/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8"/>
    </row>
    <row r="136" spans="1:22" x14ac:dyDescent="0.2">
      <c r="A136" s="2"/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8"/>
    </row>
    <row r="137" spans="1:22" x14ac:dyDescent="0.2">
      <c r="A137" s="6"/>
      <c r="B137" s="4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5"/>
      <c r="U137" s="5"/>
      <c r="V137" s="8"/>
    </row>
    <row r="138" spans="1:22" x14ac:dyDescent="0.2">
      <c r="A138" s="6"/>
      <c r="B138" s="4"/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5"/>
      <c r="U138" s="5"/>
      <c r="V138" s="8"/>
    </row>
    <row r="139" spans="1:22" x14ac:dyDescent="0.2">
      <c r="A139" s="6"/>
      <c r="B139" s="4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5"/>
      <c r="U139" s="5"/>
      <c r="V139" s="8"/>
    </row>
    <row r="140" spans="1:22" x14ac:dyDescent="0.2">
      <c r="A140" s="6"/>
      <c r="B140" s="4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5"/>
      <c r="U140" s="5"/>
      <c r="V140" s="8"/>
    </row>
    <row r="141" spans="1:22" x14ac:dyDescent="0.2">
      <c r="A141" s="6"/>
      <c r="B141" s="4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5"/>
      <c r="U141" s="5"/>
      <c r="V141" s="8"/>
    </row>
    <row r="142" spans="1:22" x14ac:dyDescent="0.2">
      <c r="A142" s="2"/>
      <c r="B142" s="4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5"/>
      <c r="U142" s="5"/>
      <c r="V142" s="8"/>
    </row>
    <row r="143" spans="1:22" x14ac:dyDescent="0.2">
      <c r="A143" s="2"/>
      <c r="B143" s="4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5"/>
      <c r="U143" s="5"/>
      <c r="V143" s="8"/>
    </row>
    <row r="144" spans="1:22" x14ac:dyDescent="0.2">
      <c r="A144" s="2"/>
      <c r="B144" s="4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5"/>
      <c r="U144" s="5"/>
      <c r="V144" s="8"/>
    </row>
    <row r="145" spans="1:22" x14ac:dyDescent="0.2">
      <c r="A145" s="2"/>
      <c r="B145" s="4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5"/>
      <c r="U145" s="5"/>
      <c r="V145" s="8"/>
    </row>
    <row r="146" spans="1:22" x14ac:dyDescent="0.2">
      <c r="A146" s="2"/>
      <c r="B146" s="4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5"/>
      <c r="U146" s="5"/>
      <c r="V146" s="8"/>
    </row>
    <row r="172" spans="1:3" x14ac:dyDescent="0.2">
      <c r="A172" t="e" cm="1">
        <f t="array" aca="1" ref="A172" ca="1">INDIRECT("'" &amp; E1 &amp; "'!$A$2:$A$66")</f>
        <v>#REF!</v>
      </c>
      <c r="B172" t="e" cm="1">
        <f t="array" aca="1" ref="B172" ca="1">INDIRECT("'" &amp; E1 &amp; "'!$B$2:$B$66")</f>
        <v>#REF!</v>
      </c>
      <c r="C172" t="e" cm="1">
        <f t="array" aca="1" ref="C172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3F85F0-19BA-964A-B976-2E1BA6DEAC3D}">
  <sheetPr codeName="Sheet30"/>
  <dimension ref="A1:V172"/>
  <sheetViews>
    <sheetView topLeftCell="B1" workbookViewId="0">
      <pane ySplit="2" topLeftCell="A3" activePane="bottomLeft" state="frozen"/>
      <selection activeCell="N24" sqref="N24"/>
      <selection pane="bottomLeft" activeCell="N24" sqref="N24"/>
    </sheetView>
  </sheetViews>
  <sheetFormatPr baseColWidth="10" defaultRowHeight="16" x14ac:dyDescent="0.2"/>
  <cols>
    <col min="1" max="1" width="21.1640625" customWidth="1"/>
    <col min="2" max="2" width="16.6640625" customWidth="1"/>
    <col min="3" max="3" width="14.5" customWidth="1"/>
    <col min="4" max="4" width="19.5" customWidth="1"/>
    <col min="5" max="5" width="17.1640625" customWidth="1"/>
    <col min="6" max="6" width="21.5" customWidth="1"/>
    <col min="10" max="10" width="18.33203125" customWidth="1"/>
    <col min="11" max="11" width="16.6640625" customWidth="1"/>
    <col min="18" max="18" width="13" customWidth="1"/>
    <col min="19" max="19" width="18.33203125" customWidth="1"/>
  </cols>
  <sheetData>
    <row r="1" spans="1:22" x14ac:dyDescent="0.2">
      <c r="B1" s="72" t="s">
        <v>5</v>
      </c>
      <c r="C1" s="72"/>
      <c r="D1" s="72"/>
      <c r="E1" s="72"/>
      <c r="F1" s="72"/>
      <c r="G1" s="73" t="s">
        <v>6</v>
      </c>
      <c r="H1" s="73"/>
      <c r="I1" s="73"/>
      <c r="J1" s="73"/>
      <c r="K1" s="73"/>
      <c r="L1" s="74" t="s">
        <v>15</v>
      </c>
      <c r="M1" s="74"/>
      <c r="N1" s="74"/>
      <c r="O1" s="74"/>
      <c r="P1" s="74"/>
      <c r="Q1" s="74"/>
      <c r="R1" s="74"/>
      <c r="S1" s="74"/>
      <c r="T1" s="74"/>
      <c r="U1" s="74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235</v>
      </c>
      <c r="O2" s="1" t="s">
        <v>236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257</v>
      </c>
      <c r="U2" s="1" t="s">
        <v>258</v>
      </c>
      <c r="V2" s="1" t="s">
        <v>237</v>
      </c>
    </row>
    <row r="3" spans="1:22" x14ac:dyDescent="0.2">
      <c r="A3" s="16" t="s">
        <v>294</v>
      </c>
      <c r="B3" s="4">
        <v>439365</v>
      </c>
      <c r="C3" s="4">
        <v>31000</v>
      </c>
      <c r="D3" s="4">
        <v>408365</v>
      </c>
      <c r="E3" s="4">
        <v>7808040000</v>
      </c>
      <c r="F3" s="4">
        <f t="shared" ref="F3:F79" si="0">E3+F4</f>
        <v>-15874900000</v>
      </c>
      <c r="K3">
        <f t="shared" ref="K3:K25" si="1">K4+J3</f>
        <v>20804690000</v>
      </c>
      <c r="L3" s="4">
        <v>1752</v>
      </c>
      <c r="M3" s="4">
        <v>2681</v>
      </c>
      <c r="N3" s="4">
        <v>93</v>
      </c>
      <c r="O3" s="4">
        <v>135</v>
      </c>
      <c r="P3" s="4">
        <v>3009700</v>
      </c>
      <c r="Q3" s="4">
        <v>4029600</v>
      </c>
      <c r="R3" s="5">
        <v>1.32E-2</v>
      </c>
      <c r="S3" s="4">
        <v>7626900</v>
      </c>
      <c r="T3" s="4">
        <f t="shared" ref="T3:T70" si="2">AVERAGE(S4,S13)</f>
        <v>13553978.5</v>
      </c>
      <c r="U3" s="4">
        <f t="shared" ref="U3:U72" si="3">MIN(S4:S8)</f>
        <v>7149448</v>
      </c>
      <c r="V3" s="5">
        <v>1.8200000000000001E-2</v>
      </c>
    </row>
    <row r="4" spans="1:22" x14ac:dyDescent="0.2">
      <c r="A4" s="16" t="s">
        <v>293</v>
      </c>
      <c r="B4" s="4">
        <v>795300</v>
      </c>
      <c r="C4" s="4">
        <v>23695</v>
      </c>
      <c r="D4" s="4">
        <v>771605</v>
      </c>
      <c r="E4" s="4">
        <v>14800610000</v>
      </c>
      <c r="F4" s="4">
        <f t="shared" si="0"/>
        <v>-23682940000</v>
      </c>
      <c r="G4" s="4">
        <v>101100</v>
      </c>
      <c r="H4" s="4">
        <v>2200</v>
      </c>
      <c r="I4" s="4">
        <v>98900</v>
      </c>
      <c r="J4" s="4">
        <v>1879430000</v>
      </c>
      <c r="K4">
        <f t="shared" si="1"/>
        <v>20804690000</v>
      </c>
      <c r="L4" s="4">
        <v>3381</v>
      </c>
      <c r="M4" s="4">
        <v>2306</v>
      </c>
      <c r="N4" s="4">
        <v>286</v>
      </c>
      <c r="O4" s="4">
        <v>156</v>
      </c>
      <c r="P4" s="4">
        <v>6761700</v>
      </c>
      <c r="Q4" s="4">
        <v>4577300</v>
      </c>
      <c r="R4" s="5">
        <v>1.32E-2</v>
      </c>
      <c r="S4" s="4">
        <v>12064900</v>
      </c>
      <c r="T4" s="4">
        <f t="shared" si="2"/>
        <v>14662216</v>
      </c>
      <c r="U4" s="4">
        <f t="shared" si="3"/>
        <v>7149448</v>
      </c>
      <c r="V4" s="5">
        <v>2.0799999999999999E-2</v>
      </c>
    </row>
    <row r="5" spans="1:22" x14ac:dyDescent="0.2">
      <c r="A5" s="16" t="s">
        <v>292</v>
      </c>
      <c r="B5" s="4">
        <v>66640</v>
      </c>
      <c r="C5" s="4">
        <v>66701</v>
      </c>
      <c r="D5" s="4">
        <v>-61</v>
      </c>
      <c r="E5" s="4">
        <v>3780000</v>
      </c>
      <c r="F5" s="4">
        <f t="shared" si="0"/>
        <v>-38483550000</v>
      </c>
      <c r="G5" s="4">
        <v>0</v>
      </c>
      <c r="H5" s="4">
        <v>0</v>
      </c>
      <c r="I5" s="4">
        <v>0</v>
      </c>
      <c r="J5" s="4">
        <v>-230175000</v>
      </c>
      <c r="K5">
        <f t="shared" si="1"/>
        <v>18925260000</v>
      </c>
      <c r="L5" s="4">
        <v>1968</v>
      </c>
      <c r="M5" s="4">
        <v>2622</v>
      </c>
      <c r="N5" s="4">
        <v>111</v>
      </c>
      <c r="O5" s="4">
        <v>121</v>
      </c>
      <c r="P5" s="4">
        <v>2942100</v>
      </c>
      <c r="Q5" s="4">
        <v>3595100</v>
      </c>
      <c r="R5" s="5">
        <v>-2.5999999999999999E-3</v>
      </c>
      <c r="S5" s="4">
        <v>7149448</v>
      </c>
      <c r="T5" s="4">
        <f t="shared" si="2"/>
        <v>8481947</v>
      </c>
      <c r="U5" s="4">
        <f t="shared" si="3"/>
        <v>8064562</v>
      </c>
      <c r="V5" s="5">
        <v>2.0899999999999998E-2</v>
      </c>
    </row>
    <row r="6" spans="1:22" x14ac:dyDescent="0.2">
      <c r="A6" s="16" t="s">
        <v>291</v>
      </c>
      <c r="B6" s="4">
        <v>43530</v>
      </c>
      <c r="C6" s="4">
        <v>1000</v>
      </c>
      <c r="D6" s="4">
        <v>42530</v>
      </c>
      <c r="E6" s="4">
        <v>791750000</v>
      </c>
      <c r="F6" s="4">
        <f t="shared" si="0"/>
        <v>-38487330000</v>
      </c>
      <c r="K6">
        <f t="shared" si="1"/>
        <v>19155435000</v>
      </c>
      <c r="L6" s="4">
        <v>1972</v>
      </c>
      <c r="M6" s="4">
        <v>1755</v>
      </c>
      <c r="N6" s="4">
        <v>140</v>
      </c>
      <c r="O6" s="4">
        <v>123</v>
      </c>
      <c r="P6" s="4">
        <v>3876100</v>
      </c>
      <c r="Q6" s="4">
        <v>3394100</v>
      </c>
      <c r="R6" s="5">
        <v>2.1600000000000001E-2</v>
      </c>
      <c r="S6" s="4">
        <v>8064562</v>
      </c>
      <c r="T6" s="4">
        <f t="shared" si="2"/>
        <v>11852552.5</v>
      </c>
      <c r="U6" s="4">
        <f t="shared" si="3"/>
        <v>10385971</v>
      </c>
      <c r="V6" s="5">
        <v>2.8999999999999998E-2</v>
      </c>
    </row>
    <row r="7" spans="1:22" x14ac:dyDescent="0.2">
      <c r="A7" s="16" t="s">
        <v>288</v>
      </c>
      <c r="B7" s="4">
        <v>1131095</v>
      </c>
      <c r="C7" s="4">
        <v>16600</v>
      </c>
      <c r="D7" s="4">
        <v>1114495</v>
      </c>
      <c r="E7" s="4">
        <v>20979280000</v>
      </c>
      <c r="F7" s="4">
        <f t="shared" si="0"/>
        <v>-39279080000</v>
      </c>
      <c r="K7">
        <f t="shared" si="1"/>
        <v>19155435000</v>
      </c>
      <c r="L7" s="4">
        <v>1846</v>
      </c>
      <c r="M7" s="4">
        <v>2325</v>
      </c>
      <c r="N7" s="4">
        <v>136</v>
      </c>
      <c r="O7" s="4">
        <v>195</v>
      </c>
      <c r="P7" s="4">
        <v>3920100</v>
      </c>
      <c r="Q7" s="4">
        <v>5162900</v>
      </c>
      <c r="R7" s="5">
        <v>-1.06E-2</v>
      </c>
      <c r="S7" s="4">
        <v>10471939</v>
      </c>
      <c r="T7" s="4">
        <f t="shared" si="2"/>
        <v>20358531.5</v>
      </c>
      <c r="U7" s="4">
        <f t="shared" si="3"/>
        <v>10385971</v>
      </c>
      <c r="V7" s="5">
        <v>2.6200000000000001E-2</v>
      </c>
    </row>
    <row r="8" spans="1:22" x14ac:dyDescent="0.2">
      <c r="A8" s="16" t="s">
        <v>287</v>
      </c>
      <c r="B8" s="4">
        <v>1760800</v>
      </c>
      <c r="C8" s="4">
        <v>485300</v>
      </c>
      <c r="D8" s="4">
        <v>1275500</v>
      </c>
      <c r="E8" s="4">
        <v>23987800000</v>
      </c>
      <c r="F8" s="4">
        <f t="shared" si="0"/>
        <v>-60258360000</v>
      </c>
      <c r="G8" s="4">
        <v>0</v>
      </c>
      <c r="H8" s="4">
        <v>0</v>
      </c>
      <c r="I8" s="4">
        <v>0</v>
      </c>
      <c r="J8" s="4">
        <v>-20955000</v>
      </c>
      <c r="K8">
        <f t="shared" si="1"/>
        <v>19155435000</v>
      </c>
      <c r="L8" s="4">
        <v>5336</v>
      </c>
      <c r="M8" s="4">
        <v>6524</v>
      </c>
      <c r="N8" s="4">
        <v>414</v>
      </c>
      <c r="O8" s="4">
        <v>467</v>
      </c>
      <c r="P8" s="4">
        <v>11212400</v>
      </c>
      <c r="Q8" s="4">
        <v>12974900</v>
      </c>
      <c r="R8" s="5">
        <v>-2.3300000000000001E-2</v>
      </c>
      <c r="S8" s="4">
        <v>25884303</v>
      </c>
      <c r="T8" s="4">
        <f t="shared" si="2"/>
        <v>9979239</v>
      </c>
      <c r="U8" s="4">
        <f t="shared" si="3"/>
        <v>10385971</v>
      </c>
      <c r="V8" s="5">
        <v>2.3700000000000002E-2</v>
      </c>
    </row>
    <row r="9" spans="1:22" x14ac:dyDescent="0.2">
      <c r="A9" s="16" t="s">
        <v>286</v>
      </c>
      <c r="B9" s="4">
        <v>103600</v>
      </c>
      <c r="C9" s="4">
        <v>833700</v>
      </c>
      <c r="D9" s="4">
        <v>-730100</v>
      </c>
      <c r="E9" s="4">
        <v>-14064370000</v>
      </c>
      <c r="F9" s="4">
        <f t="shared" si="0"/>
        <v>-84246160000</v>
      </c>
      <c r="K9">
        <f t="shared" si="1"/>
        <v>19176390000</v>
      </c>
      <c r="L9" s="4">
        <v>1529</v>
      </c>
      <c r="M9" s="4">
        <v>4507</v>
      </c>
      <c r="N9" s="4">
        <v>123</v>
      </c>
      <c r="O9" s="4">
        <v>210</v>
      </c>
      <c r="P9" s="4">
        <v>3095100</v>
      </c>
      <c r="Q9" s="4">
        <v>6619800</v>
      </c>
      <c r="R9" s="5">
        <v>-1.2800000000000001E-2</v>
      </c>
      <c r="S9" s="4">
        <v>10385971</v>
      </c>
      <c r="T9" s="4">
        <f t="shared" si="2"/>
        <v>12052483.5</v>
      </c>
      <c r="U9" s="4">
        <f t="shared" si="3"/>
        <v>15002874</v>
      </c>
      <c r="V9" s="5">
        <v>2.06E-2</v>
      </c>
    </row>
    <row r="10" spans="1:22" x14ac:dyDescent="0.2">
      <c r="A10" s="16" t="s">
        <v>281</v>
      </c>
      <c r="B10" s="4">
        <v>415201</v>
      </c>
      <c r="C10" s="4">
        <v>500706</v>
      </c>
      <c r="D10" s="4">
        <v>-85505</v>
      </c>
      <c r="E10" s="4">
        <v>-1617910000</v>
      </c>
      <c r="F10" s="4">
        <f t="shared" si="0"/>
        <v>-70181790000</v>
      </c>
      <c r="K10">
        <f t="shared" si="1"/>
        <v>19176390000</v>
      </c>
      <c r="L10" s="4">
        <v>2540</v>
      </c>
      <c r="M10" s="4">
        <v>6693</v>
      </c>
      <c r="N10" s="4">
        <v>140</v>
      </c>
      <c r="O10" s="4">
        <v>323</v>
      </c>
      <c r="P10" s="4">
        <v>3879800</v>
      </c>
      <c r="Q10" s="4">
        <v>9563900</v>
      </c>
      <c r="R10" s="5">
        <v>-1.01E-2</v>
      </c>
      <c r="S10" s="4">
        <v>15002874</v>
      </c>
      <c r="T10" s="4">
        <f t="shared" si="2"/>
        <v>14549642.5</v>
      </c>
      <c r="U10" s="4">
        <f t="shared" si="3"/>
        <v>8899332</v>
      </c>
      <c r="V10" s="5">
        <v>3.3000000000000002E-2</v>
      </c>
    </row>
    <row r="11" spans="1:22" x14ac:dyDescent="0.2">
      <c r="A11" s="16" t="s">
        <v>273</v>
      </c>
      <c r="B11" s="4">
        <v>2511100</v>
      </c>
      <c r="C11" s="4">
        <v>617500</v>
      </c>
      <c r="D11" s="4">
        <v>1893600</v>
      </c>
      <c r="E11" s="4">
        <v>37352730000</v>
      </c>
      <c r="F11" s="4">
        <f t="shared" si="0"/>
        <v>-68563880000</v>
      </c>
      <c r="K11">
        <f t="shared" si="1"/>
        <v>19176390000</v>
      </c>
      <c r="L11" s="4">
        <v>4319</v>
      </c>
      <c r="M11" s="4">
        <v>3985</v>
      </c>
      <c r="N11" s="4">
        <v>338</v>
      </c>
      <c r="O11" s="4">
        <v>319</v>
      </c>
      <c r="P11" s="4">
        <v>9205900</v>
      </c>
      <c r="Q11" s="4">
        <v>9904500</v>
      </c>
      <c r="R11" s="5">
        <v>-2.5000000000000001E-3</v>
      </c>
      <c r="S11" s="4">
        <v>20274800</v>
      </c>
      <c r="T11" s="4">
        <f t="shared" si="2"/>
        <v>16306339.5</v>
      </c>
      <c r="U11" s="4">
        <f t="shared" si="3"/>
        <v>8899332</v>
      </c>
      <c r="V11" s="5">
        <v>2.5000000000000001E-2</v>
      </c>
    </row>
    <row r="12" spans="1:22" x14ac:dyDescent="0.2">
      <c r="A12" s="16" t="s">
        <v>272</v>
      </c>
      <c r="B12" s="4">
        <v>620500</v>
      </c>
      <c r="C12" s="4">
        <v>923461</v>
      </c>
      <c r="D12" s="4">
        <v>-302961</v>
      </c>
      <c r="E12" s="4">
        <v>-5928360000</v>
      </c>
      <c r="F12" s="4">
        <f t="shared" si="0"/>
        <v>-105916610000</v>
      </c>
      <c r="K12">
        <f t="shared" si="1"/>
        <v>19176390000</v>
      </c>
      <c r="L12" s="4">
        <v>6607</v>
      </c>
      <c r="M12" s="4">
        <v>5132</v>
      </c>
      <c r="N12" s="4">
        <v>463</v>
      </c>
      <c r="O12" s="4">
        <v>312</v>
      </c>
      <c r="P12" s="4">
        <v>11864400</v>
      </c>
      <c r="Q12" s="4">
        <v>9092700</v>
      </c>
      <c r="R12" s="5">
        <v>1.8100000000000002E-2</v>
      </c>
      <c r="S12" s="4">
        <v>22516379</v>
      </c>
      <c r="T12" s="4">
        <f t="shared" si="2"/>
        <v>13422771.5</v>
      </c>
      <c r="U12" s="4">
        <f t="shared" si="3"/>
        <v>8899332</v>
      </c>
      <c r="V12" s="5">
        <v>2.75E-2</v>
      </c>
    </row>
    <row r="13" spans="1:22" x14ac:dyDescent="0.2">
      <c r="A13" s="16" t="s">
        <v>248</v>
      </c>
      <c r="B13" s="4">
        <v>7000</v>
      </c>
      <c r="C13" s="4">
        <v>1009600</v>
      </c>
      <c r="D13" s="4">
        <v>-1002600</v>
      </c>
      <c r="E13" s="4">
        <v>-19439230000</v>
      </c>
      <c r="F13" s="4">
        <f t="shared" si="0"/>
        <v>-99988250000</v>
      </c>
      <c r="K13">
        <f t="shared" si="1"/>
        <v>19176390000</v>
      </c>
      <c r="L13" s="4">
        <v>3436</v>
      </c>
      <c r="M13" s="4">
        <v>3636</v>
      </c>
      <c r="N13" s="4">
        <v>273</v>
      </c>
      <c r="O13" s="4">
        <v>294</v>
      </c>
      <c r="P13" s="4">
        <v>6925400</v>
      </c>
      <c r="Q13" s="4">
        <v>7307800</v>
      </c>
      <c r="R13" s="5">
        <v>1.0500000000000001E-2</v>
      </c>
      <c r="S13" s="4">
        <v>15043057</v>
      </c>
      <c r="T13" s="4">
        <f t="shared" si="2"/>
        <v>15247552.5</v>
      </c>
      <c r="U13" s="4">
        <f t="shared" si="3"/>
        <v>8899332</v>
      </c>
      <c r="V13" s="5">
        <v>2.3E-2</v>
      </c>
    </row>
    <row r="14" spans="1:22" x14ac:dyDescent="0.2">
      <c r="A14" s="16" t="s">
        <v>240</v>
      </c>
      <c r="B14" s="4">
        <v>61000</v>
      </c>
      <c r="C14" s="4">
        <v>1181640</v>
      </c>
      <c r="D14" s="4">
        <v>-1120640</v>
      </c>
      <c r="E14" s="4">
        <v>-21615820000</v>
      </c>
      <c r="F14" s="4">
        <f t="shared" si="0"/>
        <v>-80549020000</v>
      </c>
      <c r="K14">
        <f t="shared" si="1"/>
        <v>19176390000</v>
      </c>
      <c r="L14" s="4">
        <v>5976</v>
      </c>
      <c r="M14" s="4">
        <v>5393</v>
      </c>
      <c r="N14" s="4">
        <v>427</v>
      </c>
      <c r="O14" s="4">
        <v>335</v>
      </c>
      <c r="P14" s="4">
        <v>11297300</v>
      </c>
      <c r="Q14" s="4">
        <v>9771300</v>
      </c>
      <c r="R14" s="5">
        <v>2.7000000000000001E-3</v>
      </c>
      <c r="S14" s="4">
        <v>22174984</v>
      </c>
      <c r="T14" s="4">
        <f t="shared" si="2"/>
        <v>8982133.5</v>
      </c>
      <c r="U14" s="4">
        <f t="shared" si="3"/>
        <v>8899332</v>
      </c>
      <c r="V14" s="5">
        <v>2.5600000000000001E-2</v>
      </c>
    </row>
    <row r="15" spans="1:22" x14ac:dyDescent="0.2">
      <c r="A15" s="16" t="s">
        <v>239</v>
      </c>
      <c r="B15" s="4">
        <v>175200</v>
      </c>
      <c r="C15" s="4">
        <v>1377700</v>
      </c>
      <c r="D15" s="4">
        <v>-1202500</v>
      </c>
      <c r="E15" s="4">
        <v>-22907950000</v>
      </c>
      <c r="F15" s="4">
        <f t="shared" si="0"/>
        <v>-58933200000</v>
      </c>
      <c r="K15">
        <f t="shared" si="1"/>
        <v>19176390000</v>
      </c>
      <c r="L15" s="4">
        <v>2016</v>
      </c>
      <c r="M15" s="4">
        <v>2572</v>
      </c>
      <c r="N15" s="4">
        <v>154</v>
      </c>
      <c r="O15" s="4">
        <v>148</v>
      </c>
      <c r="P15" s="4">
        <v>4040900</v>
      </c>
      <c r="Q15" s="4">
        <v>3973400</v>
      </c>
      <c r="R15" s="5">
        <v>5.3E-3</v>
      </c>
      <c r="S15" s="4">
        <v>8899332</v>
      </c>
      <c r="T15" s="4">
        <f t="shared" si="2"/>
        <v>11103363</v>
      </c>
      <c r="U15" s="4">
        <f t="shared" si="3"/>
        <v>8824485</v>
      </c>
      <c r="V15" s="5">
        <v>1.5700000000000002E-2</v>
      </c>
    </row>
    <row r="16" spans="1:22" x14ac:dyDescent="0.2">
      <c r="A16" s="16" t="s">
        <v>238</v>
      </c>
      <c r="B16" s="4">
        <v>8580</v>
      </c>
      <c r="C16" s="4">
        <v>548</v>
      </c>
      <c r="D16" s="4">
        <v>8032</v>
      </c>
      <c r="E16" s="4">
        <v>153590000</v>
      </c>
      <c r="F16" s="4">
        <f t="shared" si="0"/>
        <v>-36025250000</v>
      </c>
      <c r="G16" s="4">
        <v>1006600</v>
      </c>
      <c r="H16" s="4">
        <v>0</v>
      </c>
      <c r="I16" s="4">
        <v>1006600</v>
      </c>
      <c r="J16" s="4">
        <v>19176390000</v>
      </c>
      <c r="K16">
        <f t="shared" si="1"/>
        <v>19176390000</v>
      </c>
      <c r="L16" s="4">
        <v>2008</v>
      </c>
      <c r="M16" s="4">
        <v>4024</v>
      </c>
      <c r="N16" s="4">
        <v>153</v>
      </c>
      <c r="O16" s="4">
        <v>271</v>
      </c>
      <c r="P16" s="4">
        <v>4435600</v>
      </c>
      <c r="Q16" s="4">
        <v>7905500</v>
      </c>
      <c r="R16" s="5">
        <v>-1.55E-2</v>
      </c>
      <c r="S16" s="4">
        <v>13233166</v>
      </c>
      <c r="T16" s="4">
        <f t="shared" si="2"/>
        <v>11403047.5</v>
      </c>
      <c r="U16" s="4">
        <f t="shared" si="3"/>
        <v>8824485</v>
      </c>
      <c r="V16" s="5">
        <v>2.8300000000000002E-2</v>
      </c>
    </row>
    <row r="17" spans="1:21" x14ac:dyDescent="0.2">
      <c r="A17" s="16" t="s">
        <v>234</v>
      </c>
      <c r="B17" s="4">
        <v>2227000</v>
      </c>
      <c r="C17" s="4">
        <v>1666045</v>
      </c>
      <c r="D17" s="4">
        <v>560955</v>
      </c>
      <c r="E17" s="4">
        <v>10802080000</v>
      </c>
      <c r="F17" s="4">
        <f t="shared" si="0"/>
        <v>-36178840000</v>
      </c>
      <c r="K17">
        <f t="shared" si="1"/>
        <v>0</v>
      </c>
      <c r="L17" s="4">
        <v>3963</v>
      </c>
      <c r="M17" s="4">
        <v>3707</v>
      </c>
      <c r="N17" s="4">
        <v>220</v>
      </c>
      <c r="O17" s="4">
        <v>191</v>
      </c>
      <c r="P17" s="4">
        <v>364000</v>
      </c>
      <c r="Q17" s="4">
        <v>945500</v>
      </c>
      <c r="R17" s="5">
        <v>1.5800000000000002E-2</v>
      </c>
      <c r="S17" s="4">
        <v>14832760</v>
      </c>
      <c r="T17" s="4">
        <f t="shared" si="2"/>
        <v>10473819.5</v>
      </c>
      <c r="U17" s="4">
        <f t="shared" si="3"/>
        <v>8824485</v>
      </c>
    </row>
    <row r="18" spans="1:21" x14ac:dyDescent="0.2">
      <c r="A18" s="16" t="s">
        <v>233</v>
      </c>
      <c r="B18" s="4">
        <v>347984</v>
      </c>
      <c r="C18" s="4">
        <v>57600</v>
      </c>
      <c r="D18" s="4">
        <v>290384</v>
      </c>
      <c r="E18" s="4">
        <v>5526490000</v>
      </c>
      <c r="F18" s="4">
        <f t="shared" si="0"/>
        <v>-46980920000</v>
      </c>
      <c r="K18">
        <f t="shared" si="1"/>
        <v>0</v>
      </c>
      <c r="L18" s="4"/>
      <c r="M18" s="4"/>
      <c r="N18" s="4"/>
      <c r="O18" s="4"/>
      <c r="P18" s="4">
        <v>3571800</v>
      </c>
      <c r="Q18" s="4">
        <v>4900700</v>
      </c>
      <c r="R18" s="5">
        <v>8.0000000000000002E-3</v>
      </c>
      <c r="S18" s="4">
        <v>9572507</v>
      </c>
      <c r="T18" s="4">
        <f t="shared" si="2"/>
        <v>11970640.5</v>
      </c>
      <c r="U18" s="4">
        <f t="shared" si="3"/>
        <v>8320121</v>
      </c>
    </row>
    <row r="19" spans="1:21" x14ac:dyDescent="0.2">
      <c r="A19" s="16" t="s">
        <v>232</v>
      </c>
      <c r="B19" s="4">
        <v>7600</v>
      </c>
      <c r="C19" s="4">
        <v>71422</v>
      </c>
      <c r="D19" s="4">
        <v>-63822</v>
      </c>
      <c r="E19" s="4">
        <v>-1216280000</v>
      </c>
      <c r="F19" s="4">
        <f t="shared" si="0"/>
        <v>-52507410000</v>
      </c>
      <c r="K19">
        <f t="shared" si="1"/>
        <v>0</v>
      </c>
      <c r="L19" s="4"/>
      <c r="M19" s="4"/>
      <c r="N19" s="4"/>
      <c r="O19" s="4"/>
      <c r="P19" s="4">
        <v>3095500</v>
      </c>
      <c r="Q19" s="4">
        <v>4709400</v>
      </c>
      <c r="R19" s="5">
        <v>-1.04E-2</v>
      </c>
      <c r="S19" s="4">
        <v>9102093</v>
      </c>
      <c r="T19" s="4">
        <f t="shared" si="2"/>
        <v>16756489.5</v>
      </c>
      <c r="U19" s="4">
        <f t="shared" si="3"/>
        <v>8320121</v>
      </c>
    </row>
    <row r="20" spans="1:21" x14ac:dyDescent="0.2">
      <c r="A20" s="16" t="s">
        <v>231</v>
      </c>
      <c r="B20" s="4">
        <v>470700</v>
      </c>
      <c r="C20" s="4">
        <v>383600</v>
      </c>
      <c r="D20" s="4">
        <v>87100</v>
      </c>
      <c r="E20" s="4">
        <v>1715580000</v>
      </c>
      <c r="F20" s="4">
        <f t="shared" si="0"/>
        <v>-51291130000</v>
      </c>
      <c r="K20">
        <f t="shared" si="1"/>
        <v>0</v>
      </c>
      <c r="L20" s="4"/>
      <c r="M20" s="4"/>
      <c r="N20" s="4"/>
      <c r="O20" s="4"/>
      <c r="P20" s="4">
        <v>4053700</v>
      </c>
      <c r="Q20" s="4">
        <v>4290800</v>
      </c>
      <c r="R20" s="5">
        <v>8.0000000000000002E-3</v>
      </c>
      <c r="S20" s="4">
        <v>8824485</v>
      </c>
      <c r="T20" s="4">
        <f t="shared" si="2"/>
        <v>13599381</v>
      </c>
      <c r="U20" s="4">
        <f t="shared" si="3"/>
        <v>8320121</v>
      </c>
    </row>
    <row r="21" spans="1:21" x14ac:dyDescent="0.2">
      <c r="A21" s="16" t="s">
        <v>230</v>
      </c>
      <c r="B21" s="4">
        <v>32605</v>
      </c>
      <c r="C21" s="4">
        <v>44110</v>
      </c>
      <c r="D21" s="4">
        <v>-11505</v>
      </c>
      <c r="E21" s="4">
        <v>-222670000</v>
      </c>
      <c r="F21" s="4">
        <f t="shared" si="0"/>
        <v>-53006710000</v>
      </c>
      <c r="K21">
        <f t="shared" si="1"/>
        <v>0</v>
      </c>
      <c r="L21" s="4"/>
      <c r="M21" s="4"/>
      <c r="N21" s="4"/>
      <c r="O21" s="4"/>
      <c r="P21" s="4">
        <v>5683600</v>
      </c>
      <c r="Q21" s="4">
        <v>3931800</v>
      </c>
      <c r="R21" s="5">
        <v>1.0700000000000001E-2</v>
      </c>
      <c r="S21" s="4">
        <v>10096300</v>
      </c>
      <c r="T21" s="4">
        <f t="shared" si="2"/>
        <v>18921301.5</v>
      </c>
      <c r="U21" s="4">
        <f t="shared" si="3"/>
        <v>7973335</v>
      </c>
    </row>
    <row r="22" spans="1:21" x14ac:dyDescent="0.2">
      <c r="A22" s="16" t="s">
        <v>229</v>
      </c>
      <c r="B22" s="4">
        <v>22800</v>
      </c>
      <c r="C22" s="4">
        <v>728508</v>
      </c>
      <c r="D22" s="4">
        <v>-705708</v>
      </c>
      <c r="E22" s="4">
        <v>-13474150000</v>
      </c>
      <c r="F22" s="4">
        <f t="shared" si="0"/>
        <v>-52784040000</v>
      </c>
      <c r="K22">
        <f t="shared" si="1"/>
        <v>0</v>
      </c>
      <c r="L22" s="4"/>
      <c r="M22" s="4"/>
      <c r="N22" s="4"/>
      <c r="O22" s="4"/>
      <c r="P22" s="4">
        <v>4127400</v>
      </c>
      <c r="Q22" s="4">
        <v>5668500</v>
      </c>
      <c r="R22" s="5">
        <v>-2.3399999999999997E-2</v>
      </c>
      <c r="S22" s="4">
        <v>11802486</v>
      </c>
      <c r="T22" s="4">
        <f t="shared" si="2"/>
        <v>19617230</v>
      </c>
      <c r="U22" s="4">
        <f t="shared" si="3"/>
        <v>7973335</v>
      </c>
    </row>
    <row r="23" spans="1:21" x14ac:dyDescent="0.2">
      <c r="A23" s="16" t="s">
        <v>228</v>
      </c>
      <c r="B23" s="4">
        <v>13250</v>
      </c>
      <c r="C23" s="4">
        <v>526821</v>
      </c>
      <c r="D23" s="4">
        <v>-513571</v>
      </c>
      <c r="E23" s="4">
        <v>-9768150000</v>
      </c>
      <c r="F23" s="4">
        <f t="shared" si="0"/>
        <v>-39309890000</v>
      </c>
      <c r="K23">
        <f t="shared" si="1"/>
        <v>0</v>
      </c>
      <c r="L23" s="4"/>
      <c r="M23" s="4"/>
      <c r="N23" s="4"/>
      <c r="O23" s="4"/>
      <c r="P23" s="4">
        <v>3567200</v>
      </c>
      <c r="Q23" s="4">
        <v>4075700</v>
      </c>
      <c r="R23" s="5">
        <v>2.7000000000000001E-3</v>
      </c>
      <c r="S23" s="4">
        <v>8320121</v>
      </c>
      <c r="T23" s="4">
        <f t="shared" si="2"/>
        <v>22578294.5</v>
      </c>
      <c r="U23" s="4">
        <f t="shared" si="3"/>
        <v>7973335</v>
      </c>
    </row>
    <row r="24" spans="1:21" x14ac:dyDescent="0.2">
      <c r="A24" s="16" t="s">
        <v>222</v>
      </c>
      <c r="B24" s="4">
        <v>13400</v>
      </c>
      <c r="C24" s="4">
        <v>8255</v>
      </c>
      <c r="D24" s="4">
        <v>5145</v>
      </c>
      <c r="E24" s="4">
        <v>98960000</v>
      </c>
      <c r="F24" s="4">
        <f t="shared" si="0"/>
        <v>-29541740000</v>
      </c>
      <c r="K24">
        <f t="shared" si="1"/>
        <v>0</v>
      </c>
      <c r="L24" s="4"/>
      <c r="M24" s="4"/>
      <c r="N24" s="4"/>
      <c r="O24" s="4"/>
      <c r="P24" s="4">
        <v>4607200</v>
      </c>
      <c r="Q24" s="4">
        <v>3550700</v>
      </c>
      <c r="R24" s="5">
        <v>1.06E-2</v>
      </c>
      <c r="S24" s="4">
        <v>9064935</v>
      </c>
      <c r="T24" s="4">
        <f t="shared" si="2"/>
        <v>16943675</v>
      </c>
      <c r="U24" s="4">
        <f t="shared" si="3"/>
        <v>7973335</v>
      </c>
    </row>
    <row r="25" spans="1:21" x14ac:dyDescent="0.2">
      <c r="A25" s="16" t="s">
        <v>213</v>
      </c>
      <c r="B25" s="4">
        <v>91600</v>
      </c>
      <c r="C25" s="4">
        <v>160314</v>
      </c>
      <c r="D25" s="4">
        <v>-68714</v>
      </c>
      <c r="E25" s="4">
        <v>-1298350000</v>
      </c>
      <c r="F25" s="4">
        <f t="shared" si="0"/>
        <v>-29640700000</v>
      </c>
      <c r="K25">
        <f t="shared" si="1"/>
        <v>0</v>
      </c>
      <c r="L25" s="4"/>
      <c r="M25" s="4"/>
      <c r="N25" s="4"/>
      <c r="O25" s="4"/>
      <c r="P25" s="4">
        <v>3194700</v>
      </c>
      <c r="Q25" s="4">
        <v>4626300</v>
      </c>
      <c r="R25" s="5">
        <v>1.61E-2</v>
      </c>
      <c r="S25" s="4">
        <v>8973560</v>
      </c>
      <c r="T25" s="4">
        <f t="shared" si="2"/>
        <v>21493802.5</v>
      </c>
      <c r="U25" s="4">
        <f t="shared" si="3"/>
        <v>7973335</v>
      </c>
    </row>
    <row r="26" spans="1:21" x14ac:dyDescent="0.2">
      <c r="A26" s="16" t="s">
        <v>212</v>
      </c>
      <c r="B26" s="4">
        <v>1900</v>
      </c>
      <c r="C26" s="4">
        <v>544409</v>
      </c>
      <c r="D26" s="4">
        <v>-542509</v>
      </c>
      <c r="E26" s="4">
        <v>-10128550000</v>
      </c>
      <c r="F26" s="4">
        <f t="shared" si="0"/>
        <v>-28342350000</v>
      </c>
      <c r="K26">
        <f>K27+J26</f>
        <v>0</v>
      </c>
      <c r="L26" s="4"/>
      <c r="M26" s="4"/>
      <c r="N26" s="4"/>
      <c r="O26" s="4"/>
      <c r="P26" s="4">
        <v>2736100</v>
      </c>
      <c r="Q26" s="4">
        <v>4738800</v>
      </c>
      <c r="R26" s="5">
        <v>0</v>
      </c>
      <c r="S26" s="4">
        <v>7973335</v>
      </c>
      <c r="T26" s="4">
        <f t="shared" si="2"/>
        <v>16322388.5</v>
      </c>
      <c r="U26" s="4">
        <f t="shared" si="3"/>
        <v>11375132</v>
      </c>
    </row>
    <row r="27" spans="1:21" x14ac:dyDescent="0.2">
      <c r="A27" s="16" t="s">
        <v>211</v>
      </c>
      <c r="B27" s="4">
        <v>458800</v>
      </c>
      <c r="C27" s="4">
        <v>286800</v>
      </c>
      <c r="D27" s="4">
        <v>172000</v>
      </c>
      <c r="E27" s="4">
        <v>3200470000</v>
      </c>
      <c r="F27" s="4">
        <f t="shared" si="0"/>
        <v>-18213800000</v>
      </c>
      <c r="K27">
        <f>J27+K29</f>
        <v>0</v>
      </c>
      <c r="R27" s="5">
        <v>2.2000000000000002E-2</v>
      </c>
      <c r="S27" s="4">
        <v>11375132</v>
      </c>
      <c r="T27" s="4">
        <f t="shared" si="2"/>
        <v>24721169.5</v>
      </c>
      <c r="U27" s="4">
        <f t="shared" si="3"/>
        <v>14839188</v>
      </c>
    </row>
    <row r="28" spans="1:21" x14ac:dyDescent="0.2">
      <c r="A28" s="16" t="s">
        <v>210</v>
      </c>
      <c r="B28" s="4">
        <v>465403</v>
      </c>
      <c r="C28" s="4">
        <v>895534</v>
      </c>
      <c r="D28" s="4">
        <v>-430131</v>
      </c>
      <c r="E28" s="4">
        <v>-8041020000</v>
      </c>
      <c r="F28" s="4">
        <f t="shared" si="0"/>
        <v>-21414270000</v>
      </c>
      <c r="L28" s="4"/>
      <c r="M28" s="4"/>
      <c r="N28" s="4"/>
      <c r="O28" s="4"/>
      <c r="P28" s="4">
        <v>5494400</v>
      </c>
      <c r="Q28" s="4">
        <v>6404900</v>
      </c>
      <c r="R28" s="5">
        <v>9.1999999999999998E-3</v>
      </c>
      <c r="S28" s="4">
        <v>14839188</v>
      </c>
      <c r="T28" s="4">
        <f t="shared" si="2"/>
        <v>20749706.5</v>
      </c>
      <c r="U28" s="4">
        <f t="shared" si="3"/>
        <v>17102462</v>
      </c>
    </row>
    <row r="29" spans="1:21" x14ac:dyDescent="0.2">
      <c r="A29" s="16" t="s">
        <v>209</v>
      </c>
      <c r="B29" s="4">
        <v>299200</v>
      </c>
      <c r="C29" s="4">
        <v>335722</v>
      </c>
      <c r="D29" s="4">
        <v>-36522</v>
      </c>
      <c r="E29" s="4">
        <v>-769580000</v>
      </c>
      <c r="F29" s="4">
        <f t="shared" si="0"/>
        <v>-13373250000</v>
      </c>
      <c r="K29">
        <f>J29</f>
        <v>0</v>
      </c>
      <c r="R29" s="5">
        <v>-1.7899999999999999E-2</v>
      </c>
      <c r="S29" s="4">
        <v>24688494</v>
      </c>
      <c r="T29" s="4">
        <f t="shared" si="2"/>
        <v>14008810.5</v>
      </c>
      <c r="U29" s="4">
        <f t="shared" si="3"/>
        <v>17102462</v>
      </c>
    </row>
    <row r="30" spans="1:21" x14ac:dyDescent="0.2">
      <c r="A30" s="16" t="s">
        <v>208</v>
      </c>
      <c r="B30" s="4">
        <v>1090600</v>
      </c>
      <c r="C30" s="4">
        <v>1320300</v>
      </c>
      <c r="D30" s="4">
        <v>-229700</v>
      </c>
      <c r="E30" s="4">
        <v>-4495530000</v>
      </c>
      <c r="F30" s="4">
        <f t="shared" si="0"/>
        <v>-12603670000</v>
      </c>
      <c r="R30" s="5">
        <v>5.1999999999999998E-3</v>
      </c>
      <c r="S30" s="4">
        <v>17102462</v>
      </c>
      <c r="T30" s="4">
        <f t="shared" si="2"/>
        <v>21456326.5</v>
      </c>
      <c r="U30" s="4">
        <f t="shared" si="3"/>
        <v>24913790</v>
      </c>
    </row>
    <row r="31" spans="1:21" x14ac:dyDescent="0.2">
      <c r="A31" s="16" t="s">
        <v>207</v>
      </c>
      <c r="B31" s="4">
        <v>649500</v>
      </c>
      <c r="C31" s="4">
        <v>1346700</v>
      </c>
      <c r="D31" s="4">
        <v>-697200</v>
      </c>
      <c r="E31" s="4">
        <v>-13684870000</v>
      </c>
      <c r="F31" s="4">
        <f t="shared" si="0"/>
        <v>-8108140000</v>
      </c>
      <c r="R31" s="5">
        <v>-3.2500000000000001E-2</v>
      </c>
      <c r="S31" s="4">
        <v>26040117</v>
      </c>
      <c r="T31" s="4">
        <f t="shared" si="2"/>
        <v>20837067</v>
      </c>
      <c r="U31" s="4">
        <f t="shared" si="3"/>
        <v>21269645</v>
      </c>
    </row>
    <row r="32" spans="1:21" x14ac:dyDescent="0.2">
      <c r="A32" s="16" t="s">
        <v>206</v>
      </c>
      <c r="B32" s="4">
        <v>366300</v>
      </c>
      <c r="C32" s="4">
        <v>319700</v>
      </c>
      <c r="D32" s="4">
        <v>46600</v>
      </c>
      <c r="E32" s="4">
        <v>924900000</v>
      </c>
      <c r="F32" s="4">
        <f t="shared" si="0"/>
        <v>5576730000</v>
      </c>
      <c r="R32" s="5">
        <v>-2.4300000000000002E-2</v>
      </c>
      <c r="S32" s="4">
        <v>30914339</v>
      </c>
      <c r="T32" s="4">
        <f t="shared" si="2"/>
        <v>31276683</v>
      </c>
      <c r="U32" s="4">
        <f t="shared" si="3"/>
        <v>21269645</v>
      </c>
    </row>
    <row r="33" spans="1:21" x14ac:dyDescent="0.2">
      <c r="A33" s="16" t="s">
        <v>205</v>
      </c>
      <c r="B33" s="4">
        <v>664700</v>
      </c>
      <c r="C33" s="4">
        <v>1067530</v>
      </c>
      <c r="D33" s="4">
        <v>-402830</v>
      </c>
      <c r="E33" s="4">
        <v>-8531630000</v>
      </c>
      <c r="F33" s="4">
        <f t="shared" si="0"/>
        <v>4651830000</v>
      </c>
      <c r="R33" s="5">
        <v>-3.7499999999999999E-2</v>
      </c>
      <c r="S33" s="4">
        <v>36091654</v>
      </c>
      <c r="T33" s="4">
        <f t="shared" si="2"/>
        <v>23525290.5</v>
      </c>
      <c r="U33" s="4">
        <f t="shared" si="3"/>
        <v>16810919</v>
      </c>
    </row>
    <row r="34" spans="1:21" x14ac:dyDescent="0.2">
      <c r="A34" s="16" t="s">
        <v>204</v>
      </c>
      <c r="B34" s="4">
        <v>193300</v>
      </c>
      <c r="C34" s="4">
        <v>2100196</v>
      </c>
      <c r="D34" s="4">
        <v>-1906896</v>
      </c>
      <c r="E34" s="4">
        <v>-40114500000</v>
      </c>
      <c r="F34" s="4">
        <f t="shared" si="0"/>
        <v>13183460000</v>
      </c>
      <c r="R34" s="5">
        <v>9.4999999999999998E-3</v>
      </c>
      <c r="S34" s="4">
        <v>24913790</v>
      </c>
      <c r="T34" s="4">
        <f t="shared" si="2"/>
        <v>36519749</v>
      </c>
      <c r="U34" s="4">
        <f t="shared" si="3"/>
        <v>10915159</v>
      </c>
    </row>
    <row r="35" spans="1:21" x14ac:dyDescent="0.2">
      <c r="A35" s="16" t="s">
        <v>203</v>
      </c>
      <c r="B35" s="4">
        <v>253500</v>
      </c>
      <c r="C35" s="4">
        <v>3893004</v>
      </c>
      <c r="D35" s="4">
        <v>-3639504</v>
      </c>
      <c r="E35" s="4">
        <v>-76270090000</v>
      </c>
      <c r="F35" s="4">
        <f t="shared" si="0"/>
        <v>53297960000</v>
      </c>
      <c r="R35" s="5">
        <v>2.18E-2</v>
      </c>
      <c r="S35" s="4">
        <v>35014270</v>
      </c>
      <c r="T35" s="4">
        <f t="shared" si="2"/>
        <v>17885811</v>
      </c>
      <c r="U35" s="4">
        <f t="shared" si="3"/>
        <v>10915159</v>
      </c>
    </row>
    <row r="36" spans="1:21" x14ac:dyDescent="0.2">
      <c r="A36" s="16" t="s">
        <v>202</v>
      </c>
      <c r="B36" s="4">
        <v>642800</v>
      </c>
      <c r="C36" s="4">
        <v>2539700</v>
      </c>
      <c r="D36" s="4">
        <v>-1896900</v>
      </c>
      <c r="E36" s="4">
        <v>-38335360000</v>
      </c>
      <c r="F36" s="4">
        <f t="shared" si="0"/>
        <v>129568050000</v>
      </c>
      <c r="R36" s="5">
        <v>4.0399999999999998E-2</v>
      </c>
      <c r="S36" s="4">
        <v>21269645</v>
      </c>
      <c r="T36" s="4">
        <f t="shared" si="2"/>
        <v>25349818</v>
      </c>
      <c r="U36" s="4">
        <f t="shared" si="3"/>
        <v>10759795</v>
      </c>
    </row>
    <row r="37" spans="1:21" x14ac:dyDescent="0.2">
      <c r="A37" s="16" t="s">
        <v>201</v>
      </c>
      <c r="B37" s="4">
        <v>320000</v>
      </c>
      <c r="C37" s="4">
        <v>1886409</v>
      </c>
      <c r="D37" s="4">
        <v>-1566409</v>
      </c>
      <c r="E37" s="4">
        <v>-30580610000</v>
      </c>
      <c r="F37" s="4">
        <f t="shared" si="0"/>
        <v>167903410000</v>
      </c>
      <c r="R37" s="5">
        <v>-7.4999999999999997E-3</v>
      </c>
      <c r="S37" s="4">
        <v>34603151</v>
      </c>
      <c r="T37" s="4">
        <f t="shared" si="2"/>
        <v>23855275</v>
      </c>
      <c r="U37" s="4">
        <f t="shared" si="3"/>
        <v>10759795</v>
      </c>
    </row>
    <row r="38" spans="1:21" x14ac:dyDescent="0.2">
      <c r="A38" s="16" t="s">
        <v>200</v>
      </c>
      <c r="B38" s="4">
        <v>843800</v>
      </c>
      <c r="C38" s="4">
        <v>179256</v>
      </c>
      <c r="D38" s="4">
        <v>664544</v>
      </c>
      <c r="E38" s="4">
        <v>13472460000</v>
      </c>
      <c r="F38" s="4">
        <f t="shared" si="0"/>
        <v>198484020000</v>
      </c>
      <c r="R38" s="5">
        <v>5.1000000000000004E-3</v>
      </c>
      <c r="S38" s="4">
        <v>16810919</v>
      </c>
      <c r="T38" s="4">
        <f t="shared" si="2"/>
        <v>13748598.5</v>
      </c>
      <c r="U38" s="4">
        <f t="shared" si="3"/>
        <v>10759795</v>
      </c>
    </row>
    <row r="39" spans="1:21" x14ac:dyDescent="0.2">
      <c r="A39" s="16" t="s">
        <v>199</v>
      </c>
      <c r="B39" s="4">
        <v>15400</v>
      </c>
      <c r="C39" s="4">
        <v>977920</v>
      </c>
      <c r="D39" s="4">
        <v>-962520</v>
      </c>
      <c r="E39" s="4">
        <v>-19119100000</v>
      </c>
      <c r="F39" s="4">
        <f t="shared" si="0"/>
        <v>185011560000</v>
      </c>
      <c r="R39" s="5">
        <v>7.6E-3</v>
      </c>
      <c r="S39" s="4">
        <v>10915159</v>
      </c>
      <c r="T39" s="4">
        <f t="shared" si="2"/>
        <v>20357482.5</v>
      </c>
      <c r="U39" s="4">
        <f t="shared" si="3"/>
        <v>10759795</v>
      </c>
    </row>
    <row r="40" spans="1:21" x14ac:dyDescent="0.2">
      <c r="A40" s="16" t="s">
        <v>198</v>
      </c>
      <c r="B40" s="4">
        <v>406800</v>
      </c>
      <c r="C40" s="4">
        <v>1317800</v>
      </c>
      <c r="D40" s="4">
        <v>-911000</v>
      </c>
      <c r="E40" s="4">
        <v>-17483180000</v>
      </c>
      <c r="F40" s="4">
        <f t="shared" si="0"/>
        <v>204130660000</v>
      </c>
      <c r="R40" s="5">
        <v>1.8100000000000002E-2</v>
      </c>
      <c r="S40" s="4">
        <v>16872536</v>
      </c>
      <c r="T40" s="4">
        <f t="shared" si="2"/>
        <v>16322751.5</v>
      </c>
      <c r="U40" s="4">
        <f t="shared" si="3"/>
        <v>10759795</v>
      </c>
    </row>
    <row r="41" spans="1:21" x14ac:dyDescent="0.2">
      <c r="A41" s="16" t="s">
        <v>197</v>
      </c>
      <c r="B41" s="4">
        <v>9500</v>
      </c>
      <c r="C41" s="4">
        <v>259500</v>
      </c>
      <c r="D41" s="4">
        <v>-250000</v>
      </c>
      <c r="E41" s="4">
        <v>-4968950000</v>
      </c>
      <c r="F41" s="4">
        <f t="shared" si="0"/>
        <v>221613840000</v>
      </c>
      <c r="R41" s="5">
        <v>-0.03</v>
      </c>
      <c r="S41" s="4">
        <v>10759795</v>
      </c>
      <c r="T41" s="4">
        <f t="shared" si="2"/>
        <v>22762862</v>
      </c>
      <c r="U41" s="4">
        <f t="shared" si="3"/>
        <v>14501977</v>
      </c>
    </row>
    <row r="42" spans="1:21" x14ac:dyDescent="0.2">
      <c r="A42" s="16" t="s">
        <v>196</v>
      </c>
      <c r="B42" s="4">
        <v>557220</v>
      </c>
      <c r="C42" s="4">
        <v>372100</v>
      </c>
      <c r="D42" s="4">
        <v>185120</v>
      </c>
      <c r="E42" s="4">
        <v>3615590000</v>
      </c>
      <c r="F42" s="4">
        <f t="shared" si="0"/>
        <v>226582790000</v>
      </c>
      <c r="R42" s="5">
        <v>1.2699999999999999E-2</v>
      </c>
      <c r="S42" s="4">
        <v>26461712</v>
      </c>
      <c r="T42" s="4">
        <f t="shared" si="2"/>
        <v>27831554.5</v>
      </c>
      <c r="U42" s="4">
        <f t="shared" si="3"/>
        <v>14501977</v>
      </c>
    </row>
    <row r="43" spans="1:21" x14ac:dyDescent="0.2">
      <c r="A43" s="16" t="s">
        <v>195</v>
      </c>
      <c r="B43" s="4">
        <v>740100</v>
      </c>
      <c r="C43" s="4">
        <v>1236810</v>
      </c>
      <c r="D43" s="4">
        <v>-496710</v>
      </c>
      <c r="E43" s="4">
        <v>-10800880000</v>
      </c>
      <c r="F43" s="4">
        <f t="shared" si="0"/>
        <v>222967200000</v>
      </c>
      <c r="R43" s="5">
        <v>-6.83E-2</v>
      </c>
      <c r="S43" s="4">
        <v>22136791</v>
      </c>
      <c r="T43" s="4">
        <f t="shared" si="2"/>
        <v>32342786.5</v>
      </c>
      <c r="U43" s="4">
        <f t="shared" si="3"/>
        <v>14501977</v>
      </c>
    </row>
    <row r="44" spans="1:21" x14ac:dyDescent="0.2">
      <c r="A44" s="16" t="s">
        <v>194</v>
      </c>
      <c r="B44" s="4">
        <v>364400</v>
      </c>
      <c r="C44" s="4">
        <v>250900</v>
      </c>
      <c r="D44" s="4">
        <v>113500</v>
      </c>
      <c r="E44" s="4">
        <v>2208410000</v>
      </c>
      <c r="F44" s="4">
        <f t="shared" si="0"/>
        <v>233768080000</v>
      </c>
      <c r="R44" s="5">
        <v>4.7E-2</v>
      </c>
      <c r="S44" s="4">
        <v>38025228</v>
      </c>
      <c r="T44" s="4">
        <f t="shared" si="2"/>
        <v>17729338.5</v>
      </c>
      <c r="U44" s="4">
        <f t="shared" si="3"/>
        <v>14501977</v>
      </c>
    </row>
    <row r="45" spans="1:21" x14ac:dyDescent="0.2">
      <c r="A45" s="16" t="s">
        <v>193</v>
      </c>
      <c r="B45" s="4">
        <v>303100</v>
      </c>
      <c r="C45" s="4">
        <v>364600</v>
      </c>
      <c r="D45" s="4">
        <v>-61500</v>
      </c>
      <c r="E45" s="4">
        <v>-1258840000</v>
      </c>
      <c r="F45" s="4">
        <f t="shared" si="0"/>
        <v>231559670000</v>
      </c>
      <c r="R45" s="5">
        <v>5.0000000000000001E-3</v>
      </c>
      <c r="S45" s="4">
        <v>14501977</v>
      </c>
      <c r="T45" s="4">
        <f t="shared" si="2"/>
        <v>15721103.5</v>
      </c>
      <c r="U45" s="4">
        <f t="shared" si="3"/>
        <v>16096485</v>
      </c>
    </row>
    <row r="46" spans="1:21" x14ac:dyDescent="0.2">
      <c r="A46" s="16" t="s">
        <v>192</v>
      </c>
      <c r="B46" s="4">
        <v>1139610</v>
      </c>
      <c r="C46" s="4">
        <v>100800</v>
      </c>
      <c r="D46" s="4">
        <v>1038810</v>
      </c>
      <c r="E46" s="4">
        <v>20547930000</v>
      </c>
      <c r="F46" s="4">
        <f t="shared" si="0"/>
        <v>232818510000</v>
      </c>
      <c r="R46" s="5">
        <v>1.77E-2</v>
      </c>
      <c r="S46" s="4">
        <v>16096485</v>
      </c>
      <c r="T46" s="4">
        <f t="shared" si="2"/>
        <v>21997960.5</v>
      </c>
      <c r="U46" s="4">
        <f t="shared" si="3"/>
        <v>16582038</v>
      </c>
    </row>
    <row r="47" spans="1:21" x14ac:dyDescent="0.2">
      <c r="A47" s="16" t="s">
        <v>191</v>
      </c>
      <c r="B47" s="4">
        <v>185600</v>
      </c>
      <c r="C47" s="4">
        <v>1775340</v>
      </c>
      <c r="D47" s="4">
        <v>-1589740</v>
      </c>
      <c r="E47" s="4">
        <v>-32177500000</v>
      </c>
      <c r="F47" s="4">
        <f t="shared" si="0"/>
        <v>212270580000</v>
      </c>
      <c r="R47" s="5">
        <v>-3.6400000000000002E-2</v>
      </c>
      <c r="S47" s="4">
        <v>30899631</v>
      </c>
      <c r="T47" s="4">
        <f t="shared" si="2"/>
        <v>18685060.5</v>
      </c>
      <c r="U47" s="4">
        <f t="shared" si="3"/>
        <v>16582038</v>
      </c>
    </row>
    <row r="48" spans="1:21" x14ac:dyDescent="0.2">
      <c r="A48" s="16" t="s">
        <v>190</v>
      </c>
      <c r="B48" s="4">
        <v>865800</v>
      </c>
      <c r="C48" s="4">
        <v>561917</v>
      </c>
      <c r="D48" s="4">
        <v>303883</v>
      </c>
      <c r="E48" s="4">
        <v>6070740000</v>
      </c>
      <c r="F48" s="4">
        <f t="shared" si="0"/>
        <v>244448080000</v>
      </c>
      <c r="R48" s="5">
        <v>2.2400000000000003E-2</v>
      </c>
      <c r="S48" s="4">
        <v>16582038</v>
      </c>
      <c r="T48" s="4">
        <f t="shared" si="2"/>
        <v>22330285.5</v>
      </c>
      <c r="U48" s="4">
        <f t="shared" si="3"/>
        <v>19064012</v>
      </c>
    </row>
    <row r="49" spans="1:21" x14ac:dyDescent="0.2">
      <c r="A49" s="16" t="s">
        <v>189</v>
      </c>
      <c r="B49" s="4">
        <v>2925000</v>
      </c>
      <c r="C49" s="4">
        <v>268607</v>
      </c>
      <c r="D49" s="4">
        <v>2656393</v>
      </c>
      <c r="E49" s="4">
        <v>53611410000</v>
      </c>
      <c r="F49" s="4">
        <f t="shared" si="0"/>
        <v>238377340000</v>
      </c>
      <c r="R49" s="5">
        <v>7.6E-3</v>
      </c>
      <c r="S49" s="4">
        <v>23842429</v>
      </c>
      <c r="T49" s="4">
        <f t="shared" si="2"/>
        <v>18822776.5</v>
      </c>
      <c r="U49" s="4">
        <f t="shared" si="3"/>
        <v>19064012</v>
      </c>
    </row>
    <row r="50" spans="1:21" x14ac:dyDescent="0.2">
      <c r="A50" s="16" t="s">
        <v>188</v>
      </c>
      <c r="B50" s="4">
        <v>2057500</v>
      </c>
      <c r="C50" s="4">
        <v>518100</v>
      </c>
      <c r="D50" s="4">
        <v>1539400</v>
      </c>
      <c r="E50" s="4">
        <v>30587890000</v>
      </c>
      <c r="F50" s="4">
        <f t="shared" si="0"/>
        <v>184765930000</v>
      </c>
      <c r="R50" s="5">
        <v>-9.8999999999999991E-3</v>
      </c>
      <c r="S50" s="4">
        <v>21885708</v>
      </c>
      <c r="T50" s="4">
        <f t="shared" si="2"/>
        <v>19726752.5</v>
      </c>
      <c r="U50" s="4">
        <f t="shared" si="3"/>
        <v>15345722</v>
      </c>
    </row>
    <row r="51" spans="1:21" x14ac:dyDescent="0.2">
      <c r="A51" s="16" t="s">
        <v>187</v>
      </c>
      <c r="B51" s="4">
        <v>387700</v>
      </c>
      <c r="C51" s="4">
        <v>1125200</v>
      </c>
      <c r="D51" s="4">
        <v>-737500</v>
      </c>
      <c r="E51" s="4">
        <v>-14899400000</v>
      </c>
      <c r="F51" s="4">
        <f t="shared" si="0"/>
        <v>154178040000</v>
      </c>
      <c r="R51" s="5">
        <v>1.77E-2</v>
      </c>
      <c r="S51" s="4">
        <v>19064012</v>
      </c>
      <c r="T51" s="4">
        <f t="shared" si="2"/>
        <v>23957029.5</v>
      </c>
      <c r="U51" s="4">
        <f t="shared" si="3"/>
        <v>13096290</v>
      </c>
    </row>
    <row r="52" spans="1:21" x14ac:dyDescent="0.2">
      <c r="A52" s="16" t="s">
        <v>186</v>
      </c>
      <c r="B52" s="4">
        <v>641900</v>
      </c>
      <c r="C52" s="4">
        <v>94500</v>
      </c>
      <c r="D52" s="4">
        <v>547400</v>
      </c>
      <c r="E52" s="4">
        <v>10821490000</v>
      </c>
      <c r="F52" s="4">
        <f t="shared" si="0"/>
        <v>169077440000</v>
      </c>
      <c r="R52" s="5">
        <v>1.8000000000000002E-2</v>
      </c>
      <c r="S52" s="4">
        <v>33526318</v>
      </c>
      <c r="T52" s="4">
        <f t="shared" si="2"/>
        <v>23261285.5</v>
      </c>
      <c r="U52" s="4">
        <f t="shared" si="3"/>
        <v>13096290</v>
      </c>
    </row>
    <row r="53" spans="1:21" x14ac:dyDescent="0.2">
      <c r="A53" s="16" t="s">
        <v>185</v>
      </c>
      <c r="B53" s="4">
        <v>2050900</v>
      </c>
      <c r="C53" s="4">
        <v>2475800</v>
      </c>
      <c r="D53" s="4">
        <v>-424900</v>
      </c>
      <c r="E53" s="4">
        <v>-8468700000</v>
      </c>
      <c r="F53" s="4">
        <f t="shared" si="0"/>
        <v>158255950000</v>
      </c>
      <c r="R53" s="5">
        <v>2.3700000000000002E-2</v>
      </c>
      <c r="S53" s="4">
        <v>26660345</v>
      </c>
      <c r="T53" s="4">
        <f t="shared" si="2"/>
        <v>26591537.5</v>
      </c>
      <c r="U53" s="4">
        <f t="shared" si="3"/>
        <v>13096290</v>
      </c>
    </row>
    <row r="54" spans="1:21" x14ac:dyDescent="0.2">
      <c r="A54" s="16" t="s">
        <v>184</v>
      </c>
      <c r="B54" s="4">
        <v>757400</v>
      </c>
      <c r="C54" s="4">
        <v>252100</v>
      </c>
      <c r="D54" s="4">
        <v>505300</v>
      </c>
      <c r="E54" s="4">
        <v>9383350000</v>
      </c>
      <c r="F54" s="4">
        <f t="shared" si="0"/>
        <v>166724650000</v>
      </c>
      <c r="R54" s="5">
        <v>6.7500000000000004E-2</v>
      </c>
      <c r="S54" s="4">
        <v>20956700</v>
      </c>
      <c r="T54" s="4">
        <f t="shared" si="2"/>
        <v>14118426.5</v>
      </c>
      <c r="U54" s="4">
        <f t="shared" si="3"/>
        <v>13096290</v>
      </c>
    </row>
    <row r="55" spans="1:21" x14ac:dyDescent="0.2">
      <c r="A55" s="16" t="s">
        <v>183</v>
      </c>
      <c r="B55" s="4">
        <v>275500</v>
      </c>
      <c r="C55" s="4">
        <v>718800</v>
      </c>
      <c r="D55" s="4">
        <v>-443300</v>
      </c>
      <c r="E55" s="4">
        <v>-8000900000</v>
      </c>
      <c r="F55" s="4">
        <f t="shared" si="0"/>
        <v>157341300000</v>
      </c>
      <c r="R55" s="5">
        <v>-2.46E-2</v>
      </c>
      <c r="S55" s="4">
        <v>15345722</v>
      </c>
      <c r="T55" s="4">
        <f t="shared" si="2"/>
        <v>13662183.5</v>
      </c>
      <c r="U55" s="4">
        <f t="shared" si="3"/>
        <v>13096290</v>
      </c>
    </row>
    <row r="56" spans="1:21" x14ac:dyDescent="0.2">
      <c r="A56" s="16" t="s">
        <v>182</v>
      </c>
      <c r="B56" s="4">
        <v>130200</v>
      </c>
      <c r="C56" s="4">
        <v>501800</v>
      </c>
      <c r="D56" s="4">
        <v>-371600</v>
      </c>
      <c r="E56" s="4">
        <v>-6712400000</v>
      </c>
      <c r="F56" s="4">
        <f t="shared" si="0"/>
        <v>165342200000</v>
      </c>
      <c r="R56" s="5">
        <v>1.11E-2</v>
      </c>
      <c r="S56" s="4">
        <v>13096290</v>
      </c>
      <c r="T56" s="4">
        <f t="shared" si="2"/>
        <v>18800910</v>
      </c>
      <c r="U56" s="4">
        <f t="shared" si="3"/>
        <v>14387741</v>
      </c>
    </row>
    <row r="57" spans="1:21" x14ac:dyDescent="0.2">
      <c r="A57" s="16" t="s">
        <v>181</v>
      </c>
      <c r="B57" s="4">
        <v>2261700</v>
      </c>
      <c r="C57" s="4">
        <v>200500</v>
      </c>
      <c r="D57" s="4">
        <v>2061200</v>
      </c>
      <c r="E57" s="4">
        <v>37691000000</v>
      </c>
      <c r="F57" s="4">
        <f t="shared" si="0"/>
        <v>172054600000</v>
      </c>
      <c r="R57" s="5">
        <v>2.8000000000000004E-3</v>
      </c>
      <c r="S57" s="4">
        <v>20788083</v>
      </c>
      <c r="T57" s="4">
        <f t="shared" si="2"/>
        <v>17004234</v>
      </c>
      <c r="U57" s="4">
        <f t="shared" si="3"/>
        <v>14387741</v>
      </c>
    </row>
    <row r="58" spans="1:21" x14ac:dyDescent="0.2">
      <c r="A58" s="16" t="s">
        <v>180</v>
      </c>
      <c r="B58" s="4">
        <v>1422000</v>
      </c>
      <c r="C58" s="4">
        <v>19300</v>
      </c>
      <c r="D58" s="4">
        <v>1402700</v>
      </c>
      <c r="E58" s="4">
        <v>24817930000</v>
      </c>
      <c r="F58" s="4">
        <f t="shared" si="0"/>
        <v>134363600000</v>
      </c>
      <c r="R58" s="5">
        <v>6.83E-2</v>
      </c>
      <c r="S58" s="4">
        <v>20818142</v>
      </c>
      <c r="T58" s="4">
        <f t="shared" si="2"/>
        <v>15484557.5</v>
      </c>
      <c r="U58" s="4">
        <f t="shared" si="3"/>
        <v>14387741</v>
      </c>
    </row>
    <row r="59" spans="1:21" x14ac:dyDescent="0.2">
      <c r="A59" s="16" t="s">
        <v>179</v>
      </c>
      <c r="B59" s="4">
        <v>110500</v>
      </c>
      <c r="C59" s="4">
        <v>907510</v>
      </c>
      <c r="D59" s="4">
        <v>-797010</v>
      </c>
      <c r="E59" s="4">
        <v>-13000190000</v>
      </c>
      <c r="F59" s="4">
        <f t="shared" si="0"/>
        <v>109545670000</v>
      </c>
      <c r="R59" s="5">
        <v>1.21E-2</v>
      </c>
      <c r="S59" s="4">
        <v>15759845</v>
      </c>
      <c r="T59" s="4">
        <f t="shared" si="2"/>
        <v>20395939</v>
      </c>
      <c r="U59" s="4">
        <f t="shared" si="3"/>
        <v>12891131</v>
      </c>
    </row>
    <row r="60" spans="1:21" x14ac:dyDescent="0.2">
      <c r="A60" s="16" t="s">
        <v>178</v>
      </c>
      <c r="B60" s="4">
        <v>1734591</v>
      </c>
      <c r="C60" s="4">
        <v>560300</v>
      </c>
      <c r="D60" s="4">
        <v>1174291</v>
      </c>
      <c r="E60" s="4">
        <v>19926020000</v>
      </c>
      <c r="F60" s="4">
        <f t="shared" si="0"/>
        <v>122545860000</v>
      </c>
      <c r="R60" s="5">
        <v>0</v>
      </c>
      <c r="S60" s="4">
        <v>20389493</v>
      </c>
      <c r="T60" s="4">
        <f t="shared" si="2"/>
        <v>12396125</v>
      </c>
      <c r="U60" s="4">
        <f t="shared" si="3"/>
        <v>12891131</v>
      </c>
    </row>
    <row r="61" spans="1:21" x14ac:dyDescent="0.2">
      <c r="A61" s="16" t="s">
        <v>177</v>
      </c>
      <c r="B61" s="4">
        <v>525577</v>
      </c>
      <c r="C61" s="4">
        <v>288190</v>
      </c>
      <c r="D61" s="4">
        <v>237387</v>
      </c>
      <c r="E61" s="4">
        <v>3879440000</v>
      </c>
      <c r="F61" s="4">
        <f t="shared" si="0"/>
        <v>102619840000</v>
      </c>
      <c r="R61" s="5">
        <v>-4.3099999999999999E-2</v>
      </c>
      <c r="S61" s="4">
        <v>14387741</v>
      </c>
      <c r="T61" s="4">
        <f t="shared" si="2"/>
        <v>15855077.5</v>
      </c>
      <c r="U61" s="4">
        <f t="shared" si="3"/>
        <v>12891131</v>
      </c>
    </row>
    <row r="62" spans="1:21" x14ac:dyDescent="0.2">
      <c r="A62" s="16" t="s">
        <v>176</v>
      </c>
      <c r="B62" s="4">
        <v>604200</v>
      </c>
      <c r="C62" s="4">
        <v>338708</v>
      </c>
      <c r="D62" s="4">
        <v>265492</v>
      </c>
      <c r="E62" s="4">
        <v>4695990000</v>
      </c>
      <c r="F62" s="4">
        <f t="shared" si="0"/>
        <v>98740400000</v>
      </c>
      <c r="R62" s="5">
        <v>6.7500000000000004E-2</v>
      </c>
      <c r="S62" s="4">
        <v>19862226</v>
      </c>
      <c r="T62" s="4">
        <f t="shared" si="2"/>
        <v>23219172.5</v>
      </c>
      <c r="U62" s="4">
        <f t="shared" si="3"/>
        <v>12891131</v>
      </c>
    </row>
    <row r="63" spans="1:21" x14ac:dyDescent="0.2">
      <c r="A63" s="16" t="s">
        <v>175</v>
      </c>
      <c r="B63" s="4">
        <v>1162400</v>
      </c>
      <c r="C63" s="4">
        <v>447900</v>
      </c>
      <c r="D63" s="4">
        <v>714500</v>
      </c>
      <c r="E63" s="4">
        <v>11578990000</v>
      </c>
      <c r="F63" s="4">
        <f t="shared" si="0"/>
        <v>94044410000</v>
      </c>
      <c r="R63" s="5">
        <v>-4.9500000000000002E-2</v>
      </c>
      <c r="S63" s="4">
        <v>32226375</v>
      </c>
      <c r="T63" s="4">
        <f t="shared" si="2"/>
        <v>14334505.5</v>
      </c>
      <c r="U63" s="4">
        <f t="shared" si="3"/>
        <v>12891131</v>
      </c>
    </row>
    <row r="64" spans="1:21" x14ac:dyDescent="0.2">
      <c r="A64" s="16" t="s">
        <v>174</v>
      </c>
      <c r="B64" s="4">
        <v>20400</v>
      </c>
      <c r="C64" s="4">
        <v>499700</v>
      </c>
      <c r="D64" s="4">
        <v>-479300</v>
      </c>
      <c r="E64" s="4">
        <v>-8481420000</v>
      </c>
      <c r="F64" s="4">
        <f t="shared" si="0"/>
        <v>82465420000</v>
      </c>
      <c r="R64" s="5">
        <v>-3.1E-2</v>
      </c>
      <c r="S64" s="4">
        <v>12891131</v>
      </c>
      <c r="T64" s="4">
        <f t="shared" si="2"/>
        <v>12776937</v>
      </c>
      <c r="U64" s="4">
        <f t="shared" si="3"/>
        <v>13190326</v>
      </c>
    </row>
    <row r="65" spans="1:21" x14ac:dyDescent="0.2">
      <c r="A65" s="16" t="s">
        <v>173</v>
      </c>
      <c r="B65" s="4">
        <v>388410</v>
      </c>
      <c r="C65" s="4">
        <v>318700</v>
      </c>
      <c r="D65" s="4">
        <v>69710</v>
      </c>
      <c r="E65" s="4">
        <v>1116730000</v>
      </c>
      <c r="F65" s="4">
        <f t="shared" si="0"/>
        <v>90946840000</v>
      </c>
      <c r="R65" s="5">
        <v>4.7400000000000005E-2</v>
      </c>
      <c r="S65" s="4">
        <v>14228077</v>
      </c>
      <c r="T65" s="4">
        <f t="shared" si="2"/>
        <v>14165066.5</v>
      </c>
      <c r="U65" s="4">
        <f t="shared" si="3"/>
        <v>10404509</v>
      </c>
    </row>
    <row r="66" spans="1:21" x14ac:dyDescent="0.2">
      <c r="A66" s="16" t="s">
        <v>172</v>
      </c>
      <c r="B66" s="4">
        <v>5000</v>
      </c>
      <c r="C66" s="4">
        <v>1051000</v>
      </c>
      <c r="D66" s="4">
        <v>-1046000</v>
      </c>
      <c r="E66" s="4">
        <v>-17978460000</v>
      </c>
      <c r="F66" s="4">
        <f t="shared" si="0"/>
        <v>89830110000</v>
      </c>
      <c r="R66" s="5">
        <v>9.0000000000000011E-3</v>
      </c>
      <c r="S66" s="4">
        <v>16813737</v>
      </c>
      <c r="T66" s="4">
        <f t="shared" si="2"/>
        <v>11919769.5</v>
      </c>
      <c r="U66" s="4">
        <f t="shared" si="3"/>
        <v>10404509</v>
      </c>
    </row>
    <row r="67" spans="1:21" x14ac:dyDescent="0.2">
      <c r="A67" s="16" t="s">
        <v>171</v>
      </c>
      <c r="B67" s="4">
        <v>913500</v>
      </c>
      <c r="C67" s="4">
        <v>316400</v>
      </c>
      <c r="D67" s="4">
        <v>597100</v>
      </c>
      <c r="E67" s="4">
        <v>9885250000</v>
      </c>
      <c r="F67" s="4">
        <f t="shared" si="0"/>
        <v>107808570000</v>
      </c>
      <c r="R67" s="5">
        <v>6.6900000000000001E-2</v>
      </c>
      <c r="S67" s="4">
        <v>13190326</v>
      </c>
      <c r="T67" s="4">
        <f t="shared" si="2"/>
        <v>16332281.5</v>
      </c>
      <c r="U67" s="4">
        <f t="shared" si="3"/>
        <v>10404509</v>
      </c>
    </row>
    <row r="68" spans="1:21" x14ac:dyDescent="0.2">
      <c r="A68" s="16" t="s">
        <v>170</v>
      </c>
      <c r="B68" s="4">
        <v>1280900</v>
      </c>
      <c r="C68" s="4">
        <v>25300</v>
      </c>
      <c r="D68" s="4">
        <v>1255600</v>
      </c>
      <c r="E68" s="4">
        <v>19926650000</v>
      </c>
      <c r="F68" s="4">
        <f t="shared" si="0"/>
        <v>97923320000</v>
      </c>
      <c r="R68" s="5">
        <v>1.3000000000000001E-2</v>
      </c>
      <c r="S68" s="4">
        <v>15209270</v>
      </c>
      <c r="T68" s="4">
        <f t="shared" si="2"/>
        <v>20082186</v>
      </c>
      <c r="U68" s="4">
        <f t="shared" si="3"/>
        <v>10404509</v>
      </c>
    </row>
    <row r="69" spans="1:21" x14ac:dyDescent="0.2">
      <c r="A69" s="16" t="s">
        <v>169</v>
      </c>
      <c r="B69" s="4">
        <v>2015113</v>
      </c>
      <c r="C69" s="4">
        <v>7000</v>
      </c>
      <c r="D69" s="4">
        <v>2008113</v>
      </c>
      <c r="E69" s="4">
        <v>32241930000</v>
      </c>
      <c r="F69" s="4">
        <f t="shared" si="0"/>
        <v>77996670000</v>
      </c>
      <c r="R69" s="5">
        <v>-5.4800000000000001E-2</v>
      </c>
      <c r="S69" s="4">
        <v>20402385</v>
      </c>
      <c r="T69" s="4">
        <f t="shared" si="2"/>
        <v>13798192.5</v>
      </c>
      <c r="U69" s="4">
        <f t="shared" si="3"/>
        <v>10404509</v>
      </c>
    </row>
    <row r="70" spans="1:21" x14ac:dyDescent="0.2">
      <c r="A70" s="16" t="s">
        <v>168</v>
      </c>
      <c r="B70" s="4">
        <v>604305</v>
      </c>
      <c r="C70" s="4">
        <v>100</v>
      </c>
      <c r="D70" s="4">
        <v>604205</v>
      </c>
      <c r="E70" s="4">
        <v>10582260000</v>
      </c>
      <c r="F70" s="4">
        <f t="shared" si="0"/>
        <v>45754740000</v>
      </c>
      <c r="R70" s="5">
        <v>-6.0100000000000001E-2</v>
      </c>
      <c r="S70" s="4">
        <v>10404509</v>
      </c>
      <c r="T70" s="4">
        <f t="shared" si="2"/>
        <v>15606654.5</v>
      </c>
      <c r="U70" s="4">
        <f t="shared" si="3"/>
        <v>11325797</v>
      </c>
    </row>
    <row r="71" spans="1:21" x14ac:dyDescent="0.2">
      <c r="A71" s="16" t="s">
        <v>167</v>
      </c>
      <c r="B71" s="4">
        <v>8980</v>
      </c>
      <c r="C71" s="4">
        <v>762700</v>
      </c>
      <c r="D71" s="4">
        <v>-753720</v>
      </c>
      <c r="E71" s="4">
        <v>-13570680000</v>
      </c>
      <c r="F71" s="4">
        <f t="shared" si="0"/>
        <v>35172480000</v>
      </c>
      <c r="R71" s="5">
        <v>-4.9000000000000002E-2</v>
      </c>
      <c r="S71" s="4">
        <v>11847929</v>
      </c>
      <c r="T71" s="4">
        <f>AVERAGE(S72,S81)</f>
        <v>11662364.5</v>
      </c>
      <c r="U71" s="4">
        <f t="shared" si="3"/>
        <v>10649213</v>
      </c>
    </row>
    <row r="72" spans="1:21" x14ac:dyDescent="0.2">
      <c r="A72" s="16" t="s">
        <v>166</v>
      </c>
      <c r="B72" s="4">
        <v>658939</v>
      </c>
      <c r="C72" s="4">
        <v>78700</v>
      </c>
      <c r="D72" s="4">
        <v>580239</v>
      </c>
      <c r="E72" s="4">
        <v>10454770000</v>
      </c>
      <c r="F72" s="4">
        <f t="shared" si="0"/>
        <v>48743160000</v>
      </c>
      <c r="R72" s="5">
        <v>2.52E-2</v>
      </c>
      <c r="S72" s="4">
        <v>14211970</v>
      </c>
      <c r="U72" s="4">
        <f t="shared" si="3"/>
        <v>10649213</v>
      </c>
    </row>
    <row r="73" spans="1:21" x14ac:dyDescent="0.2">
      <c r="A73" s="16" t="s">
        <v>165</v>
      </c>
      <c r="B73" s="4">
        <v>45685</v>
      </c>
      <c r="C73" s="4">
        <v>584100</v>
      </c>
      <c r="D73" s="4">
        <v>-538415</v>
      </c>
      <c r="E73" s="4">
        <v>-9742270000</v>
      </c>
      <c r="F73" s="4">
        <f t="shared" si="0"/>
        <v>38288390000</v>
      </c>
      <c r="R73" s="5">
        <v>8.5000000000000006E-3</v>
      </c>
      <c r="S73" s="4">
        <v>15777880</v>
      </c>
      <c r="U73" s="4">
        <f t="shared" ref="U73:U75" si="4">MIN(S74:S78)</f>
        <v>10649213</v>
      </c>
    </row>
    <row r="74" spans="1:21" x14ac:dyDescent="0.2">
      <c r="A74" s="16" t="s">
        <v>164</v>
      </c>
      <c r="B74" s="4">
        <v>987400</v>
      </c>
      <c r="C74" s="4">
        <v>71100</v>
      </c>
      <c r="D74" s="4">
        <v>916300</v>
      </c>
      <c r="E74" s="4">
        <v>15580780000</v>
      </c>
      <c r="F74" s="4">
        <f t="shared" si="0"/>
        <v>48030660000</v>
      </c>
      <c r="R74" s="5">
        <v>4.4199999999999996E-2</v>
      </c>
      <c r="S74" s="4">
        <v>11325797</v>
      </c>
      <c r="U74" s="4">
        <f t="shared" si="4"/>
        <v>10649213</v>
      </c>
    </row>
    <row r="75" spans="1:21" x14ac:dyDescent="0.2">
      <c r="A75" s="16" t="s">
        <v>163</v>
      </c>
      <c r="B75" s="4">
        <v>13500</v>
      </c>
      <c r="C75" s="4">
        <v>270000</v>
      </c>
      <c r="D75" s="4">
        <v>-256500</v>
      </c>
      <c r="E75" s="4">
        <v>-4432930000</v>
      </c>
      <c r="F75" s="4">
        <f t="shared" si="0"/>
        <v>32449880000</v>
      </c>
      <c r="R75" s="5">
        <v>-1.7299999999999999E-2</v>
      </c>
      <c r="S75" s="4">
        <v>11516396</v>
      </c>
      <c r="U75" s="4">
        <f t="shared" si="4"/>
        <v>10649213</v>
      </c>
    </row>
    <row r="76" spans="1:21" x14ac:dyDescent="0.2">
      <c r="A76" s="16" t="s">
        <v>162</v>
      </c>
      <c r="B76" s="4">
        <v>226200</v>
      </c>
      <c r="C76" s="4">
        <v>276600</v>
      </c>
      <c r="D76" s="4">
        <v>-50400</v>
      </c>
      <c r="E76" s="4">
        <v>-834090000</v>
      </c>
      <c r="F76" s="4">
        <f t="shared" si="0"/>
        <v>36882810000</v>
      </c>
      <c r="R76" s="5">
        <v>3.6000000000000004E-2</v>
      </c>
      <c r="S76" s="4">
        <v>10649213</v>
      </c>
      <c r="U76" s="4">
        <f>MIN(S77:S81)</f>
        <v>9112759</v>
      </c>
    </row>
    <row r="77" spans="1:21" x14ac:dyDescent="0.2">
      <c r="A77" s="16" t="s">
        <v>161</v>
      </c>
      <c r="B77" s="4">
        <v>2581200</v>
      </c>
      <c r="C77" s="4">
        <v>1925000</v>
      </c>
      <c r="D77" s="4">
        <v>656200</v>
      </c>
      <c r="E77" s="4">
        <v>10400500000</v>
      </c>
      <c r="F77" s="4">
        <f t="shared" si="0"/>
        <v>37716900000</v>
      </c>
      <c r="R77" s="5">
        <v>6.0999999999999995E-3</v>
      </c>
      <c r="S77" s="4">
        <v>17455293</v>
      </c>
    </row>
    <row r="78" spans="1:21" x14ac:dyDescent="0.2">
      <c r="A78" s="16" t="s">
        <v>160</v>
      </c>
      <c r="B78" s="4">
        <v>625100</v>
      </c>
      <c r="C78" s="4">
        <v>2022000</v>
      </c>
      <c r="D78" s="4">
        <v>-1396900</v>
      </c>
      <c r="E78" s="4">
        <v>-24216560000</v>
      </c>
      <c r="F78" s="4">
        <f t="shared" si="0"/>
        <v>27316400000</v>
      </c>
      <c r="R78" s="5">
        <v>-6.7400000000000002E-2</v>
      </c>
      <c r="S78" s="4">
        <v>19761987</v>
      </c>
    </row>
    <row r="79" spans="1:21" x14ac:dyDescent="0.2">
      <c r="A79" s="16" t="s">
        <v>159</v>
      </c>
      <c r="B79" s="4">
        <v>1012800</v>
      </c>
      <c r="C79" s="4">
        <v>12500</v>
      </c>
      <c r="D79" s="4">
        <v>1000300</v>
      </c>
      <c r="E79" s="4">
        <v>17355460000</v>
      </c>
      <c r="F79" s="4">
        <f t="shared" si="0"/>
        <v>51532960000</v>
      </c>
      <c r="R79" s="5">
        <v>2.8999999999999998E-3</v>
      </c>
      <c r="S79" s="4">
        <v>17191876</v>
      </c>
    </row>
    <row r="80" spans="1:21" x14ac:dyDescent="0.2">
      <c r="A80" s="16" t="s">
        <v>158</v>
      </c>
      <c r="B80" s="4">
        <v>546600</v>
      </c>
      <c r="C80" s="4">
        <v>1424800</v>
      </c>
      <c r="D80" s="4">
        <v>-878200</v>
      </c>
      <c r="E80" s="4">
        <v>-15969990000</v>
      </c>
      <c r="F80" s="4">
        <f>E80+F81</f>
        <v>34177500000</v>
      </c>
      <c r="R80" s="5">
        <v>-6.8199999999999997E-2</v>
      </c>
      <c r="S80" s="4">
        <v>19365380</v>
      </c>
    </row>
    <row r="81" spans="1:22" x14ac:dyDescent="0.2">
      <c r="A81" s="16" t="s">
        <v>157</v>
      </c>
      <c r="B81" s="4">
        <v>2729100</v>
      </c>
      <c r="C81" s="4">
        <v>118777</v>
      </c>
      <c r="D81" s="4">
        <v>2610323</v>
      </c>
      <c r="E81" s="4">
        <v>50147490000</v>
      </c>
      <c r="F81" s="4">
        <f>E81</f>
        <v>50147490000</v>
      </c>
      <c r="R81" s="5">
        <v>8.0000000000000002E-3</v>
      </c>
      <c r="S81" s="4">
        <v>9112759</v>
      </c>
    </row>
    <row r="82" spans="1:22" x14ac:dyDescent="0.2">
      <c r="A82" s="2"/>
      <c r="B82" s="4"/>
      <c r="C82" s="4"/>
      <c r="D82" s="4"/>
      <c r="E82" s="4"/>
      <c r="F82" s="4">
        <f>E82</f>
        <v>0</v>
      </c>
      <c r="G82" s="4"/>
      <c r="H82" s="4"/>
      <c r="I82" s="4"/>
      <c r="J82" s="4"/>
      <c r="K82" s="4"/>
      <c r="L82" s="4"/>
      <c r="M82" s="4"/>
      <c r="N82" s="4"/>
      <c r="O82" s="4"/>
      <c r="P82" s="4"/>
      <c r="Q82" s="4"/>
      <c r="R82" s="4"/>
      <c r="S82" s="4"/>
      <c r="T82" s="5"/>
      <c r="U82" s="5"/>
      <c r="V82" s="5"/>
    </row>
    <row r="83" spans="1:22" x14ac:dyDescent="0.2">
      <c r="A83" s="2"/>
      <c r="B83" s="4"/>
      <c r="C83" s="4"/>
      <c r="D83" s="4"/>
      <c r="E83" s="4"/>
      <c r="F83" s="4"/>
      <c r="G83" s="4"/>
      <c r="H83" s="4"/>
      <c r="I83" s="4"/>
      <c r="J83" s="4"/>
      <c r="K83" s="4"/>
      <c r="L83" s="4"/>
      <c r="M83" s="4"/>
      <c r="N83" s="4"/>
      <c r="O83" s="4"/>
      <c r="P83" s="4"/>
      <c r="Q83" s="4"/>
      <c r="R83" s="4"/>
      <c r="S83" s="4"/>
      <c r="T83" s="5"/>
      <c r="U83" s="5"/>
      <c r="V83" s="5"/>
    </row>
    <row r="84" spans="1:22" x14ac:dyDescent="0.2">
      <c r="A84" s="2"/>
      <c r="B84" s="4"/>
      <c r="C84" s="4"/>
      <c r="D84" s="4"/>
      <c r="E84" s="4"/>
      <c r="F84" s="4"/>
      <c r="G84" s="4"/>
      <c r="H84" s="4"/>
      <c r="I84" s="4"/>
      <c r="J84" s="4"/>
      <c r="K84" s="4"/>
      <c r="L84" s="4"/>
      <c r="M84" s="4"/>
      <c r="N84" s="4"/>
      <c r="O84" s="4"/>
      <c r="P84" s="4"/>
      <c r="Q84" s="4"/>
      <c r="R84" s="4"/>
      <c r="S84" s="4"/>
      <c r="T84" s="5"/>
      <c r="U84" s="5"/>
      <c r="V84" s="5"/>
    </row>
    <row r="85" spans="1:22" x14ac:dyDescent="0.2">
      <c r="A85" s="2"/>
      <c r="B85" s="4"/>
      <c r="C85" s="4"/>
      <c r="D85" s="4"/>
      <c r="E85" s="4"/>
      <c r="F85" s="4"/>
      <c r="G85" s="4"/>
      <c r="H85" s="4"/>
      <c r="I85" s="4"/>
      <c r="J85" s="4"/>
      <c r="K85" s="4"/>
      <c r="L85" s="4"/>
      <c r="M85" s="4"/>
      <c r="N85" s="4"/>
      <c r="O85" s="4"/>
      <c r="P85" s="4"/>
      <c r="Q85" s="4"/>
      <c r="R85" s="4"/>
      <c r="S85" s="4"/>
      <c r="T85" s="5"/>
      <c r="U85" s="5"/>
      <c r="V85" s="5"/>
    </row>
    <row r="86" spans="1:22" x14ac:dyDescent="0.2">
      <c r="A86" s="2"/>
      <c r="B86" s="4"/>
      <c r="C86" s="4"/>
      <c r="D86" s="4"/>
      <c r="E86" s="4"/>
      <c r="F86" s="4"/>
      <c r="G86" s="4"/>
      <c r="H86" s="4"/>
      <c r="I86" s="4"/>
      <c r="J86" s="4"/>
      <c r="K86" s="4"/>
      <c r="L86" s="4"/>
      <c r="M86" s="4"/>
      <c r="N86" s="4"/>
      <c r="O86" s="4"/>
      <c r="P86" s="4"/>
      <c r="Q86" s="4"/>
      <c r="R86" s="4"/>
      <c r="S86" s="4"/>
      <c r="T86" s="5"/>
      <c r="U86" s="5"/>
      <c r="V86" s="5"/>
    </row>
    <row r="87" spans="1:22" x14ac:dyDescent="0.2">
      <c r="A87" s="2"/>
      <c r="B87" s="4"/>
      <c r="C87" s="4"/>
      <c r="D87" s="4"/>
      <c r="E87" s="4"/>
      <c r="F87" s="4"/>
      <c r="G87" s="4"/>
      <c r="H87" s="4"/>
      <c r="I87" s="4"/>
      <c r="J87" s="4"/>
      <c r="K87" s="4"/>
      <c r="L87" s="4"/>
      <c r="M87" s="4"/>
      <c r="N87" s="4"/>
      <c r="O87" s="4"/>
      <c r="P87" s="4"/>
      <c r="Q87" s="4"/>
      <c r="R87" s="4"/>
      <c r="S87" s="4"/>
      <c r="T87" s="5"/>
      <c r="U87" s="5"/>
      <c r="V87" s="5"/>
    </row>
    <row r="88" spans="1:22" x14ac:dyDescent="0.2">
      <c r="A88" s="2"/>
      <c r="B88" s="4"/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5"/>
      <c r="U88" s="5"/>
      <c r="V88" s="5"/>
    </row>
    <row r="89" spans="1:22" x14ac:dyDescent="0.2">
      <c r="A89" s="2"/>
      <c r="B89" s="4"/>
      <c r="C89" s="4"/>
      <c r="D89" s="4"/>
      <c r="E89" s="4"/>
      <c r="F89" s="4"/>
      <c r="G89" s="4"/>
      <c r="H89" s="4"/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  <c r="T89" s="5"/>
      <c r="U89" s="5"/>
      <c r="V89" s="5"/>
    </row>
    <row r="90" spans="1:22" x14ac:dyDescent="0.2">
      <c r="A90" s="2"/>
      <c r="B90" s="4"/>
      <c r="C90" s="4"/>
      <c r="D90" s="4"/>
      <c r="E90" s="4"/>
      <c r="F90" s="4"/>
      <c r="G90" s="4"/>
      <c r="H90" s="4"/>
      <c r="I90" s="4"/>
      <c r="J90" s="4"/>
      <c r="K90" s="4"/>
      <c r="L90" s="4"/>
      <c r="M90" s="4"/>
      <c r="N90" s="4"/>
      <c r="O90" s="4"/>
      <c r="P90" s="4"/>
      <c r="Q90" s="4"/>
      <c r="R90" s="4"/>
      <c r="S90" s="4"/>
      <c r="T90" s="5"/>
      <c r="U90" s="5"/>
      <c r="V90" s="5"/>
    </row>
    <row r="91" spans="1:22" x14ac:dyDescent="0.2">
      <c r="A91" s="2"/>
      <c r="B91" s="4"/>
      <c r="C91" s="4"/>
      <c r="D91" s="4"/>
      <c r="E91" s="4"/>
      <c r="F91" s="4"/>
      <c r="G91" s="4"/>
      <c r="H91" s="4"/>
      <c r="I91" s="4"/>
      <c r="J91" s="4"/>
      <c r="K91" s="4"/>
      <c r="L91" s="4"/>
      <c r="M91" s="4"/>
      <c r="N91" s="4"/>
      <c r="O91" s="4"/>
      <c r="P91" s="4"/>
      <c r="Q91" s="4"/>
      <c r="R91" s="4"/>
      <c r="S91" s="4"/>
      <c r="T91" s="5"/>
      <c r="U91" s="5"/>
      <c r="V91" s="5"/>
    </row>
    <row r="92" spans="1:22" x14ac:dyDescent="0.2">
      <c r="A92" s="6"/>
      <c r="B92" s="4"/>
      <c r="C92" s="4"/>
      <c r="D92" s="4"/>
      <c r="E92" s="4"/>
      <c r="F92" s="4"/>
      <c r="G92" s="4"/>
      <c r="H92" s="4"/>
      <c r="I92" s="4"/>
      <c r="J92" s="4"/>
      <c r="K92" s="4"/>
      <c r="L92" s="4"/>
      <c r="M92" s="4"/>
      <c r="N92" s="4"/>
      <c r="O92" s="4"/>
      <c r="P92" s="4"/>
      <c r="Q92" s="4"/>
      <c r="R92" s="4"/>
      <c r="S92" s="4"/>
      <c r="T92" s="5"/>
      <c r="U92" s="5"/>
      <c r="V92" s="5"/>
    </row>
    <row r="93" spans="1:22" x14ac:dyDescent="0.2">
      <c r="A93" s="6"/>
      <c r="B93" s="4"/>
      <c r="C93" s="4"/>
      <c r="D93" s="4"/>
      <c r="E93" s="4"/>
      <c r="F93" s="4"/>
      <c r="G93" s="4"/>
      <c r="H93" s="4"/>
      <c r="I93" s="4"/>
      <c r="J93" s="4"/>
      <c r="K93" s="4"/>
      <c r="L93" s="4"/>
      <c r="M93" s="4"/>
      <c r="N93" s="4"/>
      <c r="O93" s="4"/>
      <c r="P93" s="4"/>
      <c r="Q93" s="4"/>
      <c r="R93" s="4"/>
      <c r="S93" s="4"/>
      <c r="T93" s="5"/>
      <c r="U93" s="5"/>
      <c r="V93" s="5"/>
    </row>
    <row r="94" spans="1:22" x14ac:dyDescent="0.2">
      <c r="A94" s="6"/>
      <c r="B94" s="4"/>
      <c r="C94" s="4"/>
      <c r="D94" s="4"/>
      <c r="E94" s="4"/>
      <c r="F94" s="4"/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5"/>
      <c r="U94" s="5"/>
      <c r="V94" s="5"/>
    </row>
    <row r="95" spans="1:22" x14ac:dyDescent="0.2">
      <c r="A95" s="6"/>
      <c r="B95" s="4"/>
      <c r="C95" s="4"/>
      <c r="D95" s="4"/>
      <c r="E95" s="4"/>
      <c r="F95" s="4"/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5"/>
      <c r="U95" s="5"/>
      <c r="V95" s="5"/>
    </row>
    <row r="96" spans="1:22" x14ac:dyDescent="0.2">
      <c r="A96" s="6"/>
      <c r="B96" s="4"/>
      <c r="C96" s="4"/>
      <c r="D96" s="4"/>
      <c r="E96" s="4"/>
      <c r="F96" s="4"/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5"/>
      <c r="U96" s="5"/>
      <c r="V96" s="5"/>
    </row>
    <row r="97" spans="1:22" x14ac:dyDescent="0.2">
      <c r="A97" s="6"/>
      <c r="B97" s="4"/>
      <c r="C97" s="4"/>
      <c r="D97" s="4"/>
      <c r="E97" s="4"/>
      <c r="F97" s="4"/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5"/>
      <c r="U97" s="5"/>
      <c r="V97" s="5"/>
    </row>
    <row r="98" spans="1:22" x14ac:dyDescent="0.2">
      <c r="A98" s="6"/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5"/>
      <c r="U98" s="5"/>
      <c r="V98" s="5"/>
    </row>
    <row r="99" spans="1:22" x14ac:dyDescent="0.2">
      <c r="A99" s="6"/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5"/>
      <c r="U99" s="5"/>
      <c r="V99" s="5"/>
    </row>
    <row r="100" spans="1:22" x14ac:dyDescent="0.2">
      <c r="A100" s="6"/>
      <c r="B100" s="4"/>
      <c r="C100" s="4"/>
      <c r="D100" s="4"/>
      <c r="E100" s="4"/>
      <c r="F100" s="4"/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5"/>
      <c r="U100" s="5"/>
      <c r="V100" s="5"/>
    </row>
    <row r="101" spans="1:22" x14ac:dyDescent="0.2">
      <c r="A101" s="6"/>
      <c r="B101" s="4"/>
      <c r="C101" s="4"/>
      <c r="D101" s="4"/>
      <c r="E101" s="4"/>
      <c r="F101" s="4"/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5"/>
      <c r="U101" s="5"/>
      <c r="V101" s="5"/>
    </row>
    <row r="102" spans="1:22" x14ac:dyDescent="0.2">
      <c r="A102" s="2"/>
      <c r="B102" s="4"/>
      <c r="C102" s="4"/>
      <c r="D102" s="4"/>
      <c r="E102" s="4"/>
      <c r="F102" s="4"/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5"/>
      <c r="U102" s="5"/>
      <c r="V102" s="5"/>
    </row>
    <row r="103" spans="1:22" x14ac:dyDescent="0.2">
      <c r="A103" s="2"/>
      <c r="B103" s="4"/>
      <c r="C103" s="4"/>
      <c r="D103" s="4"/>
      <c r="E103" s="4"/>
      <c r="F103" s="4"/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5"/>
      <c r="U103" s="5"/>
      <c r="V103" s="5"/>
    </row>
    <row r="104" spans="1:22" x14ac:dyDescent="0.2">
      <c r="A104" s="6"/>
      <c r="B104" s="4"/>
      <c r="C104" s="4"/>
      <c r="D104" s="4"/>
      <c r="E104" s="4"/>
      <c r="F104" s="4"/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5"/>
      <c r="U104" s="5"/>
      <c r="V104" s="5"/>
    </row>
    <row r="105" spans="1:22" x14ac:dyDescent="0.2">
      <c r="A105" s="6"/>
      <c r="B105" s="4"/>
      <c r="C105" s="4"/>
      <c r="D105" s="4"/>
      <c r="E105" s="4"/>
      <c r="F105" s="4"/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5"/>
      <c r="U105" s="5"/>
      <c r="V105" s="5"/>
    </row>
    <row r="106" spans="1:22" x14ac:dyDescent="0.2">
      <c r="A106" s="6"/>
      <c r="B106" s="4"/>
      <c r="C106" s="4"/>
      <c r="D106" s="4"/>
      <c r="E106" s="4"/>
      <c r="F106" s="4"/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5"/>
      <c r="U106" s="5"/>
      <c r="V106" s="5"/>
    </row>
    <row r="107" spans="1:22" x14ac:dyDescent="0.2">
      <c r="A107" s="6"/>
      <c r="B107" s="4"/>
      <c r="C107" s="4"/>
      <c r="D107" s="4"/>
      <c r="E107" s="4"/>
      <c r="F107" s="4"/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5"/>
      <c r="U107" s="5"/>
      <c r="V107" s="5"/>
    </row>
    <row r="108" spans="1:22" x14ac:dyDescent="0.2">
      <c r="A108" s="6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5"/>
      <c r="U108" s="5"/>
      <c r="V108" s="5"/>
    </row>
    <row r="109" spans="1:22" x14ac:dyDescent="0.2">
      <c r="A109" s="6"/>
      <c r="B109" s="4"/>
      <c r="C109" s="4"/>
      <c r="D109" s="4"/>
      <c r="E109" s="4"/>
      <c r="F109" s="4"/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5"/>
      <c r="U109" s="5"/>
      <c r="V109" s="5"/>
    </row>
    <row r="110" spans="1:22" x14ac:dyDescent="0.2">
      <c r="A110" s="6"/>
      <c r="B110" s="4"/>
      <c r="C110" s="4"/>
      <c r="D110" s="4"/>
      <c r="E110" s="4"/>
      <c r="F110" s="4"/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5"/>
      <c r="U110" s="5"/>
      <c r="V110" s="5"/>
    </row>
    <row r="111" spans="1:22" x14ac:dyDescent="0.2">
      <c r="A111" s="6"/>
      <c r="B111" s="4"/>
      <c r="C111" s="4"/>
      <c r="D111" s="4"/>
      <c r="E111" s="4"/>
      <c r="F111" s="4"/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5"/>
      <c r="U111" s="5"/>
      <c r="V111" s="5"/>
    </row>
    <row r="112" spans="1:22" x14ac:dyDescent="0.2">
      <c r="A112" s="6"/>
      <c r="B112" s="4"/>
      <c r="C112" s="4"/>
      <c r="D112" s="4"/>
      <c r="E112" s="4"/>
      <c r="F112" s="4"/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5"/>
      <c r="U112" s="5"/>
      <c r="V112" s="5"/>
    </row>
    <row r="113" spans="1:22" x14ac:dyDescent="0.2">
      <c r="A113" s="6"/>
      <c r="B113" s="4"/>
      <c r="C113" s="4"/>
      <c r="D113" s="4"/>
      <c r="E113" s="4"/>
      <c r="F113" s="4"/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5"/>
      <c r="U113" s="5"/>
      <c r="V113" s="5"/>
    </row>
    <row r="114" spans="1:22" x14ac:dyDescent="0.2">
      <c r="A114" s="6"/>
      <c r="B114" s="4"/>
      <c r="C114" s="4"/>
      <c r="D114" s="4"/>
      <c r="E114" s="4"/>
      <c r="F114" s="4"/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5"/>
      <c r="U114" s="5"/>
      <c r="V114" s="5"/>
    </row>
    <row r="115" spans="1:22" x14ac:dyDescent="0.2">
      <c r="A115" s="6"/>
      <c r="B115" s="4"/>
      <c r="C115" s="4"/>
      <c r="D115" s="4"/>
      <c r="E115" s="4"/>
      <c r="F115" s="4"/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5"/>
      <c r="U115" s="5"/>
      <c r="V115" s="5"/>
    </row>
    <row r="116" spans="1:22" x14ac:dyDescent="0.2">
      <c r="A116" s="6"/>
      <c r="B116" s="4"/>
      <c r="C116" s="4"/>
      <c r="D116" s="4"/>
      <c r="E116" s="4"/>
      <c r="F116" s="4"/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5"/>
      <c r="U116" s="5"/>
      <c r="V116" s="5"/>
    </row>
    <row r="117" spans="1:22" x14ac:dyDescent="0.2">
      <c r="A117" s="2"/>
      <c r="B117" s="4"/>
      <c r="C117" s="4"/>
      <c r="D117" s="4"/>
      <c r="E117" s="4"/>
      <c r="F117" s="4"/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5"/>
      <c r="U117" s="5"/>
      <c r="V117" s="5"/>
    </row>
    <row r="118" spans="1:22" x14ac:dyDescent="0.2">
      <c r="A118" s="2"/>
      <c r="B118" s="4"/>
      <c r="C118" s="4"/>
      <c r="D118" s="4"/>
      <c r="E118" s="4"/>
      <c r="F118" s="4"/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5"/>
      <c r="U118" s="5"/>
      <c r="V118" s="5"/>
    </row>
    <row r="119" spans="1:22" x14ac:dyDescent="0.2">
      <c r="A119" s="2"/>
      <c r="B119" s="4"/>
      <c r="C119" s="4"/>
      <c r="D119" s="4"/>
      <c r="E119" s="4"/>
      <c r="F119" s="4"/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5"/>
      <c r="U119" s="5"/>
      <c r="V119" s="5"/>
    </row>
    <row r="120" spans="1:22" x14ac:dyDescent="0.2">
      <c r="A120" s="2"/>
      <c r="B120" s="4"/>
      <c r="C120" s="4"/>
      <c r="D120" s="4"/>
      <c r="E120" s="4"/>
      <c r="F120" s="4"/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5"/>
      <c r="U120" s="5"/>
      <c r="V120" s="5"/>
    </row>
    <row r="121" spans="1:22" x14ac:dyDescent="0.2">
      <c r="A121" s="2"/>
      <c r="B121" s="4"/>
      <c r="C121" s="4"/>
      <c r="D121" s="4"/>
      <c r="E121" s="4"/>
      <c r="F121" s="4"/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5"/>
      <c r="U121" s="5"/>
      <c r="V121" s="5"/>
    </row>
    <row r="122" spans="1:22" x14ac:dyDescent="0.2">
      <c r="A122" s="2"/>
      <c r="B122" s="4"/>
      <c r="C122" s="4"/>
      <c r="D122" s="4"/>
      <c r="E122" s="4"/>
      <c r="F122" s="4"/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5"/>
      <c r="U122" s="5"/>
      <c r="V122" s="5"/>
    </row>
    <row r="123" spans="1:22" x14ac:dyDescent="0.2">
      <c r="A123" s="2"/>
      <c r="B123" s="4"/>
      <c r="C123" s="4"/>
      <c r="D123" s="4"/>
      <c r="E123" s="4"/>
      <c r="F123" s="4"/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5"/>
      <c r="U123" s="5"/>
      <c r="V123" s="5"/>
    </row>
    <row r="124" spans="1:22" x14ac:dyDescent="0.2">
      <c r="A124" s="2"/>
      <c r="B124" s="4"/>
      <c r="C124" s="4"/>
      <c r="D124" s="4"/>
      <c r="E124" s="4"/>
      <c r="F124" s="4"/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5"/>
      <c r="U124" s="5"/>
      <c r="V124" s="5"/>
    </row>
    <row r="125" spans="1:22" x14ac:dyDescent="0.2">
      <c r="A125" s="2"/>
      <c r="B125" s="4"/>
      <c r="C125" s="4"/>
      <c r="D125" s="4"/>
      <c r="E125" s="4"/>
      <c r="F125" s="4"/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5"/>
      <c r="U125" s="5"/>
      <c r="V125" s="5"/>
    </row>
    <row r="126" spans="1:22" x14ac:dyDescent="0.2">
      <c r="A126" s="2"/>
      <c r="B126" s="4"/>
      <c r="C126" s="4"/>
      <c r="D126" s="4"/>
      <c r="E126" s="4"/>
      <c r="F126" s="4"/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5"/>
      <c r="U126" s="5"/>
      <c r="V126" s="5"/>
    </row>
    <row r="127" spans="1:22" x14ac:dyDescent="0.2">
      <c r="A127" s="2"/>
      <c r="B127" s="4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5"/>
      <c r="U127" s="5"/>
      <c r="V127" s="5"/>
    </row>
    <row r="128" spans="1:22" x14ac:dyDescent="0.2">
      <c r="A128" s="2"/>
      <c r="B128" s="4"/>
      <c r="C128" s="4"/>
      <c r="D128" s="4"/>
      <c r="E128" s="4"/>
      <c r="F128" s="4"/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5"/>
      <c r="U128" s="5"/>
      <c r="V128" s="5"/>
    </row>
    <row r="129" spans="1:22" x14ac:dyDescent="0.2">
      <c r="A129" s="2"/>
      <c r="B129" s="4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5"/>
      <c r="U129" s="5"/>
      <c r="V129" s="5"/>
    </row>
    <row r="130" spans="1:22" x14ac:dyDescent="0.2">
      <c r="A130" s="2"/>
      <c r="B130" s="4"/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5"/>
      <c r="U130" s="5"/>
      <c r="V130" s="5"/>
    </row>
    <row r="131" spans="1:22" x14ac:dyDescent="0.2">
      <c r="A131" s="2"/>
      <c r="B131" s="4"/>
      <c r="C131" s="4"/>
      <c r="D131" s="4"/>
      <c r="E131" s="4"/>
      <c r="F131" s="4"/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5"/>
      <c r="U131" s="5"/>
      <c r="V131" s="5"/>
    </row>
    <row r="132" spans="1:22" x14ac:dyDescent="0.2">
      <c r="A132" s="2"/>
      <c r="B132" s="4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5"/>
      <c r="U132" s="5"/>
      <c r="V132" s="5"/>
    </row>
    <row r="133" spans="1:22" x14ac:dyDescent="0.2">
      <c r="A133" s="2"/>
      <c r="B133" s="4"/>
      <c r="C133" s="4"/>
      <c r="D133" s="4"/>
      <c r="E133" s="4"/>
      <c r="F133" s="4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5"/>
    </row>
    <row r="134" spans="1:22" x14ac:dyDescent="0.2">
      <c r="A134" s="2"/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8"/>
    </row>
    <row r="135" spans="1:22" x14ac:dyDescent="0.2">
      <c r="A135" s="2"/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8"/>
    </row>
    <row r="136" spans="1:22" x14ac:dyDescent="0.2">
      <c r="A136" s="2"/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8"/>
    </row>
    <row r="137" spans="1:22" x14ac:dyDescent="0.2">
      <c r="A137" s="6"/>
      <c r="B137" s="4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5"/>
      <c r="U137" s="5"/>
      <c r="V137" s="8"/>
    </row>
    <row r="138" spans="1:22" x14ac:dyDescent="0.2">
      <c r="A138" s="6"/>
      <c r="B138" s="4"/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5"/>
      <c r="U138" s="5"/>
      <c r="V138" s="8"/>
    </row>
    <row r="139" spans="1:22" x14ac:dyDescent="0.2">
      <c r="A139" s="6"/>
      <c r="B139" s="4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5"/>
      <c r="U139" s="5"/>
      <c r="V139" s="8"/>
    </row>
    <row r="140" spans="1:22" x14ac:dyDescent="0.2">
      <c r="A140" s="6"/>
      <c r="B140" s="4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5"/>
      <c r="U140" s="5"/>
      <c r="V140" s="8"/>
    </row>
    <row r="141" spans="1:22" x14ac:dyDescent="0.2">
      <c r="A141" s="6"/>
      <c r="B141" s="4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5"/>
      <c r="U141" s="5"/>
      <c r="V141" s="8"/>
    </row>
    <row r="142" spans="1:22" x14ac:dyDescent="0.2">
      <c r="A142" s="2"/>
      <c r="B142" s="4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5"/>
      <c r="U142" s="5"/>
      <c r="V142" s="8"/>
    </row>
    <row r="143" spans="1:22" x14ac:dyDescent="0.2">
      <c r="A143" s="2"/>
      <c r="B143" s="4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5"/>
      <c r="U143" s="5"/>
      <c r="V143" s="8"/>
    </row>
    <row r="144" spans="1:22" x14ac:dyDescent="0.2">
      <c r="A144" s="2"/>
      <c r="B144" s="4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5"/>
      <c r="U144" s="5"/>
      <c r="V144" s="8"/>
    </row>
    <row r="145" spans="1:22" x14ac:dyDescent="0.2">
      <c r="A145" s="2"/>
      <c r="B145" s="4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5"/>
      <c r="U145" s="5"/>
      <c r="V145" s="8"/>
    </row>
    <row r="146" spans="1:22" x14ac:dyDescent="0.2">
      <c r="A146" s="2"/>
      <c r="B146" s="4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5"/>
      <c r="U146" s="5"/>
      <c r="V146" s="8"/>
    </row>
    <row r="172" spans="1:3" x14ac:dyDescent="0.2">
      <c r="A172" t="e" cm="1">
        <f t="array" aca="1" ref="A172" ca="1">INDIRECT("'" &amp; E1 &amp; "'!$A$2:$A$66")</f>
        <v>#REF!</v>
      </c>
      <c r="B172" t="e" cm="1">
        <f t="array" aca="1" ref="B172" ca="1">INDIRECT("'" &amp; E1 &amp; "'!$B$2:$B$66")</f>
        <v>#REF!</v>
      </c>
      <c r="C172" t="e" cm="1">
        <f t="array" aca="1" ref="C172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994FF9-FF7B-C342-920B-C059AEF1CC46}">
  <sheetPr codeName="Sheet31"/>
  <dimension ref="A1:W172"/>
  <sheetViews>
    <sheetView topLeftCell="D1" workbookViewId="0">
      <pane ySplit="2" topLeftCell="A3" activePane="bottomLeft" state="frozen"/>
      <selection activeCell="N24" sqref="N24"/>
      <selection pane="bottomLeft" activeCell="N24" sqref="N24"/>
    </sheetView>
  </sheetViews>
  <sheetFormatPr baseColWidth="10" defaultRowHeight="16" x14ac:dyDescent="0.2"/>
  <cols>
    <col min="1" max="1" width="21.1640625" customWidth="1"/>
    <col min="2" max="2" width="16" customWidth="1"/>
    <col min="3" max="3" width="14.1640625" customWidth="1"/>
    <col min="4" max="4" width="16" customWidth="1"/>
    <col min="5" max="5" width="19.1640625" customWidth="1"/>
    <col min="6" max="6" width="21.5" customWidth="1"/>
    <col min="10" max="10" width="18.33203125" customWidth="1"/>
    <col min="11" max="11" width="16.6640625" customWidth="1"/>
    <col min="18" max="18" width="13" customWidth="1"/>
    <col min="19" max="19" width="14.33203125" customWidth="1"/>
  </cols>
  <sheetData>
    <row r="1" spans="1:22" x14ac:dyDescent="0.2">
      <c r="B1" s="72" t="s">
        <v>5</v>
      </c>
      <c r="C1" s="72"/>
      <c r="D1" s="72"/>
      <c r="E1" s="72"/>
      <c r="F1" s="72"/>
      <c r="G1" s="73" t="s">
        <v>6</v>
      </c>
      <c r="H1" s="73"/>
      <c r="I1" s="73"/>
      <c r="J1" s="73"/>
      <c r="K1" s="73"/>
      <c r="L1" s="74" t="s">
        <v>15</v>
      </c>
      <c r="M1" s="74"/>
      <c r="N1" s="74"/>
      <c r="O1" s="74"/>
      <c r="P1" s="74"/>
      <c r="Q1" s="74"/>
      <c r="R1" s="74"/>
      <c r="S1" s="74"/>
      <c r="T1" s="74"/>
      <c r="U1" s="74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235</v>
      </c>
      <c r="O2" s="1" t="s">
        <v>236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257</v>
      </c>
      <c r="U2" s="1" t="s">
        <v>258</v>
      </c>
      <c r="V2" s="1" t="s">
        <v>237</v>
      </c>
    </row>
    <row r="3" spans="1:22" x14ac:dyDescent="0.2">
      <c r="A3" s="16" t="s">
        <v>294</v>
      </c>
      <c r="B3" s="4">
        <v>1086448</v>
      </c>
      <c r="C3" s="4">
        <v>306800</v>
      </c>
      <c r="D3" s="4">
        <v>779648</v>
      </c>
      <c r="E3" s="4">
        <v>30449260000</v>
      </c>
      <c r="F3" s="4">
        <f t="shared" ref="F3:F79" si="0">E3+F4</f>
        <v>254312068042</v>
      </c>
      <c r="G3" s="4">
        <v>102300</v>
      </c>
      <c r="H3" s="4">
        <v>10300</v>
      </c>
      <c r="I3" s="4">
        <v>92000</v>
      </c>
      <c r="J3" s="4">
        <v>3596735000</v>
      </c>
      <c r="K3" s="4">
        <f t="shared" ref="K3:K25" si="1">K4+J3</f>
        <v>42652730000</v>
      </c>
      <c r="L3" s="4">
        <v>820</v>
      </c>
      <c r="M3" s="4">
        <v>1744</v>
      </c>
      <c r="N3" s="4">
        <v>99</v>
      </c>
      <c r="O3" s="4">
        <v>154</v>
      </c>
      <c r="P3" s="4">
        <v>1021100</v>
      </c>
      <c r="Q3" s="4">
        <v>2030100</v>
      </c>
      <c r="R3" s="5">
        <v>3.9000000000000003E-3</v>
      </c>
      <c r="S3" s="4">
        <v>3358800</v>
      </c>
      <c r="T3" s="4">
        <f t="shared" ref="T3:T70" si="2">AVERAGE(S4,S13)</f>
        <v>5271704.5</v>
      </c>
      <c r="U3" s="4">
        <f t="shared" ref="U3:U72" si="3">MIN(S4:S8)</f>
        <v>1255322</v>
      </c>
      <c r="V3" s="5">
        <v>1.9E-2</v>
      </c>
    </row>
    <row r="4" spans="1:22" x14ac:dyDescent="0.2">
      <c r="A4" s="16" t="s">
        <v>293</v>
      </c>
      <c r="B4" s="4">
        <v>700210</v>
      </c>
      <c r="C4" s="4">
        <v>420200</v>
      </c>
      <c r="D4" s="4">
        <v>280010</v>
      </c>
      <c r="E4" s="4">
        <v>10736960000</v>
      </c>
      <c r="F4" s="4">
        <f t="shared" si="0"/>
        <v>223862808042</v>
      </c>
      <c r="G4" s="4">
        <v>151000</v>
      </c>
      <c r="H4" s="4">
        <v>10100</v>
      </c>
      <c r="I4" s="4">
        <v>140900</v>
      </c>
      <c r="J4" s="4">
        <v>5345320000</v>
      </c>
      <c r="K4" s="4">
        <f t="shared" si="1"/>
        <v>39055995000</v>
      </c>
      <c r="L4" s="4">
        <v>4020</v>
      </c>
      <c r="M4" s="4">
        <v>2235</v>
      </c>
      <c r="N4" s="4">
        <v>465</v>
      </c>
      <c r="O4" s="4">
        <v>247</v>
      </c>
      <c r="P4" s="4">
        <v>5233800</v>
      </c>
      <c r="Q4" s="4">
        <v>2800900</v>
      </c>
      <c r="R4" s="5">
        <v>5.2499999999999998E-2</v>
      </c>
      <c r="S4" s="4">
        <v>8475300</v>
      </c>
      <c r="T4" s="4">
        <f t="shared" si="2"/>
        <v>2601358.5</v>
      </c>
      <c r="U4" s="4">
        <f t="shared" si="3"/>
        <v>1255322</v>
      </c>
      <c r="V4" s="5">
        <v>5.1900000000000002E-2</v>
      </c>
    </row>
    <row r="5" spans="1:22" x14ac:dyDescent="0.2">
      <c r="A5" s="16" t="s">
        <v>292</v>
      </c>
      <c r="B5" s="4">
        <v>15460</v>
      </c>
      <c r="C5" s="4">
        <v>42900</v>
      </c>
      <c r="D5" s="4">
        <v>-27440</v>
      </c>
      <c r="E5" s="4">
        <v>-1009250000</v>
      </c>
      <c r="F5" s="4">
        <f t="shared" si="0"/>
        <v>213125848042</v>
      </c>
      <c r="G5" s="4">
        <v>0</v>
      </c>
      <c r="H5" s="4">
        <v>0</v>
      </c>
      <c r="I5" s="4">
        <v>0</v>
      </c>
      <c r="J5" s="4">
        <v>-1396170000</v>
      </c>
      <c r="K5" s="4">
        <f t="shared" si="1"/>
        <v>33710675000</v>
      </c>
      <c r="L5" s="4">
        <v>788</v>
      </c>
      <c r="M5" s="4">
        <v>830</v>
      </c>
      <c r="N5" s="4">
        <v>112</v>
      </c>
      <c r="O5" s="4">
        <v>94</v>
      </c>
      <c r="P5" s="4">
        <v>1120500</v>
      </c>
      <c r="Q5" s="4">
        <v>975500</v>
      </c>
      <c r="R5" s="5">
        <v>5.5000000000000005E-3</v>
      </c>
      <c r="S5" s="4">
        <v>2189102</v>
      </c>
      <c r="T5" s="4">
        <f t="shared" si="2"/>
        <v>1197498</v>
      </c>
      <c r="U5" s="4">
        <f t="shared" si="3"/>
        <v>1255322</v>
      </c>
      <c r="V5" s="5">
        <v>2.1400000000000002E-2</v>
      </c>
    </row>
    <row r="6" spans="1:22" x14ac:dyDescent="0.2">
      <c r="A6" s="16" t="s">
        <v>291</v>
      </c>
      <c r="B6" s="4">
        <v>255140</v>
      </c>
      <c r="C6" s="4">
        <v>144200</v>
      </c>
      <c r="D6" s="4">
        <v>110940</v>
      </c>
      <c r="E6" s="4">
        <v>4059170000</v>
      </c>
      <c r="F6" s="4">
        <f t="shared" si="0"/>
        <v>214135098042</v>
      </c>
      <c r="G6" s="4">
        <v>219300</v>
      </c>
      <c r="H6" s="4">
        <v>61200</v>
      </c>
      <c r="I6" s="4">
        <v>158100</v>
      </c>
      <c r="J6" s="4">
        <v>5785040000</v>
      </c>
      <c r="K6" s="4">
        <f t="shared" si="1"/>
        <v>35106845000</v>
      </c>
      <c r="L6" s="4">
        <v>668</v>
      </c>
      <c r="M6" s="4">
        <v>409</v>
      </c>
      <c r="N6" s="4">
        <v>67</v>
      </c>
      <c r="O6" s="4">
        <v>29</v>
      </c>
      <c r="P6" s="4">
        <v>749300</v>
      </c>
      <c r="Q6" s="4">
        <v>410900</v>
      </c>
      <c r="R6" s="5">
        <v>2.7799999999999998E-2</v>
      </c>
      <c r="S6" s="4">
        <v>1255322</v>
      </c>
      <c r="T6" s="4">
        <f t="shared" si="2"/>
        <v>1397872</v>
      </c>
      <c r="U6" s="4">
        <f t="shared" si="3"/>
        <v>1393229</v>
      </c>
      <c r="V6" s="5">
        <v>3.2500000000000001E-2</v>
      </c>
    </row>
    <row r="7" spans="1:22" x14ac:dyDescent="0.2">
      <c r="A7" s="16" t="s">
        <v>288</v>
      </c>
      <c r="B7" s="4">
        <v>115100</v>
      </c>
      <c r="C7" s="4">
        <v>34000</v>
      </c>
      <c r="D7" s="4">
        <v>81100</v>
      </c>
      <c r="E7" s="4">
        <v>2972830000</v>
      </c>
      <c r="F7" s="4">
        <f t="shared" si="0"/>
        <v>210075928042</v>
      </c>
      <c r="G7" s="4">
        <v>0</v>
      </c>
      <c r="H7" s="4">
        <v>0</v>
      </c>
      <c r="I7" s="4">
        <v>0</v>
      </c>
      <c r="J7" s="4">
        <v>-1007795000</v>
      </c>
      <c r="K7" s="4">
        <f t="shared" si="1"/>
        <v>29321805000</v>
      </c>
      <c r="L7" s="4">
        <v>415</v>
      </c>
      <c r="M7" s="4">
        <v>767</v>
      </c>
      <c r="N7" s="4">
        <v>39</v>
      </c>
      <c r="O7" s="4">
        <v>78</v>
      </c>
      <c r="P7" s="4">
        <v>411600</v>
      </c>
      <c r="Q7" s="4">
        <v>978100</v>
      </c>
      <c r="R7" s="5">
        <v>-1.09E-2</v>
      </c>
      <c r="S7" s="4">
        <v>1393229</v>
      </c>
      <c r="T7" s="4">
        <f t="shared" si="2"/>
        <v>2206010</v>
      </c>
      <c r="U7" s="4">
        <f t="shared" si="3"/>
        <v>1747100</v>
      </c>
      <c r="V7" s="5">
        <v>2.58E-2</v>
      </c>
    </row>
    <row r="8" spans="1:22" x14ac:dyDescent="0.2">
      <c r="A8" s="16" t="s">
        <v>287</v>
      </c>
      <c r="B8" s="4">
        <v>6500</v>
      </c>
      <c r="C8" s="4">
        <v>62500</v>
      </c>
      <c r="D8" s="4">
        <v>-56000</v>
      </c>
      <c r="E8" s="4">
        <v>-2043310000</v>
      </c>
      <c r="F8" s="4">
        <f t="shared" si="0"/>
        <v>207103098042</v>
      </c>
      <c r="G8" s="4">
        <v>0</v>
      </c>
      <c r="H8" s="4">
        <v>0</v>
      </c>
      <c r="I8" s="4">
        <v>0</v>
      </c>
      <c r="J8" s="4">
        <v>-587595000</v>
      </c>
      <c r="K8" s="4">
        <f t="shared" si="1"/>
        <v>30329600000</v>
      </c>
      <c r="L8" s="4">
        <v>844</v>
      </c>
      <c r="M8" s="4">
        <v>1887</v>
      </c>
      <c r="N8" s="4">
        <v>59</v>
      </c>
      <c r="O8" s="4">
        <v>132</v>
      </c>
      <c r="P8" s="4">
        <v>752300</v>
      </c>
      <c r="Q8" s="4">
        <v>1699100</v>
      </c>
      <c r="R8" s="5">
        <v>-1.2199999999999999E-2</v>
      </c>
      <c r="S8" s="4">
        <v>2520467</v>
      </c>
      <c r="T8" s="4">
        <f t="shared" si="2"/>
        <v>1911382</v>
      </c>
      <c r="U8" s="4">
        <f t="shared" si="3"/>
        <v>1747100</v>
      </c>
      <c r="V8" s="5">
        <v>2.58E-2</v>
      </c>
    </row>
    <row r="9" spans="1:22" x14ac:dyDescent="0.2">
      <c r="A9" s="16" t="s">
        <v>286</v>
      </c>
      <c r="B9" s="4">
        <v>13000</v>
      </c>
      <c r="C9" s="4">
        <v>52900</v>
      </c>
      <c r="D9" s="4">
        <v>-39900</v>
      </c>
      <c r="E9" s="4">
        <v>-1479030000</v>
      </c>
      <c r="F9" s="4">
        <f t="shared" si="0"/>
        <v>209146408042</v>
      </c>
      <c r="K9" s="4">
        <f t="shared" si="1"/>
        <v>30917195000</v>
      </c>
      <c r="L9" s="4">
        <v>597</v>
      </c>
      <c r="M9" s="4">
        <v>1177</v>
      </c>
      <c r="N9" s="4">
        <v>57</v>
      </c>
      <c r="O9" s="4">
        <v>94</v>
      </c>
      <c r="P9" s="4">
        <v>598700</v>
      </c>
      <c r="Q9" s="4">
        <v>1182200</v>
      </c>
      <c r="R9" s="5">
        <v>-6.7000000000000002E-3</v>
      </c>
      <c r="S9" s="4">
        <v>1786340</v>
      </c>
      <c r="T9" s="4">
        <f t="shared" si="2"/>
        <v>2221571.5</v>
      </c>
      <c r="U9" s="4">
        <f t="shared" si="3"/>
        <v>1747100</v>
      </c>
      <c r="V9" s="5">
        <v>1.8700000000000001E-2</v>
      </c>
    </row>
    <row r="10" spans="1:22" x14ac:dyDescent="0.2">
      <c r="A10" s="16" t="s">
        <v>281</v>
      </c>
      <c r="B10" s="4">
        <v>357200</v>
      </c>
      <c r="C10" s="4">
        <v>0</v>
      </c>
      <c r="D10" s="4">
        <v>357200</v>
      </c>
      <c r="E10" s="4">
        <v>13386930000</v>
      </c>
      <c r="F10" s="4">
        <f t="shared" si="0"/>
        <v>210625438042</v>
      </c>
      <c r="K10" s="4">
        <f t="shared" si="1"/>
        <v>30917195000</v>
      </c>
      <c r="L10" s="4">
        <v>880</v>
      </c>
      <c r="M10" s="4">
        <v>1298</v>
      </c>
      <c r="N10" s="4">
        <v>80</v>
      </c>
      <c r="O10" s="4">
        <v>124</v>
      </c>
      <c r="P10" s="4">
        <v>851000</v>
      </c>
      <c r="Q10" s="4">
        <v>1354600</v>
      </c>
      <c r="R10" s="5">
        <v>-1.32E-2</v>
      </c>
      <c r="S10" s="4">
        <v>2355512</v>
      </c>
      <c r="T10" s="4">
        <f t="shared" si="2"/>
        <v>1584000.5</v>
      </c>
      <c r="U10" s="4">
        <f t="shared" si="3"/>
        <v>1139674</v>
      </c>
      <c r="V10" s="5">
        <v>2.64E-2</v>
      </c>
    </row>
    <row r="11" spans="1:22" x14ac:dyDescent="0.2">
      <c r="A11" s="16" t="s">
        <v>273</v>
      </c>
      <c r="B11" s="4">
        <v>56700</v>
      </c>
      <c r="C11" s="4">
        <v>27900</v>
      </c>
      <c r="D11" s="4">
        <v>28800</v>
      </c>
      <c r="E11" s="4">
        <v>1094080000</v>
      </c>
      <c r="F11" s="4">
        <f t="shared" si="0"/>
        <v>197238508042</v>
      </c>
      <c r="K11" s="4">
        <f t="shared" si="1"/>
        <v>30917195000</v>
      </c>
      <c r="L11" s="4">
        <v>939</v>
      </c>
      <c r="M11" s="4">
        <v>1137</v>
      </c>
      <c r="N11" s="4">
        <v>50</v>
      </c>
      <c r="O11" s="4">
        <v>83</v>
      </c>
      <c r="P11" s="4">
        <v>692200</v>
      </c>
      <c r="Q11" s="4">
        <v>988400</v>
      </c>
      <c r="R11" s="5">
        <v>-1.18E-2</v>
      </c>
      <c r="S11" s="4">
        <v>1747100</v>
      </c>
      <c r="T11" s="4">
        <f t="shared" si="2"/>
        <v>3840743.5</v>
      </c>
      <c r="U11" s="4">
        <f t="shared" si="3"/>
        <v>1139674</v>
      </c>
      <c r="V11" s="5">
        <v>2.4700000000000003E-2</v>
      </c>
    </row>
    <row r="12" spans="1:22" x14ac:dyDescent="0.2">
      <c r="A12" s="16" t="s">
        <v>272</v>
      </c>
      <c r="B12" s="4">
        <v>1484900</v>
      </c>
      <c r="C12" s="4">
        <v>384200</v>
      </c>
      <c r="D12" s="4">
        <v>1100700</v>
      </c>
      <c r="E12" s="4">
        <v>41742970000</v>
      </c>
      <c r="F12" s="4">
        <f t="shared" si="0"/>
        <v>196144428042</v>
      </c>
      <c r="K12" s="4">
        <f t="shared" si="1"/>
        <v>30917195000</v>
      </c>
      <c r="L12" s="4">
        <v>2667</v>
      </c>
      <c r="M12" s="4">
        <v>1484</v>
      </c>
      <c r="N12" s="4">
        <v>198</v>
      </c>
      <c r="O12" s="4">
        <v>127</v>
      </c>
      <c r="P12" s="4">
        <v>2767100</v>
      </c>
      <c r="Q12" s="4">
        <v>1848700</v>
      </c>
      <c r="R12" s="5">
        <v>2.29E-2</v>
      </c>
      <c r="S12" s="4">
        <v>4742787</v>
      </c>
      <c r="T12" s="4">
        <f t="shared" si="2"/>
        <v>1488094.5</v>
      </c>
      <c r="U12" s="4">
        <f t="shared" si="3"/>
        <v>1139674</v>
      </c>
      <c r="V12" s="5">
        <v>1.7100000000000001E-2</v>
      </c>
    </row>
    <row r="13" spans="1:22" x14ac:dyDescent="0.2">
      <c r="A13" s="16" t="s">
        <v>248</v>
      </c>
      <c r="B13" s="4">
        <v>183700</v>
      </c>
      <c r="C13" s="4">
        <v>676061</v>
      </c>
      <c r="D13" s="4">
        <v>-492361</v>
      </c>
      <c r="E13" s="4">
        <v>-18341920000</v>
      </c>
      <c r="F13" s="4">
        <f t="shared" si="0"/>
        <v>154401458042</v>
      </c>
      <c r="G13" s="4">
        <v>545600</v>
      </c>
      <c r="H13" s="4">
        <v>31100</v>
      </c>
      <c r="I13" s="4">
        <v>514500</v>
      </c>
      <c r="J13" s="4">
        <v>19232140000</v>
      </c>
      <c r="K13" s="4">
        <f t="shared" si="1"/>
        <v>30917195000</v>
      </c>
      <c r="L13" s="4">
        <v>962</v>
      </c>
      <c r="M13" s="4">
        <v>1367</v>
      </c>
      <c r="N13" s="4">
        <v>75</v>
      </c>
      <c r="O13" s="4">
        <v>51</v>
      </c>
      <c r="P13" s="4">
        <v>959000</v>
      </c>
      <c r="Q13" s="4">
        <v>930600</v>
      </c>
      <c r="R13" s="5">
        <v>5.5000000000000005E-3</v>
      </c>
      <c r="S13" s="4">
        <v>2068109</v>
      </c>
      <c r="T13" s="4">
        <f t="shared" si="2"/>
        <v>1984608</v>
      </c>
      <c r="U13" s="4">
        <f t="shared" si="3"/>
        <v>1139674</v>
      </c>
      <c r="V13" s="5">
        <v>1.8700000000000001E-2</v>
      </c>
    </row>
    <row r="14" spans="1:22" x14ac:dyDescent="0.2">
      <c r="A14" s="16" t="s">
        <v>240</v>
      </c>
      <c r="B14" s="4">
        <v>147572</v>
      </c>
      <c r="C14" s="4">
        <v>648500</v>
      </c>
      <c r="D14" s="4">
        <v>-500928</v>
      </c>
      <c r="E14" s="4">
        <v>-18638360000</v>
      </c>
      <c r="F14" s="4">
        <f t="shared" si="0"/>
        <v>172743378042</v>
      </c>
      <c r="G14" s="4">
        <v>115500</v>
      </c>
      <c r="H14" s="4">
        <v>6000</v>
      </c>
      <c r="I14" s="4">
        <v>109500</v>
      </c>
      <c r="J14" s="4">
        <v>4084925000</v>
      </c>
      <c r="K14" s="4">
        <f t="shared" si="1"/>
        <v>11685055000</v>
      </c>
      <c r="L14" s="4">
        <v>1173</v>
      </c>
      <c r="M14" s="4">
        <v>1602</v>
      </c>
      <c r="N14" s="4">
        <v>110</v>
      </c>
      <c r="O14" s="4">
        <v>117</v>
      </c>
      <c r="P14" s="4">
        <v>1250100</v>
      </c>
      <c r="Q14" s="4">
        <v>1513800</v>
      </c>
      <c r="R14" s="5">
        <v>0</v>
      </c>
      <c r="S14" s="4">
        <v>3013615</v>
      </c>
      <c r="T14" s="4">
        <f t="shared" si="2"/>
        <v>883753</v>
      </c>
      <c r="U14" s="4">
        <f t="shared" si="3"/>
        <v>1139674</v>
      </c>
      <c r="V14" s="5">
        <v>2.1299999999999999E-2</v>
      </c>
    </row>
    <row r="15" spans="1:22" x14ac:dyDescent="0.2">
      <c r="A15" s="16" t="s">
        <v>239</v>
      </c>
      <c r="B15" s="4">
        <v>8100</v>
      </c>
      <c r="C15" s="4">
        <v>288300</v>
      </c>
      <c r="D15" s="4">
        <v>-280200</v>
      </c>
      <c r="E15" s="4">
        <v>-10300710000</v>
      </c>
      <c r="F15" s="4">
        <f t="shared" si="0"/>
        <v>191381738042</v>
      </c>
      <c r="K15" s="4">
        <f t="shared" si="1"/>
        <v>7600130000</v>
      </c>
      <c r="L15" s="4">
        <v>579</v>
      </c>
      <c r="M15" s="4">
        <v>547</v>
      </c>
      <c r="N15" s="4">
        <v>39</v>
      </c>
      <c r="O15" s="4">
        <v>36</v>
      </c>
      <c r="P15" s="4">
        <v>671700</v>
      </c>
      <c r="Q15" s="4">
        <v>467200</v>
      </c>
      <c r="R15" s="5">
        <v>1.1000000000000001E-2</v>
      </c>
      <c r="S15" s="4">
        <v>1139674</v>
      </c>
      <c r="T15" s="4">
        <f t="shared" si="2"/>
        <v>1070208</v>
      </c>
      <c r="U15" s="4">
        <f t="shared" si="3"/>
        <v>1402515</v>
      </c>
      <c r="V15" s="5">
        <v>1.7600000000000001E-2</v>
      </c>
    </row>
    <row r="16" spans="1:22" x14ac:dyDescent="0.2">
      <c r="A16" s="16" t="s">
        <v>238</v>
      </c>
      <c r="B16" s="4">
        <v>95700</v>
      </c>
      <c r="C16" s="4">
        <v>176000</v>
      </c>
      <c r="D16" s="4">
        <v>-80300</v>
      </c>
      <c r="E16" s="4">
        <v>-2961580000</v>
      </c>
      <c r="F16" s="4">
        <f t="shared" si="0"/>
        <v>201682448042</v>
      </c>
      <c r="G16" s="4">
        <v>38700</v>
      </c>
      <c r="H16" s="4">
        <v>28900</v>
      </c>
      <c r="I16" s="4">
        <v>9800</v>
      </c>
      <c r="J16" s="4">
        <v>355495000</v>
      </c>
      <c r="K16" s="4">
        <f t="shared" si="1"/>
        <v>7600130000</v>
      </c>
      <c r="L16" s="4">
        <v>660</v>
      </c>
      <c r="M16" s="4">
        <v>908</v>
      </c>
      <c r="N16" s="4">
        <v>31</v>
      </c>
      <c r="O16" s="4">
        <v>65</v>
      </c>
      <c r="P16" s="4">
        <v>484500</v>
      </c>
      <c r="Q16" s="4">
        <v>874200</v>
      </c>
      <c r="R16" s="5">
        <v>-1.2999999999999999E-3</v>
      </c>
      <c r="S16" s="4">
        <v>1402515</v>
      </c>
      <c r="T16" s="4">
        <f t="shared" si="2"/>
        <v>1744750</v>
      </c>
      <c r="U16" s="4">
        <f t="shared" si="3"/>
        <v>1420901</v>
      </c>
      <c r="V16" s="5">
        <v>2.0199999999999999E-2</v>
      </c>
    </row>
    <row r="17" spans="1:23" x14ac:dyDescent="0.2">
      <c r="A17" s="16" t="s">
        <v>234</v>
      </c>
      <c r="B17" s="4">
        <v>16200</v>
      </c>
      <c r="C17" s="4">
        <v>327502</v>
      </c>
      <c r="D17" s="4">
        <v>-311302</v>
      </c>
      <c r="E17" s="4">
        <v>-11491770000</v>
      </c>
      <c r="F17" s="4">
        <f t="shared" si="0"/>
        <v>204644028042</v>
      </c>
      <c r="G17" s="4">
        <v>420400</v>
      </c>
      <c r="H17" s="4">
        <v>417000</v>
      </c>
      <c r="I17" s="4">
        <v>3400</v>
      </c>
      <c r="J17" s="4">
        <v>154815000</v>
      </c>
      <c r="K17" s="4">
        <f t="shared" si="1"/>
        <v>7244635000</v>
      </c>
      <c r="L17" s="4">
        <v>859</v>
      </c>
      <c r="M17" s="4">
        <v>1535</v>
      </c>
      <c r="N17" s="4">
        <v>42</v>
      </c>
      <c r="O17" s="4">
        <v>72</v>
      </c>
      <c r="P17" s="4">
        <v>102400</v>
      </c>
      <c r="Q17" s="4">
        <v>202200</v>
      </c>
      <c r="R17" s="5">
        <v>-9.3999999999999986E-3</v>
      </c>
      <c r="S17" s="4">
        <v>1891553</v>
      </c>
      <c r="T17" s="4">
        <f t="shared" si="2"/>
        <v>2028612.5</v>
      </c>
      <c r="U17" s="4">
        <f t="shared" si="3"/>
        <v>908080</v>
      </c>
    </row>
    <row r="18" spans="1:23" x14ac:dyDescent="0.2">
      <c r="A18" s="16" t="s">
        <v>233</v>
      </c>
      <c r="B18" s="4">
        <v>16000</v>
      </c>
      <c r="C18" s="4">
        <v>399500</v>
      </c>
      <c r="D18" s="4">
        <v>-383500</v>
      </c>
      <c r="E18" s="4">
        <v>-14287570000</v>
      </c>
      <c r="F18" s="4">
        <f t="shared" si="0"/>
        <v>216135798042</v>
      </c>
      <c r="G18" s="4">
        <v>605400</v>
      </c>
      <c r="H18" s="4">
        <v>458300</v>
      </c>
      <c r="I18" s="4">
        <v>147100</v>
      </c>
      <c r="J18" s="4">
        <v>5501675000</v>
      </c>
      <c r="K18" s="4">
        <f t="shared" si="1"/>
        <v>7089820000</v>
      </c>
      <c r="L18" s="4"/>
      <c r="M18" s="4"/>
      <c r="N18" s="4"/>
      <c r="O18" s="4"/>
      <c r="P18" s="4">
        <v>971700</v>
      </c>
      <c r="Q18" s="4">
        <v>900500</v>
      </c>
      <c r="R18" s="5">
        <v>-2.5999999999999999E-3</v>
      </c>
      <c r="S18" s="4">
        <v>2036424</v>
      </c>
      <c r="T18" s="4">
        <f t="shared" si="2"/>
        <v>1949015</v>
      </c>
      <c r="U18" s="4">
        <f t="shared" si="3"/>
        <v>908080</v>
      </c>
    </row>
    <row r="19" spans="1:23" x14ac:dyDescent="0.2">
      <c r="A19" s="16" t="s">
        <v>232</v>
      </c>
      <c r="B19" s="4">
        <v>79500</v>
      </c>
      <c r="C19" s="4">
        <v>450900</v>
      </c>
      <c r="D19" s="4">
        <v>-371400</v>
      </c>
      <c r="E19" s="4">
        <v>-13920120000</v>
      </c>
      <c r="F19" s="4">
        <f t="shared" si="0"/>
        <v>230423368042</v>
      </c>
      <c r="G19" s="4">
        <v>687700</v>
      </c>
      <c r="H19" s="4">
        <v>348300</v>
      </c>
      <c r="I19" s="4">
        <v>339400</v>
      </c>
      <c r="J19" s="4">
        <v>12745060000</v>
      </c>
      <c r="K19" s="4">
        <f t="shared" si="1"/>
        <v>1588145000</v>
      </c>
      <c r="L19" s="4"/>
      <c r="M19" s="4"/>
      <c r="N19" s="4"/>
      <c r="O19" s="4"/>
      <c r="P19" s="4">
        <v>820300</v>
      </c>
      <c r="Q19" s="4">
        <v>1129800</v>
      </c>
      <c r="R19" s="5">
        <v>-1.32E-2</v>
      </c>
      <c r="S19" s="4">
        <v>2087631</v>
      </c>
      <c r="T19" s="4">
        <f t="shared" si="2"/>
        <v>1711211</v>
      </c>
      <c r="U19" s="4">
        <f t="shared" si="3"/>
        <v>627832</v>
      </c>
    </row>
    <row r="20" spans="1:23" x14ac:dyDescent="0.2">
      <c r="A20" s="16" t="s">
        <v>231</v>
      </c>
      <c r="B20" s="4">
        <v>47800</v>
      </c>
      <c r="C20" s="4">
        <v>10200</v>
      </c>
      <c r="D20" s="4">
        <v>37600</v>
      </c>
      <c r="E20" s="4">
        <v>1406540000</v>
      </c>
      <c r="F20" s="4">
        <f t="shared" si="0"/>
        <v>244343488042</v>
      </c>
      <c r="G20" s="4">
        <v>778000</v>
      </c>
      <c r="H20" s="4">
        <v>868800</v>
      </c>
      <c r="I20" s="4">
        <v>-90800</v>
      </c>
      <c r="J20" s="4">
        <v>-3358910000</v>
      </c>
      <c r="K20" s="4">
        <f t="shared" si="1"/>
        <v>-11156915000</v>
      </c>
      <c r="L20" s="4"/>
      <c r="M20" s="4"/>
      <c r="N20" s="4"/>
      <c r="O20" s="4"/>
      <c r="P20" s="4">
        <v>572400</v>
      </c>
      <c r="Q20" s="4">
        <v>819600</v>
      </c>
      <c r="R20" s="5">
        <v>-2.5999999999999999E-3</v>
      </c>
      <c r="S20" s="4">
        <v>1420901</v>
      </c>
      <c r="T20" s="4">
        <f t="shared" si="2"/>
        <v>2094063</v>
      </c>
      <c r="U20" s="4">
        <f t="shared" si="3"/>
        <v>627832</v>
      </c>
    </row>
    <row r="21" spans="1:23" x14ac:dyDescent="0.2">
      <c r="A21" s="16" t="s">
        <v>230</v>
      </c>
      <c r="B21" s="4">
        <v>402500</v>
      </c>
      <c r="C21" s="4">
        <v>85377</v>
      </c>
      <c r="D21" s="4">
        <v>317123</v>
      </c>
      <c r="E21" s="4">
        <v>11676420000</v>
      </c>
      <c r="F21" s="4">
        <f t="shared" si="0"/>
        <v>242936948042</v>
      </c>
      <c r="G21" s="4">
        <v>337200</v>
      </c>
      <c r="H21" s="4">
        <v>448000</v>
      </c>
      <c r="I21" s="4">
        <v>-110800</v>
      </c>
      <c r="J21" s="4">
        <v>-4126125000</v>
      </c>
      <c r="K21" s="4">
        <f t="shared" si="1"/>
        <v>-7798005000</v>
      </c>
      <c r="L21" s="4"/>
      <c r="M21" s="4"/>
      <c r="N21" s="4"/>
      <c r="O21" s="4"/>
      <c r="P21" s="4">
        <v>1649700</v>
      </c>
      <c r="Q21" s="4">
        <v>1105000</v>
      </c>
      <c r="R21" s="5">
        <v>2.7300000000000001E-2</v>
      </c>
      <c r="S21" s="4">
        <v>2938700</v>
      </c>
      <c r="T21" s="4">
        <f t="shared" si="2"/>
        <v>1143331</v>
      </c>
      <c r="U21" s="4">
        <f t="shared" si="3"/>
        <v>627832</v>
      </c>
    </row>
    <row r="22" spans="1:23" x14ac:dyDescent="0.2">
      <c r="A22" s="16" t="s">
        <v>229</v>
      </c>
      <c r="B22" s="4">
        <v>1500</v>
      </c>
      <c r="C22" s="4">
        <v>83165</v>
      </c>
      <c r="D22" s="4">
        <v>-81665</v>
      </c>
      <c r="E22" s="4">
        <v>-2992370000</v>
      </c>
      <c r="F22" s="4">
        <f t="shared" si="0"/>
        <v>231260528042</v>
      </c>
      <c r="K22" s="4">
        <f t="shared" si="1"/>
        <v>-3671880000</v>
      </c>
      <c r="L22" s="4"/>
      <c r="M22" s="4"/>
      <c r="N22" s="4"/>
      <c r="O22" s="4"/>
      <c r="P22" s="4">
        <v>310200</v>
      </c>
      <c r="Q22" s="4">
        <v>519100</v>
      </c>
      <c r="R22" s="5">
        <v>0</v>
      </c>
      <c r="S22" s="4">
        <v>908080</v>
      </c>
      <c r="T22" s="4">
        <f t="shared" si="2"/>
        <v>1127319.5</v>
      </c>
      <c r="U22" s="4">
        <f t="shared" si="3"/>
        <v>627832</v>
      </c>
    </row>
    <row r="23" spans="1:23" x14ac:dyDescent="0.2">
      <c r="A23" s="16" t="s">
        <v>228</v>
      </c>
      <c r="B23" s="4">
        <v>16500</v>
      </c>
      <c r="C23" s="4">
        <v>210400</v>
      </c>
      <c r="D23" s="4">
        <v>-193900</v>
      </c>
      <c r="E23" s="4">
        <v>-7018000000</v>
      </c>
      <c r="F23" s="4">
        <f t="shared" si="0"/>
        <v>234252898042</v>
      </c>
      <c r="G23" s="4">
        <v>20000</v>
      </c>
      <c r="H23" s="4">
        <v>85100</v>
      </c>
      <c r="I23" s="4">
        <v>-65100</v>
      </c>
      <c r="J23" s="4">
        <v>-2373205000</v>
      </c>
      <c r="K23" s="4">
        <f t="shared" si="1"/>
        <v>-3671880000</v>
      </c>
      <c r="L23" s="4"/>
      <c r="M23" s="4"/>
      <c r="N23" s="4"/>
      <c r="O23" s="4"/>
      <c r="P23" s="4">
        <v>330900</v>
      </c>
      <c r="Q23" s="4">
        <v>421700</v>
      </c>
      <c r="R23" s="5">
        <v>5.5000000000000005E-3</v>
      </c>
      <c r="S23" s="4">
        <v>955601</v>
      </c>
      <c r="T23" s="4">
        <f t="shared" si="2"/>
        <v>1792030</v>
      </c>
      <c r="U23" s="4">
        <f t="shared" si="3"/>
        <v>627832</v>
      </c>
    </row>
    <row r="24" spans="1:23" x14ac:dyDescent="0.2">
      <c r="A24" s="16" t="s">
        <v>222</v>
      </c>
      <c r="B24" s="4">
        <v>208800</v>
      </c>
      <c r="C24" s="4">
        <v>58746</v>
      </c>
      <c r="D24" s="4">
        <v>150054</v>
      </c>
      <c r="E24" s="4">
        <v>5485970000</v>
      </c>
      <c r="F24" s="4">
        <f t="shared" si="0"/>
        <v>241270898042</v>
      </c>
      <c r="G24" s="4">
        <v>20000</v>
      </c>
      <c r="H24" s="4">
        <v>129700</v>
      </c>
      <c r="I24" s="4">
        <v>-109700</v>
      </c>
      <c r="J24" s="4">
        <v>-4005235000</v>
      </c>
      <c r="K24" s="4">
        <f t="shared" si="1"/>
        <v>-1298675000</v>
      </c>
      <c r="L24" s="4"/>
      <c r="M24" s="4"/>
      <c r="N24" s="4"/>
      <c r="O24" s="4"/>
      <c r="P24" s="4">
        <v>211100</v>
      </c>
      <c r="Q24" s="4">
        <v>363800</v>
      </c>
      <c r="R24" s="5">
        <v>-2.7000000000000001E-3</v>
      </c>
      <c r="S24" s="4">
        <v>627832</v>
      </c>
      <c r="T24" s="4">
        <f t="shared" si="2"/>
        <v>1434364.5</v>
      </c>
      <c r="U24" s="4">
        <f t="shared" si="3"/>
        <v>737901</v>
      </c>
    </row>
    <row r="25" spans="1:23" x14ac:dyDescent="0.2">
      <c r="A25" s="16" t="s">
        <v>213</v>
      </c>
      <c r="B25" s="4">
        <v>103465</v>
      </c>
      <c r="C25" s="4">
        <v>19896</v>
      </c>
      <c r="D25" s="4">
        <v>83569</v>
      </c>
      <c r="E25" s="4">
        <v>3017530000</v>
      </c>
      <c r="F25" s="4">
        <f t="shared" si="0"/>
        <v>235784928042</v>
      </c>
      <c r="G25" s="4">
        <v>148300</v>
      </c>
      <c r="H25" s="4">
        <v>229900</v>
      </c>
      <c r="I25" s="4">
        <v>-81600</v>
      </c>
      <c r="J25" s="4">
        <v>-2954100000</v>
      </c>
      <c r="K25" s="4">
        <f t="shared" si="1"/>
        <v>2706560000</v>
      </c>
      <c r="L25" s="4"/>
      <c r="M25" s="4"/>
      <c r="N25" s="4"/>
      <c r="O25" s="4"/>
      <c r="P25" s="4">
        <v>319600</v>
      </c>
      <c r="Q25" s="4">
        <v>376500</v>
      </c>
      <c r="R25" s="5">
        <v>8.3000000000000001E-3</v>
      </c>
      <c r="S25" s="4">
        <v>737901</v>
      </c>
      <c r="T25" s="4">
        <f t="shared" si="2"/>
        <v>1921005.5</v>
      </c>
      <c r="U25" s="4">
        <f t="shared" si="3"/>
        <v>1249426</v>
      </c>
      <c r="V25" s="4"/>
      <c r="W25" s="4"/>
    </row>
    <row r="26" spans="1:23" x14ac:dyDescent="0.2">
      <c r="A26" s="16" t="s">
        <v>212</v>
      </c>
      <c r="B26" s="4">
        <v>832300</v>
      </c>
      <c r="C26" s="4">
        <v>53300</v>
      </c>
      <c r="D26" s="4">
        <v>779000</v>
      </c>
      <c r="E26" s="4">
        <v>28327090000</v>
      </c>
      <c r="F26" s="4">
        <f t="shared" si="0"/>
        <v>232767398042</v>
      </c>
      <c r="G26" s="4">
        <v>127100</v>
      </c>
      <c r="H26" s="4">
        <v>189900</v>
      </c>
      <c r="I26" s="4">
        <v>-62800</v>
      </c>
      <c r="J26" s="4">
        <v>-2262325000</v>
      </c>
      <c r="K26" s="4">
        <f>K27+J26</f>
        <v>5660660000</v>
      </c>
      <c r="L26" s="4"/>
      <c r="M26" s="4"/>
      <c r="N26" s="4"/>
      <c r="O26" s="4"/>
      <c r="P26" s="4">
        <v>942500</v>
      </c>
      <c r="Q26" s="4">
        <v>547200</v>
      </c>
      <c r="R26" s="5">
        <v>1.6899999999999998E-2</v>
      </c>
      <c r="S26" s="4">
        <v>1597947</v>
      </c>
      <c r="T26" s="4">
        <f t="shared" si="2"/>
        <v>2939419</v>
      </c>
      <c r="U26" s="4">
        <f t="shared" si="3"/>
        <v>1249426</v>
      </c>
    </row>
    <row r="27" spans="1:23" x14ac:dyDescent="0.2">
      <c r="A27" s="16" t="s">
        <v>211</v>
      </c>
      <c r="B27" s="4">
        <v>531100</v>
      </c>
      <c r="C27" s="4">
        <v>178803</v>
      </c>
      <c r="D27" s="4">
        <v>352297</v>
      </c>
      <c r="E27" s="4">
        <v>12682750000</v>
      </c>
      <c r="F27" s="4">
        <f t="shared" si="0"/>
        <v>204440308042</v>
      </c>
      <c r="G27" s="4">
        <v>63900</v>
      </c>
      <c r="H27" s="4">
        <v>163300</v>
      </c>
      <c r="I27" s="4">
        <v>-99400</v>
      </c>
      <c r="J27" s="4">
        <v>-3590200000</v>
      </c>
      <c r="K27" s="4">
        <f>J27+K29</f>
        <v>7922985000</v>
      </c>
      <c r="R27" s="5">
        <v>-4.0999999999999995E-3</v>
      </c>
      <c r="S27" s="4">
        <v>2020801</v>
      </c>
      <c r="T27" s="4">
        <f t="shared" si="2"/>
        <v>1558402.5</v>
      </c>
      <c r="U27" s="4">
        <f t="shared" si="3"/>
        <v>1249426</v>
      </c>
    </row>
    <row r="28" spans="1:23" x14ac:dyDescent="0.2">
      <c r="A28" s="16" t="s">
        <v>210</v>
      </c>
      <c r="B28" s="4">
        <v>314000</v>
      </c>
      <c r="C28" s="4">
        <v>707401</v>
      </c>
      <c r="D28" s="4">
        <v>-393401</v>
      </c>
      <c r="E28" s="4">
        <v>-14170160000</v>
      </c>
      <c r="F28" s="4">
        <f t="shared" si="0"/>
        <v>191757558042</v>
      </c>
      <c r="L28" s="4"/>
      <c r="M28" s="4"/>
      <c r="N28" s="4"/>
      <c r="O28" s="4"/>
      <c r="P28" s="4">
        <v>665800</v>
      </c>
      <c r="Q28" s="4">
        <v>938400</v>
      </c>
      <c r="R28" s="5">
        <v>-9.5999999999999992E-3</v>
      </c>
      <c r="S28" s="4">
        <v>1810399</v>
      </c>
      <c r="T28" s="4">
        <f t="shared" si="2"/>
        <v>2284816</v>
      </c>
      <c r="U28" s="4">
        <f t="shared" si="3"/>
        <v>1249426</v>
      </c>
    </row>
    <row r="29" spans="1:23" x14ac:dyDescent="0.2">
      <c r="A29" s="16" t="s">
        <v>209</v>
      </c>
      <c r="B29" s="4">
        <v>287300</v>
      </c>
      <c r="C29" s="4">
        <v>447000</v>
      </c>
      <c r="D29" s="4">
        <v>-159700</v>
      </c>
      <c r="E29" s="4">
        <v>-5761860000</v>
      </c>
      <c r="F29" s="4">
        <f t="shared" si="0"/>
        <v>205927718042</v>
      </c>
      <c r="G29" s="4">
        <v>452800</v>
      </c>
      <c r="H29" s="4">
        <v>137600</v>
      </c>
      <c r="I29" s="4">
        <v>315200</v>
      </c>
      <c r="J29" s="4">
        <v>11513185000</v>
      </c>
      <c r="K29" s="4">
        <f>J29</f>
        <v>11513185000</v>
      </c>
      <c r="R29" s="5">
        <v>-1.89E-2</v>
      </c>
      <c r="S29" s="4">
        <v>2001521</v>
      </c>
      <c r="T29" s="4">
        <f t="shared" si="2"/>
        <v>1380275</v>
      </c>
      <c r="U29" s="4">
        <f t="shared" si="3"/>
        <v>1249426</v>
      </c>
    </row>
    <row r="30" spans="1:23" x14ac:dyDescent="0.2">
      <c r="A30" s="16" t="s">
        <v>208</v>
      </c>
      <c r="B30" s="4">
        <v>104200</v>
      </c>
      <c r="C30" s="4">
        <v>44100</v>
      </c>
      <c r="D30" s="4">
        <v>60100</v>
      </c>
      <c r="E30" s="4">
        <v>2202420000</v>
      </c>
      <c r="F30" s="4">
        <f t="shared" si="0"/>
        <v>211689578042</v>
      </c>
      <c r="R30" s="5">
        <v>1.38E-2</v>
      </c>
      <c r="S30" s="4">
        <v>1249426</v>
      </c>
      <c r="T30" s="4">
        <f t="shared" si="2"/>
        <v>1530220</v>
      </c>
      <c r="U30" s="4">
        <f t="shared" si="3"/>
        <v>1299038</v>
      </c>
    </row>
    <row r="31" spans="1:23" x14ac:dyDescent="0.2">
      <c r="A31" s="16" t="s">
        <v>207</v>
      </c>
      <c r="B31" s="4">
        <v>2100</v>
      </c>
      <c r="C31" s="4">
        <v>17100</v>
      </c>
      <c r="D31" s="4">
        <v>-15000</v>
      </c>
      <c r="E31" s="4">
        <v>-547520000</v>
      </c>
      <c r="F31" s="4">
        <f t="shared" si="0"/>
        <v>209487158042</v>
      </c>
      <c r="R31" s="5">
        <v>-1.3500000000000002E-2</v>
      </c>
      <c r="S31" s="4">
        <v>1378582</v>
      </c>
      <c r="T31" s="4">
        <f t="shared" si="2"/>
        <v>1772980.5</v>
      </c>
      <c r="U31" s="4">
        <f t="shared" si="3"/>
        <v>1299038</v>
      </c>
    </row>
    <row r="32" spans="1:23" x14ac:dyDescent="0.2">
      <c r="A32" s="16" t="s">
        <v>206</v>
      </c>
      <c r="B32" s="4">
        <v>108400</v>
      </c>
      <c r="C32" s="4">
        <v>23300</v>
      </c>
      <c r="D32" s="4">
        <v>85100</v>
      </c>
      <c r="E32" s="4">
        <v>3175050000</v>
      </c>
      <c r="F32" s="4">
        <f t="shared" si="0"/>
        <v>210034678042</v>
      </c>
      <c r="R32" s="5">
        <v>-6.7000000000000002E-3</v>
      </c>
      <c r="S32" s="4">
        <v>1299038</v>
      </c>
      <c r="T32" s="4">
        <f t="shared" si="2"/>
        <v>2944581</v>
      </c>
      <c r="U32" s="4">
        <f t="shared" si="3"/>
        <v>1306406</v>
      </c>
    </row>
    <row r="33" spans="1:21" x14ac:dyDescent="0.2">
      <c r="A33" s="16" t="s">
        <v>205</v>
      </c>
      <c r="B33" s="4">
        <v>166100</v>
      </c>
      <c r="C33" s="4">
        <v>0</v>
      </c>
      <c r="D33" s="4">
        <v>166100</v>
      </c>
      <c r="E33" s="4">
        <v>6244850000</v>
      </c>
      <c r="F33" s="4">
        <f t="shared" si="0"/>
        <v>206859628042</v>
      </c>
      <c r="R33" s="5">
        <v>-2.7400000000000001E-2</v>
      </c>
      <c r="S33" s="4">
        <v>2956228</v>
      </c>
      <c r="T33" s="4">
        <f t="shared" si="2"/>
        <v>3785192</v>
      </c>
      <c r="U33" s="4">
        <f t="shared" si="3"/>
        <v>1306406</v>
      </c>
    </row>
    <row r="34" spans="1:21" x14ac:dyDescent="0.2">
      <c r="A34" s="16" t="s">
        <v>204</v>
      </c>
      <c r="B34" s="4">
        <v>285600</v>
      </c>
      <c r="C34" s="4">
        <v>359100</v>
      </c>
      <c r="D34" s="4">
        <v>-73500</v>
      </c>
      <c r="E34" s="4">
        <v>-2800390000</v>
      </c>
      <c r="F34" s="4">
        <f t="shared" si="0"/>
        <v>200614778042</v>
      </c>
      <c r="R34" s="5">
        <v>1.6E-2</v>
      </c>
      <c r="S34" s="4">
        <v>2130828</v>
      </c>
      <c r="T34" s="4">
        <f t="shared" si="2"/>
        <v>3591571.5</v>
      </c>
      <c r="U34" s="4">
        <f t="shared" si="3"/>
        <v>1306406</v>
      </c>
    </row>
    <row r="35" spans="1:21" x14ac:dyDescent="0.2">
      <c r="A35" s="16" t="s">
        <v>203</v>
      </c>
      <c r="B35" s="4">
        <v>20</v>
      </c>
      <c r="C35" s="4">
        <v>366111</v>
      </c>
      <c r="D35" s="4">
        <v>-366091</v>
      </c>
      <c r="E35" s="4">
        <v>-13864170000</v>
      </c>
      <c r="F35" s="4">
        <f t="shared" si="0"/>
        <v>203415168042</v>
      </c>
      <c r="R35" s="5">
        <v>-1.8200000000000001E-2</v>
      </c>
      <c r="S35" s="4">
        <v>2244064</v>
      </c>
      <c r="T35" s="4">
        <f t="shared" si="2"/>
        <v>3569487.5</v>
      </c>
      <c r="U35" s="4">
        <f t="shared" si="3"/>
        <v>1306406</v>
      </c>
    </row>
    <row r="36" spans="1:21" x14ac:dyDescent="0.2">
      <c r="A36" s="16" t="s">
        <v>202</v>
      </c>
      <c r="B36" s="4">
        <v>168500</v>
      </c>
      <c r="C36" s="4">
        <v>478400</v>
      </c>
      <c r="D36" s="4">
        <v>-309900</v>
      </c>
      <c r="E36" s="4">
        <v>-11784920000</v>
      </c>
      <c r="F36" s="4">
        <f t="shared" si="0"/>
        <v>217279338042</v>
      </c>
      <c r="R36" s="5">
        <v>2.9600000000000001E-2</v>
      </c>
      <c r="S36" s="4">
        <v>3858037</v>
      </c>
      <c r="T36" s="4">
        <f t="shared" si="2"/>
        <v>2110908</v>
      </c>
      <c r="U36" s="4">
        <f t="shared" si="3"/>
        <v>1306406</v>
      </c>
    </row>
    <row r="37" spans="1:21" x14ac:dyDescent="0.2">
      <c r="A37" s="16" t="s">
        <v>201</v>
      </c>
      <c r="B37" s="4">
        <v>221162</v>
      </c>
      <c r="C37" s="4">
        <v>371000</v>
      </c>
      <c r="D37" s="4">
        <v>-149838</v>
      </c>
      <c r="E37" s="4">
        <v>-5550880000</v>
      </c>
      <c r="F37" s="4">
        <f t="shared" si="0"/>
        <v>229064258042</v>
      </c>
      <c r="R37" s="5">
        <v>5.5000000000000005E-3</v>
      </c>
      <c r="S37" s="4">
        <v>1306406</v>
      </c>
      <c r="T37" s="4">
        <f t="shared" si="2"/>
        <v>3479005</v>
      </c>
      <c r="U37" s="4">
        <f t="shared" si="3"/>
        <v>1511124</v>
      </c>
    </row>
    <row r="38" spans="1:21" x14ac:dyDescent="0.2">
      <c r="A38" s="16" t="s">
        <v>200</v>
      </c>
      <c r="B38" s="4">
        <v>516700</v>
      </c>
      <c r="C38" s="4">
        <v>21156</v>
      </c>
      <c r="D38" s="4">
        <v>495544</v>
      </c>
      <c r="E38" s="4">
        <v>18579030000</v>
      </c>
      <c r="F38" s="4">
        <f t="shared" si="0"/>
        <v>234615138042</v>
      </c>
      <c r="R38" s="5">
        <v>-8.0000000000000002E-3</v>
      </c>
      <c r="S38" s="4">
        <v>2568111</v>
      </c>
      <c r="T38" s="4">
        <f t="shared" si="2"/>
        <v>1868384</v>
      </c>
      <c r="U38" s="4">
        <f t="shared" si="3"/>
        <v>1511124</v>
      </c>
    </row>
    <row r="39" spans="1:21" x14ac:dyDescent="0.2">
      <c r="A39" s="16" t="s">
        <v>199</v>
      </c>
      <c r="B39" s="4">
        <v>351500</v>
      </c>
      <c r="C39" s="4">
        <v>29100</v>
      </c>
      <c r="D39" s="4">
        <v>322400</v>
      </c>
      <c r="E39" s="4">
        <v>11992480000</v>
      </c>
      <c r="F39" s="4">
        <f t="shared" si="0"/>
        <v>216036108042</v>
      </c>
      <c r="R39" s="5">
        <v>2.7000000000000001E-3</v>
      </c>
      <c r="S39" s="4">
        <v>1511124</v>
      </c>
      <c r="T39" s="4">
        <f t="shared" si="2"/>
        <v>2538658.5</v>
      </c>
      <c r="U39" s="4">
        <f t="shared" si="3"/>
        <v>1681858</v>
      </c>
    </row>
    <row r="40" spans="1:21" x14ac:dyDescent="0.2">
      <c r="A40" s="16" t="s">
        <v>198</v>
      </c>
      <c r="B40" s="4">
        <v>435000</v>
      </c>
      <c r="C40" s="4">
        <v>218700</v>
      </c>
      <c r="D40" s="4">
        <v>216300</v>
      </c>
      <c r="E40" s="4">
        <v>7961030000</v>
      </c>
      <c r="F40" s="4">
        <f t="shared" si="0"/>
        <v>204043628042</v>
      </c>
      <c r="R40" s="5">
        <v>4.0999999999999995E-3</v>
      </c>
      <c r="S40" s="4">
        <v>1681858</v>
      </c>
      <c r="T40" s="4">
        <f t="shared" si="2"/>
        <v>2654310</v>
      </c>
      <c r="U40" s="4">
        <f t="shared" si="3"/>
        <v>2246923</v>
      </c>
    </row>
    <row r="41" spans="1:21" x14ac:dyDescent="0.2">
      <c r="A41" s="16" t="s">
        <v>197</v>
      </c>
      <c r="B41" s="4">
        <v>404378</v>
      </c>
      <c r="C41" s="4">
        <v>81900</v>
      </c>
      <c r="D41" s="4">
        <v>322478</v>
      </c>
      <c r="E41" s="4">
        <v>12069650000</v>
      </c>
      <c r="F41" s="4">
        <f t="shared" si="0"/>
        <v>196082598042</v>
      </c>
      <c r="R41" s="5">
        <v>4.0999999999999995E-3</v>
      </c>
      <c r="S41" s="4">
        <v>2246923</v>
      </c>
      <c r="T41" s="4">
        <f t="shared" si="2"/>
        <v>3310227</v>
      </c>
      <c r="U41" s="4">
        <f t="shared" si="3"/>
        <v>2915410</v>
      </c>
    </row>
    <row r="42" spans="1:21" x14ac:dyDescent="0.2">
      <c r="A42" s="16" t="s">
        <v>196</v>
      </c>
      <c r="B42" s="4">
        <v>1209400</v>
      </c>
      <c r="C42" s="4">
        <v>43800</v>
      </c>
      <c r="D42" s="4">
        <v>1165600</v>
      </c>
      <c r="E42" s="4">
        <v>41618580000</v>
      </c>
      <c r="F42" s="4">
        <f t="shared" si="0"/>
        <v>184012948042</v>
      </c>
      <c r="R42" s="5">
        <v>3.95E-2</v>
      </c>
      <c r="S42" s="4">
        <v>2932934</v>
      </c>
      <c r="T42" s="4">
        <f t="shared" si="2"/>
        <v>4621429</v>
      </c>
      <c r="U42" s="4">
        <f t="shared" si="3"/>
        <v>2915410</v>
      </c>
    </row>
    <row r="43" spans="1:21" x14ac:dyDescent="0.2">
      <c r="A43" s="16" t="s">
        <v>195</v>
      </c>
      <c r="B43" s="4">
        <v>228900</v>
      </c>
      <c r="C43" s="4">
        <v>266100</v>
      </c>
      <c r="D43" s="4">
        <v>-37200</v>
      </c>
      <c r="E43" s="4">
        <v>-1864020000</v>
      </c>
      <c r="F43" s="4">
        <f t="shared" si="0"/>
        <v>142394368042</v>
      </c>
      <c r="R43" s="5">
        <v>-6.9400000000000003E-2</v>
      </c>
      <c r="S43" s="4">
        <v>5439556</v>
      </c>
      <c r="T43" s="4">
        <f t="shared" si="2"/>
        <v>6309297</v>
      </c>
      <c r="U43" s="4">
        <f t="shared" si="3"/>
        <v>2225644</v>
      </c>
    </row>
    <row r="44" spans="1:21" x14ac:dyDescent="0.2">
      <c r="A44" s="16" t="s">
        <v>194</v>
      </c>
      <c r="B44" s="4">
        <v>1083200</v>
      </c>
      <c r="C44" s="4">
        <v>1075600</v>
      </c>
      <c r="D44" s="4">
        <v>7600</v>
      </c>
      <c r="E44" s="4">
        <v>406460000</v>
      </c>
      <c r="F44" s="4">
        <f t="shared" si="0"/>
        <v>144258388042</v>
      </c>
      <c r="R44" s="5">
        <v>8.0000000000000002E-3</v>
      </c>
      <c r="S44" s="4">
        <v>4939079</v>
      </c>
      <c r="T44" s="4">
        <f t="shared" si="2"/>
        <v>3535191.5</v>
      </c>
      <c r="U44" s="4">
        <f t="shared" si="3"/>
        <v>2225644</v>
      </c>
    </row>
    <row r="45" spans="1:21" x14ac:dyDescent="0.2">
      <c r="A45" s="16" t="s">
        <v>193</v>
      </c>
      <c r="B45" s="4">
        <v>161300</v>
      </c>
      <c r="C45" s="4">
        <v>148100</v>
      </c>
      <c r="D45" s="4">
        <v>13200</v>
      </c>
      <c r="E45" s="4">
        <v>505000000</v>
      </c>
      <c r="F45" s="4">
        <f t="shared" si="0"/>
        <v>143851928042</v>
      </c>
      <c r="R45" s="5">
        <v>1.89E-2</v>
      </c>
      <c r="S45" s="4">
        <v>3280938</v>
      </c>
      <c r="T45" s="4">
        <f t="shared" si="2"/>
        <v>1971668</v>
      </c>
      <c r="U45" s="4">
        <f t="shared" si="3"/>
        <v>2225644</v>
      </c>
    </row>
    <row r="46" spans="1:21" x14ac:dyDescent="0.2">
      <c r="A46" s="16" t="s">
        <v>192</v>
      </c>
      <c r="B46" s="4">
        <v>275300</v>
      </c>
      <c r="C46" s="4">
        <v>189400</v>
      </c>
      <c r="D46" s="4">
        <v>85900</v>
      </c>
      <c r="E46" s="4">
        <v>3146930000</v>
      </c>
      <c r="F46" s="4">
        <f t="shared" si="0"/>
        <v>143346928042</v>
      </c>
      <c r="R46" s="5">
        <v>5.5000000000000005E-3</v>
      </c>
      <c r="S46" s="4">
        <v>2915410</v>
      </c>
      <c r="T46" s="4">
        <f t="shared" si="2"/>
        <v>2983785.5</v>
      </c>
      <c r="U46" s="4">
        <f t="shared" si="3"/>
        <v>2225644</v>
      </c>
    </row>
    <row r="47" spans="1:21" x14ac:dyDescent="0.2">
      <c r="A47" s="16" t="s">
        <v>191</v>
      </c>
      <c r="B47" s="4">
        <v>540500</v>
      </c>
      <c r="C47" s="4">
        <v>179000</v>
      </c>
      <c r="D47" s="4">
        <v>361500</v>
      </c>
      <c r="E47" s="4">
        <v>13434560000</v>
      </c>
      <c r="F47" s="4">
        <f t="shared" si="0"/>
        <v>140199998042</v>
      </c>
      <c r="R47" s="5">
        <v>-1.46E-2</v>
      </c>
      <c r="S47" s="4">
        <v>4389899</v>
      </c>
      <c r="T47" s="4">
        <f t="shared" si="2"/>
        <v>2357482</v>
      </c>
      <c r="U47" s="4">
        <f t="shared" si="3"/>
        <v>2225644</v>
      </c>
    </row>
    <row r="48" spans="1:21" x14ac:dyDescent="0.2">
      <c r="A48" s="16" t="s">
        <v>190</v>
      </c>
      <c r="B48" s="4">
        <v>675600</v>
      </c>
      <c r="C48" s="4">
        <v>258700</v>
      </c>
      <c r="D48" s="4">
        <v>416900</v>
      </c>
      <c r="E48" s="4">
        <v>15433330000</v>
      </c>
      <c r="F48" s="4">
        <f t="shared" si="0"/>
        <v>126765438042</v>
      </c>
      <c r="R48" s="5">
        <v>2.18E-2</v>
      </c>
      <c r="S48" s="4">
        <v>2225644</v>
      </c>
      <c r="T48" s="4">
        <f t="shared" si="2"/>
        <v>2606032.5</v>
      </c>
      <c r="U48" s="4">
        <f t="shared" si="3"/>
        <v>3061697</v>
      </c>
    </row>
    <row r="49" spans="1:21" x14ac:dyDescent="0.2">
      <c r="A49" s="16" t="s">
        <v>189</v>
      </c>
      <c r="B49" s="4">
        <v>602500</v>
      </c>
      <c r="C49" s="4">
        <v>410900</v>
      </c>
      <c r="D49" s="4">
        <v>191600</v>
      </c>
      <c r="E49" s="4">
        <v>7021880000</v>
      </c>
      <c r="F49" s="4">
        <f t="shared" si="0"/>
        <v>111332108042</v>
      </c>
      <c r="R49" s="5">
        <v>-8.1000000000000013E-3</v>
      </c>
      <c r="S49" s="4">
        <v>3395459</v>
      </c>
      <c r="T49" s="4">
        <f t="shared" si="2"/>
        <v>2331937</v>
      </c>
      <c r="U49" s="4">
        <f t="shared" si="3"/>
        <v>3061697</v>
      </c>
    </row>
    <row r="50" spans="1:21" x14ac:dyDescent="0.2">
      <c r="A50" s="16" t="s">
        <v>188</v>
      </c>
      <c r="B50" s="4">
        <v>327800</v>
      </c>
      <c r="C50" s="4">
        <v>517700</v>
      </c>
      <c r="D50" s="4">
        <v>-189900</v>
      </c>
      <c r="E50" s="4">
        <v>-7125170000</v>
      </c>
      <c r="F50" s="4">
        <f t="shared" si="0"/>
        <v>104310228042</v>
      </c>
      <c r="R50" s="5">
        <v>0</v>
      </c>
      <c r="S50" s="4">
        <v>3061697</v>
      </c>
      <c r="T50" s="4">
        <f t="shared" si="2"/>
        <v>2991706</v>
      </c>
      <c r="U50" s="4">
        <f t="shared" si="3"/>
        <v>1027926</v>
      </c>
    </row>
    <row r="51" spans="1:21" x14ac:dyDescent="0.2">
      <c r="A51" s="16" t="s">
        <v>187</v>
      </c>
      <c r="B51" s="4">
        <v>659400</v>
      </c>
      <c r="C51" s="4">
        <v>300300</v>
      </c>
      <c r="D51" s="4">
        <v>359100</v>
      </c>
      <c r="E51" s="4">
        <v>13267420000</v>
      </c>
      <c r="F51" s="4">
        <f t="shared" si="0"/>
        <v>111435398042</v>
      </c>
      <c r="R51" s="5">
        <v>1.37E-2</v>
      </c>
      <c r="S51" s="4">
        <v>3687520</v>
      </c>
      <c r="T51" s="4">
        <f t="shared" si="2"/>
        <v>2389535</v>
      </c>
      <c r="U51" s="4">
        <f t="shared" si="3"/>
        <v>1027926</v>
      </c>
    </row>
    <row r="52" spans="1:21" x14ac:dyDescent="0.2">
      <c r="A52" s="16" t="s">
        <v>186</v>
      </c>
      <c r="B52" s="4">
        <v>883300</v>
      </c>
      <c r="C52" s="4">
        <v>560860</v>
      </c>
      <c r="D52" s="4">
        <v>322440</v>
      </c>
      <c r="E52" s="4">
        <v>11835150000</v>
      </c>
      <c r="F52" s="4">
        <f t="shared" si="0"/>
        <v>98167978042</v>
      </c>
      <c r="R52" s="5">
        <v>-6.8000000000000005E-3</v>
      </c>
      <c r="S52" s="4">
        <v>3803302</v>
      </c>
      <c r="T52" s="4">
        <f t="shared" si="2"/>
        <v>4915067.5</v>
      </c>
      <c r="U52" s="4">
        <f t="shared" si="3"/>
        <v>1027926</v>
      </c>
    </row>
    <row r="53" spans="1:21" x14ac:dyDescent="0.2">
      <c r="A53" s="16" t="s">
        <v>185</v>
      </c>
      <c r="B53" s="4">
        <v>878500</v>
      </c>
      <c r="C53" s="4">
        <v>465500</v>
      </c>
      <c r="D53" s="4">
        <v>413000</v>
      </c>
      <c r="E53" s="4">
        <v>14742830000</v>
      </c>
      <c r="F53" s="4">
        <f t="shared" si="0"/>
        <v>86332828042</v>
      </c>
      <c r="R53" s="5">
        <v>5.91E-2</v>
      </c>
      <c r="S53" s="4">
        <v>7679515</v>
      </c>
      <c r="T53" s="4">
        <f t="shared" si="2"/>
        <v>3566104</v>
      </c>
      <c r="U53" s="4">
        <f t="shared" si="3"/>
        <v>1027926</v>
      </c>
    </row>
    <row r="54" spans="1:21" x14ac:dyDescent="0.2">
      <c r="A54" s="16" t="s">
        <v>184</v>
      </c>
      <c r="B54" s="4">
        <v>53800</v>
      </c>
      <c r="C54" s="4">
        <v>36700</v>
      </c>
      <c r="D54" s="4">
        <v>17100</v>
      </c>
      <c r="E54" s="4">
        <v>551240000</v>
      </c>
      <c r="F54" s="4">
        <f t="shared" si="0"/>
        <v>71589998042</v>
      </c>
      <c r="R54" s="5">
        <v>6.1200000000000004E-2</v>
      </c>
      <c r="S54" s="4">
        <v>3789445</v>
      </c>
      <c r="T54" s="4">
        <f t="shared" si="2"/>
        <v>1222277</v>
      </c>
      <c r="U54" s="4">
        <f t="shared" si="3"/>
        <v>1027926</v>
      </c>
    </row>
    <row r="55" spans="1:21" x14ac:dyDescent="0.2">
      <c r="A55" s="16" t="s">
        <v>183</v>
      </c>
      <c r="B55" s="4">
        <v>201600</v>
      </c>
      <c r="C55" s="4">
        <v>42600</v>
      </c>
      <c r="D55" s="4">
        <v>159000</v>
      </c>
      <c r="E55" s="4">
        <v>5258050000</v>
      </c>
      <c r="F55" s="4">
        <f t="shared" si="0"/>
        <v>71038758042</v>
      </c>
      <c r="R55" s="5">
        <v>-1.8000000000000002E-2</v>
      </c>
      <c r="S55" s="4">
        <v>1027926</v>
      </c>
      <c r="T55" s="4">
        <f t="shared" si="2"/>
        <v>1968546</v>
      </c>
      <c r="U55" s="4">
        <f t="shared" si="3"/>
        <v>1577672</v>
      </c>
    </row>
    <row r="56" spans="1:21" x14ac:dyDescent="0.2">
      <c r="A56" s="16" t="s">
        <v>182</v>
      </c>
      <c r="B56" s="4">
        <v>351900</v>
      </c>
      <c r="C56" s="4">
        <v>100000</v>
      </c>
      <c r="D56" s="4">
        <v>251900</v>
      </c>
      <c r="E56" s="4">
        <v>8276980000</v>
      </c>
      <c r="F56" s="4">
        <f t="shared" si="0"/>
        <v>65780708042</v>
      </c>
      <c r="R56" s="5">
        <v>4.07E-2</v>
      </c>
      <c r="S56" s="4">
        <v>1577672</v>
      </c>
      <c r="T56" s="4">
        <f t="shared" si="2"/>
        <v>1967370.5</v>
      </c>
      <c r="U56" s="4">
        <f t="shared" si="3"/>
        <v>975768</v>
      </c>
    </row>
    <row r="57" spans="1:21" x14ac:dyDescent="0.2">
      <c r="A57" s="16" t="s">
        <v>181</v>
      </c>
      <c r="B57" s="4">
        <v>599800</v>
      </c>
      <c r="C57" s="4">
        <v>101516</v>
      </c>
      <c r="D57" s="4">
        <v>498284</v>
      </c>
      <c r="E57" s="4">
        <v>16169030000</v>
      </c>
      <c r="F57" s="4">
        <f t="shared" si="0"/>
        <v>57503728042</v>
      </c>
      <c r="R57" s="5">
        <v>-1.23E-2</v>
      </c>
      <c r="S57" s="4">
        <v>2489320</v>
      </c>
      <c r="T57" s="4">
        <f t="shared" si="2"/>
        <v>1840250</v>
      </c>
      <c r="U57" s="4">
        <f t="shared" si="3"/>
        <v>975768</v>
      </c>
    </row>
    <row r="58" spans="1:21" x14ac:dyDescent="0.2">
      <c r="A58" s="16" t="s">
        <v>180</v>
      </c>
      <c r="B58" s="4">
        <v>1003500</v>
      </c>
      <c r="C58" s="4">
        <v>100000</v>
      </c>
      <c r="D58" s="4">
        <v>903500</v>
      </c>
      <c r="E58" s="4">
        <v>28861785380</v>
      </c>
      <c r="F58" s="4">
        <f t="shared" si="0"/>
        <v>41334698042</v>
      </c>
      <c r="R58" s="5">
        <v>6.9400000000000003E-2</v>
      </c>
      <c r="S58" s="4">
        <v>1816606</v>
      </c>
      <c r="T58" s="4">
        <f t="shared" si="2"/>
        <v>1435466</v>
      </c>
      <c r="U58" s="4">
        <f t="shared" si="3"/>
        <v>975768</v>
      </c>
    </row>
    <row r="59" spans="1:21" x14ac:dyDescent="0.2">
      <c r="A59" s="16" t="s">
        <v>179</v>
      </c>
      <c r="B59" s="4">
        <v>188400</v>
      </c>
      <c r="C59" s="4">
        <v>195000</v>
      </c>
      <c r="D59" s="4">
        <v>-6600</v>
      </c>
      <c r="E59" s="4">
        <v>-230020000</v>
      </c>
      <c r="F59" s="4">
        <f t="shared" si="0"/>
        <v>12472912662</v>
      </c>
      <c r="R59" s="5">
        <v>0</v>
      </c>
      <c r="S59" s="4">
        <v>1602177</v>
      </c>
      <c r="T59" s="4">
        <f t="shared" si="2"/>
        <v>2169436.5</v>
      </c>
      <c r="U59" s="4">
        <f t="shared" si="3"/>
        <v>975768</v>
      </c>
    </row>
    <row r="60" spans="1:21" x14ac:dyDescent="0.2">
      <c r="A60" s="16" t="s">
        <v>178</v>
      </c>
      <c r="B60" s="4">
        <v>158800</v>
      </c>
      <c r="C60" s="4">
        <v>402400</v>
      </c>
      <c r="D60" s="4">
        <v>-243600</v>
      </c>
      <c r="E60" s="4">
        <v>-7671737016</v>
      </c>
      <c r="F60" s="4">
        <f t="shared" si="0"/>
        <v>12702932662</v>
      </c>
      <c r="R60" s="5">
        <v>-6.7599999999999993E-2</v>
      </c>
      <c r="S60" s="4">
        <v>2295892</v>
      </c>
      <c r="T60" s="4">
        <f t="shared" si="2"/>
        <v>1244629.5</v>
      </c>
      <c r="U60" s="4">
        <f t="shared" si="3"/>
        <v>975768</v>
      </c>
    </row>
    <row r="61" spans="1:21" x14ac:dyDescent="0.2">
      <c r="A61" s="16" t="s">
        <v>177</v>
      </c>
      <c r="B61" s="4">
        <v>25700</v>
      </c>
      <c r="C61" s="4">
        <v>44900</v>
      </c>
      <c r="D61" s="4">
        <v>-19200</v>
      </c>
      <c r="E61" s="4">
        <v>-658290000</v>
      </c>
      <c r="F61" s="4">
        <f t="shared" si="0"/>
        <v>20374669678</v>
      </c>
      <c r="R61" s="5">
        <v>-4.1200000000000001E-2</v>
      </c>
      <c r="S61" s="4">
        <v>975768</v>
      </c>
      <c r="T61" s="4">
        <f t="shared" si="2"/>
        <v>1841820</v>
      </c>
      <c r="U61" s="4">
        <f t="shared" si="3"/>
        <v>1416628</v>
      </c>
    </row>
    <row r="62" spans="1:21" x14ac:dyDescent="0.2">
      <c r="A62" s="16" t="s">
        <v>176</v>
      </c>
      <c r="B62" s="4">
        <v>87200</v>
      </c>
      <c r="C62" s="4">
        <v>395800</v>
      </c>
      <c r="D62" s="4">
        <v>-308600</v>
      </c>
      <c r="E62" s="4">
        <v>-10252544271</v>
      </c>
      <c r="F62" s="4">
        <f t="shared" si="0"/>
        <v>21032959678</v>
      </c>
      <c r="R62" s="5">
        <v>3.3599999999999998E-2</v>
      </c>
      <c r="S62" s="4">
        <v>2150620</v>
      </c>
      <c r="T62" s="4">
        <f t="shared" si="2"/>
        <v>2453903</v>
      </c>
      <c r="U62" s="4">
        <f t="shared" si="3"/>
        <v>1416628</v>
      </c>
    </row>
    <row r="63" spans="1:21" x14ac:dyDescent="0.2">
      <c r="A63" s="16" t="s">
        <v>175</v>
      </c>
      <c r="B63" s="4">
        <v>650900</v>
      </c>
      <c r="C63" s="4">
        <v>50200</v>
      </c>
      <c r="D63" s="4">
        <v>600700</v>
      </c>
      <c r="E63" s="4">
        <v>19676630000</v>
      </c>
      <c r="F63" s="4">
        <f t="shared" si="0"/>
        <v>31285503949</v>
      </c>
      <c r="R63" s="5">
        <v>-4.3700000000000003E-2</v>
      </c>
      <c r="S63" s="4">
        <v>3342763</v>
      </c>
      <c r="T63" s="4">
        <f t="shared" si="2"/>
        <v>1385660.5</v>
      </c>
      <c r="U63" s="4">
        <f t="shared" si="3"/>
        <v>1268755</v>
      </c>
    </row>
    <row r="64" spans="1:21" x14ac:dyDescent="0.2">
      <c r="A64" s="16" t="s">
        <v>174</v>
      </c>
      <c r="B64" s="4">
        <v>10100</v>
      </c>
      <c r="C64" s="4">
        <v>49000</v>
      </c>
      <c r="D64" s="4">
        <v>-38900</v>
      </c>
      <c r="E64" s="4">
        <v>-1354740000</v>
      </c>
      <c r="F64" s="4">
        <f t="shared" si="0"/>
        <v>11608873949</v>
      </c>
      <c r="R64" s="5">
        <v>-2.5499999999999998E-2</v>
      </c>
      <c r="S64" s="4">
        <v>1416628</v>
      </c>
      <c r="T64" s="4">
        <f t="shared" si="2"/>
        <v>1534353.5</v>
      </c>
      <c r="U64" s="4">
        <f t="shared" si="3"/>
        <v>1268755</v>
      </c>
    </row>
    <row r="65" spans="1:21" x14ac:dyDescent="0.2">
      <c r="A65" s="16" t="s">
        <v>173</v>
      </c>
      <c r="B65" s="4">
        <v>167078</v>
      </c>
      <c r="C65" s="4">
        <v>98500</v>
      </c>
      <c r="D65" s="4">
        <v>68578</v>
      </c>
      <c r="E65" s="4">
        <v>2406530000</v>
      </c>
      <c r="F65" s="4">
        <f t="shared" si="0"/>
        <v>12963613949</v>
      </c>
      <c r="R65" s="5">
        <v>3.5299999999999998E-2</v>
      </c>
      <c r="S65" s="4">
        <v>2359420</v>
      </c>
      <c r="T65" s="4">
        <f t="shared" si="2"/>
        <v>1193106</v>
      </c>
      <c r="U65" s="4">
        <f t="shared" si="3"/>
        <v>1268755</v>
      </c>
    </row>
    <row r="66" spans="1:21" x14ac:dyDescent="0.2">
      <c r="A66" s="16" t="s">
        <v>172</v>
      </c>
      <c r="B66" s="4">
        <v>9900</v>
      </c>
      <c r="C66" s="4">
        <v>45800</v>
      </c>
      <c r="D66" s="4">
        <v>-35900</v>
      </c>
      <c r="E66" s="4">
        <v>-1210370000</v>
      </c>
      <c r="F66" s="4">
        <f t="shared" si="0"/>
        <v>10557083949</v>
      </c>
      <c r="R66" s="5">
        <v>4.5000000000000005E-3</v>
      </c>
      <c r="S66" s="4">
        <v>1445421</v>
      </c>
      <c r="T66" s="4">
        <f t="shared" si="2"/>
        <v>1490390</v>
      </c>
      <c r="U66" s="4">
        <f t="shared" si="3"/>
        <v>1268755</v>
      </c>
    </row>
    <row r="67" spans="1:21" x14ac:dyDescent="0.2">
      <c r="A67" s="16" t="s">
        <v>171</v>
      </c>
      <c r="B67" s="4">
        <v>613700</v>
      </c>
      <c r="C67" s="4">
        <v>51800</v>
      </c>
      <c r="D67" s="4">
        <v>561900</v>
      </c>
      <c r="E67" s="4">
        <v>18410550000</v>
      </c>
      <c r="F67" s="4">
        <f t="shared" si="0"/>
        <v>11767453949</v>
      </c>
      <c r="R67" s="5">
        <v>6.9599999999999995E-2</v>
      </c>
      <c r="S67" s="4">
        <v>1863894</v>
      </c>
      <c r="T67" s="4">
        <f t="shared" si="2"/>
        <v>1524334.5</v>
      </c>
      <c r="U67" s="4">
        <f t="shared" si="3"/>
        <v>1268755</v>
      </c>
    </row>
    <row r="68" spans="1:21" x14ac:dyDescent="0.2">
      <c r="A68" s="16" t="s">
        <v>170</v>
      </c>
      <c r="B68" s="4">
        <v>126200</v>
      </c>
      <c r="C68" s="4">
        <v>25800</v>
      </c>
      <c r="D68" s="4">
        <v>100400</v>
      </c>
      <c r="E68" s="4">
        <v>3218830000</v>
      </c>
      <c r="F68" s="4">
        <f t="shared" si="0"/>
        <v>-6643096051</v>
      </c>
      <c r="R68" s="5">
        <v>-1.09E-2</v>
      </c>
      <c r="S68" s="4">
        <v>1268755</v>
      </c>
      <c r="T68" s="4">
        <f t="shared" si="2"/>
        <v>1767194.5</v>
      </c>
      <c r="U68" s="4">
        <f t="shared" si="3"/>
        <v>1354693</v>
      </c>
    </row>
    <row r="69" spans="1:21" x14ac:dyDescent="0.2">
      <c r="A69" s="16" t="s">
        <v>169</v>
      </c>
      <c r="B69" s="4">
        <v>231300</v>
      </c>
      <c r="C69" s="4">
        <v>12440</v>
      </c>
      <c r="D69" s="4">
        <v>218860</v>
      </c>
      <c r="E69" s="4">
        <v>6994500000</v>
      </c>
      <c r="F69" s="4">
        <f t="shared" si="0"/>
        <v>-9861926051</v>
      </c>
      <c r="R69" s="5">
        <v>-1.5300000000000001E-2</v>
      </c>
      <c r="S69" s="4">
        <v>2042981</v>
      </c>
      <c r="T69" s="4">
        <f t="shared" si="2"/>
        <v>1166172</v>
      </c>
      <c r="U69" s="4">
        <f t="shared" si="3"/>
        <v>709287</v>
      </c>
    </row>
    <row r="70" spans="1:21" x14ac:dyDescent="0.2">
      <c r="A70" s="16" t="s">
        <v>168</v>
      </c>
      <c r="B70" s="4">
        <v>299100</v>
      </c>
      <c r="C70" s="4">
        <v>157100</v>
      </c>
      <c r="D70" s="4">
        <v>142000</v>
      </c>
      <c r="E70" s="4">
        <v>4446210000</v>
      </c>
      <c r="F70" s="4">
        <f t="shared" si="0"/>
        <v>-16856426051</v>
      </c>
      <c r="R70" s="5">
        <v>-5.5199999999999999E-2</v>
      </c>
      <c r="S70" s="4">
        <v>1513491</v>
      </c>
      <c r="T70" s="4">
        <f t="shared" si="2"/>
        <v>1853548.5</v>
      </c>
      <c r="U70" s="4">
        <f t="shared" si="3"/>
        <v>709287</v>
      </c>
    </row>
    <row r="71" spans="1:21" x14ac:dyDescent="0.2">
      <c r="A71" s="16" t="s">
        <v>167</v>
      </c>
      <c r="B71" s="4">
        <v>0</v>
      </c>
      <c r="C71" s="4">
        <v>100500</v>
      </c>
      <c r="D71" s="4">
        <v>-100500</v>
      </c>
      <c r="E71" s="4">
        <v>-3507120000</v>
      </c>
      <c r="F71" s="4">
        <f t="shared" si="0"/>
        <v>-21302636051</v>
      </c>
      <c r="R71" s="5">
        <v>-1.1399999999999999E-2</v>
      </c>
      <c r="S71" s="4">
        <v>1533020</v>
      </c>
      <c r="T71" s="4">
        <f>AVERAGE(S72,S81)</f>
        <v>1041650.5</v>
      </c>
      <c r="U71" s="4">
        <f t="shared" si="3"/>
        <v>709287</v>
      </c>
    </row>
    <row r="72" spans="1:21" x14ac:dyDescent="0.2">
      <c r="A72" s="16" t="s">
        <v>166</v>
      </c>
      <c r="B72" s="4">
        <v>28800</v>
      </c>
      <c r="C72" s="4">
        <v>14100</v>
      </c>
      <c r="D72" s="4">
        <v>14700</v>
      </c>
      <c r="E72" s="4">
        <v>501780000</v>
      </c>
      <c r="F72" s="4">
        <f t="shared" si="0"/>
        <v>-17795516051</v>
      </c>
      <c r="R72" s="5">
        <v>2.9600000000000001E-2</v>
      </c>
      <c r="S72" s="4">
        <v>1565043</v>
      </c>
      <c r="U72" s="4">
        <f t="shared" si="3"/>
        <v>709287</v>
      </c>
    </row>
    <row r="73" spans="1:21" x14ac:dyDescent="0.2">
      <c r="A73" s="16" t="s">
        <v>165</v>
      </c>
      <c r="B73" s="4">
        <v>317100</v>
      </c>
      <c r="C73" s="4">
        <v>111500</v>
      </c>
      <c r="D73" s="4">
        <v>205600</v>
      </c>
      <c r="E73" s="4">
        <v>6985470000</v>
      </c>
      <c r="F73" s="4">
        <f t="shared" si="0"/>
        <v>-18297296051</v>
      </c>
      <c r="R73" s="5">
        <v>1.5100000000000001E-2</v>
      </c>
      <c r="S73" s="4">
        <v>1354693</v>
      </c>
      <c r="U73" s="4">
        <f t="shared" ref="U73:U75" si="4">MIN(S74:S78)</f>
        <v>709287</v>
      </c>
    </row>
    <row r="74" spans="1:21" x14ac:dyDescent="0.2">
      <c r="A74" s="16" t="s">
        <v>164</v>
      </c>
      <c r="B74" s="4">
        <v>23600</v>
      </c>
      <c r="C74" s="4">
        <v>8400</v>
      </c>
      <c r="D74" s="4">
        <v>15200</v>
      </c>
      <c r="E74" s="4">
        <v>500330000</v>
      </c>
      <c r="F74" s="4">
        <f t="shared" si="0"/>
        <v>-25282766051</v>
      </c>
      <c r="R74" s="5">
        <v>3.0999999999999999E-3</v>
      </c>
      <c r="S74" s="4">
        <v>709287</v>
      </c>
      <c r="U74" s="4">
        <f t="shared" si="4"/>
        <v>818853</v>
      </c>
    </row>
    <row r="75" spans="1:21" x14ac:dyDescent="0.2">
      <c r="A75" s="16" t="s">
        <v>163</v>
      </c>
      <c r="B75" s="4">
        <v>75200</v>
      </c>
      <c r="C75" s="4">
        <v>45300</v>
      </c>
      <c r="D75" s="4">
        <v>29900</v>
      </c>
      <c r="E75" s="4">
        <v>1002660000</v>
      </c>
      <c r="F75" s="4">
        <f t="shared" si="0"/>
        <v>-25783096051</v>
      </c>
      <c r="R75" s="5">
        <v>-8.8999999999999999E-3</v>
      </c>
      <c r="S75" s="4">
        <v>940791</v>
      </c>
      <c r="U75" s="4">
        <f t="shared" si="4"/>
        <v>818853</v>
      </c>
    </row>
    <row r="76" spans="1:21" x14ac:dyDescent="0.2">
      <c r="A76" s="16" t="s">
        <v>162</v>
      </c>
      <c r="B76" s="4">
        <v>131600</v>
      </c>
      <c r="C76" s="4">
        <v>105000</v>
      </c>
      <c r="D76" s="4">
        <v>26600</v>
      </c>
      <c r="E76" s="4">
        <v>922580000</v>
      </c>
      <c r="F76" s="4">
        <f t="shared" si="0"/>
        <v>-26785756051</v>
      </c>
      <c r="R76" s="5">
        <v>4.0399999999999998E-2</v>
      </c>
      <c r="S76" s="4">
        <v>1116886</v>
      </c>
      <c r="U76" s="4">
        <f>MIN(S77:S81)</f>
        <v>518258</v>
      </c>
    </row>
    <row r="77" spans="1:21" x14ac:dyDescent="0.2">
      <c r="A77" s="16" t="s">
        <v>161</v>
      </c>
      <c r="B77" s="4">
        <v>277220</v>
      </c>
      <c r="C77" s="4">
        <v>722700</v>
      </c>
      <c r="D77" s="4">
        <v>-445480</v>
      </c>
      <c r="E77" s="4">
        <v>-14240500000</v>
      </c>
      <c r="F77" s="4">
        <f t="shared" si="0"/>
        <v>-27708336051</v>
      </c>
      <c r="R77" s="5">
        <v>1.6000000000000001E-3</v>
      </c>
      <c r="S77" s="4">
        <v>1779914</v>
      </c>
    </row>
    <row r="78" spans="1:21" x14ac:dyDescent="0.2">
      <c r="A78" s="16" t="s">
        <v>160</v>
      </c>
      <c r="B78" s="4">
        <v>53520</v>
      </c>
      <c r="C78" s="4">
        <v>640300</v>
      </c>
      <c r="D78" s="4">
        <v>-586780</v>
      </c>
      <c r="E78" s="4">
        <v>-19088610000</v>
      </c>
      <c r="F78" s="4">
        <f t="shared" si="0"/>
        <v>-13467836051</v>
      </c>
      <c r="R78" s="5">
        <v>-3.3000000000000002E-2</v>
      </c>
      <c r="S78" s="4">
        <v>1491408</v>
      </c>
    </row>
    <row r="79" spans="1:21" x14ac:dyDescent="0.2">
      <c r="A79" s="16" t="s">
        <v>159</v>
      </c>
      <c r="B79" s="4">
        <v>202940</v>
      </c>
      <c r="C79" s="4">
        <v>45300</v>
      </c>
      <c r="D79" s="4">
        <v>157640</v>
      </c>
      <c r="E79" s="4">
        <v>5183790000</v>
      </c>
      <c r="F79" s="4">
        <f t="shared" si="0"/>
        <v>5620773949</v>
      </c>
      <c r="R79" s="5">
        <v>1.6899999999999998E-2</v>
      </c>
      <c r="S79" s="4">
        <v>818853</v>
      </c>
    </row>
    <row r="80" spans="1:21" x14ac:dyDescent="0.2">
      <c r="A80" s="16" t="s">
        <v>158</v>
      </c>
      <c r="B80" s="4">
        <v>592340</v>
      </c>
      <c r="C80" s="4">
        <v>586532</v>
      </c>
      <c r="D80" s="4">
        <v>5808</v>
      </c>
      <c r="E80" s="4">
        <v>148490000</v>
      </c>
      <c r="F80" s="4">
        <f>E80+F81</f>
        <v>436983949</v>
      </c>
      <c r="R80" s="5">
        <v>-5.7599999999999998E-2</v>
      </c>
      <c r="S80" s="4">
        <v>2174077</v>
      </c>
    </row>
    <row r="81" spans="1:22" x14ac:dyDescent="0.2">
      <c r="A81" s="16" t="s">
        <v>157</v>
      </c>
      <c r="B81" s="4">
        <v>19400</v>
      </c>
      <c r="C81" s="4">
        <v>11144</v>
      </c>
      <c r="D81" s="4">
        <v>8256</v>
      </c>
      <c r="E81" s="4">
        <v>288493949</v>
      </c>
      <c r="F81" s="4">
        <f>E81</f>
        <v>288493949</v>
      </c>
      <c r="R81" s="5">
        <v>-8.5000000000000006E-3</v>
      </c>
      <c r="S81" s="4">
        <v>518258</v>
      </c>
    </row>
    <row r="82" spans="1:22" x14ac:dyDescent="0.2">
      <c r="A82" s="2"/>
      <c r="B82" s="4"/>
      <c r="C82" s="4"/>
      <c r="D82" s="4"/>
      <c r="E82" s="4"/>
      <c r="F82" s="4">
        <f>E82</f>
        <v>0</v>
      </c>
      <c r="G82" s="4"/>
      <c r="H82" s="4"/>
      <c r="I82" s="4"/>
      <c r="J82" s="4"/>
      <c r="K82" s="4"/>
      <c r="L82" s="4"/>
      <c r="M82" s="4"/>
      <c r="N82" s="4"/>
      <c r="O82" s="4"/>
      <c r="P82" s="4"/>
      <c r="Q82" s="4"/>
      <c r="R82" s="4"/>
      <c r="S82" s="4"/>
      <c r="T82" s="5"/>
      <c r="U82" s="5"/>
      <c r="V82" s="5"/>
    </row>
    <row r="83" spans="1:22" x14ac:dyDescent="0.2">
      <c r="A83" s="2"/>
      <c r="B83" s="4"/>
      <c r="C83" s="4"/>
      <c r="D83" s="4"/>
      <c r="E83" s="4"/>
      <c r="F83" s="4">
        <f t="shared" ref="F83:F94" si="5">E83+F84</f>
        <v>0</v>
      </c>
      <c r="G83" s="4"/>
      <c r="H83" s="4"/>
      <c r="I83" s="4"/>
      <c r="J83" s="4"/>
      <c r="K83" s="4"/>
      <c r="L83" s="4"/>
      <c r="M83" s="4"/>
      <c r="N83" s="4"/>
      <c r="O83" s="4"/>
      <c r="P83" s="4"/>
      <c r="Q83" s="4"/>
      <c r="R83" s="4"/>
      <c r="S83" s="4"/>
      <c r="T83" s="5"/>
      <c r="U83" s="5"/>
      <c r="V83" s="5"/>
    </row>
    <row r="84" spans="1:22" x14ac:dyDescent="0.2">
      <c r="A84" s="2"/>
      <c r="B84" s="4"/>
      <c r="C84" s="4"/>
      <c r="D84" s="4"/>
      <c r="E84" s="4"/>
      <c r="F84" s="4">
        <f t="shared" si="5"/>
        <v>0</v>
      </c>
      <c r="G84" s="4"/>
      <c r="H84" s="4"/>
      <c r="I84" s="4"/>
      <c r="J84" s="4"/>
      <c r="K84" s="4"/>
      <c r="L84" s="4"/>
      <c r="M84" s="4"/>
      <c r="N84" s="4"/>
      <c r="O84" s="4"/>
      <c r="P84" s="4"/>
      <c r="Q84" s="4"/>
      <c r="R84" s="4"/>
      <c r="S84" s="4"/>
      <c r="T84" s="5"/>
      <c r="U84" s="5"/>
      <c r="V84" s="5"/>
    </row>
    <row r="85" spans="1:22" x14ac:dyDescent="0.2">
      <c r="A85" s="2"/>
      <c r="B85" s="4"/>
      <c r="C85" s="4"/>
      <c r="D85" s="4"/>
      <c r="E85" s="4"/>
      <c r="F85" s="4">
        <f t="shared" si="5"/>
        <v>0</v>
      </c>
      <c r="G85" s="4"/>
      <c r="H85" s="4"/>
      <c r="I85" s="4"/>
      <c r="J85" s="4"/>
      <c r="K85" s="4"/>
      <c r="L85" s="4"/>
      <c r="M85" s="4"/>
      <c r="N85" s="4"/>
      <c r="O85" s="4"/>
      <c r="P85" s="4"/>
      <c r="Q85" s="4"/>
      <c r="R85" s="4"/>
      <c r="S85" s="4"/>
      <c r="T85" s="5"/>
      <c r="U85" s="5"/>
      <c r="V85" s="5"/>
    </row>
    <row r="86" spans="1:22" x14ac:dyDescent="0.2">
      <c r="A86" s="2"/>
      <c r="B86" s="4"/>
      <c r="C86" s="4"/>
      <c r="D86" s="4"/>
      <c r="E86" s="4"/>
      <c r="F86" s="4">
        <f t="shared" si="5"/>
        <v>0</v>
      </c>
      <c r="G86" s="4"/>
      <c r="H86" s="4"/>
      <c r="I86" s="4"/>
      <c r="J86" s="4"/>
      <c r="K86" s="4"/>
      <c r="L86" s="4"/>
      <c r="M86" s="4"/>
      <c r="N86" s="4"/>
      <c r="O86" s="4"/>
      <c r="P86" s="4"/>
      <c r="Q86" s="4"/>
      <c r="R86" s="4"/>
      <c r="S86" s="4"/>
      <c r="T86" s="5"/>
      <c r="U86" s="5"/>
      <c r="V86" s="5"/>
    </row>
    <row r="87" spans="1:22" x14ac:dyDescent="0.2">
      <c r="A87" s="2"/>
      <c r="B87" s="4"/>
      <c r="C87" s="4"/>
      <c r="D87" s="4"/>
      <c r="E87" s="4"/>
      <c r="F87" s="4">
        <f t="shared" si="5"/>
        <v>0</v>
      </c>
      <c r="G87" s="4"/>
      <c r="H87" s="4"/>
      <c r="I87" s="4"/>
      <c r="J87" s="4"/>
      <c r="K87" s="4"/>
      <c r="L87" s="4"/>
      <c r="M87" s="4"/>
      <c r="N87" s="4"/>
      <c r="O87" s="4"/>
      <c r="P87" s="4"/>
      <c r="Q87" s="4"/>
      <c r="R87" s="4"/>
      <c r="S87" s="4"/>
      <c r="T87" s="5"/>
      <c r="U87" s="5"/>
      <c r="V87" s="5"/>
    </row>
    <row r="88" spans="1:22" x14ac:dyDescent="0.2">
      <c r="A88" s="2"/>
      <c r="B88" s="4"/>
      <c r="C88" s="4"/>
      <c r="D88" s="4"/>
      <c r="E88" s="4"/>
      <c r="F88" s="4">
        <f t="shared" si="5"/>
        <v>0</v>
      </c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5"/>
      <c r="U88" s="5"/>
      <c r="V88" s="5"/>
    </row>
    <row r="89" spans="1:22" x14ac:dyDescent="0.2">
      <c r="A89" s="2"/>
      <c r="B89" s="4"/>
      <c r="C89" s="4"/>
      <c r="D89" s="4"/>
      <c r="E89" s="4"/>
      <c r="F89" s="4">
        <f t="shared" si="5"/>
        <v>0</v>
      </c>
      <c r="G89" s="4"/>
      <c r="H89" s="4"/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  <c r="T89" s="5"/>
      <c r="U89" s="5"/>
      <c r="V89" s="5"/>
    </row>
    <row r="90" spans="1:22" x14ac:dyDescent="0.2">
      <c r="A90" s="2"/>
      <c r="B90" s="4"/>
      <c r="C90" s="4"/>
      <c r="D90" s="4"/>
      <c r="E90" s="4"/>
      <c r="F90" s="4">
        <f t="shared" si="5"/>
        <v>0</v>
      </c>
      <c r="G90" s="4"/>
      <c r="H90" s="4"/>
      <c r="I90" s="4"/>
      <c r="J90" s="4"/>
      <c r="K90" s="4"/>
      <c r="L90" s="4"/>
      <c r="M90" s="4"/>
      <c r="N90" s="4"/>
      <c r="O90" s="4"/>
      <c r="P90" s="4"/>
      <c r="Q90" s="4"/>
      <c r="R90" s="4"/>
      <c r="S90" s="4"/>
      <c r="T90" s="5"/>
      <c r="U90" s="5"/>
      <c r="V90" s="5"/>
    </row>
    <row r="91" spans="1:22" x14ac:dyDescent="0.2">
      <c r="A91" s="2"/>
      <c r="B91" s="4"/>
      <c r="C91" s="4"/>
      <c r="D91" s="4"/>
      <c r="E91" s="4"/>
      <c r="F91" s="4">
        <f t="shared" si="5"/>
        <v>0</v>
      </c>
      <c r="G91" s="4"/>
      <c r="H91" s="4"/>
      <c r="I91" s="4"/>
      <c r="J91" s="4"/>
      <c r="K91" s="4"/>
      <c r="L91" s="4"/>
      <c r="M91" s="4"/>
      <c r="N91" s="4"/>
      <c r="O91" s="4"/>
      <c r="P91" s="4"/>
      <c r="Q91" s="4"/>
      <c r="R91" s="4"/>
      <c r="S91" s="4"/>
      <c r="T91" s="5"/>
      <c r="U91" s="5"/>
      <c r="V91" s="5"/>
    </row>
    <row r="92" spans="1:22" x14ac:dyDescent="0.2">
      <c r="A92" s="6"/>
      <c r="B92" s="4"/>
      <c r="C92" s="4"/>
      <c r="D92" s="4"/>
      <c r="E92" s="4"/>
      <c r="F92" s="4">
        <f t="shared" si="5"/>
        <v>0</v>
      </c>
      <c r="G92" s="4"/>
      <c r="H92" s="4"/>
      <c r="I92" s="4"/>
      <c r="J92" s="4"/>
      <c r="K92" s="4"/>
      <c r="L92" s="4"/>
      <c r="M92" s="4"/>
      <c r="N92" s="4"/>
      <c r="O92" s="4"/>
      <c r="P92" s="4"/>
      <c r="Q92" s="4"/>
      <c r="R92" s="4"/>
      <c r="S92" s="4"/>
      <c r="T92" s="5"/>
      <c r="U92" s="5"/>
      <c r="V92" s="5"/>
    </row>
    <row r="93" spans="1:22" x14ac:dyDescent="0.2">
      <c r="A93" s="6"/>
      <c r="B93" s="4"/>
      <c r="C93" s="4"/>
      <c r="D93" s="4"/>
      <c r="E93" s="4"/>
      <c r="F93" s="4">
        <f t="shared" si="5"/>
        <v>0</v>
      </c>
      <c r="G93" s="4"/>
      <c r="H93" s="4"/>
      <c r="I93" s="4"/>
      <c r="J93" s="4"/>
      <c r="K93" s="4"/>
      <c r="L93" s="4"/>
      <c r="M93" s="4"/>
      <c r="N93" s="4"/>
      <c r="O93" s="4"/>
      <c r="P93" s="4"/>
      <c r="Q93" s="4"/>
      <c r="R93" s="4"/>
      <c r="S93" s="4"/>
      <c r="T93" s="5"/>
      <c r="U93" s="5"/>
      <c r="V93" s="5"/>
    </row>
    <row r="94" spans="1:22" x14ac:dyDescent="0.2">
      <c r="A94" s="6"/>
      <c r="B94" s="4"/>
      <c r="C94" s="4"/>
      <c r="D94" s="4"/>
      <c r="E94" s="4"/>
      <c r="F94" s="4">
        <f t="shared" si="5"/>
        <v>0</v>
      </c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5"/>
      <c r="U94" s="5"/>
      <c r="V94" s="5"/>
    </row>
    <row r="95" spans="1:22" x14ac:dyDescent="0.2">
      <c r="A95" s="6"/>
      <c r="B95" s="4"/>
      <c r="C95" s="4"/>
      <c r="D95" s="4"/>
      <c r="E95" s="4"/>
      <c r="F95" s="4">
        <f t="shared" ref="F95:F117" si="6">E95+F96</f>
        <v>0</v>
      </c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5"/>
      <c r="U95" s="5"/>
      <c r="V95" s="5"/>
    </row>
    <row r="96" spans="1:22" x14ac:dyDescent="0.2">
      <c r="A96" s="6"/>
      <c r="B96" s="4"/>
      <c r="C96" s="4"/>
      <c r="D96" s="4"/>
      <c r="E96" s="4"/>
      <c r="F96" s="4">
        <f t="shared" si="6"/>
        <v>0</v>
      </c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5"/>
      <c r="U96" s="5"/>
      <c r="V96" s="5"/>
    </row>
    <row r="97" spans="1:22" x14ac:dyDescent="0.2">
      <c r="A97" s="6"/>
      <c r="B97" s="4"/>
      <c r="C97" s="4"/>
      <c r="D97" s="4"/>
      <c r="E97" s="4"/>
      <c r="F97" s="4">
        <f t="shared" si="6"/>
        <v>0</v>
      </c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5"/>
      <c r="U97" s="5"/>
      <c r="V97" s="5"/>
    </row>
    <row r="98" spans="1:22" x14ac:dyDescent="0.2">
      <c r="A98" s="6"/>
      <c r="B98" s="4"/>
      <c r="C98" s="4"/>
      <c r="D98" s="4"/>
      <c r="E98" s="4"/>
      <c r="F98" s="4">
        <f t="shared" si="6"/>
        <v>0</v>
      </c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5"/>
      <c r="U98" s="5"/>
      <c r="V98" s="5"/>
    </row>
    <row r="99" spans="1:22" x14ac:dyDescent="0.2">
      <c r="A99" s="6"/>
      <c r="B99" s="4"/>
      <c r="C99" s="4"/>
      <c r="D99" s="4"/>
      <c r="E99" s="4"/>
      <c r="F99" s="4">
        <f t="shared" si="6"/>
        <v>0</v>
      </c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5"/>
      <c r="U99" s="5"/>
      <c r="V99" s="5"/>
    </row>
    <row r="100" spans="1:22" x14ac:dyDescent="0.2">
      <c r="A100" s="6"/>
      <c r="B100" s="4"/>
      <c r="C100" s="4"/>
      <c r="D100" s="4"/>
      <c r="E100" s="4"/>
      <c r="F100" s="4">
        <f t="shared" si="6"/>
        <v>0</v>
      </c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5"/>
      <c r="U100" s="5"/>
      <c r="V100" s="5"/>
    </row>
    <row r="101" spans="1:22" x14ac:dyDescent="0.2">
      <c r="A101" s="6"/>
      <c r="B101" s="4"/>
      <c r="C101" s="4"/>
      <c r="D101" s="4"/>
      <c r="E101" s="4"/>
      <c r="F101" s="4">
        <f t="shared" si="6"/>
        <v>0</v>
      </c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5"/>
      <c r="U101" s="5"/>
      <c r="V101" s="5"/>
    </row>
    <row r="102" spans="1:22" x14ac:dyDescent="0.2">
      <c r="A102" s="2"/>
      <c r="B102" s="4"/>
      <c r="C102" s="4"/>
      <c r="D102" s="4"/>
      <c r="E102" s="4"/>
      <c r="F102" s="4">
        <f t="shared" si="6"/>
        <v>0</v>
      </c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5"/>
      <c r="U102" s="5"/>
      <c r="V102" s="5"/>
    </row>
    <row r="103" spans="1:22" x14ac:dyDescent="0.2">
      <c r="A103" s="2"/>
      <c r="B103" s="4"/>
      <c r="C103" s="4"/>
      <c r="D103" s="4"/>
      <c r="E103" s="4"/>
      <c r="F103" s="4">
        <f t="shared" si="6"/>
        <v>0</v>
      </c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5"/>
      <c r="U103" s="5"/>
      <c r="V103" s="5"/>
    </row>
    <row r="104" spans="1:22" x14ac:dyDescent="0.2">
      <c r="A104" s="6"/>
      <c r="B104" s="4"/>
      <c r="C104" s="4"/>
      <c r="D104" s="4"/>
      <c r="E104" s="4"/>
      <c r="F104" s="4">
        <f t="shared" si="6"/>
        <v>0</v>
      </c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5"/>
      <c r="U104" s="5"/>
      <c r="V104" s="5"/>
    </row>
    <row r="105" spans="1:22" x14ac:dyDescent="0.2">
      <c r="A105" s="6"/>
      <c r="B105" s="4"/>
      <c r="C105" s="4"/>
      <c r="D105" s="4"/>
      <c r="E105" s="4"/>
      <c r="F105" s="4">
        <f t="shared" si="6"/>
        <v>0</v>
      </c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5"/>
      <c r="U105" s="5"/>
      <c r="V105" s="5"/>
    </row>
    <row r="106" spans="1:22" x14ac:dyDescent="0.2">
      <c r="A106" s="6"/>
      <c r="B106" s="4"/>
      <c r="C106" s="4"/>
      <c r="D106" s="4"/>
      <c r="E106" s="4"/>
      <c r="F106" s="4">
        <f t="shared" si="6"/>
        <v>0</v>
      </c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5"/>
      <c r="U106" s="5"/>
      <c r="V106" s="5"/>
    </row>
    <row r="107" spans="1:22" x14ac:dyDescent="0.2">
      <c r="A107" s="6"/>
      <c r="B107" s="4"/>
      <c r="C107" s="4"/>
      <c r="D107" s="4"/>
      <c r="E107" s="4"/>
      <c r="F107" s="4">
        <f t="shared" si="6"/>
        <v>0</v>
      </c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5"/>
      <c r="U107" s="5"/>
      <c r="V107" s="5"/>
    </row>
    <row r="108" spans="1:22" x14ac:dyDescent="0.2">
      <c r="A108" s="6"/>
      <c r="B108" s="4"/>
      <c r="C108" s="4"/>
      <c r="D108" s="4"/>
      <c r="E108" s="4"/>
      <c r="F108" s="4">
        <f t="shared" si="6"/>
        <v>0</v>
      </c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5"/>
      <c r="U108" s="5"/>
      <c r="V108" s="5"/>
    </row>
    <row r="109" spans="1:22" x14ac:dyDescent="0.2">
      <c r="A109" s="6"/>
      <c r="B109" s="4"/>
      <c r="C109" s="4"/>
      <c r="D109" s="4"/>
      <c r="E109" s="4"/>
      <c r="F109" s="4">
        <f t="shared" si="6"/>
        <v>0</v>
      </c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5"/>
      <c r="U109" s="5"/>
      <c r="V109" s="5"/>
    </row>
    <row r="110" spans="1:22" x14ac:dyDescent="0.2">
      <c r="A110" s="6"/>
      <c r="B110" s="4"/>
      <c r="C110" s="4"/>
      <c r="D110" s="4"/>
      <c r="E110" s="4"/>
      <c r="F110" s="4">
        <f t="shared" si="6"/>
        <v>0</v>
      </c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5"/>
      <c r="U110" s="5"/>
      <c r="V110" s="5"/>
    </row>
    <row r="111" spans="1:22" x14ac:dyDescent="0.2">
      <c r="A111" s="6"/>
      <c r="B111" s="4"/>
      <c r="C111" s="4"/>
      <c r="D111" s="4"/>
      <c r="E111" s="4"/>
      <c r="F111" s="4">
        <f t="shared" si="6"/>
        <v>0</v>
      </c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5"/>
      <c r="U111" s="5"/>
      <c r="V111" s="5"/>
    </row>
    <row r="112" spans="1:22" x14ac:dyDescent="0.2">
      <c r="A112" s="6"/>
      <c r="B112" s="4"/>
      <c r="C112" s="4"/>
      <c r="D112" s="4"/>
      <c r="E112" s="4"/>
      <c r="F112" s="4">
        <f t="shared" si="6"/>
        <v>0</v>
      </c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5"/>
      <c r="U112" s="5"/>
      <c r="V112" s="5"/>
    </row>
    <row r="113" spans="1:22" x14ac:dyDescent="0.2">
      <c r="A113" s="6"/>
      <c r="B113" s="4"/>
      <c r="C113" s="4"/>
      <c r="D113" s="4"/>
      <c r="E113" s="4"/>
      <c r="F113" s="4">
        <f t="shared" si="6"/>
        <v>0</v>
      </c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5"/>
      <c r="U113" s="5"/>
      <c r="V113" s="5"/>
    </row>
    <row r="114" spans="1:22" x14ac:dyDescent="0.2">
      <c r="A114" s="6"/>
      <c r="B114" s="4"/>
      <c r="C114" s="4"/>
      <c r="D114" s="4"/>
      <c r="E114" s="4"/>
      <c r="F114" s="4">
        <f t="shared" si="6"/>
        <v>0</v>
      </c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5"/>
      <c r="U114" s="5"/>
      <c r="V114" s="5"/>
    </row>
    <row r="115" spans="1:22" x14ac:dyDescent="0.2">
      <c r="A115" s="6"/>
      <c r="B115" s="4"/>
      <c r="C115" s="4"/>
      <c r="D115" s="4"/>
      <c r="E115" s="4"/>
      <c r="F115" s="4">
        <f t="shared" si="6"/>
        <v>0</v>
      </c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5"/>
      <c r="U115" s="5"/>
      <c r="V115" s="5"/>
    </row>
    <row r="116" spans="1:22" x14ac:dyDescent="0.2">
      <c r="A116" s="6"/>
      <c r="B116" s="4"/>
      <c r="C116" s="4"/>
      <c r="D116" s="4"/>
      <c r="E116" s="4"/>
      <c r="F116" s="4">
        <f t="shared" si="6"/>
        <v>0</v>
      </c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5"/>
      <c r="U116" s="5"/>
      <c r="V116" s="5"/>
    </row>
    <row r="117" spans="1:22" x14ac:dyDescent="0.2">
      <c r="A117" s="2"/>
      <c r="B117" s="4"/>
      <c r="C117" s="4"/>
      <c r="D117" s="4"/>
      <c r="E117" s="4"/>
      <c r="F117" s="4">
        <f t="shared" si="6"/>
        <v>0</v>
      </c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5"/>
      <c r="U117" s="5"/>
      <c r="V117" s="5"/>
    </row>
    <row r="118" spans="1:22" x14ac:dyDescent="0.2">
      <c r="A118" s="2"/>
      <c r="B118" s="4"/>
      <c r="C118" s="4"/>
      <c r="D118" s="4"/>
      <c r="E118" s="4"/>
      <c r="F118" s="4">
        <f t="shared" ref="F118:F136" si="7">E118+F119</f>
        <v>0</v>
      </c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5"/>
      <c r="U118" s="5"/>
      <c r="V118" s="5"/>
    </row>
    <row r="119" spans="1:22" x14ac:dyDescent="0.2">
      <c r="A119" s="2"/>
      <c r="B119" s="4"/>
      <c r="C119" s="4"/>
      <c r="D119" s="4"/>
      <c r="E119" s="4"/>
      <c r="F119" s="4">
        <f t="shared" si="7"/>
        <v>0</v>
      </c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5"/>
      <c r="U119" s="5"/>
      <c r="V119" s="5"/>
    </row>
    <row r="120" spans="1:22" x14ac:dyDescent="0.2">
      <c r="A120" s="2"/>
      <c r="B120" s="4"/>
      <c r="C120" s="4"/>
      <c r="D120" s="4"/>
      <c r="E120" s="4"/>
      <c r="F120" s="4">
        <f t="shared" si="7"/>
        <v>0</v>
      </c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5"/>
      <c r="U120" s="5"/>
      <c r="V120" s="5"/>
    </row>
    <row r="121" spans="1:22" x14ac:dyDescent="0.2">
      <c r="A121" s="2"/>
      <c r="B121" s="4"/>
      <c r="C121" s="4"/>
      <c r="D121" s="4"/>
      <c r="E121" s="4"/>
      <c r="F121" s="4">
        <f t="shared" si="7"/>
        <v>0</v>
      </c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5"/>
      <c r="U121" s="5"/>
      <c r="V121" s="5"/>
    </row>
    <row r="122" spans="1:22" x14ac:dyDescent="0.2">
      <c r="A122" s="2"/>
      <c r="B122" s="4"/>
      <c r="C122" s="4"/>
      <c r="D122" s="4"/>
      <c r="E122" s="4"/>
      <c r="F122" s="4">
        <f t="shared" si="7"/>
        <v>0</v>
      </c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5"/>
      <c r="U122" s="5"/>
      <c r="V122" s="5"/>
    </row>
    <row r="123" spans="1:22" x14ac:dyDescent="0.2">
      <c r="A123" s="2"/>
      <c r="B123" s="4"/>
      <c r="C123" s="4"/>
      <c r="D123" s="4"/>
      <c r="E123" s="4"/>
      <c r="F123" s="4">
        <f t="shared" si="7"/>
        <v>0</v>
      </c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5"/>
      <c r="U123" s="5"/>
      <c r="V123" s="5"/>
    </row>
    <row r="124" spans="1:22" x14ac:dyDescent="0.2">
      <c r="A124" s="2"/>
      <c r="B124" s="4"/>
      <c r="C124" s="4"/>
      <c r="D124" s="4"/>
      <c r="E124" s="4"/>
      <c r="F124" s="4">
        <f t="shared" si="7"/>
        <v>0</v>
      </c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5"/>
      <c r="U124" s="5"/>
      <c r="V124" s="5"/>
    </row>
    <row r="125" spans="1:22" x14ac:dyDescent="0.2">
      <c r="A125" s="2"/>
      <c r="B125" s="4"/>
      <c r="C125" s="4"/>
      <c r="D125" s="4"/>
      <c r="E125" s="4"/>
      <c r="F125" s="4">
        <f t="shared" si="7"/>
        <v>0</v>
      </c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5"/>
      <c r="U125" s="5"/>
      <c r="V125" s="5"/>
    </row>
    <row r="126" spans="1:22" x14ac:dyDescent="0.2">
      <c r="A126" s="2"/>
      <c r="B126" s="4"/>
      <c r="C126" s="4"/>
      <c r="D126" s="4"/>
      <c r="E126" s="4"/>
      <c r="F126" s="4">
        <f t="shared" si="7"/>
        <v>0</v>
      </c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5"/>
      <c r="U126" s="5"/>
      <c r="V126" s="5"/>
    </row>
    <row r="127" spans="1:22" x14ac:dyDescent="0.2">
      <c r="A127" s="2"/>
      <c r="B127" s="4"/>
      <c r="C127" s="4"/>
      <c r="D127" s="4"/>
      <c r="E127" s="4"/>
      <c r="F127" s="4">
        <f t="shared" si="7"/>
        <v>0</v>
      </c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5"/>
      <c r="U127" s="5"/>
      <c r="V127" s="5"/>
    </row>
    <row r="128" spans="1:22" x14ac:dyDescent="0.2">
      <c r="A128" s="2"/>
      <c r="B128" s="4"/>
      <c r="C128" s="4"/>
      <c r="D128" s="4"/>
      <c r="E128" s="4"/>
      <c r="F128" s="4">
        <f t="shared" si="7"/>
        <v>0</v>
      </c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5"/>
      <c r="U128" s="5"/>
      <c r="V128" s="5"/>
    </row>
    <row r="129" spans="1:22" x14ac:dyDescent="0.2">
      <c r="A129" s="2"/>
      <c r="B129" s="4"/>
      <c r="C129" s="4"/>
      <c r="D129" s="4"/>
      <c r="E129" s="4"/>
      <c r="F129" s="4">
        <f t="shared" si="7"/>
        <v>0</v>
      </c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5"/>
      <c r="U129" s="5"/>
      <c r="V129" s="5"/>
    </row>
    <row r="130" spans="1:22" x14ac:dyDescent="0.2">
      <c r="A130" s="2"/>
      <c r="B130" s="4"/>
      <c r="C130" s="4"/>
      <c r="D130" s="4"/>
      <c r="E130" s="4"/>
      <c r="F130" s="4">
        <f t="shared" si="7"/>
        <v>0</v>
      </c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5"/>
      <c r="U130" s="5"/>
      <c r="V130" s="5"/>
    </row>
    <row r="131" spans="1:22" x14ac:dyDescent="0.2">
      <c r="A131" s="2"/>
      <c r="B131" s="4"/>
      <c r="C131" s="4"/>
      <c r="D131" s="4"/>
      <c r="E131" s="4"/>
      <c r="F131" s="4">
        <f t="shared" si="7"/>
        <v>0</v>
      </c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5"/>
      <c r="U131" s="5"/>
      <c r="V131" s="5"/>
    </row>
    <row r="132" spans="1:22" x14ac:dyDescent="0.2">
      <c r="A132" s="2"/>
      <c r="B132" s="4"/>
      <c r="C132" s="4"/>
      <c r="D132" s="4"/>
      <c r="E132" s="4"/>
      <c r="F132" s="4">
        <f t="shared" si="7"/>
        <v>0</v>
      </c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5"/>
      <c r="U132" s="5"/>
      <c r="V132" s="5"/>
    </row>
    <row r="133" spans="1:22" x14ac:dyDescent="0.2">
      <c r="A133" s="2"/>
      <c r="B133" s="4"/>
      <c r="C133" s="4"/>
      <c r="D133" s="4"/>
      <c r="E133" s="4"/>
      <c r="F133" s="4">
        <f t="shared" si="7"/>
        <v>0</v>
      </c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5"/>
    </row>
    <row r="134" spans="1:22" x14ac:dyDescent="0.2">
      <c r="A134" s="2"/>
      <c r="B134" s="4"/>
      <c r="C134" s="4"/>
      <c r="D134" s="4"/>
      <c r="E134" s="4"/>
      <c r="F134" s="4">
        <f t="shared" si="7"/>
        <v>0</v>
      </c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8"/>
    </row>
    <row r="135" spans="1:22" x14ac:dyDescent="0.2">
      <c r="A135" s="2"/>
      <c r="B135" s="4"/>
      <c r="C135" s="4"/>
      <c r="D135" s="4"/>
      <c r="E135" s="4"/>
      <c r="F135" s="4">
        <f t="shared" si="7"/>
        <v>0</v>
      </c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8"/>
    </row>
    <row r="136" spans="1:22" x14ac:dyDescent="0.2">
      <c r="A136" s="2"/>
      <c r="B136" s="4"/>
      <c r="C136" s="4"/>
      <c r="D136" s="4"/>
      <c r="E136" s="4"/>
      <c r="F136" s="4">
        <f t="shared" si="7"/>
        <v>0</v>
      </c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8"/>
    </row>
    <row r="137" spans="1:22" x14ac:dyDescent="0.2">
      <c r="A137" s="6"/>
      <c r="B137" s="4"/>
      <c r="C137" s="4"/>
      <c r="D137" s="4"/>
      <c r="E137" s="4"/>
      <c r="F137" s="4">
        <f>E137+F138</f>
        <v>0</v>
      </c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5"/>
      <c r="U137" s="5"/>
      <c r="V137" s="8"/>
    </row>
    <row r="138" spans="1:22" x14ac:dyDescent="0.2">
      <c r="A138" s="6"/>
      <c r="B138" s="4"/>
      <c r="C138" s="4"/>
      <c r="D138" s="4"/>
      <c r="E138" s="4"/>
      <c r="F138" s="4">
        <f>E138</f>
        <v>0</v>
      </c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5"/>
      <c r="U138" s="5"/>
      <c r="V138" s="8"/>
    </row>
    <row r="139" spans="1:22" x14ac:dyDescent="0.2">
      <c r="A139" s="6"/>
      <c r="B139" s="4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5"/>
      <c r="U139" s="5"/>
      <c r="V139" s="8"/>
    </row>
    <row r="140" spans="1:22" x14ac:dyDescent="0.2">
      <c r="A140" s="6"/>
      <c r="B140" s="4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5"/>
      <c r="U140" s="5"/>
      <c r="V140" s="8"/>
    </row>
    <row r="141" spans="1:22" x14ac:dyDescent="0.2">
      <c r="A141" s="6"/>
      <c r="B141" s="4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5"/>
      <c r="U141" s="5"/>
      <c r="V141" s="8"/>
    </row>
    <row r="142" spans="1:22" x14ac:dyDescent="0.2">
      <c r="A142" s="2"/>
      <c r="B142" s="4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5"/>
      <c r="U142" s="5"/>
      <c r="V142" s="8"/>
    </row>
    <row r="143" spans="1:22" x14ac:dyDescent="0.2">
      <c r="A143" s="2"/>
      <c r="B143" s="4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5"/>
      <c r="U143" s="5"/>
      <c r="V143" s="8"/>
    </row>
    <row r="144" spans="1:22" x14ac:dyDescent="0.2">
      <c r="A144" s="2"/>
      <c r="B144" s="4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5"/>
      <c r="U144" s="5"/>
      <c r="V144" s="8"/>
    </row>
    <row r="145" spans="1:22" x14ac:dyDescent="0.2">
      <c r="A145" s="2"/>
      <c r="B145" s="4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5"/>
      <c r="U145" s="5"/>
      <c r="V145" s="8"/>
    </row>
    <row r="146" spans="1:22" x14ac:dyDescent="0.2">
      <c r="A146" s="2"/>
      <c r="B146" s="4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5"/>
      <c r="U146" s="5"/>
      <c r="V146" s="8"/>
    </row>
    <row r="172" spans="1:3" x14ac:dyDescent="0.2">
      <c r="A172" t="e" cm="1">
        <f t="array" aca="1" ref="A172" ca="1">INDIRECT("'" &amp; E1 &amp; "'!$A$2:$A$66")</f>
        <v>#REF!</v>
      </c>
      <c r="B172" t="e" cm="1">
        <f t="array" aca="1" ref="B172" ca="1">INDIRECT("'" &amp; E1 &amp; "'!$B$2:$B$66")</f>
        <v>#REF!</v>
      </c>
      <c r="C172" t="e" cm="1">
        <f t="array" aca="1" ref="C172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683503-F156-7844-820D-9A117F07E547}">
  <sheetPr codeName="Sheet32"/>
  <dimension ref="A1:W172"/>
  <sheetViews>
    <sheetView topLeftCell="B1" workbookViewId="0">
      <pane ySplit="2" topLeftCell="A3" activePane="bottomLeft" state="frozen"/>
      <selection activeCell="N24" sqref="N24"/>
      <selection pane="bottomLeft" activeCell="N24" sqref="N24"/>
    </sheetView>
  </sheetViews>
  <sheetFormatPr baseColWidth="10" defaultRowHeight="16" x14ac:dyDescent="0.2"/>
  <cols>
    <col min="1" max="1" width="21.1640625" customWidth="1"/>
    <col min="2" max="2" width="14.83203125" customWidth="1"/>
    <col min="3" max="3" width="14" customWidth="1"/>
    <col min="4" max="4" width="15.5" customWidth="1"/>
    <col min="5" max="5" width="18" customWidth="1"/>
    <col min="6" max="6" width="21.5" customWidth="1"/>
    <col min="10" max="10" width="18.33203125" customWidth="1"/>
    <col min="11" max="11" width="16.6640625" customWidth="1"/>
    <col min="18" max="18" width="13" customWidth="1"/>
    <col min="19" max="19" width="16.5" customWidth="1"/>
  </cols>
  <sheetData>
    <row r="1" spans="1:22" x14ac:dyDescent="0.2">
      <c r="B1" s="72" t="s">
        <v>5</v>
      </c>
      <c r="C1" s="72"/>
      <c r="D1" s="72"/>
      <c r="E1" s="72"/>
      <c r="F1" s="72"/>
      <c r="G1" s="73" t="s">
        <v>6</v>
      </c>
      <c r="H1" s="73"/>
      <c r="I1" s="73"/>
      <c r="J1" s="73"/>
      <c r="K1" s="73"/>
      <c r="L1" s="74" t="s">
        <v>15</v>
      </c>
      <c r="M1" s="74"/>
      <c r="N1" s="74"/>
      <c r="O1" s="74"/>
      <c r="P1" s="74"/>
      <c r="Q1" s="74"/>
      <c r="R1" s="74"/>
      <c r="S1" s="74"/>
      <c r="T1" s="74"/>
      <c r="U1" s="74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235</v>
      </c>
      <c r="O2" s="1" t="s">
        <v>236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257</v>
      </c>
      <c r="U2" s="1" t="s">
        <v>258</v>
      </c>
      <c r="V2" s="1" t="s">
        <v>237</v>
      </c>
    </row>
    <row r="3" spans="1:22" x14ac:dyDescent="0.2">
      <c r="A3" s="16" t="s">
        <v>294</v>
      </c>
      <c r="B3" s="4">
        <v>75312</v>
      </c>
      <c r="C3" s="4">
        <v>508700</v>
      </c>
      <c r="D3" s="4">
        <v>-433388</v>
      </c>
      <c r="E3" s="4">
        <v>-11682210000</v>
      </c>
      <c r="F3" s="4">
        <f t="shared" ref="F3:F79" si="0">E3+F4</f>
        <v>-24262210000</v>
      </c>
      <c r="K3" s="4">
        <f t="shared" ref="K3:K25" si="1">K4+J3</f>
        <v>14544225000</v>
      </c>
      <c r="L3" s="4">
        <v>2415</v>
      </c>
      <c r="M3" s="4">
        <v>4406</v>
      </c>
      <c r="N3" s="4">
        <v>300</v>
      </c>
      <c r="O3" s="4">
        <v>549</v>
      </c>
      <c r="P3" s="4">
        <v>4697500</v>
      </c>
      <c r="Q3" s="4">
        <v>8327600</v>
      </c>
      <c r="R3" s="5">
        <v>1.5100000000000001E-2</v>
      </c>
      <c r="S3" s="4">
        <v>14265700</v>
      </c>
      <c r="T3" s="4">
        <f t="shared" ref="T3:T70" si="2">AVERAGE(S4,S13)</f>
        <v>22498958.5</v>
      </c>
      <c r="U3" s="4">
        <f t="shared" ref="U3:U72" si="3">MIN(S4:S8)</f>
        <v>10007981</v>
      </c>
      <c r="V3" s="5">
        <v>2.75E-2</v>
      </c>
    </row>
    <row r="4" spans="1:22" x14ac:dyDescent="0.2">
      <c r="A4" s="16" t="s">
        <v>293</v>
      </c>
      <c r="B4" s="4">
        <v>204553</v>
      </c>
      <c r="C4" s="4">
        <v>176000</v>
      </c>
      <c r="D4" s="4">
        <v>28553</v>
      </c>
      <c r="E4" s="4">
        <v>778160000</v>
      </c>
      <c r="F4" s="4">
        <f t="shared" si="0"/>
        <v>-12580000000</v>
      </c>
      <c r="G4" s="4">
        <v>0</v>
      </c>
      <c r="H4" s="4">
        <v>0</v>
      </c>
      <c r="I4" s="4">
        <v>0</v>
      </c>
      <c r="J4" s="4">
        <v>-67445000</v>
      </c>
      <c r="K4" s="4">
        <f t="shared" si="1"/>
        <v>14544225000</v>
      </c>
      <c r="L4" s="4">
        <v>4485</v>
      </c>
      <c r="M4" s="4">
        <v>3703</v>
      </c>
      <c r="N4" s="4">
        <v>629</v>
      </c>
      <c r="O4" s="4">
        <v>489</v>
      </c>
      <c r="P4" s="4">
        <v>9256800</v>
      </c>
      <c r="Q4" s="4">
        <v>7045200</v>
      </c>
      <c r="R4" s="5">
        <v>5.6000000000000008E-3</v>
      </c>
      <c r="S4" s="4">
        <v>17360200</v>
      </c>
      <c r="T4" s="4">
        <f t="shared" si="2"/>
        <v>20944770.5</v>
      </c>
      <c r="U4" s="4">
        <f t="shared" si="3"/>
        <v>10007981</v>
      </c>
      <c r="V4" s="5">
        <v>1.83E-2</v>
      </c>
    </row>
    <row r="5" spans="1:22" x14ac:dyDescent="0.2">
      <c r="A5" s="16" t="s">
        <v>292</v>
      </c>
      <c r="B5" s="4">
        <v>3200</v>
      </c>
      <c r="C5" s="4">
        <v>26191</v>
      </c>
      <c r="D5" s="4">
        <v>-22991</v>
      </c>
      <c r="E5" s="4">
        <v>-622250000</v>
      </c>
      <c r="F5" s="4">
        <f t="shared" si="0"/>
        <v>-13358160000</v>
      </c>
      <c r="G5" s="4">
        <v>0</v>
      </c>
      <c r="H5" s="4">
        <v>0</v>
      </c>
      <c r="I5" s="4">
        <v>0</v>
      </c>
      <c r="J5" s="4">
        <v>-297600000</v>
      </c>
      <c r="K5" s="4">
        <f t="shared" si="1"/>
        <v>14611670000</v>
      </c>
      <c r="L5" s="4">
        <v>4005</v>
      </c>
      <c r="M5" s="4">
        <v>3779</v>
      </c>
      <c r="N5" s="4">
        <v>567</v>
      </c>
      <c r="O5" s="4">
        <v>471</v>
      </c>
      <c r="P5" s="4">
        <v>8404700</v>
      </c>
      <c r="Q5" s="4">
        <v>7382800</v>
      </c>
      <c r="R5" s="5">
        <v>1.9E-3</v>
      </c>
      <c r="S5" s="4">
        <v>16301973</v>
      </c>
      <c r="T5" s="4">
        <f t="shared" si="2"/>
        <v>10902234.5</v>
      </c>
      <c r="U5" s="4">
        <f t="shared" si="3"/>
        <v>10007981</v>
      </c>
      <c r="V5" s="5">
        <v>2.2000000000000002E-2</v>
      </c>
    </row>
    <row r="6" spans="1:22" x14ac:dyDescent="0.2">
      <c r="A6" s="16" t="s">
        <v>291</v>
      </c>
      <c r="B6" s="4">
        <v>168900</v>
      </c>
      <c r="C6" s="4">
        <v>400400</v>
      </c>
      <c r="D6" s="4">
        <v>-231500</v>
      </c>
      <c r="E6" s="4">
        <v>-6100300000</v>
      </c>
      <c r="F6" s="4">
        <f t="shared" si="0"/>
        <v>-12735910000</v>
      </c>
      <c r="K6" s="4">
        <f t="shared" si="1"/>
        <v>14909270000</v>
      </c>
      <c r="L6" s="4">
        <v>2956</v>
      </c>
      <c r="M6" s="4">
        <v>2343</v>
      </c>
      <c r="N6" s="4">
        <v>338</v>
      </c>
      <c r="O6" s="4">
        <v>274</v>
      </c>
      <c r="P6" s="4">
        <v>4951800</v>
      </c>
      <c r="Q6" s="4">
        <v>3953100</v>
      </c>
      <c r="R6" s="5">
        <v>2.1000000000000001E-2</v>
      </c>
      <c r="S6" s="4">
        <v>10007981</v>
      </c>
      <c r="T6" s="4">
        <f t="shared" si="2"/>
        <v>15734580.5</v>
      </c>
      <c r="U6" s="4">
        <f t="shared" si="3"/>
        <v>10937000</v>
      </c>
      <c r="V6" s="5">
        <v>2.7999999999999997E-2</v>
      </c>
    </row>
    <row r="7" spans="1:22" x14ac:dyDescent="0.2">
      <c r="A7" s="16" t="s">
        <v>288</v>
      </c>
      <c r="B7" s="4">
        <v>1240</v>
      </c>
      <c r="C7" s="4">
        <v>1800</v>
      </c>
      <c r="D7" s="4">
        <v>-560</v>
      </c>
      <c r="E7" s="4">
        <v>-14640000</v>
      </c>
      <c r="F7" s="4">
        <f t="shared" si="0"/>
        <v>-6635610000</v>
      </c>
      <c r="K7" s="4">
        <f t="shared" si="1"/>
        <v>14909270000</v>
      </c>
      <c r="L7" s="4">
        <v>2006</v>
      </c>
      <c r="M7" s="4">
        <v>3049</v>
      </c>
      <c r="N7" s="4">
        <v>289</v>
      </c>
      <c r="O7" s="4">
        <v>397</v>
      </c>
      <c r="P7" s="4">
        <v>3860400</v>
      </c>
      <c r="Q7" s="4">
        <v>5858100</v>
      </c>
      <c r="R7" s="5">
        <v>-3.7000000000000002E-3</v>
      </c>
      <c r="S7" s="4">
        <v>10937000</v>
      </c>
      <c r="T7" s="4">
        <f t="shared" si="2"/>
        <v>20821502</v>
      </c>
      <c r="U7" s="4">
        <f t="shared" si="3"/>
        <v>13925254</v>
      </c>
      <c r="V7" s="5">
        <v>2.4199999999999999E-2</v>
      </c>
    </row>
    <row r="8" spans="1:22" x14ac:dyDescent="0.2">
      <c r="A8" s="16" t="s">
        <v>287</v>
      </c>
      <c r="B8" s="4">
        <v>194931</v>
      </c>
      <c r="C8" s="4">
        <v>204900</v>
      </c>
      <c r="D8" s="4">
        <v>-9969</v>
      </c>
      <c r="E8" s="4">
        <v>-279860000</v>
      </c>
      <c r="F8" s="4">
        <f t="shared" si="0"/>
        <v>-6620970000</v>
      </c>
      <c r="G8" s="4">
        <v>0</v>
      </c>
      <c r="H8" s="4">
        <v>0</v>
      </c>
      <c r="I8" s="4">
        <v>0</v>
      </c>
      <c r="J8" s="4">
        <v>-26400000</v>
      </c>
      <c r="K8" s="4">
        <f t="shared" si="1"/>
        <v>14909270000</v>
      </c>
      <c r="L8" s="4">
        <v>5418</v>
      </c>
      <c r="M8" s="4">
        <v>8565</v>
      </c>
      <c r="N8" s="4">
        <v>701</v>
      </c>
      <c r="O8" s="4">
        <v>1121</v>
      </c>
      <c r="P8" s="4">
        <v>11298000</v>
      </c>
      <c r="Q8" s="4">
        <v>17905200</v>
      </c>
      <c r="R8" s="5">
        <v>-2.58E-2</v>
      </c>
      <c r="S8" s="4">
        <v>30903024</v>
      </c>
      <c r="T8" s="4">
        <f t="shared" si="2"/>
        <v>16225722</v>
      </c>
      <c r="U8" s="4">
        <f t="shared" si="3"/>
        <v>13925254</v>
      </c>
      <c r="V8" s="5">
        <v>2.6200000000000001E-2</v>
      </c>
    </row>
    <row r="9" spans="1:22" x14ac:dyDescent="0.2">
      <c r="A9" s="16" t="s">
        <v>286</v>
      </c>
      <c r="B9" s="4">
        <v>5000</v>
      </c>
      <c r="C9" s="4">
        <v>203700</v>
      </c>
      <c r="D9" s="4">
        <v>-198700</v>
      </c>
      <c r="E9" s="4">
        <v>-5311570000</v>
      </c>
      <c r="F9" s="4">
        <f t="shared" si="0"/>
        <v>-6341110000</v>
      </c>
      <c r="K9" s="4">
        <f t="shared" si="1"/>
        <v>14935670000</v>
      </c>
      <c r="L9" s="4">
        <v>2928</v>
      </c>
      <c r="M9" s="4">
        <v>4325</v>
      </c>
      <c r="N9" s="4">
        <v>383</v>
      </c>
      <c r="O9" s="4">
        <v>510</v>
      </c>
      <c r="P9" s="4">
        <v>5367000</v>
      </c>
      <c r="Q9" s="4">
        <v>7712800</v>
      </c>
      <c r="R9" s="5">
        <v>9.3999999999999986E-3</v>
      </c>
      <c r="S9" s="4">
        <v>13925254</v>
      </c>
      <c r="T9" s="4">
        <f t="shared" si="2"/>
        <v>18092578</v>
      </c>
      <c r="U9" s="4">
        <f t="shared" si="3"/>
        <v>23278105</v>
      </c>
      <c r="V9" s="5">
        <v>2.0299999999999999E-2</v>
      </c>
    </row>
    <row r="10" spans="1:22" x14ac:dyDescent="0.2">
      <c r="A10" s="16" t="s">
        <v>281</v>
      </c>
      <c r="B10" s="4">
        <v>26381</v>
      </c>
      <c r="C10" s="4">
        <v>310200</v>
      </c>
      <c r="D10" s="4">
        <v>-283819</v>
      </c>
      <c r="E10" s="4">
        <v>-7641110000</v>
      </c>
      <c r="F10" s="4">
        <f t="shared" si="0"/>
        <v>-1029540000</v>
      </c>
      <c r="K10" s="4">
        <f t="shared" si="1"/>
        <v>14935670000</v>
      </c>
      <c r="L10" s="4">
        <v>4177</v>
      </c>
      <c r="M10" s="4">
        <v>9080</v>
      </c>
      <c r="N10" s="4">
        <v>495</v>
      </c>
      <c r="O10" s="4">
        <v>997</v>
      </c>
      <c r="P10" s="4">
        <v>7528800</v>
      </c>
      <c r="Q10" s="4">
        <v>14874200</v>
      </c>
      <c r="R10" s="5">
        <v>-2.18E-2</v>
      </c>
      <c r="S10" s="4">
        <v>23278105</v>
      </c>
      <c r="T10" s="4">
        <f t="shared" si="2"/>
        <v>21933054</v>
      </c>
      <c r="U10" s="4">
        <f t="shared" si="3"/>
        <v>11796488</v>
      </c>
      <c r="V10" s="5">
        <v>3.1E-2</v>
      </c>
    </row>
    <row r="11" spans="1:22" x14ac:dyDescent="0.2">
      <c r="A11" s="16" t="s">
        <v>273</v>
      </c>
      <c r="B11" s="4">
        <v>27000</v>
      </c>
      <c r="C11" s="4">
        <v>112000</v>
      </c>
      <c r="D11" s="4">
        <v>-85000</v>
      </c>
      <c r="E11" s="4">
        <v>-2322950000</v>
      </c>
      <c r="F11" s="4">
        <f t="shared" si="0"/>
        <v>6611570000</v>
      </c>
      <c r="K11" s="4">
        <f t="shared" si="1"/>
        <v>14935670000</v>
      </c>
      <c r="L11" s="4">
        <v>5062</v>
      </c>
      <c r="M11" s="4">
        <v>6823</v>
      </c>
      <c r="N11" s="4">
        <v>673</v>
      </c>
      <c r="O11" s="4">
        <v>911</v>
      </c>
      <c r="P11" s="4">
        <v>9913400</v>
      </c>
      <c r="Q11" s="4">
        <v>15369200</v>
      </c>
      <c r="R11" s="5">
        <v>-1.26E-2</v>
      </c>
      <c r="S11" s="4">
        <v>27019100</v>
      </c>
      <c r="T11" s="4">
        <f t="shared" si="2"/>
        <v>24221260</v>
      </c>
      <c r="U11" s="4">
        <f t="shared" si="3"/>
        <v>11796488</v>
      </c>
      <c r="V11" s="5">
        <v>2.5000000000000001E-2</v>
      </c>
    </row>
    <row r="12" spans="1:22" x14ac:dyDescent="0.2">
      <c r="A12" s="16" t="s">
        <v>272</v>
      </c>
      <c r="B12" s="4">
        <v>970300</v>
      </c>
      <c r="C12" s="4">
        <v>40100</v>
      </c>
      <c r="D12" s="4">
        <v>930200</v>
      </c>
      <c r="E12" s="4">
        <v>25967600000</v>
      </c>
      <c r="F12" s="4">
        <f t="shared" si="0"/>
        <v>8934520000</v>
      </c>
      <c r="K12" s="4">
        <f t="shared" si="1"/>
        <v>14935670000</v>
      </c>
      <c r="L12" s="4">
        <v>8779</v>
      </c>
      <c r="M12" s="4">
        <v>6140</v>
      </c>
      <c r="N12" s="4">
        <v>1024</v>
      </c>
      <c r="O12" s="4">
        <v>886</v>
      </c>
      <c r="P12" s="4">
        <v>15299800</v>
      </c>
      <c r="Q12" s="4">
        <v>14618400</v>
      </c>
      <c r="R12" s="5">
        <v>2.2099999999999998E-2</v>
      </c>
      <c r="S12" s="4">
        <v>31702120</v>
      </c>
      <c r="T12" s="4">
        <f t="shared" si="2"/>
        <v>18654628.5</v>
      </c>
      <c r="U12" s="4">
        <f t="shared" si="3"/>
        <v>10739980</v>
      </c>
      <c r="V12" s="5">
        <v>2.6600000000000002E-2</v>
      </c>
    </row>
    <row r="13" spans="1:22" x14ac:dyDescent="0.2">
      <c r="A13" s="16" t="s">
        <v>248</v>
      </c>
      <c r="B13" s="4">
        <v>92300</v>
      </c>
      <c r="C13" s="4">
        <v>29500</v>
      </c>
      <c r="D13" s="4">
        <v>62800</v>
      </c>
      <c r="E13" s="4">
        <v>1714390000</v>
      </c>
      <c r="F13" s="4">
        <f t="shared" si="0"/>
        <v>-17033080000</v>
      </c>
      <c r="K13" s="4">
        <f t="shared" si="1"/>
        <v>14935670000</v>
      </c>
      <c r="L13" s="4">
        <v>7330</v>
      </c>
      <c r="M13" s="4">
        <v>4772</v>
      </c>
      <c r="N13" s="4">
        <v>1045</v>
      </c>
      <c r="O13" s="4">
        <v>639</v>
      </c>
      <c r="P13" s="4">
        <v>15649600</v>
      </c>
      <c r="Q13" s="4">
        <v>10372800</v>
      </c>
      <c r="R13" s="5">
        <v>2.46E-2</v>
      </c>
      <c r="S13" s="4">
        <v>27637717</v>
      </c>
      <c r="T13" s="4">
        <f t="shared" si="2"/>
        <v>19648747.5</v>
      </c>
      <c r="U13" s="4">
        <f t="shared" si="3"/>
        <v>10739980</v>
      </c>
      <c r="V13" s="5">
        <v>2.3900000000000001E-2</v>
      </c>
    </row>
    <row r="14" spans="1:22" x14ac:dyDescent="0.2">
      <c r="A14" s="16" t="s">
        <v>240</v>
      </c>
      <c r="B14" s="4">
        <v>27000</v>
      </c>
      <c r="C14" s="4">
        <v>103002</v>
      </c>
      <c r="D14" s="4">
        <v>-76002</v>
      </c>
      <c r="E14" s="4">
        <v>-2020650000</v>
      </c>
      <c r="F14" s="4">
        <f t="shared" si="0"/>
        <v>-18747470000</v>
      </c>
      <c r="G14" s="4">
        <v>292000</v>
      </c>
      <c r="H14" s="4">
        <v>12000</v>
      </c>
      <c r="I14" s="4">
        <v>280000</v>
      </c>
      <c r="J14" s="4">
        <v>7515080000</v>
      </c>
      <c r="K14" s="4">
        <f t="shared" si="1"/>
        <v>14935670000</v>
      </c>
      <c r="L14" s="4">
        <v>6240</v>
      </c>
      <c r="M14" s="4">
        <v>4802</v>
      </c>
      <c r="N14" s="4">
        <v>911</v>
      </c>
      <c r="O14" s="4">
        <v>758</v>
      </c>
      <c r="P14" s="4">
        <v>12766700</v>
      </c>
      <c r="Q14" s="4">
        <v>11112800</v>
      </c>
      <c r="R14" s="5">
        <v>7.7000000000000002E-3</v>
      </c>
      <c r="S14" s="4">
        <v>25587568</v>
      </c>
      <c r="T14" s="4">
        <f t="shared" si="2"/>
        <v>9306492</v>
      </c>
      <c r="U14" s="4">
        <f t="shared" si="3"/>
        <v>10739980</v>
      </c>
      <c r="V14" s="5">
        <v>3.6900000000000002E-2</v>
      </c>
    </row>
    <row r="15" spans="1:22" x14ac:dyDescent="0.2">
      <c r="A15" s="16" t="s">
        <v>239</v>
      </c>
      <c r="B15" s="4">
        <v>205700</v>
      </c>
      <c r="C15" s="4">
        <v>156400</v>
      </c>
      <c r="D15" s="4">
        <v>49300</v>
      </c>
      <c r="E15" s="4">
        <v>1321840000</v>
      </c>
      <c r="F15" s="4">
        <f t="shared" si="0"/>
        <v>-16726820000</v>
      </c>
      <c r="K15" s="4">
        <f t="shared" si="1"/>
        <v>7420590000</v>
      </c>
      <c r="L15" s="4">
        <v>2540</v>
      </c>
      <c r="M15" s="4">
        <v>2933</v>
      </c>
      <c r="N15" s="4">
        <v>326</v>
      </c>
      <c r="O15" s="4">
        <v>363</v>
      </c>
      <c r="P15" s="4">
        <v>5150600</v>
      </c>
      <c r="Q15" s="4">
        <v>5477800</v>
      </c>
      <c r="R15" s="5">
        <v>1.1599999999999999E-2</v>
      </c>
      <c r="S15" s="4">
        <v>11796488</v>
      </c>
      <c r="T15" s="4">
        <f t="shared" si="2"/>
        <v>16144865</v>
      </c>
      <c r="U15" s="4">
        <f t="shared" si="3"/>
        <v>10739980</v>
      </c>
      <c r="V15" s="5">
        <v>2.0899999999999998E-2</v>
      </c>
    </row>
    <row r="16" spans="1:22" x14ac:dyDescent="0.2">
      <c r="A16" s="16" t="s">
        <v>238</v>
      </c>
      <c r="B16" s="4">
        <v>29000</v>
      </c>
      <c r="C16" s="4">
        <v>67700</v>
      </c>
      <c r="D16" s="4">
        <v>-38700</v>
      </c>
      <c r="E16" s="4">
        <v>-1032590000</v>
      </c>
      <c r="F16" s="4">
        <f t="shared" si="0"/>
        <v>-18048660000</v>
      </c>
      <c r="K16" s="4">
        <f t="shared" si="1"/>
        <v>7420590000</v>
      </c>
      <c r="L16" s="4">
        <v>3568</v>
      </c>
      <c r="M16" s="4">
        <v>6205</v>
      </c>
      <c r="N16" s="4">
        <v>464</v>
      </c>
      <c r="O16" s="4">
        <v>816</v>
      </c>
      <c r="P16" s="4">
        <v>6715200</v>
      </c>
      <c r="Q16" s="4">
        <v>12041800</v>
      </c>
      <c r="R16" s="5">
        <v>-2.7999999999999997E-2</v>
      </c>
      <c r="S16" s="4">
        <v>20532161</v>
      </c>
      <c r="T16" s="4">
        <f t="shared" si="2"/>
        <v>10209562.5</v>
      </c>
      <c r="U16" s="4">
        <f t="shared" si="3"/>
        <v>10739980</v>
      </c>
      <c r="V16" s="5">
        <v>3.8900000000000004E-2</v>
      </c>
    </row>
    <row r="17" spans="1:23" x14ac:dyDescent="0.2">
      <c r="A17" s="16" t="s">
        <v>234</v>
      </c>
      <c r="B17" s="4">
        <v>6500</v>
      </c>
      <c r="C17" s="4">
        <v>216503</v>
      </c>
      <c r="D17" s="4">
        <v>-210003</v>
      </c>
      <c r="E17" s="4">
        <v>-5618200000</v>
      </c>
      <c r="F17" s="4">
        <f t="shared" si="0"/>
        <v>-17016070000</v>
      </c>
      <c r="G17" s="4">
        <v>130000</v>
      </c>
      <c r="H17" s="4">
        <v>0</v>
      </c>
      <c r="I17" s="4">
        <v>130000</v>
      </c>
      <c r="J17" s="4">
        <v>3489500000</v>
      </c>
      <c r="K17" s="4">
        <f t="shared" si="1"/>
        <v>7420590000</v>
      </c>
      <c r="L17" s="4">
        <v>2181</v>
      </c>
      <c r="M17" s="4">
        <v>3191</v>
      </c>
      <c r="N17" s="4">
        <v>275</v>
      </c>
      <c r="O17" s="4">
        <v>370</v>
      </c>
      <c r="P17" s="4">
        <v>349700</v>
      </c>
      <c r="Q17" s="4">
        <v>675100</v>
      </c>
      <c r="R17" s="5">
        <v>1.9E-3</v>
      </c>
      <c r="S17" s="4">
        <v>10739980</v>
      </c>
      <c r="T17" s="4">
        <f t="shared" si="2"/>
        <v>18656315</v>
      </c>
      <c r="U17" s="4">
        <f t="shared" si="3"/>
        <v>9671540</v>
      </c>
    </row>
    <row r="18" spans="1:23" x14ac:dyDescent="0.2">
      <c r="A18" s="16" t="s">
        <v>233</v>
      </c>
      <c r="B18" s="4">
        <v>317309</v>
      </c>
      <c r="C18" s="4">
        <v>18300</v>
      </c>
      <c r="D18" s="4">
        <v>299009</v>
      </c>
      <c r="E18" s="4">
        <v>8033810000</v>
      </c>
      <c r="F18" s="4">
        <f t="shared" si="0"/>
        <v>-11397870000</v>
      </c>
      <c r="K18" s="4">
        <f t="shared" si="1"/>
        <v>3931090000</v>
      </c>
      <c r="L18" s="4"/>
      <c r="M18" s="4"/>
      <c r="N18" s="4"/>
      <c r="O18" s="4"/>
      <c r="P18" s="4">
        <v>9779700</v>
      </c>
      <c r="Q18" s="4">
        <v>7527300</v>
      </c>
      <c r="R18" s="5">
        <v>5.6999999999999993E-3</v>
      </c>
      <c r="S18" s="4">
        <v>18526190</v>
      </c>
      <c r="T18" s="4">
        <f t="shared" si="2"/>
        <v>14776251</v>
      </c>
      <c r="U18" s="4">
        <f t="shared" si="3"/>
        <v>9671540</v>
      </c>
    </row>
    <row r="19" spans="1:23" x14ac:dyDescent="0.2">
      <c r="A19" s="16" t="s">
        <v>232</v>
      </c>
      <c r="B19" s="4">
        <v>28600</v>
      </c>
      <c r="C19" s="4">
        <v>91622</v>
      </c>
      <c r="D19" s="4">
        <v>-63022</v>
      </c>
      <c r="E19" s="4">
        <v>-1695630000</v>
      </c>
      <c r="F19" s="4">
        <f t="shared" si="0"/>
        <v>-19431680000</v>
      </c>
      <c r="K19" s="4">
        <f t="shared" si="1"/>
        <v>3931090000</v>
      </c>
      <c r="L19" s="4"/>
      <c r="M19" s="4"/>
      <c r="N19" s="4"/>
      <c r="O19" s="4"/>
      <c r="P19" s="4">
        <v>5308000</v>
      </c>
      <c r="Q19" s="4">
        <v>6119000</v>
      </c>
      <c r="R19" s="5">
        <v>-7.4000000000000003E-3</v>
      </c>
      <c r="S19" s="4">
        <v>12907051</v>
      </c>
      <c r="T19" s="4">
        <f t="shared" si="2"/>
        <v>17921654.5</v>
      </c>
      <c r="U19" s="4">
        <f t="shared" si="3"/>
        <v>6816496</v>
      </c>
    </row>
    <row r="20" spans="1:23" x14ac:dyDescent="0.2">
      <c r="A20" s="16" t="s">
        <v>231</v>
      </c>
      <c r="B20" s="4">
        <v>9</v>
      </c>
      <c r="C20" s="4">
        <v>213100</v>
      </c>
      <c r="D20" s="4">
        <v>-213091</v>
      </c>
      <c r="E20" s="4">
        <v>-5669930000</v>
      </c>
      <c r="F20" s="4">
        <f t="shared" si="0"/>
        <v>-17736050000</v>
      </c>
      <c r="K20" s="4">
        <f t="shared" si="1"/>
        <v>3931090000</v>
      </c>
      <c r="L20" s="4"/>
      <c r="M20" s="4"/>
      <c r="N20" s="4"/>
      <c r="O20" s="4"/>
      <c r="P20" s="4">
        <v>8329000</v>
      </c>
      <c r="Q20" s="4">
        <v>7687400</v>
      </c>
      <c r="R20" s="5">
        <v>5.6999999999999993E-3</v>
      </c>
      <c r="S20" s="4">
        <v>16847008</v>
      </c>
      <c r="T20" s="4">
        <f t="shared" si="2"/>
        <v>13887401.5</v>
      </c>
      <c r="U20" s="4">
        <f t="shared" si="3"/>
        <v>6816496</v>
      </c>
    </row>
    <row r="21" spans="1:23" x14ac:dyDescent="0.2">
      <c r="A21" s="16" t="s">
        <v>230</v>
      </c>
      <c r="B21" s="4">
        <v>290870</v>
      </c>
      <c r="C21" s="4">
        <v>80400</v>
      </c>
      <c r="D21" s="4">
        <v>210470</v>
      </c>
      <c r="E21" s="4">
        <v>5540810000</v>
      </c>
      <c r="F21" s="4">
        <f t="shared" si="0"/>
        <v>-12066120000</v>
      </c>
      <c r="K21" s="4">
        <f t="shared" si="1"/>
        <v>3931090000</v>
      </c>
      <c r="L21" s="4"/>
      <c r="M21" s="4"/>
      <c r="N21" s="4"/>
      <c r="O21" s="4"/>
      <c r="P21" s="4">
        <v>9994000</v>
      </c>
      <c r="Q21" s="4">
        <v>6109000</v>
      </c>
      <c r="R21" s="5">
        <v>3.1099999999999999E-2</v>
      </c>
      <c r="S21" s="4">
        <v>16740400</v>
      </c>
      <c r="T21" s="4">
        <f t="shared" si="2"/>
        <v>11053311.5</v>
      </c>
      <c r="U21" s="4">
        <f t="shared" si="3"/>
        <v>6816496</v>
      </c>
    </row>
    <row r="22" spans="1:23" x14ac:dyDescent="0.2">
      <c r="A22" s="16" t="s">
        <v>229</v>
      </c>
      <c r="B22" s="4">
        <v>47900</v>
      </c>
      <c r="C22" s="4">
        <v>304700</v>
      </c>
      <c r="D22" s="4">
        <v>-256800</v>
      </c>
      <c r="E22" s="4">
        <v>-6731170000</v>
      </c>
      <c r="F22" s="4">
        <f t="shared" si="0"/>
        <v>-17606930000</v>
      </c>
      <c r="K22" s="4">
        <f t="shared" si="1"/>
        <v>3931090000</v>
      </c>
      <c r="L22" s="4"/>
      <c r="M22" s="4"/>
      <c r="N22" s="4"/>
      <c r="O22" s="4"/>
      <c r="P22" s="4">
        <v>3140700</v>
      </c>
      <c r="Q22" s="4">
        <v>4857800</v>
      </c>
      <c r="R22" s="5">
        <v>-1.3300000000000001E-2</v>
      </c>
      <c r="S22" s="4">
        <v>9671540</v>
      </c>
      <c r="T22" s="4">
        <f t="shared" si="2"/>
        <v>19161186</v>
      </c>
      <c r="U22" s="4">
        <f t="shared" si="3"/>
        <v>6816496</v>
      </c>
    </row>
    <row r="23" spans="1:23" x14ac:dyDescent="0.2">
      <c r="A23" s="16" t="s">
        <v>228</v>
      </c>
      <c r="B23" s="4">
        <v>163805</v>
      </c>
      <c r="C23" s="4">
        <v>62100</v>
      </c>
      <c r="D23" s="4">
        <v>101705</v>
      </c>
      <c r="E23" s="4">
        <v>2676270000</v>
      </c>
      <c r="F23" s="4">
        <f t="shared" si="0"/>
        <v>-10875760000</v>
      </c>
      <c r="K23" s="4">
        <f t="shared" si="1"/>
        <v>3931090000</v>
      </c>
      <c r="L23" s="4"/>
      <c r="M23" s="4"/>
      <c r="N23" s="4"/>
      <c r="O23" s="4"/>
      <c r="P23" s="4">
        <v>7292100</v>
      </c>
      <c r="Q23" s="4">
        <v>5796500</v>
      </c>
      <c r="R23" s="5">
        <v>1.3600000000000001E-2</v>
      </c>
      <c r="S23" s="4">
        <v>13709927</v>
      </c>
      <c r="T23" s="4">
        <f t="shared" si="2"/>
        <v>20051652</v>
      </c>
      <c r="U23" s="4">
        <f t="shared" si="3"/>
        <v>6816496</v>
      </c>
    </row>
    <row r="24" spans="1:23" x14ac:dyDescent="0.2">
      <c r="A24" s="16" t="s">
        <v>222</v>
      </c>
      <c r="B24" s="4">
        <v>70100</v>
      </c>
      <c r="C24" s="4">
        <v>745600</v>
      </c>
      <c r="D24" s="4">
        <v>-675500</v>
      </c>
      <c r="E24" s="4">
        <v>-17451380000</v>
      </c>
      <c r="F24" s="4">
        <f t="shared" si="0"/>
        <v>-13552030000</v>
      </c>
      <c r="K24" s="4">
        <f t="shared" si="1"/>
        <v>3931090000</v>
      </c>
      <c r="L24" s="4"/>
      <c r="M24" s="4"/>
      <c r="N24" s="4"/>
      <c r="O24" s="4"/>
      <c r="P24" s="4">
        <v>2881600</v>
      </c>
      <c r="Q24" s="4">
        <v>3086100</v>
      </c>
      <c r="R24" s="5">
        <v>-1.9E-3</v>
      </c>
      <c r="S24" s="4">
        <v>6816496</v>
      </c>
      <c r="T24" s="4">
        <f t="shared" si="2"/>
        <v>17712139.5</v>
      </c>
      <c r="U24" s="4">
        <f t="shared" si="3"/>
        <v>9679145</v>
      </c>
    </row>
    <row r="25" spans="1:23" x14ac:dyDescent="0.2">
      <c r="A25" s="16" t="s">
        <v>213</v>
      </c>
      <c r="B25" s="4">
        <v>6200</v>
      </c>
      <c r="C25" s="4">
        <v>62199</v>
      </c>
      <c r="D25" s="4">
        <v>-55999</v>
      </c>
      <c r="E25" s="4">
        <v>-1444440000</v>
      </c>
      <c r="F25" s="4">
        <f t="shared" si="0"/>
        <v>3899350000</v>
      </c>
      <c r="K25" s="4">
        <f t="shared" si="1"/>
        <v>3931090000</v>
      </c>
      <c r="L25" s="4"/>
      <c r="M25" s="4"/>
      <c r="N25" s="4"/>
      <c r="O25" s="4"/>
      <c r="P25" s="4">
        <v>4652600</v>
      </c>
      <c r="Q25" s="4">
        <v>6216700</v>
      </c>
      <c r="R25" s="5">
        <v>1.5800000000000002E-2</v>
      </c>
      <c r="S25" s="4">
        <v>11757569</v>
      </c>
      <c r="T25" s="4">
        <f t="shared" si="2"/>
        <v>13747763</v>
      </c>
      <c r="U25" s="4">
        <f t="shared" si="3"/>
        <v>9679145</v>
      </c>
      <c r="V25" s="4"/>
      <c r="W25" s="4"/>
    </row>
    <row r="26" spans="1:23" x14ac:dyDescent="0.2">
      <c r="A26" s="16" t="s">
        <v>212</v>
      </c>
      <c r="B26" s="4">
        <v>189000</v>
      </c>
      <c r="C26" s="4">
        <v>38000</v>
      </c>
      <c r="D26" s="4">
        <v>151000</v>
      </c>
      <c r="E26" s="4">
        <v>3884280000</v>
      </c>
      <c r="F26" s="4">
        <f t="shared" si="0"/>
        <v>5343790000</v>
      </c>
      <c r="K26" s="4">
        <f>K27+J26</f>
        <v>3931090000</v>
      </c>
      <c r="L26" s="4"/>
      <c r="M26" s="4"/>
      <c r="N26" s="4"/>
      <c r="O26" s="4"/>
      <c r="P26" s="4">
        <v>4968700</v>
      </c>
      <c r="Q26" s="4">
        <v>4126400</v>
      </c>
      <c r="R26" s="5">
        <v>0.01</v>
      </c>
      <c r="S26" s="4">
        <v>9679145</v>
      </c>
      <c r="T26" s="4">
        <f t="shared" si="2"/>
        <v>23871158</v>
      </c>
      <c r="U26" s="4">
        <f t="shared" si="3"/>
        <v>11034403</v>
      </c>
    </row>
    <row r="27" spans="1:23" x14ac:dyDescent="0.2">
      <c r="A27" s="16" t="s">
        <v>211</v>
      </c>
      <c r="B27" s="4">
        <v>1064100</v>
      </c>
      <c r="C27" s="4">
        <v>1143300</v>
      </c>
      <c r="D27" s="4">
        <v>-79200</v>
      </c>
      <c r="E27" s="4">
        <v>-1807320000</v>
      </c>
      <c r="F27" s="4">
        <f t="shared" si="0"/>
        <v>1459510000</v>
      </c>
      <c r="K27" s="4">
        <f>J27+K29</f>
        <v>3931090000</v>
      </c>
      <c r="R27" s="5">
        <v>4.0000000000000001E-3</v>
      </c>
      <c r="S27" s="4">
        <v>18786440</v>
      </c>
      <c r="T27" s="4">
        <f t="shared" si="2"/>
        <v>15058347</v>
      </c>
      <c r="U27" s="4">
        <f t="shared" si="3"/>
        <v>11034403</v>
      </c>
    </row>
    <row r="28" spans="1:23" x14ac:dyDescent="0.2">
      <c r="A28" s="16" t="s">
        <v>210</v>
      </c>
      <c r="B28" s="4">
        <v>177200</v>
      </c>
      <c r="C28" s="4">
        <v>213300</v>
      </c>
      <c r="D28" s="4">
        <v>-36100</v>
      </c>
      <c r="E28" s="4">
        <v>-914320000</v>
      </c>
      <c r="F28" s="4">
        <f t="shared" si="0"/>
        <v>3266830000</v>
      </c>
      <c r="L28" s="4"/>
      <c r="M28" s="4"/>
      <c r="N28" s="4"/>
      <c r="O28" s="4"/>
      <c r="P28" s="4">
        <v>5176100</v>
      </c>
      <c r="Q28" s="4">
        <v>8633600</v>
      </c>
      <c r="R28" s="5">
        <v>-2.7099999999999999E-2</v>
      </c>
      <c r="S28" s="4">
        <v>16645451</v>
      </c>
      <c r="T28" s="4">
        <f t="shared" si="2"/>
        <v>17974008</v>
      </c>
      <c r="U28" s="4">
        <f t="shared" si="3"/>
        <v>11034403</v>
      </c>
    </row>
    <row r="29" spans="1:23" x14ac:dyDescent="0.2">
      <c r="A29" s="16" t="s">
        <v>209</v>
      </c>
      <c r="B29" s="4">
        <v>116000</v>
      </c>
      <c r="C29" s="4">
        <v>346758</v>
      </c>
      <c r="D29" s="4">
        <v>-230758</v>
      </c>
      <c r="E29" s="4">
        <v>-6093470000</v>
      </c>
      <c r="F29" s="4">
        <f t="shared" si="0"/>
        <v>4181150000</v>
      </c>
      <c r="G29" s="4">
        <v>150000</v>
      </c>
      <c r="H29" s="4">
        <v>1200</v>
      </c>
      <c r="I29" s="4">
        <v>148800</v>
      </c>
      <c r="J29" s="4">
        <v>3931090000</v>
      </c>
      <c r="K29" s="4">
        <f>J29</f>
        <v>3931090000</v>
      </c>
      <c r="R29" s="5">
        <v>-2.0799999999999999E-2</v>
      </c>
      <c r="S29" s="4">
        <v>18996301</v>
      </c>
      <c r="T29" s="4">
        <f t="shared" si="2"/>
        <v>13145824</v>
      </c>
      <c r="U29" s="4">
        <f t="shared" si="3"/>
        <v>11034403</v>
      </c>
    </row>
    <row r="30" spans="1:23" x14ac:dyDescent="0.2">
      <c r="A30" s="16" t="s">
        <v>208</v>
      </c>
      <c r="B30" s="4">
        <v>105635</v>
      </c>
      <c r="C30" s="4">
        <v>72800</v>
      </c>
      <c r="D30" s="4">
        <v>32835</v>
      </c>
      <c r="E30" s="4">
        <v>871840000</v>
      </c>
      <c r="F30" s="4">
        <f t="shared" si="0"/>
        <v>10274620000</v>
      </c>
      <c r="R30" s="5">
        <v>0</v>
      </c>
      <c r="S30" s="4">
        <v>11034403</v>
      </c>
      <c r="T30" s="4">
        <f t="shared" si="2"/>
        <v>15628549.5</v>
      </c>
      <c r="U30" s="4">
        <f t="shared" si="3"/>
        <v>12435083</v>
      </c>
    </row>
    <row r="31" spans="1:23" x14ac:dyDescent="0.2">
      <c r="A31" s="16" t="s">
        <v>207</v>
      </c>
      <c r="B31" s="4">
        <v>192524</v>
      </c>
      <c r="C31" s="4">
        <v>400700</v>
      </c>
      <c r="D31" s="4">
        <v>-208176</v>
      </c>
      <c r="E31" s="4">
        <v>-5458920000</v>
      </c>
      <c r="F31" s="4">
        <f t="shared" si="0"/>
        <v>9402780000</v>
      </c>
      <c r="R31" s="5">
        <v>-1.49E-2</v>
      </c>
      <c r="S31" s="4">
        <v>12435083</v>
      </c>
      <c r="T31" s="4">
        <f t="shared" si="2"/>
        <v>18799754</v>
      </c>
      <c r="U31" s="4">
        <f t="shared" si="3"/>
        <v>17816381</v>
      </c>
    </row>
    <row r="32" spans="1:23" x14ac:dyDescent="0.2">
      <c r="A32" s="16" t="s">
        <v>206</v>
      </c>
      <c r="B32" s="4">
        <v>242002</v>
      </c>
      <c r="C32" s="4">
        <v>40000</v>
      </c>
      <c r="D32" s="4">
        <v>202002</v>
      </c>
      <c r="E32" s="4">
        <v>5432300000</v>
      </c>
      <c r="F32" s="4">
        <f t="shared" si="0"/>
        <v>14861700000</v>
      </c>
      <c r="R32" s="5">
        <v>1.1399999999999999E-2</v>
      </c>
      <c r="S32" s="4">
        <v>24612445</v>
      </c>
      <c r="T32" s="4">
        <f t="shared" si="2"/>
        <v>33750346</v>
      </c>
      <c r="U32" s="4">
        <f t="shared" si="3"/>
        <v>13471243</v>
      </c>
    </row>
    <row r="33" spans="1:21" x14ac:dyDescent="0.2">
      <c r="A33" s="16" t="s">
        <v>205</v>
      </c>
      <c r="B33" s="4">
        <v>93000</v>
      </c>
      <c r="C33" s="4">
        <v>428100</v>
      </c>
      <c r="D33" s="4">
        <v>-335100</v>
      </c>
      <c r="E33" s="4">
        <v>-8991530000</v>
      </c>
      <c r="F33" s="4">
        <f t="shared" si="0"/>
        <v>9429400000</v>
      </c>
      <c r="R33" s="5">
        <v>-2.9300000000000003E-2</v>
      </c>
      <c r="S33" s="4">
        <v>33286808</v>
      </c>
      <c r="T33" s="4">
        <f t="shared" si="2"/>
        <v>30595093</v>
      </c>
      <c r="U33" s="4">
        <f t="shared" si="3"/>
        <v>13471243</v>
      </c>
    </row>
    <row r="34" spans="1:21" x14ac:dyDescent="0.2">
      <c r="A34" s="16" t="s">
        <v>204</v>
      </c>
      <c r="B34" s="4">
        <v>419100</v>
      </c>
      <c r="C34" s="4">
        <v>65200</v>
      </c>
      <c r="D34" s="4">
        <v>353900</v>
      </c>
      <c r="E34" s="4">
        <v>9410190000</v>
      </c>
      <c r="F34" s="4">
        <f t="shared" si="0"/>
        <v>18420930000</v>
      </c>
      <c r="R34" s="5">
        <v>2.8399999999999998E-2</v>
      </c>
      <c r="S34" s="4">
        <v>23666710</v>
      </c>
      <c r="T34" s="4">
        <f t="shared" si="2"/>
        <v>21739363</v>
      </c>
      <c r="U34" s="4">
        <f t="shared" si="3"/>
        <v>13471243</v>
      </c>
    </row>
    <row r="35" spans="1:21" x14ac:dyDescent="0.2">
      <c r="A35" s="16" t="s">
        <v>203</v>
      </c>
      <c r="B35" s="4">
        <v>2000</v>
      </c>
      <c r="C35" s="4">
        <v>209600</v>
      </c>
      <c r="D35" s="4">
        <v>-207600</v>
      </c>
      <c r="E35" s="4">
        <v>-5518950000</v>
      </c>
      <c r="F35" s="4">
        <f t="shared" si="0"/>
        <v>9010740000</v>
      </c>
      <c r="R35" s="5">
        <v>-1.8E-3</v>
      </c>
      <c r="S35" s="4">
        <v>17816381</v>
      </c>
      <c r="T35" s="4">
        <f t="shared" si="2"/>
        <v>22531372.5</v>
      </c>
      <c r="U35" s="4">
        <f t="shared" si="3"/>
        <v>13471243</v>
      </c>
    </row>
    <row r="36" spans="1:21" x14ac:dyDescent="0.2">
      <c r="A36" s="16" t="s">
        <v>202</v>
      </c>
      <c r="B36" s="4">
        <v>129500</v>
      </c>
      <c r="C36" s="4">
        <v>41900</v>
      </c>
      <c r="D36" s="4">
        <v>87600</v>
      </c>
      <c r="E36" s="4">
        <v>2319410000</v>
      </c>
      <c r="F36" s="4">
        <f t="shared" si="0"/>
        <v>14529690000</v>
      </c>
      <c r="R36" s="5">
        <v>5.7800000000000004E-2</v>
      </c>
      <c r="S36" s="4">
        <v>28955876</v>
      </c>
      <c r="T36" s="4">
        <f t="shared" si="2"/>
        <v>17254992.5</v>
      </c>
      <c r="U36" s="4">
        <f t="shared" si="3"/>
        <v>12987063</v>
      </c>
    </row>
    <row r="37" spans="1:21" x14ac:dyDescent="0.2">
      <c r="A37" s="16" t="s">
        <v>201</v>
      </c>
      <c r="B37" s="4">
        <v>198900</v>
      </c>
      <c r="C37" s="4">
        <v>506600</v>
      </c>
      <c r="D37" s="4">
        <v>-307700</v>
      </c>
      <c r="E37" s="4">
        <v>-7551460000</v>
      </c>
      <c r="F37" s="4">
        <f t="shared" si="0"/>
        <v>12210280000</v>
      </c>
      <c r="R37" s="5">
        <v>1.6200000000000003E-2</v>
      </c>
      <c r="S37" s="4">
        <v>13471243</v>
      </c>
      <c r="T37" s="4">
        <f t="shared" si="2"/>
        <v>26553952.5</v>
      </c>
      <c r="U37" s="4">
        <f t="shared" si="3"/>
        <v>12987063</v>
      </c>
    </row>
    <row r="38" spans="1:21" x14ac:dyDescent="0.2">
      <c r="A38" s="16" t="s">
        <v>200</v>
      </c>
      <c r="B38" s="4">
        <v>42800</v>
      </c>
      <c r="C38" s="4">
        <v>160700</v>
      </c>
      <c r="D38" s="4">
        <v>-117900</v>
      </c>
      <c r="E38" s="4">
        <v>-2964900000</v>
      </c>
      <c r="F38" s="4">
        <f t="shared" si="0"/>
        <v>19761740000</v>
      </c>
      <c r="R38" s="5">
        <v>-1.3899999999999999E-2</v>
      </c>
      <c r="S38" s="4">
        <v>16951715</v>
      </c>
      <c r="T38" s="4">
        <f t="shared" si="2"/>
        <v>21848066.5</v>
      </c>
      <c r="U38" s="4">
        <f t="shared" si="3"/>
        <v>12987063</v>
      </c>
    </row>
    <row r="39" spans="1:21" x14ac:dyDescent="0.2">
      <c r="A39" s="16" t="s">
        <v>199</v>
      </c>
      <c r="B39" s="4">
        <v>25800</v>
      </c>
      <c r="C39" s="4">
        <v>1135800</v>
      </c>
      <c r="D39" s="4">
        <v>-1110000</v>
      </c>
      <c r="E39" s="4">
        <v>-27342790000</v>
      </c>
      <c r="F39" s="4">
        <f t="shared" si="0"/>
        <v>22726640000</v>
      </c>
      <c r="R39" s="5">
        <v>2.2499999999999999E-2</v>
      </c>
      <c r="S39" s="4">
        <v>15257245</v>
      </c>
      <c r="T39" s="4">
        <f t="shared" si="2"/>
        <v>22179118.5</v>
      </c>
      <c r="U39" s="4">
        <f t="shared" si="3"/>
        <v>12987063</v>
      </c>
    </row>
    <row r="40" spans="1:21" x14ac:dyDescent="0.2">
      <c r="A40" s="16" t="s">
        <v>198</v>
      </c>
      <c r="B40" s="4">
        <v>501300</v>
      </c>
      <c r="C40" s="4">
        <v>1200</v>
      </c>
      <c r="D40" s="4">
        <v>500100</v>
      </c>
      <c r="E40" s="4">
        <v>12012450000</v>
      </c>
      <c r="F40" s="4">
        <f t="shared" si="0"/>
        <v>50069430000</v>
      </c>
      <c r="R40" s="5">
        <v>1.4499999999999999E-2</v>
      </c>
      <c r="S40" s="4">
        <v>18822016</v>
      </c>
      <c r="T40" s="4">
        <f t="shared" si="2"/>
        <v>15541593</v>
      </c>
      <c r="U40" s="4">
        <f t="shared" si="3"/>
        <v>12987063</v>
      </c>
    </row>
    <row r="41" spans="1:21" x14ac:dyDescent="0.2">
      <c r="A41" s="16" t="s">
        <v>197</v>
      </c>
      <c r="B41" s="4">
        <v>28000</v>
      </c>
      <c r="C41" s="4">
        <v>9300</v>
      </c>
      <c r="D41" s="4">
        <v>18700</v>
      </c>
      <c r="E41" s="4">
        <v>456320000</v>
      </c>
      <c r="F41" s="4">
        <f t="shared" si="0"/>
        <v>38056980000</v>
      </c>
      <c r="R41" s="5">
        <v>-3.4000000000000002E-2</v>
      </c>
      <c r="S41" s="4">
        <v>12987063</v>
      </c>
      <c r="T41" s="4">
        <f t="shared" si="2"/>
        <v>28367658</v>
      </c>
      <c r="U41" s="4">
        <f t="shared" si="3"/>
        <v>16106869</v>
      </c>
    </row>
    <row r="42" spans="1:21" x14ac:dyDescent="0.2">
      <c r="A42" s="16" t="s">
        <v>196</v>
      </c>
      <c r="B42" s="4">
        <v>1206900</v>
      </c>
      <c r="C42" s="4">
        <v>34500</v>
      </c>
      <c r="D42" s="4">
        <v>1172400</v>
      </c>
      <c r="E42" s="4">
        <v>28527060000</v>
      </c>
      <c r="F42" s="4">
        <f t="shared" si="0"/>
        <v>37600660000</v>
      </c>
      <c r="R42" s="5">
        <v>1.0200000000000001E-2</v>
      </c>
      <c r="S42" s="4">
        <v>34213884</v>
      </c>
      <c r="T42" s="4">
        <f t="shared" si="2"/>
        <v>36330335</v>
      </c>
      <c r="U42" s="4">
        <f t="shared" si="3"/>
        <v>16106869</v>
      </c>
    </row>
    <row r="43" spans="1:21" x14ac:dyDescent="0.2">
      <c r="A43" s="16" t="s">
        <v>195</v>
      </c>
      <c r="B43" s="4">
        <v>121600</v>
      </c>
      <c r="C43" s="4">
        <v>324400</v>
      </c>
      <c r="D43" s="4">
        <v>-202800</v>
      </c>
      <c r="E43" s="4">
        <v>-5576770000</v>
      </c>
      <c r="F43" s="4">
        <f t="shared" si="0"/>
        <v>9073600000</v>
      </c>
      <c r="R43" s="5">
        <v>-6.9500000000000006E-2</v>
      </c>
      <c r="S43" s="4">
        <v>37523476</v>
      </c>
      <c r="T43" s="4">
        <f t="shared" si="2"/>
        <v>27186434.5</v>
      </c>
      <c r="U43" s="4">
        <f t="shared" si="3"/>
        <v>16106869</v>
      </c>
    </row>
    <row r="44" spans="1:21" x14ac:dyDescent="0.2">
      <c r="A44" s="16" t="s">
        <v>194</v>
      </c>
      <c r="B44" s="4">
        <v>0</v>
      </c>
      <c r="C44" s="4">
        <v>85900</v>
      </c>
      <c r="D44" s="4">
        <v>-85900</v>
      </c>
      <c r="E44" s="4">
        <v>-2261520000</v>
      </c>
      <c r="F44" s="4">
        <f t="shared" si="0"/>
        <v>14650370000</v>
      </c>
      <c r="R44" s="5">
        <v>2.5099999999999997E-2</v>
      </c>
      <c r="S44" s="4">
        <v>25662345</v>
      </c>
      <c r="T44" s="4">
        <f t="shared" si="2"/>
        <v>21276261</v>
      </c>
      <c r="U44" s="4">
        <f t="shared" si="3"/>
        <v>16106869</v>
      </c>
    </row>
    <row r="45" spans="1:21" x14ac:dyDescent="0.2">
      <c r="A45" s="16" t="s">
        <v>193</v>
      </c>
      <c r="B45" s="4">
        <v>52000</v>
      </c>
      <c r="C45" s="4">
        <v>1182000</v>
      </c>
      <c r="D45" s="4">
        <v>-1130000</v>
      </c>
      <c r="E45" s="4">
        <v>-29528220000</v>
      </c>
      <c r="F45" s="4">
        <f t="shared" si="0"/>
        <v>16911890000</v>
      </c>
      <c r="R45" s="5">
        <v>-1.9E-3</v>
      </c>
      <c r="S45" s="4">
        <v>16106869</v>
      </c>
      <c r="T45" s="4">
        <f t="shared" si="2"/>
        <v>19506231</v>
      </c>
      <c r="U45" s="4">
        <f t="shared" si="3"/>
        <v>18096123</v>
      </c>
    </row>
    <row r="46" spans="1:21" x14ac:dyDescent="0.2">
      <c r="A46" s="16" t="s">
        <v>192</v>
      </c>
      <c r="B46" s="4">
        <v>320300</v>
      </c>
      <c r="C46" s="4">
        <v>49500</v>
      </c>
      <c r="D46" s="4">
        <v>270800</v>
      </c>
      <c r="E46" s="4">
        <v>6926040000</v>
      </c>
      <c r="F46" s="4">
        <f t="shared" si="0"/>
        <v>46440110000</v>
      </c>
      <c r="R46" s="5">
        <v>1.5700000000000002E-2</v>
      </c>
      <c r="S46" s="4">
        <v>21038742</v>
      </c>
      <c r="T46" s="4">
        <f t="shared" si="2"/>
        <v>25460956</v>
      </c>
      <c r="U46" s="4">
        <f t="shared" si="3"/>
        <v>18096123</v>
      </c>
    </row>
    <row r="47" spans="1:21" x14ac:dyDescent="0.2">
      <c r="A47" s="16" t="s">
        <v>191</v>
      </c>
      <c r="B47" s="4">
        <v>61300</v>
      </c>
      <c r="C47" s="4">
        <v>209800</v>
      </c>
      <c r="D47" s="4">
        <v>-148500</v>
      </c>
      <c r="E47" s="4">
        <v>-3891140000</v>
      </c>
      <c r="F47" s="4">
        <f t="shared" si="0"/>
        <v>39514070000</v>
      </c>
      <c r="R47" s="5">
        <v>-1.9099999999999999E-2</v>
      </c>
      <c r="S47" s="4">
        <v>36156190</v>
      </c>
      <c r="T47" s="4">
        <f t="shared" si="2"/>
        <v>27656795</v>
      </c>
      <c r="U47" s="4">
        <f t="shared" si="3"/>
        <v>18096123</v>
      </c>
    </row>
    <row r="48" spans="1:21" x14ac:dyDescent="0.2">
      <c r="A48" s="16" t="s">
        <v>190</v>
      </c>
      <c r="B48" s="4">
        <v>1062900</v>
      </c>
      <c r="C48" s="4">
        <v>100400</v>
      </c>
      <c r="D48" s="4">
        <v>962500</v>
      </c>
      <c r="E48" s="4">
        <v>24208820000</v>
      </c>
      <c r="F48" s="4">
        <f t="shared" si="0"/>
        <v>43405210000</v>
      </c>
      <c r="R48" s="5">
        <v>5.04E-2</v>
      </c>
      <c r="S48" s="4">
        <v>28438888</v>
      </c>
      <c r="T48" s="4">
        <f t="shared" si="2"/>
        <v>25885422</v>
      </c>
      <c r="U48" s="4">
        <f t="shared" si="3"/>
        <v>18096123</v>
      </c>
    </row>
    <row r="49" spans="1:21" x14ac:dyDescent="0.2">
      <c r="A49" s="16" t="s">
        <v>189</v>
      </c>
      <c r="B49" s="4">
        <v>193300</v>
      </c>
      <c r="C49" s="4">
        <v>287700</v>
      </c>
      <c r="D49" s="4">
        <v>-94400</v>
      </c>
      <c r="E49" s="4">
        <v>-2318330000</v>
      </c>
      <c r="F49" s="4">
        <f t="shared" si="0"/>
        <v>19196390000</v>
      </c>
      <c r="R49" s="5">
        <v>4.0999999999999995E-3</v>
      </c>
      <c r="S49" s="4">
        <v>25536221</v>
      </c>
      <c r="T49" s="4">
        <f t="shared" si="2"/>
        <v>18937203.5</v>
      </c>
      <c r="U49" s="4">
        <f t="shared" si="3"/>
        <v>18096123</v>
      </c>
    </row>
    <row r="50" spans="1:21" x14ac:dyDescent="0.2">
      <c r="A50" s="16" t="s">
        <v>188</v>
      </c>
      <c r="B50" s="4">
        <v>8400</v>
      </c>
      <c r="C50" s="4">
        <v>94500</v>
      </c>
      <c r="D50" s="4">
        <v>-86100</v>
      </c>
      <c r="E50" s="4">
        <v>-2168680000</v>
      </c>
      <c r="F50" s="4">
        <f t="shared" si="0"/>
        <v>21514720000</v>
      </c>
      <c r="R50" s="5">
        <v>-0.01</v>
      </c>
      <c r="S50" s="4">
        <v>18096123</v>
      </c>
      <c r="T50" s="4">
        <f t="shared" si="2"/>
        <v>23395613</v>
      </c>
      <c r="U50" s="4">
        <f t="shared" si="3"/>
        <v>17973720</v>
      </c>
    </row>
    <row r="51" spans="1:21" x14ac:dyDescent="0.2">
      <c r="A51" s="16" t="s">
        <v>187</v>
      </c>
      <c r="B51" s="4">
        <v>32700</v>
      </c>
      <c r="C51" s="4">
        <v>250000</v>
      </c>
      <c r="D51" s="4">
        <v>-217300</v>
      </c>
      <c r="E51" s="4">
        <v>-5405490000</v>
      </c>
      <c r="F51" s="4">
        <f t="shared" si="0"/>
        <v>23683400000</v>
      </c>
      <c r="R51" s="5">
        <v>2.46E-2</v>
      </c>
      <c r="S51" s="4">
        <v>22521432</v>
      </c>
      <c r="T51" s="4">
        <f t="shared" si="2"/>
        <v>27032413.5</v>
      </c>
      <c r="U51" s="4">
        <f t="shared" si="3"/>
        <v>14765722</v>
      </c>
    </row>
    <row r="52" spans="1:21" x14ac:dyDescent="0.2">
      <c r="A52" s="16" t="s">
        <v>186</v>
      </c>
      <c r="B52" s="4">
        <v>452991</v>
      </c>
      <c r="C52" s="4">
        <v>369600</v>
      </c>
      <c r="D52" s="4">
        <v>83391</v>
      </c>
      <c r="E52" s="4">
        <v>2044650000</v>
      </c>
      <c r="F52" s="4">
        <f t="shared" si="0"/>
        <v>29088890000</v>
      </c>
      <c r="R52" s="5">
        <v>-4.0000000000000001E-3</v>
      </c>
      <c r="S52" s="4">
        <v>35137194</v>
      </c>
      <c r="T52" s="4">
        <f t="shared" si="2"/>
        <v>26304388.5</v>
      </c>
      <c r="U52" s="4">
        <f t="shared" si="3"/>
        <v>14765722</v>
      </c>
    </row>
    <row r="53" spans="1:21" x14ac:dyDescent="0.2">
      <c r="A53" s="16" t="s">
        <v>185</v>
      </c>
      <c r="B53" s="4">
        <v>97906</v>
      </c>
      <c r="C53" s="4">
        <v>596668</v>
      </c>
      <c r="D53" s="4">
        <v>-498762</v>
      </c>
      <c r="E53" s="4">
        <v>-12285410000</v>
      </c>
      <c r="F53" s="4">
        <f t="shared" si="0"/>
        <v>27044240000</v>
      </c>
      <c r="R53" s="5">
        <v>2.52E-2</v>
      </c>
      <c r="S53" s="4">
        <v>28710524</v>
      </c>
      <c r="T53" s="4">
        <f t="shared" si="2"/>
        <v>31764570</v>
      </c>
      <c r="U53" s="4">
        <f t="shared" si="3"/>
        <v>14765722</v>
      </c>
    </row>
    <row r="54" spans="1:21" x14ac:dyDescent="0.2">
      <c r="A54" s="16" t="s">
        <v>184</v>
      </c>
      <c r="B54" s="4">
        <v>229600</v>
      </c>
      <c r="C54" s="4">
        <v>52900</v>
      </c>
      <c r="D54" s="4">
        <v>176700</v>
      </c>
      <c r="E54" s="4">
        <v>4003470000</v>
      </c>
      <c r="F54" s="4">
        <f t="shared" si="0"/>
        <v>39329650000</v>
      </c>
      <c r="R54" s="5">
        <v>6.9400000000000003E-2</v>
      </c>
      <c r="S54" s="4">
        <v>26445653</v>
      </c>
      <c r="T54" s="4">
        <f t="shared" si="2"/>
        <v>18887115.5</v>
      </c>
      <c r="U54" s="4">
        <f t="shared" si="3"/>
        <v>14765722</v>
      </c>
    </row>
    <row r="55" spans="1:21" x14ac:dyDescent="0.2">
      <c r="A55" s="16" t="s">
        <v>183</v>
      </c>
      <c r="B55" s="4">
        <v>141200</v>
      </c>
      <c r="C55" s="4">
        <v>534200</v>
      </c>
      <c r="D55" s="4">
        <v>-393000</v>
      </c>
      <c r="E55" s="4">
        <v>-8849240000</v>
      </c>
      <c r="F55" s="4">
        <f t="shared" si="0"/>
        <v>35326180000</v>
      </c>
      <c r="R55" s="5">
        <v>-1.9699999999999999E-2</v>
      </c>
      <c r="S55" s="4">
        <v>17973720</v>
      </c>
      <c r="T55" s="4">
        <f t="shared" si="2"/>
        <v>15412668.5</v>
      </c>
      <c r="U55" s="4">
        <f t="shared" si="3"/>
        <v>14765722</v>
      </c>
    </row>
    <row r="56" spans="1:21" x14ac:dyDescent="0.2">
      <c r="A56" s="16" t="s">
        <v>182</v>
      </c>
      <c r="B56" s="4">
        <v>313700</v>
      </c>
      <c r="C56" s="4">
        <v>410200</v>
      </c>
      <c r="D56" s="4">
        <v>-96500</v>
      </c>
      <c r="E56" s="4">
        <v>-2068170000</v>
      </c>
      <c r="F56" s="4">
        <f t="shared" si="0"/>
        <v>44175420000</v>
      </c>
      <c r="R56" s="5">
        <v>2.2499999999999999E-2</v>
      </c>
      <c r="S56" s="4">
        <v>14765722</v>
      </c>
      <c r="T56" s="4">
        <f t="shared" si="2"/>
        <v>21269948</v>
      </c>
      <c r="U56" s="4">
        <f t="shared" si="3"/>
        <v>18927633</v>
      </c>
    </row>
    <row r="57" spans="1:21" x14ac:dyDescent="0.2">
      <c r="A57" s="16" t="s">
        <v>181</v>
      </c>
      <c r="B57" s="4">
        <v>519800</v>
      </c>
      <c r="C57" s="4">
        <v>512400</v>
      </c>
      <c r="D57" s="4">
        <v>7400</v>
      </c>
      <c r="E57" s="4">
        <v>165660000</v>
      </c>
      <c r="F57" s="4">
        <f t="shared" si="0"/>
        <v>46243590000</v>
      </c>
      <c r="R57" s="5">
        <v>1.37E-2</v>
      </c>
      <c r="S57" s="4">
        <v>26874702</v>
      </c>
      <c r="T57" s="4">
        <f t="shared" si="2"/>
        <v>21934117.5</v>
      </c>
      <c r="U57" s="4">
        <f t="shared" si="3"/>
        <v>18927633</v>
      </c>
    </row>
    <row r="58" spans="1:21" x14ac:dyDescent="0.2">
      <c r="A58" s="16" t="s">
        <v>180</v>
      </c>
      <c r="B58" s="4">
        <v>568900</v>
      </c>
      <c r="C58" s="4">
        <v>9800</v>
      </c>
      <c r="D58" s="4">
        <v>559100</v>
      </c>
      <c r="E58" s="4">
        <v>12272310000</v>
      </c>
      <c r="F58" s="4">
        <f t="shared" si="0"/>
        <v>46077930000</v>
      </c>
      <c r="R58" s="5">
        <v>6.8000000000000005E-2</v>
      </c>
      <c r="S58" s="4">
        <v>26234623</v>
      </c>
      <c r="T58" s="4">
        <f t="shared" si="2"/>
        <v>21577221.5</v>
      </c>
      <c r="U58" s="4">
        <f t="shared" si="3"/>
        <v>18927633</v>
      </c>
    </row>
    <row r="59" spans="1:21" x14ac:dyDescent="0.2">
      <c r="A59" s="16" t="s">
        <v>179</v>
      </c>
      <c r="B59" s="4">
        <v>657700</v>
      </c>
      <c r="C59" s="4">
        <v>419600</v>
      </c>
      <c r="D59" s="4">
        <v>238100</v>
      </c>
      <c r="E59" s="4">
        <v>4852880000</v>
      </c>
      <c r="F59" s="4">
        <f t="shared" si="0"/>
        <v>33805620000</v>
      </c>
      <c r="R59" s="5">
        <v>1.9900000000000001E-2</v>
      </c>
      <c r="S59" s="4">
        <v>19778284</v>
      </c>
      <c r="T59" s="4">
        <f t="shared" si="2"/>
        <v>24295652.5</v>
      </c>
      <c r="U59" s="4">
        <f t="shared" si="3"/>
        <v>18927633</v>
      </c>
    </row>
    <row r="60" spans="1:21" x14ac:dyDescent="0.2">
      <c r="A60" s="16" t="s">
        <v>178</v>
      </c>
      <c r="B60" s="4">
        <v>841500</v>
      </c>
      <c r="C60" s="4">
        <v>212000</v>
      </c>
      <c r="D60" s="4">
        <v>629500</v>
      </c>
      <c r="E60" s="4">
        <v>12942510000</v>
      </c>
      <c r="F60" s="4">
        <f t="shared" si="0"/>
        <v>28952740000</v>
      </c>
      <c r="R60" s="5">
        <v>-2.3999999999999998E-3</v>
      </c>
      <c r="S60" s="4">
        <v>24269794</v>
      </c>
      <c r="T60" s="4">
        <f t="shared" si="2"/>
        <v>14970300</v>
      </c>
      <c r="U60" s="4">
        <f t="shared" si="3"/>
        <v>16059615</v>
      </c>
    </row>
    <row r="61" spans="1:21" x14ac:dyDescent="0.2">
      <c r="A61" s="16" t="s">
        <v>177</v>
      </c>
      <c r="B61" s="4">
        <v>171800</v>
      </c>
      <c r="C61" s="4">
        <v>480190</v>
      </c>
      <c r="D61" s="4">
        <v>-308390</v>
      </c>
      <c r="E61" s="4">
        <v>-6539490000</v>
      </c>
      <c r="F61" s="4">
        <f t="shared" si="0"/>
        <v>16010230000</v>
      </c>
      <c r="R61" s="5">
        <v>-4.2500000000000003E-2</v>
      </c>
      <c r="S61" s="4">
        <v>18927633</v>
      </c>
      <c r="T61" s="4">
        <f t="shared" si="2"/>
        <v>18749208.5</v>
      </c>
      <c r="U61" s="4">
        <f t="shared" si="3"/>
        <v>15665194</v>
      </c>
    </row>
    <row r="62" spans="1:21" x14ac:dyDescent="0.2">
      <c r="A62" s="16" t="s">
        <v>176</v>
      </c>
      <c r="B62" s="4">
        <v>641200</v>
      </c>
      <c r="C62" s="4">
        <v>281300</v>
      </c>
      <c r="D62" s="4">
        <v>359900</v>
      </c>
      <c r="E62" s="4">
        <v>7625450000</v>
      </c>
      <c r="F62" s="4">
        <f t="shared" si="0"/>
        <v>22549720000</v>
      </c>
      <c r="R62" s="5">
        <v>6.8199999999999997E-2</v>
      </c>
      <c r="S62" s="4">
        <v>23898253</v>
      </c>
      <c r="T62" s="4">
        <f t="shared" si="2"/>
        <v>26267744</v>
      </c>
      <c r="U62" s="4">
        <f t="shared" si="3"/>
        <v>15665194</v>
      </c>
    </row>
    <row r="63" spans="1:21" x14ac:dyDescent="0.2">
      <c r="A63" s="16" t="s">
        <v>175</v>
      </c>
      <c r="B63" s="4">
        <v>126100</v>
      </c>
      <c r="C63" s="4">
        <v>652100</v>
      </c>
      <c r="D63" s="4">
        <v>-526000</v>
      </c>
      <c r="E63" s="4">
        <v>-10345130000</v>
      </c>
      <c r="F63" s="4">
        <f t="shared" si="0"/>
        <v>14924270000</v>
      </c>
      <c r="R63" s="5">
        <v>-5.7099999999999998E-2</v>
      </c>
      <c r="S63" s="4">
        <v>37083487</v>
      </c>
      <c r="T63" s="4">
        <f t="shared" si="2"/>
        <v>16835560.5</v>
      </c>
      <c r="U63" s="4">
        <f t="shared" si="3"/>
        <v>15665194</v>
      </c>
    </row>
    <row r="64" spans="1:21" x14ac:dyDescent="0.2">
      <c r="A64" s="16" t="s">
        <v>174</v>
      </c>
      <c r="B64" s="4">
        <v>121400</v>
      </c>
      <c r="C64" s="4">
        <v>862600</v>
      </c>
      <c r="D64" s="4">
        <v>-741200</v>
      </c>
      <c r="E64" s="4">
        <v>-15905070000</v>
      </c>
      <c r="F64" s="4">
        <f t="shared" si="0"/>
        <v>25269400000</v>
      </c>
      <c r="R64" s="5">
        <v>-1.3999999999999999E-2</v>
      </c>
      <c r="S64" s="4">
        <v>19800511</v>
      </c>
      <c r="T64" s="4">
        <f t="shared" si="2"/>
        <v>15047786.5</v>
      </c>
      <c r="U64" s="4">
        <f t="shared" si="3"/>
        <v>15665194</v>
      </c>
    </row>
    <row r="65" spans="1:21" x14ac:dyDescent="0.2">
      <c r="A65" s="16" t="s">
        <v>173</v>
      </c>
      <c r="B65" s="4">
        <v>613000</v>
      </c>
      <c r="C65" s="4">
        <v>28600</v>
      </c>
      <c r="D65" s="4">
        <v>584400</v>
      </c>
      <c r="E65" s="4">
        <v>12054540000</v>
      </c>
      <c r="F65" s="4">
        <f t="shared" si="0"/>
        <v>41174470000</v>
      </c>
      <c r="R65" s="5">
        <v>6.2400000000000004E-2</v>
      </c>
      <c r="S65" s="4">
        <v>16059615</v>
      </c>
      <c r="T65" s="4">
        <f t="shared" si="2"/>
        <v>14774828</v>
      </c>
      <c r="U65" s="4">
        <f t="shared" si="3"/>
        <v>11012967</v>
      </c>
    </row>
    <row r="66" spans="1:21" x14ac:dyDescent="0.2">
      <c r="A66" s="16" t="s">
        <v>172</v>
      </c>
      <c r="B66" s="4">
        <v>138961</v>
      </c>
      <c r="C66" s="4">
        <v>515000</v>
      </c>
      <c r="D66" s="4">
        <v>-376039</v>
      </c>
      <c r="E66" s="4">
        <v>-7793770000</v>
      </c>
      <c r="F66" s="4">
        <f t="shared" si="0"/>
        <v>29119930000</v>
      </c>
      <c r="R66" s="5">
        <v>-1.47E-2</v>
      </c>
      <c r="S66" s="4">
        <v>15665194</v>
      </c>
      <c r="T66" s="4">
        <f t="shared" si="2"/>
        <v>15960352</v>
      </c>
      <c r="U66" s="4">
        <f t="shared" si="3"/>
        <v>11012967</v>
      </c>
    </row>
    <row r="67" spans="1:21" x14ac:dyDescent="0.2">
      <c r="A67" s="16" t="s">
        <v>171</v>
      </c>
      <c r="B67" s="4">
        <v>672100</v>
      </c>
      <c r="C67" s="4">
        <v>43500</v>
      </c>
      <c r="D67" s="4">
        <v>628600</v>
      </c>
      <c r="E67" s="4">
        <v>12373760000</v>
      </c>
      <c r="F67" s="4">
        <f t="shared" si="0"/>
        <v>36913700000</v>
      </c>
      <c r="R67" s="5">
        <v>6.83E-2</v>
      </c>
      <c r="S67" s="4">
        <v>17633612</v>
      </c>
      <c r="T67" s="4">
        <f t="shared" si="2"/>
        <v>22640780.5</v>
      </c>
      <c r="U67" s="4">
        <f t="shared" si="3"/>
        <v>11012967</v>
      </c>
    </row>
    <row r="68" spans="1:21" x14ac:dyDescent="0.2">
      <c r="A68" s="16" t="s">
        <v>170</v>
      </c>
      <c r="B68" s="4">
        <v>1108100</v>
      </c>
      <c r="C68" s="4">
        <v>19400</v>
      </c>
      <c r="D68" s="4">
        <v>1088700</v>
      </c>
      <c r="E68" s="4">
        <v>21302360000</v>
      </c>
      <c r="F68" s="4">
        <f t="shared" si="0"/>
        <v>24539940000</v>
      </c>
      <c r="R68" s="5">
        <v>-6.3799999999999996E-2</v>
      </c>
      <c r="S68" s="4">
        <v>23376159</v>
      </c>
      <c r="T68" s="4">
        <f t="shared" si="2"/>
        <v>21612353</v>
      </c>
      <c r="U68" s="4">
        <f t="shared" si="3"/>
        <v>11012967</v>
      </c>
    </row>
    <row r="69" spans="1:21" x14ac:dyDescent="0.2">
      <c r="A69" s="16" t="s">
        <v>169</v>
      </c>
      <c r="B69" s="4">
        <v>464700</v>
      </c>
      <c r="C69" s="4">
        <v>282700</v>
      </c>
      <c r="D69" s="4">
        <v>182000</v>
      </c>
      <c r="E69" s="4">
        <v>3892490000</v>
      </c>
      <c r="F69" s="4">
        <f t="shared" si="0"/>
        <v>3237580000</v>
      </c>
      <c r="R69" s="5">
        <v>-6.8600000000000008E-2</v>
      </c>
      <c r="S69" s="4">
        <v>24321511</v>
      </c>
      <c r="T69" s="4">
        <f t="shared" si="2"/>
        <v>15100093</v>
      </c>
      <c r="U69" s="4">
        <f t="shared" si="3"/>
        <v>11012967</v>
      </c>
    </row>
    <row r="70" spans="1:21" x14ac:dyDescent="0.2">
      <c r="A70" s="16" t="s">
        <v>168</v>
      </c>
      <c r="B70" s="4">
        <v>227100</v>
      </c>
      <c r="C70" s="4">
        <v>5300</v>
      </c>
      <c r="D70" s="4">
        <v>221800</v>
      </c>
      <c r="E70" s="4">
        <v>5108570000</v>
      </c>
      <c r="F70" s="4">
        <f t="shared" si="0"/>
        <v>-654910000</v>
      </c>
      <c r="R70" s="5">
        <v>-6.8199999999999997E-2</v>
      </c>
      <c r="S70" s="4">
        <v>11012967</v>
      </c>
      <c r="T70" s="4">
        <f t="shared" si="2"/>
        <v>20773696.5</v>
      </c>
      <c r="U70" s="4">
        <f t="shared" si="3"/>
        <v>13600164</v>
      </c>
    </row>
    <row r="71" spans="1:21" x14ac:dyDescent="0.2">
      <c r="A71" s="16" t="s">
        <v>167</v>
      </c>
      <c r="B71" s="4">
        <v>72000</v>
      </c>
      <c r="C71" s="4">
        <v>39648</v>
      </c>
      <c r="D71" s="4">
        <v>32352</v>
      </c>
      <c r="E71" s="4">
        <v>766230000</v>
      </c>
      <c r="F71" s="4">
        <f t="shared" si="0"/>
        <v>-5763480000</v>
      </c>
      <c r="R71" s="5">
        <v>-1.0500000000000001E-2</v>
      </c>
      <c r="S71" s="4">
        <v>13600164</v>
      </c>
      <c r="T71" s="4">
        <f>AVERAGE(S72,S81)</f>
        <v>11698759</v>
      </c>
      <c r="U71" s="4">
        <f t="shared" si="3"/>
        <v>13870610</v>
      </c>
    </row>
    <row r="72" spans="1:21" x14ac:dyDescent="0.2">
      <c r="A72" s="16" t="s">
        <v>166</v>
      </c>
      <c r="B72" s="4">
        <v>55600</v>
      </c>
      <c r="C72" s="4">
        <v>35000</v>
      </c>
      <c r="D72" s="4">
        <v>20600</v>
      </c>
      <c r="E72" s="4">
        <v>474970000</v>
      </c>
      <c r="F72" s="4">
        <f t="shared" si="0"/>
        <v>-6529710000</v>
      </c>
      <c r="R72" s="5">
        <v>-4.1999999999999997E-3</v>
      </c>
      <c r="S72" s="4">
        <v>15452001</v>
      </c>
      <c r="U72" s="4">
        <f t="shared" si="3"/>
        <v>13870610</v>
      </c>
    </row>
    <row r="73" spans="1:21" x14ac:dyDescent="0.2">
      <c r="A73" s="16" t="s">
        <v>165</v>
      </c>
      <c r="B73" s="4">
        <v>34800</v>
      </c>
      <c r="C73" s="4">
        <v>337900</v>
      </c>
      <c r="D73" s="4">
        <v>-303100</v>
      </c>
      <c r="E73" s="4">
        <v>-7216580000</v>
      </c>
      <c r="F73" s="4">
        <f t="shared" si="0"/>
        <v>-7004680000</v>
      </c>
      <c r="R73" s="5">
        <v>1.7100000000000001E-2</v>
      </c>
      <c r="S73" s="4">
        <v>13870610</v>
      </c>
      <c r="U73" s="4">
        <f t="shared" ref="U73:U75" si="4">MIN(S74:S78)</f>
        <v>13884462</v>
      </c>
    </row>
    <row r="74" spans="1:21" x14ac:dyDescent="0.2">
      <c r="A74" s="16" t="s">
        <v>164</v>
      </c>
      <c r="B74" s="4">
        <v>63800</v>
      </c>
      <c r="C74" s="4">
        <v>376500</v>
      </c>
      <c r="D74" s="4">
        <v>-312700</v>
      </c>
      <c r="E74" s="4">
        <v>-7086460000</v>
      </c>
      <c r="F74" s="4">
        <f t="shared" si="0"/>
        <v>211900000</v>
      </c>
      <c r="R74" s="5">
        <v>1.9699999999999999E-2</v>
      </c>
      <c r="S74" s="4">
        <v>14035958</v>
      </c>
      <c r="U74" s="4">
        <f t="shared" si="4"/>
        <v>13884462</v>
      </c>
    </row>
    <row r="75" spans="1:21" x14ac:dyDescent="0.2">
      <c r="A75" s="16" t="s">
        <v>163</v>
      </c>
      <c r="B75" s="4">
        <v>32500</v>
      </c>
      <c r="C75" s="4">
        <v>5400</v>
      </c>
      <c r="D75" s="4">
        <v>27100</v>
      </c>
      <c r="E75" s="4">
        <v>630500000</v>
      </c>
      <c r="F75" s="4">
        <f t="shared" si="0"/>
        <v>7298360000</v>
      </c>
      <c r="R75" s="5">
        <v>-8.6E-3</v>
      </c>
      <c r="S75" s="4">
        <v>13884462</v>
      </c>
      <c r="U75" s="4">
        <f t="shared" si="4"/>
        <v>14287092</v>
      </c>
    </row>
    <row r="76" spans="1:21" x14ac:dyDescent="0.2">
      <c r="A76" s="16" t="s">
        <v>162</v>
      </c>
      <c r="B76" s="4">
        <v>9100</v>
      </c>
      <c r="C76" s="4">
        <v>222500</v>
      </c>
      <c r="D76" s="4">
        <v>-213400</v>
      </c>
      <c r="E76" s="4">
        <v>-4762050000</v>
      </c>
      <c r="F76" s="4">
        <f t="shared" si="0"/>
        <v>6667860000</v>
      </c>
      <c r="R76" s="5">
        <v>3.8199999999999998E-2</v>
      </c>
      <c r="S76" s="4">
        <v>14287092</v>
      </c>
      <c r="U76" s="4">
        <f>MIN(S77:S81)</f>
        <v>7945517</v>
      </c>
    </row>
    <row r="77" spans="1:21" x14ac:dyDescent="0.2">
      <c r="A77" s="16" t="s">
        <v>161</v>
      </c>
      <c r="B77" s="4">
        <v>675300</v>
      </c>
      <c r="C77" s="4">
        <v>5100</v>
      </c>
      <c r="D77" s="4">
        <v>670200</v>
      </c>
      <c r="E77" s="4">
        <v>14230760000</v>
      </c>
      <c r="F77" s="4">
        <f t="shared" si="0"/>
        <v>11429910000</v>
      </c>
      <c r="R77" s="5">
        <v>2.3E-2</v>
      </c>
      <c r="S77" s="4">
        <v>21905402</v>
      </c>
    </row>
    <row r="78" spans="1:21" x14ac:dyDescent="0.2">
      <c r="A78" s="16" t="s">
        <v>160</v>
      </c>
      <c r="B78" s="4">
        <v>25600</v>
      </c>
      <c r="C78" s="4">
        <v>24600</v>
      </c>
      <c r="D78" s="4">
        <v>1000</v>
      </c>
      <c r="E78" s="4">
        <v>14870000</v>
      </c>
      <c r="F78" s="4">
        <f t="shared" si="0"/>
        <v>-2800850000</v>
      </c>
      <c r="R78" s="5">
        <v>-6.83E-2</v>
      </c>
      <c r="S78" s="4">
        <v>18903195</v>
      </c>
    </row>
    <row r="79" spans="1:21" x14ac:dyDescent="0.2">
      <c r="A79" s="16" t="s">
        <v>159</v>
      </c>
      <c r="B79" s="4">
        <v>199000</v>
      </c>
      <c r="C79" s="4">
        <v>111700</v>
      </c>
      <c r="D79" s="4">
        <v>87300</v>
      </c>
      <c r="E79" s="4">
        <v>1976680000</v>
      </c>
      <c r="F79" s="4">
        <f t="shared" si="0"/>
        <v>-2815720000</v>
      </c>
      <c r="R79" s="5">
        <v>2.2000000000000001E-3</v>
      </c>
      <c r="S79" s="4">
        <v>19187219</v>
      </c>
    </row>
    <row r="80" spans="1:21" x14ac:dyDescent="0.2">
      <c r="A80" s="16" t="s">
        <v>158</v>
      </c>
      <c r="B80" s="4">
        <v>35900</v>
      </c>
      <c r="C80" s="4">
        <v>98800</v>
      </c>
      <c r="D80" s="4">
        <v>-62900</v>
      </c>
      <c r="E80" s="4">
        <v>-1495420000</v>
      </c>
      <c r="F80" s="4">
        <f>E80+F81</f>
        <v>-4792400000</v>
      </c>
      <c r="R80" s="5">
        <v>-6.9699999999999998E-2</v>
      </c>
      <c r="S80" s="4">
        <v>27947229</v>
      </c>
    </row>
    <row r="81" spans="1:22" x14ac:dyDescent="0.2">
      <c r="A81" s="16" t="s">
        <v>157</v>
      </c>
      <c r="B81" s="4">
        <v>2000</v>
      </c>
      <c r="C81" s="4">
        <v>132781</v>
      </c>
      <c r="D81" s="4">
        <v>-130781</v>
      </c>
      <c r="E81" s="4">
        <v>-3296980000</v>
      </c>
      <c r="F81" s="4">
        <f>E81</f>
        <v>-3296980000</v>
      </c>
      <c r="R81" s="5">
        <v>0</v>
      </c>
      <c r="S81" s="4">
        <v>7945517</v>
      </c>
    </row>
    <row r="82" spans="1:22" x14ac:dyDescent="0.2">
      <c r="A82" s="2"/>
      <c r="B82" s="4"/>
      <c r="C82" s="4"/>
      <c r="D82" s="4"/>
      <c r="E82" s="4"/>
      <c r="F82" s="4">
        <f>E82</f>
        <v>0</v>
      </c>
      <c r="G82" s="4"/>
      <c r="H82" s="4"/>
      <c r="I82" s="4"/>
      <c r="J82" s="4"/>
      <c r="K82" s="4"/>
      <c r="L82" s="4"/>
      <c r="M82" s="4"/>
      <c r="N82" s="4"/>
      <c r="O82" s="4"/>
      <c r="P82" s="4"/>
      <c r="Q82" s="4"/>
      <c r="R82" s="4"/>
      <c r="S82" s="4"/>
      <c r="T82" s="5"/>
      <c r="U82" s="5"/>
      <c r="V82" s="5"/>
    </row>
    <row r="83" spans="1:22" x14ac:dyDescent="0.2">
      <c r="A83" s="2"/>
      <c r="B83" s="4"/>
      <c r="C83" s="4"/>
      <c r="D83" s="4"/>
      <c r="E83" s="4"/>
      <c r="F83" s="4"/>
      <c r="G83" s="4"/>
      <c r="H83" s="4"/>
      <c r="I83" s="4"/>
      <c r="J83" s="4"/>
      <c r="K83" s="4"/>
      <c r="L83" s="4"/>
      <c r="M83" s="4"/>
      <c r="N83" s="4"/>
      <c r="O83" s="4"/>
      <c r="P83" s="4"/>
      <c r="Q83" s="4"/>
      <c r="R83" s="4"/>
      <c r="S83" s="4"/>
      <c r="T83" s="5"/>
      <c r="U83" s="5"/>
      <c r="V83" s="5"/>
    </row>
    <row r="84" spans="1:22" x14ac:dyDescent="0.2">
      <c r="A84" s="2"/>
      <c r="B84" s="4"/>
      <c r="C84" s="4"/>
      <c r="D84" s="4"/>
      <c r="E84" s="4"/>
      <c r="F84" s="4"/>
      <c r="G84" s="4"/>
      <c r="H84" s="4"/>
      <c r="I84" s="4"/>
      <c r="J84" s="4"/>
      <c r="K84" s="4"/>
      <c r="L84" s="4"/>
      <c r="M84" s="4"/>
      <c r="N84" s="4"/>
      <c r="O84" s="4"/>
      <c r="P84" s="4"/>
      <c r="Q84" s="4"/>
      <c r="R84" s="4"/>
      <c r="S84" s="4"/>
      <c r="T84" s="5"/>
      <c r="U84" s="5"/>
      <c r="V84" s="5"/>
    </row>
    <row r="85" spans="1:22" x14ac:dyDescent="0.2">
      <c r="A85" s="2"/>
      <c r="B85" s="4"/>
      <c r="C85" s="4"/>
      <c r="D85" s="4"/>
      <c r="E85" s="4"/>
      <c r="F85" s="4"/>
      <c r="G85" s="4"/>
      <c r="H85" s="4"/>
      <c r="I85" s="4"/>
      <c r="J85" s="4"/>
      <c r="K85" s="4"/>
      <c r="L85" s="4"/>
      <c r="M85" s="4"/>
      <c r="N85" s="4"/>
      <c r="O85" s="4"/>
      <c r="P85" s="4"/>
      <c r="Q85" s="4"/>
      <c r="R85" s="4"/>
      <c r="S85" s="4"/>
      <c r="T85" s="5"/>
      <c r="U85" s="5"/>
      <c r="V85" s="5"/>
    </row>
    <row r="86" spans="1:22" x14ac:dyDescent="0.2">
      <c r="A86" s="2"/>
      <c r="B86" s="4"/>
      <c r="C86" s="4"/>
      <c r="D86" s="4"/>
      <c r="E86" s="4"/>
      <c r="F86" s="4"/>
      <c r="G86" s="4"/>
      <c r="H86" s="4"/>
      <c r="I86" s="4"/>
      <c r="J86" s="4"/>
      <c r="K86" s="4"/>
      <c r="L86" s="4"/>
      <c r="M86" s="4"/>
      <c r="N86" s="4"/>
      <c r="O86" s="4"/>
      <c r="P86" s="4"/>
      <c r="Q86" s="4"/>
      <c r="R86" s="4"/>
      <c r="S86" s="4"/>
      <c r="T86" s="5"/>
      <c r="U86" s="5"/>
      <c r="V86" s="5"/>
    </row>
    <row r="87" spans="1:22" x14ac:dyDescent="0.2">
      <c r="A87" s="2"/>
      <c r="B87" s="4"/>
      <c r="C87" s="4"/>
      <c r="D87" s="4"/>
      <c r="E87" s="4"/>
      <c r="F87" s="4"/>
      <c r="G87" s="4"/>
      <c r="H87" s="4"/>
      <c r="I87" s="4"/>
      <c r="J87" s="4"/>
      <c r="K87" s="4"/>
      <c r="L87" s="4"/>
      <c r="M87" s="4"/>
      <c r="N87" s="4"/>
      <c r="O87" s="4"/>
      <c r="P87" s="4"/>
      <c r="Q87" s="4"/>
      <c r="R87" s="4"/>
      <c r="S87" s="4"/>
      <c r="T87" s="5"/>
      <c r="U87" s="5"/>
      <c r="V87" s="5"/>
    </row>
    <row r="88" spans="1:22" x14ac:dyDescent="0.2">
      <c r="A88" s="2"/>
      <c r="B88" s="4"/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5"/>
      <c r="U88" s="5"/>
      <c r="V88" s="5"/>
    </row>
    <row r="89" spans="1:22" x14ac:dyDescent="0.2">
      <c r="A89" s="2"/>
      <c r="B89" s="4"/>
      <c r="C89" s="4"/>
      <c r="D89" s="4"/>
      <c r="E89" s="4"/>
      <c r="F89" s="4"/>
      <c r="G89" s="4"/>
      <c r="H89" s="4"/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  <c r="T89" s="5"/>
      <c r="U89" s="5"/>
      <c r="V89" s="5"/>
    </row>
    <row r="90" spans="1:22" x14ac:dyDescent="0.2">
      <c r="A90" s="2"/>
      <c r="B90" s="4"/>
      <c r="C90" s="4"/>
      <c r="D90" s="4"/>
      <c r="E90" s="4"/>
      <c r="F90" s="4"/>
      <c r="G90" s="4"/>
      <c r="H90" s="4"/>
      <c r="I90" s="4"/>
      <c r="J90" s="4"/>
      <c r="K90" s="4"/>
      <c r="L90" s="4"/>
      <c r="M90" s="4"/>
      <c r="N90" s="4"/>
      <c r="O90" s="4"/>
      <c r="P90" s="4"/>
      <c r="Q90" s="4"/>
      <c r="R90" s="4"/>
      <c r="S90" s="4"/>
      <c r="T90" s="5"/>
      <c r="U90" s="5"/>
      <c r="V90" s="5"/>
    </row>
    <row r="91" spans="1:22" x14ac:dyDescent="0.2">
      <c r="A91" s="2"/>
      <c r="B91" s="4"/>
      <c r="C91" s="4"/>
      <c r="D91" s="4"/>
      <c r="E91" s="4"/>
      <c r="F91" s="4"/>
      <c r="G91" s="4"/>
      <c r="H91" s="4"/>
      <c r="I91" s="4"/>
      <c r="J91" s="4"/>
      <c r="K91" s="4"/>
      <c r="L91" s="4"/>
      <c r="M91" s="4"/>
      <c r="N91" s="4"/>
      <c r="O91" s="4"/>
      <c r="P91" s="4"/>
      <c r="Q91" s="4"/>
      <c r="R91" s="4"/>
      <c r="S91" s="4"/>
      <c r="T91" s="5"/>
      <c r="U91" s="5"/>
      <c r="V91" s="5"/>
    </row>
    <row r="92" spans="1:22" x14ac:dyDescent="0.2">
      <c r="A92" s="6"/>
      <c r="B92" s="4"/>
      <c r="C92" s="4"/>
      <c r="D92" s="4"/>
      <c r="E92" s="4"/>
      <c r="F92" s="4"/>
      <c r="G92" s="4"/>
      <c r="H92" s="4"/>
      <c r="I92" s="4"/>
      <c r="J92" s="4"/>
      <c r="K92" s="4"/>
      <c r="L92" s="4"/>
      <c r="M92" s="4"/>
      <c r="N92" s="4"/>
      <c r="O92" s="4"/>
      <c r="P92" s="4"/>
      <c r="Q92" s="4"/>
      <c r="R92" s="4"/>
      <c r="S92" s="4"/>
      <c r="T92" s="5"/>
      <c r="U92" s="5"/>
      <c r="V92" s="5"/>
    </row>
    <row r="93" spans="1:22" x14ac:dyDescent="0.2">
      <c r="A93" s="6"/>
      <c r="B93" s="4"/>
      <c r="C93" s="4"/>
      <c r="D93" s="4"/>
      <c r="E93" s="4"/>
      <c r="F93" s="4"/>
      <c r="G93" s="4"/>
      <c r="H93" s="4"/>
      <c r="I93" s="4"/>
      <c r="J93" s="4"/>
      <c r="K93" s="4"/>
      <c r="L93" s="4"/>
      <c r="M93" s="4"/>
      <c r="N93" s="4"/>
      <c r="O93" s="4"/>
      <c r="P93" s="4"/>
      <c r="Q93" s="4"/>
      <c r="R93" s="4"/>
      <c r="S93" s="4"/>
      <c r="T93" s="5"/>
      <c r="U93" s="5"/>
      <c r="V93" s="5"/>
    </row>
    <row r="94" spans="1:22" x14ac:dyDescent="0.2">
      <c r="A94" s="6"/>
      <c r="B94" s="4"/>
      <c r="C94" s="4"/>
      <c r="D94" s="4"/>
      <c r="E94" s="4"/>
      <c r="F94" s="4"/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5"/>
      <c r="U94" s="5"/>
      <c r="V94" s="5"/>
    </row>
    <row r="95" spans="1:22" x14ac:dyDescent="0.2">
      <c r="A95" s="6"/>
      <c r="B95" s="4"/>
      <c r="C95" s="4"/>
      <c r="D95" s="4"/>
      <c r="E95" s="4"/>
      <c r="F95" s="4"/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5"/>
      <c r="U95" s="5"/>
      <c r="V95" s="5"/>
    </row>
    <row r="96" spans="1:22" x14ac:dyDescent="0.2">
      <c r="A96" s="6"/>
      <c r="B96" s="4"/>
      <c r="C96" s="4"/>
      <c r="D96" s="4"/>
      <c r="E96" s="4"/>
      <c r="F96" s="4"/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5"/>
      <c r="U96" s="5"/>
      <c r="V96" s="5"/>
    </row>
    <row r="97" spans="1:22" x14ac:dyDescent="0.2">
      <c r="A97" s="6"/>
      <c r="B97" s="4"/>
      <c r="C97" s="4"/>
      <c r="D97" s="4"/>
      <c r="E97" s="4"/>
      <c r="F97" s="4"/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5"/>
      <c r="U97" s="5"/>
      <c r="V97" s="5"/>
    </row>
    <row r="98" spans="1:22" x14ac:dyDescent="0.2">
      <c r="A98" s="6"/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5"/>
      <c r="U98" s="5"/>
      <c r="V98" s="5"/>
    </row>
    <row r="99" spans="1:22" x14ac:dyDescent="0.2">
      <c r="A99" s="6"/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5"/>
      <c r="U99" s="5"/>
      <c r="V99" s="5"/>
    </row>
    <row r="100" spans="1:22" x14ac:dyDescent="0.2">
      <c r="A100" s="6"/>
      <c r="B100" s="4"/>
      <c r="C100" s="4"/>
      <c r="D100" s="4"/>
      <c r="E100" s="4"/>
      <c r="F100" s="4"/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5"/>
      <c r="U100" s="5"/>
      <c r="V100" s="5"/>
    </row>
    <row r="101" spans="1:22" x14ac:dyDescent="0.2">
      <c r="A101" s="6"/>
      <c r="B101" s="4"/>
      <c r="C101" s="4"/>
      <c r="D101" s="4"/>
      <c r="E101" s="4"/>
      <c r="F101" s="4"/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5"/>
      <c r="U101" s="5"/>
      <c r="V101" s="5"/>
    </row>
    <row r="102" spans="1:22" x14ac:dyDescent="0.2">
      <c r="A102" s="2"/>
      <c r="B102" s="4"/>
      <c r="C102" s="4"/>
      <c r="D102" s="4"/>
      <c r="E102" s="4"/>
      <c r="F102" s="4"/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5"/>
      <c r="U102" s="5"/>
      <c r="V102" s="5"/>
    </row>
    <row r="103" spans="1:22" x14ac:dyDescent="0.2">
      <c r="A103" s="2"/>
      <c r="B103" s="4"/>
      <c r="C103" s="4"/>
      <c r="D103" s="4"/>
      <c r="E103" s="4"/>
      <c r="F103" s="4"/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5"/>
      <c r="U103" s="5"/>
      <c r="V103" s="5"/>
    </row>
    <row r="104" spans="1:22" x14ac:dyDescent="0.2">
      <c r="A104" s="6"/>
      <c r="B104" s="4"/>
      <c r="C104" s="4"/>
      <c r="D104" s="4"/>
      <c r="E104" s="4"/>
      <c r="F104" s="4"/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5"/>
      <c r="U104" s="5"/>
      <c r="V104" s="5"/>
    </row>
    <row r="105" spans="1:22" x14ac:dyDescent="0.2">
      <c r="A105" s="6"/>
      <c r="B105" s="4"/>
      <c r="C105" s="4"/>
      <c r="D105" s="4"/>
      <c r="E105" s="4"/>
      <c r="F105" s="4"/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5"/>
      <c r="U105" s="5"/>
      <c r="V105" s="5"/>
    </row>
    <row r="106" spans="1:22" x14ac:dyDescent="0.2">
      <c r="A106" s="6"/>
      <c r="B106" s="4"/>
      <c r="C106" s="4"/>
      <c r="D106" s="4"/>
      <c r="E106" s="4"/>
      <c r="F106" s="4"/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5"/>
      <c r="U106" s="5"/>
      <c r="V106" s="5"/>
    </row>
    <row r="107" spans="1:22" x14ac:dyDescent="0.2">
      <c r="A107" s="6"/>
      <c r="B107" s="4"/>
      <c r="C107" s="4"/>
      <c r="D107" s="4"/>
      <c r="E107" s="4"/>
      <c r="F107" s="4"/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5"/>
      <c r="U107" s="5"/>
      <c r="V107" s="5"/>
    </row>
    <row r="108" spans="1:22" x14ac:dyDescent="0.2">
      <c r="A108" s="6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5"/>
      <c r="U108" s="5"/>
      <c r="V108" s="5"/>
    </row>
    <row r="109" spans="1:22" x14ac:dyDescent="0.2">
      <c r="A109" s="6"/>
      <c r="B109" s="4"/>
      <c r="C109" s="4"/>
      <c r="D109" s="4"/>
      <c r="E109" s="4"/>
      <c r="F109" s="4"/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5"/>
      <c r="U109" s="5"/>
      <c r="V109" s="5"/>
    </row>
    <row r="110" spans="1:22" x14ac:dyDescent="0.2">
      <c r="A110" s="6"/>
      <c r="B110" s="4"/>
      <c r="C110" s="4"/>
      <c r="D110" s="4"/>
      <c r="E110" s="4"/>
      <c r="F110" s="4"/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5"/>
      <c r="U110" s="5"/>
      <c r="V110" s="5"/>
    </row>
    <row r="111" spans="1:22" x14ac:dyDescent="0.2">
      <c r="A111" s="6"/>
      <c r="B111" s="4"/>
      <c r="C111" s="4"/>
      <c r="D111" s="4"/>
      <c r="E111" s="4"/>
      <c r="F111" s="4"/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5"/>
      <c r="U111" s="5"/>
      <c r="V111" s="5"/>
    </row>
    <row r="112" spans="1:22" x14ac:dyDescent="0.2">
      <c r="A112" s="6"/>
      <c r="B112" s="4"/>
      <c r="C112" s="4"/>
      <c r="D112" s="4"/>
      <c r="E112" s="4"/>
      <c r="F112" s="4"/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5"/>
      <c r="U112" s="5"/>
      <c r="V112" s="5"/>
    </row>
    <row r="113" spans="1:22" x14ac:dyDescent="0.2">
      <c r="A113" s="6"/>
      <c r="B113" s="4"/>
      <c r="C113" s="4"/>
      <c r="D113" s="4"/>
      <c r="E113" s="4"/>
      <c r="F113" s="4"/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5"/>
      <c r="U113" s="5"/>
      <c r="V113" s="5"/>
    </row>
    <row r="114" spans="1:22" x14ac:dyDescent="0.2">
      <c r="A114" s="6"/>
      <c r="B114" s="4"/>
      <c r="C114" s="4"/>
      <c r="D114" s="4"/>
      <c r="E114" s="4"/>
      <c r="F114" s="4"/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5"/>
      <c r="U114" s="5"/>
      <c r="V114" s="5"/>
    </row>
    <row r="115" spans="1:22" x14ac:dyDescent="0.2">
      <c r="A115" s="6"/>
      <c r="B115" s="4"/>
      <c r="C115" s="4"/>
      <c r="D115" s="4"/>
      <c r="E115" s="4"/>
      <c r="F115" s="4"/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5"/>
      <c r="U115" s="5"/>
      <c r="V115" s="5"/>
    </row>
    <row r="116" spans="1:22" x14ac:dyDescent="0.2">
      <c r="A116" s="6"/>
      <c r="B116" s="4"/>
      <c r="C116" s="4"/>
      <c r="D116" s="4"/>
      <c r="E116" s="4"/>
      <c r="F116" s="4"/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5"/>
      <c r="U116" s="5"/>
      <c r="V116" s="5"/>
    </row>
    <row r="117" spans="1:22" x14ac:dyDescent="0.2">
      <c r="A117" s="2"/>
      <c r="B117" s="4"/>
      <c r="C117" s="4"/>
      <c r="D117" s="4"/>
      <c r="E117" s="4"/>
      <c r="F117" s="4"/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5"/>
      <c r="U117" s="5"/>
      <c r="V117" s="5"/>
    </row>
    <row r="118" spans="1:22" x14ac:dyDescent="0.2">
      <c r="A118" s="2"/>
      <c r="B118" s="4"/>
      <c r="C118" s="4"/>
      <c r="D118" s="4"/>
      <c r="E118" s="4"/>
      <c r="F118" s="4"/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5"/>
      <c r="U118" s="5"/>
      <c r="V118" s="5"/>
    </row>
    <row r="119" spans="1:22" x14ac:dyDescent="0.2">
      <c r="A119" s="2"/>
      <c r="B119" s="4"/>
      <c r="C119" s="4"/>
      <c r="D119" s="4"/>
      <c r="E119" s="4"/>
      <c r="F119" s="4"/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5"/>
      <c r="U119" s="5"/>
      <c r="V119" s="5"/>
    </row>
    <row r="120" spans="1:22" x14ac:dyDescent="0.2">
      <c r="A120" s="2"/>
      <c r="B120" s="4"/>
      <c r="C120" s="4"/>
      <c r="D120" s="4"/>
      <c r="E120" s="4"/>
      <c r="F120" s="4"/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5"/>
      <c r="U120" s="5"/>
      <c r="V120" s="5"/>
    </row>
    <row r="121" spans="1:22" x14ac:dyDescent="0.2">
      <c r="A121" s="2"/>
      <c r="B121" s="4"/>
      <c r="C121" s="4"/>
      <c r="D121" s="4"/>
      <c r="E121" s="4"/>
      <c r="F121" s="4"/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5"/>
      <c r="U121" s="5"/>
      <c r="V121" s="5"/>
    </row>
    <row r="122" spans="1:22" x14ac:dyDescent="0.2">
      <c r="A122" s="2"/>
      <c r="B122" s="4"/>
      <c r="C122" s="4"/>
      <c r="D122" s="4"/>
      <c r="E122" s="4"/>
      <c r="F122" s="4"/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5"/>
      <c r="U122" s="5"/>
      <c r="V122" s="5"/>
    </row>
    <row r="123" spans="1:22" x14ac:dyDescent="0.2">
      <c r="A123" s="2"/>
      <c r="B123" s="4"/>
      <c r="C123" s="4"/>
      <c r="D123" s="4"/>
      <c r="E123" s="4"/>
      <c r="F123" s="4"/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5"/>
      <c r="U123" s="5"/>
      <c r="V123" s="5"/>
    </row>
    <row r="124" spans="1:22" x14ac:dyDescent="0.2">
      <c r="A124" s="2"/>
      <c r="B124" s="4"/>
      <c r="C124" s="4"/>
      <c r="D124" s="4"/>
      <c r="E124" s="4"/>
      <c r="F124" s="4"/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5"/>
      <c r="U124" s="5"/>
      <c r="V124" s="5"/>
    </row>
    <row r="125" spans="1:22" x14ac:dyDescent="0.2">
      <c r="A125" s="2"/>
      <c r="B125" s="4"/>
      <c r="C125" s="4"/>
      <c r="D125" s="4"/>
      <c r="E125" s="4"/>
      <c r="F125" s="4"/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5"/>
      <c r="U125" s="5"/>
      <c r="V125" s="5"/>
    </row>
    <row r="126" spans="1:22" x14ac:dyDescent="0.2">
      <c r="A126" s="2"/>
      <c r="B126" s="4"/>
      <c r="C126" s="4"/>
      <c r="D126" s="4"/>
      <c r="E126" s="4"/>
      <c r="F126" s="4"/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5"/>
      <c r="U126" s="5"/>
      <c r="V126" s="5"/>
    </row>
    <row r="127" spans="1:22" x14ac:dyDescent="0.2">
      <c r="A127" s="2"/>
      <c r="B127" s="4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5"/>
      <c r="U127" s="5"/>
      <c r="V127" s="5"/>
    </row>
    <row r="128" spans="1:22" x14ac:dyDescent="0.2">
      <c r="A128" s="2"/>
      <c r="B128" s="4"/>
      <c r="C128" s="4"/>
      <c r="D128" s="4"/>
      <c r="E128" s="4"/>
      <c r="F128" s="4"/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5"/>
      <c r="U128" s="5"/>
      <c r="V128" s="5"/>
    </row>
    <row r="129" spans="1:22" x14ac:dyDescent="0.2">
      <c r="A129" s="2"/>
      <c r="B129" s="4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5"/>
      <c r="U129" s="5"/>
      <c r="V129" s="5"/>
    </row>
    <row r="130" spans="1:22" x14ac:dyDescent="0.2">
      <c r="A130" s="2"/>
      <c r="B130" s="4"/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5"/>
      <c r="U130" s="5"/>
      <c r="V130" s="5"/>
    </row>
    <row r="131" spans="1:22" x14ac:dyDescent="0.2">
      <c r="A131" s="2"/>
      <c r="B131" s="4"/>
      <c r="C131" s="4"/>
      <c r="D131" s="4"/>
      <c r="E131" s="4"/>
      <c r="F131" s="4"/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5"/>
      <c r="U131" s="5"/>
      <c r="V131" s="5"/>
    </row>
    <row r="132" spans="1:22" x14ac:dyDescent="0.2">
      <c r="A132" s="2"/>
      <c r="B132" s="4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5"/>
      <c r="U132" s="5"/>
      <c r="V132" s="5"/>
    </row>
    <row r="133" spans="1:22" x14ac:dyDescent="0.2">
      <c r="A133" s="2"/>
      <c r="B133" s="4"/>
      <c r="C133" s="4"/>
      <c r="D133" s="4"/>
      <c r="E133" s="4"/>
      <c r="F133" s="4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5"/>
    </row>
    <row r="134" spans="1:22" x14ac:dyDescent="0.2">
      <c r="A134" s="2"/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8"/>
    </row>
    <row r="135" spans="1:22" x14ac:dyDescent="0.2">
      <c r="A135" s="2"/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8"/>
    </row>
    <row r="136" spans="1:22" x14ac:dyDescent="0.2">
      <c r="A136" s="2"/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8"/>
    </row>
    <row r="137" spans="1:22" x14ac:dyDescent="0.2">
      <c r="A137" s="6"/>
      <c r="B137" s="4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5"/>
      <c r="U137" s="5"/>
      <c r="V137" s="8"/>
    </row>
    <row r="138" spans="1:22" x14ac:dyDescent="0.2">
      <c r="A138" s="6"/>
      <c r="B138" s="4"/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5"/>
      <c r="U138" s="5"/>
      <c r="V138" s="8"/>
    </row>
    <row r="139" spans="1:22" x14ac:dyDescent="0.2">
      <c r="A139" s="6"/>
      <c r="B139" s="4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5"/>
      <c r="U139" s="5"/>
      <c r="V139" s="8"/>
    </row>
    <row r="140" spans="1:22" x14ac:dyDescent="0.2">
      <c r="A140" s="6"/>
      <c r="B140" s="4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5"/>
      <c r="U140" s="5"/>
      <c r="V140" s="8"/>
    </row>
    <row r="141" spans="1:22" x14ac:dyDescent="0.2">
      <c r="A141" s="6"/>
      <c r="B141" s="4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5"/>
      <c r="U141" s="5"/>
      <c r="V141" s="8"/>
    </row>
    <row r="142" spans="1:22" x14ac:dyDescent="0.2">
      <c r="A142" s="2"/>
      <c r="B142" s="4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5"/>
      <c r="U142" s="5"/>
      <c r="V142" s="8"/>
    </row>
    <row r="143" spans="1:22" x14ac:dyDescent="0.2">
      <c r="A143" s="2"/>
      <c r="B143" s="4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5"/>
      <c r="U143" s="5"/>
      <c r="V143" s="8"/>
    </row>
    <row r="144" spans="1:22" x14ac:dyDescent="0.2">
      <c r="A144" s="2"/>
      <c r="B144" s="4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5"/>
      <c r="U144" s="5"/>
      <c r="V144" s="8"/>
    </row>
    <row r="145" spans="1:22" x14ac:dyDescent="0.2">
      <c r="A145" s="2"/>
      <c r="B145" s="4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5"/>
      <c r="U145" s="5"/>
      <c r="V145" s="8"/>
    </row>
    <row r="146" spans="1:22" x14ac:dyDescent="0.2">
      <c r="A146" s="2"/>
      <c r="B146" s="4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5"/>
      <c r="U146" s="5"/>
      <c r="V146" s="8"/>
    </row>
    <row r="172" spans="1:3" x14ac:dyDescent="0.2">
      <c r="A172" t="e" cm="1">
        <f t="array" aca="1" ref="A172" ca="1">INDIRECT("'" &amp; E1 &amp; "'!$A$2:$A$66")</f>
        <v>#REF!</v>
      </c>
      <c r="B172" t="e" cm="1">
        <f t="array" aca="1" ref="B172" ca="1">INDIRECT("'" &amp; E1 &amp; "'!$B$2:$B$66")</f>
        <v>#REF!</v>
      </c>
      <c r="C172" t="e" cm="1">
        <f t="array" aca="1" ref="C172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77B84E-A8B3-8145-A105-8E8D916DF1F3}">
  <sheetPr codeName="Sheet33"/>
  <dimension ref="A1:V172"/>
  <sheetViews>
    <sheetView topLeftCell="D1" workbookViewId="0">
      <pane ySplit="2" topLeftCell="A3" activePane="bottomLeft" state="frozen"/>
      <selection activeCell="N24" sqref="N24"/>
      <selection pane="bottomLeft" activeCell="N24" sqref="N24"/>
    </sheetView>
  </sheetViews>
  <sheetFormatPr baseColWidth="10" defaultRowHeight="16" x14ac:dyDescent="0.2"/>
  <cols>
    <col min="1" max="1" width="21.1640625" customWidth="1"/>
    <col min="2" max="2" width="16.6640625" customWidth="1"/>
    <col min="3" max="3" width="14.6640625" customWidth="1"/>
    <col min="4" max="4" width="16.33203125" customWidth="1"/>
    <col min="5" max="5" width="18.1640625" customWidth="1"/>
    <col min="6" max="6" width="21.5" customWidth="1"/>
    <col min="10" max="10" width="18.33203125" customWidth="1"/>
    <col min="11" max="11" width="16.6640625" customWidth="1"/>
    <col min="18" max="18" width="13" customWidth="1"/>
    <col min="19" max="19" width="15.5" customWidth="1"/>
  </cols>
  <sheetData>
    <row r="1" spans="1:22" x14ac:dyDescent="0.2">
      <c r="B1" s="72" t="s">
        <v>5</v>
      </c>
      <c r="C1" s="72"/>
      <c r="D1" s="72"/>
      <c r="E1" s="72"/>
      <c r="F1" s="72"/>
      <c r="G1" s="73" t="s">
        <v>6</v>
      </c>
      <c r="H1" s="73"/>
      <c r="I1" s="73"/>
      <c r="J1" s="73"/>
      <c r="K1" s="73"/>
      <c r="L1" s="74" t="s">
        <v>15</v>
      </c>
      <c r="M1" s="74"/>
      <c r="N1" s="74"/>
      <c r="O1" s="74"/>
      <c r="P1" s="74"/>
      <c r="Q1" s="74"/>
      <c r="R1" s="74"/>
      <c r="S1" s="74"/>
      <c r="T1" s="74"/>
      <c r="U1" s="74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235</v>
      </c>
      <c r="O2" s="1" t="s">
        <v>236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257</v>
      </c>
      <c r="U2" s="1" t="s">
        <v>258</v>
      </c>
      <c r="V2" s="1" t="s">
        <v>237</v>
      </c>
    </row>
    <row r="3" spans="1:22" x14ac:dyDescent="0.2">
      <c r="A3" s="16" t="s">
        <v>294</v>
      </c>
      <c r="B3" s="4">
        <v>1001400</v>
      </c>
      <c r="C3" s="4">
        <v>10000</v>
      </c>
      <c r="D3" s="4">
        <v>991400</v>
      </c>
      <c r="E3" s="4">
        <v>31171570000</v>
      </c>
      <c r="F3" s="4">
        <f t="shared" ref="F3:F79" si="0">E3+F4</f>
        <v>-194417206051</v>
      </c>
      <c r="K3" s="4">
        <f t="shared" ref="K3:K25" si="1">K4+J3</f>
        <v>71836037000</v>
      </c>
      <c r="L3" s="4">
        <v>1005</v>
      </c>
      <c r="M3" s="4">
        <v>1084</v>
      </c>
      <c r="N3" s="4">
        <v>61</v>
      </c>
      <c r="O3" s="4">
        <v>73</v>
      </c>
      <c r="P3" s="4">
        <v>1018300</v>
      </c>
      <c r="Q3" s="4">
        <v>1140600</v>
      </c>
      <c r="R3" s="5">
        <v>3.2000000000000002E-3</v>
      </c>
      <c r="S3" s="4">
        <v>2158900</v>
      </c>
      <c r="T3" s="4">
        <f t="shared" ref="T3:T70" si="2">AVERAGE(S4,S13)</f>
        <v>3085613.5</v>
      </c>
      <c r="U3" s="4">
        <f t="shared" ref="U3:U72" si="3">MIN(S4:S8)</f>
        <v>717881</v>
      </c>
      <c r="V3" s="5">
        <v>8.0000000000000002E-3</v>
      </c>
    </row>
    <row r="4" spans="1:22" x14ac:dyDescent="0.2">
      <c r="A4" s="16" t="s">
        <v>293</v>
      </c>
      <c r="B4" s="4">
        <v>413500</v>
      </c>
      <c r="C4" s="4">
        <v>1056200</v>
      </c>
      <c r="D4" s="4">
        <v>-642700</v>
      </c>
      <c r="E4" s="4">
        <v>-19319580000</v>
      </c>
      <c r="F4" s="4">
        <f t="shared" si="0"/>
        <v>-225588776051</v>
      </c>
      <c r="G4" s="4">
        <v>51100</v>
      </c>
      <c r="H4" s="4">
        <v>12700</v>
      </c>
      <c r="I4" s="4">
        <v>38400</v>
      </c>
      <c r="J4" s="4">
        <v>1170880000</v>
      </c>
      <c r="K4" s="4">
        <f t="shared" si="1"/>
        <v>71836037000</v>
      </c>
      <c r="L4" s="4">
        <v>1422</v>
      </c>
      <c r="M4" s="4">
        <v>936</v>
      </c>
      <c r="N4" s="4">
        <v>132</v>
      </c>
      <c r="O4" s="4">
        <v>121</v>
      </c>
      <c r="P4" s="4">
        <v>1835700</v>
      </c>
      <c r="Q4" s="4">
        <v>1387400</v>
      </c>
      <c r="R4" s="5">
        <v>3.8199999999999998E-2</v>
      </c>
      <c r="S4" s="4">
        <v>4498800</v>
      </c>
      <c r="T4" s="4">
        <f t="shared" si="2"/>
        <v>1707913.5</v>
      </c>
      <c r="U4" s="4">
        <f t="shared" si="3"/>
        <v>717881</v>
      </c>
      <c r="V4" s="5">
        <v>4.4400000000000002E-2</v>
      </c>
    </row>
    <row r="5" spans="1:22" x14ac:dyDescent="0.2">
      <c r="A5" s="16" t="s">
        <v>292</v>
      </c>
      <c r="B5" s="4">
        <v>238400</v>
      </c>
      <c r="C5" s="4">
        <v>265100</v>
      </c>
      <c r="D5" s="4">
        <v>-26700</v>
      </c>
      <c r="E5" s="4">
        <v>-779930000</v>
      </c>
      <c r="F5" s="4">
        <f t="shared" si="0"/>
        <v>-206269196051</v>
      </c>
      <c r="G5" s="4">
        <v>0</v>
      </c>
      <c r="H5" s="4">
        <v>0</v>
      </c>
      <c r="I5" s="4">
        <v>0</v>
      </c>
      <c r="J5" s="4">
        <v>-1534605000</v>
      </c>
      <c r="K5" s="4">
        <f t="shared" si="1"/>
        <v>70665157000</v>
      </c>
      <c r="L5" s="4">
        <v>844</v>
      </c>
      <c r="M5" s="4">
        <v>660</v>
      </c>
      <c r="N5" s="4">
        <v>54</v>
      </c>
      <c r="O5" s="4">
        <v>45</v>
      </c>
      <c r="P5" s="4">
        <v>936000</v>
      </c>
      <c r="Q5" s="4">
        <v>662700</v>
      </c>
      <c r="R5" s="5">
        <v>1.8600000000000002E-2</v>
      </c>
      <c r="S5" s="4">
        <v>1599236</v>
      </c>
      <c r="T5" s="4">
        <f t="shared" si="2"/>
        <v>1566914.5</v>
      </c>
      <c r="U5" s="4">
        <f t="shared" si="3"/>
        <v>717881</v>
      </c>
      <c r="V5" s="5">
        <v>2.3199999999999998E-2</v>
      </c>
    </row>
    <row r="6" spans="1:22" x14ac:dyDescent="0.2">
      <c r="A6" s="16" t="s">
        <v>291</v>
      </c>
      <c r="B6" s="4">
        <v>1800</v>
      </c>
      <c r="C6" s="4">
        <v>1364243</v>
      </c>
      <c r="D6" s="4">
        <v>-1362443</v>
      </c>
      <c r="E6" s="4">
        <v>-39988030000</v>
      </c>
      <c r="F6" s="4">
        <f t="shared" si="0"/>
        <v>-205489266051</v>
      </c>
      <c r="G6" s="4">
        <v>20000</v>
      </c>
      <c r="H6" s="4">
        <v>68700</v>
      </c>
      <c r="I6" s="4">
        <v>-48700</v>
      </c>
      <c r="J6" s="4">
        <v>-1440085000</v>
      </c>
      <c r="K6" s="4">
        <f t="shared" si="1"/>
        <v>72199762000</v>
      </c>
      <c r="L6" s="4">
        <v>671</v>
      </c>
      <c r="M6" s="4">
        <v>1457</v>
      </c>
      <c r="N6" s="4">
        <v>27</v>
      </c>
      <c r="O6" s="4">
        <v>56</v>
      </c>
      <c r="P6" s="4">
        <v>737100</v>
      </c>
      <c r="Q6" s="4">
        <v>1213500</v>
      </c>
      <c r="R6" s="5">
        <v>-8.3000000000000001E-3</v>
      </c>
      <c r="S6" s="4">
        <v>1951725</v>
      </c>
      <c r="T6" s="4">
        <f t="shared" si="2"/>
        <v>983722</v>
      </c>
      <c r="U6" s="4">
        <f t="shared" si="3"/>
        <v>717881</v>
      </c>
      <c r="V6" s="5">
        <v>2.18E-2</v>
      </c>
    </row>
    <row r="7" spans="1:22" x14ac:dyDescent="0.2">
      <c r="A7" s="16" t="s">
        <v>288</v>
      </c>
      <c r="B7" s="4">
        <v>43800</v>
      </c>
      <c r="C7" s="4">
        <v>336000</v>
      </c>
      <c r="D7" s="4">
        <v>-292200</v>
      </c>
      <c r="E7" s="4">
        <v>-8730710000</v>
      </c>
      <c r="F7" s="4">
        <f t="shared" si="0"/>
        <v>-165501236051</v>
      </c>
      <c r="G7" s="4">
        <v>0</v>
      </c>
      <c r="H7" s="4">
        <v>0</v>
      </c>
      <c r="I7" s="4">
        <v>0</v>
      </c>
      <c r="J7" s="4">
        <v>-1118555000</v>
      </c>
      <c r="K7" s="4">
        <f t="shared" si="1"/>
        <v>73639847000</v>
      </c>
      <c r="L7" s="4">
        <v>177</v>
      </c>
      <c r="M7" s="4">
        <v>640</v>
      </c>
      <c r="N7" s="4">
        <v>7</v>
      </c>
      <c r="O7" s="4">
        <v>15</v>
      </c>
      <c r="P7" s="4">
        <v>167800</v>
      </c>
      <c r="Q7" s="4">
        <v>549800</v>
      </c>
      <c r="R7" s="5">
        <v>-1.6000000000000001E-3</v>
      </c>
      <c r="S7" s="4">
        <v>717881</v>
      </c>
      <c r="T7" s="4">
        <f t="shared" si="2"/>
        <v>2269289</v>
      </c>
      <c r="U7" s="4">
        <f t="shared" si="3"/>
        <v>1527139</v>
      </c>
      <c r="V7" s="5">
        <v>8.3999999999999995E-3</v>
      </c>
    </row>
    <row r="8" spans="1:22" x14ac:dyDescent="0.2">
      <c r="A8" s="16" t="s">
        <v>287</v>
      </c>
      <c r="B8" s="4">
        <v>145600</v>
      </c>
      <c r="C8" s="4">
        <v>1216300</v>
      </c>
      <c r="D8" s="4">
        <v>-1070700</v>
      </c>
      <c r="E8" s="4">
        <v>-32059370000</v>
      </c>
      <c r="F8" s="4">
        <f t="shared" si="0"/>
        <v>-156770526051</v>
      </c>
      <c r="G8" s="4">
        <v>0</v>
      </c>
      <c r="H8" s="4">
        <v>0</v>
      </c>
      <c r="I8" s="4">
        <v>0</v>
      </c>
      <c r="J8" s="4">
        <v>-519935000</v>
      </c>
      <c r="K8" s="4">
        <f t="shared" si="1"/>
        <v>74758402000</v>
      </c>
      <c r="L8" s="4">
        <v>748</v>
      </c>
      <c r="M8" s="4">
        <v>1007</v>
      </c>
      <c r="N8" s="4">
        <v>51</v>
      </c>
      <c r="O8" s="4">
        <v>118</v>
      </c>
      <c r="P8" s="4">
        <v>1029900</v>
      </c>
      <c r="Q8" s="4">
        <v>1688800</v>
      </c>
      <c r="R8" s="5">
        <v>-1.15E-2</v>
      </c>
      <c r="S8" s="4">
        <v>2860379</v>
      </c>
      <c r="T8" s="4">
        <f t="shared" si="2"/>
        <v>1339296</v>
      </c>
      <c r="U8" s="4">
        <f t="shared" si="3"/>
        <v>1527139</v>
      </c>
      <c r="V8" s="5">
        <v>1.1699999999999999E-2</v>
      </c>
    </row>
    <row r="9" spans="1:22" x14ac:dyDescent="0.2">
      <c r="A9" s="16" t="s">
        <v>286</v>
      </c>
      <c r="B9" s="4">
        <v>661800</v>
      </c>
      <c r="C9" s="4">
        <v>1441500</v>
      </c>
      <c r="D9" s="4">
        <v>-779700</v>
      </c>
      <c r="E9" s="4">
        <v>-23451380000</v>
      </c>
      <c r="F9" s="4">
        <f t="shared" si="0"/>
        <v>-124711156051</v>
      </c>
      <c r="K9" s="4">
        <f t="shared" si="1"/>
        <v>75278337000</v>
      </c>
      <c r="L9" s="4">
        <v>284</v>
      </c>
      <c r="M9" s="4">
        <v>897</v>
      </c>
      <c r="N9" s="4">
        <v>31</v>
      </c>
      <c r="O9" s="4">
        <v>44</v>
      </c>
      <c r="P9" s="4">
        <v>428800</v>
      </c>
      <c r="Q9" s="4">
        <v>1032200</v>
      </c>
      <c r="R9" s="5">
        <v>6.7000000000000002E-3</v>
      </c>
      <c r="S9" s="4">
        <v>1527139</v>
      </c>
      <c r="T9" s="4">
        <f t="shared" si="2"/>
        <v>1750843.5</v>
      </c>
      <c r="U9" s="4">
        <f t="shared" si="3"/>
        <v>1672427</v>
      </c>
      <c r="V9" s="5">
        <v>8.3000000000000001E-3</v>
      </c>
    </row>
    <row r="10" spans="1:22" x14ac:dyDescent="0.2">
      <c r="A10" s="16" t="s">
        <v>281</v>
      </c>
      <c r="B10" s="4">
        <v>398900</v>
      </c>
      <c r="C10" s="4">
        <v>1334972</v>
      </c>
      <c r="D10" s="4">
        <v>-936072</v>
      </c>
      <c r="E10" s="4">
        <v>-28333680000</v>
      </c>
      <c r="F10" s="4">
        <f t="shared" si="0"/>
        <v>-101259776051</v>
      </c>
      <c r="K10" s="4">
        <f t="shared" si="1"/>
        <v>75278337000</v>
      </c>
      <c r="L10" s="4">
        <v>531</v>
      </c>
      <c r="M10" s="4">
        <v>1572</v>
      </c>
      <c r="N10" s="4">
        <v>28</v>
      </c>
      <c r="O10" s="4">
        <v>91</v>
      </c>
      <c r="P10" s="4">
        <v>553300</v>
      </c>
      <c r="Q10" s="4">
        <v>1579600</v>
      </c>
      <c r="R10" s="5">
        <v>-2.2700000000000001E-2</v>
      </c>
      <c r="S10" s="4">
        <v>2134479</v>
      </c>
      <c r="T10" s="4">
        <f t="shared" si="2"/>
        <v>2419085.5</v>
      </c>
      <c r="U10" s="4">
        <f t="shared" si="3"/>
        <v>1182104</v>
      </c>
      <c r="V10" s="5">
        <v>2.6000000000000002E-2</v>
      </c>
    </row>
    <row r="11" spans="1:22" x14ac:dyDescent="0.2">
      <c r="A11" s="16" t="s">
        <v>273</v>
      </c>
      <c r="B11" s="4">
        <v>953100</v>
      </c>
      <c r="C11" s="4">
        <v>1160800</v>
      </c>
      <c r="D11" s="4">
        <v>-207700</v>
      </c>
      <c r="E11" s="4">
        <v>-6540560000</v>
      </c>
      <c r="F11" s="4">
        <f t="shared" si="0"/>
        <v>-72926096051</v>
      </c>
      <c r="K11" s="4">
        <f t="shared" si="1"/>
        <v>75278337000</v>
      </c>
      <c r="L11" s="4">
        <v>1333</v>
      </c>
      <c r="M11" s="4">
        <v>773</v>
      </c>
      <c r="N11" s="4">
        <v>74</v>
      </c>
      <c r="O11" s="4">
        <v>109</v>
      </c>
      <c r="P11" s="4">
        <v>1344900</v>
      </c>
      <c r="Q11" s="4">
        <v>1403900</v>
      </c>
      <c r="R11" s="5">
        <v>-1.44E-2</v>
      </c>
      <c r="S11" s="4">
        <v>2769600</v>
      </c>
      <c r="T11" s="4">
        <f t="shared" si="2"/>
        <v>1530974.5</v>
      </c>
      <c r="U11" s="4">
        <f t="shared" si="3"/>
        <v>1182104</v>
      </c>
      <c r="V11" s="5">
        <v>2.3900000000000001E-2</v>
      </c>
    </row>
    <row r="12" spans="1:22" x14ac:dyDescent="0.2">
      <c r="A12" s="16" t="s">
        <v>272</v>
      </c>
      <c r="B12" s="4">
        <v>707300</v>
      </c>
      <c r="C12" s="4">
        <v>1008011</v>
      </c>
      <c r="D12" s="4">
        <v>-300711</v>
      </c>
      <c r="E12" s="4">
        <v>-9380370000</v>
      </c>
      <c r="F12" s="4">
        <f t="shared" si="0"/>
        <v>-66385536051</v>
      </c>
      <c r="K12" s="4">
        <f t="shared" si="1"/>
        <v>75278337000</v>
      </c>
      <c r="L12" s="4">
        <v>570</v>
      </c>
      <c r="M12" s="4">
        <v>1587</v>
      </c>
      <c r="N12" s="4">
        <v>49</v>
      </c>
      <c r="O12" s="4">
        <v>47</v>
      </c>
      <c r="P12" s="4">
        <v>735300</v>
      </c>
      <c r="Q12" s="4">
        <v>1383600</v>
      </c>
      <c r="R12" s="5">
        <v>6.5000000000000006E-3</v>
      </c>
      <c r="S12" s="4">
        <v>2178949</v>
      </c>
      <c r="T12" s="4">
        <f t="shared" si="2"/>
        <v>1310175.5</v>
      </c>
      <c r="U12" s="4">
        <f t="shared" si="3"/>
        <v>1182104</v>
      </c>
      <c r="V12" s="5">
        <v>1.1200000000000002E-2</v>
      </c>
    </row>
    <row r="13" spans="1:22" x14ac:dyDescent="0.2">
      <c r="A13" s="16" t="s">
        <v>248</v>
      </c>
      <c r="B13" s="4">
        <v>393100</v>
      </c>
      <c r="C13" s="4">
        <v>670000</v>
      </c>
      <c r="D13" s="4">
        <v>-276900</v>
      </c>
      <c r="E13" s="4">
        <v>-8611900000</v>
      </c>
      <c r="F13" s="4">
        <f t="shared" si="0"/>
        <v>-57005166051</v>
      </c>
      <c r="G13" s="4">
        <v>692600</v>
      </c>
      <c r="H13" s="4">
        <v>33500</v>
      </c>
      <c r="I13" s="4">
        <v>659100</v>
      </c>
      <c r="J13" s="4">
        <v>20514835000</v>
      </c>
      <c r="K13" s="4">
        <f t="shared" si="1"/>
        <v>75278337000</v>
      </c>
      <c r="L13" s="4">
        <v>544</v>
      </c>
      <c r="M13" s="4">
        <v>697</v>
      </c>
      <c r="N13" s="4">
        <v>52</v>
      </c>
      <c r="O13" s="4">
        <v>36</v>
      </c>
      <c r="P13" s="4">
        <v>750500</v>
      </c>
      <c r="Q13" s="4">
        <v>714800</v>
      </c>
      <c r="R13" s="5">
        <v>1.7000000000000001E-3</v>
      </c>
      <c r="S13" s="4">
        <v>1672427</v>
      </c>
      <c r="T13" s="4">
        <f t="shared" si="2"/>
        <v>1758068</v>
      </c>
      <c r="U13" s="4">
        <f t="shared" si="3"/>
        <v>1151453</v>
      </c>
      <c r="V13" s="5">
        <v>1.1200000000000002E-2</v>
      </c>
    </row>
    <row r="14" spans="1:22" x14ac:dyDescent="0.2">
      <c r="A14" s="16" t="s">
        <v>240</v>
      </c>
      <c r="B14" s="4">
        <v>433100</v>
      </c>
      <c r="C14" s="4">
        <v>698200</v>
      </c>
      <c r="D14" s="4">
        <v>-265100</v>
      </c>
      <c r="E14" s="4">
        <v>-8172280000</v>
      </c>
      <c r="F14" s="4">
        <f t="shared" si="0"/>
        <v>-48393266051</v>
      </c>
      <c r="G14" s="4">
        <v>545600</v>
      </c>
      <c r="H14" s="4">
        <v>13200</v>
      </c>
      <c r="I14" s="4">
        <v>532400</v>
      </c>
      <c r="J14" s="4">
        <v>16479675000</v>
      </c>
      <c r="K14" s="4">
        <f t="shared" si="1"/>
        <v>54763502000</v>
      </c>
      <c r="L14" s="4">
        <v>606</v>
      </c>
      <c r="M14" s="4">
        <v>1011</v>
      </c>
      <c r="N14" s="4">
        <v>59</v>
      </c>
      <c r="O14" s="4">
        <v>32</v>
      </c>
      <c r="P14" s="4">
        <v>849700</v>
      </c>
      <c r="Q14" s="4">
        <v>846900</v>
      </c>
      <c r="R14" s="5">
        <v>4.8999999999999998E-3</v>
      </c>
      <c r="S14" s="4">
        <v>1816591</v>
      </c>
      <c r="T14" s="4">
        <f t="shared" si="2"/>
        <v>1080622</v>
      </c>
      <c r="U14" s="4">
        <f t="shared" si="3"/>
        <v>1151453</v>
      </c>
      <c r="V14" s="5">
        <v>1.1299999999999999E-2</v>
      </c>
    </row>
    <row r="15" spans="1:22" x14ac:dyDescent="0.2">
      <c r="A15" s="16" t="s">
        <v>239</v>
      </c>
      <c r="B15" s="4">
        <v>455400</v>
      </c>
      <c r="C15" s="4">
        <v>595500</v>
      </c>
      <c r="D15" s="4">
        <v>-140100</v>
      </c>
      <c r="E15" s="4">
        <v>-4287620000</v>
      </c>
      <c r="F15" s="4">
        <f t="shared" si="0"/>
        <v>-40220986051</v>
      </c>
      <c r="G15" s="4">
        <v>40400</v>
      </c>
      <c r="H15" s="4">
        <v>20950</v>
      </c>
      <c r="I15" s="4">
        <v>19450</v>
      </c>
      <c r="J15" s="4">
        <v>596167000</v>
      </c>
      <c r="K15" s="4">
        <f t="shared" si="1"/>
        <v>38283827000</v>
      </c>
      <c r="L15" s="4">
        <v>457</v>
      </c>
      <c r="M15" s="4">
        <v>626</v>
      </c>
      <c r="N15" s="4">
        <v>23</v>
      </c>
      <c r="O15" s="4">
        <v>27</v>
      </c>
      <c r="P15" s="4">
        <v>471400</v>
      </c>
      <c r="Q15" s="4">
        <v>710100</v>
      </c>
      <c r="R15" s="5">
        <v>-1.6000000000000001E-3</v>
      </c>
      <c r="S15" s="4">
        <v>1182104</v>
      </c>
      <c r="T15" s="4">
        <f t="shared" si="2"/>
        <v>1433616.5</v>
      </c>
      <c r="U15" s="4">
        <f t="shared" si="3"/>
        <v>1151453</v>
      </c>
      <c r="V15" s="5">
        <v>9.7999999999999997E-3</v>
      </c>
    </row>
    <row r="16" spans="1:22" x14ac:dyDescent="0.2">
      <c r="A16" s="16" t="s">
        <v>238</v>
      </c>
      <c r="B16" s="4">
        <v>165900</v>
      </c>
      <c r="C16" s="4">
        <v>314000</v>
      </c>
      <c r="D16" s="4">
        <v>-148100</v>
      </c>
      <c r="E16" s="4">
        <v>-4569150000</v>
      </c>
      <c r="F16" s="4">
        <f t="shared" si="0"/>
        <v>-35933366051</v>
      </c>
      <c r="G16" s="4">
        <v>52200</v>
      </c>
      <c r="H16" s="4">
        <v>30600</v>
      </c>
      <c r="I16" s="4">
        <v>21600</v>
      </c>
      <c r="J16" s="4">
        <v>669395000</v>
      </c>
      <c r="K16" s="4">
        <f t="shared" si="1"/>
        <v>37687660000</v>
      </c>
      <c r="L16" s="4">
        <v>389</v>
      </c>
      <c r="M16" s="4">
        <v>722</v>
      </c>
      <c r="N16" s="4">
        <v>22</v>
      </c>
      <c r="O16" s="4">
        <v>52</v>
      </c>
      <c r="P16" s="4">
        <v>385300</v>
      </c>
      <c r="Q16" s="4">
        <v>796800</v>
      </c>
      <c r="R16" s="5">
        <v>-1.7500000000000002E-2</v>
      </c>
      <c r="S16" s="4">
        <v>1249563</v>
      </c>
      <c r="T16" s="4">
        <f t="shared" si="2"/>
        <v>1655078</v>
      </c>
      <c r="U16" s="4">
        <f t="shared" si="3"/>
        <v>883000</v>
      </c>
      <c r="V16" s="5">
        <v>2.7099999999999999E-2</v>
      </c>
    </row>
    <row r="17" spans="1:21" x14ac:dyDescent="0.2">
      <c r="A17" s="16" t="s">
        <v>234</v>
      </c>
      <c r="B17" s="4">
        <v>1309448</v>
      </c>
      <c r="C17" s="4">
        <v>176000</v>
      </c>
      <c r="D17" s="4">
        <v>1133448</v>
      </c>
      <c r="E17" s="4">
        <v>35291190000</v>
      </c>
      <c r="F17" s="4">
        <f t="shared" si="0"/>
        <v>-31364216051</v>
      </c>
      <c r="G17" s="4">
        <v>95100</v>
      </c>
      <c r="H17" s="4">
        <v>53000</v>
      </c>
      <c r="I17" s="4">
        <v>42100</v>
      </c>
      <c r="J17" s="4">
        <v>1275335000</v>
      </c>
      <c r="K17" s="4">
        <f t="shared" si="1"/>
        <v>37018265000</v>
      </c>
      <c r="L17" s="4">
        <v>650</v>
      </c>
      <c r="M17" s="4">
        <v>519</v>
      </c>
      <c r="N17" s="4">
        <v>17</v>
      </c>
      <c r="O17" s="4">
        <v>31</v>
      </c>
      <c r="P17" s="4">
        <v>68500</v>
      </c>
      <c r="Q17" s="4">
        <v>73900</v>
      </c>
      <c r="R17" s="5">
        <v>2.4500000000000001E-2</v>
      </c>
      <c r="S17" s="4">
        <v>1678199</v>
      </c>
      <c r="T17" s="4">
        <f t="shared" si="2"/>
        <v>1236186.5</v>
      </c>
      <c r="U17" s="4">
        <f t="shared" si="3"/>
        <v>883000</v>
      </c>
    </row>
    <row r="18" spans="1:21" x14ac:dyDescent="0.2">
      <c r="A18" s="16" t="s">
        <v>233</v>
      </c>
      <c r="B18" s="4">
        <v>331600</v>
      </c>
      <c r="C18" s="4">
        <v>207000</v>
      </c>
      <c r="D18" s="4">
        <v>124600</v>
      </c>
      <c r="E18" s="4">
        <v>3831150000</v>
      </c>
      <c r="F18" s="4">
        <f t="shared" si="0"/>
        <v>-66655406051</v>
      </c>
      <c r="G18" s="4">
        <v>252500</v>
      </c>
      <c r="H18" s="4">
        <v>1815</v>
      </c>
      <c r="I18" s="4">
        <v>250685</v>
      </c>
      <c r="J18" s="4">
        <v>7720770000</v>
      </c>
      <c r="K18" s="4">
        <f t="shared" si="1"/>
        <v>35742930000</v>
      </c>
      <c r="L18" s="4"/>
      <c r="M18" s="4"/>
      <c r="N18" s="4"/>
      <c r="O18" s="4"/>
      <c r="P18" s="4">
        <v>462300</v>
      </c>
      <c r="Q18" s="4">
        <v>583200</v>
      </c>
      <c r="R18" s="5">
        <v>0</v>
      </c>
      <c r="S18" s="4">
        <v>1151453</v>
      </c>
      <c r="T18" s="4">
        <f t="shared" si="2"/>
        <v>1457557</v>
      </c>
      <c r="U18" s="4">
        <f t="shared" si="3"/>
        <v>883000</v>
      </c>
    </row>
    <row r="19" spans="1:21" x14ac:dyDescent="0.2">
      <c r="A19" s="16" t="s">
        <v>232</v>
      </c>
      <c r="B19" s="4">
        <v>712000</v>
      </c>
      <c r="C19" s="4">
        <v>611100</v>
      </c>
      <c r="D19" s="4">
        <v>100900</v>
      </c>
      <c r="E19" s="4">
        <v>3103820000</v>
      </c>
      <c r="F19" s="4">
        <f t="shared" si="0"/>
        <v>-70486556051</v>
      </c>
      <c r="G19" s="4">
        <v>207900</v>
      </c>
      <c r="H19" s="4">
        <v>5400</v>
      </c>
      <c r="I19" s="4">
        <v>202500</v>
      </c>
      <c r="J19" s="4">
        <v>6211180000</v>
      </c>
      <c r="K19" s="4">
        <f t="shared" si="1"/>
        <v>28022160000</v>
      </c>
      <c r="L19" s="4"/>
      <c r="M19" s="4"/>
      <c r="N19" s="4"/>
      <c r="O19" s="4"/>
      <c r="P19" s="4">
        <v>515100</v>
      </c>
      <c r="Q19" s="4">
        <v>772800</v>
      </c>
      <c r="R19" s="5">
        <v>-1.6000000000000001E-3</v>
      </c>
      <c r="S19" s="4">
        <v>1367208</v>
      </c>
      <c r="T19" s="4">
        <f t="shared" si="2"/>
        <v>1891109.5</v>
      </c>
      <c r="U19" s="4">
        <f t="shared" si="3"/>
        <v>883000</v>
      </c>
    </row>
    <row r="20" spans="1:21" x14ac:dyDescent="0.2">
      <c r="A20" s="16" t="s">
        <v>231</v>
      </c>
      <c r="B20" s="4">
        <v>1063200</v>
      </c>
      <c r="C20" s="4">
        <v>908100</v>
      </c>
      <c r="D20" s="4">
        <v>155100</v>
      </c>
      <c r="E20" s="4">
        <v>4894260000</v>
      </c>
      <c r="F20" s="4">
        <f t="shared" si="0"/>
        <v>-73590376051</v>
      </c>
      <c r="G20" s="4">
        <v>390700</v>
      </c>
      <c r="H20" s="4">
        <v>108200</v>
      </c>
      <c r="I20" s="4">
        <v>282500</v>
      </c>
      <c r="J20" s="4">
        <v>8531990000</v>
      </c>
      <c r="K20" s="4">
        <f t="shared" si="1"/>
        <v>21810980000</v>
      </c>
      <c r="L20" s="4"/>
      <c r="M20" s="4"/>
      <c r="N20" s="4"/>
      <c r="O20" s="4"/>
      <c r="P20" s="4">
        <v>585300</v>
      </c>
      <c r="Q20" s="4">
        <v>1166600</v>
      </c>
      <c r="R20" s="5">
        <v>1.3300000000000001E-2</v>
      </c>
      <c r="S20" s="4">
        <v>2068571</v>
      </c>
      <c r="T20" s="4">
        <f t="shared" si="2"/>
        <v>1081289</v>
      </c>
      <c r="U20" s="4">
        <f t="shared" si="3"/>
        <v>883000</v>
      </c>
    </row>
    <row r="21" spans="1:21" x14ac:dyDescent="0.2">
      <c r="A21" s="16" t="s">
        <v>230</v>
      </c>
      <c r="B21" s="4">
        <v>71200</v>
      </c>
      <c r="C21" s="4">
        <v>165902</v>
      </c>
      <c r="D21" s="4">
        <v>-94702</v>
      </c>
      <c r="E21" s="4">
        <v>-2874080000</v>
      </c>
      <c r="F21" s="4">
        <f t="shared" si="0"/>
        <v>-78484636051</v>
      </c>
      <c r="G21" s="4">
        <v>148600</v>
      </c>
      <c r="H21" s="4">
        <v>102700</v>
      </c>
      <c r="I21" s="4">
        <v>45900</v>
      </c>
      <c r="J21" s="4">
        <v>1390910000</v>
      </c>
      <c r="K21" s="4">
        <f t="shared" si="1"/>
        <v>13278990000</v>
      </c>
      <c r="L21" s="4"/>
      <c r="M21" s="4"/>
      <c r="N21" s="4"/>
      <c r="O21" s="4"/>
      <c r="P21" s="4">
        <v>370300</v>
      </c>
      <c r="Q21" s="4">
        <v>480300</v>
      </c>
      <c r="R21" s="5">
        <v>8.3999999999999995E-3</v>
      </c>
      <c r="S21" s="4">
        <v>883000</v>
      </c>
      <c r="T21" s="4">
        <f t="shared" si="2"/>
        <v>857790.5</v>
      </c>
      <c r="U21" s="4">
        <f t="shared" si="3"/>
        <v>947924</v>
      </c>
    </row>
    <row r="22" spans="1:21" x14ac:dyDescent="0.2">
      <c r="A22" s="16" t="s">
        <v>229</v>
      </c>
      <c r="B22" s="4">
        <v>335900</v>
      </c>
      <c r="C22" s="4">
        <v>509400</v>
      </c>
      <c r="D22" s="4">
        <v>-173500</v>
      </c>
      <c r="E22" s="4">
        <v>-5204130000</v>
      </c>
      <c r="F22" s="4">
        <f t="shared" si="0"/>
        <v>-75610556051</v>
      </c>
      <c r="G22" s="4">
        <v>86200</v>
      </c>
      <c r="H22" s="4">
        <v>110200</v>
      </c>
      <c r="I22" s="4">
        <v>-24000</v>
      </c>
      <c r="J22" s="4">
        <v>-721990000</v>
      </c>
      <c r="K22" s="4">
        <f t="shared" si="1"/>
        <v>11888080000</v>
      </c>
      <c r="L22" s="4"/>
      <c r="M22" s="4"/>
      <c r="N22" s="4"/>
      <c r="O22" s="4"/>
      <c r="P22" s="4">
        <v>325300</v>
      </c>
      <c r="Q22" s="4">
        <v>533100</v>
      </c>
      <c r="R22" s="5">
        <v>0</v>
      </c>
      <c r="S22" s="4">
        <v>947924</v>
      </c>
      <c r="T22" s="4">
        <f t="shared" si="2"/>
        <v>1350161</v>
      </c>
      <c r="U22" s="4">
        <f t="shared" si="3"/>
        <v>979140</v>
      </c>
    </row>
    <row r="23" spans="1:21" x14ac:dyDescent="0.2">
      <c r="A23" s="16" t="s">
        <v>228</v>
      </c>
      <c r="B23" s="4">
        <v>469800</v>
      </c>
      <c r="C23" s="4">
        <v>738399</v>
      </c>
      <c r="D23" s="4">
        <v>-268599</v>
      </c>
      <c r="E23" s="4">
        <v>-7973370000</v>
      </c>
      <c r="F23" s="4">
        <f t="shared" si="0"/>
        <v>-70406426051</v>
      </c>
      <c r="K23" s="4">
        <f t="shared" si="1"/>
        <v>12610070000</v>
      </c>
      <c r="L23" s="4"/>
      <c r="M23" s="4"/>
      <c r="N23" s="4"/>
      <c r="O23" s="4"/>
      <c r="P23" s="4">
        <v>565700</v>
      </c>
      <c r="Q23" s="4">
        <v>1027900</v>
      </c>
      <c r="R23" s="5">
        <v>8.3999999999999995E-3</v>
      </c>
      <c r="S23" s="4">
        <v>1699545</v>
      </c>
      <c r="T23" s="4">
        <f t="shared" si="2"/>
        <v>1504231.5</v>
      </c>
      <c r="U23" s="4">
        <f t="shared" si="3"/>
        <v>979140</v>
      </c>
    </row>
    <row r="24" spans="1:21" x14ac:dyDescent="0.2">
      <c r="A24" s="16" t="s">
        <v>222</v>
      </c>
      <c r="B24" s="4">
        <v>143000</v>
      </c>
      <c r="C24" s="4">
        <v>358000</v>
      </c>
      <c r="D24" s="4">
        <v>-215000</v>
      </c>
      <c r="E24" s="4">
        <v>-6400690000</v>
      </c>
      <c r="F24" s="4">
        <f t="shared" si="0"/>
        <v>-62433056051</v>
      </c>
      <c r="K24" s="4">
        <f t="shared" si="1"/>
        <v>12610070000</v>
      </c>
      <c r="L24" s="4"/>
      <c r="M24" s="4"/>
      <c r="N24" s="4"/>
      <c r="O24" s="4"/>
      <c r="P24" s="4">
        <v>349000</v>
      </c>
      <c r="Q24" s="4">
        <v>400400</v>
      </c>
      <c r="R24" s="5">
        <v>-9.8999999999999991E-3</v>
      </c>
      <c r="S24" s="4">
        <v>979140</v>
      </c>
      <c r="T24" s="4">
        <f t="shared" si="2"/>
        <v>2340659.5</v>
      </c>
      <c r="U24" s="4">
        <f t="shared" si="3"/>
        <v>1320920</v>
      </c>
    </row>
    <row r="25" spans="1:21" x14ac:dyDescent="0.2">
      <c r="A25" s="16" t="s">
        <v>213</v>
      </c>
      <c r="B25" s="4">
        <v>101100</v>
      </c>
      <c r="C25" s="4">
        <v>831784</v>
      </c>
      <c r="D25" s="4">
        <v>-730684</v>
      </c>
      <c r="E25" s="4">
        <v>-21883340000</v>
      </c>
      <c r="F25" s="4">
        <f t="shared" si="0"/>
        <v>-56032366051</v>
      </c>
      <c r="G25" s="4">
        <v>215400</v>
      </c>
      <c r="H25" s="4">
        <v>165700</v>
      </c>
      <c r="I25" s="4">
        <v>49700</v>
      </c>
      <c r="J25" s="4">
        <v>1480830000</v>
      </c>
      <c r="K25" s="4">
        <f t="shared" si="1"/>
        <v>12610070000</v>
      </c>
      <c r="L25" s="4"/>
      <c r="M25" s="4"/>
      <c r="N25" s="4"/>
      <c r="O25" s="4"/>
      <c r="P25" s="4">
        <v>873000</v>
      </c>
      <c r="Q25" s="4">
        <v>684900</v>
      </c>
      <c r="R25" s="5">
        <v>-6.6E-3</v>
      </c>
      <c r="S25" s="4">
        <v>1617670</v>
      </c>
      <c r="T25" s="4">
        <f t="shared" si="2"/>
        <v>1771964</v>
      </c>
      <c r="U25" s="4">
        <f t="shared" si="3"/>
        <v>1279578</v>
      </c>
    </row>
    <row r="26" spans="1:21" x14ac:dyDescent="0.2">
      <c r="A26" s="16" t="s">
        <v>212</v>
      </c>
      <c r="B26" s="4">
        <v>1154000</v>
      </c>
      <c r="C26" s="4">
        <v>1068300</v>
      </c>
      <c r="D26" s="4">
        <v>85700</v>
      </c>
      <c r="E26" s="4">
        <v>2662280000</v>
      </c>
      <c r="F26" s="4">
        <f t="shared" si="0"/>
        <v>-34149026051</v>
      </c>
      <c r="G26" s="4">
        <v>213600</v>
      </c>
      <c r="H26" s="4">
        <v>158100</v>
      </c>
      <c r="I26" s="4">
        <v>55500</v>
      </c>
      <c r="J26" s="4">
        <v>1655870000</v>
      </c>
      <c r="K26" s="4">
        <f>K27+J26</f>
        <v>11129240000</v>
      </c>
      <c r="L26" s="4"/>
      <c r="M26" s="4"/>
      <c r="N26" s="4"/>
      <c r="O26" s="4"/>
      <c r="P26" s="4">
        <v>555500</v>
      </c>
      <c r="Q26" s="4">
        <v>805800</v>
      </c>
      <c r="R26" s="5">
        <v>-1.6000000000000001E-3</v>
      </c>
      <c r="S26" s="4">
        <v>1631957</v>
      </c>
      <c r="T26" s="4">
        <f t="shared" si="2"/>
        <v>2774684</v>
      </c>
      <c r="U26" s="4">
        <f t="shared" si="3"/>
        <v>767657</v>
      </c>
    </row>
    <row r="27" spans="1:21" x14ac:dyDescent="0.2">
      <c r="A27" s="16" t="s">
        <v>211</v>
      </c>
      <c r="B27" s="4">
        <v>415000</v>
      </c>
      <c r="C27" s="4">
        <v>413288</v>
      </c>
      <c r="D27" s="4">
        <v>1712</v>
      </c>
      <c r="E27" s="4">
        <v>58050000</v>
      </c>
      <c r="F27" s="4">
        <f t="shared" si="0"/>
        <v>-36811306051</v>
      </c>
      <c r="G27" s="4">
        <v>45000</v>
      </c>
      <c r="H27" s="4">
        <v>121700</v>
      </c>
      <c r="I27" s="4">
        <v>-76700</v>
      </c>
      <c r="J27" s="4">
        <v>-2325775000</v>
      </c>
      <c r="K27" s="4">
        <f>J27+K29</f>
        <v>9473370000</v>
      </c>
      <c r="R27" s="5">
        <v>-9.7000000000000003E-3</v>
      </c>
      <c r="S27" s="4">
        <v>1320920</v>
      </c>
      <c r="T27" s="4">
        <f t="shared" si="2"/>
        <v>1171608</v>
      </c>
      <c r="U27" s="4">
        <f t="shared" si="3"/>
        <v>767657</v>
      </c>
    </row>
    <row r="28" spans="1:21" x14ac:dyDescent="0.2">
      <c r="A28" s="16" t="s">
        <v>210</v>
      </c>
      <c r="B28" s="4">
        <v>28600</v>
      </c>
      <c r="C28" s="4">
        <v>277732</v>
      </c>
      <c r="D28" s="4">
        <v>-249132</v>
      </c>
      <c r="E28" s="4">
        <v>-7660830000</v>
      </c>
      <c r="F28" s="4">
        <f t="shared" si="0"/>
        <v>-36869356051</v>
      </c>
      <c r="L28" s="4"/>
      <c r="M28" s="4"/>
      <c r="N28" s="4"/>
      <c r="O28" s="4"/>
      <c r="P28" s="4">
        <v>306100</v>
      </c>
      <c r="Q28" s="4">
        <v>1141000</v>
      </c>
      <c r="R28" s="5">
        <v>-1.7600000000000001E-2</v>
      </c>
      <c r="S28" s="4">
        <v>1547906</v>
      </c>
      <c r="T28" s="4">
        <f t="shared" si="2"/>
        <v>1791906</v>
      </c>
      <c r="U28" s="4">
        <f t="shared" si="3"/>
        <v>767657</v>
      </c>
    </row>
    <row r="29" spans="1:21" x14ac:dyDescent="0.2">
      <c r="A29" s="16" t="s">
        <v>209</v>
      </c>
      <c r="B29" s="4">
        <v>604100</v>
      </c>
      <c r="C29" s="4">
        <v>434585</v>
      </c>
      <c r="D29" s="4">
        <v>169515</v>
      </c>
      <c r="E29" s="4">
        <v>5332570000</v>
      </c>
      <c r="F29" s="4">
        <f t="shared" si="0"/>
        <v>-29208526051</v>
      </c>
      <c r="G29" s="4">
        <v>453900</v>
      </c>
      <c r="H29" s="4">
        <v>77300</v>
      </c>
      <c r="I29" s="4">
        <v>376600</v>
      </c>
      <c r="J29" s="4">
        <v>11799145000</v>
      </c>
      <c r="K29" s="4">
        <f>J29</f>
        <v>11799145000</v>
      </c>
      <c r="R29" s="5">
        <v>-6.3E-3</v>
      </c>
      <c r="S29" s="4">
        <v>1713648</v>
      </c>
      <c r="T29" s="4">
        <f t="shared" si="2"/>
        <v>1014098</v>
      </c>
      <c r="U29" s="4">
        <f t="shared" si="3"/>
        <v>767657</v>
      </c>
    </row>
    <row r="30" spans="1:21" x14ac:dyDescent="0.2">
      <c r="A30" s="16" t="s">
        <v>208</v>
      </c>
      <c r="B30" s="4">
        <v>2800</v>
      </c>
      <c r="C30" s="4">
        <v>287400</v>
      </c>
      <c r="D30" s="4">
        <v>-284600</v>
      </c>
      <c r="E30" s="4">
        <v>-8914520000</v>
      </c>
      <c r="F30" s="4">
        <f t="shared" si="0"/>
        <v>-34541096051</v>
      </c>
      <c r="R30" s="5">
        <v>0</v>
      </c>
      <c r="S30" s="4">
        <v>1279578</v>
      </c>
      <c r="T30" s="4">
        <f t="shared" si="2"/>
        <v>939156.5</v>
      </c>
      <c r="U30" s="4">
        <f t="shared" si="3"/>
        <v>767657</v>
      </c>
    </row>
    <row r="31" spans="1:21" x14ac:dyDescent="0.2">
      <c r="A31" s="16" t="s">
        <v>207</v>
      </c>
      <c r="B31" s="4">
        <v>6600</v>
      </c>
      <c r="C31" s="4">
        <v>193000</v>
      </c>
      <c r="D31" s="4">
        <v>-186400</v>
      </c>
      <c r="E31" s="4">
        <v>-5841350000</v>
      </c>
      <c r="F31" s="4">
        <f t="shared" si="0"/>
        <v>-25626576051</v>
      </c>
      <c r="R31" s="5">
        <v>-1.1000000000000001E-2</v>
      </c>
      <c r="S31" s="4">
        <v>767657</v>
      </c>
      <c r="T31" s="4">
        <f t="shared" si="2"/>
        <v>837359</v>
      </c>
      <c r="U31" s="4">
        <f t="shared" si="3"/>
        <v>1000777</v>
      </c>
    </row>
    <row r="32" spans="1:21" x14ac:dyDescent="0.2">
      <c r="A32" s="16" t="s">
        <v>206</v>
      </c>
      <c r="B32" s="4">
        <v>252200</v>
      </c>
      <c r="C32" s="4">
        <v>22257</v>
      </c>
      <c r="D32" s="4">
        <v>229943</v>
      </c>
      <c r="E32" s="4">
        <v>7300170000</v>
      </c>
      <c r="F32" s="4">
        <f t="shared" si="0"/>
        <v>-19785226051</v>
      </c>
      <c r="R32" s="5">
        <v>1.6000000000000001E-3</v>
      </c>
      <c r="S32" s="4">
        <v>1000777</v>
      </c>
      <c r="T32" s="4">
        <f t="shared" si="2"/>
        <v>1737812</v>
      </c>
      <c r="U32" s="4">
        <f t="shared" si="3"/>
        <v>795310</v>
      </c>
    </row>
    <row r="33" spans="1:21" x14ac:dyDescent="0.2">
      <c r="A33" s="16" t="s">
        <v>205</v>
      </c>
      <c r="B33" s="4">
        <v>211500</v>
      </c>
      <c r="C33" s="4">
        <v>114920</v>
      </c>
      <c r="D33" s="4">
        <v>96580</v>
      </c>
      <c r="E33" s="4">
        <v>3059320000</v>
      </c>
      <c r="F33" s="4">
        <f t="shared" si="0"/>
        <v>-27085396051</v>
      </c>
      <c r="R33" s="5">
        <v>-1.09E-2</v>
      </c>
      <c r="S33" s="4">
        <v>2029323</v>
      </c>
      <c r="T33" s="4">
        <f t="shared" si="2"/>
        <v>2443718</v>
      </c>
      <c r="U33" s="4">
        <f t="shared" si="3"/>
        <v>795310</v>
      </c>
    </row>
    <row r="34" spans="1:21" x14ac:dyDescent="0.2">
      <c r="A34" s="16" t="s">
        <v>204</v>
      </c>
      <c r="B34" s="4">
        <v>737800</v>
      </c>
      <c r="C34" s="4">
        <v>1494411</v>
      </c>
      <c r="D34" s="4">
        <v>-756611</v>
      </c>
      <c r="E34" s="4">
        <v>-24273120000</v>
      </c>
      <c r="F34" s="4">
        <f t="shared" si="0"/>
        <v>-30144716051</v>
      </c>
      <c r="R34" s="5">
        <v>-1.5E-3</v>
      </c>
      <c r="S34" s="4">
        <v>3063649</v>
      </c>
      <c r="T34" s="4">
        <f t="shared" si="2"/>
        <v>1703583.5</v>
      </c>
      <c r="U34" s="4">
        <f t="shared" si="3"/>
        <v>748618</v>
      </c>
    </row>
    <row r="35" spans="1:21" x14ac:dyDescent="0.2">
      <c r="A35" s="16" t="s">
        <v>203</v>
      </c>
      <c r="B35" s="4">
        <v>1000400</v>
      </c>
      <c r="C35" s="4">
        <v>1523300</v>
      </c>
      <c r="D35" s="4">
        <v>-522900</v>
      </c>
      <c r="E35" s="4">
        <v>-16858280000</v>
      </c>
      <c r="F35" s="4">
        <f t="shared" si="0"/>
        <v>-5871596051</v>
      </c>
      <c r="R35" s="5">
        <v>-1.5300000000000001E-2</v>
      </c>
      <c r="S35" s="4">
        <v>1911971</v>
      </c>
      <c r="T35" s="4">
        <f t="shared" si="2"/>
        <v>2753200</v>
      </c>
      <c r="U35" s="4">
        <f t="shared" si="3"/>
        <v>748618</v>
      </c>
    </row>
    <row r="36" spans="1:21" x14ac:dyDescent="0.2">
      <c r="A36" s="16" t="s">
        <v>202</v>
      </c>
      <c r="B36" s="4">
        <v>1159600</v>
      </c>
      <c r="C36" s="4">
        <v>1182150</v>
      </c>
      <c r="D36" s="4">
        <v>-22550</v>
      </c>
      <c r="E36" s="4">
        <v>-726421129</v>
      </c>
      <c r="F36" s="4">
        <f t="shared" si="0"/>
        <v>10986683949</v>
      </c>
      <c r="R36" s="5">
        <v>3.3300000000000003E-2</v>
      </c>
      <c r="S36" s="4">
        <v>4228448</v>
      </c>
      <c r="T36" s="4">
        <f t="shared" si="2"/>
        <v>925194</v>
      </c>
      <c r="U36" s="4">
        <f t="shared" si="3"/>
        <v>673941</v>
      </c>
    </row>
    <row r="37" spans="1:21" x14ac:dyDescent="0.2">
      <c r="A37" s="16" t="s">
        <v>201</v>
      </c>
      <c r="B37" s="4">
        <v>309500</v>
      </c>
      <c r="C37" s="4">
        <v>1842</v>
      </c>
      <c r="D37" s="4">
        <v>307658</v>
      </c>
      <c r="E37" s="4">
        <v>9644000000</v>
      </c>
      <c r="F37" s="4">
        <f t="shared" si="0"/>
        <v>11713105078</v>
      </c>
      <c r="R37" s="5">
        <v>1.1299999999999999E-2</v>
      </c>
      <c r="S37" s="4">
        <v>795310</v>
      </c>
      <c r="T37" s="4">
        <f t="shared" si="2"/>
        <v>1987975</v>
      </c>
      <c r="U37" s="4">
        <f t="shared" si="3"/>
        <v>673941</v>
      </c>
    </row>
    <row r="38" spans="1:21" x14ac:dyDescent="0.2">
      <c r="A38" s="16" t="s">
        <v>200</v>
      </c>
      <c r="B38" s="4">
        <v>555400</v>
      </c>
      <c r="C38" s="4">
        <v>1134400</v>
      </c>
      <c r="D38" s="4">
        <v>-579000</v>
      </c>
      <c r="E38" s="4">
        <v>-18081800000</v>
      </c>
      <c r="F38" s="4">
        <f t="shared" si="0"/>
        <v>2069105078</v>
      </c>
      <c r="R38" s="5">
        <v>-1.1000000000000001E-2</v>
      </c>
      <c r="S38" s="4">
        <v>1870164</v>
      </c>
      <c r="T38" s="4">
        <f t="shared" si="2"/>
        <v>852395.5</v>
      </c>
      <c r="U38" s="4">
        <f t="shared" si="3"/>
        <v>673941</v>
      </c>
    </row>
    <row r="39" spans="1:21" x14ac:dyDescent="0.2">
      <c r="A39" s="16" t="s">
        <v>199</v>
      </c>
      <c r="B39" s="4">
        <v>170900</v>
      </c>
      <c r="C39" s="4">
        <v>208500</v>
      </c>
      <c r="D39" s="4">
        <v>-37600</v>
      </c>
      <c r="E39" s="4">
        <v>-1155840000</v>
      </c>
      <c r="F39" s="4">
        <f t="shared" si="0"/>
        <v>20150905078</v>
      </c>
      <c r="R39" s="5">
        <v>8.0000000000000002E-3</v>
      </c>
      <c r="S39" s="4">
        <v>748618</v>
      </c>
      <c r="T39" s="4">
        <f t="shared" si="2"/>
        <v>1609815.5</v>
      </c>
      <c r="U39" s="4">
        <f t="shared" si="3"/>
        <v>673941</v>
      </c>
    </row>
    <row r="40" spans="1:21" x14ac:dyDescent="0.2">
      <c r="A40" s="16" t="s">
        <v>198</v>
      </c>
      <c r="B40" s="4">
        <v>147700</v>
      </c>
      <c r="C40" s="4">
        <v>506300</v>
      </c>
      <c r="D40" s="4">
        <v>-358600</v>
      </c>
      <c r="E40" s="4">
        <v>-10983040000</v>
      </c>
      <c r="F40" s="4">
        <f t="shared" si="0"/>
        <v>21306745078</v>
      </c>
      <c r="R40" s="5">
        <v>0</v>
      </c>
      <c r="S40" s="4">
        <v>1110656</v>
      </c>
      <c r="T40" s="4">
        <f t="shared" si="2"/>
        <v>1130702.5</v>
      </c>
      <c r="U40" s="4">
        <f t="shared" si="3"/>
        <v>673941</v>
      </c>
    </row>
    <row r="41" spans="1:21" x14ac:dyDescent="0.2">
      <c r="A41" s="16" t="s">
        <v>197</v>
      </c>
      <c r="B41" s="4">
        <v>107700</v>
      </c>
      <c r="C41" s="4">
        <v>0</v>
      </c>
      <c r="D41" s="4">
        <v>107700</v>
      </c>
      <c r="E41" s="4">
        <v>3397490000</v>
      </c>
      <c r="F41" s="4">
        <f t="shared" si="0"/>
        <v>32289785078</v>
      </c>
      <c r="R41" s="5">
        <v>-3.0999999999999999E-3</v>
      </c>
      <c r="S41" s="4">
        <v>673941</v>
      </c>
      <c r="T41" s="4">
        <f t="shared" si="2"/>
        <v>1627673</v>
      </c>
      <c r="U41" s="4">
        <f t="shared" si="3"/>
        <v>1055078</v>
      </c>
    </row>
    <row r="42" spans="1:21" x14ac:dyDescent="0.2">
      <c r="A42" s="16" t="s">
        <v>196</v>
      </c>
      <c r="B42" s="4">
        <v>59800</v>
      </c>
      <c r="C42" s="4">
        <v>36200</v>
      </c>
      <c r="D42" s="4">
        <v>23600</v>
      </c>
      <c r="E42" s="4">
        <v>721990000</v>
      </c>
      <c r="F42" s="4">
        <f t="shared" si="0"/>
        <v>28892295078</v>
      </c>
      <c r="R42" s="5">
        <v>3.2000000000000002E-3</v>
      </c>
      <c r="S42" s="4">
        <v>1446301</v>
      </c>
      <c r="T42" s="4">
        <f t="shared" si="2"/>
        <v>2100262</v>
      </c>
      <c r="U42" s="4">
        <f t="shared" si="3"/>
        <v>1055078</v>
      </c>
    </row>
    <row r="43" spans="1:21" x14ac:dyDescent="0.2">
      <c r="A43" s="16" t="s">
        <v>195</v>
      </c>
      <c r="B43" s="4">
        <v>69900</v>
      </c>
      <c r="C43" s="4">
        <v>42400</v>
      </c>
      <c r="D43" s="4">
        <v>27500</v>
      </c>
      <c r="E43" s="4">
        <v>872280000</v>
      </c>
      <c r="F43" s="4">
        <f t="shared" si="0"/>
        <v>28170305078</v>
      </c>
      <c r="R43" s="5">
        <v>-3.0899999999999997E-2</v>
      </c>
      <c r="S43" s="4">
        <v>1823787</v>
      </c>
      <c r="T43" s="4">
        <f t="shared" si="2"/>
        <v>2652227.5</v>
      </c>
      <c r="U43" s="4">
        <f t="shared" si="3"/>
        <v>956173</v>
      </c>
    </row>
    <row r="44" spans="1:21" x14ac:dyDescent="0.2">
      <c r="A44" s="16" t="s">
        <v>194</v>
      </c>
      <c r="B44" s="4">
        <v>221600</v>
      </c>
      <c r="C44" s="4">
        <v>214200</v>
      </c>
      <c r="D44" s="4">
        <v>7400</v>
      </c>
      <c r="E44" s="4">
        <v>271480000</v>
      </c>
      <c r="F44" s="4">
        <f t="shared" si="0"/>
        <v>27298025078</v>
      </c>
      <c r="R44" s="5">
        <v>9.3999999999999986E-3</v>
      </c>
      <c r="S44" s="4">
        <v>1495196</v>
      </c>
      <c r="T44" s="4">
        <f t="shared" si="2"/>
        <v>1446560.5</v>
      </c>
      <c r="U44" s="4">
        <f t="shared" si="3"/>
        <v>956173</v>
      </c>
    </row>
    <row r="45" spans="1:21" x14ac:dyDescent="0.2">
      <c r="A45" s="16" t="s">
        <v>193</v>
      </c>
      <c r="B45" s="4">
        <v>28100</v>
      </c>
      <c r="C45" s="4">
        <v>100300</v>
      </c>
      <c r="D45" s="4">
        <v>-72200</v>
      </c>
      <c r="E45" s="4">
        <v>-2299890000</v>
      </c>
      <c r="F45" s="4">
        <f t="shared" si="0"/>
        <v>27026545078</v>
      </c>
      <c r="R45" s="5">
        <v>1.2699999999999999E-2</v>
      </c>
      <c r="S45" s="4">
        <v>1277952</v>
      </c>
      <c r="T45" s="4">
        <f t="shared" si="2"/>
        <v>939489</v>
      </c>
      <c r="U45" s="4">
        <f t="shared" si="3"/>
        <v>956173</v>
      </c>
    </row>
    <row r="46" spans="1:21" x14ac:dyDescent="0.2">
      <c r="A46" s="16" t="s">
        <v>192</v>
      </c>
      <c r="B46" s="4">
        <v>182000</v>
      </c>
      <c r="C46" s="4">
        <v>219800</v>
      </c>
      <c r="D46" s="4">
        <v>-37800</v>
      </c>
      <c r="E46" s="4">
        <v>-1192360000</v>
      </c>
      <c r="F46" s="4">
        <f t="shared" si="0"/>
        <v>29326435078</v>
      </c>
      <c r="R46" s="5">
        <v>3.2000000000000002E-3</v>
      </c>
      <c r="S46" s="4">
        <v>1055078</v>
      </c>
      <c r="T46" s="4">
        <f t="shared" si="2"/>
        <v>1694512.5</v>
      </c>
      <c r="U46" s="4">
        <f t="shared" si="3"/>
        <v>956173</v>
      </c>
    </row>
    <row r="47" spans="1:21" x14ac:dyDescent="0.2">
      <c r="A47" s="16" t="s">
        <v>191</v>
      </c>
      <c r="B47" s="4">
        <v>9800</v>
      </c>
      <c r="C47" s="4">
        <v>192430</v>
      </c>
      <c r="D47" s="4">
        <v>-182630</v>
      </c>
      <c r="E47" s="4">
        <v>-5795200000</v>
      </c>
      <c r="F47" s="4">
        <f t="shared" si="0"/>
        <v>30518795078</v>
      </c>
      <c r="R47" s="5">
        <v>-1.5600000000000001E-2</v>
      </c>
      <c r="S47" s="4">
        <v>2105786</v>
      </c>
      <c r="T47" s="4">
        <f t="shared" si="2"/>
        <v>1246862</v>
      </c>
      <c r="U47" s="4">
        <f t="shared" si="3"/>
        <v>956173</v>
      </c>
    </row>
    <row r="48" spans="1:21" x14ac:dyDescent="0.2">
      <c r="A48" s="16" t="s">
        <v>190</v>
      </c>
      <c r="B48" s="4">
        <v>59700</v>
      </c>
      <c r="C48" s="4">
        <v>104100</v>
      </c>
      <c r="D48" s="4">
        <v>-44400</v>
      </c>
      <c r="E48" s="4">
        <v>-1409900000</v>
      </c>
      <c r="F48" s="4">
        <f t="shared" si="0"/>
        <v>36313995078</v>
      </c>
      <c r="R48" s="5">
        <v>1.6000000000000001E-3</v>
      </c>
      <c r="S48" s="4">
        <v>956173</v>
      </c>
      <c r="T48" s="4">
        <f t="shared" si="2"/>
        <v>1772437</v>
      </c>
      <c r="U48" s="4">
        <f t="shared" si="3"/>
        <v>1587464</v>
      </c>
    </row>
    <row r="49" spans="1:21" x14ac:dyDescent="0.2">
      <c r="A49" s="16" t="s">
        <v>189</v>
      </c>
      <c r="B49" s="4">
        <v>1511200</v>
      </c>
      <c r="C49" s="4">
        <v>217900</v>
      </c>
      <c r="D49" s="4">
        <v>1293300</v>
      </c>
      <c r="E49" s="4">
        <v>41750370000</v>
      </c>
      <c r="F49" s="4">
        <f t="shared" si="0"/>
        <v>37723895078</v>
      </c>
      <c r="R49" s="5">
        <v>0</v>
      </c>
      <c r="S49" s="4">
        <v>2108975</v>
      </c>
      <c r="T49" s="4">
        <f t="shared" si="2"/>
        <v>1246634</v>
      </c>
      <c r="U49" s="4">
        <f t="shared" si="3"/>
        <v>1587464</v>
      </c>
    </row>
    <row r="50" spans="1:21" x14ac:dyDescent="0.2">
      <c r="A50" s="16" t="s">
        <v>188</v>
      </c>
      <c r="B50" s="4">
        <v>456400</v>
      </c>
      <c r="C50" s="4">
        <v>46000</v>
      </c>
      <c r="D50" s="4">
        <v>410400</v>
      </c>
      <c r="E50" s="4">
        <v>13073760000</v>
      </c>
      <c r="F50" s="4">
        <f t="shared" si="0"/>
        <v>-4026474922</v>
      </c>
      <c r="R50" s="5">
        <v>4.7999999999999996E-3</v>
      </c>
      <c r="S50" s="4">
        <v>1587464</v>
      </c>
      <c r="T50" s="4">
        <f t="shared" si="2"/>
        <v>1651209</v>
      </c>
      <c r="U50" s="4">
        <f t="shared" si="3"/>
        <v>823900</v>
      </c>
    </row>
    <row r="51" spans="1:21" x14ac:dyDescent="0.2">
      <c r="A51" s="16" t="s">
        <v>187</v>
      </c>
      <c r="B51" s="4">
        <v>75500</v>
      </c>
      <c r="C51" s="4">
        <v>846900</v>
      </c>
      <c r="D51" s="4">
        <v>-771400</v>
      </c>
      <c r="E51" s="4">
        <v>-24461220000</v>
      </c>
      <c r="F51" s="4">
        <f t="shared" si="0"/>
        <v>-17100234922</v>
      </c>
      <c r="R51" s="5">
        <v>1.44E-2</v>
      </c>
      <c r="S51" s="4">
        <v>1809045</v>
      </c>
      <c r="T51" s="4">
        <f t="shared" si="2"/>
        <v>1702210.5</v>
      </c>
      <c r="U51" s="4">
        <f t="shared" si="3"/>
        <v>823900</v>
      </c>
    </row>
    <row r="52" spans="1:21" x14ac:dyDescent="0.2">
      <c r="A52" s="16" t="s">
        <v>186</v>
      </c>
      <c r="B52" s="4">
        <v>79100</v>
      </c>
      <c r="C52" s="4">
        <v>996000</v>
      </c>
      <c r="D52" s="4">
        <v>-916900</v>
      </c>
      <c r="E52" s="4">
        <v>-29015861544</v>
      </c>
      <c r="F52" s="4">
        <f t="shared" si="0"/>
        <v>7360985078</v>
      </c>
      <c r="R52" s="5">
        <v>-1.72E-2</v>
      </c>
      <c r="S52" s="4">
        <v>2376737</v>
      </c>
      <c r="T52" s="4">
        <f t="shared" si="2"/>
        <v>2736961.5</v>
      </c>
      <c r="U52" s="4">
        <f t="shared" si="3"/>
        <v>823900</v>
      </c>
    </row>
    <row r="53" spans="1:21" x14ac:dyDescent="0.2">
      <c r="A53" s="16" t="s">
        <v>185</v>
      </c>
      <c r="B53" s="4">
        <v>462900</v>
      </c>
      <c r="C53" s="4">
        <v>608000</v>
      </c>
      <c r="D53" s="4">
        <v>-145100</v>
      </c>
      <c r="E53" s="4">
        <v>-4581170000</v>
      </c>
      <c r="F53" s="4">
        <f t="shared" si="0"/>
        <v>36376846622</v>
      </c>
      <c r="R53" s="5">
        <v>2.7400000000000001E-2</v>
      </c>
      <c r="S53" s="4">
        <v>3809259</v>
      </c>
      <c r="T53" s="4">
        <f t="shared" si="2"/>
        <v>1479090.5</v>
      </c>
      <c r="U53" s="4">
        <f t="shared" si="3"/>
        <v>823900</v>
      </c>
    </row>
    <row r="54" spans="1:21" x14ac:dyDescent="0.2">
      <c r="A54" s="16" t="s">
        <v>184</v>
      </c>
      <c r="B54" s="4">
        <v>848400</v>
      </c>
      <c r="C54" s="4">
        <v>828180</v>
      </c>
      <c r="D54" s="4">
        <v>20220</v>
      </c>
      <c r="E54" s="4">
        <v>641150000</v>
      </c>
      <c r="F54" s="4">
        <f t="shared" si="0"/>
        <v>40958016622</v>
      </c>
      <c r="R54" s="5">
        <v>5.9800000000000006E-2</v>
      </c>
      <c r="S54" s="4">
        <v>1615169</v>
      </c>
      <c r="T54" s="4">
        <f t="shared" si="2"/>
        <v>805966.5</v>
      </c>
      <c r="U54" s="4">
        <f t="shared" si="3"/>
        <v>823900</v>
      </c>
    </row>
    <row r="55" spans="1:21" x14ac:dyDescent="0.2">
      <c r="A55" s="16" t="s">
        <v>183</v>
      </c>
      <c r="B55" s="4">
        <v>38800</v>
      </c>
      <c r="C55" s="4">
        <v>157047</v>
      </c>
      <c r="D55" s="4">
        <v>-118247</v>
      </c>
      <c r="E55" s="4">
        <v>-3487070000</v>
      </c>
      <c r="F55" s="4">
        <f t="shared" si="0"/>
        <v>40316866622</v>
      </c>
      <c r="R55" s="5">
        <v>-1.5100000000000001E-2</v>
      </c>
      <c r="S55" s="4">
        <v>823900</v>
      </c>
      <c r="T55" s="4">
        <f t="shared" si="2"/>
        <v>1033941</v>
      </c>
      <c r="U55" s="4">
        <f t="shared" si="3"/>
        <v>905804</v>
      </c>
    </row>
    <row r="56" spans="1:21" x14ac:dyDescent="0.2">
      <c r="A56" s="16" t="s">
        <v>182</v>
      </c>
      <c r="B56" s="4">
        <v>152100</v>
      </c>
      <c r="C56" s="4">
        <v>277012</v>
      </c>
      <c r="D56" s="4">
        <v>-124912</v>
      </c>
      <c r="E56" s="4">
        <v>-3686390000</v>
      </c>
      <c r="F56" s="4">
        <f t="shared" si="0"/>
        <v>43803936622</v>
      </c>
      <c r="R56" s="5">
        <v>1.89E-2</v>
      </c>
      <c r="S56" s="4">
        <v>1283239</v>
      </c>
      <c r="T56" s="4">
        <f t="shared" si="2"/>
        <v>1276595</v>
      </c>
      <c r="U56" s="4">
        <f t="shared" si="3"/>
        <v>905804</v>
      </c>
    </row>
    <row r="57" spans="1:21" x14ac:dyDescent="0.2">
      <c r="A57" s="16" t="s">
        <v>181</v>
      </c>
      <c r="B57" s="4">
        <v>222420</v>
      </c>
      <c r="C57" s="4">
        <v>276400</v>
      </c>
      <c r="D57" s="4">
        <v>-53980</v>
      </c>
      <c r="E57" s="4">
        <v>-1639160000</v>
      </c>
      <c r="F57" s="4">
        <f t="shared" si="0"/>
        <v>47490326622</v>
      </c>
      <c r="R57" s="5">
        <v>-2.6600000000000002E-2</v>
      </c>
      <c r="S57" s="4">
        <v>1537551</v>
      </c>
      <c r="T57" s="4">
        <f t="shared" si="2"/>
        <v>1324747</v>
      </c>
      <c r="U57" s="4">
        <f t="shared" si="3"/>
        <v>905804</v>
      </c>
    </row>
    <row r="58" spans="1:21" x14ac:dyDescent="0.2">
      <c r="A58" s="16" t="s">
        <v>180</v>
      </c>
      <c r="B58" s="4">
        <v>489900</v>
      </c>
      <c r="C58" s="4">
        <v>153800</v>
      </c>
      <c r="D58" s="4">
        <v>336100</v>
      </c>
      <c r="E58" s="4">
        <v>10080310000</v>
      </c>
      <c r="F58" s="4">
        <f t="shared" si="0"/>
        <v>49129486622</v>
      </c>
      <c r="R58" s="5">
        <v>4.9000000000000002E-2</v>
      </c>
      <c r="S58" s="4">
        <v>1435899</v>
      </c>
      <c r="T58" s="4">
        <f t="shared" si="2"/>
        <v>973275.5</v>
      </c>
      <c r="U58" s="4">
        <f t="shared" si="3"/>
        <v>905804</v>
      </c>
    </row>
    <row r="59" spans="1:21" x14ac:dyDescent="0.2">
      <c r="A59" s="16" t="s">
        <v>179</v>
      </c>
      <c r="B59" s="4">
        <v>309600</v>
      </c>
      <c r="C59" s="4">
        <v>180300</v>
      </c>
      <c r="D59" s="4">
        <v>129300</v>
      </c>
      <c r="E59" s="4">
        <v>3716030000</v>
      </c>
      <c r="F59" s="4">
        <f t="shared" si="0"/>
        <v>39049176622</v>
      </c>
      <c r="R59" s="5">
        <v>0</v>
      </c>
      <c r="S59" s="4">
        <v>905804</v>
      </c>
      <c r="T59" s="4">
        <f t="shared" si="2"/>
        <v>1365157.5</v>
      </c>
      <c r="U59" s="4">
        <f t="shared" si="3"/>
        <v>788033</v>
      </c>
    </row>
    <row r="60" spans="1:21" x14ac:dyDescent="0.2">
      <c r="A60" s="16" t="s">
        <v>178</v>
      </c>
      <c r="B60" s="4">
        <v>919900</v>
      </c>
      <c r="C60" s="4">
        <v>311600</v>
      </c>
      <c r="D60" s="4">
        <v>608300</v>
      </c>
      <c r="E60" s="4">
        <v>17382260000</v>
      </c>
      <c r="F60" s="4">
        <f t="shared" si="0"/>
        <v>35333146622</v>
      </c>
      <c r="R60" s="5">
        <v>0</v>
      </c>
      <c r="S60" s="4">
        <v>1493373</v>
      </c>
      <c r="T60" s="4">
        <f t="shared" si="2"/>
        <v>1620077.5</v>
      </c>
      <c r="U60" s="4">
        <f t="shared" si="3"/>
        <v>784643</v>
      </c>
    </row>
    <row r="61" spans="1:21" x14ac:dyDescent="0.2">
      <c r="A61" s="16" t="s">
        <v>177</v>
      </c>
      <c r="B61" s="4">
        <v>105600</v>
      </c>
      <c r="C61" s="4">
        <v>649900</v>
      </c>
      <c r="D61" s="4">
        <v>-544300</v>
      </c>
      <c r="E61" s="4">
        <v>-15718350000</v>
      </c>
      <c r="F61" s="4">
        <f t="shared" si="0"/>
        <v>17950886622</v>
      </c>
      <c r="R61" s="5">
        <v>-3.3700000000000001E-2</v>
      </c>
      <c r="S61" s="4">
        <v>1027684</v>
      </c>
      <c r="T61" s="4">
        <f t="shared" si="2"/>
        <v>1423788.5</v>
      </c>
      <c r="U61" s="4">
        <f t="shared" si="3"/>
        <v>784643</v>
      </c>
    </row>
    <row r="62" spans="1:21" x14ac:dyDescent="0.2">
      <c r="A62" s="16" t="s">
        <v>176</v>
      </c>
      <c r="B62" s="4">
        <v>454100</v>
      </c>
      <c r="C62" s="4">
        <v>998300</v>
      </c>
      <c r="D62" s="4">
        <v>-544200</v>
      </c>
      <c r="E62" s="4">
        <v>-16048170000</v>
      </c>
      <c r="F62" s="4">
        <f t="shared" si="0"/>
        <v>33669236622</v>
      </c>
      <c r="R62" s="5">
        <v>-6.7000000000000002E-3</v>
      </c>
      <c r="S62" s="4">
        <v>1664664</v>
      </c>
      <c r="T62" s="4">
        <f t="shared" si="2"/>
        <v>2203651</v>
      </c>
      <c r="U62" s="4">
        <f t="shared" si="3"/>
        <v>784643</v>
      </c>
    </row>
    <row r="63" spans="1:21" x14ac:dyDescent="0.2">
      <c r="A63" s="16" t="s">
        <v>175</v>
      </c>
      <c r="B63" s="4">
        <v>633600</v>
      </c>
      <c r="C63" s="4">
        <v>60200</v>
      </c>
      <c r="D63" s="4">
        <v>573400</v>
      </c>
      <c r="E63" s="4">
        <v>16749330000</v>
      </c>
      <c r="F63" s="4">
        <f t="shared" si="0"/>
        <v>49717406622</v>
      </c>
      <c r="R63" s="5">
        <v>-1.4800000000000001E-2</v>
      </c>
      <c r="S63" s="4">
        <v>1343012</v>
      </c>
      <c r="T63" s="4">
        <f t="shared" si="2"/>
        <v>1165744.5</v>
      </c>
      <c r="U63" s="4">
        <f t="shared" si="3"/>
        <v>784643</v>
      </c>
    </row>
    <row r="64" spans="1:21" x14ac:dyDescent="0.2">
      <c r="A64" s="16" t="s">
        <v>174</v>
      </c>
      <c r="B64" s="4">
        <v>91900</v>
      </c>
      <c r="C64" s="4">
        <v>200900</v>
      </c>
      <c r="D64" s="4">
        <v>-109000</v>
      </c>
      <c r="E64" s="4">
        <v>-3343430000</v>
      </c>
      <c r="F64" s="4">
        <f t="shared" si="0"/>
        <v>32968076622</v>
      </c>
      <c r="R64" s="5">
        <v>-1.1399999999999999E-2</v>
      </c>
      <c r="S64" s="4">
        <v>788033</v>
      </c>
      <c r="T64" s="4">
        <f t="shared" si="2"/>
        <v>964909.5</v>
      </c>
      <c r="U64" s="4">
        <f t="shared" si="3"/>
        <v>784643</v>
      </c>
    </row>
    <row r="65" spans="1:21" x14ac:dyDescent="0.2">
      <c r="A65" s="16" t="s">
        <v>173</v>
      </c>
      <c r="B65" s="4">
        <v>96200</v>
      </c>
      <c r="C65" s="4">
        <v>18000</v>
      </c>
      <c r="D65" s="4">
        <v>78200</v>
      </c>
      <c r="E65" s="4">
        <v>2401620000</v>
      </c>
      <c r="F65" s="4">
        <f t="shared" si="0"/>
        <v>36311506622</v>
      </c>
      <c r="R65" s="5">
        <v>1.4999999999999999E-2</v>
      </c>
      <c r="S65" s="4">
        <v>784643</v>
      </c>
      <c r="T65" s="4">
        <f t="shared" si="2"/>
        <v>1131293</v>
      </c>
      <c r="U65" s="4">
        <f t="shared" si="3"/>
        <v>1015639</v>
      </c>
    </row>
    <row r="66" spans="1:21" x14ac:dyDescent="0.2">
      <c r="A66" s="16" t="s">
        <v>172</v>
      </c>
      <c r="B66" s="4">
        <v>446700</v>
      </c>
      <c r="C66" s="4">
        <v>220500</v>
      </c>
      <c r="D66" s="4">
        <v>226200</v>
      </c>
      <c r="E66" s="4">
        <v>6823050000</v>
      </c>
      <c r="F66" s="4">
        <f t="shared" si="0"/>
        <v>33909886622</v>
      </c>
      <c r="R66" s="5">
        <v>-1.6000000000000001E-3</v>
      </c>
      <c r="S66" s="4">
        <v>1015639</v>
      </c>
      <c r="T66" s="4">
        <f t="shared" si="2"/>
        <v>1280991.5</v>
      </c>
      <c r="U66" s="4">
        <f t="shared" si="3"/>
        <v>1040747</v>
      </c>
    </row>
    <row r="67" spans="1:21" x14ac:dyDescent="0.2">
      <c r="A67" s="16" t="s">
        <v>171</v>
      </c>
      <c r="B67" s="4">
        <v>433000</v>
      </c>
      <c r="C67" s="4">
        <v>136500</v>
      </c>
      <c r="D67" s="4">
        <v>296500</v>
      </c>
      <c r="E67" s="4">
        <v>8977970000</v>
      </c>
      <c r="F67" s="4">
        <f t="shared" si="0"/>
        <v>27086836622</v>
      </c>
      <c r="R67" s="5">
        <v>3.61E-2</v>
      </c>
      <c r="S67" s="4">
        <v>1213595</v>
      </c>
      <c r="T67" s="4">
        <f t="shared" si="2"/>
        <v>1471350</v>
      </c>
      <c r="U67" s="4">
        <f t="shared" si="3"/>
        <v>1040747</v>
      </c>
    </row>
    <row r="68" spans="1:21" x14ac:dyDescent="0.2">
      <c r="A68" s="16" t="s">
        <v>170</v>
      </c>
      <c r="B68" s="4">
        <v>230500</v>
      </c>
      <c r="C68" s="4">
        <v>267600</v>
      </c>
      <c r="D68" s="4">
        <v>-37100</v>
      </c>
      <c r="E68" s="4">
        <v>-1005840000</v>
      </c>
      <c r="F68" s="4">
        <f t="shared" si="0"/>
        <v>18108866622</v>
      </c>
      <c r="R68" s="5">
        <v>-1.7000000000000001E-3</v>
      </c>
      <c r="S68" s="4">
        <v>1040747</v>
      </c>
      <c r="T68" s="4">
        <f t="shared" si="2"/>
        <v>1065648.5</v>
      </c>
      <c r="U68" s="4">
        <f t="shared" si="3"/>
        <v>1182913</v>
      </c>
    </row>
    <row r="69" spans="1:21" x14ac:dyDescent="0.2">
      <c r="A69" s="16" t="s">
        <v>169</v>
      </c>
      <c r="B69" s="4">
        <v>254700</v>
      </c>
      <c r="C69" s="4">
        <v>17050</v>
      </c>
      <c r="D69" s="4">
        <v>237650</v>
      </c>
      <c r="E69" s="4">
        <v>6885470000</v>
      </c>
      <c r="F69" s="4">
        <f t="shared" si="0"/>
        <v>19114706622</v>
      </c>
      <c r="R69" s="5">
        <v>-1.3500000000000002E-2</v>
      </c>
      <c r="S69" s="4">
        <v>1236942</v>
      </c>
      <c r="T69" s="4">
        <f t="shared" si="2"/>
        <v>1406539.5</v>
      </c>
      <c r="U69" s="4">
        <f t="shared" si="3"/>
        <v>1145176</v>
      </c>
    </row>
    <row r="70" spans="1:21" x14ac:dyDescent="0.2">
      <c r="A70" s="16" t="s">
        <v>168</v>
      </c>
      <c r="B70" s="4">
        <v>266600</v>
      </c>
      <c r="C70" s="4">
        <v>347400</v>
      </c>
      <c r="D70" s="4">
        <v>-80800</v>
      </c>
      <c r="E70" s="4">
        <v>-2920390000</v>
      </c>
      <c r="F70" s="4">
        <f t="shared" si="0"/>
        <v>12229236622</v>
      </c>
      <c r="R70" s="5">
        <v>-6.6199999999999995E-2</v>
      </c>
      <c r="S70" s="4">
        <v>2212471</v>
      </c>
      <c r="T70" s="4">
        <f t="shared" si="2"/>
        <v>1091650</v>
      </c>
      <c r="U70" s="4">
        <f t="shared" si="3"/>
        <v>1145176</v>
      </c>
    </row>
    <row r="71" spans="1:21" x14ac:dyDescent="0.2">
      <c r="A71" s="16" t="s">
        <v>167</v>
      </c>
      <c r="B71" s="4">
        <v>195700</v>
      </c>
      <c r="C71" s="4">
        <v>52000</v>
      </c>
      <c r="D71" s="4">
        <v>143700</v>
      </c>
      <c r="E71" s="4">
        <v>4541900000</v>
      </c>
      <c r="F71" s="4">
        <f t="shared" si="0"/>
        <v>15149626622</v>
      </c>
      <c r="R71" s="5">
        <v>-9.300000000000001E-3</v>
      </c>
      <c r="S71" s="4">
        <v>1182913</v>
      </c>
      <c r="T71" s="4">
        <f>AVERAGE(S72,S81)</f>
        <v>1757568</v>
      </c>
      <c r="U71" s="4">
        <f t="shared" si="3"/>
        <v>1145176</v>
      </c>
    </row>
    <row r="72" spans="1:21" x14ac:dyDescent="0.2">
      <c r="A72" s="16" t="s">
        <v>166</v>
      </c>
      <c r="B72" s="4">
        <v>920800</v>
      </c>
      <c r="C72" s="4">
        <v>20700</v>
      </c>
      <c r="D72" s="4">
        <v>900100</v>
      </c>
      <c r="E72" s="4">
        <v>27433800000</v>
      </c>
      <c r="F72" s="4">
        <f t="shared" si="0"/>
        <v>10607726622</v>
      </c>
      <c r="R72" s="5">
        <v>6.8499999999999991E-2</v>
      </c>
      <c r="S72" s="4">
        <v>3064290</v>
      </c>
      <c r="U72" s="4">
        <f t="shared" si="3"/>
        <v>1145176</v>
      </c>
    </row>
    <row r="73" spans="1:21" x14ac:dyDescent="0.2">
      <c r="A73" s="16" t="s">
        <v>165</v>
      </c>
      <c r="B73" s="4">
        <v>406900</v>
      </c>
      <c r="C73" s="4">
        <v>53500</v>
      </c>
      <c r="D73" s="4">
        <v>353400</v>
      </c>
      <c r="E73" s="4">
        <v>10512010000</v>
      </c>
      <c r="F73" s="4">
        <f t="shared" si="0"/>
        <v>-16826073378</v>
      </c>
      <c r="R73" s="5">
        <v>2.5699999999999997E-2</v>
      </c>
      <c r="S73" s="4">
        <v>1543456</v>
      </c>
      <c r="U73" s="4">
        <f t="shared" ref="U73:U75" si="4">MIN(S74:S78)</f>
        <v>894355</v>
      </c>
    </row>
    <row r="74" spans="1:21" x14ac:dyDescent="0.2">
      <c r="A74" s="16" t="s">
        <v>164</v>
      </c>
      <c r="B74" s="4">
        <v>59430</v>
      </c>
      <c r="C74" s="4">
        <v>37300</v>
      </c>
      <c r="D74" s="4">
        <v>22130</v>
      </c>
      <c r="E74" s="4">
        <v>647350000</v>
      </c>
      <c r="F74" s="4">
        <f t="shared" si="0"/>
        <v>-27338083378</v>
      </c>
      <c r="R74" s="5">
        <v>-6.8000000000000005E-3</v>
      </c>
      <c r="S74" s="4">
        <v>1145176</v>
      </c>
      <c r="U74" s="4">
        <f t="shared" si="4"/>
        <v>600608</v>
      </c>
    </row>
    <row r="75" spans="1:21" x14ac:dyDescent="0.2">
      <c r="A75" s="16" t="s">
        <v>163</v>
      </c>
      <c r="B75" s="4">
        <v>332800</v>
      </c>
      <c r="C75" s="4">
        <v>137800</v>
      </c>
      <c r="D75" s="4">
        <v>195000</v>
      </c>
      <c r="E75" s="4">
        <v>5740910000</v>
      </c>
      <c r="F75" s="4">
        <f t="shared" si="0"/>
        <v>-27985433378</v>
      </c>
      <c r="R75" s="5">
        <v>-3.3E-3</v>
      </c>
      <c r="S75" s="4">
        <v>1246947</v>
      </c>
      <c r="U75" s="4">
        <f t="shared" si="4"/>
        <v>600608</v>
      </c>
    </row>
    <row r="76" spans="1:21" x14ac:dyDescent="0.2">
      <c r="A76" s="16" t="s">
        <v>162</v>
      </c>
      <c r="B76" s="4">
        <v>310000</v>
      </c>
      <c r="C76" s="4">
        <v>94400</v>
      </c>
      <c r="D76" s="4">
        <v>215600</v>
      </c>
      <c r="E76" s="4">
        <v>6239008363</v>
      </c>
      <c r="F76" s="4">
        <f t="shared" si="0"/>
        <v>-33726343378</v>
      </c>
      <c r="R76" s="5">
        <v>0</v>
      </c>
      <c r="S76" s="4">
        <v>1348388</v>
      </c>
      <c r="U76" s="4">
        <f>MIN(S77:S81)</f>
        <v>450846</v>
      </c>
    </row>
    <row r="77" spans="1:21" x14ac:dyDescent="0.2">
      <c r="A77" s="16" t="s">
        <v>161</v>
      </c>
      <c r="B77" s="4">
        <v>541300</v>
      </c>
      <c r="C77" s="4">
        <v>1162200</v>
      </c>
      <c r="D77" s="4">
        <v>-620900</v>
      </c>
      <c r="E77" s="4">
        <v>-17053880000</v>
      </c>
      <c r="F77" s="4">
        <f t="shared" si="0"/>
        <v>-39965351741</v>
      </c>
      <c r="R77" s="5">
        <v>3.8800000000000001E-2</v>
      </c>
      <c r="S77" s="4">
        <v>1901953</v>
      </c>
    </row>
    <row r="78" spans="1:21" x14ac:dyDescent="0.2">
      <c r="A78" s="16" t="s">
        <v>160</v>
      </c>
      <c r="B78" s="4">
        <v>7000</v>
      </c>
      <c r="C78" s="4">
        <v>522000</v>
      </c>
      <c r="D78" s="4">
        <v>-515000</v>
      </c>
      <c r="E78" s="4">
        <v>-14717560000</v>
      </c>
      <c r="F78" s="4">
        <f t="shared" si="0"/>
        <v>-22911471741</v>
      </c>
      <c r="R78" s="5">
        <v>-2.06E-2</v>
      </c>
      <c r="S78" s="4">
        <v>894355</v>
      </c>
    </row>
    <row r="79" spans="1:21" x14ac:dyDescent="0.2">
      <c r="A79" s="16" t="s">
        <v>159</v>
      </c>
      <c r="B79" s="4">
        <v>177900</v>
      </c>
      <c r="C79" s="4">
        <v>200300</v>
      </c>
      <c r="D79" s="4">
        <v>-22400</v>
      </c>
      <c r="E79" s="4">
        <v>-641380000</v>
      </c>
      <c r="F79" s="4">
        <f t="shared" si="0"/>
        <v>-8193911741</v>
      </c>
      <c r="R79" s="5">
        <v>1.0500000000000001E-2</v>
      </c>
      <c r="S79" s="4">
        <v>600608</v>
      </c>
    </row>
    <row r="80" spans="1:21" x14ac:dyDescent="0.2">
      <c r="A80" s="16" t="s">
        <v>158</v>
      </c>
      <c r="B80" s="4">
        <v>63600</v>
      </c>
      <c r="C80" s="4">
        <v>307681</v>
      </c>
      <c r="D80" s="4">
        <v>-244081</v>
      </c>
      <c r="E80" s="4">
        <v>-7049980000</v>
      </c>
      <c r="F80" s="4">
        <f>E80+F81</f>
        <v>-7552531741</v>
      </c>
      <c r="R80" s="5">
        <v>-2.86E-2</v>
      </c>
      <c r="S80" s="4">
        <v>1000387</v>
      </c>
    </row>
    <row r="81" spans="1:22" x14ac:dyDescent="0.2">
      <c r="A81" s="16" t="s">
        <v>157</v>
      </c>
      <c r="B81" s="4">
        <v>7900</v>
      </c>
      <c r="C81" s="4">
        <v>23357</v>
      </c>
      <c r="D81" s="4">
        <v>-15457</v>
      </c>
      <c r="E81" s="4">
        <v>-502551741</v>
      </c>
      <c r="F81" s="4">
        <f>E81</f>
        <v>-502551741</v>
      </c>
      <c r="R81" s="5">
        <v>-4.5000000000000005E-3</v>
      </c>
      <c r="S81" s="4">
        <v>450846</v>
      </c>
    </row>
    <row r="82" spans="1:22" x14ac:dyDescent="0.2">
      <c r="A82" s="2"/>
      <c r="B82" s="4"/>
      <c r="C82" s="4"/>
      <c r="D82" s="4"/>
      <c r="E82" s="4"/>
      <c r="F82" s="4">
        <f>E82</f>
        <v>0</v>
      </c>
      <c r="G82" s="4"/>
      <c r="H82" s="4"/>
      <c r="I82" s="4"/>
      <c r="J82" s="4"/>
      <c r="K82" s="4"/>
      <c r="L82" s="4"/>
      <c r="M82" s="4"/>
      <c r="N82" s="4"/>
      <c r="O82" s="4"/>
      <c r="P82" s="4"/>
      <c r="Q82" s="4"/>
      <c r="R82" s="4"/>
      <c r="S82" s="4"/>
      <c r="T82" s="5"/>
      <c r="U82" s="5"/>
      <c r="V82" s="5"/>
    </row>
    <row r="83" spans="1:22" x14ac:dyDescent="0.2">
      <c r="A83" s="2"/>
      <c r="B83" s="4"/>
      <c r="C83" s="4"/>
      <c r="D83" s="4"/>
      <c r="E83" s="4"/>
      <c r="F83" s="4"/>
      <c r="G83" s="4"/>
      <c r="H83" s="4"/>
      <c r="I83" s="4"/>
      <c r="J83" s="4"/>
      <c r="K83" s="4"/>
      <c r="L83" s="4"/>
      <c r="M83" s="4"/>
      <c r="N83" s="4"/>
      <c r="O83" s="4"/>
      <c r="P83" s="4"/>
      <c r="Q83" s="4"/>
      <c r="R83" s="4"/>
      <c r="S83" s="4"/>
      <c r="T83" s="5"/>
      <c r="U83" s="5"/>
      <c r="V83" s="5"/>
    </row>
    <row r="84" spans="1:22" x14ac:dyDescent="0.2">
      <c r="A84" s="2"/>
      <c r="B84" s="4"/>
      <c r="C84" s="4"/>
      <c r="D84" s="4"/>
      <c r="E84" s="4"/>
      <c r="F84" s="4"/>
      <c r="G84" s="4"/>
      <c r="H84" s="4"/>
      <c r="I84" s="4"/>
      <c r="J84" s="4"/>
      <c r="K84" s="4"/>
      <c r="L84" s="4"/>
      <c r="M84" s="4"/>
      <c r="N84" s="4"/>
      <c r="O84" s="4"/>
      <c r="P84" s="4"/>
      <c r="Q84" s="4"/>
      <c r="R84" s="4"/>
      <c r="S84" s="4"/>
      <c r="T84" s="5"/>
      <c r="U84" s="5"/>
      <c r="V84" s="5"/>
    </row>
    <row r="85" spans="1:22" x14ac:dyDescent="0.2">
      <c r="A85" s="2"/>
      <c r="B85" s="4"/>
      <c r="C85" s="4"/>
      <c r="D85" s="4"/>
      <c r="E85" s="4"/>
      <c r="F85" s="4"/>
      <c r="G85" s="4"/>
      <c r="H85" s="4"/>
      <c r="I85" s="4"/>
      <c r="J85" s="4"/>
      <c r="K85" s="4"/>
      <c r="L85" s="4"/>
      <c r="M85" s="4"/>
      <c r="N85" s="4"/>
      <c r="O85" s="4"/>
      <c r="P85" s="4"/>
      <c r="Q85" s="4"/>
      <c r="R85" s="4"/>
      <c r="S85" s="4"/>
      <c r="T85" s="5"/>
      <c r="U85" s="5"/>
      <c r="V85" s="5"/>
    </row>
    <row r="86" spans="1:22" x14ac:dyDescent="0.2">
      <c r="A86" s="2"/>
      <c r="B86" s="4"/>
      <c r="C86" s="4"/>
      <c r="D86" s="4"/>
      <c r="E86" s="4"/>
      <c r="F86" s="4"/>
      <c r="G86" s="4"/>
      <c r="H86" s="4"/>
      <c r="I86" s="4"/>
      <c r="J86" s="4"/>
      <c r="K86" s="4"/>
      <c r="L86" s="4"/>
      <c r="M86" s="4"/>
      <c r="N86" s="4"/>
      <c r="O86" s="4"/>
      <c r="P86" s="4"/>
      <c r="Q86" s="4"/>
      <c r="R86" s="4"/>
      <c r="S86" s="4"/>
      <c r="T86" s="5"/>
      <c r="U86" s="5"/>
      <c r="V86" s="5"/>
    </row>
    <row r="87" spans="1:22" x14ac:dyDescent="0.2">
      <c r="A87" s="2"/>
      <c r="B87" s="4"/>
      <c r="C87" s="4"/>
      <c r="D87" s="4"/>
      <c r="E87" s="4"/>
      <c r="F87" s="4"/>
      <c r="G87" s="4"/>
      <c r="H87" s="4"/>
      <c r="I87" s="4"/>
      <c r="J87" s="4"/>
      <c r="K87" s="4"/>
      <c r="L87" s="4"/>
      <c r="M87" s="4"/>
      <c r="N87" s="4"/>
      <c r="O87" s="4"/>
      <c r="P87" s="4"/>
      <c r="Q87" s="4"/>
      <c r="R87" s="4"/>
      <c r="S87" s="4"/>
      <c r="T87" s="5"/>
      <c r="U87" s="5"/>
      <c r="V87" s="5"/>
    </row>
    <row r="88" spans="1:22" x14ac:dyDescent="0.2">
      <c r="A88" s="2"/>
      <c r="B88" s="4"/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5"/>
      <c r="U88" s="5"/>
      <c r="V88" s="5"/>
    </row>
    <row r="89" spans="1:22" x14ac:dyDescent="0.2">
      <c r="A89" s="2"/>
      <c r="B89" s="4"/>
      <c r="C89" s="4"/>
      <c r="D89" s="4"/>
      <c r="E89" s="4"/>
      <c r="F89" s="4"/>
      <c r="G89" s="4"/>
      <c r="H89" s="4"/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  <c r="T89" s="5"/>
      <c r="U89" s="5"/>
      <c r="V89" s="5"/>
    </row>
    <row r="90" spans="1:22" x14ac:dyDescent="0.2">
      <c r="A90" s="2"/>
      <c r="B90" s="4"/>
      <c r="C90" s="4"/>
      <c r="D90" s="4"/>
      <c r="E90" s="4"/>
      <c r="F90" s="4"/>
      <c r="G90" s="4"/>
      <c r="H90" s="4"/>
      <c r="I90" s="4"/>
      <c r="J90" s="4"/>
      <c r="K90" s="4"/>
      <c r="L90" s="4"/>
      <c r="M90" s="4"/>
      <c r="N90" s="4"/>
      <c r="O90" s="4"/>
      <c r="P90" s="4"/>
      <c r="Q90" s="4"/>
      <c r="R90" s="4"/>
      <c r="S90" s="4"/>
      <c r="T90" s="5"/>
      <c r="U90" s="5"/>
      <c r="V90" s="5"/>
    </row>
    <row r="91" spans="1:22" x14ac:dyDescent="0.2">
      <c r="A91" s="2"/>
      <c r="B91" s="4"/>
      <c r="C91" s="4"/>
      <c r="D91" s="4"/>
      <c r="E91" s="4"/>
      <c r="F91" s="4"/>
      <c r="G91" s="4"/>
      <c r="H91" s="4"/>
      <c r="I91" s="4"/>
      <c r="J91" s="4"/>
      <c r="K91" s="4"/>
      <c r="L91" s="4"/>
      <c r="M91" s="4"/>
      <c r="N91" s="4"/>
      <c r="O91" s="4"/>
      <c r="P91" s="4"/>
      <c r="Q91" s="4"/>
      <c r="R91" s="4"/>
      <c r="S91" s="4"/>
      <c r="T91" s="5"/>
      <c r="U91" s="5"/>
      <c r="V91" s="5"/>
    </row>
    <row r="92" spans="1:22" x14ac:dyDescent="0.2">
      <c r="A92" s="6"/>
      <c r="B92" s="4"/>
      <c r="C92" s="4"/>
      <c r="D92" s="4"/>
      <c r="E92" s="4"/>
      <c r="F92" s="4"/>
      <c r="G92" s="4"/>
      <c r="H92" s="4"/>
      <c r="I92" s="4"/>
      <c r="J92" s="4"/>
      <c r="K92" s="4"/>
      <c r="L92" s="4"/>
      <c r="M92" s="4"/>
      <c r="N92" s="4"/>
      <c r="O92" s="4"/>
      <c r="P92" s="4"/>
      <c r="Q92" s="4"/>
      <c r="R92" s="4"/>
      <c r="S92" s="4"/>
      <c r="T92" s="5"/>
      <c r="U92" s="5"/>
      <c r="V92" s="5"/>
    </row>
    <row r="93" spans="1:22" x14ac:dyDescent="0.2">
      <c r="A93" s="6"/>
      <c r="B93" s="4"/>
      <c r="C93" s="4"/>
      <c r="D93" s="4"/>
      <c r="E93" s="4"/>
      <c r="F93" s="4"/>
      <c r="G93" s="4"/>
      <c r="H93" s="4"/>
      <c r="I93" s="4"/>
      <c r="J93" s="4"/>
      <c r="K93" s="4"/>
      <c r="L93" s="4"/>
      <c r="M93" s="4"/>
      <c r="N93" s="4"/>
      <c r="O93" s="4"/>
      <c r="P93" s="4"/>
      <c r="Q93" s="4"/>
      <c r="R93" s="4"/>
      <c r="S93" s="4"/>
      <c r="T93" s="5"/>
      <c r="U93" s="5"/>
      <c r="V93" s="5"/>
    </row>
    <row r="94" spans="1:22" x14ac:dyDescent="0.2">
      <c r="A94" s="6"/>
      <c r="B94" s="4"/>
      <c r="C94" s="4"/>
      <c r="D94" s="4"/>
      <c r="E94" s="4"/>
      <c r="F94" s="4"/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5"/>
      <c r="U94" s="5"/>
      <c r="V94" s="5"/>
    </row>
    <row r="95" spans="1:22" x14ac:dyDescent="0.2">
      <c r="A95" s="6"/>
      <c r="B95" s="4"/>
      <c r="C95" s="4"/>
      <c r="D95" s="4"/>
      <c r="E95" s="4"/>
      <c r="F95" s="4"/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5"/>
      <c r="U95" s="5"/>
      <c r="V95" s="5"/>
    </row>
    <row r="96" spans="1:22" x14ac:dyDescent="0.2">
      <c r="A96" s="6"/>
      <c r="B96" s="4"/>
      <c r="C96" s="4"/>
      <c r="D96" s="4"/>
      <c r="E96" s="4"/>
      <c r="F96" s="4"/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5"/>
      <c r="U96" s="5"/>
      <c r="V96" s="5"/>
    </row>
    <row r="97" spans="1:22" x14ac:dyDescent="0.2">
      <c r="A97" s="6"/>
      <c r="B97" s="4"/>
      <c r="C97" s="4"/>
      <c r="D97" s="4"/>
      <c r="E97" s="4"/>
      <c r="F97" s="4"/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5"/>
      <c r="U97" s="5"/>
      <c r="V97" s="5"/>
    </row>
    <row r="98" spans="1:22" x14ac:dyDescent="0.2">
      <c r="A98" s="6"/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5"/>
      <c r="U98" s="5"/>
      <c r="V98" s="5"/>
    </row>
    <row r="99" spans="1:22" x14ac:dyDescent="0.2">
      <c r="A99" s="6"/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5"/>
      <c r="U99" s="5"/>
      <c r="V99" s="5"/>
    </row>
    <row r="100" spans="1:22" x14ac:dyDescent="0.2">
      <c r="A100" s="6"/>
      <c r="B100" s="4"/>
      <c r="C100" s="4"/>
      <c r="D100" s="4"/>
      <c r="E100" s="4"/>
      <c r="F100" s="4"/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5"/>
      <c r="U100" s="5"/>
      <c r="V100" s="5"/>
    </row>
    <row r="101" spans="1:22" x14ac:dyDescent="0.2">
      <c r="A101" s="6"/>
      <c r="B101" s="4"/>
      <c r="C101" s="4"/>
      <c r="D101" s="4"/>
      <c r="E101" s="4"/>
      <c r="F101" s="4"/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5"/>
      <c r="U101" s="5"/>
      <c r="V101" s="5"/>
    </row>
    <row r="102" spans="1:22" x14ac:dyDescent="0.2">
      <c r="A102" s="2"/>
      <c r="B102" s="4"/>
      <c r="C102" s="4"/>
      <c r="D102" s="4"/>
      <c r="E102" s="4"/>
      <c r="F102" s="4"/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5"/>
      <c r="U102" s="5"/>
      <c r="V102" s="5"/>
    </row>
    <row r="103" spans="1:22" x14ac:dyDescent="0.2">
      <c r="A103" s="2"/>
      <c r="B103" s="4"/>
      <c r="C103" s="4"/>
      <c r="D103" s="4"/>
      <c r="E103" s="4"/>
      <c r="F103" s="4"/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5"/>
      <c r="U103" s="5"/>
      <c r="V103" s="5"/>
    </row>
    <row r="104" spans="1:22" x14ac:dyDescent="0.2">
      <c r="A104" s="6"/>
      <c r="B104" s="4"/>
      <c r="C104" s="4"/>
      <c r="D104" s="4"/>
      <c r="E104" s="4"/>
      <c r="F104" s="4"/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5"/>
      <c r="U104" s="5"/>
      <c r="V104" s="5"/>
    </row>
    <row r="105" spans="1:22" x14ac:dyDescent="0.2">
      <c r="A105" s="6"/>
      <c r="B105" s="4"/>
      <c r="C105" s="4"/>
      <c r="D105" s="4"/>
      <c r="E105" s="4"/>
      <c r="F105" s="4"/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5"/>
      <c r="U105" s="5"/>
      <c r="V105" s="5"/>
    </row>
    <row r="106" spans="1:22" x14ac:dyDescent="0.2">
      <c r="A106" s="6"/>
      <c r="B106" s="4"/>
      <c r="C106" s="4"/>
      <c r="D106" s="4"/>
      <c r="E106" s="4"/>
      <c r="F106" s="4"/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5"/>
      <c r="U106" s="5"/>
      <c r="V106" s="5"/>
    </row>
    <row r="107" spans="1:22" x14ac:dyDescent="0.2">
      <c r="A107" s="6"/>
      <c r="B107" s="4"/>
      <c r="C107" s="4"/>
      <c r="D107" s="4"/>
      <c r="E107" s="4"/>
      <c r="F107" s="4"/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5"/>
      <c r="U107" s="5"/>
      <c r="V107" s="5"/>
    </row>
    <row r="108" spans="1:22" x14ac:dyDescent="0.2">
      <c r="A108" s="6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5"/>
      <c r="U108" s="5"/>
      <c r="V108" s="5"/>
    </row>
    <row r="109" spans="1:22" x14ac:dyDescent="0.2">
      <c r="A109" s="6"/>
      <c r="B109" s="4"/>
      <c r="C109" s="4"/>
      <c r="D109" s="4"/>
      <c r="E109" s="4"/>
      <c r="F109" s="4"/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5"/>
      <c r="U109" s="5"/>
      <c r="V109" s="5"/>
    </row>
    <row r="110" spans="1:22" x14ac:dyDescent="0.2">
      <c r="A110" s="6"/>
      <c r="B110" s="4"/>
      <c r="C110" s="4"/>
      <c r="D110" s="4"/>
      <c r="E110" s="4"/>
      <c r="F110" s="4"/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5"/>
      <c r="U110" s="5"/>
      <c r="V110" s="5"/>
    </row>
    <row r="111" spans="1:22" x14ac:dyDescent="0.2">
      <c r="A111" s="6"/>
      <c r="B111" s="4"/>
      <c r="C111" s="4"/>
      <c r="D111" s="4"/>
      <c r="E111" s="4"/>
      <c r="F111" s="4"/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5"/>
      <c r="U111" s="5"/>
      <c r="V111" s="5"/>
    </row>
    <row r="112" spans="1:22" x14ac:dyDescent="0.2">
      <c r="A112" s="6"/>
      <c r="B112" s="4"/>
      <c r="C112" s="4"/>
      <c r="D112" s="4"/>
      <c r="E112" s="4"/>
      <c r="F112" s="4"/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5"/>
      <c r="U112" s="5"/>
      <c r="V112" s="5"/>
    </row>
    <row r="113" spans="1:22" x14ac:dyDescent="0.2">
      <c r="A113" s="6"/>
      <c r="B113" s="4"/>
      <c r="C113" s="4"/>
      <c r="D113" s="4"/>
      <c r="E113" s="4"/>
      <c r="F113" s="4"/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5"/>
      <c r="U113" s="5"/>
      <c r="V113" s="5"/>
    </row>
    <row r="114" spans="1:22" x14ac:dyDescent="0.2">
      <c r="A114" s="6"/>
      <c r="B114" s="4"/>
      <c r="C114" s="4"/>
      <c r="D114" s="4"/>
      <c r="E114" s="4"/>
      <c r="F114" s="4"/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5"/>
      <c r="U114" s="5"/>
      <c r="V114" s="5"/>
    </row>
    <row r="115" spans="1:22" x14ac:dyDescent="0.2">
      <c r="A115" s="6"/>
      <c r="B115" s="4"/>
      <c r="C115" s="4"/>
      <c r="D115" s="4"/>
      <c r="E115" s="4"/>
      <c r="F115" s="4"/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5"/>
      <c r="U115" s="5"/>
      <c r="V115" s="5"/>
    </row>
    <row r="116" spans="1:22" x14ac:dyDescent="0.2">
      <c r="A116" s="6"/>
      <c r="B116" s="4"/>
      <c r="C116" s="4"/>
      <c r="D116" s="4"/>
      <c r="E116" s="4"/>
      <c r="F116" s="4"/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5"/>
      <c r="U116" s="5"/>
      <c r="V116" s="5"/>
    </row>
    <row r="117" spans="1:22" x14ac:dyDescent="0.2">
      <c r="A117" s="2"/>
      <c r="B117" s="4"/>
      <c r="C117" s="4"/>
      <c r="D117" s="4"/>
      <c r="E117" s="4"/>
      <c r="F117" s="4"/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5"/>
      <c r="U117" s="5"/>
      <c r="V117" s="5"/>
    </row>
    <row r="118" spans="1:22" x14ac:dyDescent="0.2">
      <c r="A118" s="2"/>
      <c r="B118" s="4"/>
      <c r="C118" s="4"/>
      <c r="D118" s="4"/>
      <c r="E118" s="4"/>
      <c r="F118" s="4"/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5"/>
      <c r="U118" s="5"/>
      <c r="V118" s="5"/>
    </row>
    <row r="119" spans="1:22" x14ac:dyDescent="0.2">
      <c r="A119" s="2"/>
      <c r="B119" s="4"/>
      <c r="C119" s="4"/>
      <c r="D119" s="4"/>
      <c r="E119" s="4"/>
      <c r="F119" s="4"/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5"/>
      <c r="U119" s="5"/>
      <c r="V119" s="5"/>
    </row>
    <row r="120" spans="1:22" x14ac:dyDescent="0.2">
      <c r="A120" s="2"/>
      <c r="B120" s="4"/>
      <c r="C120" s="4"/>
      <c r="D120" s="4"/>
      <c r="E120" s="4"/>
      <c r="F120" s="4"/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5"/>
      <c r="U120" s="5"/>
      <c r="V120" s="5"/>
    </row>
    <row r="121" spans="1:22" x14ac:dyDescent="0.2">
      <c r="A121" s="2"/>
      <c r="B121" s="4"/>
      <c r="C121" s="4"/>
      <c r="D121" s="4"/>
      <c r="E121" s="4"/>
      <c r="F121" s="4"/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5"/>
      <c r="U121" s="5"/>
      <c r="V121" s="5"/>
    </row>
    <row r="122" spans="1:22" x14ac:dyDescent="0.2">
      <c r="A122" s="2"/>
      <c r="B122" s="4"/>
      <c r="C122" s="4"/>
      <c r="D122" s="4"/>
      <c r="E122" s="4"/>
      <c r="F122" s="4"/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5"/>
      <c r="U122" s="5"/>
      <c r="V122" s="5"/>
    </row>
    <row r="123" spans="1:22" x14ac:dyDescent="0.2">
      <c r="A123" s="2"/>
      <c r="B123" s="4"/>
      <c r="C123" s="4"/>
      <c r="D123" s="4"/>
      <c r="E123" s="4"/>
      <c r="F123" s="4"/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5"/>
      <c r="U123" s="5"/>
      <c r="V123" s="5"/>
    </row>
    <row r="124" spans="1:22" x14ac:dyDescent="0.2">
      <c r="A124" s="2"/>
      <c r="B124" s="4"/>
      <c r="C124" s="4"/>
      <c r="D124" s="4"/>
      <c r="E124" s="4"/>
      <c r="F124" s="4"/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5"/>
      <c r="U124" s="5"/>
      <c r="V124" s="5"/>
    </row>
    <row r="125" spans="1:22" x14ac:dyDescent="0.2">
      <c r="A125" s="2"/>
      <c r="B125" s="4"/>
      <c r="C125" s="4"/>
      <c r="D125" s="4"/>
      <c r="E125" s="4"/>
      <c r="F125" s="4"/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5"/>
      <c r="U125" s="5"/>
      <c r="V125" s="5"/>
    </row>
    <row r="126" spans="1:22" x14ac:dyDescent="0.2">
      <c r="A126" s="2"/>
      <c r="B126" s="4"/>
      <c r="C126" s="4"/>
      <c r="D126" s="4"/>
      <c r="E126" s="4"/>
      <c r="F126" s="4"/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5"/>
      <c r="U126" s="5"/>
      <c r="V126" s="5"/>
    </row>
    <row r="127" spans="1:22" x14ac:dyDescent="0.2">
      <c r="A127" s="2"/>
      <c r="B127" s="4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5"/>
      <c r="U127" s="5"/>
      <c r="V127" s="5"/>
    </row>
    <row r="128" spans="1:22" x14ac:dyDescent="0.2">
      <c r="A128" s="2"/>
      <c r="B128" s="4"/>
      <c r="C128" s="4"/>
      <c r="D128" s="4"/>
      <c r="E128" s="4"/>
      <c r="F128" s="4"/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5"/>
      <c r="U128" s="5"/>
      <c r="V128" s="5"/>
    </row>
    <row r="129" spans="1:22" x14ac:dyDescent="0.2">
      <c r="A129" s="2"/>
      <c r="B129" s="4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5"/>
      <c r="U129" s="5"/>
      <c r="V129" s="5"/>
    </row>
    <row r="130" spans="1:22" x14ac:dyDescent="0.2">
      <c r="A130" s="2"/>
      <c r="B130" s="4"/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5"/>
      <c r="U130" s="5"/>
      <c r="V130" s="5"/>
    </row>
    <row r="131" spans="1:22" x14ac:dyDescent="0.2">
      <c r="A131" s="2"/>
      <c r="B131" s="4"/>
      <c r="C131" s="4"/>
      <c r="D131" s="4"/>
      <c r="E131" s="4"/>
      <c r="F131" s="4"/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5"/>
      <c r="U131" s="5"/>
      <c r="V131" s="5"/>
    </row>
    <row r="132" spans="1:22" x14ac:dyDescent="0.2">
      <c r="A132" s="2"/>
      <c r="B132" s="4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5"/>
      <c r="U132" s="5"/>
      <c r="V132" s="5"/>
    </row>
    <row r="133" spans="1:22" x14ac:dyDescent="0.2">
      <c r="A133" s="2"/>
      <c r="B133" s="4"/>
      <c r="C133" s="4"/>
      <c r="D133" s="4"/>
      <c r="E133" s="4"/>
      <c r="F133" s="4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5"/>
    </row>
    <row r="134" spans="1:22" x14ac:dyDescent="0.2">
      <c r="A134" s="2"/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8"/>
    </row>
    <row r="135" spans="1:22" x14ac:dyDescent="0.2">
      <c r="A135" s="2"/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8"/>
    </row>
    <row r="136" spans="1:22" x14ac:dyDescent="0.2">
      <c r="A136" s="2"/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8"/>
    </row>
    <row r="137" spans="1:22" x14ac:dyDescent="0.2">
      <c r="A137" s="6"/>
      <c r="B137" s="4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5"/>
      <c r="U137" s="5"/>
      <c r="V137" s="8"/>
    </row>
    <row r="138" spans="1:22" x14ac:dyDescent="0.2">
      <c r="A138" s="6"/>
      <c r="B138" s="4"/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5"/>
      <c r="U138" s="5"/>
      <c r="V138" s="8"/>
    </row>
    <row r="139" spans="1:22" x14ac:dyDescent="0.2">
      <c r="A139" s="6"/>
      <c r="B139" s="4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5"/>
      <c r="U139" s="5"/>
      <c r="V139" s="8"/>
    </row>
    <row r="140" spans="1:22" x14ac:dyDescent="0.2">
      <c r="A140" s="6"/>
      <c r="B140" s="4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5"/>
      <c r="U140" s="5"/>
      <c r="V140" s="8"/>
    </row>
    <row r="141" spans="1:22" x14ac:dyDescent="0.2">
      <c r="A141" s="6"/>
      <c r="B141" s="4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5"/>
      <c r="U141" s="5"/>
      <c r="V141" s="8"/>
    </row>
    <row r="142" spans="1:22" x14ac:dyDescent="0.2">
      <c r="A142" s="2"/>
      <c r="B142" s="4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5"/>
      <c r="U142" s="5"/>
      <c r="V142" s="8"/>
    </row>
    <row r="143" spans="1:22" x14ac:dyDescent="0.2">
      <c r="A143" s="2"/>
      <c r="B143" s="4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5"/>
      <c r="U143" s="5"/>
      <c r="V143" s="8"/>
    </row>
    <row r="144" spans="1:22" x14ac:dyDescent="0.2">
      <c r="A144" s="2"/>
      <c r="B144" s="4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5"/>
      <c r="U144" s="5"/>
      <c r="V144" s="8"/>
    </row>
    <row r="145" spans="1:22" x14ac:dyDescent="0.2">
      <c r="A145" s="2"/>
      <c r="B145" s="4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5"/>
      <c r="U145" s="5"/>
      <c r="V145" s="8"/>
    </row>
    <row r="146" spans="1:22" x14ac:dyDescent="0.2">
      <c r="A146" s="2"/>
      <c r="B146" s="4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5"/>
      <c r="U146" s="5"/>
      <c r="V146" s="8"/>
    </row>
    <row r="172" spans="1:3" x14ac:dyDescent="0.2">
      <c r="A172" t="e" cm="1">
        <f t="array" aca="1" ref="A172" ca="1">INDIRECT("'" &amp; E1 &amp; "'!$A$2:$A$66")</f>
        <v>#REF!</v>
      </c>
      <c r="B172" t="e" cm="1">
        <f t="array" aca="1" ref="B172" ca="1">INDIRECT("'" &amp; E1 &amp; "'!$B$2:$B$66")</f>
        <v>#REF!</v>
      </c>
      <c r="C172" t="e" cm="1">
        <f t="array" aca="1" ref="C172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9273B3-BAEF-F140-8BD5-2CC9D2E92B2E}">
  <sheetPr codeName="Sheet34"/>
  <dimension ref="A1:V172"/>
  <sheetViews>
    <sheetView workbookViewId="0">
      <pane ySplit="2" topLeftCell="A3" activePane="bottomLeft" state="frozen"/>
      <selection activeCell="N24" sqref="N24"/>
      <selection pane="bottomLeft" activeCell="N24" sqref="N24"/>
    </sheetView>
  </sheetViews>
  <sheetFormatPr baseColWidth="10" defaultRowHeight="16" x14ac:dyDescent="0.2"/>
  <cols>
    <col min="1" max="1" width="21.1640625" customWidth="1"/>
    <col min="2" max="2" width="14.83203125" customWidth="1"/>
    <col min="3" max="3" width="14" customWidth="1"/>
    <col min="4" max="4" width="15.5" customWidth="1"/>
    <col min="5" max="5" width="18" customWidth="1"/>
    <col min="6" max="6" width="21.5" customWidth="1"/>
    <col min="10" max="10" width="18.33203125" customWidth="1"/>
    <col min="11" max="11" width="16.6640625" customWidth="1"/>
    <col min="18" max="18" width="13" customWidth="1"/>
    <col min="19" max="19" width="16.5" customWidth="1"/>
  </cols>
  <sheetData>
    <row r="1" spans="1:22" x14ac:dyDescent="0.2">
      <c r="B1" s="72" t="s">
        <v>5</v>
      </c>
      <c r="C1" s="72"/>
      <c r="D1" s="72"/>
      <c r="E1" s="72"/>
      <c r="F1" s="72"/>
      <c r="G1" s="73" t="s">
        <v>6</v>
      </c>
      <c r="H1" s="73"/>
      <c r="I1" s="73"/>
      <c r="J1" s="73"/>
      <c r="K1" s="73"/>
      <c r="L1" s="74" t="s">
        <v>15</v>
      </c>
      <c r="M1" s="74"/>
      <c r="N1" s="74"/>
      <c r="O1" s="74"/>
      <c r="P1" s="74"/>
      <c r="Q1" s="74"/>
      <c r="R1" s="74"/>
      <c r="S1" s="74"/>
      <c r="T1" s="74"/>
      <c r="U1" s="74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235</v>
      </c>
      <c r="O2" s="1" t="s">
        <v>236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257</v>
      </c>
      <c r="U2" s="1" t="s">
        <v>258</v>
      </c>
      <c r="V2" s="1" t="s">
        <v>237</v>
      </c>
    </row>
    <row r="3" spans="1:22" x14ac:dyDescent="0.2">
      <c r="A3" s="16" t="s">
        <v>294</v>
      </c>
      <c r="B3" s="4">
        <v>17500</v>
      </c>
      <c r="C3" s="4">
        <v>700</v>
      </c>
      <c r="D3" s="4">
        <v>16800</v>
      </c>
      <c r="E3" s="4">
        <v>505640000</v>
      </c>
      <c r="F3" s="4">
        <f t="shared" ref="F3:F79" si="0">E3+F4</f>
        <v>2485402127</v>
      </c>
      <c r="K3">
        <f t="shared" ref="K3:K25" si="1">K4+J3</f>
        <v>0</v>
      </c>
      <c r="L3" s="4">
        <v>406</v>
      </c>
      <c r="M3" s="4">
        <v>322</v>
      </c>
      <c r="N3" s="4">
        <v>42</v>
      </c>
      <c r="O3" s="4">
        <v>20</v>
      </c>
      <c r="P3" s="4">
        <v>531300</v>
      </c>
      <c r="Q3" s="4">
        <v>376600</v>
      </c>
      <c r="R3" s="5">
        <v>1.1899999999999999E-2</v>
      </c>
      <c r="S3" s="4">
        <v>908300</v>
      </c>
      <c r="T3" s="4">
        <f t="shared" ref="T3:T70" si="2">AVERAGE(S4,S13)</f>
        <v>855898</v>
      </c>
      <c r="U3" s="4">
        <f t="shared" ref="U3:U72" si="3">MIN(S4:S8)</f>
        <v>405884</v>
      </c>
      <c r="V3" s="5">
        <v>1.9900000000000001E-2</v>
      </c>
    </row>
    <row r="4" spans="1:22" x14ac:dyDescent="0.2">
      <c r="A4" s="16" t="s">
        <v>293</v>
      </c>
      <c r="B4" s="4">
        <v>1800</v>
      </c>
      <c r="C4" s="4">
        <v>2600</v>
      </c>
      <c r="D4" s="4">
        <v>-800</v>
      </c>
      <c r="E4" s="4">
        <v>-23600000</v>
      </c>
      <c r="F4" s="4">
        <f t="shared" si="0"/>
        <v>1979762127</v>
      </c>
      <c r="K4">
        <f t="shared" si="1"/>
        <v>0</v>
      </c>
      <c r="L4" s="4">
        <v>359</v>
      </c>
      <c r="M4" s="4">
        <v>283</v>
      </c>
      <c r="N4" s="4">
        <v>16</v>
      </c>
      <c r="O4" s="4">
        <v>16</v>
      </c>
      <c r="P4" s="4">
        <v>277300</v>
      </c>
      <c r="Q4" s="4">
        <v>308700</v>
      </c>
      <c r="R4" s="5">
        <v>8.6E-3</v>
      </c>
      <c r="S4" s="4">
        <v>587000</v>
      </c>
      <c r="T4" s="4">
        <f t="shared" si="2"/>
        <v>734516.5</v>
      </c>
      <c r="U4" s="4">
        <f t="shared" si="3"/>
        <v>405884</v>
      </c>
      <c r="V4" s="5">
        <v>1.8500000000000003E-2</v>
      </c>
    </row>
    <row r="5" spans="1:22" x14ac:dyDescent="0.2">
      <c r="A5" s="16" t="s">
        <v>292</v>
      </c>
      <c r="B5" s="4">
        <v>36700</v>
      </c>
      <c r="C5" s="4">
        <v>2800</v>
      </c>
      <c r="D5" s="4">
        <v>33900</v>
      </c>
      <c r="E5" s="4">
        <v>987710000</v>
      </c>
      <c r="F5" s="4">
        <f t="shared" si="0"/>
        <v>2003362127</v>
      </c>
      <c r="K5">
        <f t="shared" si="1"/>
        <v>0</v>
      </c>
      <c r="L5" s="4">
        <v>184</v>
      </c>
      <c r="M5" s="4">
        <v>228</v>
      </c>
      <c r="N5" s="4">
        <v>10</v>
      </c>
      <c r="O5" s="4">
        <v>10</v>
      </c>
      <c r="P5" s="4">
        <v>186700</v>
      </c>
      <c r="Q5" s="4">
        <v>214300</v>
      </c>
      <c r="R5" s="5">
        <v>-5.1000000000000004E-3</v>
      </c>
      <c r="S5" s="4">
        <v>405884</v>
      </c>
      <c r="T5" s="4">
        <f t="shared" si="2"/>
        <v>641091</v>
      </c>
      <c r="U5" s="4">
        <f t="shared" si="3"/>
        <v>453032</v>
      </c>
      <c r="V5" s="5">
        <v>2.5499999999999998E-2</v>
      </c>
    </row>
    <row r="6" spans="1:22" x14ac:dyDescent="0.2">
      <c r="A6" s="16" t="s">
        <v>291</v>
      </c>
      <c r="B6" s="4">
        <v>50700</v>
      </c>
      <c r="C6" s="4">
        <v>0</v>
      </c>
      <c r="D6" s="4">
        <v>50700</v>
      </c>
      <c r="E6" s="4">
        <v>1460600000</v>
      </c>
      <c r="F6" s="4">
        <f t="shared" si="0"/>
        <v>1015652127</v>
      </c>
      <c r="K6">
        <f t="shared" si="1"/>
        <v>0</v>
      </c>
      <c r="L6" s="4">
        <v>247</v>
      </c>
      <c r="M6" s="4">
        <v>229</v>
      </c>
      <c r="N6" s="4">
        <v>18</v>
      </c>
      <c r="O6" s="4">
        <v>10</v>
      </c>
      <c r="P6" s="4">
        <v>250600</v>
      </c>
      <c r="Q6" s="4">
        <v>216500</v>
      </c>
      <c r="R6" s="5">
        <v>1.9099999999999999E-2</v>
      </c>
      <c r="S6" s="4">
        <v>469965</v>
      </c>
      <c r="T6" s="4">
        <f t="shared" si="2"/>
        <v>970812.5</v>
      </c>
      <c r="U6" s="4">
        <f t="shared" si="3"/>
        <v>453032</v>
      </c>
      <c r="V6" s="5">
        <v>3.2400000000000005E-2</v>
      </c>
    </row>
    <row r="7" spans="1:22" x14ac:dyDescent="0.2">
      <c r="A7" s="16" t="s">
        <v>288</v>
      </c>
      <c r="B7" s="4">
        <v>0</v>
      </c>
      <c r="C7" s="4">
        <v>900</v>
      </c>
      <c r="D7" s="4">
        <v>-900</v>
      </c>
      <c r="E7" s="4">
        <v>-26430000</v>
      </c>
      <c r="F7" s="4">
        <f t="shared" si="0"/>
        <v>-444947873</v>
      </c>
      <c r="K7">
        <f t="shared" si="1"/>
        <v>0</v>
      </c>
      <c r="L7" s="4">
        <v>107</v>
      </c>
      <c r="M7" s="4">
        <v>246</v>
      </c>
      <c r="N7" s="4">
        <v>5</v>
      </c>
      <c r="O7" s="4">
        <v>18</v>
      </c>
      <c r="P7" s="4">
        <v>109300</v>
      </c>
      <c r="Q7" s="4">
        <v>343100</v>
      </c>
      <c r="R7" s="5">
        <v>-1.3600000000000001E-2</v>
      </c>
      <c r="S7" s="4">
        <v>453032</v>
      </c>
      <c r="T7" s="4">
        <f t="shared" si="2"/>
        <v>796687</v>
      </c>
      <c r="U7" s="4">
        <f t="shared" si="3"/>
        <v>686732</v>
      </c>
      <c r="V7" s="5">
        <v>2.7099999999999999E-2</v>
      </c>
    </row>
    <row r="8" spans="1:22" x14ac:dyDescent="0.2">
      <c r="A8" s="16" t="s">
        <v>287</v>
      </c>
      <c r="B8" s="4">
        <v>18000</v>
      </c>
      <c r="C8" s="4">
        <v>6700</v>
      </c>
      <c r="D8" s="4">
        <v>11300</v>
      </c>
      <c r="E8" s="4">
        <v>330730000</v>
      </c>
      <c r="F8" s="4">
        <f t="shared" si="0"/>
        <v>-418517873</v>
      </c>
      <c r="K8">
        <f t="shared" si="1"/>
        <v>0</v>
      </c>
      <c r="L8" s="4">
        <v>134</v>
      </c>
      <c r="M8" s="4">
        <v>366</v>
      </c>
      <c r="N8" s="4">
        <v>12</v>
      </c>
      <c r="O8" s="4">
        <v>34</v>
      </c>
      <c r="P8" s="4">
        <v>329900</v>
      </c>
      <c r="Q8" s="4">
        <v>481300</v>
      </c>
      <c r="R8" s="5">
        <v>-2.6600000000000002E-2</v>
      </c>
      <c r="S8" s="4">
        <v>816963</v>
      </c>
      <c r="T8" s="4">
        <f t="shared" si="2"/>
        <v>687556.5</v>
      </c>
      <c r="U8" s="4">
        <f t="shared" si="3"/>
        <v>686732</v>
      </c>
      <c r="V8" s="5">
        <v>2.35E-2</v>
      </c>
    </row>
    <row r="9" spans="1:22" x14ac:dyDescent="0.2">
      <c r="A9" s="16" t="s">
        <v>286</v>
      </c>
      <c r="B9" s="4">
        <v>42000</v>
      </c>
      <c r="C9" s="4">
        <v>11600</v>
      </c>
      <c r="D9" s="4">
        <v>30400</v>
      </c>
      <c r="E9" s="4">
        <v>899870000</v>
      </c>
      <c r="F9" s="4">
        <f t="shared" si="0"/>
        <v>-749247873</v>
      </c>
      <c r="K9">
        <f t="shared" si="1"/>
        <v>0</v>
      </c>
      <c r="L9" s="4">
        <v>214</v>
      </c>
      <c r="M9" s="4">
        <v>382</v>
      </c>
      <c r="N9" s="4">
        <v>10</v>
      </c>
      <c r="O9" s="4">
        <v>52</v>
      </c>
      <c r="P9" s="4">
        <v>211000</v>
      </c>
      <c r="Q9" s="4">
        <v>656600</v>
      </c>
      <c r="R9" s="5">
        <v>0</v>
      </c>
      <c r="S9" s="4">
        <v>912850</v>
      </c>
      <c r="T9" s="4">
        <f t="shared" si="2"/>
        <v>612070</v>
      </c>
      <c r="U9" s="4">
        <f t="shared" si="3"/>
        <v>686732</v>
      </c>
      <c r="V9" s="5">
        <v>3.6400000000000002E-2</v>
      </c>
    </row>
    <row r="10" spans="1:22" x14ac:dyDescent="0.2">
      <c r="A10" s="16" t="s">
        <v>281</v>
      </c>
      <c r="B10" s="4">
        <v>71400</v>
      </c>
      <c r="C10" s="4">
        <v>45000</v>
      </c>
      <c r="D10" s="4">
        <v>26400</v>
      </c>
      <c r="E10" s="4">
        <v>796040000</v>
      </c>
      <c r="F10" s="4">
        <f t="shared" si="0"/>
        <v>-1649117873</v>
      </c>
      <c r="K10">
        <f t="shared" si="1"/>
        <v>0</v>
      </c>
      <c r="L10" s="4">
        <v>243</v>
      </c>
      <c r="M10" s="4">
        <v>652</v>
      </c>
      <c r="N10" s="4">
        <v>31</v>
      </c>
      <c r="O10" s="4">
        <v>20</v>
      </c>
      <c r="P10" s="4">
        <v>374600</v>
      </c>
      <c r="Q10" s="4">
        <v>338400</v>
      </c>
      <c r="R10" s="5">
        <v>5.1000000000000004E-3</v>
      </c>
      <c r="S10" s="4">
        <v>769001</v>
      </c>
      <c r="T10" s="4">
        <f t="shared" si="2"/>
        <v>805729.5</v>
      </c>
      <c r="U10" s="4">
        <f t="shared" si="3"/>
        <v>686732</v>
      </c>
      <c r="V10" s="5">
        <v>1.66E-2</v>
      </c>
    </row>
    <row r="11" spans="1:22" x14ac:dyDescent="0.2">
      <c r="A11" s="16" t="s">
        <v>273</v>
      </c>
      <c r="B11" s="4">
        <v>32000</v>
      </c>
      <c r="C11" s="4">
        <v>0</v>
      </c>
      <c r="D11" s="4">
        <v>32000</v>
      </c>
      <c r="E11" s="4">
        <v>957280000</v>
      </c>
      <c r="F11" s="4">
        <f t="shared" si="0"/>
        <v>-2445157873</v>
      </c>
      <c r="K11">
        <f t="shared" si="1"/>
        <v>0</v>
      </c>
      <c r="L11" s="4">
        <v>469</v>
      </c>
      <c r="M11" s="4">
        <v>324</v>
      </c>
      <c r="N11" s="4">
        <v>32</v>
      </c>
      <c r="O11" s="4">
        <v>25</v>
      </c>
      <c r="P11" s="4">
        <v>510900</v>
      </c>
      <c r="Q11" s="4">
        <v>414700</v>
      </c>
      <c r="R11" s="5">
        <v>6.8000000000000005E-3</v>
      </c>
      <c r="S11" s="4">
        <v>953300</v>
      </c>
      <c r="T11" s="4">
        <f t="shared" si="2"/>
        <v>596266</v>
      </c>
      <c r="U11" s="4">
        <f t="shared" si="3"/>
        <v>686732</v>
      </c>
      <c r="V11" s="5">
        <v>2.7999999999999997E-2</v>
      </c>
    </row>
    <row r="12" spans="1:22" x14ac:dyDescent="0.2">
      <c r="A12" s="16" t="s">
        <v>272</v>
      </c>
      <c r="B12" s="4">
        <v>6400</v>
      </c>
      <c r="C12" s="4">
        <v>100</v>
      </c>
      <c r="D12" s="4">
        <v>6300</v>
      </c>
      <c r="E12" s="4">
        <v>187210000</v>
      </c>
      <c r="F12" s="4">
        <f t="shared" si="0"/>
        <v>-3402437873</v>
      </c>
      <c r="K12">
        <f t="shared" si="1"/>
        <v>0</v>
      </c>
      <c r="L12" s="4">
        <v>152</v>
      </c>
      <c r="M12" s="4">
        <v>258</v>
      </c>
      <c r="N12" s="4">
        <v>16</v>
      </c>
      <c r="O12" s="4">
        <v>26</v>
      </c>
      <c r="P12" s="4">
        <v>180800</v>
      </c>
      <c r="Q12" s="4">
        <v>467900</v>
      </c>
      <c r="R12" s="5">
        <v>0</v>
      </c>
      <c r="S12" s="4">
        <v>686732</v>
      </c>
      <c r="T12" s="4">
        <f t="shared" si="2"/>
        <v>1124276.5</v>
      </c>
      <c r="U12" s="4">
        <f t="shared" si="3"/>
        <v>776411</v>
      </c>
      <c r="V12" s="5">
        <v>1.1699999999999999E-2</v>
      </c>
    </row>
    <row r="13" spans="1:22" x14ac:dyDescent="0.2">
      <c r="A13" s="16" t="s">
        <v>248</v>
      </c>
      <c r="B13" s="4">
        <v>5400</v>
      </c>
      <c r="C13" s="4">
        <v>94000</v>
      </c>
      <c r="D13" s="4">
        <v>-88600</v>
      </c>
      <c r="E13" s="4">
        <v>-2644240000</v>
      </c>
      <c r="F13" s="4">
        <f t="shared" si="0"/>
        <v>-3589647873</v>
      </c>
      <c r="K13">
        <f t="shared" si="1"/>
        <v>0</v>
      </c>
      <c r="L13" s="4">
        <v>363</v>
      </c>
      <c r="M13" s="4">
        <v>1198</v>
      </c>
      <c r="N13" s="4">
        <v>35</v>
      </c>
      <c r="O13" s="4">
        <v>45</v>
      </c>
      <c r="P13" s="4">
        <v>459600</v>
      </c>
      <c r="Q13" s="4">
        <v>630800</v>
      </c>
      <c r="R13" s="5">
        <v>1.2E-2</v>
      </c>
      <c r="S13" s="4">
        <v>1124796</v>
      </c>
      <c r="T13" s="4">
        <f t="shared" si="2"/>
        <v>763845.5</v>
      </c>
      <c r="U13" s="4">
        <f t="shared" si="3"/>
        <v>462263</v>
      </c>
      <c r="V13" s="5">
        <v>5.21E-2</v>
      </c>
    </row>
    <row r="14" spans="1:22" x14ac:dyDescent="0.2">
      <c r="A14" s="16" t="s">
        <v>240</v>
      </c>
      <c r="B14" s="4">
        <v>69000</v>
      </c>
      <c r="C14" s="4">
        <v>12900</v>
      </c>
      <c r="D14" s="4">
        <v>56100</v>
      </c>
      <c r="E14" s="4">
        <v>1653090000</v>
      </c>
      <c r="F14" s="4">
        <f t="shared" si="0"/>
        <v>-945407873</v>
      </c>
      <c r="K14">
        <f t="shared" si="1"/>
        <v>0</v>
      </c>
      <c r="L14" s="4">
        <v>380</v>
      </c>
      <c r="M14" s="4">
        <v>387</v>
      </c>
      <c r="N14" s="4">
        <v>26</v>
      </c>
      <c r="O14" s="4">
        <v>39</v>
      </c>
      <c r="P14" s="4">
        <v>455900</v>
      </c>
      <c r="Q14" s="4">
        <v>590600</v>
      </c>
      <c r="R14" s="5">
        <v>-1.34E-2</v>
      </c>
      <c r="S14" s="4">
        <v>1063149</v>
      </c>
      <c r="T14" s="4">
        <f t="shared" si="2"/>
        <v>631282.5</v>
      </c>
      <c r="U14" s="4">
        <f t="shared" si="3"/>
        <v>455139</v>
      </c>
      <c r="V14" s="5">
        <v>1.8500000000000003E-2</v>
      </c>
    </row>
    <row r="15" spans="1:22" x14ac:dyDescent="0.2">
      <c r="A15" s="16" t="s">
        <v>239</v>
      </c>
      <c r="B15" s="4">
        <v>40800</v>
      </c>
      <c r="C15" s="4">
        <v>10500</v>
      </c>
      <c r="D15" s="4">
        <v>30300</v>
      </c>
      <c r="E15" s="4">
        <v>903660000</v>
      </c>
      <c r="F15" s="4">
        <f t="shared" si="0"/>
        <v>-2598497873</v>
      </c>
      <c r="K15">
        <f t="shared" si="1"/>
        <v>0</v>
      </c>
      <c r="L15" s="4">
        <v>523</v>
      </c>
      <c r="M15" s="4">
        <v>474</v>
      </c>
      <c r="N15" s="4">
        <v>20</v>
      </c>
      <c r="O15" s="4">
        <v>17</v>
      </c>
      <c r="P15" s="4">
        <v>405900</v>
      </c>
      <c r="Q15" s="4">
        <v>379000</v>
      </c>
      <c r="R15" s="5">
        <v>1.72E-2</v>
      </c>
      <c r="S15" s="4">
        <v>812217</v>
      </c>
      <c r="T15" s="4">
        <f t="shared" si="2"/>
        <v>1017196.5</v>
      </c>
      <c r="U15" s="4">
        <f t="shared" si="3"/>
        <v>455139</v>
      </c>
      <c r="V15" s="5">
        <v>2.3199999999999998E-2</v>
      </c>
    </row>
    <row r="16" spans="1:22" x14ac:dyDescent="0.2">
      <c r="A16" s="16" t="s">
        <v>238</v>
      </c>
      <c r="B16" s="4">
        <v>9900</v>
      </c>
      <c r="C16" s="4">
        <v>23000</v>
      </c>
      <c r="D16" s="4">
        <v>-13100</v>
      </c>
      <c r="E16" s="4">
        <v>-354440000</v>
      </c>
      <c r="F16" s="4">
        <f t="shared" si="0"/>
        <v>-3502157873</v>
      </c>
      <c r="K16">
        <f t="shared" si="1"/>
        <v>0</v>
      </c>
      <c r="L16" s="4">
        <v>500</v>
      </c>
      <c r="M16" s="4">
        <v>592</v>
      </c>
      <c r="N16" s="4">
        <v>30</v>
      </c>
      <c r="O16" s="4">
        <v>67</v>
      </c>
      <c r="P16" s="4">
        <v>524400</v>
      </c>
      <c r="Q16" s="4">
        <v>960600</v>
      </c>
      <c r="R16" s="5">
        <v>6.9599999999999995E-2</v>
      </c>
      <c r="S16" s="4">
        <v>1488593</v>
      </c>
      <c r="T16" s="4">
        <f t="shared" si="2"/>
        <v>588151</v>
      </c>
      <c r="U16" s="4">
        <f t="shared" si="3"/>
        <v>455139</v>
      </c>
      <c r="V16" s="5">
        <v>6.5099999999999991E-2</v>
      </c>
    </row>
    <row r="17" spans="1:21" x14ac:dyDescent="0.2">
      <c r="A17" s="16" t="s">
        <v>234</v>
      </c>
      <c r="B17" s="4">
        <v>0</v>
      </c>
      <c r="C17" s="4">
        <v>3800</v>
      </c>
      <c r="D17" s="4">
        <v>-3800</v>
      </c>
      <c r="E17" s="4">
        <v>-104290000</v>
      </c>
      <c r="F17" s="4">
        <f t="shared" si="0"/>
        <v>-3147717873</v>
      </c>
      <c r="K17">
        <f t="shared" si="1"/>
        <v>0</v>
      </c>
      <c r="L17" s="4">
        <v>307</v>
      </c>
      <c r="M17" s="4">
        <v>508</v>
      </c>
      <c r="N17" s="4">
        <v>14</v>
      </c>
      <c r="O17" s="4">
        <v>26</v>
      </c>
      <c r="P17" s="4">
        <v>16900</v>
      </c>
      <c r="Q17" s="4">
        <v>50600</v>
      </c>
      <c r="R17" s="5">
        <v>-1.44E-2</v>
      </c>
      <c r="S17" s="4">
        <v>776411</v>
      </c>
      <c r="T17" s="4">
        <f t="shared" si="2"/>
        <v>473211.5</v>
      </c>
      <c r="U17" s="4">
        <f t="shared" si="3"/>
        <v>455139</v>
      </c>
    </row>
    <row r="18" spans="1:21" x14ac:dyDescent="0.2">
      <c r="A18" s="16" t="s">
        <v>233</v>
      </c>
      <c r="B18" s="4">
        <v>0</v>
      </c>
      <c r="C18" s="4">
        <v>11400</v>
      </c>
      <c r="D18" s="4">
        <v>-11400</v>
      </c>
      <c r="E18" s="4">
        <v>-320840000</v>
      </c>
      <c r="F18" s="4">
        <f t="shared" si="0"/>
        <v>-3043427873</v>
      </c>
      <c r="K18">
        <f t="shared" si="1"/>
        <v>0</v>
      </c>
      <c r="L18" s="4"/>
      <c r="M18" s="4"/>
      <c r="N18" s="4"/>
      <c r="O18" s="4"/>
      <c r="P18" s="4">
        <v>106700</v>
      </c>
      <c r="Q18" s="4">
        <v>298600</v>
      </c>
      <c r="R18" s="5">
        <v>-1.5900000000000001E-2</v>
      </c>
      <c r="S18" s="4">
        <v>462263</v>
      </c>
      <c r="T18" s="4">
        <f t="shared" si="2"/>
        <v>736542</v>
      </c>
      <c r="U18" s="4">
        <f t="shared" si="3"/>
        <v>455139</v>
      </c>
    </row>
    <row r="19" spans="1:21" x14ac:dyDescent="0.2">
      <c r="A19" s="16" t="s">
        <v>232</v>
      </c>
      <c r="B19" s="4">
        <v>0</v>
      </c>
      <c r="C19" s="4">
        <v>19200</v>
      </c>
      <c r="D19" s="4">
        <v>-19200</v>
      </c>
      <c r="E19" s="4">
        <v>-547370000</v>
      </c>
      <c r="F19" s="4">
        <f t="shared" si="0"/>
        <v>-2722587873</v>
      </c>
      <c r="K19">
        <f t="shared" si="1"/>
        <v>0</v>
      </c>
      <c r="L19" s="4"/>
      <c r="M19" s="4"/>
      <c r="N19" s="4"/>
      <c r="O19" s="4"/>
      <c r="P19" s="4">
        <v>149700</v>
      </c>
      <c r="Q19" s="4">
        <v>243700</v>
      </c>
      <c r="R19" s="5">
        <v>-1.0500000000000001E-2</v>
      </c>
      <c r="S19" s="4">
        <v>455139</v>
      </c>
      <c r="T19" s="4">
        <f t="shared" si="2"/>
        <v>828616</v>
      </c>
      <c r="U19" s="4">
        <f t="shared" si="3"/>
        <v>450348</v>
      </c>
    </row>
    <row r="20" spans="1:21" x14ac:dyDescent="0.2">
      <c r="A20" s="16" t="s">
        <v>231</v>
      </c>
      <c r="B20" s="4">
        <v>2400</v>
      </c>
      <c r="C20" s="4">
        <v>3000</v>
      </c>
      <c r="D20" s="4">
        <v>-600</v>
      </c>
      <c r="E20" s="4">
        <v>-17410000</v>
      </c>
      <c r="F20" s="4">
        <f t="shared" si="0"/>
        <v>-2175217873</v>
      </c>
      <c r="K20">
        <f t="shared" si="1"/>
        <v>0</v>
      </c>
      <c r="L20" s="4"/>
      <c r="M20" s="4"/>
      <c r="N20" s="4"/>
      <c r="O20" s="4"/>
      <c r="P20" s="4">
        <v>213100</v>
      </c>
      <c r="Q20" s="4">
        <v>418300</v>
      </c>
      <c r="R20" s="5">
        <v>0</v>
      </c>
      <c r="S20" s="4">
        <v>658159</v>
      </c>
      <c r="T20" s="4">
        <f t="shared" si="2"/>
        <v>812804.5</v>
      </c>
      <c r="U20" s="4">
        <f t="shared" si="3"/>
        <v>450348</v>
      </c>
    </row>
    <row r="21" spans="1:21" x14ac:dyDescent="0.2">
      <c r="A21" s="16" t="s">
        <v>230</v>
      </c>
      <c r="B21" s="4">
        <v>38900</v>
      </c>
      <c r="C21" s="4">
        <v>0</v>
      </c>
      <c r="D21" s="4">
        <v>38900</v>
      </c>
      <c r="E21" s="4">
        <v>1109140000</v>
      </c>
      <c r="F21" s="4">
        <f t="shared" si="0"/>
        <v>-2157807873</v>
      </c>
      <c r="K21">
        <f t="shared" si="1"/>
        <v>0</v>
      </c>
      <c r="L21" s="4"/>
      <c r="M21" s="4"/>
      <c r="N21" s="4"/>
      <c r="O21" s="4"/>
      <c r="P21" s="4">
        <v>309100</v>
      </c>
      <c r="Q21" s="4">
        <v>161700</v>
      </c>
      <c r="R21" s="5">
        <v>0</v>
      </c>
      <c r="S21" s="4">
        <v>505800</v>
      </c>
      <c r="T21" s="4">
        <f t="shared" si="2"/>
        <v>841559</v>
      </c>
      <c r="U21" s="4">
        <f t="shared" si="3"/>
        <v>399891</v>
      </c>
    </row>
    <row r="22" spans="1:21" x14ac:dyDescent="0.2">
      <c r="A22" s="16" t="s">
        <v>229</v>
      </c>
      <c r="B22" s="4">
        <v>212500</v>
      </c>
      <c r="C22" s="4">
        <v>3900</v>
      </c>
      <c r="D22" s="4">
        <v>208600</v>
      </c>
      <c r="E22" s="4">
        <v>5934780000</v>
      </c>
      <c r="F22" s="4">
        <f t="shared" si="0"/>
        <v>-3266947873</v>
      </c>
      <c r="K22">
        <f t="shared" si="1"/>
        <v>0</v>
      </c>
      <c r="L22" s="4"/>
      <c r="M22" s="4"/>
      <c r="N22" s="4"/>
      <c r="O22" s="4"/>
      <c r="P22" s="4">
        <v>697900</v>
      </c>
      <c r="Q22" s="4">
        <v>391400</v>
      </c>
      <c r="R22" s="5">
        <v>3.0800000000000001E-2</v>
      </c>
      <c r="S22" s="4">
        <v>1123757</v>
      </c>
      <c r="T22" s="4">
        <f t="shared" si="2"/>
        <v>982980.5</v>
      </c>
      <c r="U22" s="4">
        <f t="shared" si="3"/>
        <v>399891</v>
      </c>
    </row>
    <row r="23" spans="1:21" x14ac:dyDescent="0.2">
      <c r="A23" s="16" t="s">
        <v>228</v>
      </c>
      <c r="B23" s="4">
        <v>500</v>
      </c>
      <c r="C23" s="4">
        <v>7000</v>
      </c>
      <c r="D23" s="4">
        <v>-6500</v>
      </c>
      <c r="E23" s="4">
        <v>-179970000</v>
      </c>
      <c r="F23" s="4">
        <f t="shared" si="0"/>
        <v>-9201727873</v>
      </c>
      <c r="K23">
        <f t="shared" si="1"/>
        <v>0</v>
      </c>
      <c r="L23" s="4"/>
      <c r="M23" s="4"/>
      <c r="N23" s="4"/>
      <c r="O23" s="4"/>
      <c r="P23" s="4">
        <v>279800</v>
      </c>
      <c r="Q23" s="4">
        <v>154400</v>
      </c>
      <c r="R23" s="5">
        <v>1.9E-3</v>
      </c>
      <c r="S23" s="4">
        <v>464542</v>
      </c>
      <c r="T23" s="4">
        <f t="shared" si="2"/>
        <v>1111758</v>
      </c>
      <c r="U23" s="4">
        <f t="shared" si="3"/>
        <v>399891</v>
      </c>
    </row>
    <row r="24" spans="1:21" x14ac:dyDescent="0.2">
      <c r="A24" s="16" t="s">
        <v>222</v>
      </c>
      <c r="B24" s="4">
        <v>0</v>
      </c>
      <c r="C24" s="4">
        <v>6000</v>
      </c>
      <c r="D24" s="4">
        <v>-6000</v>
      </c>
      <c r="E24" s="4">
        <v>-165080000</v>
      </c>
      <c r="F24" s="4">
        <f t="shared" si="0"/>
        <v>-9021757873</v>
      </c>
      <c r="K24">
        <f t="shared" si="1"/>
        <v>0</v>
      </c>
      <c r="L24" s="4"/>
      <c r="M24" s="4"/>
      <c r="N24" s="4"/>
      <c r="O24" s="4"/>
      <c r="P24" s="4">
        <v>239900</v>
      </c>
      <c r="Q24" s="4">
        <v>192700</v>
      </c>
      <c r="R24" s="5">
        <v>2.0400000000000001E-2</v>
      </c>
      <c r="S24" s="4">
        <v>450348</v>
      </c>
      <c r="T24" s="4">
        <f t="shared" si="2"/>
        <v>709859</v>
      </c>
      <c r="U24" s="4">
        <f t="shared" si="3"/>
        <v>399891</v>
      </c>
    </row>
    <row r="25" spans="1:21" x14ac:dyDescent="0.2">
      <c r="A25" s="16" t="s">
        <v>213</v>
      </c>
      <c r="B25" s="4">
        <v>17100</v>
      </c>
      <c r="C25" s="4">
        <v>7600</v>
      </c>
      <c r="D25" s="4">
        <v>9500</v>
      </c>
      <c r="E25" s="4">
        <v>250340000</v>
      </c>
      <c r="F25" s="4">
        <f t="shared" si="0"/>
        <v>-8856677873</v>
      </c>
      <c r="K25">
        <f t="shared" si="1"/>
        <v>0</v>
      </c>
      <c r="L25" s="4"/>
      <c r="M25" s="4"/>
      <c r="N25" s="4"/>
      <c r="O25" s="4"/>
      <c r="P25" s="4">
        <v>184200</v>
      </c>
      <c r="Q25" s="4">
        <v>340400</v>
      </c>
      <c r="R25" s="5">
        <v>7.4999999999999997E-3</v>
      </c>
      <c r="S25" s="4">
        <v>545800</v>
      </c>
      <c r="T25" s="4">
        <f t="shared" si="2"/>
        <v>940776</v>
      </c>
      <c r="U25" s="4">
        <f t="shared" si="3"/>
        <v>399891</v>
      </c>
    </row>
    <row r="26" spans="1:21" x14ac:dyDescent="0.2">
      <c r="A26" s="16" t="s">
        <v>212</v>
      </c>
      <c r="B26" s="4">
        <v>400</v>
      </c>
      <c r="C26" s="4">
        <v>13400</v>
      </c>
      <c r="D26" s="4">
        <v>-13000</v>
      </c>
      <c r="E26" s="4">
        <v>-355450000</v>
      </c>
      <c r="F26" s="4">
        <f t="shared" si="0"/>
        <v>-9107017873</v>
      </c>
      <c r="K26">
        <f>K27+J26</f>
        <v>0</v>
      </c>
      <c r="L26" s="4"/>
      <c r="M26" s="4"/>
      <c r="N26" s="4"/>
      <c r="O26" s="4"/>
      <c r="P26" s="4">
        <v>186600</v>
      </c>
      <c r="Q26" s="4">
        <v>180300</v>
      </c>
      <c r="R26" s="5">
        <v>-2.5399999999999999E-2</v>
      </c>
      <c r="S26" s="4">
        <v>399891</v>
      </c>
      <c r="T26" s="4">
        <f t="shared" si="2"/>
        <v>925534</v>
      </c>
      <c r="U26" s="4">
        <f t="shared" si="3"/>
        <v>484160</v>
      </c>
    </row>
    <row r="27" spans="1:21" x14ac:dyDescent="0.2">
      <c r="A27" s="16" t="s">
        <v>211</v>
      </c>
      <c r="B27" s="4">
        <v>10600</v>
      </c>
      <c r="C27" s="4">
        <v>26100</v>
      </c>
      <c r="D27" s="4">
        <v>-15500</v>
      </c>
      <c r="E27" s="4">
        <v>-423730000</v>
      </c>
      <c r="F27" s="4">
        <f t="shared" si="0"/>
        <v>-8751567873</v>
      </c>
      <c r="K27">
        <f>J27+K29</f>
        <v>0</v>
      </c>
      <c r="R27" s="5">
        <v>-2.3E-2</v>
      </c>
      <c r="S27" s="4">
        <v>484160</v>
      </c>
      <c r="T27" s="4">
        <f t="shared" si="2"/>
        <v>1205665.5</v>
      </c>
      <c r="U27" s="4">
        <f t="shared" si="3"/>
        <v>559361</v>
      </c>
    </row>
    <row r="28" spans="1:21" x14ac:dyDescent="0.2">
      <c r="A28" s="16" t="s">
        <v>210</v>
      </c>
      <c r="B28" s="4">
        <v>15100</v>
      </c>
      <c r="C28" s="4">
        <v>1000</v>
      </c>
      <c r="D28" s="4">
        <v>14100</v>
      </c>
      <c r="E28" s="4">
        <v>431390000</v>
      </c>
      <c r="F28" s="4">
        <f t="shared" si="0"/>
        <v>-8327837873</v>
      </c>
      <c r="L28" s="4"/>
      <c r="M28" s="4"/>
      <c r="N28" s="4"/>
      <c r="O28" s="4"/>
      <c r="P28" s="4">
        <v>284600</v>
      </c>
      <c r="Q28" s="4">
        <v>648000</v>
      </c>
      <c r="R28" s="5">
        <v>1.7000000000000001E-3</v>
      </c>
      <c r="S28" s="4">
        <v>1017945</v>
      </c>
      <c r="T28" s="4">
        <f t="shared" si="2"/>
        <v>985622</v>
      </c>
      <c r="U28" s="4">
        <f t="shared" si="3"/>
        <v>559361</v>
      </c>
    </row>
    <row r="29" spans="1:21" x14ac:dyDescent="0.2">
      <c r="A29" s="16" t="s">
        <v>209</v>
      </c>
      <c r="B29" s="4">
        <v>4900</v>
      </c>
      <c r="C29" s="4">
        <v>22100</v>
      </c>
      <c r="D29" s="4">
        <v>-17200</v>
      </c>
      <c r="E29" s="4">
        <v>-531530000</v>
      </c>
      <c r="F29" s="4">
        <f t="shared" si="0"/>
        <v>-8759227873</v>
      </c>
      <c r="K29">
        <f>J29</f>
        <v>0</v>
      </c>
      <c r="R29" s="5">
        <v>-1.6E-2</v>
      </c>
      <c r="S29" s="4">
        <v>999073</v>
      </c>
      <c r="T29" s="4">
        <f t="shared" si="2"/>
        <v>1013830</v>
      </c>
      <c r="U29" s="4">
        <f t="shared" si="3"/>
        <v>559361</v>
      </c>
    </row>
    <row r="30" spans="1:21" x14ac:dyDescent="0.2">
      <c r="A30" s="16" t="s">
        <v>208</v>
      </c>
      <c r="B30" s="4">
        <v>16700</v>
      </c>
      <c r="C30" s="4">
        <v>63100</v>
      </c>
      <c r="D30" s="4">
        <v>-46400</v>
      </c>
      <c r="E30" s="4">
        <v>-1448850000</v>
      </c>
      <c r="F30" s="4">
        <f t="shared" si="0"/>
        <v>-8227697873</v>
      </c>
      <c r="R30" s="5">
        <v>3.3E-3</v>
      </c>
      <c r="S30" s="4">
        <v>1119809</v>
      </c>
      <c r="T30" s="4">
        <f t="shared" si="2"/>
        <v>949744</v>
      </c>
      <c r="U30" s="4">
        <f t="shared" si="3"/>
        <v>559361</v>
      </c>
    </row>
    <row r="31" spans="1:21" x14ac:dyDescent="0.2">
      <c r="A31" s="16" t="s">
        <v>207</v>
      </c>
      <c r="B31" s="4">
        <v>200</v>
      </c>
      <c r="C31" s="4">
        <v>24300</v>
      </c>
      <c r="D31" s="4">
        <v>-24100</v>
      </c>
      <c r="E31" s="4">
        <v>-741320000</v>
      </c>
      <c r="F31" s="4">
        <f t="shared" si="0"/>
        <v>-6778847873</v>
      </c>
      <c r="R31" s="5">
        <v>1.6399999999999998E-2</v>
      </c>
      <c r="S31" s="4">
        <v>559361</v>
      </c>
      <c r="T31" s="4">
        <f t="shared" si="2"/>
        <v>2364587</v>
      </c>
      <c r="U31" s="4">
        <f t="shared" si="3"/>
        <v>873918</v>
      </c>
    </row>
    <row r="32" spans="1:21" x14ac:dyDescent="0.2">
      <c r="A32" s="16" t="s">
        <v>206</v>
      </c>
      <c r="B32" s="4">
        <v>55600</v>
      </c>
      <c r="C32" s="4">
        <v>174700</v>
      </c>
      <c r="D32" s="4">
        <v>-119100</v>
      </c>
      <c r="E32" s="4">
        <v>-3655860000</v>
      </c>
      <c r="F32" s="4">
        <f t="shared" si="0"/>
        <v>-6037527873</v>
      </c>
      <c r="R32" s="5">
        <v>1.67E-2</v>
      </c>
      <c r="S32" s="4">
        <v>1501419</v>
      </c>
      <c r="T32" s="4">
        <f t="shared" si="2"/>
        <v>1394745</v>
      </c>
      <c r="U32" s="4">
        <f t="shared" si="3"/>
        <v>873918</v>
      </c>
    </row>
    <row r="33" spans="1:21" x14ac:dyDescent="0.2">
      <c r="A33" s="16" t="s">
        <v>205</v>
      </c>
      <c r="B33" s="4">
        <v>35000</v>
      </c>
      <c r="C33" s="4">
        <v>146400</v>
      </c>
      <c r="D33" s="4">
        <v>-111400</v>
      </c>
      <c r="E33" s="4">
        <v>-3339020000</v>
      </c>
      <c r="F33" s="4">
        <f t="shared" si="0"/>
        <v>-2381667873</v>
      </c>
      <c r="R33" s="5">
        <v>-6.6E-3</v>
      </c>
      <c r="S33" s="4">
        <v>1773168</v>
      </c>
      <c r="T33" s="4">
        <f t="shared" si="2"/>
        <v>1098314.5</v>
      </c>
      <c r="U33" s="4">
        <f t="shared" si="3"/>
        <v>873918</v>
      </c>
    </row>
    <row r="34" spans="1:21" x14ac:dyDescent="0.2">
      <c r="A34" s="16" t="s">
        <v>204</v>
      </c>
      <c r="B34" s="4">
        <v>2200</v>
      </c>
      <c r="C34" s="4">
        <v>44700</v>
      </c>
      <c r="D34" s="4">
        <v>-42500</v>
      </c>
      <c r="E34" s="4">
        <v>-1287580000</v>
      </c>
      <c r="F34" s="4">
        <f t="shared" si="0"/>
        <v>957352127</v>
      </c>
      <c r="R34" s="5">
        <v>-3.3E-3</v>
      </c>
      <c r="S34" s="4">
        <v>873918</v>
      </c>
      <c r="T34" s="4">
        <f t="shared" si="2"/>
        <v>1469481.5</v>
      </c>
      <c r="U34" s="4">
        <f t="shared" si="3"/>
        <v>907851</v>
      </c>
    </row>
    <row r="35" spans="1:21" x14ac:dyDescent="0.2">
      <c r="A35" s="16" t="s">
        <v>203</v>
      </c>
      <c r="B35" s="4">
        <v>7900</v>
      </c>
      <c r="C35" s="4">
        <v>8700</v>
      </c>
      <c r="D35" s="4">
        <v>-800</v>
      </c>
      <c r="E35" s="4">
        <v>-24880000</v>
      </c>
      <c r="F35" s="4">
        <f t="shared" si="0"/>
        <v>2244932127</v>
      </c>
      <c r="R35" s="5">
        <v>-1.6000000000000001E-3</v>
      </c>
      <c r="S35" s="4">
        <v>1481661</v>
      </c>
      <c r="T35" s="4">
        <f t="shared" si="2"/>
        <v>1211328</v>
      </c>
      <c r="U35" s="4">
        <f t="shared" si="3"/>
        <v>907851</v>
      </c>
    </row>
    <row r="36" spans="1:21" x14ac:dyDescent="0.2">
      <c r="A36" s="16" t="s">
        <v>202</v>
      </c>
      <c r="B36" s="4">
        <v>0</v>
      </c>
      <c r="C36" s="4">
        <v>25500</v>
      </c>
      <c r="D36" s="4">
        <v>-25500</v>
      </c>
      <c r="E36" s="4">
        <v>-773730000</v>
      </c>
      <c r="F36" s="4">
        <f t="shared" si="0"/>
        <v>2269812127</v>
      </c>
      <c r="R36" s="5">
        <v>5.9400000000000001E-2</v>
      </c>
      <c r="S36" s="4">
        <v>1366908</v>
      </c>
      <c r="T36" s="4">
        <f t="shared" si="2"/>
        <v>956540.5</v>
      </c>
      <c r="U36" s="4">
        <f t="shared" si="3"/>
        <v>907851</v>
      </c>
    </row>
    <row r="37" spans="1:21" x14ac:dyDescent="0.2">
      <c r="A37" s="16" t="s">
        <v>201</v>
      </c>
      <c r="B37" s="4">
        <v>28500</v>
      </c>
      <c r="C37" s="4">
        <v>3800</v>
      </c>
      <c r="D37" s="4">
        <v>24700</v>
      </c>
      <c r="E37" s="4">
        <v>706570000</v>
      </c>
      <c r="F37" s="4">
        <f t="shared" si="0"/>
        <v>3043542127</v>
      </c>
      <c r="R37" s="5">
        <v>5.3E-3</v>
      </c>
      <c r="S37" s="4">
        <v>1393386</v>
      </c>
      <c r="T37" s="4">
        <f t="shared" si="2"/>
        <v>906461.5</v>
      </c>
      <c r="U37" s="4">
        <f t="shared" si="3"/>
        <v>907851</v>
      </c>
    </row>
    <row r="38" spans="1:21" x14ac:dyDescent="0.2">
      <c r="A38" s="16" t="s">
        <v>200</v>
      </c>
      <c r="B38" s="4">
        <v>400</v>
      </c>
      <c r="C38" s="4">
        <v>10900</v>
      </c>
      <c r="D38" s="4">
        <v>-10500</v>
      </c>
      <c r="E38" s="4">
        <v>-304620000</v>
      </c>
      <c r="F38" s="4">
        <f t="shared" si="0"/>
        <v>2336972127</v>
      </c>
      <c r="R38" s="5">
        <v>-1.38E-2</v>
      </c>
      <c r="S38" s="4">
        <v>972171</v>
      </c>
      <c r="T38" s="4">
        <f t="shared" si="2"/>
        <v>686505.5</v>
      </c>
      <c r="U38" s="4">
        <f t="shared" si="3"/>
        <v>907851</v>
      </c>
    </row>
    <row r="39" spans="1:21" x14ac:dyDescent="0.2">
      <c r="A39" s="16" t="s">
        <v>199</v>
      </c>
      <c r="B39" s="4">
        <v>21000</v>
      </c>
      <c r="C39" s="4">
        <v>24600</v>
      </c>
      <c r="D39" s="4">
        <v>-3600</v>
      </c>
      <c r="E39" s="4">
        <v>-110130000</v>
      </c>
      <c r="F39" s="4">
        <f t="shared" si="0"/>
        <v>2641592127</v>
      </c>
      <c r="R39" s="5">
        <v>-1.3600000000000001E-2</v>
      </c>
      <c r="S39" s="4">
        <v>907851</v>
      </c>
      <c r="T39" s="4">
        <f t="shared" si="2"/>
        <v>932190</v>
      </c>
      <c r="U39" s="4">
        <f t="shared" si="3"/>
        <v>1016322</v>
      </c>
    </row>
    <row r="40" spans="1:21" x14ac:dyDescent="0.2">
      <c r="A40" s="16" t="s">
        <v>198</v>
      </c>
      <c r="B40" s="4">
        <v>6900</v>
      </c>
      <c r="C40" s="4">
        <v>32600</v>
      </c>
      <c r="D40" s="4">
        <v>-25700</v>
      </c>
      <c r="E40" s="4">
        <v>-732870000</v>
      </c>
      <c r="F40" s="4">
        <f t="shared" si="0"/>
        <v>2751722127</v>
      </c>
      <c r="R40" s="5">
        <v>1.5600000000000001E-2</v>
      </c>
      <c r="S40" s="4">
        <v>1340127</v>
      </c>
      <c r="T40" s="4">
        <f t="shared" si="2"/>
        <v>1944980</v>
      </c>
      <c r="U40" s="4">
        <f t="shared" si="3"/>
        <v>1016322</v>
      </c>
    </row>
    <row r="41" spans="1:21" x14ac:dyDescent="0.2">
      <c r="A41" s="16" t="s">
        <v>197</v>
      </c>
      <c r="B41" s="4">
        <v>0</v>
      </c>
      <c r="C41" s="4">
        <v>12500</v>
      </c>
      <c r="D41" s="4">
        <v>-12500</v>
      </c>
      <c r="E41" s="4">
        <v>-357880000</v>
      </c>
      <c r="F41" s="4">
        <f t="shared" si="0"/>
        <v>3484592127</v>
      </c>
      <c r="R41" s="5">
        <v>6.8600000000000008E-2</v>
      </c>
      <c r="S41" s="4">
        <v>3227755</v>
      </c>
      <c r="T41" s="4">
        <f t="shared" si="2"/>
        <v>881566</v>
      </c>
      <c r="U41" s="4">
        <f t="shared" si="3"/>
        <v>519695</v>
      </c>
    </row>
    <row r="42" spans="1:21" x14ac:dyDescent="0.2">
      <c r="A42" s="16" t="s">
        <v>196</v>
      </c>
      <c r="B42" s="4">
        <v>18900</v>
      </c>
      <c r="C42" s="4">
        <v>100</v>
      </c>
      <c r="D42" s="4">
        <v>18800</v>
      </c>
      <c r="E42" s="4">
        <v>495990000</v>
      </c>
      <c r="F42" s="4">
        <f t="shared" si="0"/>
        <v>3842472127</v>
      </c>
      <c r="R42" s="5">
        <v>0</v>
      </c>
      <c r="S42" s="4">
        <v>1016322</v>
      </c>
      <c r="T42" s="4">
        <f t="shared" si="2"/>
        <v>1111982.5</v>
      </c>
      <c r="U42" s="4">
        <f t="shared" si="3"/>
        <v>519695</v>
      </c>
    </row>
    <row r="43" spans="1:21" x14ac:dyDescent="0.2">
      <c r="A43" s="16" t="s">
        <v>195</v>
      </c>
      <c r="B43" s="4">
        <v>29400</v>
      </c>
      <c r="C43" s="4">
        <v>400</v>
      </c>
      <c r="D43" s="4">
        <v>29000</v>
      </c>
      <c r="E43" s="4">
        <v>797870000</v>
      </c>
      <c r="F43" s="4">
        <f t="shared" si="0"/>
        <v>3346482127</v>
      </c>
      <c r="R43" s="5">
        <v>-1.4499999999999999E-2</v>
      </c>
      <c r="S43" s="4">
        <v>1322711</v>
      </c>
      <c r="T43" s="4">
        <f t="shared" si="2"/>
        <v>1340755.5</v>
      </c>
      <c r="U43" s="4">
        <f t="shared" si="3"/>
        <v>465160</v>
      </c>
    </row>
    <row r="44" spans="1:21" x14ac:dyDescent="0.2">
      <c r="A44" s="16" t="s">
        <v>194</v>
      </c>
      <c r="B44" s="4">
        <v>6700</v>
      </c>
      <c r="C44" s="4">
        <v>3800</v>
      </c>
      <c r="D44" s="4">
        <v>2900</v>
      </c>
      <c r="E44" s="4">
        <v>80030000</v>
      </c>
      <c r="F44" s="4">
        <f t="shared" si="0"/>
        <v>2548612127</v>
      </c>
      <c r="R44" s="5">
        <v>3.0099999999999998E-2</v>
      </c>
      <c r="S44" s="4">
        <v>1457302</v>
      </c>
      <c r="T44" s="4">
        <f t="shared" si="2"/>
        <v>967848</v>
      </c>
      <c r="U44" s="4">
        <f t="shared" si="3"/>
        <v>465160</v>
      </c>
    </row>
    <row r="45" spans="1:21" x14ac:dyDescent="0.2">
      <c r="A45" s="16" t="s">
        <v>193</v>
      </c>
      <c r="B45" s="4">
        <v>1600</v>
      </c>
      <c r="C45" s="4">
        <v>0</v>
      </c>
      <c r="D45" s="4">
        <v>1600</v>
      </c>
      <c r="E45" s="4">
        <v>41040000</v>
      </c>
      <c r="F45" s="4">
        <f t="shared" si="0"/>
        <v>2468582127</v>
      </c>
      <c r="R45" s="5">
        <v>6.83E-2</v>
      </c>
      <c r="S45" s="4">
        <v>1055748</v>
      </c>
      <c r="T45" s="4">
        <f t="shared" si="2"/>
        <v>415639.5</v>
      </c>
      <c r="U45" s="4">
        <f t="shared" si="3"/>
        <v>465160</v>
      </c>
    </row>
    <row r="46" spans="1:21" x14ac:dyDescent="0.2">
      <c r="A46" s="16" t="s">
        <v>192</v>
      </c>
      <c r="B46" s="4">
        <v>22900</v>
      </c>
      <c r="C46" s="4">
        <v>0</v>
      </c>
      <c r="D46" s="4">
        <v>22900</v>
      </c>
      <c r="E46" s="4">
        <v>568240000</v>
      </c>
      <c r="F46" s="4">
        <f t="shared" si="0"/>
        <v>2427542127</v>
      </c>
      <c r="R46" s="5">
        <v>-4.0000000000000001E-3</v>
      </c>
      <c r="S46" s="4">
        <v>519695</v>
      </c>
      <c r="T46" s="4">
        <f t="shared" si="2"/>
        <v>591701.5</v>
      </c>
      <c r="U46" s="4">
        <f t="shared" si="3"/>
        <v>465160</v>
      </c>
    </row>
    <row r="47" spans="1:21" x14ac:dyDescent="0.2">
      <c r="A47" s="16" t="s">
        <v>191</v>
      </c>
      <c r="B47" s="4">
        <v>6500</v>
      </c>
      <c r="C47" s="4">
        <v>0</v>
      </c>
      <c r="D47" s="4">
        <v>6500</v>
      </c>
      <c r="E47" s="4">
        <v>165800000</v>
      </c>
      <c r="F47" s="4">
        <f t="shared" si="0"/>
        <v>1859302127</v>
      </c>
      <c r="R47" s="5">
        <v>-1.5700000000000002E-2</v>
      </c>
      <c r="S47" s="4">
        <v>840752</v>
      </c>
      <c r="T47" s="4">
        <f t="shared" si="2"/>
        <v>466155</v>
      </c>
      <c r="U47" s="4">
        <f t="shared" si="3"/>
        <v>465160</v>
      </c>
    </row>
    <row r="48" spans="1:21" x14ac:dyDescent="0.2">
      <c r="A48" s="16" t="s">
        <v>190</v>
      </c>
      <c r="B48" s="4">
        <v>500</v>
      </c>
      <c r="C48" s="4">
        <v>1400</v>
      </c>
      <c r="D48" s="4">
        <v>-900</v>
      </c>
      <c r="E48" s="4">
        <v>-22980000</v>
      </c>
      <c r="F48" s="4">
        <f t="shared" si="0"/>
        <v>1693502127</v>
      </c>
      <c r="R48" s="5">
        <v>1.2E-2</v>
      </c>
      <c r="S48" s="4">
        <v>465160</v>
      </c>
      <c r="T48" s="4">
        <f t="shared" si="2"/>
        <v>655834</v>
      </c>
      <c r="U48" s="4">
        <f t="shared" si="3"/>
        <v>524253</v>
      </c>
    </row>
    <row r="49" spans="1:21" x14ac:dyDescent="0.2">
      <c r="A49" s="16" t="s">
        <v>189</v>
      </c>
      <c r="B49" s="4">
        <v>3800</v>
      </c>
      <c r="C49" s="4">
        <v>18200</v>
      </c>
      <c r="D49" s="4">
        <v>-14400</v>
      </c>
      <c r="E49" s="4">
        <v>-365480000</v>
      </c>
      <c r="F49" s="4">
        <f t="shared" si="0"/>
        <v>1716482127</v>
      </c>
      <c r="R49" s="5">
        <v>2E-3</v>
      </c>
      <c r="S49" s="4">
        <v>524253</v>
      </c>
      <c r="T49" s="4">
        <f t="shared" si="2"/>
        <v>475014.5</v>
      </c>
      <c r="U49" s="4">
        <f t="shared" si="3"/>
        <v>662205</v>
      </c>
    </row>
    <row r="50" spans="1:21" x14ac:dyDescent="0.2">
      <c r="A50" s="16" t="s">
        <v>188</v>
      </c>
      <c r="B50" s="4">
        <v>0</v>
      </c>
      <c r="C50" s="4">
        <v>1600</v>
      </c>
      <c r="D50" s="4">
        <v>-1600</v>
      </c>
      <c r="E50" s="4">
        <v>-40560000</v>
      </c>
      <c r="F50" s="4">
        <f t="shared" si="0"/>
        <v>2081962127</v>
      </c>
      <c r="R50" s="5">
        <v>0</v>
      </c>
      <c r="S50" s="4">
        <v>662205</v>
      </c>
      <c r="T50" s="4">
        <f t="shared" si="2"/>
        <v>1083925.5</v>
      </c>
      <c r="U50" s="4">
        <f t="shared" si="3"/>
        <v>311584</v>
      </c>
    </row>
    <row r="51" spans="1:21" x14ac:dyDescent="0.2">
      <c r="A51" s="16" t="s">
        <v>187</v>
      </c>
      <c r="B51" s="4">
        <v>800</v>
      </c>
      <c r="C51" s="4">
        <v>8600</v>
      </c>
      <c r="D51" s="4">
        <v>-7800</v>
      </c>
      <c r="E51" s="4">
        <v>-195730000</v>
      </c>
      <c r="F51" s="4">
        <f t="shared" si="0"/>
        <v>2122522127</v>
      </c>
      <c r="R51" s="5">
        <v>0</v>
      </c>
      <c r="S51" s="4">
        <v>746810</v>
      </c>
      <c r="T51" s="4">
        <f t="shared" si="2"/>
        <v>699247.5</v>
      </c>
      <c r="U51" s="4">
        <f t="shared" si="3"/>
        <v>311584</v>
      </c>
    </row>
    <row r="52" spans="1:21" x14ac:dyDescent="0.2">
      <c r="A52" s="16" t="s">
        <v>186</v>
      </c>
      <c r="B52" s="4">
        <v>5600</v>
      </c>
      <c r="C52" s="4">
        <v>0</v>
      </c>
      <c r="D52" s="4">
        <v>5600</v>
      </c>
      <c r="E52" s="4">
        <v>141770000</v>
      </c>
      <c r="F52" s="4">
        <f t="shared" si="0"/>
        <v>2318252127</v>
      </c>
      <c r="R52" s="5">
        <v>-3.9000000000000003E-3</v>
      </c>
      <c r="S52" s="4">
        <v>901254</v>
      </c>
      <c r="T52" s="4">
        <f t="shared" si="2"/>
        <v>1170121</v>
      </c>
      <c r="U52" s="4">
        <f t="shared" si="3"/>
        <v>311584</v>
      </c>
    </row>
    <row r="53" spans="1:21" x14ac:dyDescent="0.2">
      <c r="A53" s="16" t="s">
        <v>185</v>
      </c>
      <c r="B53" s="4">
        <v>17500</v>
      </c>
      <c r="C53" s="4">
        <v>7200</v>
      </c>
      <c r="D53" s="4">
        <v>10300</v>
      </c>
      <c r="E53" s="4">
        <v>262730000</v>
      </c>
      <c r="F53" s="4">
        <f t="shared" si="0"/>
        <v>2176482127</v>
      </c>
      <c r="R53" s="5">
        <v>6.0000000000000001E-3</v>
      </c>
      <c r="S53" s="4">
        <v>1224209</v>
      </c>
      <c r="T53" s="4">
        <f t="shared" si="2"/>
        <v>1278908.5</v>
      </c>
      <c r="U53" s="4">
        <f t="shared" si="3"/>
        <v>311584</v>
      </c>
    </row>
    <row r="54" spans="1:21" x14ac:dyDescent="0.2">
      <c r="A54" s="16" t="s">
        <v>184</v>
      </c>
      <c r="B54" s="4">
        <v>9600</v>
      </c>
      <c r="C54" s="4">
        <v>0</v>
      </c>
      <c r="D54" s="4">
        <v>9600</v>
      </c>
      <c r="E54" s="4">
        <v>233600000</v>
      </c>
      <c r="F54" s="4">
        <f t="shared" si="0"/>
        <v>1913752127</v>
      </c>
      <c r="R54" s="5">
        <v>4.8300000000000003E-2</v>
      </c>
      <c r="S54" s="4">
        <v>879948</v>
      </c>
      <c r="T54" s="4">
        <f t="shared" si="2"/>
        <v>474861.5</v>
      </c>
      <c r="U54" s="4">
        <f t="shared" si="3"/>
        <v>287824</v>
      </c>
    </row>
    <row r="55" spans="1:21" x14ac:dyDescent="0.2">
      <c r="A55" s="16" t="s">
        <v>183</v>
      </c>
      <c r="B55" s="4">
        <v>5800</v>
      </c>
      <c r="C55" s="4">
        <v>0</v>
      </c>
      <c r="D55" s="4">
        <v>5800</v>
      </c>
      <c r="E55" s="4">
        <v>138290000</v>
      </c>
      <c r="F55" s="4">
        <f t="shared" si="0"/>
        <v>1680152127</v>
      </c>
      <c r="R55" s="5">
        <v>8.5000000000000006E-3</v>
      </c>
      <c r="S55" s="4">
        <v>311584</v>
      </c>
      <c r="T55" s="4">
        <f t="shared" si="2"/>
        <v>359652</v>
      </c>
      <c r="U55" s="4">
        <f t="shared" si="3"/>
        <v>287824</v>
      </c>
    </row>
    <row r="56" spans="1:21" x14ac:dyDescent="0.2">
      <c r="A56" s="16" t="s">
        <v>182</v>
      </c>
      <c r="B56" s="4">
        <v>5800</v>
      </c>
      <c r="C56" s="4">
        <v>3600</v>
      </c>
      <c r="D56" s="4">
        <v>2200</v>
      </c>
      <c r="E56" s="4">
        <v>52263902</v>
      </c>
      <c r="F56" s="4">
        <f t="shared" si="0"/>
        <v>1541862127</v>
      </c>
      <c r="R56" s="5">
        <v>-1.04E-2</v>
      </c>
      <c r="S56" s="4">
        <v>342651</v>
      </c>
      <c r="T56" s="4">
        <f t="shared" si="2"/>
        <v>673178</v>
      </c>
      <c r="U56" s="4">
        <f t="shared" si="3"/>
        <v>287824</v>
      </c>
    </row>
    <row r="57" spans="1:21" x14ac:dyDescent="0.2">
      <c r="A57" s="16" t="s">
        <v>181</v>
      </c>
      <c r="B57" s="4">
        <v>21600</v>
      </c>
      <c r="C57" s="4">
        <v>53700</v>
      </c>
      <c r="D57" s="4">
        <v>-32100</v>
      </c>
      <c r="E57" s="4">
        <v>-770550000</v>
      </c>
      <c r="F57" s="4">
        <f t="shared" si="0"/>
        <v>1489598225</v>
      </c>
      <c r="R57" s="5">
        <v>-4.0999999999999995E-3</v>
      </c>
      <c r="S57" s="4">
        <v>467150</v>
      </c>
      <c r="T57" s="4">
        <f t="shared" si="2"/>
        <v>970365</v>
      </c>
      <c r="U57" s="4">
        <f t="shared" si="3"/>
        <v>287824</v>
      </c>
    </row>
    <row r="58" spans="1:21" x14ac:dyDescent="0.2">
      <c r="A58" s="16" t="s">
        <v>180</v>
      </c>
      <c r="B58" s="4">
        <v>3700</v>
      </c>
      <c r="C58" s="4">
        <v>1200</v>
      </c>
      <c r="D58" s="4">
        <v>2500</v>
      </c>
      <c r="E58" s="4">
        <v>59370000</v>
      </c>
      <c r="F58" s="4">
        <f t="shared" si="0"/>
        <v>2260148225</v>
      </c>
      <c r="R58" s="5">
        <v>5.2699999999999997E-2</v>
      </c>
      <c r="S58" s="4">
        <v>787415</v>
      </c>
      <c r="T58" s="4">
        <f t="shared" si="2"/>
        <v>465474.5</v>
      </c>
      <c r="U58" s="4">
        <f t="shared" si="3"/>
        <v>287824</v>
      </c>
    </row>
    <row r="59" spans="1:21" x14ac:dyDescent="0.2">
      <c r="A59" s="16" t="s">
        <v>179</v>
      </c>
      <c r="B59" s="4">
        <v>3200</v>
      </c>
      <c r="C59" s="4">
        <v>16300</v>
      </c>
      <c r="D59" s="4">
        <v>-13100</v>
      </c>
      <c r="E59" s="4">
        <v>-294890000</v>
      </c>
      <c r="F59" s="4">
        <f t="shared" si="0"/>
        <v>2200778225</v>
      </c>
      <c r="R59" s="5">
        <v>-2.0999999999999999E-3</v>
      </c>
      <c r="S59" s="4">
        <v>287824</v>
      </c>
      <c r="T59" s="4">
        <f t="shared" si="2"/>
        <v>1489545.5</v>
      </c>
      <c r="U59" s="4">
        <f t="shared" si="3"/>
        <v>497241</v>
      </c>
    </row>
    <row r="60" spans="1:21" x14ac:dyDescent="0.2">
      <c r="A60" s="16" t="s">
        <v>178</v>
      </c>
      <c r="B60" s="4">
        <v>55080</v>
      </c>
      <c r="C60" s="4">
        <v>400</v>
      </c>
      <c r="D60" s="4">
        <v>54680</v>
      </c>
      <c r="E60" s="4">
        <v>1241652575</v>
      </c>
      <c r="F60" s="4">
        <f t="shared" si="0"/>
        <v>2495668225</v>
      </c>
      <c r="R60" s="5">
        <v>-2.76E-2</v>
      </c>
      <c r="S60" s="4">
        <v>1421041</v>
      </c>
      <c r="T60" s="4">
        <f t="shared" si="2"/>
        <v>863894.5</v>
      </c>
      <c r="U60" s="4">
        <f t="shared" si="3"/>
        <v>376653</v>
      </c>
    </row>
    <row r="61" spans="1:21" x14ac:dyDescent="0.2">
      <c r="A61" s="16" t="s">
        <v>177</v>
      </c>
      <c r="B61" s="4">
        <v>0</v>
      </c>
      <c r="C61" s="4">
        <v>6400</v>
      </c>
      <c r="D61" s="4">
        <v>-6400</v>
      </c>
      <c r="E61" s="4">
        <v>-156800000</v>
      </c>
      <c r="F61" s="4">
        <f t="shared" si="0"/>
        <v>1254015650</v>
      </c>
      <c r="R61" s="5">
        <v>-4.0800000000000003E-2</v>
      </c>
      <c r="S61" s="4">
        <v>497241</v>
      </c>
      <c r="T61" s="4">
        <f t="shared" si="2"/>
        <v>1080317.5</v>
      </c>
      <c r="U61" s="4">
        <f t="shared" si="3"/>
        <v>376653</v>
      </c>
    </row>
    <row r="62" spans="1:21" x14ac:dyDescent="0.2">
      <c r="A62" s="16" t="s">
        <v>176</v>
      </c>
      <c r="B62" s="4">
        <v>17600</v>
      </c>
      <c r="C62" s="4">
        <v>0</v>
      </c>
      <c r="D62" s="4">
        <v>17600</v>
      </c>
      <c r="E62" s="4">
        <v>397600000</v>
      </c>
      <c r="F62" s="4">
        <f t="shared" si="0"/>
        <v>1410815650</v>
      </c>
      <c r="R62" s="5">
        <v>6.5299999999999997E-2</v>
      </c>
      <c r="S62" s="4">
        <v>1116033</v>
      </c>
      <c r="T62" s="4">
        <f t="shared" si="2"/>
        <v>1296767.5</v>
      </c>
      <c r="U62" s="4">
        <f t="shared" si="3"/>
        <v>376653</v>
      </c>
    </row>
    <row r="63" spans="1:21" x14ac:dyDescent="0.2">
      <c r="A63" s="16" t="s">
        <v>175</v>
      </c>
      <c r="B63" s="4">
        <v>17700</v>
      </c>
      <c r="C63" s="4">
        <v>13600</v>
      </c>
      <c r="D63" s="4">
        <v>4100</v>
      </c>
      <c r="E63" s="4">
        <v>91170000</v>
      </c>
      <c r="F63" s="4">
        <f t="shared" si="0"/>
        <v>1013215650</v>
      </c>
      <c r="R63" s="5">
        <v>-6.88E-2</v>
      </c>
      <c r="S63" s="4">
        <v>1677869</v>
      </c>
      <c r="T63" s="4">
        <f t="shared" si="2"/>
        <v>1291032</v>
      </c>
      <c r="U63" s="4">
        <f t="shared" si="3"/>
        <v>376653</v>
      </c>
    </row>
    <row r="64" spans="1:21" x14ac:dyDescent="0.2">
      <c r="A64" s="16" t="s">
        <v>174</v>
      </c>
      <c r="B64" s="4">
        <v>0</v>
      </c>
      <c r="C64" s="4">
        <v>31500</v>
      </c>
      <c r="D64" s="4">
        <v>-31500</v>
      </c>
      <c r="E64" s="4">
        <v>-790950000</v>
      </c>
      <c r="F64" s="4">
        <f t="shared" si="0"/>
        <v>922045650</v>
      </c>
      <c r="R64" s="5">
        <v>-1.9799999999999998E-2</v>
      </c>
      <c r="S64" s="4">
        <v>638139</v>
      </c>
      <c r="T64" s="4">
        <f t="shared" si="2"/>
        <v>863746.5</v>
      </c>
      <c r="U64" s="4">
        <f t="shared" si="3"/>
        <v>376653</v>
      </c>
    </row>
    <row r="65" spans="1:21" x14ac:dyDescent="0.2">
      <c r="A65" s="16" t="s">
        <v>173</v>
      </c>
      <c r="B65" s="4">
        <v>0</v>
      </c>
      <c r="C65" s="4">
        <v>26100</v>
      </c>
      <c r="D65" s="4">
        <v>-26100</v>
      </c>
      <c r="E65" s="4">
        <v>-642140000</v>
      </c>
      <c r="F65" s="4">
        <f t="shared" si="0"/>
        <v>1712995650</v>
      </c>
      <c r="R65" s="5">
        <v>2.0299999999999999E-2</v>
      </c>
      <c r="S65" s="4">
        <v>376653</v>
      </c>
      <c r="T65" s="4">
        <f t="shared" si="2"/>
        <v>1243688</v>
      </c>
      <c r="U65" s="4">
        <f t="shared" si="3"/>
        <v>643125</v>
      </c>
    </row>
    <row r="66" spans="1:21" x14ac:dyDescent="0.2">
      <c r="A66" s="16" t="s">
        <v>172</v>
      </c>
      <c r="B66" s="4">
        <v>5000</v>
      </c>
      <c r="C66" s="4">
        <v>74300</v>
      </c>
      <c r="D66" s="4">
        <v>-69300</v>
      </c>
      <c r="E66" s="4">
        <v>-1739400000</v>
      </c>
      <c r="F66" s="4">
        <f t="shared" si="0"/>
        <v>2355135650</v>
      </c>
      <c r="R66" s="5">
        <v>-2.1700000000000001E-2</v>
      </c>
      <c r="S66" s="4">
        <v>879206</v>
      </c>
      <c r="T66" s="4">
        <f t="shared" si="2"/>
        <v>1127738</v>
      </c>
      <c r="U66" s="4">
        <f t="shared" si="3"/>
        <v>643125</v>
      </c>
    </row>
    <row r="67" spans="1:21" x14ac:dyDescent="0.2">
      <c r="A67" s="16" t="s">
        <v>171</v>
      </c>
      <c r="B67" s="4">
        <v>12300</v>
      </c>
      <c r="C67" s="4">
        <v>2500</v>
      </c>
      <c r="D67" s="4">
        <v>9800</v>
      </c>
      <c r="E67" s="4">
        <v>243590000</v>
      </c>
      <c r="F67" s="4">
        <f t="shared" si="0"/>
        <v>4094535650</v>
      </c>
      <c r="R67" s="5">
        <v>3.7000000000000005E-2</v>
      </c>
      <c r="S67" s="4">
        <v>1153315</v>
      </c>
      <c r="T67" s="4">
        <f t="shared" si="2"/>
        <v>774648.5</v>
      </c>
      <c r="U67" s="4">
        <f t="shared" si="3"/>
        <v>643125</v>
      </c>
    </row>
    <row r="68" spans="1:21" x14ac:dyDescent="0.2">
      <c r="A68" s="16" t="s">
        <v>170</v>
      </c>
      <c r="B68" s="4">
        <v>26500</v>
      </c>
      <c r="C68" s="4">
        <v>1000</v>
      </c>
      <c r="D68" s="4">
        <v>25500</v>
      </c>
      <c r="E68" s="4">
        <v>639330000</v>
      </c>
      <c r="F68" s="4">
        <f t="shared" si="0"/>
        <v>3850945650</v>
      </c>
      <c r="R68" s="5">
        <v>-2.6000000000000002E-2</v>
      </c>
      <c r="S68" s="4">
        <v>643125</v>
      </c>
      <c r="T68" s="4">
        <f t="shared" si="2"/>
        <v>1135404</v>
      </c>
      <c r="U68" s="4">
        <f t="shared" si="3"/>
        <v>915666</v>
      </c>
    </row>
    <row r="69" spans="1:21" x14ac:dyDescent="0.2">
      <c r="A69" s="16" t="s">
        <v>169</v>
      </c>
      <c r="B69" s="4">
        <v>125900</v>
      </c>
      <c r="C69" s="4">
        <v>15600</v>
      </c>
      <c r="D69" s="4">
        <v>110300</v>
      </c>
      <c r="E69" s="4">
        <v>2800360000</v>
      </c>
      <c r="F69" s="4">
        <f t="shared" si="0"/>
        <v>3211615650</v>
      </c>
      <c r="R69" s="5">
        <v>-3.8399999999999997E-2</v>
      </c>
      <c r="S69" s="4">
        <v>1558050</v>
      </c>
      <c r="T69" s="4">
        <f t="shared" si="2"/>
        <v>1445748</v>
      </c>
      <c r="U69" s="4">
        <f t="shared" si="3"/>
        <v>915666</v>
      </c>
    </row>
    <row r="70" spans="1:21" x14ac:dyDescent="0.2">
      <c r="A70" s="16" t="s">
        <v>168</v>
      </c>
      <c r="B70" s="4">
        <v>400</v>
      </c>
      <c r="C70" s="4">
        <v>5000</v>
      </c>
      <c r="D70" s="4">
        <v>-4600</v>
      </c>
      <c r="E70" s="4">
        <v>-125790000</v>
      </c>
      <c r="F70" s="4">
        <f t="shared" si="0"/>
        <v>411255650</v>
      </c>
      <c r="R70" s="5">
        <v>-5.96E-2</v>
      </c>
      <c r="S70" s="4">
        <v>1230548</v>
      </c>
      <c r="T70" s="4">
        <f t="shared" si="2"/>
        <v>1816285.5</v>
      </c>
      <c r="U70" s="4">
        <f t="shared" si="3"/>
        <v>915666</v>
      </c>
    </row>
    <row r="71" spans="1:21" x14ac:dyDescent="0.2">
      <c r="A71" s="16" t="s">
        <v>167</v>
      </c>
      <c r="B71" s="4">
        <v>1000</v>
      </c>
      <c r="C71" s="4">
        <v>10100</v>
      </c>
      <c r="D71" s="4">
        <v>-9100</v>
      </c>
      <c r="E71" s="4">
        <v>-253960000</v>
      </c>
      <c r="F71" s="4">
        <f t="shared" si="0"/>
        <v>537045650</v>
      </c>
      <c r="R71" s="5">
        <v>-3.32E-2</v>
      </c>
      <c r="S71" s="4">
        <v>1044602</v>
      </c>
      <c r="T71" s="4">
        <f>AVERAGE(S72,S81)</f>
        <v>1043009</v>
      </c>
      <c r="U71" s="4">
        <f t="shared" si="3"/>
        <v>915666</v>
      </c>
    </row>
    <row r="72" spans="1:21" x14ac:dyDescent="0.2">
      <c r="A72" s="16" t="s">
        <v>166</v>
      </c>
      <c r="B72" s="4">
        <v>17500</v>
      </c>
      <c r="C72" s="4">
        <v>7500</v>
      </c>
      <c r="D72" s="4">
        <v>10000</v>
      </c>
      <c r="E72" s="4">
        <v>283410000</v>
      </c>
      <c r="F72" s="4">
        <f t="shared" si="0"/>
        <v>791005650</v>
      </c>
      <c r="R72" s="5">
        <v>-6.8999999999999999E-3</v>
      </c>
      <c r="S72" s="4">
        <v>915666</v>
      </c>
      <c r="U72" s="4">
        <f t="shared" si="3"/>
        <v>906172</v>
      </c>
    </row>
    <row r="73" spans="1:21" x14ac:dyDescent="0.2">
      <c r="A73" s="16" t="s">
        <v>165</v>
      </c>
      <c r="B73" s="4">
        <v>16900</v>
      </c>
      <c r="C73" s="4">
        <v>2600</v>
      </c>
      <c r="D73" s="4">
        <v>14300</v>
      </c>
      <c r="E73" s="4">
        <v>407750000</v>
      </c>
      <c r="F73" s="4">
        <f t="shared" si="0"/>
        <v>507595650</v>
      </c>
      <c r="R73" s="5">
        <v>1.77E-2</v>
      </c>
      <c r="S73" s="4">
        <v>1943925</v>
      </c>
      <c r="U73" s="4">
        <f t="shared" ref="U73:U75" si="4">MIN(S74:S78)</f>
        <v>712758</v>
      </c>
    </row>
    <row r="74" spans="1:21" x14ac:dyDescent="0.2">
      <c r="A74" s="16" t="s">
        <v>164</v>
      </c>
      <c r="B74" s="4">
        <v>2000</v>
      </c>
      <c r="C74" s="4">
        <v>1900</v>
      </c>
      <c r="D74" s="4">
        <v>100</v>
      </c>
      <c r="E74" s="4">
        <v>1000000</v>
      </c>
      <c r="F74" s="4">
        <f t="shared" si="0"/>
        <v>99845650</v>
      </c>
      <c r="R74" s="5">
        <v>2.1700000000000001E-2</v>
      </c>
      <c r="S74" s="4">
        <v>1350840</v>
      </c>
      <c r="U74" s="4">
        <f t="shared" si="4"/>
        <v>712758</v>
      </c>
    </row>
    <row r="75" spans="1:21" x14ac:dyDescent="0.2">
      <c r="A75" s="16" t="s">
        <v>163</v>
      </c>
      <c r="B75" s="4">
        <v>0</v>
      </c>
      <c r="C75" s="4">
        <v>29100</v>
      </c>
      <c r="D75" s="4">
        <v>-29100</v>
      </c>
      <c r="E75" s="4">
        <v>-816430000</v>
      </c>
      <c r="F75" s="4">
        <f t="shared" si="0"/>
        <v>98845650</v>
      </c>
      <c r="R75" s="5">
        <v>7.3000000000000001E-3</v>
      </c>
      <c r="S75" s="4">
        <v>1608170</v>
      </c>
      <c r="U75" s="4">
        <f t="shared" si="4"/>
        <v>712758</v>
      </c>
    </row>
    <row r="76" spans="1:21" x14ac:dyDescent="0.2">
      <c r="A76" s="16" t="s">
        <v>162</v>
      </c>
      <c r="B76" s="4">
        <v>1007</v>
      </c>
      <c r="C76" s="4">
        <v>26300</v>
      </c>
      <c r="D76" s="4">
        <v>-25293</v>
      </c>
      <c r="E76" s="4">
        <v>-683470000</v>
      </c>
      <c r="F76" s="4">
        <f t="shared" si="0"/>
        <v>915275650</v>
      </c>
      <c r="R76" s="5">
        <v>1.29E-2</v>
      </c>
      <c r="S76" s="4">
        <v>1102161</v>
      </c>
      <c r="U76" s="4">
        <f>MIN(S77:S81)</f>
        <v>712758</v>
      </c>
    </row>
    <row r="77" spans="1:21" x14ac:dyDescent="0.2">
      <c r="A77" s="16" t="s">
        <v>161</v>
      </c>
      <c r="B77" s="4">
        <v>10700</v>
      </c>
      <c r="C77" s="4">
        <v>26000</v>
      </c>
      <c r="D77" s="4">
        <v>-15300</v>
      </c>
      <c r="E77" s="4">
        <v>-406910000</v>
      </c>
      <c r="F77" s="4">
        <f t="shared" si="0"/>
        <v>1598745650</v>
      </c>
      <c r="R77" s="5">
        <v>5.6000000000000008E-3</v>
      </c>
      <c r="S77" s="4">
        <v>906172</v>
      </c>
    </row>
    <row r="78" spans="1:21" x14ac:dyDescent="0.2">
      <c r="A78" s="16" t="s">
        <v>160</v>
      </c>
      <c r="B78" s="4">
        <v>12458</v>
      </c>
      <c r="C78" s="4">
        <v>31300</v>
      </c>
      <c r="D78" s="4">
        <v>-18842</v>
      </c>
      <c r="E78" s="4">
        <v>-520210000</v>
      </c>
      <c r="F78" s="4">
        <f t="shared" si="0"/>
        <v>2005655650</v>
      </c>
      <c r="R78" s="5">
        <v>-2.52E-2</v>
      </c>
      <c r="S78" s="4">
        <v>712758</v>
      </c>
    </row>
    <row r="79" spans="1:21" x14ac:dyDescent="0.2">
      <c r="A79" s="16" t="s">
        <v>159</v>
      </c>
      <c r="B79" s="4">
        <v>57630</v>
      </c>
      <c r="C79" s="4">
        <v>5000</v>
      </c>
      <c r="D79" s="4">
        <v>52630</v>
      </c>
      <c r="E79" s="4">
        <v>1404660000</v>
      </c>
      <c r="F79" s="4">
        <f t="shared" si="0"/>
        <v>2525865650</v>
      </c>
      <c r="R79" s="5">
        <v>3.3599999999999998E-2</v>
      </c>
      <c r="S79" s="4">
        <v>1660948</v>
      </c>
    </row>
    <row r="80" spans="1:21" x14ac:dyDescent="0.2">
      <c r="A80" s="16" t="s">
        <v>158</v>
      </c>
      <c r="B80" s="4">
        <v>36300</v>
      </c>
      <c r="C80" s="4">
        <v>9700</v>
      </c>
      <c r="D80" s="4">
        <v>26600</v>
      </c>
      <c r="E80" s="4">
        <v>715150000</v>
      </c>
      <c r="F80" s="4">
        <f>E80+F81</f>
        <v>1121205650</v>
      </c>
      <c r="R80" s="5">
        <v>-5.4600000000000003E-2</v>
      </c>
      <c r="S80" s="4">
        <v>2587969</v>
      </c>
    </row>
    <row r="81" spans="1:22" x14ac:dyDescent="0.2">
      <c r="A81" s="16" t="s">
        <v>157</v>
      </c>
      <c r="B81" s="4">
        <v>25100</v>
      </c>
      <c r="C81" s="4">
        <v>10800</v>
      </c>
      <c r="D81" s="4">
        <v>14300</v>
      </c>
      <c r="E81" s="4">
        <v>406055650</v>
      </c>
      <c r="F81" s="4">
        <f>E81</f>
        <v>406055650</v>
      </c>
      <c r="R81" s="5">
        <v>-5.1999999999999998E-3</v>
      </c>
      <c r="S81" s="4">
        <v>1170352</v>
      </c>
    </row>
    <row r="82" spans="1:22" x14ac:dyDescent="0.2">
      <c r="A82" s="2"/>
      <c r="B82" s="4"/>
      <c r="C82" s="4"/>
      <c r="D82" s="4"/>
      <c r="E82" s="4"/>
      <c r="F82" s="4">
        <f>E82</f>
        <v>0</v>
      </c>
      <c r="G82" s="4"/>
      <c r="H82" s="4"/>
      <c r="I82" s="4"/>
      <c r="J82" s="4"/>
      <c r="K82" s="4"/>
      <c r="L82" s="4"/>
      <c r="M82" s="4"/>
      <c r="N82" s="4"/>
      <c r="O82" s="4"/>
      <c r="P82" s="4"/>
      <c r="Q82" s="4"/>
      <c r="R82" s="4"/>
      <c r="S82" s="4"/>
      <c r="T82" s="5"/>
      <c r="U82" s="5"/>
      <c r="V82" s="5"/>
    </row>
    <row r="83" spans="1:22" x14ac:dyDescent="0.2">
      <c r="A83" s="2"/>
      <c r="B83" s="4"/>
      <c r="C83" s="4"/>
      <c r="D83" s="4"/>
      <c r="E83" s="4"/>
      <c r="F83" s="4"/>
      <c r="G83" s="4"/>
      <c r="H83" s="4"/>
      <c r="I83" s="4"/>
      <c r="J83" s="4"/>
      <c r="K83" s="4"/>
      <c r="L83" s="4"/>
      <c r="M83" s="4"/>
      <c r="N83" s="4"/>
      <c r="O83" s="4"/>
      <c r="P83" s="4"/>
      <c r="Q83" s="4"/>
      <c r="R83" s="4"/>
      <c r="S83" s="4"/>
      <c r="T83" s="5"/>
      <c r="U83" s="5"/>
      <c r="V83" s="5"/>
    </row>
    <row r="84" spans="1:22" x14ac:dyDescent="0.2">
      <c r="A84" s="2"/>
      <c r="B84" s="4"/>
      <c r="C84" s="4"/>
      <c r="D84" s="4"/>
      <c r="E84" s="4"/>
      <c r="F84" s="4"/>
      <c r="G84" s="4"/>
      <c r="H84" s="4"/>
      <c r="I84" s="4"/>
      <c r="J84" s="4"/>
      <c r="K84" s="4"/>
      <c r="L84" s="4"/>
      <c r="M84" s="4"/>
      <c r="N84" s="4"/>
      <c r="O84" s="4"/>
      <c r="P84" s="4"/>
      <c r="Q84" s="4"/>
      <c r="R84" s="4"/>
      <c r="S84" s="4"/>
      <c r="T84" s="5"/>
      <c r="U84" s="5"/>
      <c r="V84" s="5"/>
    </row>
    <row r="85" spans="1:22" x14ac:dyDescent="0.2">
      <c r="A85" s="2"/>
      <c r="B85" s="4"/>
      <c r="C85" s="4"/>
      <c r="D85" s="4"/>
      <c r="E85" s="4"/>
      <c r="F85" s="4"/>
      <c r="G85" s="4"/>
      <c r="H85" s="4"/>
      <c r="I85" s="4"/>
      <c r="J85" s="4"/>
      <c r="K85" s="4"/>
      <c r="L85" s="4"/>
      <c r="M85" s="4"/>
      <c r="N85" s="4"/>
      <c r="O85" s="4"/>
      <c r="P85" s="4"/>
      <c r="Q85" s="4"/>
      <c r="R85" s="4"/>
      <c r="S85" s="4"/>
      <c r="T85" s="5"/>
      <c r="U85" s="5"/>
      <c r="V85" s="5"/>
    </row>
    <row r="86" spans="1:22" x14ac:dyDescent="0.2">
      <c r="A86" s="2"/>
      <c r="B86" s="4"/>
      <c r="C86" s="4"/>
      <c r="D86" s="4"/>
      <c r="E86" s="4"/>
      <c r="F86" s="4"/>
      <c r="G86" s="4"/>
      <c r="H86" s="4"/>
      <c r="I86" s="4"/>
      <c r="J86" s="4"/>
      <c r="K86" s="4"/>
      <c r="L86" s="4"/>
      <c r="M86" s="4"/>
      <c r="N86" s="4"/>
      <c r="O86" s="4"/>
      <c r="P86" s="4"/>
      <c r="Q86" s="4"/>
      <c r="R86" s="4"/>
      <c r="S86" s="4"/>
      <c r="T86" s="5"/>
      <c r="U86" s="5"/>
      <c r="V86" s="5"/>
    </row>
    <row r="87" spans="1:22" x14ac:dyDescent="0.2">
      <c r="A87" s="2"/>
      <c r="B87" s="4"/>
      <c r="C87" s="4"/>
      <c r="D87" s="4"/>
      <c r="E87" s="4"/>
      <c r="F87" s="4"/>
      <c r="G87" s="4"/>
      <c r="H87" s="4"/>
      <c r="I87" s="4"/>
      <c r="J87" s="4"/>
      <c r="K87" s="4"/>
      <c r="L87" s="4"/>
      <c r="M87" s="4"/>
      <c r="N87" s="4"/>
      <c r="O87" s="4"/>
      <c r="P87" s="4"/>
      <c r="Q87" s="4"/>
      <c r="R87" s="4"/>
      <c r="S87" s="4"/>
      <c r="T87" s="5"/>
      <c r="U87" s="5"/>
      <c r="V87" s="5"/>
    </row>
    <row r="88" spans="1:22" x14ac:dyDescent="0.2">
      <c r="A88" s="2"/>
      <c r="B88" s="4"/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5"/>
      <c r="U88" s="5"/>
      <c r="V88" s="5"/>
    </row>
    <row r="89" spans="1:22" x14ac:dyDescent="0.2">
      <c r="A89" s="2"/>
      <c r="B89" s="4"/>
      <c r="C89" s="4"/>
      <c r="D89" s="4"/>
      <c r="E89" s="4"/>
      <c r="F89" s="4"/>
      <c r="G89" s="4"/>
      <c r="H89" s="4"/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  <c r="T89" s="5"/>
      <c r="U89" s="5"/>
      <c r="V89" s="5"/>
    </row>
    <row r="90" spans="1:22" x14ac:dyDescent="0.2">
      <c r="A90" s="2"/>
      <c r="B90" s="4"/>
      <c r="C90" s="4"/>
      <c r="D90" s="4"/>
      <c r="E90" s="4"/>
      <c r="F90" s="4"/>
      <c r="G90" s="4"/>
      <c r="H90" s="4"/>
      <c r="I90" s="4"/>
      <c r="J90" s="4"/>
      <c r="K90" s="4"/>
      <c r="L90" s="4"/>
      <c r="M90" s="4"/>
      <c r="N90" s="4"/>
      <c r="O90" s="4"/>
      <c r="P90" s="4"/>
      <c r="Q90" s="4"/>
      <c r="R90" s="4"/>
      <c r="S90" s="4"/>
      <c r="T90" s="5"/>
      <c r="U90" s="5"/>
      <c r="V90" s="5"/>
    </row>
    <row r="91" spans="1:22" x14ac:dyDescent="0.2">
      <c r="A91" s="2"/>
      <c r="B91" s="4"/>
      <c r="C91" s="4"/>
      <c r="D91" s="4"/>
      <c r="E91" s="4"/>
      <c r="F91" s="4"/>
      <c r="G91" s="4"/>
      <c r="H91" s="4"/>
      <c r="I91" s="4"/>
      <c r="J91" s="4"/>
      <c r="K91" s="4"/>
      <c r="L91" s="4"/>
      <c r="M91" s="4"/>
      <c r="N91" s="4"/>
      <c r="O91" s="4"/>
      <c r="P91" s="4"/>
      <c r="Q91" s="4"/>
      <c r="R91" s="4"/>
      <c r="S91" s="4"/>
      <c r="T91" s="5"/>
      <c r="U91" s="5"/>
      <c r="V91" s="5"/>
    </row>
    <row r="92" spans="1:22" x14ac:dyDescent="0.2">
      <c r="A92" s="6"/>
      <c r="B92" s="4"/>
      <c r="C92" s="4"/>
      <c r="D92" s="4"/>
      <c r="E92" s="4"/>
      <c r="F92" s="4"/>
      <c r="G92" s="4"/>
      <c r="H92" s="4"/>
      <c r="I92" s="4"/>
      <c r="J92" s="4"/>
      <c r="K92" s="4"/>
      <c r="L92" s="4"/>
      <c r="M92" s="4"/>
      <c r="N92" s="4"/>
      <c r="O92" s="4"/>
      <c r="P92" s="4"/>
      <c r="Q92" s="4"/>
      <c r="R92" s="4"/>
      <c r="S92" s="4"/>
      <c r="T92" s="5"/>
      <c r="U92" s="5"/>
      <c r="V92" s="5"/>
    </row>
    <row r="93" spans="1:22" x14ac:dyDescent="0.2">
      <c r="A93" s="6"/>
      <c r="B93" s="4"/>
      <c r="C93" s="4"/>
      <c r="D93" s="4"/>
      <c r="E93" s="4"/>
      <c r="F93" s="4"/>
      <c r="G93" s="4"/>
      <c r="H93" s="4"/>
      <c r="I93" s="4"/>
      <c r="J93" s="4"/>
      <c r="K93" s="4"/>
      <c r="L93" s="4"/>
      <c r="M93" s="4"/>
      <c r="N93" s="4"/>
      <c r="O93" s="4"/>
      <c r="P93" s="4"/>
      <c r="Q93" s="4"/>
      <c r="R93" s="4"/>
      <c r="S93" s="4"/>
      <c r="T93" s="5"/>
      <c r="U93" s="5"/>
      <c r="V93" s="5"/>
    </row>
    <row r="94" spans="1:22" x14ac:dyDescent="0.2">
      <c r="A94" s="6"/>
      <c r="B94" s="4"/>
      <c r="C94" s="4"/>
      <c r="D94" s="4"/>
      <c r="E94" s="4"/>
      <c r="F94" s="4"/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5"/>
      <c r="U94" s="5"/>
      <c r="V94" s="5"/>
    </row>
    <row r="95" spans="1:22" x14ac:dyDescent="0.2">
      <c r="A95" s="6"/>
      <c r="B95" s="4"/>
      <c r="C95" s="4"/>
      <c r="D95" s="4"/>
      <c r="E95" s="4"/>
      <c r="F95" s="4"/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5"/>
      <c r="U95" s="5"/>
      <c r="V95" s="5"/>
    </row>
    <row r="96" spans="1:22" x14ac:dyDescent="0.2">
      <c r="A96" s="6"/>
      <c r="B96" s="4"/>
      <c r="C96" s="4"/>
      <c r="D96" s="4"/>
      <c r="E96" s="4"/>
      <c r="F96" s="4"/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5"/>
      <c r="U96" s="5"/>
      <c r="V96" s="5"/>
    </row>
    <row r="97" spans="1:22" x14ac:dyDescent="0.2">
      <c r="A97" s="6"/>
      <c r="B97" s="4"/>
      <c r="C97" s="4"/>
      <c r="D97" s="4"/>
      <c r="E97" s="4"/>
      <c r="F97" s="4"/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5"/>
      <c r="U97" s="5"/>
      <c r="V97" s="5"/>
    </row>
    <row r="98" spans="1:22" x14ac:dyDescent="0.2">
      <c r="A98" s="6"/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5"/>
      <c r="U98" s="5"/>
      <c r="V98" s="5"/>
    </row>
    <row r="99" spans="1:22" x14ac:dyDescent="0.2">
      <c r="A99" s="6"/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5"/>
      <c r="U99" s="5"/>
      <c r="V99" s="5"/>
    </row>
    <row r="100" spans="1:22" x14ac:dyDescent="0.2">
      <c r="A100" s="6"/>
      <c r="B100" s="4"/>
      <c r="C100" s="4"/>
      <c r="D100" s="4"/>
      <c r="E100" s="4"/>
      <c r="F100" s="4"/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5"/>
      <c r="U100" s="5"/>
      <c r="V100" s="5"/>
    </row>
    <row r="101" spans="1:22" x14ac:dyDescent="0.2">
      <c r="A101" s="6"/>
      <c r="B101" s="4"/>
      <c r="C101" s="4"/>
      <c r="D101" s="4"/>
      <c r="E101" s="4"/>
      <c r="F101" s="4"/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5"/>
      <c r="U101" s="5"/>
      <c r="V101" s="5"/>
    </row>
    <row r="102" spans="1:22" x14ac:dyDescent="0.2">
      <c r="A102" s="2"/>
      <c r="B102" s="4"/>
      <c r="C102" s="4"/>
      <c r="D102" s="4"/>
      <c r="E102" s="4"/>
      <c r="F102" s="4"/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5"/>
      <c r="U102" s="5"/>
      <c r="V102" s="5"/>
    </row>
    <row r="103" spans="1:22" x14ac:dyDescent="0.2">
      <c r="A103" s="2"/>
      <c r="B103" s="4"/>
      <c r="C103" s="4"/>
      <c r="D103" s="4"/>
      <c r="E103" s="4"/>
      <c r="F103" s="4"/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5"/>
      <c r="U103" s="5"/>
      <c r="V103" s="5"/>
    </row>
    <row r="104" spans="1:22" x14ac:dyDescent="0.2">
      <c r="A104" s="6"/>
      <c r="B104" s="4"/>
      <c r="C104" s="4"/>
      <c r="D104" s="4"/>
      <c r="E104" s="4"/>
      <c r="F104" s="4"/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5"/>
      <c r="U104" s="5"/>
      <c r="V104" s="5"/>
    </row>
    <row r="105" spans="1:22" x14ac:dyDescent="0.2">
      <c r="A105" s="6"/>
      <c r="B105" s="4"/>
      <c r="C105" s="4"/>
      <c r="D105" s="4"/>
      <c r="E105" s="4"/>
      <c r="F105" s="4"/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5"/>
      <c r="U105" s="5"/>
      <c r="V105" s="5"/>
    </row>
    <row r="106" spans="1:22" x14ac:dyDescent="0.2">
      <c r="A106" s="6"/>
      <c r="B106" s="4"/>
      <c r="C106" s="4"/>
      <c r="D106" s="4"/>
      <c r="E106" s="4"/>
      <c r="F106" s="4"/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5"/>
      <c r="U106" s="5"/>
      <c r="V106" s="5"/>
    </row>
    <row r="107" spans="1:22" x14ac:dyDescent="0.2">
      <c r="A107" s="6"/>
      <c r="B107" s="4"/>
      <c r="C107" s="4"/>
      <c r="D107" s="4"/>
      <c r="E107" s="4"/>
      <c r="F107" s="4"/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5"/>
      <c r="U107" s="5"/>
      <c r="V107" s="5"/>
    </row>
    <row r="108" spans="1:22" x14ac:dyDescent="0.2">
      <c r="A108" s="6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5"/>
      <c r="U108" s="5"/>
      <c r="V108" s="5"/>
    </row>
    <row r="109" spans="1:22" x14ac:dyDescent="0.2">
      <c r="A109" s="6"/>
      <c r="B109" s="4"/>
      <c r="C109" s="4"/>
      <c r="D109" s="4"/>
      <c r="E109" s="4"/>
      <c r="F109" s="4"/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5"/>
      <c r="U109" s="5"/>
      <c r="V109" s="5"/>
    </row>
    <row r="110" spans="1:22" x14ac:dyDescent="0.2">
      <c r="A110" s="6"/>
      <c r="B110" s="4"/>
      <c r="C110" s="4"/>
      <c r="D110" s="4"/>
      <c r="E110" s="4"/>
      <c r="F110" s="4"/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5"/>
      <c r="U110" s="5"/>
      <c r="V110" s="5"/>
    </row>
    <row r="111" spans="1:22" x14ac:dyDescent="0.2">
      <c r="A111" s="6"/>
      <c r="B111" s="4"/>
      <c r="C111" s="4"/>
      <c r="D111" s="4"/>
      <c r="E111" s="4"/>
      <c r="F111" s="4"/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5"/>
      <c r="U111" s="5"/>
      <c r="V111" s="5"/>
    </row>
    <row r="112" spans="1:22" x14ac:dyDescent="0.2">
      <c r="A112" s="6"/>
      <c r="B112" s="4"/>
      <c r="C112" s="4"/>
      <c r="D112" s="4"/>
      <c r="E112" s="4"/>
      <c r="F112" s="4"/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5"/>
      <c r="U112" s="5"/>
      <c r="V112" s="5"/>
    </row>
    <row r="113" spans="1:22" x14ac:dyDescent="0.2">
      <c r="A113" s="6"/>
      <c r="B113" s="4"/>
      <c r="C113" s="4"/>
      <c r="D113" s="4"/>
      <c r="E113" s="4"/>
      <c r="F113" s="4"/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5"/>
      <c r="U113" s="5"/>
      <c r="V113" s="5"/>
    </row>
    <row r="114" spans="1:22" x14ac:dyDescent="0.2">
      <c r="A114" s="6"/>
      <c r="B114" s="4"/>
      <c r="C114" s="4"/>
      <c r="D114" s="4"/>
      <c r="E114" s="4"/>
      <c r="F114" s="4"/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5"/>
      <c r="U114" s="5"/>
      <c r="V114" s="5"/>
    </row>
    <row r="115" spans="1:22" x14ac:dyDescent="0.2">
      <c r="A115" s="6"/>
      <c r="B115" s="4"/>
      <c r="C115" s="4"/>
      <c r="D115" s="4"/>
      <c r="E115" s="4"/>
      <c r="F115" s="4"/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5"/>
      <c r="U115" s="5"/>
      <c r="V115" s="5"/>
    </row>
    <row r="116" spans="1:22" x14ac:dyDescent="0.2">
      <c r="A116" s="6"/>
      <c r="B116" s="4"/>
      <c r="C116" s="4"/>
      <c r="D116" s="4"/>
      <c r="E116" s="4"/>
      <c r="F116" s="4"/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5"/>
      <c r="U116" s="5"/>
      <c r="V116" s="5"/>
    </row>
    <row r="117" spans="1:22" x14ac:dyDescent="0.2">
      <c r="A117" s="2"/>
      <c r="B117" s="4"/>
      <c r="C117" s="4"/>
      <c r="D117" s="4"/>
      <c r="E117" s="4"/>
      <c r="F117" s="4"/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5"/>
      <c r="U117" s="5"/>
      <c r="V117" s="5"/>
    </row>
    <row r="118" spans="1:22" x14ac:dyDescent="0.2">
      <c r="A118" s="2"/>
      <c r="B118" s="4"/>
      <c r="C118" s="4"/>
      <c r="D118" s="4"/>
      <c r="E118" s="4"/>
      <c r="F118" s="4"/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5"/>
      <c r="U118" s="5"/>
      <c r="V118" s="5"/>
    </row>
    <row r="119" spans="1:22" x14ac:dyDescent="0.2">
      <c r="A119" s="2"/>
      <c r="B119" s="4"/>
      <c r="C119" s="4"/>
      <c r="D119" s="4"/>
      <c r="E119" s="4"/>
      <c r="F119" s="4"/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5"/>
      <c r="U119" s="5"/>
      <c r="V119" s="5"/>
    </row>
    <row r="120" spans="1:22" x14ac:dyDescent="0.2">
      <c r="A120" s="2"/>
      <c r="B120" s="4"/>
      <c r="C120" s="4"/>
      <c r="D120" s="4"/>
      <c r="E120" s="4"/>
      <c r="F120" s="4"/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5"/>
      <c r="U120" s="5"/>
      <c r="V120" s="5"/>
    </row>
    <row r="121" spans="1:22" x14ac:dyDescent="0.2">
      <c r="A121" s="2"/>
      <c r="B121" s="4"/>
      <c r="C121" s="4"/>
      <c r="D121" s="4"/>
      <c r="E121" s="4"/>
      <c r="F121" s="4"/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5"/>
      <c r="U121" s="5"/>
      <c r="V121" s="5"/>
    </row>
    <row r="122" spans="1:22" x14ac:dyDescent="0.2">
      <c r="A122" s="2"/>
      <c r="B122" s="4"/>
      <c r="C122" s="4"/>
      <c r="D122" s="4"/>
      <c r="E122" s="4"/>
      <c r="F122" s="4"/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5"/>
      <c r="U122" s="5"/>
      <c r="V122" s="5"/>
    </row>
    <row r="123" spans="1:22" x14ac:dyDescent="0.2">
      <c r="A123" s="2"/>
      <c r="B123" s="4"/>
      <c r="C123" s="4"/>
      <c r="D123" s="4"/>
      <c r="E123" s="4"/>
      <c r="F123" s="4"/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5"/>
      <c r="U123" s="5"/>
      <c r="V123" s="5"/>
    </row>
    <row r="124" spans="1:22" x14ac:dyDescent="0.2">
      <c r="A124" s="2"/>
      <c r="B124" s="4"/>
      <c r="C124" s="4"/>
      <c r="D124" s="4"/>
      <c r="E124" s="4"/>
      <c r="F124" s="4"/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5"/>
      <c r="U124" s="5"/>
      <c r="V124" s="5"/>
    </row>
    <row r="125" spans="1:22" x14ac:dyDescent="0.2">
      <c r="A125" s="2"/>
      <c r="B125" s="4"/>
      <c r="C125" s="4"/>
      <c r="D125" s="4"/>
      <c r="E125" s="4"/>
      <c r="F125" s="4"/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5"/>
      <c r="U125" s="5"/>
      <c r="V125" s="5"/>
    </row>
    <row r="126" spans="1:22" x14ac:dyDescent="0.2">
      <c r="A126" s="2"/>
      <c r="B126" s="4"/>
      <c r="C126" s="4"/>
      <c r="D126" s="4"/>
      <c r="E126" s="4"/>
      <c r="F126" s="4"/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5"/>
      <c r="U126" s="5"/>
      <c r="V126" s="5"/>
    </row>
    <row r="127" spans="1:22" x14ac:dyDescent="0.2">
      <c r="A127" s="2"/>
      <c r="B127" s="4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5"/>
      <c r="U127" s="5"/>
      <c r="V127" s="5"/>
    </row>
    <row r="128" spans="1:22" x14ac:dyDescent="0.2">
      <c r="A128" s="2"/>
      <c r="B128" s="4"/>
      <c r="C128" s="4"/>
      <c r="D128" s="4"/>
      <c r="E128" s="4"/>
      <c r="F128" s="4"/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5"/>
      <c r="U128" s="5"/>
      <c r="V128" s="5"/>
    </row>
    <row r="129" spans="1:22" x14ac:dyDescent="0.2">
      <c r="A129" s="2"/>
      <c r="B129" s="4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5"/>
      <c r="U129" s="5"/>
      <c r="V129" s="5"/>
    </row>
    <row r="130" spans="1:22" x14ac:dyDescent="0.2">
      <c r="A130" s="2"/>
      <c r="B130" s="4"/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5"/>
      <c r="U130" s="5"/>
      <c r="V130" s="5"/>
    </row>
    <row r="131" spans="1:22" x14ac:dyDescent="0.2">
      <c r="A131" s="2"/>
      <c r="B131" s="4"/>
      <c r="C131" s="4"/>
      <c r="D131" s="4"/>
      <c r="E131" s="4"/>
      <c r="F131" s="4"/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5"/>
      <c r="U131" s="5"/>
      <c r="V131" s="5"/>
    </row>
    <row r="132" spans="1:22" x14ac:dyDescent="0.2">
      <c r="A132" s="2"/>
      <c r="B132" s="4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5"/>
      <c r="U132" s="5"/>
      <c r="V132" s="5"/>
    </row>
    <row r="133" spans="1:22" x14ac:dyDescent="0.2">
      <c r="A133" s="2"/>
      <c r="B133" s="4"/>
      <c r="C133" s="4"/>
      <c r="D133" s="4"/>
      <c r="E133" s="4"/>
      <c r="F133" s="4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5"/>
    </row>
    <row r="134" spans="1:22" x14ac:dyDescent="0.2">
      <c r="A134" s="2"/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8"/>
    </row>
    <row r="135" spans="1:22" x14ac:dyDescent="0.2">
      <c r="A135" s="2"/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8"/>
    </row>
    <row r="136" spans="1:22" x14ac:dyDescent="0.2">
      <c r="A136" s="2"/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8"/>
    </row>
    <row r="137" spans="1:22" x14ac:dyDescent="0.2">
      <c r="A137" s="6"/>
      <c r="B137" s="4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5"/>
      <c r="U137" s="5"/>
      <c r="V137" s="8"/>
    </row>
    <row r="138" spans="1:22" x14ac:dyDescent="0.2">
      <c r="A138" s="6"/>
      <c r="B138" s="4"/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5"/>
      <c r="U138" s="5"/>
      <c r="V138" s="8"/>
    </row>
    <row r="139" spans="1:22" x14ac:dyDescent="0.2">
      <c r="A139" s="6"/>
      <c r="B139" s="4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5"/>
      <c r="U139" s="5"/>
      <c r="V139" s="8"/>
    </row>
    <row r="140" spans="1:22" x14ac:dyDescent="0.2">
      <c r="A140" s="6"/>
      <c r="B140" s="4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5"/>
      <c r="U140" s="5"/>
      <c r="V140" s="8"/>
    </row>
    <row r="141" spans="1:22" x14ac:dyDescent="0.2">
      <c r="A141" s="6"/>
      <c r="B141" s="4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5"/>
      <c r="U141" s="5"/>
      <c r="V141" s="8"/>
    </row>
    <row r="142" spans="1:22" x14ac:dyDescent="0.2">
      <c r="A142" s="2"/>
      <c r="B142" s="4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5"/>
      <c r="U142" s="5"/>
      <c r="V142" s="8"/>
    </row>
    <row r="143" spans="1:22" x14ac:dyDescent="0.2">
      <c r="A143" s="2"/>
      <c r="B143" s="4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5"/>
      <c r="U143" s="5"/>
      <c r="V143" s="8"/>
    </row>
    <row r="144" spans="1:22" x14ac:dyDescent="0.2">
      <c r="A144" s="2"/>
      <c r="B144" s="4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5"/>
      <c r="U144" s="5"/>
      <c r="V144" s="8"/>
    </row>
    <row r="145" spans="1:22" x14ac:dyDescent="0.2">
      <c r="A145" s="2"/>
      <c r="B145" s="4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5"/>
      <c r="U145" s="5"/>
      <c r="V145" s="8"/>
    </row>
    <row r="146" spans="1:22" x14ac:dyDescent="0.2">
      <c r="A146" s="2"/>
      <c r="B146" s="4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5"/>
      <c r="U146" s="5"/>
      <c r="V146" s="8"/>
    </row>
    <row r="172" spans="1:3" x14ac:dyDescent="0.2">
      <c r="A172" t="e" cm="1">
        <f t="array" aca="1" ref="A172" ca="1">INDIRECT("'" &amp; E1 &amp; "'!$A$2:$A$66")</f>
        <v>#REF!</v>
      </c>
      <c r="B172" t="e" cm="1">
        <f t="array" aca="1" ref="B172" ca="1">INDIRECT("'" &amp; E1 &amp; "'!$B$2:$B$66")</f>
        <v>#REF!</v>
      </c>
      <c r="C172" t="e" cm="1">
        <f t="array" aca="1" ref="C172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0DBEC8-41AA-8847-9708-0085B532E487}">
  <sheetPr codeName="Sheet35"/>
  <dimension ref="A1:V172"/>
  <sheetViews>
    <sheetView workbookViewId="0">
      <pane ySplit="2" topLeftCell="A3" activePane="bottomLeft" state="frozen"/>
      <selection activeCell="N24" sqref="N24"/>
      <selection pane="bottomLeft" activeCell="N24" sqref="N24"/>
    </sheetView>
  </sheetViews>
  <sheetFormatPr baseColWidth="10" defaultRowHeight="16" x14ac:dyDescent="0.2"/>
  <cols>
    <col min="1" max="1" width="21.1640625" customWidth="1"/>
    <col min="2" max="2" width="14.83203125" customWidth="1"/>
    <col min="3" max="3" width="14" customWidth="1"/>
    <col min="4" max="4" width="15.5" customWidth="1"/>
    <col min="5" max="5" width="18" customWidth="1"/>
    <col min="6" max="6" width="21.5" customWidth="1"/>
    <col min="10" max="10" width="18.33203125" customWidth="1"/>
    <col min="11" max="11" width="16.6640625" customWidth="1"/>
    <col min="18" max="18" width="13" customWidth="1"/>
    <col min="19" max="19" width="16.5" customWidth="1"/>
  </cols>
  <sheetData>
    <row r="1" spans="1:22" x14ac:dyDescent="0.2">
      <c r="B1" s="72" t="s">
        <v>5</v>
      </c>
      <c r="C1" s="72"/>
      <c r="D1" s="72"/>
      <c r="E1" s="72"/>
      <c r="F1" s="72"/>
      <c r="G1" s="73" t="s">
        <v>6</v>
      </c>
      <c r="H1" s="73"/>
      <c r="I1" s="73"/>
      <c r="J1" s="73"/>
      <c r="K1" s="73"/>
      <c r="L1" s="74" t="s">
        <v>15</v>
      </c>
      <c r="M1" s="74"/>
      <c r="N1" s="74"/>
      <c r="O1" s="74"/>
      <c r="P1" s="74"/>
      <c r="Q1" s="74"/>
      <c r="R1" s="74"/>
      <c r="S1" s="74"/>
      <c r="T1" s="74"/>
      <c r="U1" s="74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235</v>
      </c>
      <c r="O2" s="1" t="s">
        <v>236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257</v>
      </c>
      <c r="U2" s="1" t="s">
        <v>258</v>
      </c>
      <c r="V2" s="1" t="s">
        <v>237</v>
      </c>
    </row>
    <row r="3" spans="1:22" x14ac:dyDescent="0.2">
      <c r="A3" s="16" t="s">
        <v>294</v>
      </c>
      <c r="B3" s="4">
        <v>1100</v>
      </c>
      <c r="C3" s="4">
        <v>133700</v>
      </c>
      <c r="D3" s="4">
        <v>-132600</v>
      </c>
      <c r="E3" s="4">
        <v>-2910472725</v>
      </c>
      <c r="F3" s="4">
        <f t="shared" ref="F3:F79" si="0">E3+F4</f>
        <v>29163540940</v>
      </c>
      <c r="K3" s="4">
        <f t="shared" ref="K3:K25" si="1">K4+J3</f>
        <v>-42578000</v>
      </c>
      <c r="L3" s="4">
        <v>661</v>
      </c>
      <c r="M3" s="4">
        <v>830</v>
      </c>
      <c r="N3" s="4">
        <v>65</v>
      </c>
      <c r="O3" s="4">
        <v>157</v>
      </c>
      <c r="P3" s="4">
        <v>1589100</v>
      </c>
      <c r="Q3" s="4">
        <v>4083200</v>
      </c>
      <c r="R3" s="5">
        <v>9.1999999999999998E-3</v>
      </c>
      <c r="S3" s="4">
        <v>5677500</v>
      </c>
      <c r="T3" s="4">
        <f t="shared" ref="T3:T70" si="2">AVERAGE(S4,S13)</f>
        <v>7438376.5</v>
      </c>
      <c r="U3" s="4">
        <f t="shared" ref="U3:U72" si="3">MIN(S4:S8)</f>
        <v>5242101</v>
      </c>
      <c r="V3" s="5">
        <v>2.7000000000000003E-2</v>
      </c>
    </row>
    <row r="4" spans="1:22" x14ac:dyDescent="0.2">
      <c r="A4" s="16" t="s">
        <v>293</v>
      </c>
      <c r="B4" s="4">
        <v>176900</v>
      </c>
      <c r="C4" s="4">
        <v>67600</v>
      </c>
      <c r="D4" s="4">
        <v>109300</v>
      </c>
      <c r="E4" s="4">
        <v>2416225842</v>
      </c>
      <c r="F4" s="4">
        <f t="shared" si="0"/>
        <v>32074013665</v>
      </c>
      <c r="K4" s="4">
        <f t="shared" si="1"/>
        <v>-42578000</v>
      </c>
      <c r="L4" s="4">
        <v>991</v>
      </c>
      <c r="M4" s="4">
        <v>729</v>
      </c>
      <c r="N4" s="4">
        <v>188</v>
      </c>
      <c r="O4" s="4">
        <v>142</v>
      </c>
      <c r="P4" s="4">
        <v>3294400</v>
      </c>
      <c r="Q4" s="4">
        <v>2974500</v>
      </c>
      <c r="R4" s="5">
        <v>9.1999999999999998E-3</v>
      </c>
      <c r="S4" s="4">
        <v>6268900</v>
      </c>
      <c r="T4" s="4">
        <f t="shared" si="2"/>
        <v>11376269</v>
      </c>
      <c r="U4" s="4">
        <f t="shared" si="3"/>
        <v>5242101</v>
      </c>
      <c r="V4" s="5">
        <v>2.2499999999999999E-2</v>
      </c>
    </row>
    <row r="5" spans="1:22" x14ac:dyDescent="0.2">
      <c r="A5" s="16" t="s">
        <v>292</v>
      </c>
      <c r="B5" s="4">
        <v>700</v>
      </c>
      <c r="C5" s="4">
        <v>0</v>
      </c>
      <c r="D5" s="4">
        <v>700</v>
      </c>
      <c r="E5" s="4">
        <v>15391010</v>
      </c>
      <c r="F5" s="4">
        <f t="shared" si="0"/>
        <v>29657787823</v>
      </c>
      <c r="G5" s="4">
        <v>0</v>
      </c>
      <c r="H5" s="4">
        <v>100</v>
      </c>
      <c r="I5" s="4">
        <v>-100</v>
      </c>
      <c r="J5" s="4">
        <v>-2190000</v>
      </c>
      <c r="K5" s="4">
        <f t="shared" si="1"/>
        <v>-42578000</v>
      </c>
      <c r="L5" s="4">
        <v>814</v>
      </c>
      <c r="M5" s="4">
        <v>638</v>
      </c>
      <c r="N5" s="4">
        <v>131</v>
      </c>
      <c r="O5" s="4">
        <v>149</v>
      </c>
      <c r="P5" s="4">
        <v>2464400</v>
      </c>
      <c r="Q5" s="4">
        <v>2774100</v>
      </c>
      <c r="R5" s="5">
        <v>0</v>
      </c>
      <c r="S5" s="4">
        <v>5242101</v>
      </c>
      <c r="T5" s="4">
        <f t="shared" si="2"/>
        <v>5262451</v>
      </c>
      <c r="U5" s="4">
        <f t="shared" si="3"/>
        <v>5843595</v>
      </c>
      <c r="V5" s="5">
        <v>1.8100000000000002E-2</v>
      </c>
    </row>
    <row r="6" spans="1:22" x14ac:dyDescent="0.2">
      <c r="A6" s="16" t="s">
        <v>291</v>
      </c>
      <c r="B6" s="4">
        <v>7700</v>
      </c>
      <c r="C6" s="4">
        <v>281400</v>
      </c>
      <c r="D6" s="4">
        <v>-273700</v>
      </c>
      <c r="E6" s="4">
        <v>-5892872970</v>
      </c>
      <c r="F6" s="4">
        <f t="shared" si="0"/>
        <v>29642396813</v>
      </c>
      <c r="K6" s="4">
        <f t="shared" si="1"/>
        <v>-40388000</v>
      </c>
      <c r="L6" s="4">
        <v>1349</v>
      </c>
      <c r="M6" s="4">
        <v>701</v>
      </c>
      <c r="N6" s="4">
        <v>180</v>
      </c>
      <c r="O6" s="4">
        <v>107</v>
      </c>
      <c r="P6" s="4">
        <v>3517800</v>
      </c>
      <c r="Q6" s="4">
        <v>2320800</v>
      </c>
      <c r="R6" s="5">
        <v>1.3999999999999999E-2</v>
      </c>
      <c r="S6" s="4">
        <v>5843595</v>
      </c>
      <c r="T6" s="4">
        <f t="shared" si="2"/>
        <v>7086176</v>
      </c>
      <c r="U6" s="4">
        <f t="shared" si="3"/>
        <v>7223186</v>
      </c>
      <c r="V6" s="5">
        <v>5.5099999999999996E-2</v>
      </c>
    </row>
    <row r="7" spans="1:22" x14ac:dyDescent="0.2">
      <c r="A7" s="16" t="s">
        <v>288</v>
      </c>
      <c r="B7" s="4">
        <v>2800</v>
      </c>
      <c r="C7" s="4">
        <v>159900</v>
      </c>
      <c r="D7" s="4">
        <v>-157100</v>
      </c>
      <c r="E7" s="4">
        <v>-3440933752</v>
      </c>
      <c r="F7" s="4">
        <f t="shared" si="0"/>
        <v>35535269783</v>
      </c>
      <c r="K7" s="4">
        <f t="shared" si="1"/>
        <v>-40388000</v>
      </c>
      <c r="L7" s="4">
        <v>625</v>
      </c>
      <c r="M7" s="4">
        <v>1075</v>
      </c>
      <c r="N7" s="4">
        <v>84</v>
      </c>
      <c r="O7" s="4">
        <v>229</v>
      </c>
      <c r="P7" s="4">
        <v>1680700</v>
      </c>
      <c r="Q7" s="4">
        <v>5537900</v>
      </c>
      <c r="R7" s="5">
        <v>-2.2700000000000001E-2</v>
      </c>
      <c r="S7" s="4">
        <v>7223186</v>
      </c>
      <c r="T7" s="4">
        <f t="shared" si="2"/>
        <v>11349068.5</v>
      </c>
      <c r="U7" s="4">
        <f t="shared" si="3"/>
        <v>7479203</v>
      </c>
      <c r="V7" s="5">
        <v>3.5900000000000001E-2</v>
      </c>
    </row>
    <row r="8" spans="1:22" x14ac:dyDescent="0.2">
      <c r="A8" s="16" t="s">
        <v>287</v>
      </c>
      <c r="B8" s="4">
        <v>36700</v>
      </c>
      <c r="C8" s="4">
        <v>109800</v>
      </c>
      <c r="D8" s="4">
        <v>-73100</v>
      </c>
      <c r="E8" s="4">
        <v>-1618948944</v>
      </c>
      <c r="F8" s="4">
        <f t="shared" si="0"/>
        <v>38976203535</v>
      </c>
      <c r="K8" s="4">
        <f t="shared" si="1"/>
        <v>-40388000</v>
      </c>
      <c r="L8" s="4">
        <v>1679</v>
      </c>
      <c r="M8" s="4">
        <v>1218</v>
      </c>
      <c r="N8" s="4">
        <v>261</v>
      </c>
      <c r="O8" s="4">
        <v>375</v>
      </c>
      <c r="P8" s="4">
        <v>5882500</v>
      </c>
      <c r="Q8" s="4">
        <v>9428000</v>
      </c>
      <c r="R8" s="5">
        <v>-2.6499999999999999E-2</v>
      </c>
      <c r="S8" s="4">
        <v>16179428</v>
      </c>
      <c r="T8" s="4">
        <f t="shared" si="2"/>
        <v>7449190</v>
      </c>
      <c r="U8" s="4">
        <f t="shared" si="3"/>
        <v>7479203</v>
      </c>
      <c r="V8" s="5">
        <v>3.9699999999999999E-2</v>
      </c>
    </row>
    <row r="9" spans="1:22" x14ac:dyDescent="0.2">
      <c r="A9" s="16" t="s">
        <v>286</v>
      </c>
      <c r="B9" s="4">
        <v>24000</v>
      </c>
      <c r="C9" s="4">
        <v>65100</v>
      </c>
      <c r="D9" s="4">
        <v>-41100</v>
      </c>
      <c r="E9" s="4">
        <v>-923115502</v>
      </c>
      <c r="F9" s="4">
        <f t="shared" si="0"/>
        <v>40595152479</v>
      </c>
      <c r="K9" s="4">
        <f t="shared" si="1"/>
        <v>-40388000</v>
      </c>
      <c r="L9" s="4">
        <v>1144</v>
      </c>
      <c r="M9" s="4">
        <v>785</v>
      </c>
      <c r="N9" s="4">
        <v>155</v>
      </c>
      <c r="O9" s="4">
        <v>217</v>
      </c>
      <c r="P9" s="4">
        <v>3285100</v>
      </c>
      <c r="Q9" s="4">
        <v>4189000</v>
      </c>
      <c r="R9" s="5">
        <v>9.0000000000000011E-3</v>
      </c>
      <c r="S9" s="4">
        <v>7479203</v>
      </c>
      <c r="T9" s="4">
        <f t="shared" si="2"/>
        <v>11034216</v>
      </c>
      <c r="U9" s="4">
        <f t="shared" si="3"/>
        <v>8607853</v>
      </c>
      <c r="V9" s="5">
        <v>2.64E-2</v>
      </c>
    </row>
    <row r="10" spans="1:22" x14ac:dyDescent="0.2">
      <c r="A10" s="16" t="s">
        <v>281</v>
      </c>
      <c r="B10" s="4">
        <v>24000</v>
      </c>
      <c r="C10" s="4">
        <v>113000</v>
      </c>
      <c r="D10" s="4">
        <v>-89000</v>
      </c>
      <c r="E10" s="4">
        <v>-2008092854</v>
      </c>
      <c r="F10" s="4">
        <f t="shared" si="0"/>
        <v>41518267981</v>
      </c>
      <c r="G10" s="4">
        <v>0</v>
      </c>
      <c r="H10" s="4">
        <v>300</v>
      </c>
      <c r="I10" s="4">
        <v>-300</v>
      </c>
      <c r="J10" s="4">
        <v>-6780000</v>
      </c>
      <c r="K10" s="4">
        <f t="shared" si="1"/>
        <v>-40388000</v>
      </c>
      <c r="L10" s="4">
        <v>1437</v>
      </c>
      <c r="M10" s="4">
        <v>1236</v>
      </c>
      <c r="N10" s="4">
        <v>237</v>
      </c>
      <c r="O10" s="4">
        <v>367</v>
      </c>
      <c r="P10" s="4">
        <v>4132300</v>
      </c>
      <c r="Q10" s="4">
        <v>8799700</v>
      </c>
      <c r="R10" s="5">
        <v>-2.18E-2</v>
      </c>
      <c r="S10" s="4">
        <v>13977672</v>
      </c>
      <c r="T10" s="4">
        <f t="shared" si="2"/>
        <v>8112497</v>
      </c>
      <c r="U10" s="4">
        <f t="shared" si="3"/>
        <v>4681307</v>
      </c>
      <c r="V10" s="5">
        <v>3.4700000000000002E-2</v>
      </c>
    </row>
    <row r="11" spans="1:22" x14ac:dyDescent="0.2">
      <c r="A11" s="16" t="s">
        <v>273</v>
      </c>
      <c r="B11" s="4">
        <v>69100</v>
      </c>
      <c r="C11" s="4">
        <v>0</v>
      </c>
      <c r="D11" s="4">
        <v>69100</v>
      </c>
      <c r="E11" s="4">
        <v>1595381002</v>
      </c>
      <c r="F11" s="4">
        <f t="shared" si="0"/>
        <v>43526360835</v>
      </c>
      <c r="K11" s="4">
        <f t="shared" si="1"/>
        <v>-33608000</v>
      </c>
      <c r="L11" s="4">
        <v>1128</v>
      </c>
      <c r="M11" s="4">
        <v>1123</v>
      </c>
      <c r="N11" s="4">
        <v>170</v>
      </c>
      <c r="O11" s="4">
        <v>288</v>
      </c>
      <c r="P11" s="4">
        <v>3604100</v>
      </c>
      <c r="Q11" s="4">
        <v>6232300</v>
      </c>
      <c r="R11" s="5">
        <v>-1.7100000000000001E-2</v>
      </c>
      <c r="S11" s="4">
        <v>9843985</v>
      </c>
      <c r="T11" s="4">
        <f t="shared" si="2"/>
        <v>12005053</v>
      </c>
      <c r="U11" s="4">
        <f t="shared" si="3"/>
        <v>4681307</v>
      </c>
      <c r="V11" s="5">
        <v>2.1400000000000002E-2</v>
      </c>
    </row>
    <row r="12" spans="1:22" x14ac:dyDescent="0.2">
      <c r="A12" s="16" t="s">
        <v>272</v>
      </c>
      <c r="B12" s="4">
        <v>124900</v>
      </c>
      <c r="C12" s="4">
        <v>57000</v>
      </c>
      <c r="D12" s="4">
        <v>67900</v>
      </c>
      <c r="E12" s="4">
        <v>1582627884</v>
      </c>
      <c r="F12" s="4">
        <f t="shared" si="0"/>
        <v>41930979833</v>
      </c>
      <c r="K12" s="4">
        <f t="shared" si="1"/>
        <v>-33608000</v>
      </c>
      <c r="L12" s="4">
        <v>1537</v>
      </c>
      <c r="M12" s="4">
        <v>1440</v>
      </c>
      <c r="N12" s="4">
        <v>424</v>
      </c>
      <c r="O12" s="4">
        <v>292</v>
      </c>
      <c r="P12" s="4">
        <v>9608800</v>
      </c>
      <c r="Q12" s="4">
        <v>5559900</v>
      </c>
      <c r="R12" s="5">
        <v>1.7500000000000002E-2</v>
      </c>
      <c r="S12" s="4">
        <v>15180351</v>
      </c>
      <c r="T12" s="4">
        <f t="shared" si="2"/>
        <v>9028369</v>
      </c>
      <c r="U12" s="4">
        <f t="shared" si="3"/>
        <v>4681307</v>
      </c>
      <c r="V12" s="5">
        <v>2.9700000000000001E-2</v>
      </c>
    </row>
    <row r="13" spans="1:22" x14ac:dyDescent="0.2">
      <c r="A13" s="16" t="s">
        <v>248</v>
      </c>
      <c r="B13" s="4">
        <v>12000</v>
      </c>
      <c r="C13" s="4">
        <v>5200</v>
      </c>
      <c r="D13" s="4">
        <v>6800</v>
      </c>
      <c r="E13" s="4">
        <v>156145971</v>
      </c>
      <c r="F13" s="4">
        <f t="shared" si="0"/>
        <v>40348351949</v>
      </c>
      <c r="K13" s="4">
        <f t="shared" si="1"/>
        <v>-33608000</v>
      </c>
      <c r="L13" s="4">
        <v>860</v>
      </c>
      <c r="M13" s="4">
        <v>1077</v>
      </c>
      <c r="N13" s="4">
        <v>197</v>
      </c>
      <c r="O13" s="4">
        <v>209</v>
      </c>
      <c r="P13" s="4">
        <v>4467600</v>
      </c>
      <c r="Q13" s="4">
        <v>4127600</v>
      </c>
      <c r="R13" s="5">
        <v>4.4000000000000003E-3</v>
      </c>
      <c r="S13" s="4">
        <v>8607853</v>
      </c>
      <c r="T13" s="4">
        <f t="shared" si="2"/>
        <v>11541458</v>
      </c>
      <c r="U13" s="4">
        <f t="shared" si="3"/>
        <v>4681307</v>
      </c>
      <c r="V13" s="5">
        <v>1.7299999999999999E-2</v>
      </c>
    </row>
    <row r="14" spans="1:22" x14ac:dyDescent="0.2">
      <c r="A14" s="16" t="s">
        <v>240</v>
      </c>
      <c r="B14" s="4">
        <v>10000</v>
      </c>
      <c r="C14" s="4">
        <v>17400</v>
      </c>
      <c r="D14" s="4">
        <v>-7400</v>
      </c>
      <c r="E14" s="4">
        <v>-169983022</v>
      </c>
      <c r="F14" s="4">
        <f t="shared" si="0"/>
        <v>40192205978</v>
      </c>
      <c r="G14" s="4">
        <v>0</v>
      </c>
      <c r="H14" s="4">
        <v>200</v>
      </c>
      <c r="I14" s="4">
        <v>-200</v>
      </c>
      <c r="J14" s="4">
        <v>-4560000</v>
      </c>
      <c r="K14" s="4">
        <f t="shared" si="1"/>
        <v>-33608000</v>
      </c>
      <c r="L14" s="4">
        <v>1765</v>
      </c>
      <c r="M14" s="4">
        <v>1285</v>
      </c>
      <c r="N14" s="4">
        <v>441</v>
      </c>
      <c r="O14" s="4">
        <v>347</v>
      </c>
      <c r="P14" s="4">
        <v>9979300</v>
      </c>
      <c r="Q14" s="4">
        <v>7055700</v>
      </c>
      <c r="R14" s="5">
        <v>4.5000000000000005E-3</v>
      </c>
      <c r="S14" s="4">
        <v>17510437</v>
      </c>
      <c r="T14" s="4">
        <f t="shared" si="2"/>
        <v>4647332.5</v>
      </c>
      <c r="U14" s="4">
        <f t="shared" si="3"/>
        <v>4681307</v>
      </c>
      <c r="V14" s="5">
        <v>0.03</v>
      </c>
    </row>
    <row r="15" spans="1:22" x14ac:dyDescent="0.2">
      <c r="A15" s="16" t="s">
        <v>239</v>
      </c>
      <c r="B15" s="4">
        <v>0</v>
      </c>
      <c r="C15" s="4">
        <v>30970</v>
      </c>
      <c r="D15" s="4">
        <v>-30970</v>
      </c>
      <c r="E15" s="4">
        <v>-699563393</v>
      </c>
      <c r="F15" s="4">
        <f t="shared" si="0"/>
        <v>40362189000</v>
      </c>
      <c r="K15" s="4">
        <f t="shared" si="1"/>
        <v>-29048000</v>
      </c>
      <c r="L15" s="4">
        <v>884</v>
      </c>
      <c r="M15" s="4">
        <v>643</v>
      </c>
      <c r="N15" s="4">
        <v>109</v>
      </c>
      <c r="O15" s="4">
        <v>123</v>
      </c>
      <c r="P15" s="4">
        <v>2042400</v>
      </c>
      <c r="Q15" s="4">
        <v>2628100</v>
      </c>
      <c r="R15" s="5">
        <v>8.8999999999999999E-3</v>
      </c>
      <c r="S15" s="4">
        <v>4681307</v>
      </c>
      <c r="T15" s="4">
        <f t="shared" si="2"/>
        <v>8562788.5</v>
      </c>
      <c r="U15" s="4">
        <f t="shared" si="3"/>
        <v>6381009</v>
      </c>
      <c r="V15" s="5">
        <v>1.7600000000000001E-2</v>
      </c>
    </row>
    <row r="16" spans="1:22" x14ac:dyDescent="0.2">
      <c r="A16" s="16" t="s">
        <v>238</v>
      </c>
      <c r="B16" s="4">
        <v>5600</v>
      </c>
      <c r="C16" s="4">
        <v>0</v>
      </c>
      <c r="D16" s="4">
        <v>5600</v>
      </c>
      <c r="E16" s="4">
        <v>127159467</v>
      </c>
      <c r="F16" s="4">
        <f t="shared" si="0"/>
        <v>41061752393</v>
      </c>
      <c r="K16" s="4">
        <f t="shared" si="1"/>
        <v>-29048000</v>
      </c>
      <c r="L16" s="4">
        <v>769</v>
      </c>
      <c r="M16" s="4">
        <v>924</v>
      </c>
      <c r="N16" s="4">
        <v>108</v>
      </c>
      <c r="O16" s="4">
        <v>230</v>
      </c>
      <c r="P16" s="4">
        <v>2345300</v>
      </c>
      <c r="Q16" s="4">
        <v>4598900</v>
      </c>
      <c r="R16" s="5">
        <v>-8.8000000000000005E-3</v>
      </c>
      <c r="S16" s="4">
        <v>6949166</v>
      </c>
      <c r="T16" s="4">
        <f t="shared" si="2"/>
        <v>6650753.5</v>
      </c>
      <c r="U16" s="4">
        <f t="shared" si="3"/>
        <v>6381009</v>
      </c>
      <c r="V16" s="5">
        <v>2.6000000000000002E-2</v>
      </c>
    </row>
    <row r="17" spans="1:21" x14ac:dyDescent="0.2">
      <c r="A17" s="16" t="s">
        <v>234</v>
      </c>
      <c r="B17" s="4">
        <v>9500</v>
      </c>
      <c r="C17" s="4">
        <v>58000</v>
      </c>
      <c r="D17" s="4">
        <v>-48500</v>
      </c>
      <c r="E17" s="4">
        <v>-1105990411</v>
      </c>
      <c r="F17" s="4">
        <f t="shared" si="0"/>
        <v>40934592926</v>
      </c>
      <c r="K17" s="4">
        <f t="shared" si="1"/>
        <v>-29048000</v>
      </c>
      <c r="L17" s="4">
        <v>797</v>
      </c>
      <c r="M17" s="4">
        <v>889</v>
      </c>
      <c r="N17" s="4">
        <v>118</v>
      </c>
      <c r="O17" s="4">
        <v>171</v>
      </c>
      <c r="R17" s="5">
        <v>4.5000000000000005E-3</v>
      </c>
      <c r="S17" s="4">
        <v>6518709</v>
      </c>
      <c r="T17" s="4">
        <f t="shared" si="2"/>
        <v>11238870</v>
      </c>
      <c r="U17" s="4">
        <f t="shared" si="3"/>
        <v>6381009</v>
      </c>
    </row>
    <row r="18" spans="1:21" x14ac:dyDescent="0.2">
      <c r="A18" s="16" t="s">
        <v>233</v>
      </c>
      <c r="B18" s="4">
        <v>2000</v>
      </c>
      <c r="C18" s="4">
        <v>2300</v>
      </c>
      <c r="D18" s="4">
        <v>-300</v>
      </c>
      <c r="E18" s="4">
        <v>-6832419</v>
      </c>
      <c r="F18" s="4">
        <f t="shared" si="0"/>
        <v>42040583337</v>
      </c>
      <c r="G18" s="4">
        <v>0</v>
      </c>
      <c r="H18" s="4">
        <v>560</v>
      </c>
      <c r="I18" s="4">
        <v>-560</v>
      </c>
      <c r="J18" s="4">
        <v>-12718000</v>
      </c>
      <c r="K18" s="4">
        <f t="shared" si="1"/>
        <v>-29048000</v>
      </c>
      <c r="R18" s="5">
        <v>-8.6999999999999994E-3</v>
      </c>
      <c r="S18" s="4">
        <v>7419177</v>
      </c>
      <c r="T18" s="4">
        <f t="shared" si="2"/>
        <v>11229518</v>
      </c>
      <c r="U18" s="4">
        <f t="shared" si="3"/>
        <v>5572479</v>
      </c>
    </row>
    <row r="19" spans="1:21" x14ac:dyDescent="0.2">
      <c r="A19" s="16" t="s">
        <v>232</v>
      </c>
      <c r="B19" s="4">
        <v>26000</v>
      </c>
      <c r="C19" s="4">
        <v>143200</v>
      </c>
      <c r="D19" s="4">
        <v>-117200</v>
      </c>
      <c r="E19" s="4">
        <v>-2690082821</v>
      </c>
      <c r="F19" s="4">
        <f t="shared" si="0"/>
        <v>42047415756</v>
      </c>
      <c r="G19" s="4">
        <v>0</v>
      </c>
      <c r="H19" s="4">
        <v>300</v>
      </c>
      <c r="I19" s="4">
        <v>-300</v>
      </c>
      <c r="J19" s="4">
        <v>-6930000</v>
      </c>
      <c r="K19" s="4">
        <f t="shared" si="1"/>
        <v>-16330000</v>
      </c>
      <c r="R19" s="5">
        <v>-8.6E-3</v>
      </c>
      <c r="S19" s="4">
        <v>8090760</v>
      </c>
      <c r="T19" s="4">
        <f t="shared" si="2"/>
        <v>11253658.5</v>
      </c>
      <c r="U19" s="4">
        <f t="shared" si="3"/>
        <v>4613358</v>
      </c>
    </row>
    <row r="20" spans="1:21" x14ac:dyDescent="0.2">
      <c r="A20" s="16" t="s">
        <v>231</v>
      </c>
      <c r="B20" s="4">
        <v>16600</v>
      </c>
      <c r="C20" s="4">
        <v>46200</v>
      </c>
      <c r="D20" s="4">
        <v>-29600</v>
      </c>
      <c r="E20" s="4">
        <v>-679500438</v>
      </c>
      <c r="F20" s="4">
        <f t="shared" si="0"/>
        <v>44737498577</v>
      </c>
      <c r="K20" s="4">
        <f t="shared" si="1"/>
        <v>-9400000</v>
      </c>
      <c r="R20" s="5">
        <v>0</v>
      </c>
      <c r="S20" s="4">
        <v>6381009</v>
      </c>
      <c r="T20" s="4">
        <f t="shared" si="2"/>
        <v>10584291.5</v>
      </c>
      <c r="U20" s="4">
        <f t="shared" si="3"/>
        <v>4613358</v>
      </c>
    </row>
    <row r="21" spans="1:21" x14ac:dyDescent="0.2">
      <c r="A21" s="16" t="s">
        <v>230</v>
      </c>
      <c r="B21" s="4">
        <v>5400</v>
      </c>
      <c r="C21" s="4">
        <v>26300</v>
      </c>
      <c r="D21" s="4">
        <v>-20900</v>
      </c>
      <c r="E21" s="4">
        <v>-480029592</v>
      </c>
      <c r="F21" s="4">
        <f t="shared" si="0"/>
        <v>45416999015</v>
      </c>
      <c r="K21" s="4">
        <f t="shared" si="1"/>
        <v>-9400000</v>
      </c>
      <c r="R21" s="5">
        <v>1.3300000000000001E-2</v>
      </c>
      <c r="S21" s="4">
        <v>8829755</v>
      </c>
      <c r="T21" s="4">
        <f t="shared" si="2"/>
        <v>12424118.5</v>
      </c>
      <c r="U21" s="4">
        <f t="shared" si="3"/>
        <v>4613358</v>
      </c>
    </row>
    <row r="22" spans="1:21" x14ac:dyDescent="0.2">
      <c r="A22" s="16" t="s">
        <v>229</v>
      </c>
      <c r="B22" s="4">
        <v>3500</v>
      </c>
      <c r="C22" s="4">
        <v>84780</v>
      </c>
      <c r="D22" s="4">
        <v>-81280</v>
      </c>
      <c r="E22" s="4">
        <v>-1852406703</v>
      </c>
      <c r="F22" s="4">
        <f t="shared" si="0"/>
        <v>45897028607</v>
      </c>
      <c r="K22" s="4">
        <f t="shared" si="1"/>
        <v>-9400000</v>
      </c>
      <c r="R22" s="5">
        <v>4.5000000000000005E-3</v>
      </c>
      <c r="S22" s="4">
        <v>9448885</v>
      </c>
      <c r="T22" s="4">
        <f t="shared" si="2"/>
        <v>10824700.5</v>
      </c>
      <c r="U22" s="4">
        <f t="shared" si="3"/>
        <v>4613358</v>
      </c>
    </row>
    <row r="23" spans="1:21" x14ac:dyDescent="0.2">
      <c r="A23" s="16" t="s">
        <v>228</v>
      </c>
      <c r="B23" s="4">
        <v>3000</v>
      </c>
      <c r="C23" s="4">
        <v>140180</v>
      </c>
      <c r="D23" s="4">
        <v>-137180</v>
      </c>
      <c r="E23" s="4">
        <v>-3078828021</v>
      </c>
      <c r="F23" s="4">
        <f t="shared" si="0"/>
        <v>47749435310</v>
      </c>
      <c r="K23" s="4">
        <f t="shared" si="1"/>
        <v>-9400000</v>
      </c>
      <c r="R23" s="5">
        <v>4.5000000000000005E-3</v>
      </c>
      <c r="S23" s="4">
        <v>5572479</v>
      </c>
      <c r="T23" s="4">
        <f t="shared" si="2"/>
        <v>16487157.5</v>
      </c>
      <c r="U23" s="4">
        <f t="shared" si="3"/>
        <v>4613358</v>
      </c>
    </row>
    <row r="24" spans="1:21" x14ac:dyDescent="0.2">
      <c r="A24" s="16" t="s">
        <v>222</v>
      </c>
      <c r="B24" s="4">
        <v>300</v>
      </c>
      <c r="C24" s="4">
        <v>90900</v>
      </c>
      <c r="D24" s="4">
        <v>-90600</v>
      </c>
      <c r="E24" s="4">
        <v>-2045046402</v>
      </c>
      <c r="F24" s="4">
        <f t="shared" si="0"/>
        <v>50828263331</v>
      </c>
      <c r="K24" s="4">
        <f t="shared" si="1"/>
        <v>-9400000</v>
      </c>
      <c r="R24" s="5">
        <v>-4.4000000000000003E-3</v>
      </c>
      <c r="S24" s="4">
        <v>4613358</v>
      </c>
      <c r="T24" s="4">
        <f t="shared" si="2"/>
        <v>15483984.5</v>
      </c>
      <c r="U24" s="4">
        <f t="shared" si="3"/>
        <v>6782798</v>
      </c>
    </row>
    <row r="25" spans="1:21" x14ac:dyDescent="0.2">
      <c r="A25" s="16" t="s">
        <v>213</v>
      </c>
      <c r="B25" s="4">
        <v>1500</v>
      </c>
      <c r="C25" s="4">
        <v>0</v>
      </c>
      <c r="D25" s="4">
        <v>1500</v>
      </c>
      <c r="E25" s="4">
        <v>33280722</v>
      </c>
      <c r="F25" s="4">
        <f t="shared" si="0"/>
        <v>52873309733</v>
      </c>
      <c r="K25" s="4">
        <f t="shared" si="1"/>
        <v>-9400000</v>
      </c>
      <c r="R25" s="5">
        <v>1.3500000000000002E-2</v>
      </c>
      <c r="S25" s="4">
        <v>10176411</v>
      </c>
      <c r="T25" s="4">
        <f t="shared" si="2"/>
        <v>11161152</v>
      </c>
      <c r="U25" s="4">
        <f t="shared" si="3"/>
        <v>6782798</v>
      </c>
    </row>
    <row r="26" spans="1:21" x14ac:dyDescent="0.2">
      <c r="A26" s="16" t="s">
        <v>212</v>
      </c>
      <c r="B26" s="4">
        <v>4600</v>
      </c>
      <c r="C26" s="4">
        <v>553500</v>
      </c>
      <c r="D26" s="4">
        <v>-548900</v>
      </c>
      <c r="E26" s="4">
        <v>-12402485234</v>
      </c>
      <c r="F26" s="4">
        <f t="shared" si="0"/>
        <v>52840029011</v>
      </c>
      <c r="K26" s="4">
        <f>K27+J26</f>
        <v>-9400000</v>
      </c>
      <c r="R26" s="5">
        <v>-2.1899999999999999E-2</v>
      </c>
      <c r="S26" s="4">
        <v>6782798</v>
      </c>
      <c r="T26" s="4">
        <f t="shared" si="2"/>
        <v>18199780</v>
      </c>
      <c r="U26" s="4">
        <f t="shared" si="3"/>
        <v>12338828</v>
      </c>
    </row>
    <row r="27" spans="1:21" x14ac:dyDescent="0.2">
      <c r="A27" s="16" t="s">
        <v>211</v>
      </c>
      <c r="B27" s="4">
        <v>5735000</v>
      </c>
      <c r="C27" s="4">
        <v>2040970</v>
      </c>
      <c r="D27" s="4">
        <v>3694030</v>
      </c>
      <c r="E27" s="4">
        <v>84142763871</v>
      </c>
      <c r="F27" s="4">
        <f t="shared" si="0"/>
        <v>65242514245</v>
      </c>
      <c r="K27" s="4">
        <f>J27+K29</f>
        <v>-9400000</v>
      </c>
      <c r="R27" s="5">
        <v>8.8999999999999999E-3</v>
      </c>
      <c r="S27" s="4">
        <v>15058563</v>
      </c>
      <c r="T27" s="4">
        <f t="shared" si="2"/>
        <v>12010163.5</v>
      </c>
      <c r="U27" s="4">
        <f t="shared" si="3"/>
        <v>12338828</v>
      </c>
    </row>
    <row r="28" spans="1:21" x14ac:dyDescent="0.2">
      <c r="A28" s="16" t="s">
        <v>210</v>
      </c>
      <c r="B28" s="4">
        <v>3400</v>
      </c>
      <c r="C28" s="4">
        <v>0</v>
      </c>
      <c r="D28" s="4">
        <v>3400</v>
      </c>
      <c r="E28" s="4">
        <v>78038934</v>
      </c>
      <c r="F28" s="4">
        <f t="shared" si="0"/>
        <v>-18900249626</v>
      </c>
      <c r="R28" s="5">
        <v>-1.7299999999999999E-2</v>
      </c>
      <c r="S28" s="4">
        <v>14368276</v>
      </c>
      <c r="T28" s="4">
        <f t="shared" si="2"/>
        <v>14547227.5</v>
      </c>
      <c r="U28" s="4">
        <f t="shared" si="3"/>
        <v>12338828</v>
      </c>
    </row>
    <row r="29" spans="1:21" x14ac:dyDescent="0.2">
      <c r="A29" s="16" t="s">
        <v>209</v>
      </c>
      <c r="B29" s="4">
        <v>12100</v>
      </c>
      <c r="C29" s="4">
        <v>20870</v>
      </c>
      <c r="D29" s="4">
        <v>-8770</v>
      </c>
      <c r="E29" s="4">
        <v>-205080226</v>
      </c>
      <c r="F29" s="4">
        <f t="shared" si="0"/>
        <v>-18978288560</v>
      </c>
      <c r="G29" s="4">
        <v>0</v>
      </c>
      <c r="H29" s="4">
        <v>400</v>
      </c>
      <c r="I29" s="4">
        <v>-400</v>
      </c>
      <c r="J29" s="4">
        <v>-9400000</v>
      </c>
      <c r="K29" s="4">
        <f>J29</f>
        <v>-9400000</v>
      </c>
      <c r="R29" s="5">
        <v>-3.3599999999999998E-2</v>
      </c>
      <c r="S29" s="4">
        <v>16126308</v>
      </c>
      <c r="T29" s="4">
        <f t="shared" si="2"/>
        <v>11248990</v>
      </c>
      <c r="U29" s="4">
        <f t="shared" si="3"/>
        <v>12338828</v>
      </c>
    </row>
    <row r="30" spans="1:21" x14ac:dyDescent="0.2">
      <c r="A30" s="16" t="s">
        <v>208</v>
      </c>
      <c r="B30" s="4">
        <v>1104240</v>
      </c>
      <c r="C30" s="4">
        <v>25000</v>
      </c>
      <c r="D30" s="4">
        <v>1079240</v>
      </c>
      <c r="E30" s="4">
        <v>25797676640</v>
      </c>
      <c r="F30" s="4">
        <f t="shared" si="0"/>
        <v>-18773208334</v>
      </c>
      <c r="R30" s="5">
        <v>-4.0999999999999995E-3</v>
      </c>
      <c r="S30" s="4">
        <v>12338828</v>
      </c>
      <c r="T30" s="4">
        <f t="shared" si="2"/>
        <v>16317656</v>
      </c>
      <c r="U30" s="4">
        <f t="shared" si="3"/>
        <v>15399352</v>
      </c>
    </row>
    <row r="31" spans="1:21" x14ac:dyDescent="0.2">
      <c r="A31" s="16" t="s">
        <v>207</v>
      </c>
      <c r="B31" s="4">
        <v>1618840</v>
      </c>
      <c r="C31" s="4">
        <v>45130</v>
      </c>
      <c r="D31" s="4">
        <v>1573710</v>
      </c>
      <c r="E31" s="4">
        <v>37150813960</v>
      </c>
      <c r="F31" s="4">
        <f t="shared" si="0"/>
        <v>-44570884974</v>
      </c>
      <c r="R31" s="5">
        <v>2.1400000000000002E-2</v>
      </c>
      <c r="S31" s="4">
        <v>15399352</v>
      </c>
      <c r="T31" s="4">
        <f t="shared" si="2"/>
        <v>13799223.5</v>
      </c>
      <c r="U31" s="4">
        <f t="shared" si="3"/>
        <v>15539506</v>
      </c>
    </row>
    <row r="32" spans="1:21" x14ac:dyDescent="0.2">
      <c r="A32" s="16" t="s">
        <v>206</v>
      </c>
      <c r="B32" s="4">
        <v>2600</v>
      </c>
      <c r="C32" s="4">
        <v>77960</v>
      </c>
      <c r="D32" s="4">
        <v>-75360</v>
      </c>
      <c r="E32" s="4">
        <v>-1769102354</v>
      </c>
      <c r="F32" s="4">
        <f t="shared" si="0"/>
        <v>-81721698934</v>
      </c>
      <c r="R32" s="5">
        <v>0</v>
      </c>
      <c r="S32" s="4">
        <v>16076922</v>
      </c>
      <c r="T32" s="4">
        <f t="shared" si="2"/>
        <v>25983650.5</v>
      </c>
      <c r="U32" s="4">
        <f t="shared" si="3"/>
        <v>9652051</v>
      </c>
    </row>
    <row r="33" spans="1:21" x14ac:dyDescent="0.2">
      <c r="A33" s="16" t="s">
        <v>205</v>
      </c>
      <c r="B33" s="4">
        <v>51700</v>
      </c>
      <c r="C33" s="4">
        <v>146400</v>
      </c>
      <c r="D33" s="4">
        <v>-94700</v>
      </c>
      <c r="E33" s="4">
        <v>-2221809160</v>
      </c>
      <c r="F33" s="4">
        <f t="shared" si="0"/>
        <v>-79952596580</v>
      </c>
      <c r="R33" s="5">
        <v>-8.3999999999999995E-3</v>
      </c>
      <c r="S33" s="4">
        <v>28360957</v>
      </c>
      <c r="T33" s="4">
        <f t="shared" si="2"/>
        <v>26898796</v>
      </c>
      <c r="U33" s="4">
        <f t="shared" si="3"/>
        <v>9652051</v>
      </c>
    </row>
    <row r="34" spans="1:21" x14ac:dyDescent="0.2">
      <c r="A34" s="16" t="s">
        <v>204</v>
      </c>
      <c r="B34" s="4">
        <v>12000</v>
      </c>
      <c r="C34" s="4">
        <v>601850</v>
      </c>
      <c r="D34" s="4">
        <v>-589850</v>
      </c>
      <c r="E34" s="4">
        <v>-13745633438</v>
      </c>
      <c r="F34" s="4">
        <f t="shared" si="0"/>
        <v>-77730787420</v>
      </c>
      <c r="R34" s="5">
        <v>3.5099999999999999E-2</v>
      </c>
      <c r="S34" s="4">
        <v>20791558</v>
      </c>
      <c r="T34" s="4">
        <f t="shared" si="2"/>
        <v>17879978.5</v>
      </c>
      <c r="U34" s="4">
        <f t="shared" si="3"/>
        <v>9652051</v>
      </c>
    </row>
    <row r="35" spans="1:21" x14ac:dyDescent="0.2">
      <c r="A35" s="16" t="s">
        <v>203</v>
      </c>
      <c r="B35" s="4">
        <v>248700</v>
      </c>
      <c r="C35" s="4">
        <v>139000</v>
      </c>
      <c r="D35" s="4">
        <v>109700</v>
      </c>
      <c r="E35" s="4">
        <v>2521020148</v>
      </c>
      <c r="F35" s="4">
        <f t="shared" si="0"/>
        <v>-63985153982</v>
      </c>
      <c r="R35" s="5">
        <v>-4.3E-3</v>
      </c>
      <c r="S35" s="4">
        <v>15539506</v>
      </c>
      <c r="T35" s="4">
        <f t="shared" si="2"/>
        <v>18886512.5</v>
      </c>
      <c r="U35" s="4">
        <f t="shared" si="3"/>
        <v>9652051</v>
      </c>
    </row>
    <row r="36" spans="1:21" x14ac:dyDescent="0.2">
      <c r="A36" s="16" t="s">
        <v>202</v>
      </c>
      <c r="B36" s="4">
        <v>8100</v>
      </c>
      <c r="C36" s="4">
        <v>24630</v>
      </c>
      <c r="D36" s="4">
        <v>-16530</v>
      </c>
      <c r="E36" s="4">
        <v>-373184232</v>
      </c>
      <c r="F36" s="4">
        <f t="shared" si="0"/>
        <v>-66506174130</v>
      </c>
      <c r="R36" s="5">
        <v>6.0199999999999997E-2</v>
      </c>
      <c r="S36" s="4">
        <v>21340997</v>
      </c>
      <c r="T36" s="4">
        <f t="shared" si="2"/>
        <v>13738358</v>
      </c>
      <c r="U36" s="4">
        <f t="shared" si="3"/>
        <v>9652051</v>
      </c>
    </row>
    <row r="37" spans="1:21" x14ac:dyDescent="0.2">
      <c r="A37" s="16" t="s">
        <v>201</v>
      </c>
      <c r="B37" s="4">
        <v>4950</v>
      </c>
      <c r="C37" s="4">
        <v>2000</v>
      </c>
      <c r="D37" s="4">
        <v>2950</v>
      </c>
      <c r="E37" s="4">
        <v>63745242</v>
      </c>
      <c r="F37" s="4">
        <f t="shared" si="0"/>
        <v>-66132989898</v>
      </c>
      <c r="R37" s="5">
        <v>0</v>
      </c>
      <c r="S37" s="4">
        <v>9652051</v>
      </c>
      <c r="T37" s="4">
        <f t="shared" si="2"/>
        <v>19553871</v>
      </c>
      <c r="U37" s="4">
        <f t="shared" si="3"/>
        <v>10159152</v>
      </c>
    </row>
    <row r="38" spans="1:21" x14ac:dyDescent="0.2">
      <c r="A38" s="16" t="s">
        <v>200</v>
      </c>
      <c r="B38" s="4">
        <v>29000</v>
      </c>
      <c r="C38" s="4">
        <v>5100</v>
      </c>
      <c r="D38" s="4">
        <v>23900</v>
      </c>
      <c r="E38" s="4">
        <v>525614636</v>
      </c>
      <c r="F38" s="4">
        <f t="shared" si="0"/>
        <v>-66196735140</v>
      </c>
      <c r="R38" s="5">
        <v>-1.3600000000000001E-2</v>
      </c>
      <c r="S38" s="4">
        <v>12968147</v>
      </c>
      <c r="T38" s="4">
        <f t="shared" si="2"/>
        <v>28549868.5</v>
      </c>
      <c r="U38" s="4">
        <f t="shared" si="3"/>
        <v>10159152</v>
      </c>
    </row>
    <row r="39" spans="1:21" x14ac:dyDescent="0.2">
      <c r="A39" s="16" t="s">
        <v>199</v>
      </c>
      <c r="B39" s="4">
        <v>65700</v>
      </c>
      <c r="C39" s="4">
        <v>105200</v>
      </c>
      <c r="D39" s="4">
        <v>-39500</v>
      </c>
      <c r="E39" s="4">
        <v>-861716122</v>
      </c>
      <c r="F39" s="4">
        <f t="shared" si="0"/>
        <v>-66722349776</v>
      </c>
      <c r="R39" s="5">
        <v>1.3899999999999999E-2</v>
      </c>
      <c r="S39" s="4">
        <v>10159152</v>
      </c>
      <c r="T39" s="4">
        <f t="shared" si="2"/>
        <v>17115703</v>
      </c>
      <c r="U39" s="4">
        <f t="shared" si="3"/>
        <v>11521525</v>
      </c>
    </row>
    <row r="40" spans="1:21" x14ac:dyDescent="0.2">
      <c r="A40" s="16" t="s">
        <v>198</v>
      </c>
      <c r="B40" s="4">
        <v>43500</v>
      </c>
      <c r="C40" s="4">
        <v>214200</v>
      </c>
      <c r="D40" s="4">
        <v>-170700</v>
      </c>
      <c r="E40" s="4">
        <v>-3628251752</v>
      </c>
      <c r="F40" s="4">
        <f t="shared" si="0"/>
        <v>-65860633654</v>
      </c>
      <c r="R40" s="5">
        <v>0</v>
      </c>
      <c r="S40" s="4">
        <v>17235960</v>
      </c>
      <c r="T40" s="4">
        <f t="shared" si="2"/>
        <v>12907662.5</v>
      </c>
      <c r="U40" s="4">
        <f t="shared" si="3"/>
        <v>11521525</v>
      </c>
    </row>
    <row r="41" spans="1:21" x14ac:dyDescent="0.2">
      <c r="A41" s="16" t="s">
        <v>197</v>
      </c>
      <c r="B41" s="4">
        <v>31600</v>
      </c>
      <c r="C41" s="4">
        <v>60300</v>
      </c>
      <c r="D41" s="4">
        <v>-28700</v>
      </c>
      <c r="E41" s="4">
        <v>-630936607</v>
      </c>
      <c r="F41" s="4">
        <f t="shared" si="0"/>
        <v>-62232381902</v>
      </c>
      <c r="R41" s="5">
        <v>-3.5699999999999996E-2</v>
      </c>
      <c r="S41" s="4">
        <v>11521525</v>
      </c>
      <c r="T41" s="4">
        <f t="shared" si="2"/>
        <v>18865821.5</v>
      </c>
      <c r="U41" s="4">
        <f t="shared" si="3"/>
        <v>16432028</v>
      </c>
    </row>
    <row r="42" spans="1:21" x14ac:dyDescent="0.2">
      <c r="A42" s="16" t="s">
        <v>196</v>
      </c>
      <c r="B42" s="4">
        <v>12500</v>
      </c>
      <c r="C42" s="4">
        <v>102500</v>
      </c>
      <c r="D42" s="4">
        <v>-90000</v>
      </c>
      <c r="E42" s="4">
        <v>-1973076401</v>
      </c>
      <c r="F42" s="4">
        <f t="shared" si="0"/>
        <v>-61601445295</v>
      </c>
      <c r="R42" s="5">
        <v>1.8200000000000001E-2</v>
      </c>
      <c r="S42" s="4">
        <v>23606344</v>
      </c>
      <c r="T42" s="4">
        <f t="shared" si="2"/>
        <v>28302369.5</v>
      </c>
      <c r="U42" s="4">
        <f t="shared" si="3"/>
        <v>16432028</v>
      </c>
    </row>
    <row r="43" spans="1:21" x14ac:dyDescent="0.2">
      <c r="A43" s="16" t="s">
        <v>195</v>
      </c>
      <c r="B43" s="4">
        <v>292800</v>
      </c>
      <c r="C43" s="4">
        <v>94640</v>
      </c>
      <c r="D43" s="4">
        <v>198160</v>
      </c>
      <c r="E43" s="4">
        <v>4683008760</v>
      </c>
      <c r="F43" s="4">
        <f t="shared" si="0"/>
        <v>-59628368894</v>
      </c>
      <c r="R43" s="5">
        <v>-5.9800000000000006E-2</v>
      </c>
      <c r="S43" s="4">
        <v>33006034</v>
      </c>
      <c r="T43" s="4">
        <f t="shared" si="2"/>
        <v>17474106.5</v>
      </c>
      <c r="U43" s="4">
        <f t="shared" si="3"/>
        <v>16432028</v>
      </c>
    </row>
    <row r="44" spans="1:21" x14ac:dyDescent="0.2">
      <c r="A44" s="16" t="s">
        <v>194</v>
      </c>
      <c r="B44" s="4">
        <v>5000</v>
      </c>
      <c r="C44" s="4">
        <v>13370</v>
      </c>
      <c r="D44" s="4">
        <v>-8370</v>
      </c>
      <c r="E44" s="4">
        <v>-195811330</v>
      </c>
      <c r="F44" s="4">
        <f t="shared" si="0"/>
        <v>-64311377654</v>
      </c>
      <c r="R44" s="5">
        <v>1.3000000000000001E-2</v>
      </c>
      <c r="S44" s="4">
        <v>20220451</v>
      </c>
      <c r="T44" s="4">
        <f t="shared" si="2"/>
        <v>18615083</v>
      </c>
      <c r="U44" s="4">
        <f t="shared" si="3"/>
        <v>16432028</v>
      </c>
    </row>
    <row r="45" spans="1:21" x14ac:dyDescent="0.2">
      <c r="A45" s="16" t="s">
        <v>193</v>
      </c>
      <c r="B45" s="4">
        <v>0</v>
      </c>
      <c r="C45" s="4">
        <v>459190</v>
      </c>
      <c r="D45" s="4">
        <v>-459190</v>
      </c>
      <c r="E45" s="4">
        <v>-10588472046</v>
      </c>
      <c r="F45" s="4">
        <f t="shared" si="0"/>
        <v>-64115566324</v>
      </c>
      <c r="R45" s="5">
        <v>8.8000000000000005E-3</v>
      </c>
      <c r="S45" s="4">
        <v>16432028</v>
      </c>
      <c r="T45" s="4">
        <f t="shared" si="2"/>
        <v>14519979</v>
      </c>
      <c r="U45" s="4">
        <f t="shared" si="3"/>
        <v>14293800</v>
      </c>
    </row>
    <row r="46" spans="1:21" x14ac:dyDescent="0.2">
      <c r="A46" s="16" t="s">
        <v>192</v>
      </c>
      <c r="B46" s="4">
        <v>10700</v>
      </c>
      <c r="C46" s="4">
        <v>32870</v>
      </c>
      <c r="D46" s="4">
        <v>-22170</v>
      </c>
      <c r="E46" s="4">
        <v>-504568076</v>
      </c>
      <c r="F46" s="4">
        <f t="shared" si="0"/>
        <v>-53527094278</v>
      </c>
      <c r="R46" s="5">
        <v>4.4000000000000003E-3</v>
      </c>
      <c r="S46" s="4">
        <v>17824665</v>
      </c>
      <c r="T46" s="4">
        <f t="shared" si="2"/>
        <v>18104066.5</v>
      </c>
      <c r="U46" s="4">
        <f t="shared" si="3"/>
        <v>14125299</v>
      </c>
    </row>
    <row r="47" spans="1:21" x14ac:dyDescent="0.2">
      <c r="A47" s="16" t="s">
        <v>191</v>
      </c>
      <c r="B47" s="4">
        <v>50700</v>
      </c>
      <c r="C47" s="4">
        <v>3900</v>
      </c>
      <c r="D47" s="4">
        <v>46800</v>
      </c>
      <c r="E47" s="4">
        <v>1088878427</v>
      </c>
      <c r="F47" s="4">
        <f t="shared" si="0"/>
        <v>-53022526202</v>
      </c>
      <c r="R47" s="5">
        <v>-2.9700000000000001E-2</v>
      </c>
      <c r="S47" s="4">
        <v>26139595</v>
      </c>
      <c r="T47" s="4">
        <f t="shared" si="2"/>
        <v>29715516.5</v>
      </c>
      <c r="U47" s="4">
        <f t="shared" si="3"/>
        <v>14125299</v>
      </c>
    </row>
    <row r="48" spans="1:21" x14ac:dyDescent="0.2">
      <c r="A48" s="16" t="s">
        <v>190</v>
      </c>
      <c r="B48" s="4">
        <v>632500</v>
      </c>
      <c r="C48" s="4">
        <v>2954300</v>
      </c>
      <c r="D48" s="4">
        <v>-2321800</v>
      </c>
      <c r="E48" s="4">
        <v>-52343217006</v>
      </c>
      <c r="F48" s="4">
        <f t="shared" si="0"/>
        <v>-54111404629</v>
      </c>
      <c r="R48" s="5">
        <v>3.9900000000000005E-2</v>
      </c>
      <c r="S48" s="4">
        <v>46940585</v>
      </c>
      <c r="T48" s="4">
        <f t="shared" si="2"/>
        <v>17574792</v>
      </c>
      <c r="U48" s="4">
        <f t="shared" si="3"/>
        <v>14125299</v>
      </c>
    </row>
    <row r="49" spans="1:21" x14ac:dyDescent="0.2">
      <c r="A49" s="16" t="s">
        <v>189</v>
      </c>
      <c r="B49" s="4">
        <v>10600</v>
      </c>
      <c r="C49" s="4">
        <v>64500</v>
      </c>
      <c r="D49" s="4">
        <v>-53900</v>
      </c>
      <c r="E49" s="4">
        <v>-1249445036</v>
      </c>
      <c r="F49" s="4">
        <f t="shared" si="0"/>
        <v>-1768187623</v>
      </c>
      <c r="R49" s="5">
        <v>-4.4000000000000003E-3</v>
      </c>
      <c r="S49" s="4">
        <v>16995446</v>
      </c>
      <c r="T49" s="4">
        <f t="shared" si="2"/>
        <v>12527106.5</v>
      </c>
      <c r="U49" s="4">
        <f t="shared" si="3"/>
        <v>14125299</v>
      </c>
    </row>
    <row r="50" spans="1:21" x14ac:dyDescent="0.2">
      <c r="A50" s="16" t="s">
        <v>188</v>
      </c>
      <c r="B50" s="4">
        <v>16000</v>
      </c>
      <c r="C50" s="4">
        <v>173500</v>
      </c>
      <c r="D50" s="4">
        <v>-157500</v>
      </c>
      <c r="E50" s="4">
        <v>-3631309034</v>
      </c>
      <c r="F50" s="4">
        <f t="shared" si="0"/>
        <v>-518742587</v>
      </c>
      <c r="R50" s="5">
        <v>-1.7299999999999999E-2</v>
      </c>
      <c r="S50" s="4">
        <v>14293800</v>
      </c>
      <c r="T50" s="4">
        <f t="shared" si="2"/>
        <v>14180967</v>
      </c>
      <c r="U50" s="4">
        <f t="shared" si="3"/>
        <v>11215293</v>
      </c>
    </row>
    <row r="51" spans="1:21" x14ac:dyDescent="0.2">
      <c r="A51" s="16" t="s">
        <v>187</v>
      </c>
      <c r="B51" s="4">
        <v>21800</v>
      </c>
      <c r="C51" s="4">
        <v>75800</v>
      </c>
      <c r="D51" s="4">
        <v>-54000</v>
      </c>
      <c r="E51" s="4">
        <v>-1256441100</v>
      </c>
      <c r="F51" s="4">
        <f t="shared" si="0"/>
        <v>3112566447</v>
      </c>
      <c r="R51" s="5">
        <v>-1.7000000000000001E-2</v>
      </c>
      <c r="S51" s="4">
        <v>14125299</v>
      </c>
      <c r="T51" s="4">
        <f t="shared" si="2"/>
        <v>16684395</v>
      </c>
      <c r="U51" s="4">
        <f t="shared" si="3"/>
        <v>10068538</v>
      </c>
    </row>
    <row r="52" spans="1:21" x14ac:dyDescent="0.2">
      <c r="A52" s="16" t="s">
        <v>186</v>
      </c>
      <c r="B52" s="4">
        <v>4800</v>
      </c>
      <c r="C52" s="4">
        <v>172600</v>
      </c>
      <c r="D52" s="4">
        <v>-167800</v>
      </c>
      <c r="E52" s="4">
        <v>-4013317364</v>
      </c>
      <c r="F52" s="4">
        <f t="shared" si="0"/>
        <v>4369007547</v>
      </c>
      <c r="R52" s="5">
        <v>-2.4799999999999999E-2</v>
      </c>
      <c r="S52" s="4">
        <v>23598705</v>
      </c>
      <c r="T52" s="4">
        <f t="shared" si="2"/>
        <v>12240220.5</v>
      </c>
      <c r="U52" s="4">
        <f t="shared" si="3"/>
        <v>10068538</v>
      </c>
    </row>
    <row r="53" spans="1:21" x14ac:dyDescent="0.2">
      <c r="A53" s="16" t="s">
        <v>185</v>
      </c>
      <c r="B53" s="4">
        <v>133100</v>
      </c>
      <c r="C53" s="4">
        <v>7500</v>
      </c>
      <c r="D53" s="4">
        <v>125600</v>
      </c>
      <c r="E53" s="4">
        <v>3089354985</v>
      </c>
      <c r="F53" s="4">
        <f t="shared" si="0"/>
        <v>8382324911</v>
      </c>
      <c r="R53" s="5">
        <v>8.3999999999999995E-3</v>
      </c>
      <c r="S53" s="4">
        <v>14727762</v>
      </c>
      <c r="T53" s="4">
        <f t="shared" si="2"/>
        <v>20825260.5</v>
      </c>
      <c r="U53" s="4">
        <f t="shared" si="3"/>
        <v>10068538</v>
      </c>
    </row>
    <row r="54" spans="1:21" x14ac:dyDescent="0.2">
      <c r="A54" s="16" t="s">
        <v>184</v>
      </c>
      <c r="B54" s="4">
        <v>135400</v>
      </c>
      <c r="C54" s="4">
        <v>339170</v>
      </c>
      <c r="D54" s="4">
        <v>-203770</v>
      </c>
      <c r="E54" s="4">
        <v>-4673733722</v>
      </c>
      <c r="F54" s="4">
        <f t="shared" si="0"/>
        <v>5292969926</v>
      </c>
      <c r="R54" s="5">
        <v>9.64E-2</v>
      </c>
      <c r="S54" s="4">
        <v>20798138</v>
      </c>
      <c r="T54" s="4">
        <f t="shared" si="2"/>
        <v>10394269.5</v>
      </c>
      <c r="U54" s="4">
        <f t="shared" si="3"/>
        <v>10068538</v>
      </c>
    </row>
    <row r="55" spans="1:21" x14ac:dyDescent="0.2">
      <c r="A55" s="16" t="s">
        <v>183</v>
      </c>
      <c r="B55" s="4">
        <v>107100</v>
      </c>
      <c r="C55" s="4">
        <v>0</v>
      </c>
      <c r="D55" s="4">
        <v>107100</v>
      </c>
      <c r="E55" s="4">
        <v>2358447186</v>
      </c>
      <c r="F55" s="4">
        <f t="shared" si="0"/>
        <v>9966703648</v>
      </c>
      <c r="R55" s="5">
        <v>-1.8000000000000002E-2</v>
      </c>
      <c r="S55" s="4">
        <v>11215293</v>
      </c>
      <c r="T55" s="4">
        <f t="shared" si="2"/>
        <v>9487140</v>
      </c>
      <c r="U55" s="4">
        <f t="shared" si="3"/>
        <v>10068538</v>
      </c>
    </row>
    <row r="56" spans="1:21" x14ac:dyDescent="0.2">
      <c r="A56" s="16" t="s">
        <v>182</v>
      </c>
      <c r="B56" s="4">
        <v>7810</v>
      </c>
      <c r="C56" s="4">
        <v>1350</v>
      </c>
      <c r="D56" s="4">
        <v>6460</v>
      </c>
      <c r="E56" s="4">
        <v>142743125</v>
      </c>
      <c r="F56" s="4">
        <f t="shared" si="0"/>
        <v>7608256462</v>
      </c>
      <c r="R56" s="5">
        <v>1.37E-2</v>
      </c>
      <c r="S56" s="4">
        <v>10068538</v>
      </c>
      <c r="T56" s="4">
        <f t="shared" si="2"/>
        <v>12614302</v>
      </c>
      <c r="U56" s="4">
        <f t="shared" si="3"/>
        <v>9770085</v>
      </c>
    </row>
    <row r="57" spans="1:21" x14ac:dyDescent="0.2">
      <c r="A57" s="16" t="s">
        <v>181</v>
      </c>
      <c r="B57" s="4">
        <v>85500</v>
      </c>
      <c r="C57" s="4">
        <v>111100</v>
      </c>
      <c r="D57" s="4">
        <v>-25600</v>
      </c>
      <c r="E57" s="4">
        <v>-563876886</v>
      </c>
      <c r="F57" s="4">
        <f t="shared" si="0"/>
        <v>7465513337</v>
      </c>
      <c r="R57" s="5">
        <v>-9.0000000000000011E-3</v>
      </c>
      <c r="S57" s="4">
        <v>12490448</v>
      </c>
      <c r="T57" s="4">
        <f t="shared" si="2"/>
        <v>14765886.5</v>
      </c>
      <c r="U57" s="4">
        <f t="shared" si="3"/>
        <v>9752679</v>
      </c>
    </row>
    <row r="58" spans="1:21" x14ac:dyDescent="0.2">
      <c r="A58" s="16" t="s">
        <v>180</v>
      </c>
      <c r="B58" s="4">
        <v>22000</v>
      </c>
      <c r="C58" s="4">
        <v>193600</v>
      </c>
      <c r="D58" s="4">
        <v>-171600</v>
      </c>
      <c r="E58" s="4">
        <v>-3684439166</v>
      </c>
      <c r="F58" s="4">
        <f t="shared" si="0"/>
        <v>8029390223</v>
      </c>
      <c r="R58" s="5">
        <v>9.4100000000000003E-2</v>
      </c>
      <c r="S58" s="4">
        <v>18154138</v>
      </c>
      <c r="T58" s="4">
        <f t="shared" si="2"/>
        <v>9871798</v>
      </c>
      <c r="U58" s="4">
        <f t="shared" si="3"/>
        <v>9752679</v>
      </c>
    </row>
    <row r="59" spans="1:21" x14ac:dyDescent="0.2">
      <c r="A59" s="16" t="s">
        <v>179</v>
      </c>
      <c r="B59" s="4">
        <v>400000</v>
      </c>
      <c r="C59" s="4">
        <v>49500</v>
      </c>
      <c r="D59" s="4">
        <v>350500</v>
      </c>
      <c r="E59" s="4">
        <v>6861672119</v>
      </c>
      <c r="F59" s="4">
        <f t="shared" si="0"/>
        <v>11713829389</v>
      </c>
      <c r="R59" s="5">
        <v>2.5399999999999999E-2</v>
      </c>
      <c r="S59" s="4">
        <v>10760413</v>
      </c>
      <c r="T59" s="4">
        <f t="shared" si="2"/>
        <v>12552005.5</v>
      </c>
      <c r="U59" s="4">
        <f t="shared" si="3"/>
        <v>9573246</v>
      </c>
    </row>
    <row r="60" spans="1:21" x14ac:dyDescent="0.2">
      <c r="A60" s="16" t="s">
        <v>178</v>
      </c>
      <c r="B60" s="4">
        <v>110800</v>
      </c>
      <c r="C60" s="4">
        <v>300</v>
      </c>
      <c r="D60" s="4">
        <v>110500</v>
      </c>
      <c r="E60" s="4">
        <v>2204416851</v>
      </c>
      <c r="F60" s="4">
        <f t="shared" si="0"/>
        <v>4852157270</v>
      </c>
      <c r="R60" s="5">
        <v>5.1999999999999998E-3</v>
      </c>
      <c r="S60" s="4">
        <v>14236635</v>
      </c>
      <c r="T60" s="4">
        <f t="shared" si="2"/>
        <v>7662125</v>
      </c>
      <c r="U60" s="4">
        <f t="shared" si="3"/>
        <v>8905742</v>
      </c>
    </row>
    <row r="61" spans="1:21" x14ac:dyDescent="0.2">
      <c r="A61" s="16" t="s">
        <v>177</v>
      </c>
      <c r="B61" s="4">
        <v>89000</v>
      </c>
      <c r="C61" s="4">
        <v>7300</v>
      </c>
      <c r="D61" s="4">
        <v>81700</v>
      </c>
      <c r="E61" s="4">
        <v>1630386623</v>
      </c>
      <c r="F61" s="4">
        <f t="shared" si="0"/>
        <v>2647740419</v>
      </c>
      <c r="R61" s="5">
        <v>-3.44E-2</v>
      </c>
      <c r="S61" s="4">
        <v>9770085</v>
      </c>
      <c r="T61" s="4">
        <f t="shared" si="2"/>
        <v>9238452</v>
      </c>
      <c r="U61" s="4">
        <f t="shared" si="3"/>
        <v>8905742</v>
      </c>
    </row>
    <row r="62" spans="1:21" x14ac:dyDescent="0.2">
      <c r="A62" s="16" t="s">
        <v>176</v>
      </c>
      <c r="B62" s="4">
        <v>35300</v>
      </c>
      <c r="C62" s="4">
        <v>3300</v>
      </c>
      <c r="D62" s="4">
        <v>32000</v>
      </c>
      <c r="E62" s="4">
        <v>621259675</v>
      </c>
      <c r="F62" s="4">
        <f t="shared" si="0"/>
        <v>1017353796</v>
      </c>
      <c r="R62" s="5">
        <v>9.7299999999999998E-2</v>
      </c>
      <c r="S62" s="4">
        <v>9752679</v>
      </c>
      <c r="T62" s="4">
        <f t="shared" si="2"/>
        <v>14736837</v>
      </c>
      <c r="U62" s="4">
        <f t="shared" si="3"/>
        <v>8905742</v>
      </c>
    </row>
    <row r="63" spans="1:21" x14ac:dyDescent="0.2">
      <c r="A63" s="16" t="s">
        <v>175</v>
      </c>
      <c r="B63" s="4">
        <v>56800</v>
      </c>
      <c r="C63" s="4">
        <v>27400</v>
      </c>
      <c r="D63" s="4">
        <v>29400</v>
      </c>
      <c r="E63" s="4">
        <v>551163379</v>
      </c>
      <c r="F63" s="4">
        <f t="shared" si="0"/>
        <v>396094121</v>
      </c>
      <c r="R63" s="5">
        <v>-8.4100000000000008E-2</v>
      </c>
      <c r="S63" s="4">
        <v>20852383</v>
      </c>
      <c r="T63" s="4">
        <f t="shared" si="2"/>
        <v>10453718.5</v>
      </c>
      <c r="U63" s="4">
        <f t="shared" si="3"/>
        <v>8905742</v>
      </c>
    </row>
    <row r="64" spans="1:21" x14ac:dyDescent="0.2">
      <c r="A64" s="16" t="s">
        <v>174</v>
      </c>
      <c r="B64" s="4">
        <v>35700</v>
      </c>
      <c r="C64" s="4">
        <v>0</v>
      </c>
      <c r="D64" s="4">
        <v>35700</v>
      </c>
      <c r="E64" s="4">
        <v>739127173</v>
      </c>
      <c r="F64" s="4">
        <f t="shared" si="0"/>
        <v>-155069258</v>
      </c>
      <c r="R64" s="5">
        <v>-3.7999999999999999E-2</v>
      </c>
      <c r="S64" s="4">
        <v>9573246</v>
      </c>
      <c r="T64" s="4">
        <f t="shared" si="2"/>
        <v>7762441.5</v>
      </c>
      <c r="U64" s="4">
        <f t="shared" si="3"/>
        <v>8905742</v>
      </c>
    </row>
    <row r="65" spans="1:21" x14ac:dyDescent="0.2">
      <c r="A65" s="16" t="s">
        <v>173</v>
      </c>
      <c r="B65" s="4">
        <v>13800</v>
      </c>
      <c r="C65" s="4">
        <v>1100</v>
      </c>
      <c r="D65" s="4">
        <v>12700</v>
      </c>
      <c r="E65" s="4">
        <v>262071915</v>
      </c>
      <c r="F65" s="4">
        <f t="shared" si="0"/>
        <v>-894196431</v>
      </c>
      <c r="R65" s="5">
        <v>3.4500000000000003E-2</v>
      </c>
      <c r="S65" s="4">
        <v>8905742</v>
      </c>
      <c r="T65" s="4">
        <f t="shared" si="2"/>
        <v>9954580</v>
      </c>
      <c r="U65" s="4">
        <f t="shared" si="3"/>
        <v>5554165</v>
      </c>
    </row>
    <row r="66" spans="1:21" x14ac:dyDescent="0.2">
      <c r="A66" s="16" t="s">
        <v>172</v>
      </c>
      <c r="B66" s="4">
        <v>5700</v>
      </c>
      <c r="C66" s="4">
        <v>30</v>
      </c>
      <c r="D66" s="4">
        <v>5670</v>
      </c>
      <c r="E66" s="4">
        <v>117412805</v>
      </c>
      <c r="F66" s="4">
        <f t="shared" si="0"/>
        <v>-1156268346</v>
      </c>
      <c r="R66" s="5">
        <v>1.4999999999999999E-2</v>
      </c>
      <c r="S66" s="4">
        <v>12738156</v>
      </c>
      <c r="T66" s="4">
        <f t="shared" si="2"/>
        <v>9570984.5</v>
      </c>
      <c r="U66" s="4">
        <f t="shared" si="3"/>
        <v>5554165</v>
      </c>
    </row>
    <row r="67" spans="1:21" x14ac:dyDescent="0.2">
      <c r="A67" s="16" t="s">
        <v>171</v>
      </c>
      <c r="B67" s="4">
        <v>65600</v>
      </c>
      <c r="C67" s="4">
        <v>6900</v>
      </c>
      <c r="D67" s="4">
        <v>58700</v>
      </c>
      <c r="E67" s="4">
        <v>1118235619</v>
      </c>
      <c r="F67" s="4">
        <f t="shared" si="0"/>
        <v>-1273681151</v>
      </c>
      <c r="R67" s="5">
        <v>9.9000000000000005E-2</v>
      </c>
      <c r="S67" s="4">
        <v>11377635</v>
      </c>
      <c r="T67" s="4">
        <f t="shared" si="2"/>
        <v>8860758.5</v>
      </c>
      <c r="U67" s="4">
        <f t="shared" si="3"/>
        <v>5554165</v>
      </c>
    </row>
    <row r="68" spans="1:21" x14ac:dyDescent="0.2">
      <c r="A68" s="16" t="s">
        <v>170</v>
      </c>
      <c r="B68" s="4">
        <v>2630</v>
      </c>
      <c r="C68" s="4">
        <v>0</v>
      </c>
      <c r="D68" s="4">
        <v>2630</v>
      </c>
      <c r="E68" s="4">
        <v>48019466</v>
      </c>
      <c r="F68" s="4">
        <f t="shared" si="0"/>
        <v>-2391916770</v>
      </c>
      <c r="R68" s="5">
        <v>0</v>
      </c>
      <c r="S68" s="4">
        <v>8983183</v>
      </c>
      <c r="T68" s="4">
        <f t="shared" si="2"/>
        <v>9118510</v>
      </c>
      <c r="U68" s="4">
        <f t="shared" si="3"/>
        <v>5554165</v>
      </c>
    </row>
    <row r="69" spans="1:21" x14ac:dyDescent="0.2">
      <c r="A69" s="16" t="s">
        <v>169</v>
      </c>
      <c r="B69" s="4">
        <v>141000</v>
      </c>
      <c r="C69" s="4">
        <v>10000</v>
      </c>
      <c r="D69" s="4">
        <v>131000</v>
      </c>
      <c r="E69" s="4">
        <v>2437642328</v>
      </c>
      <c r="F69" s="4">
        <f t="shared" si="0"/>
        <v>-2439936236</v>
      </c>
      <c r="R69" s="5">
        <v>-4.2099999999999999E-2</v>
      </c>
      <c r="S69" s="4">
        <v>10867376</v>
      </c>
      <c r="T69" s="4">
        <f t="shared" si="2"/>
        <v>6789723.5</v>
      </c>
      <c r="U69" s="4">
        <f t="shared" si="3"/>
        <v>5554165</v>
      </c>
    </row>
    <row r="70" spans="1:21" x14ac:dyDescent="0.2">
      <c r="A70" s="16" t="s">
        <v>168</v>
      </c>
      <c r="B70" s="4">
        <v>15300</v>
      </c>
      <c r="C70" s="4">
        <v>0</v>
      </c>
      <c r="D70" s="4">
        <v>15300</v>
      </c>
      <c r="E70" s="4">
        <v>307739186</v>
      </c>
      <c r="F70" s="4">
        <f t="shared" si="0"/>
        <v>-4877578564</v>
      </c>
      <c r="R70" s="5">
        <v>-7.3099999999999998E-2</v>
      </c>
      <c r="S70" s="4">
        <v>5554165</v>
      </c>
      <c r="T70" s="4">
        <f t="shared" si="2"/>
        <v>11447722</v>
      </c>
      <c r="U70" s="4">
        <f t="shared" si="3"/>
        <v>6619141</v>
      </c>
    </row>
    <row r="71" spans="1:21" x14ac:dyDescent="0.2">
      <c r="A71" s="16" t="s">
        <v>167</v>
      </c>
      <c r="B71" s="4">
        <v>200400</v>
      </c>
      <c r="C71" s="4">
        <v>0</v>
      </c>
      <c r="D71" s="4">
        <v>200400</v>
      </c>
      <c r="E71" s="4">
        <v>4208507762</v>
      </c>
      <c r="F71" s="4">
        <f t="shared" si="0"/>
        <v>-5185317750</v>
      </c>
      <c r="R71" s="5">
        <v>-1.9099999999999999E-2</v>
      </c>
      <c r="S71" s="4">
        <v>8724225</v>
      </c>
      <c r="T71" s="4">
        <f>AVERAGE(S72,S81)</f>
        <v>7751670</v>
      </c>
      <c r="U71" s="4">
        <f t="shared" si="3"/>
        <v>6619141</v>
      </c>
    </row>
    <row r="72" spans="1:21" x14ac:dyDescent="0.2">
      <c r="A72" s="16" t="s">
        <v>166</v>
      </c>
      <c r="B72" s="4">
        <v>17100</v>
      </c>
      <c r="C72" s="4">
        <v>54400</v>
      </c>
      <c r="D72" s="4">
        <v>-37300</v>
      </c>
      <c r="E72" s="4">
        <v>-758351148</v>
      </c>
      <c r="F72" s="4">
        <f t="shared" si="0"/>
        <v>-9393825512</v>
      </c>
      <c r="R72" s="5">
        <v>1.46E-2</v>
      </c>
      <c r="S72" s="4">
        <v>8621291</v>
      </c>
      <c r="U72" s="4">
        <f t="shared" si="3"/>
        <v>6619141</v>
      </c>
    </row>
    <row r="73" spans="1:21" x14ac:dyDescent="0.2">
      <c r="A73" s="16" t="s">
        <v>165</v>
      </c>
      <c r="B73" s="4">
        <v>27400</v>
      </c>
      <c r="C73" s="4">
        <v>100</v>
      </c>
      <c r="D73" s="4">
        <v>27300</v>
      </c>
      <c r="E73" s="4">
        <v>566091872</v>
      </c>
      <c r="F73" s="4">
        <f t="shared" si="0"/>
        <v>-8635474364</v>
      </c>
      <c r="R73" s="5">
        <v>0.03</v>
      </c>
      <c r="S73" s="4">
        <v>11334191</v>
      </c>
      <c r="U73" s="4">
        <f t="shared" ref="U73:U75" si="4">MIN(S74:S78)</f>
        <v>6619141</v>
      </c>
    </row>
    <row r="74" spans="1:21" x14ac:dyDescent="0.2">
      <c r="A74" s="16" t="s">
        <v>164</v>
      </c>
      <c r="B74" s="4">
        <v>14100</v>
      </c>
      <c r="C74" s="4">
        <v>107000</v>
      </c>
      <c r="D74" s="4">
        <v>-92900</v>
      </c>
      <c r="E74" s="4">
        <v>-1813997167</v>
      </c>
      <c r="F74" s="4">
        <f t="shared" si="0"/>
        <v>-9201566236</v>
      </c>
      <c r="R74" s="5">
        <v>2.0499999999999997E-2</v>
      </c>
      <c r="S74" s="4">
        <v>6619141</v>
      </c>
      <c r="U74" s="4">
        <f t="shared" si="4"/>
        <v>7171004</v>
      </c>
    </row>
    <row r="75" spans="1:21" x14ac:dyDescent="0.2">
      <c r="A75" s="16" t="s">
        <v>163</v>
      </c>
      <c r="B75" s="4">
        <v>0</v>
      </c>
      <c r="C75" s="4">
        <v>50900</v>
      </c>
      <c r="D75" s="4">
        <v>-50900</v>
      </c>
      <c r="E75" s="4">
        <v>-1021216710</v>
      </c>
      <c r="F75" s="4">
        <f t="shared" si="0"/>
        <v>-7387569069</v>
      </c>
      <c r="R75" s="5">
        <v>-1.01E-2</v>
      </c>
      <c r="S75" s="4">
        <v>7171004</v>
      </c>
      <c r="U75" s="4">
        <f t="shared" si="4"/>
        <v>7369644</v>
      </c>
    </row>
    <row r="76" spans="1:21" x14ac:dyDescent="0.2">
      <c r="A76" s="16" t="s">
        <v>162</v>
      </c>
      <c r="B76" s="4">
        <v>100</v>
      </c>
      <c r="C76" s="4">
        <v>0</v>
      </c>
      <c r="D76" s="4">
        <v>100</v>
      </c>
      <c r="E76" s="4">
        <v>1927500</v>
      </c>
      <c r="F76" s="4">
        <f t="shared" si="0"/>
        <v>-6366352359</v>
      </c>
      <c r="R76" s="5">
        <v>7.0300000000000001E-2</v>
      </c>
      <c r="S76" s="4">
        <v>7764334</v>
      </c>
      <c r="U76" s="4">
        <f>MIN(S77:S81)</f>
        <v>6882049</v>
      </c>
    </row>
    <row r="77" spans="1:21" x14ac:dyDescent="0.2">
      <c r="A77" s="16" t="s">
        <v>161</v>
      </c>
      <c r="B77" s="4">
        <v>13190</v>
      </c>
      <c r="C77" s="4">
        <v>2800</v>
      </c>
      <c r="D77" s="4">
        <v>10390</v>
      </c>
      <c r="E77" s="4">
        <v>189130924</v>
      </c>
      <c r="F77" s="4">
        <f t="shared" si="0"/>
        <v>-6368279859</v>
      </c>
      <c r="R77" s="5">
        <v>1.1000000000000001E-2</v>
      </c>
      <c r="S77" s="4">
        <v>8738334</v>
      </c>
    </row>
    <row r="78" spans="1:21" x14ac:dyDescent="0.2">
      <c r="A78" s="16" t="s">
        <v>160</v>
      </c>
      <c r="B78" s="4">
        <v>101760</v>
      </c>
      <c r="C78" s="4">
        <v>49900</v>
      </c>
      <c r="D78" s="4">
        <v>51860</v>
      </c>
      <c r="E78" s="4">
        <v>985885567</v>
      </c>
      <c r="F78" s="4">
        <f t="shared" si="0"/>
        <v>-6557410783</v>
      </c>
      <c r="R78" s="5">
        <v>-6.6299999999999998E-2</v>
      </c>
      <c r="S78" s="4">
        <v>7369644</v>
      </c>
    </row>
    <row r="79" spans="1:21" x14ac:dyDescent="0.2">
      <c r="A79" s="16" t="s">
        <v>159</v>
      </c>
      <c r="B79" s="4">
        <v>10000</v>
      </c>
      <c r="C79" s="4">
        <v>80200</v>
      </c>
      <c r="D79" s="4">
        <v>-70200</v>
      </c>
      <c r="E79" s="4">
        <v>-1364777154</v>
      </c>
      <c r="F79" s="4">
        <f t="shared" si="0"/>
        <v>-7543296350</v>
      </c>
      <c r="R79" s="5">
        <v>5.1999999999999998E-3</v>
      </c>
      <c r="S79" s="4">
        <v>8025282</v>
      </c>
    </row>
    <row r="80" spans="1:21" x14ac:dyDescent="0.2">
      <c r="A80" s="16" t="s">
        <v>158</v>
      </c>
      <c r="B80" s="4">
        <v>9140</v>
      </c>
      <c r="C80" s="4">
        <v>120400</v>
      </c>
      <c r="D80" s="4">
        <v>-111260</v>
      </c>
      <c r="E80" s="4">
        <v>-2234364486</v>
      </c>
      <c r="F80" s="4">
        <f>E80+F81</f>
        <v>-6178519196</v>
      </c>
      <c r="R80" s="5">
        <v>-9.7200000000000009E-2</v>
      </c>
      <c r="S80" s="4">
        <v>14171219</v>
      </c>
    </row>
    <row r="81" spans="1:22" x14ac:dyDescent="0.2">
      <c r="A81" s="16" t="s">
        <v>157</v>
      </c>
      <c r="B81" s="4">
        <v>0</v>
      </c>
      <c r="C81" s="4">
        <v>181000</v>
      </c>
      <c r="D81" s="4">
        <v>-181000</v>
      </c>
      <c r="E81" s="4">
        <v>-3944154710</v>
      </c>
      <c r="F81" s="4">
        <f>E81</f>
        <v>-3944154710</v>
      </c>
      <c r="R81" s="5">
        <v>1.41E-2</v>
      </c>
      <c r="S81" s="4">
        <v>6882049</v>
      </c>
    </row>
    <row r="82" spans="1:22" x14ac:dyDescent="0.2">
      <c r="A82" s="2"/>
      <c r="B82" s="4"/>
      <c r="C82" s="4"/>
      <c r="D82" s="4"/>
      <c r="E82" s="4"/>
      <c r="F82" s="4">
        <f>E82</f>
        <v>0</v>
      </c>
      <c r="G82" s="4"/>
      <c r="H82" s="4"/>
      <c r="I82" s="4"/>
      <c r="J82" s="4"/>
      <c r="K82" s="4"/>
      <c r="L82" s="4"/>
      <c r="M82" s="4"/>
      <c r="N82" s="4"/>
      <c r="O82" s="4"/>
      <c r="P82" s="4"/>
      <c r="Q82" s="4"/>
      <c r="R82" s="4"/>
      <c r="S82" s="4"/>
      <c r="T82" s="5"/>
      <c r="U82" s="5"/>
      <c r="V82" s="5"/>
    </row>
    <row r="83" spans="1:22" x14ac:dyDescent="0.2">
      <c r="A83" s="2"/>
      <c r="B83" s="4"/>
      <c r="C83" s="4"/>
      <c r="D83" s="4"/>
      <c r="E83" s="4"/>
      <c r="F83" s="4"/>
      <c r="G83" s="4"/>
      <c r="H83" s="4"/>
      <c r="I83" s="4"/>
      <c r="J83" s="4"/>
      <c r="K83" s="4"/>
      <c r="L83" s="4"/>
      <c r="M83" s="4"/>
      <c r="N83" s="4"/>
      <c r="O83" s="4"/>
      <c r="P83" s="4"/>
      <c r="Q83" s="4"/>
      <c r="R83" s="4"/>
      <c r="S83" s="4"/>
      <c r="T83" s="5"/>
      <c r="U83" s="5"/>
      <c r="V83" s="5"/>
    </row>
    <row r="84" spans="1:22" x14ac:dyDescent="0.2">
      <c r="A84" s="2"/>
      <c r="B84" s="4"/>
      <c r="C84" s="4"/>
      <c r="D84" s="4"/>
      <c r="E84" s="4"/>
      <c r="F84" s="4"/>
      <c r="G84" s="4"/>
      <c r="H84" s="4"/>
      <c r="I84" s="4"/>
      <c r="J84" s="4"/>
      <c r="K84" s="4"/>
      <c r="L84" s="4"/>
      <c r="M84" s="4"/>
      <c r="N84" s="4"/>
      <c r="O84" s="4"/>
      <c r="P84" s="4"/>
      <c r="Q84" s="4"/>
      <c r="R84" s="4"/>
      <c r="S84" s="4"/>
      <c r="T84" s="5"/>
      <c r="U84" s="5"/>
      <c r="V84" s="5"/>
    </row>
    <row r="85" spans="1:22" x14ac:dyDescent="0.2">
      <c r="A85" s="2"/>
      <c r="B85" s="4"/>
      <c r="C85" s="4"/>
      <c r="D85" s="4"/>
      <c r="E85" s="4"/>
      <c r="F85" s="4"/>
      <c r="G85" s="4"/>
      <c r="H85" s="4"/>
      <c r="I85" s="4"/>
      <c r="J85" s="4"/>
      <c r="K85" s="4"/>
      <c r="L85" s="4"/>
      <c r="M85" s="4"/>
      <c r="N85" s="4"/>
      <c r="O85" s="4"/>
      <c r="P85" s="4"/>
      <c r="Q85" s="4"/>
      <c r="R85" s="4"/>
      <c r="S85" s="4"/>
      <c r="T85" s="5"/>
      <c r="U85" s="5"/>
      <c r="V85" s="5"/>
    </row>
    <row r="86" spans="1:22" x14ac:dyDescent="0.2">
      <c r="A86" s="2"/>
      <c r="B86" s="4"/>
      <c r="C86" s="4"/>
      <c r="D86" s="4"/>
      <c r="E86" s="4"/>
      <c r="F86" s="4"/>
      <c r="G86" s="4"/>
      <c r="H86" s="4"/>
      <c r="I86" s="4"/>
      <c r="J86" s="4"/>
      <c r="K86" s="4"/>
      <c r="L86" s="4"/>
      <c r="M86" s="4"/>
      <c r="N86" s="4"/>
      <c r="O86" s="4"/>
      <c r="P86" s="4"/>
      <c r="Q86" s="4"/>
      <c r="R86" s="4"/>
      <c r="S86" s="4"/>
      <c r="T86" s="5"/>
      <c r="U86" s="5"/>
      <c r="V86" s="5"/>
    </row>
    <row r="87" spans="1:22" x14ac:dyDescent="0.2">
      <c r="A87" s="2"/>
      <c r="B87" s="4"/>
      <c r="C87" s="4"/>
      <c r="D87" s="4"/>
      <c r="E87" s="4"/>
      <c r="F87" s="4"/>
      <c r="G87" s="4"/>
      <c r="H87" s="4"/>
      <c r="I87" s="4"/>
      <c r="J87" s="4"/>
      <c r="K87" s="4"/>
      <c r="L87" s="4"/>
      <c r="M87" s="4"/>
      <c r="N87" s="4"/>
      <c r="O87" s="4"/>
      <c r="P87" s="4"/>
      <c r="Q87" s="4"/>
      <c r="R87" s="4"/>
      <c r="S87" s="4"/>
      <c r="T87" s="5"/>
      <c r="U87" s="5"/>
      <c r="V87" s="5"/>
    </row>
    <row r="88" spans="1:22" x14ac:dyDescent="0.2">
      <c r="A88" s="2"/>
      <c r="B88" s="4"/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5"/>
      <c r="U88" s="5"/>
      <c r="V88" s="5"/>
    </row>
    <row r="89" spans="1:22" x14ac:dyDescent="0.2">
      <c r="A89" s="2"/>
      <c r="B89" s="4"/>
      <c r="C89" s="4"/>
      <c r="D89" s="4"/>
      <c r="E89" s="4"/>
      <c r="F89" s="4"/>
      <c r="G89" s="4"/>
      <c r="H89" s="4"/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  <c r="T89" s="5"/>
      <c r="U89" s="5"/>
      <c r="V89" s="5"/>
    </row>
    <row r="90" spans="1:22" x14ac:dyDescent="0.2">
      <c r="A90" s="2"/>
      <c r="B90" s="4"/>
      <c r="C90" s="4"/>
      <c r="D90" s="4"/>
      <c r="E90" s="4"/>
      <c r="F90" s="4"/>
      <c r="G90" s="4"/>
      <c r="H90" s="4"/>
      <c r="I90" s="4"/>
      <c r="J90" s="4"/>
      <c r="K90" s="4"/>
      <c r="L90" s="4"/>
      <c r="M90" s="4"/>
      <c r="N90" s="4"/>
      <c r="O90" s="4"/>
      <c r="P90" s="4"/>
      <c r="Q90" s="4"/>
      <c r="R90" s="4"/>
      <c r="S90" s="4"/>
      <c r="T90" s="5"/>
      <c r="U90" s="5"/>
      <c r="V90" s="5"/>
    </row>
    <row r="91" spans="1:22" x14ac:dyDescent="0.2">
      <c r="A91" s="2"/>
      <c r="B91" s="4"/>
      <c r="C91" s="4"/>
      <c r="D91" s="4"/>
      <c r="E91" s="4"/>
      <c r="F91" s="4"/>
      <c r="G91" s="4"/>
      <c r="H91" s="4"/>
      <c r="I91" s="4"/>
      <c r="J91" s="4"/>
      <c r="K91" s="4"/>
      <c r="L91" s="4"/>
      <c r="M91" s="4"/>
      <c r="N91" s="4"/>
      <c r="O91" s="4"/>
      <c r="P91" s="4"/>
      <c r="Q91" s="4"/>
      <c r="R91" s="4"/>
      <c r="S91" s="4"/>
      <c r="T91" s="5"/>
      <c r="U91" s="5"/>
      <c r="V91" s="5"/>
    </row>
    <row r="92" spans="1:22" x14ac:dyDescent="0.2">
      <c r="A92" s="6"/>
      <c r="B92" s="4"/>
      <c r="C92" s="4"/>
      <c r="D92" s="4"/>
      <c r="E92" s="4"/>
      <c r="F92" s="4"/>
      <c r="G92" s="4"/>
      <c r="H92" s="4"/>
      <c r="I92" s="4"/>
      <c r="J92" s="4"/>
      <c r="K92" s="4"/>
      <c r="L92" s="4"/>
      <c r="M92" s="4"/>
      <c r="N92" s="4"/>
      <c r="O92" s="4"/>
      <c r="P92" s="4"/>
      <c r="Q92" s="4"/>
      <c r="R92" s="4"/>
      <c r="S92" s="4"/>
      <c r="T92" s="5"/>
      <c r="U92" s="5"/>
      <c r="V92" s="5"/>
    </row>
    <row r="93" spans="1:22" x14ac:dyDescent="0.2">
      <c r="A93" s="6"/>
      <c r="B93" s="4"/>
      <c r="C93" s="4"/>
      <c r="D93" s="4"/>
      <c r="E93" s="4"/>
      <c r="F93" s="4"/>
      <c r="G93" s="4"/>
      <c r="H93" s="4"/>
      <c r="I93" s="4"/>
      <c r="J93" s="4"/>
      <c r="K93" s="4"/>
      <c r="L93" s="4"/>
      <c r="M93" s="4"/>
      <c r="N93" s="4"/>
      <c r="O93" s="4"/>
      <c r="P93" s="4"/>
      <c r="Q93" s="4"/>
      <c r="R93" s="4"/>
      <c r="S93" s="4"/>
      <c r="T93" s="5"/>
      <c r="U93" s="5"/>
      <c r="V93" s="5"/>
    </row>
    <row r="94" spans="1:22" x14ac:dyDescent="0.2">
      <c r="A94" s="6"/>
      <c r="B94" s="4"/>
      <c r="C94" s="4"/>
      <c r="D94" s="4"/>
      <c r="E94" s="4"/>
      <c r="F94" s="4"/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5"/>
      <c r="U94" s="5"/>
      <c r="V94" s="5"/>
    </row>
    <row r="95" spans="1:22" x14ac:dyDescent="0.2">
      <c r="A95" s="6"/>
      <c r="B95" s="4"/>
      <c r="C95" s="4"/>
      <c r="D95" s="4"/>
      <c r="E95" s="4"/>
      <c r="F95" s="4"/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5"/>
      <c r="U95" s="5"/>
      <c r="V95" s="5"/>
    </row>
    <row r="96" spans="1:22" x14ac:dyDescent="0.2">
      <c r="A96" s="6"/>
      <c r="B96" s="4"/>
      <c r="C96" s="4"/>
      <c r="D96" s="4"/>
      <c r="E96" s="4"/>
      <c r="F96" s="4"/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5"/>
      <c r="U96" s="5"/>
      <c r="V96" s="5"/>
    </row>
    <row r="97" spans="1:22" x14ac:dyDescent="0.2">
      <c r="A97" s="6"/>
      <c r="B97" s="4"/>
      <c r="C97" s="4"/>
      <c r="D97" s="4"/>
      <c r="E97" s="4"/>
      <c r="F97" s="4"/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5"/>
      <c r="U97" s="5"/>
      <c r="V97" s="5"/>
    </row>
    <row r="98" spans="1:22" x14ac:dyDescent="0.2">
      <c r="A98" s="6"/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5"/>
      <c r="U98" s="5"/>
      <c r="V98" s="5"/>
    </row>
    <row r="99" spans="1:22" x14ac:dyDescent="0.2">
      <c r="A99" s="6"/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5"/>
      <c r="U99" s="5"/>
      <c r="V99" s="5"/>
    </row>
    <row r="100" spans="1:22" x14ac:dyDescent="0.2">
      <c r="A100" s="6"/>
      <c r="B100" s="4"/>
      <c r="C100" s="4"/>
      <c r="D100" s="4"/>
      <c r="E100" s="4"/>
      <c r="F100" s="4"/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5"/>
      <c r="U100" s="5"/>
      <c r="V100" s="5"/>
    </row>
    <row r="101" spans="1:22" x14ac:dyDescent="0.2">
      <c r="A101" s="6"/>
      <c r="B101" s="4"/>
      <c r="C101" s="4"/>
      <c r="D101" s="4"/>
      <c r="E101" s="4"/>
      <c r="F101" s="4"/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5"/>
      <c r="U101" s="5"/>
      <c r="V101" s="5"/>
    </row>
    <row r="102" spans="1:22" x14ac:dyDescent="0.2">
      <c r="A102" s="2"/>
      <c r="B102" s="4"/>
      <c r="C102" s="4"/>
      <c r="D102" s="4"/>
      <c r="E102" s="4"/>
      <c r="F102" s="4"/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5"/>
      <c r="U102" s="5"/>
      <c r="V102" s="5"/>
    </row>
    <row r="103" spans="1:22" x14ac:dyDescent="0.2">
      <c r="A103" s="2"/>
      <c r="B103" s="4"/>
      <c r="C103" s="4"/>
      <c r="D103" s="4"/>
      <c r="E103" s="4"/>
      <c r="F103" s="4"/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5"/>
      <c r="U103" s="5"/>
      <c r="V103" s="5"/>
    </row>
    <row r="104" spans="1:22" x14ac:dyDescent="0.2">
      <c r="A104" s="6"/>
      <c r="B104" s="4"/>
      <c r="C104" s="4"/>
      <c r="D104" s="4"/>
      <c r="E104" s="4"/>
      <c r="F104" s="4"/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5"/>
      <c r="U104" s="5"/>
      <c r="V104" s="5"/>
    </row>
    <row r="105" spans="1:22" x14ac:dyDescent="0.2">
      <c r="A105" s="6"/>
      <c r="B105" s="4"/>
      <c r="C105" s="4"/>
      <c r="D105" s="4"/>
      <c r="E105" s="4"/>
      <c r="F105" s="4"/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5"/>
      <c r="U105" s="5"/>
      <c r="V105" s="5"/>
    </row>
    <row r="106" spans="1:22" x14ac:dyDescent="0.2">
      <c r="A106" s="6"/>
      <c r="B106" s="4"/>
      <c r="C106" s="4"/>
      <c r="D106" s="4"/>
      <c r="E106" s="4"/>
      <c r="F106" s="4"/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5"/>
      <c r="U106" s="5"/>
      <c r="V106" s="5"/>
    </row>
    <row r="107" spans="1:22" x14ac:dyDescent="0.2">
      <c r="A107" s="6"/>
      <c r="B107" s="4"/>
      <c r="C107" s="4"/>
      <c r="D107" s="4"/>
      <c r="E107" s="4"/>
      <c r="F107" s="4"/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5"/>
      <c r="U107" s="5"/>
      <c r="V107" s="5"/>
    </row>
    <row r="108" spans="1:22" x14ac:dyDescent="0.2">
      <c r="A108" s="6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5"/>
      <c r="U108" s="5"/>
      <c r="V108" s="5"/>
    </row>
    <row r="109" spans="1:22" x14ac:dyDescent="0.2">
      <c r="A109" s="6"/>
      <c r="B109" s="4"/>
      <c r="C109" s="4"/>
      <c r="D109" s="4"/>
      <c r="E109" s="4"/>
      <c r="F109" s="4"/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5"/>
      <c r="U109" s="5"/>
      <c r="V109" s="5"/>
    </row>
    <row r="110" spans="1:22" x14ac:dyDescent="0.2">
      <c r="A110" s="6"/>
      <c r="B110" s="4"/>
      <c r="C110" s="4"/>
      <c r="D110" s="4"/>
      <c r="E110" s="4"/>
      <c r="F110" s="4"/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5"/>
      <c r="U110" s="5"/>
      <c r="V110" s="5"/>
    </row>
    <row r="111" spans="1:22" x14ac:dyDescent="0.2">
      <c r="A111" s="6"/>
      <c r="B111" s="4"/>
      <c r="C111" s="4"/>
      <c r="D111" s="4"/>
      <c r="E111" s="4"/>
      <c r="F111" s="4"/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5"/>
      <c r="U111" s="5"/>
      <c r="V111" s="5"/>
    </row>
    <row r="112" spans="1:22" x14ac:dyDescent="0.2">
      <c r="A112" s="6"/>
      <c r="B112" s="4"/>
      <c r="C112" s="4"/>
      <c r="D112" s="4"/>
      <c r="E112" s="4"/>
      <c r="F112" s="4"/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5"/>
      <c r="U112" s="5"/>
      <c r="V112" s="5"/>
    </row>
    <row r="113" spans="1:22" x14ac:dyDescent="0.2">
      <c r="A113" s="6"/>
      <c r="B113" s="4"/>
      <c r="C113" s="4"/>
      <c r="D113" s="4"/>
      <c r="E113" s="4"/>
      <c r="F113" s="4"/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5"/>
      <c r="U113" s="5"/>
      <c r="V113" s="5"/>
    </row>
    <row r="114" spans="1:22" x14ac:dyDescent="0.2">
      <c r="A114" s="6"/>
      <c r="B114" s="4"/>
      <c r="C114" s="4"/>
      <c r="D114" s="4"/>
      <c r="E114" s="4"/>
      <c r="F114" s="4"/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5"/>
      <c r="U114" s="5"/>
      <c r="V114" s="5"/>
    </row>
    <row r="115" spans="1:22" x14ac:dyDescent="0.2">
      <c r="A115" s="6"/>
      <c r="B115" s="4"/>
      <c r="C115" s="4"/>
      <c r="D115" s="4"/>
      <c r="E115" s="4"/>
      <c r="F115" s="4"/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5"/>
      <c r="U115" s="5"/>
      <c r="V115" s="5"/>
    </row>
    <row r="116" spans="1:22" x14ac:dyDescent="0.2">
      <c r="A116" s="6"/>
      <c r="B116" s="4"/>
      <c r="C116" s="4"/>
      <c r="D116" s="4"/>
      <c r="E116" s="4"/>
      <c r="F116" s="4"/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5"/>
      <c r="U116" s="5"/>
      <c r="V116" s="5"/>
    </row>
    <row r="117" spans="1:22" x14ac:dyDescent="0.2">
      <c r="A117" s="2"/>
      <c r="B117" s="4"/>
      <c r="C117" s="4"/>
      <c r="D117" s="4"/>
      <c r="E117" s="4"/>
      <c r="F117" s="4"/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5"/>
      <c r="U117" s="5"/>
      <c r="V117" s="5"/>
    </row>
    <row r="118" spans="1:22" x14ac:dyDescent="0.2">
      <c r="A118" s="2"/>
      <c r="B118" s="4"/>
      <c r="C118" s="4"/>
      <c r="D118" s="4"/>
      <c r="E118" s="4"/>
      <c r="F118" s="4"/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5"/>
      <c r="U118" s="5"/>
      <c r="V118" s="5"/>
    </row>
    <row r="119" spans="1:22" x14ac:dyDescent="0.2">
      <c r="A119" s="2"/>
      <c r="B119" s="4"/>
      <c r="C119" s="4"/>
      <c r="D119" s="4"/>
      <c r="E119" s="4"/>
      <c r="F119" s="4"/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5"/>
      <c r="U119" s="5"/>
      <c r="V119" s="5"/>
    </row>
    <row r="120" spans="1:22" x14ac:dyDescent="0.2">
      <c r="A120" s="2"/>
      <c r="B120" s="4"/>
      <c r="C120" s="4"/>
      <c r="D120" s="4"/>
      <c r="E120" s="4"/>
      <c r="F120" s="4"/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5"/>
      <c r="U120" s="5"/>
      <c r="V120" s="5"/>
    </row>
    <row r="121" spans="1:22" x14ac:dyDescent="0.2">
      <c r="A121" s="2"/>
      <c r="B121" s="4"/>
      <c r="C121" s="4"/>
      <c r="D121" s="4"/>
      <c r="E121" s="4"/>
      <c r="F121" s="4"/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5"/>
      <c r="U121" s="5"/>
      <c r="V121" s="5"/>
    </row>
    <row r="122" spans="1:22" x14ac:dyDescent="0.2">
      <c r="A122" s="2"/>
      <c r="B122" s="4"/>
      <c r="C122" s="4"/>
      <c r="D122" s="4"/>
      <c r="E122" s="4"/>
      <c r="F122" s="4"/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5"/>
      <c r="U122" s="5"/>
      <c r="V122" s="5"/>
    </row>
    <row r="123" spans="1:22" x14ac:dyDescent="0.2">
      <c r="A123" s="2"/>
      <c r="B123" s="4"/>
      <c r="C123" s="4"/>
      <c r="D123" s="4"/>
      <c r="E123" s="4"/>
      <c r="F123" s="4"/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5"/>
      <c r="U123" s="5"/>
      <c r="V123" s="5"/>
    </row>
    <row r="124" spans="1:22" x14ac:dyDescent="0.2">
      <c r="A124" s="2"/>
      <c r="B124" s="4"/>
      <c r="C124" s="4"/>
      <c r="D124" s="4"/>
      <c r="E124" s="4"/>
      <c r="F124" s="4"/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5"/>
      <c r="U124" s="5"/>
      <c r="V124" s="5"/>
    </row>
    <row r="125" spans="1:22" x14ac:dyDescent="0.2">
      <c r="A125" s="2"/>
      <c r="B125" s="4"/>
      <c r="C125" s="4"/>
      <c r="D125" s="4"/>
      <c r="E125" s="4"/>
      <c r="F125" s="4"/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5"/>
      <c r="U125" s="5"/>
      <c r="V125" s="5"/>
    </row>
    <row r="126" spans="1:22" x14ac:dyDescent="0.2">
      <c r="A126" s="2"/>
      <c r="B126" s="4"/>
      <c r="C126" s="4"/>
      <c r="D126" s="4"/>
      <c r="E126" s="4"/>
      <c r="F126" s="4"/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5"/>
      <c r="U126" s="5"/>
      <c r="V126" s="5"/>
    </row>
    <row r="127" spans="1:22" x14ac:dyDescent="0.2">
      <c r="A127" s="2"/>
      <c r="B127" s="4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5"/>
      <c r="U127" s="5"/>
      <c r="V127" s="5"/>
    </row>
    <row r="128" spans="1:22" x14ac:dyDescent="0.2">
      <c r="A128" s="2"/>
      <c r="B128" s="4"/>
      <c r="C128" s="4"/>
      <c r="D128" s="4"/>
      <c r="E128" s="4"/>
      <c r="F128" s="4"/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5"/>
      <c r="U128" s="5"/>
      <c r="V128" s="5"/>
    </row>
    <row r="129" spans="1:22" x14ac:dyDescent="0.2">
      <c r="A129" s="2"/>
      <c r="B129" s="4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5"/>
      <c r="U129" s="5"/>
      <c r="V129" s="5"/>
    </row>
    <row r="130" spans="1:22" x14ac:dyDescent="0.2">
      <c r="A130" s="2"/>
      <c r="B130" s="4"/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5"/>
      <c r="U130" s="5"/>
      <c r="V130" s="5"/>
    </row>
    <row r="131" spans="1:22" x14ac:dyDescent="0.2">
      <c r="A131" s="2"/>
      <c r="B131" s="4"/>
      <c r="C131" s="4"/>
      <c r="D131" s="4"/>
      <c r="E131" s="4"/>
      <c r="F131" s="4"/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5"/>
      <c r="U131" s="5"/>
      <c r="V131" s="5"/>
    </row>
    <row r="132" spans="1:22" x14ac:dyDescent="0.2">
      <c r="A132" s="2"/>
      <c r="B132" s="4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5"/>
      <c r="U132" s="5"/>
      <c r="V132" s="5"/>
    </row>
    <row r="133" spans="1:22" x14ac:dyDescent="0.2">
      <c r="A133" s="2"/>
      <c r="B133" s="4"/>
      <c r="C133" s="4"/>
      <c r="D133" s="4"/>
      <c r="E133" s="4"/>
      <c r="F133" s="4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5"/>
    </row>
    <row r="134" spans="1:22" x14ac:dyDescent="0.2">
      <c r="A134" s="2"/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8"/>
    </row>
    <row r="135" spans="1:22" x14ac:dyDescent="0.2">
      <c r="A135" s="2"/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8"/>
    </row>
    <row r="136" spans="1:22" x14ac:dyDescent="0.2">
      <c r="A136" s="2"/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8"/>
    </row>
    <row r="137" spans="1:22" x14ac:dyDescent="0.2">
      <c r="A137" s="6"/>
      <c r="B137" s="4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5"/>
      <c r="U137" s="5"/>
      <c r="V137" s="8"/>
    </row>
    <row r="138" spans="1:22" x14ac:dyDescent="0.2">
      <c r="A138" s="6"/>
      <c r="B138" s="4"/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5"/>
      <c r="U138" s="5"/>
      <c r="V138" s="8"/>
    </row>
    <row r="139" spans="1:22" x14ac:dyDescent="0.2">
      <c r="A139" s="6"/>
      <c r="B139" s="4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5"/>
      <c r="U139" s="5"/>
      <c r="V139" s="8"/>
    </row>
    <row r="140" spans="1:22" x14ac:dyDescent="0.2">
      <c r="A140" s="6"/>
      <c r="B140" s="4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5"/>
      <c r="U140" s="5"/>
      <c r="V140" s="8"/>
    </row>
    <row r="141" spans="1:22" x14ac:dyDescent="0.2">
      <c r="A141" s="6"/>
      <c r="B141" s="4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5"/>
      <c r="U141" s="5"/>
      <c r="V141" s="8"/>
    </row>
    <row r="142" spans="1:22" x14ac:dyDescent="0.2">
      <c r="A142" s="2"/>
      <c r="B142" s="4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5"/>
      <c r="U142" s="5"/>
      <c r="V142" s="8"/>
    </row>
    <row r="143" spans="1:22" x14ac:dyDescent="0.2">
      <c r="A143" s="2"/>
      <c r="B143" s="4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5"/>
      <c r="U143" s="5"/>
      <c r="V143" s="8"/>
    </row>
    <row r="144" spans="1:22" x14ac:dyDescent="0.2">
      <c r="A144" s="2"/>
      <c r="B144" s="4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5"/>
      <c r="U144" s="5"/>
      <c r="V144" s="8"/>
    </row>
    <row r="145" spans="1:22" x14ac:dyDescent="0.2">
      <c r="A145" s="2"/>
      <c r="B145" s="4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5"/>
      <c r="U145" s="5"/>
      <c r="V145" s="8"/>
    </row>
    <row r="146" spans="1:22" x14ac:dyDescent="0.2">
      <c r="A146" s="2"/>
      <c r="B146" s="4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5"/>
      <c r="U146" s="5"/>
      <c r="V146" s="8"/>
    </row>
    <row r="172" spans="1:3" x14ac:dyDescent="0.2">
      <c r="A172" t="e" cm="1">
        <f t="array" aca="1" ref="A172" ca="1">INDIRECT("'" &amp; E1 &amp; "'!$A$2:$A$66")</f>
        <v>#REF!</v>
      </c>
      <c r="B172" t="e" cm="1">
        <f t="array" aca="1" ref="B172" ca="1">INDIRECT("'" &amp; E1 &amp; "'!$B$2:$B$66")</f>
        <v>#REF!</v>
      </c>
      <c r="C172" t="e" cm="1">
        <f t="array" aca="1" ref="C172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2815A9-03A2-3E49-9BF3-F242A4445E0A}">
  <sheetPr codeName="Sheet36"/>
  <dimension ref="A1:V172"/>
  <sheetViews>
    <sheetView topLeftCell="E1" workbookViewId="0">
      <pane ySplit="2" topLeftCell="A3" activePane="bottomLeft" state="frozen"/>
      <selection activeCell="N24" sqref="N24"/>
      <selection pane="bottomLeft" activeCell="N24" sqref="N24"/>
    </sheetView>
  </sheetViews>
  <sheetFormatPr baseColWidth="10" defaultRowHeight="16" x14ac:dyDescent="0.2"/>
  <cols>
    <col min="1" max="1" width="21.1640625" customWidth="1"/>
    <col min="2" max="3" width="16" customWidth="1"/>
    <col min="4" max="4" width="18.33203125" customWidth="1"/>
    <col min="5" max="5" width="16.6640625" customWidth="1"/>
    <col min="6" max="6" width="21.5" customWidth="1"/>
    <col min="7" max="9" width="14.6640625" customWidth="1"/>
    <col min="10" max="10" width="18.33203125" customWidth="1"/>
    <col min="11" max="11" width="16.6640625" customWidth="1"/>
    <col min="12" max="17" width="14.6640625" customWidth="1"/>
    <col min="18" max="18" width="13" customWidth="1"/>
    <col min="19" max="19" width="16.6640625" customWidth="1"/>
    <col min="20" max="20" width="17.33203125" customWidth="1"/>
    <col min="21" max="21" width="15.1640625" customWidth="1"/>
  </cols>
  <sheetData>
    <row r="1" spans="1:22" x14ac:dyDescent="0.2">
      <c r="B1" s="72" t="s">
        <v>5</v>
      </c>
      <c r="C1" s="72"/>
      <c r="D1" s="72"/>
      <c r="E1" s="72"/>
      <c r="F1" s="72"/>
      <c r="G1" s="73" t="s">
        <v>6</v>
      </c>
      <c r="H1" s="73"/>
      <c r="I1" s="73"/>
      <c r="J1" s="73"/>
      <c r="K1" s="73"/>
      <c r="L1" s="74" t="s">
        <v>15</v>
      </c>
      <c r="M1" s="74"/>
      <c r="N1" s="74"/>
      <c r="O1" s="74"/>
      <c r="P1" s="74"/>
      <c r="Q1" s="74"/>
      <c r="R1" s="74"/>
      <c r="S1" s="74"/>
      <c r="T1" s="74"/>
      <c r="U1" s="74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235</v>
      </c>
      <c r="O2" s="1" t="s">
        <v>236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257</v>
      </c>
      <c r="U2" s="1" t="s">
        <v>258</v>
      </c>
      <c r="V2" s="1" t="s">
        <v>237</v>
      </c>
    </row>
    <row r="3" spans="1:22" x14ac:dyDescent="0.2">
      <c r="A3" s="16" t="s">
        <v>294</v>
      </c>
      <c r="B3" s="4">
        <v>431100</v>
      </c>
      <c r="C3" s="4">
        <v>82100</v>
      </c>
      <c r="D3" s="4">
        <v>349000</v>
      </c>
      <c r="E3" s="4">
        <v>9730240000</v>
      </c>
      <c r="F3" s="4">
        <f t="shared" ref="F3:F79" si="0">E3+F4</f>
        <v>161483925721</v>
      </c>
      <c r="K3" s="4">
        <f t="shared" ref="K3:K25" si="1">K4+J3</f>
        <v>10478855000</v>
      </c>
      <c r="L3" s="4">
        <v>1789</v>
      </c>
      <c r="M3" s="4">
        <v>2386</v>
      </c>
      <c r="N3" s="4">
        <v>167</v>
      </c>
      <c r="O3" s="4">
        <v>185</v>
      </c>
      <c r="P3" s="4">
        <v>2459300</v>
      </c>
      <c r="Q3" s="4">
        <v>3021500</v>
      </c>
      <c r="R3" s="5">
        <v>1.2699999999999999E-2</v>
      </c>
      <c r="S3" s="4">
        <v>6229800</v>
      </c>
      <c r="T3" s="4">
        <f t="shared" ref="T3:T70" si="2">AVERAGE(S4,S13)</f>
        <v>9841517.5</v>
      </c>
      <c r="U3" s="4">
        <f t="shared" ref="U3:U72" si="3">MIN(S4:S8)</f>
        <v>5559154</v>
      </c>
      <c r="V3" s="5">
        <v>2.4799999999999999E-2</v>
      </c>
    </row>
    <row r="4" spans="1:22" x14ac:dyDescent="0.2">
      <c r="A4" s="16" t="s">
        <v>293</v>
      </c>
      <c r="B4" s="4">
        <v>213072</v>
      </c>
      <c r="C4" s="4">
        <v>127800</v>
      </c>
      <c r="D4" s="4">
        <v>85272</v>
      </c>
      <c r="E4" s="4">
        <v>2400400000</v>
      </c>
      <c r="F4" s="4">
        <f t="shared" si="0"/>
        <v>151753685721</v>
      </c>
      <c r="G4" s="4">
        <v>0</v>
      </c>
      <c r="H4" s="4">
        <v>0</v>
      </c>
      <c r="I4" s="4">
        <v>0</v>
      </c>
      <c r="J4" s="4">
        <v>-52800000</v>
      </c>
      <c r="K4" s="4">
        <f t="shared" si="1"/>
        <v>10478855000</v>
      </c>
      <c r="L4" s="4">
        <v>4137</v>
      </c>
      <c r="M4" s="4">
        <v>2660</v>
      </c>
      <c r="N4" s="4">
        <v>411</v>
      </c>
      <c r="O4" s="4">
        <v>263</v>
      </c>
      <c r="P4" s="4">
        <v>6651700</v>
      </c>
      <c r="Q4" s="4">
        <v>3716000</v>
      </c>
      <c r="R4" s="5">
        <v>1.2699999999999999E-2</v>
      </c>
      <c r="S4" s="4">
        <v>10805000</v>
      </c>
      <c r="T4" s="4">
        <f t="shared" si="2"/>
        <v>10490291</v>
      </c>
      <c r="U4" s="4">
        <f t="shared" si="3"/>
        <v>5559154</v>
      </c>
      <c r="V4" s="5">
        <v>2.6499999999999999E-2</v>
      </c>
    </row>
    <row r="5" spans="1:22" x14ac:dyDescent="0.2">
      <c r="A5" s="16" t="s">
        <v>292</v>
      </c>
      <c r="B5" s="4">
        <v>24000</v>
      </c>
      <c r="C5" s="4">
        <v>40100</v>
      </c>
      <c r="D5" s="4">
        <v>-16100</v>
      </c>
      <c r="E5" s="4">
        <v>-455630000</v>
      </c>
      <c r="F5" s="4">
        <f t="shared" si="0"/>
        <v>149353285721</v>
      </c>
      <c r="G5" s="4">
        <v>0</v>
      </c>
      <c r="H5" s="4">
        <v>0</v>
      </c>
      <c r="I5" s="4">
        <v>0</v>
      </c>
      <c r="J5" s="4">
        <v>-214585000</v>
      </c>
      <c r="K5" s="4">
        <f t="shared" si="1"/>
        <v>10531655000</v>
      </c>
      <c r="L5" s="4">
        <v>2318</v>
      </c>
      <c r="M5" s="4">
        <v>2778</v>
      </c>
      <c r="N5" s="4">
        <v>238</v>
      </c>
      <c r="O5" s="4">
        <v>289</v>
      </c>
      <c r="P5" s="4">
        <v>3518500</v>
      </c>
      <c r="Q5" s="4">
        <v>4357100</v>
      </c>
      <c r="R5" s="5">
        <v>-1.8E-3</v>
      </c>
      <c r="S5" s="4">
        <v>8140790</v>
      </c>
      <c r="T5" s="4">
        <f t="shared" si="2"/>
        <v>6446731</v>
      </c>
      <c r="U5" s="4">
        <f t="shared" si="3"/>
        <v>5559154</v>
      </c>
      <c r="V5" s="5">
        <v>2.1400000000000002E-2</v>
      </c>
    </row>
    <row r="6" spans="1:22" x14ac:dyDescent="0.2">
      <c r="A6" s="16" t="s">
        <v>291</v>
      </c>
      <c r="B6" s="4">
        <v>400</v>
      </c>
      <c r="C6" s="4">
        <v>0</v>
      </c>
      <c r="D6" s="4">
        <v>400</v>
      </c>
      <c r="E6" s="4">
        <v>10680000</v>
      </c>
      <c r="F6" s="4">
        <f t="shared" si="0"/>
        <v>149808915721</v>
      </c>
      <c r="K6" s="4">
        <f t="shared" si="1"/>
        <v>10746240000</v>
      </c>
      <c r="L6" s="4">
        <v>2305</v>
      </c>
      <c r="M6" s="4">
        <v>1661</v>
      </c>
      <c r="N6" s="4">
        <v>165</v>
      </c>
      <c r="O6" s="4">
        <v>109</v>
      </c>
      <c r="P6" s="4">
        <v>2759200</v>
      </c>
      <c r="Q6" s="4">
        <v>2026300</v>
      </c>
      <c r="R6" s="5">
        <v>2.41E-2</v>
      </c>
      <c r="S6" s="4">
        <v>5559154</v>
      </c>
      <c r="T6" s="4">
        <f t="shared" si="2"/>
        <v>8375294.5</v>
      </c>
      <c r="U6" s="4">
        <f t="shared" si="3"/>
        <v>6791846</v>
      </c>
      <c r="V6" s="5">
        <v>3.7999999999999999E-2</v>
      </c>
    </row>
    <row r="7" spans="1:22" x14ac:dyDescent="0.2">
      <c r="A7" s="16" t="s">
        <v>288</v>
      </c>
      <c r="B7" s="4">
        <v>2000</v>
      </c>
      <c r="C7" s="4">
        <v>1000</v>
      </c>
      <c r="D7" s="4">
        <v>1000</v>
      </c>
      <c r="E7" s="4">
        <v>26980000</v>
      </c>
      <c r="F7" s="4">
        <f t="shared" si="0"/>
        <v>149798235721</v>
      </c>
      <c r="K7" s="4">
        <f t="shared" si="1"/>
        <v>10746240000</v>
      </c>
      <c r="L7" s="4">
        <v>1288</v>
      </c>
      <c r="M7" s="4">
        <v>2600</v>
      </c>
      <c r="N7" s="4">
        <v>139</v>
      </c>
      <c r="O7" s="4">
        <v>228</v>
      </c>
      <c r="P7" s="4">
        <v>1923000</v>
      </c>
      <c r="Q7" s="4">
        <v>3446400</v>
      </c>
      <c r="R7" s="5">
        <v>-2.1700000000000001E-2</v>
      </c>
      <c r="S7" s="4">
        <v>6791846</v>
      </c>
      <c r="T7" s="4">
        <f t="shared" si="2"/>
        <v>10368723</v>
      </c>
      <c r="U7" s="4">
        <f t="shared" si="3"/>
        <v>7884548</v>
      </c>
      <c r="V7" s="5">
        <v>2.8799999999999999E-2</v>
      </c>
    </row>
    <row r="8" spans="1:22" x14ac:dyDescent="0.2">
      <c r="A8" s="16" t="s">
        <v>287</v>
      </c>
      <c r="B8" s="4">
        <v>40750</v>
      </c>
      <c r="C8" s="4">
        <v>420600</v>
      </c>
      <c r="D8" s="4">
        <v>-379850</v>
      </c>
      <c r="E8" s="4">
        <v>-10385750000</v>
      </c>
      <c r="F8" s="4">
        <f t="shared" si="0"/>
        <v>149771255721</v>
      </c>
      <c r="G8" s="4">
        <v>0</v>
      </c>
      <c r="H8" s="4">
        <v>0</v>
      </c>
      <c r="I8" s="4">
        <v>0</v>
      </c>
      <c r="J8" s="4">
        <v>-19180000</v>
      </c>
      <c r="K8" s="4">
        <f t="shared" si="1"/>
        <v>10746240000</v>
      </c>
      <c r="L8" s="4">
        <v>3086</v>
      </c>
      <c r="M8" s="4">
        <v>4113</v>
      </c>
      <c r="N8" s="4">
        <v>364</v>
      </c>
      <c r="O8" s="4">
        <v>451</v>
      </c>
      <c r="P8" s="4">
        <v>4913800</v>
      </c>
      <c r="Q8" s="4">
        <v>6982700</v>
      </c>
      <c r="R8" s="5">
        <v>-7.0999999999999995E-3</v>
      </c>
      <c r="S8" s="4">
        <v>12890228</v>
      </c>
      <c r="T8" s="4">
        <f t="shared" si="2"/>
        <v>8627978</v>
      </c>
      <c r="U8" s="4">
        <f t="shared" si="3"/>
        <v>7884548</v>
      </c>
      <c r="V8" s="5">
        <v>2.35E-2</v>
      </c>
    </row>
    <row r="9" spans="1:22" x14ac:dyDescent="0.2">
      <c r="A9" s="16" t="s">
        <v>286</v>
      </c>
      <c r="B9" s="4">
        <v>4800</v>
      </c>
      <c r="C9" s="4">
        <v>371500</v>
      </c>
      <c r="D9" s="4">
        <v>-366700</v>
      </c>
      <c r="E9" s="4">
        <v>-10152270000</v>
      </c>
      <c r="F9" s="4">
        <f t="shared" si="0"/>
        <v>160157005721</v>
      </c>
      <c r="K9" s="4">
        <f t="shared" si="1"/>
        <v>10765420000</v>
      </c>
      <c r="L9" s="4">
        <v>2047</v>
      </c>
      <c r="M9" s="4">
        <v>3343</v>
      </c>
      <c r="N9" s="4">
        <v>146</v>
      </c>
      <c r="O9" s="4">
        <v>333</v>
      </c>
      <c r="P9" s="4">
        <v>2461000</v>
      </c>
      <c r="Q9" s="4">
        <v>4943400</v>
      </c>
      <c r="R9" s="5">
        <v>-7.0999999999999995E-3</v>
      </c>
      <c r="S9" s="4">
        <v>7884548</v>
      </c>
      <c r="T9" s="4">
        <f t="shared" si="2"/>
        <v>11437688</v>
      </c>
      <c r="U9" s="4">
        <f t="shared" si="3"/>
        <v>8878035</v>
      </c>
      <c r="V9" s="5">
        <v>2.1400000000000002E-2</v>
      </c>
    </row>
    <row r="10" spans="1:22" x14ac:dyDescent="0.2">
      <c r="A10" s="16" t="s">
        <v>281</v>
      </c>
      <c r="B10" s="4">
        <v>46915</v>
      </c>
      <c r="C10" s="4">
        <v>598600</v>
      </c>
      <c r="D10" s="4">
        <v>-551685</v>
      </c>
      <c r="E10" s="4">
        <v>-15459700000</v>
      </c>
      <c r="F10" s="4">
        <f t="shared" si="0"/>
        <v>170309275721</v>
      </c>
      <c r="K10" s="4">
        <f t="shared" si="1"/>
        <v>10765420000</v>
      </c>
      <c r="L10" s="4">
        <v>2703</v>
      </c>
      <c r="M10" s="4">
        <v>5337</v>
      </c>
      <c r="N10" s="4">
        <v>315</v>
      </c>
      <c r="O10" s="4">
        <v>595</v>
      </c>
      <c r="P10" s="4">
        <v>4357100</v>
      </c>
      <c r="Q10" s="4">
        <v>9126600</v>
      </c>
      <c r="R10" s="5">
        <v>-2.0899999999999998E-2</v>
      </c>
      <c r="S10" s="4">
        <v>14456257</v>
      </c>
      <c r="T10" s="4">
        <f t="shared" si="2"/>
        <v>11830270</v>
      </c>
      <c r="U10" s="4">
        <f t="shared" si="3"/>
        <v>7334308</v>
      </c>
      <c r="V10" s="5">
        <v>3.1600000000000003E-2</v>
      </c>
    </row>
    <row r="11" spans="1:22" x14ac:dyDescent="0.2">
      <c r="A11" s="16" t="s">
        <v>273</v>
      </c>
      <c r="B11" s="4">
        <v>180200</v>
      </c>
      <c r="C11" s="4">
        <v>696900</v>
      </c>
      <c r="D11" s="4">
        <v>-516700</v>
      </c>
      <c r="E11" s="4">
        <v>-14784620000</v>
      </c>
      <c r="F11" s="4">
        <f t="shared" si="0"/>
        <v>185768975721</v>
      </c>
      <c r="K11" s="4">
        <f t="shared" si="1"/>
        <v>10765420000</v>
      </c>
      <c r="L11" s="4">
        <v>4243</v>
      </c>
      <c r="M11" s="4">
        <v>4300</v>
      </c>
      <c r="N11" s="4">
        <v>526</v>
      </c>
      <c r="O11" s="4">
        <v>633</v>
      </c>
      <c r="P11" s="4">
        <v>8449900</v>
      </c>
      <c r="Q11" s="4">
        <v>8102900</v>
      </c>
      <c r="R11" s="5">
        <v>1.6E-2</v>
      </c>
      <c r="S11" s="4">
        <v>16638700</v>
      </c>
      <c r="T11" s="4">
        <f t="shared" si="2"/>
        <v>14405354.5</v>
      </c>
      <c r="U11" s="4">
        <f t="shared" si="3"/>
        <v>7334308</v>
      </c>
      <c r="V11" s="5">
        <v>2.7699999999999999E-2</v>
      </c>
    </row>
    <row r="12" spans="1:22" x14ac:dyDescent="0.2">
      <c r="A12" s="16" t="s">
        <v>272</v>
      </c>
      <c r="B12" s="4">
        <v>493100</v>
      </c>
      <c r="C12" s="4">
        <v>1046700</v>
      </c>
      <c r="D12" s="4">
        <v>-553600</v>
      </c>
      <c r="E12" s="4">
        <v>-15524750000</v>
      </c>
      <c r="F12" s="4">
        <f t="shared" si="0"/>
        <v>200553595721</v>
      </c>
      <c r="K12" s="4">
        <f t="shared" si="1"/>
        <v>10765420000</v>
      </c>
      <c r="L12" s="4">
        <v>4650</v>
      </c>
      <c r="M12" s="4">
        <v>4339</v>
      </c>
      <c r="N12" s="4">
        <v>521</v>
      </c>
      <c r="O12" s="4">
        <v>457</v>
      </c>
      <c r="P12" s="4">
        <v>7744600</v>
      </c>
      <c r="Q12" s="4">
        <v>7355000</v>
      </c>
      <c r="R12" s="5">
        <v>0.02</v>
      </c>
      <c r="S12" s="4">
        <v>15840709</v>
      </c>
      <c r="T12" s="4">
        <f t="shared" si="2"/>
        <v>8675092</v>
      </c>
      <c r="U12" s="4">
        <f t="shared" si="3"/>
        <v>7334308</v>
      </c>
      <c r="V12" s="5">
        <v>2.98E-2</v>
      </c>
    </row>
    <row r="13" spans="1:22" x14ac:dyDescent="0.2">
      <c r="A13" s="16" t="s">
        <v>248</v>
      </c>
      <c r="B13" s="4">
        <v>21400</v>
      </c>
      <c r="C13" s="4">
        <v>5800</v>
      </c>
      <c r="D13" s="4">
        <v>15600</v>
      </c>
      <c r="E13" s="4">
        <v>429240000</v>
      </c>
      <c r="F13" s="4">
        <f t="shared" si="0"/>
        <v>216078345721</v>
      </c>
      <c r="K13" s="4">
        <f t="shared" si="1"/>
        <v>10765420000</v>
      </c>
      <c r="L13" s="4">
        <v>2097</v>
      </c>
      <c r="M13" s="4">
        <v>2605</v>
      </c>
      <c r="N13" s="4">
        <v>228</v>
      </c>
      <c r="O13" s="4">
        <v>276</v>
      </c>
      <c r="P13" s="4">
        <v>3536200</v>
      </c>
      <c r="Q13" s="4">
        <v>4640700</v>
      </c>
      <c r="R13" s="5">
        <v>3.7000000000000002E-3</v>
      </c>
      <c r="S13" s="4">
        <v>8878035</v>
      </c>
      <c r="T13" s="4">
        <f t="shared" si="2"/>
        <v>8997696.5</v>
      </c>
      <c r="U13" s="4">
        <f t="shared" si="3"/>
        <v>7334308</v>
      </c>
      <c r="V13" s="5">
        <v>1.7899999999999999E-2</v>
      </c>
    </row>
    <row r="14" spans="1:22" x14ac:dyDescent="0.2">
      <c r="A14" s="16" t="s">
        <v>240</v>
      </c>
      <c r="B14" s="4">
        <v>85900</v>
      </c>
      <c r="C14" s="4">
        <v>24400</v>
      </c>
      <c r="D14" s="4">
        <v>61500</v>
      </c>
      <c r="E14" s="4">
        <v>1720440000</v>
      </c>
      <c r="F14" s="4">
        <f t="shared" si="0"/>
        <v>215649105721</v>
      </c>
      <c r="K14" s="4">
        <f t="shared" si="1"/>
        <v>10765420000</v>
      </c>
      <c r="L14" s="4">
        <v>4175</v>
      </c>
      <c r="M14" s="4">
        <v>3935</v>
      </c>
      <c r="N14" s="4">
        <v>412</v>
      </c>
      <c r="O14" s="4">
        <v>404</v>
      </c>
      <c r="P14" s="4">
        <v>6084000</v>
      </c>
      <c r="Q14" s="4">
        <v>6080600</v>
      </c>
      <c r="R14" s="5">
        <v>0</v>
      </c>
      <c r="S14" s="4">
        <v>12839792</v>
      </c>
      <c r="T14" s="4">
        <f t="shared" si="2"/>
        <v>6651587.5</v>
      </c>
      <c r="U14" s="4">
        <f t="shared" si="3"/>
        <v>7334308</v>
      </c>
      <c r="V14" s="5">
        <v>3.0200000000000001E-2</v>
      </c>
    </row>
    <row r="15" spans="1:22" x14ac:dyDescent="0.2">
      <c r="A15" s="16" t="s">
        <v>239</v>
      </c>
      <c r="B15" s="4">
        <v>71700</v>
      </c>
      <c r="C15" s="4">
        <v>57100</v>
      </c>
      <c r="D15" s="4">
        <v>14600</v>
      </c>
      <c r="E15" s="4">
        <v>421430000</v>
      </c>
      <c r="F15" s="4">
        <f t="shared" si="0"/>
        <v>213928665721</v>
      </c>
      <c r="K15" s="4">
        <f t="shared" si="1"/>
        <v>10765420000</v>
      </c>
      <c r="L15" s="4">
        <v>2934</v>
      </c>
      <c r="M15" s="4">
        <v>2240</v>
      </c>
      <c r="N15" s="4">
        <v>252</v>
      </c>
      <c r="O15" s="4">
        <v>186</v>
      </c>
      <c r="P15" s="4">
        <v>3984200</v>
      </c>
      <c r="Q15" s="4">
        <v>3002300</v>
      </c>
      <c r="R15" s="5">
        <v>1.8600000000000002E-2</v>
      </c>
      <c r="S15" s="4">
        <v>7334308</v>
      </c>
      <c r="T15" s="4">
        <f t="shared" si="2"/>
        <v>10878326</v>
      </c>
      <c r="U15" s="4">
        <f t="shared" si="3"/>
        <v>7021840</v>
      </c>
      <c r="V15" s="5">
        <v>2.8999999999999998E-2</v>
      </c>
    </row>
    <row r="16" spans="1:22" x14ac:dyDescent="0.2">
      <c r="A16" s="16" t="s">
        <v>238</v>
      </c>
      <c r="B16" s="4">
        <v>17900</v>
      </c>
      <c r="C16" s="4">
        <v>20000</v>
      </c>
      <c r="D16" s="4">
        <v>-2100</v>
      </c>
      <c r="E16" s="4">
        <v>-60060000</v>
      </c>
      <c r="F16" s="4">
        <f t="shared" si="0"/>
        <v>213507235721</v>
      </c>
      <c r="K16" s="4">
        <f t="shared" si="1"/>
        <v>10765420000</v>
      </c>
      <c r="L16" s="4">
        <v>2686</v>
      </c>
      <c r="M16" s="4">
        <v>4680</v>
      </c>
      <c r="N16" s="4">
        <v>183</v>
      </c>
      <c r="O16" s="4">
        <v>357</v>
      </c>
      <c r="P16" s="4">
        <v>3048800</v>
      </c>
      <c r="Q16" s="4">
        <v>5797900</v>
      </c>
      <c r="R16" s="5">
        <v>-3.0499999999999999E-2</v>
      </c>
      <c r="S16" s="4">
        <v>9958743</v>
      </c>
      <c r="T16" s="4">
        <f t="shared" si="2"/>
        <v>7740096.5</v>
      </c>
      <c r="U16" s="4">
        <f t="shared" si="3"/>
        <v>7021840</v>
      </c>
      <c r="V16" s="5">
        <v>3.7499999999999999E-2</v>
      </c>
    </row>
    <row r="17" spans="1:22" x14ac:dyDescent="0.2">
      <c r="A17" s="16" t="s">
        <v>234</v>
      </c>
      <c r="B17" s="4">
        <v>792983</v>
      </c>
      <c r="C17" s="4">
        <v>54900</v>
      </c>
      <c r="D17" s="4">
        <v>738083</v>
      </c>
      <c r="E17" s="4">
        <v>20561640000</v>
      </c>
      <c r="F17" s="4">
        <f t="shared" si="0"/>
        <v>213567295721</v>
      </c>
      <c r="K17" s="4">
        <f t="shared" si="1"/>
        <v>10765420000</v>
      </c>
      <c r="L17" s="4">
        <v>1813</v>
      </c>
      <c r="M17" s="4">
        <v>2433</v>
      </c>
      <c r="N17" s="4">
        <v>187</v>
      </c>
      <c r="O17" s="4">
        <v>215</v>
      </c>
      <c r="P17" s="4">
        <v>439900</v>
      </c>
      <c r="Q17" s="4">
        <v>419300</v>
      </c>
      <c r="R17" s="5">
        <v>5.5000000000000005E-3</v>
      </c>
      <c r="S17" s="4">
        <v>7847218</v>
      </c>
      <c r="T17" s="4">
        <f t="shared" si="2"/>
        <v>13063119</v>
      </c>
      <c r="U17" s="4">
        <f t="shared" si="3"/>
        <v>7021840</v>
      </c>
    </row>
    <row r="18" spans="1:22" x14ac:dyDescent="0.2">
      <c r="A18" s="16" t="s">
        <v>233</v>
      </c>
      <c r="B18" s="4">
        <v>322100</v>
      </c>
      <c r="C18" s="4">
        <v>0</v>
      </c>
      <c r="D18" s="4">
        <v>322100</v>
      </c>
      <c r="E18" s="4">
        <v>8941030000</v>
      </c>
      <c r="F18" s="4">
        <f t="shared" si="0"/>
        <v>193005655721</v>
      </c>
      <c r="K18" s="4">
        <f t="shared" si="1"/>
        <v>10765420000</v>
      </c>
      <c r="L18" s="4"/>
      <c r="M18" s="4"/>
      <c r="N18" s="4"/>
      <c r="O18" s="4"/>
      <c r="P18" s="4">
        <v>4251900</v>
      </c>
      <c r="Q18" s="4">
        <v>4742100</v>
      </c>
      <c r="R18" s="5">
        <v>1.9E-3</v>
      </c>
      <c r="S18" s="4">
        <v>9371408</v>
      </c>
      <c r="T18" s="4">
        <f t="shared" si="2"/>
        <v>10297545.5</v>
      </c>
      <c r="U18" s="4">
        <f t="shared" si="3"/>
        <v>5155601</v>
      </c>
    </row>
    <row r="19" spans="1:22" x14ac:dyDescent="0.2">
      <c r="A19" s="16" t="s">
        <v>232</v>
      </c>
      <c r="B19" s="4">
        <v>50900</v>
      </c>
      <c r="C19" s="4">
        <v>45151</v>
      </c>
      <c r="D19" s="4">
        <v>5749</v>
      </c>
      <c r="E19" s="4">
        <v>155650000</v>
      </c>
      <c r="F19" s="4">
        <f t="shared" si="0"/>
        <v>184064625721</v>
      </c>
      <c r="K19" s="4">
        <f t="shared" si="1"/>
        <v>10765420000</v>
      </c>
      <c r="L19" s="4"/>
      <c r="M19" s="4"/>
      <c r="N19" s="4"/>
      <c r="O19" s="4"/>
      <c r="P19" s="4">
        <v>3453700</v>
      </c>
      <c r="Q19" s="4">
        <v>3856700</v>
      </c>
      <c r="R19" s="5">
        <v>-5.3E-3</v>
      </c>
      <c r="S19" s="4">
        <v>8419119</v>
      </c>
      <c r="T19" s="4">
        <f t="shared" si="2"/>
        <v>11411507.5</v>
      </c>
      <c r="U19" s="4">
        <f t="shared" si="3"/>
        <v>5155601</v>
      </c>
    </row>
    <row r="20" spans="1:22" x14ac:dyDescent="0.2">
      <c r="A20" s="16" t="s">
        <v>231</v>
      </c>
      <c r="B20" s="4">
        <v>41100</v>
      </c>
      <c r="C20" s="4">
        <v>122000</v>
      </c>
      <c r="D20" s="4">
        <v>-80900</v>
      </c>
      <c r="E20" s="4">
        <v>-2096230000</v>
      </c>
      <c r="F20" s="4">
        <f t="shared" si="0"/>
        <v>183908975721</v>
      </c>
      <c r="K20" s="4">
        <f t="shared" si="1"/>
        <v>10765420000</v>
      </c>
      <c r="L20" s="4"/>
      <c r="M20" s="4"/>
      <c r="N20" s="4"/>
      <c r="O20" s="4"/>
      <c r="P20" s="4">
        <v>3021200</v>
      </c>
      <c r="Q20" s="4">
        <v>3620500</v>
      </c>
      <c r="R20" s="5">
        <v>9.1000000000000004E-3</v>
      </c>
      <c r="S20" s="4">
        <v>7021840</v>
      </c>
      <c r="T20" s="4">
        <f t="shared" si="2"/>
        <v>12918596</v>
      </c>
      <c r="U20" s="4">
        <f t="shared" si="3"/>
        <v>5155601</v>
      </c>
    </row>
    <row r="21" spans="1:22" x14ac:dyDescent="0.2">
      <c r="A21" s="16" t="s">
        <v>230</v>
      </c>
      <c r="B21" s="4">
        <v>26100</v>
      </c>
      <c r="C21" s="4">
        <v>108300</v>
      </c>
      <c r="D21" s="4">
        <v>-82200</v>
      </c>
      <c r="E21" s="4">
        <v>-2267020000</v>
      </c>
      <c r="F21" s="4">
        <f t="shared" si="0"/>
        <v>186005205721</v>
      </c>
      <c r="K21" s="4">
        <f t="shared" si="1"/>
        <v>10765420000</v>
      </c>
      <c r="L21" s="4"/>
      <c r="M21" s="4"/>
      <c r="N21" s="4"/>
      <c r="O21" s="4"/>
      <c r="P21" s="4">
        <v>7895100</v>
      </c>
      <c r="Q21" s="4">
        <v>4138100</v>
      </c>
      <c r="R21" s="5">
        <v>2.7999999999999997E-2</v>
      </c>
      <c r="S21" s="4">
        <v>12970000</v>
      </c>
      <c r="T21" s="4">
        <f t="shared" si="2"/>
        <v>8974592</v>
      </c>
      <c r="U21" s="4">
        <f t="shared" si="3"/>
        <v>5155601</v>
      </c>
    </row>
    <row r="22" spans="1:22" x14ac:dyDescent="0.2">
      <c r="A22" s="16" t="s">
        <v>229</v>
      </c>
      <c r="B22" s="4">
        <v>110400</v>
      </c>
      <c r="C22" s="4">
        <v>55600</v>
      </c>
      <c r="D22" s="4">
        <v>54800</v>
      </c>
      <c r="E22" s="4">
        <v>1461420000</v>
      </c>
      <c r="F22" s="4">
        <f t="shared" si="0"/>
        <v>188272225721</v>
      </c>
      <c r="G22" s="4">
        <v>72100</v>
      </c>
      <c r="H22" s="4">
        <v>41000</v>
      </c>
      <c r="I22" s="4">
        <v>31100</v>
      </c>
      <c r="J22" s="4">
        <v>828760000</v>
      </c>
      <c r="K22" s="4">
        <f t="shared" si="1"/>
        <v>10765420000</v>
      </c>
      <c r="L22" s="4"/>
      <c r="M22" s="4"/>
      <c r="N22" s="4"/>
      <c r="O22" s="4"/>
      <c r="P22" s="4">
        <v>4171400</v>
      </c>
      <c r="Q22" s="4">
        <v>3772400</v>
      </c>
      <c r="R22" s="5">
        <v>1.52E-2</v>
      </c>
      <c r="S22" s="4">
        <v>8472149</v>
      </c>
      <c r="T22" s="4">
        <f t="shared" si="2"/>
        <v>9113189</v>
      </c>
      <c r="U22" s="4">
        <f t="shared" si="3"/>
        <v>5155601</v>
      </c>
      <c r="V22" s="4"/>
    </row>
    <row r="23" spans="1:22" x14ac:dyDescent="0.2">
      <c r="A23" s="16" t="s">
        <v>228</v>
      </c>
      <c r="B23" s="4">
        <v>110200</v>
      </c>
      <c r="C23" s="4">
        <v>168700</v>
      </c>
      <c r="D23" s="4">
        <v>-58500</v>
      </c>
      <c r="E23" s="4">
        <v>-1547620000</v>
      </c>
      <c r="F23" s="4">
        <f t="shared" si="0"/>
        <v>186810805721</v>
      </c>
      <c r="K23" s="4">
        <f t="shared" si="1"/>
        <v>9936660000</v>
      </c>
      <c r="L23" s="4"/>
      <c r="M23" s="4"/>
      <c r="N23" s="4"/>
      <c r="O23" s="4"/>
      <c r="P23" s="4">
        <v>2277400</v>
      </c>
      <c r="Q23" s="4">
        <v>2381300</v>
      </c>
      <c r="R23" s="5">
        <v>0</v>
      </c>
      <c r="S23" s="4">
        <v>5155601</v>
      </c>
      <c r="T23" s="4">
        <f t="shared" si="2"/>
        <v>13999836.5</v>
      </c>
      <c r="U23" s="4">
        <f t="shared" si="3"/>
        <v>5968867</v>
      </c>
    </row>
    <row r="24" spans="1:22" x14ac:dyDescent="0.2">
      <c r="A24" s="16" t="s">
        <v>222</v>
      </c>
      <c r="B24" s="4">
        <v>102400</v>
      </c>
      <c r="C24" s="4">
        <v>321603</v>
      </c>
      <c r="D24" s="4">
        <v>-219203</v>
      </c>
      <c r="E24" s="4">
        <v>-5790130000</v>
      </c>
      <c r="F24" s="4">
        <f t="shared" si="0"/>
        <v>188358425721</v>
      </c>
      <c r="K24" s="4">
        <f t="shared" si="1"/>
        <v>9936660000</v>
      </c>
      <c r="L24" s="4"/>
      <c r="M24" s="4"/>
      <c r="N24" s="4"/>
      <c r="O24" s="4"/>
      <c r="P24" s="4">
        <v>3006400</v>
      </c>
      <c r="Q24" s="4">
        <v>2266900</v>
      </c>
      <c r="R24" s="5">
        <v>-3.7000000000000002E-3</v>
      </c>
      <c r="S24" s="4">
        <v>5968867</v>
      </c>
      <c r="T24" s="4">
        <f t="shared" si="2"/>
        <v>14155157</v>
      </c>
      <c r="U24" s="4">
        <f t="shared" si="3"/>
        <v>7632975</v>
      </c>
    </row>
    <row r="25" spans="1:22" x14ac:dyDescent="0.2">
      <c r="A25" s="16" t="s">
        <v>213</v>
      </c>
      <c r="B25" s="4">
        <v>125100</v>
      </c>
      <c r="C25" s="4">
        <v>174822</v>
      </c>
      <c r="D25" s="4">
        <v>-49722</v>
      </c>
      <c r="E25" s="4">
        <v>-1341340000</v>
      </c>
      <c r="F25" s="4">
        <f t="shared" si="0"/>
        <v>194148555721</v>
      </c>
      <c r="K25" s="4">
        <f t="shared" si="1"/>
        <v>9936660000</v>
      </c>
      <c r="L25" s="4"/>
      <c r="M25" s="4"/>
      <c r="N25" s="4"/>
      <c r="O25" s="4"/>
      <c r="P25" s="4">
        <v>4413800</v>
      </c>
      <c r="Q25" s="4">
        <v>6165000</v>
      </c>
      <c r="R25" s="5">
        <v>7.7000000000000002E-3</v>
      </c>
      <c r="S25" s="4">
        <v>11797909</v>
      </c>
      <c r="T25" s="4">
        <f t="shared" si="2"/>
        <v>8904866.5</v>
      </c>
      <c r="U25" s="4">
        <f t="shared" si="3"/>
        <v>7632975</v>
      </c>
    </row>
    <row r="26" spans="1:22" x14ac:dyDescent="0.2">
      <c r="A26" s="16" t="s">
        <v>212</v>
      </c>
      <c r="B26" s="4">
        <v>35100</v>
      </c>
      <c r="C26" s="4">
        <v>881422</v>
      </c>
      <c r="D26" s="4">
        <v>-846322</v>
      </c>
      <c r="E26" s="4">
        <v>-22133260000</v>
      </c>
      <c r="F26" s="4">
        <f t="shared" si="0"/>
        <v>195489895721</v>
      </c>
      <c r="K26" s="4">
        <f>K27+J26</f>
        <v>9936660000</v>
      </c>
      <c r="L26" s="4"/>
      <c r="M26" s="4"/>
      <c r="N26" s="4"/>
      <c r="O26" s="4"/>
      <c r="P26" s="4">
        <v>2390300</v>
      </c>
      <c r="Q26" s="4">
        <v>4084500</v>
      </c>
      <c r="R26" s="5">
        <v>0</v>
      </c>
      <c r="S26" s="4">
        <v>7632975</v>
      </c>
      <c r="T26" s="4">
        <f t="shared" si="2"/>
        <v>16636136.5</v>
      </c>
      <c r="U26" s="4">
        <f t="shared" si="3"/>
        <v>9477035</v>
      </c>
    </row>
    <row r="27" spans="1:22" x14ac:dyDescent="0.2">
      <c r="A27" s="16" t="s">
        <v>211</v>
      </c>
      <c r="B27" s="4">
        <v>3766500</v>
      </c>
      <c r="C27" s="4">
        <v>4343373</v>
      </c>
      <c r="D27" s="4">
        <v>-576873</v>
      </c>
      <c r="E27" s="4">
        <v>-15092940000</v>
      </c>
      <c r="F27" s="4">
        <f t="shared" si="0"/>
        <v>217623155721</v>
      </c>
      <c r="G27" s="4">
        <v>120000</v>
      </c>
      <c r="H27" s="4">
        <v>0</v>
      </c>
      <c r="I27" s="4">
        <v>120000</v>
      </c>
      <c r="J27" s="4">
        <v>3182000000</v>
      </c>
      <c r="K27" s="4">
        <f>J27+K29</f>
        <v>9936660000</v>
      </c>
      <c r="R27" s="5">
        <v>7.7000000000000002E-3</v>
      </c>
      <c r="S27" s="4">
        <v>16754830</v>
      </c>
      <c r="T27" s="4">
        <f t="shared" si="2"/>
        <v>10868500.5</v>
      </c>
      <c r="U27" s="4">
        <f t="shared" si="3"/>
        <v>9477035</v>
      </c>
    </row>
    <row r="28" spans="1:22" x14ac:dyDescent="0.2">
      <c r="A28" s="16" t="s">
        <v>210</v>
      </c>
      <c r="B28" s="4">
        <v>134600</v>
      </c>
      <c r="C28" s="4">
        <v>354900</v>
      </c>
      <c r="D28" s="4">
        <v>-220300</v>
      </c>
      <c r="E28" s="4">
        <v>-5806380000</v>
      </c>
      <c r="F28" s="4">
        <f t="shared" si="0"/>
        <v>232716095721</v>
      </c>
      <c r="L28" s="4"/>
      <c r="M28" s="4"/>
      <c r="N28" s="4"/>
      <c r="O28" s="4"/>
      <c r="P28" s="4">
        <v>3971600</v>
      </c>
      <c r="Q28" s="4">
        <v>6598000</v>
      </c>
      <c r="R28" s="5">
        <v>-9.3999999999999986E-3</v>
      </c>
      <c r="S28" s="4">
        <v>12175972</v>
      </c>
      <c r="T28" s="4">
        <f t="shared" si="2"/>
        <v>12938437.5</v>
      </c>
      <c r="U28" s="4">
        <f t="shared" si="3"/>
        <v>9477035</v>
      </c>
    </row>
    <row r="29" spans="1:22" x14ac:dyDescent="0.2">
      <c r="A29" s="16" t="s">
        <v>209</v>
      </c>
      <c r="B29" s="4">
        <v>258400</v>
      </c>
      <c r="C29" s="4">
        <v>101272</v>
      </c>
      <c r="D29" s="4">
        <v>157128</v>
      </c>
      <c r="E29" s="4">
        <v>4110280000</v>
      </c>
      <c r="F29" s="4">
        <f t="shared" si="0"/>
        <v>238522475721</v>
      </c>
      <c r="G29" s="4">
        <v>257000</v>
      </c>
      <c r="H29" s="4">
        <v>700</v>
      </c>
      <c r="I29" s="4">
        <v>256300</v>
      </c>
      <c r="J29" s="4">
        <v>6754660000</v>
      </c>
      <c r="K29" s="4">
        <f>J29</f>
        <v>6754660000</v>
      </c>
      <c r="R29" s="5">
        <v>-2.58E-2</v>
      </c>
      <c r="S29" s="4">
        <v>15801175</v>
      </c>
      <c r="T29" s="4">
        <f t="shared" si="2"/>
        <v>10770446.5</v>
      </c>
      <c r="U29" s="4">
        <f t="shared" si="3"/>
        <v>9477035</v>
      </c>
    </row>
    <row r="30" spans="1:22" x14ac:dyDescent="0.2">
      <c r="A30" s="16" t="s">
        <v>208</v>
      </c>
      <c r="B30" s="4">
        <v>30500</v>
      </c>
      <c r="C30" s="4">
        <v>92095</v>
      </c>
      <c r="D30" s="4">
        <v>-61595</v>
      </c>
      <c r="E30" s="4">
        <v>-1691410000</v>
      </c>
      <c r="F30" s="4">
        <f t="shared" si="0"/>
        <v>234412195721</v>
      </c>
      <c r="R30" s="5">
        <v>-2.69E-2</v>
      </c>
      <c r="S30" s="4">
        <v>12867192</v>
      </c>
      <c r="T30" s="4">
        <f t="shared" si="2"/>
        <v>10856519.5</v>
      </c>
      <c r="U30" s="4">
        <f t="shared" si="3"/>
        <v>9477035</v>
      </c>
    </row>
    <row r="31" spans="1:22" x14ac:dyDescent="0.2">
      <c r="A31" s="16" t="s">
        <v>207</v>
      </c>
      <c r="B31" s="4">
        <v>56617</v>
      </c>
      <c r="C31" s="4">
        <v>360300</v>
      </c>
      <c r="D31" s="4">
        <v>-303683</v>
      </c>
      <c r="E31" s="4">
        <v>-8502750000</v>
      </c>
      <c r="F31" s="4">
        <f t="shared" si="0"/>
        <v>236103605721</v>
      </c>
      <c r="R31" s="5">
        <v>-3.1300000000000001E-2</v>
      </c>
      <c r="S31" s="4">
        <v>9477035</v>
      </c>
      <c r="T31" s="4">
        <f t="shared" si="2"/>
        <v>10599496.5</v>
      </c>
      <c r="U31" s="4">
        <f t="shared" si="3"/>
        <v>10176758</v>
      </c>
    </row>
    <row r="32" spans="1:22" x14ac:dyDescent="0.2">
      <c r="A32" s="16" t="s">
        <v>206</v>
      </c>
      <c r="B32" s="4">
        <v>303884</v>
      </c>
      <c r="C32" s="4">
        <v>5500</v>
      </c>
      <c r="D32" s="4">
        <v>298384</v>
      </c>
      <c r="E32" s="4">
        <v>8525410000</v>
      </c>
      <c r="F32" s="4">
        <f t="shared" si="0"/>
        <v>244606355721</v>
      </c>
      <c r="R32" s="5">
        <v>1.8E-3</v>
      </c>
      <c r="S32" s="4">
        <v>13070777</v>
      </c>
      <c r="T32" s="4">
        <f t="shared" si="2"/>
        <v>21106657.5</v>
      </c>
      <c r="U32" s="4">
        <f t="shared" si="3"/>
        <v>9561029</v>
      </c>
    </row>
    <row r="33" spans="1:21" x14ac:dyDescent="0.2">
      <c r="A33" s="16" t="s">
        <v>205</v>
      </c>
      <c r="B33" s="4">
        <v>281717</v>
      </c>
      <c r="C33" s="4">
        <v>759500</v>
      </c>
      <c r="D33" s="4">
        <v>-477783</v>
      </c>
      <c r="E33" s="4">
        <v>-13528720000</v>
      </c>
      <c r="F33" s="4">
        <f t="shared" si="0"/>
        <v>236080945721</v>
      </c>
      <c r="R33" s="5">
        <v>-5.1999999999999998E-3</v>
      </c>
      <c r="S33" s="4">
        <v>22030806</v>
      </c>
      <c r="T33" s="4">
        <f t="shared" si="2"/>
        <v>20683038.5</v>
      </c>
      <c r="U33" s="4">
        <f t="shared" si="3"/>
        <v>9561029</v>
      </c>
    </row>
    <row r="34" spans="1:21" x14ac:dyDescent="0.2">
      <c r="A34" s="16" t="s">
        <v>204</v>
      </c>
      <c r="B34" s="4">
        <v>503951</v>
      </c>
      <c r="C34" s="4">
        <v>111500</v>
      </c>
      <c r="D34" s="4">
        <v>392451</v>
      </c>
      <c r="E34" s="4">
        <v>11126460000</v>
      </c>
      <c r="F34" s="4">
        <f t="shared" si="0"/>
        <v>249609665721</v>
      </c>
      <c r="R34" s="5">
        <v>3.0499999999999999E-2</v>
      </c>
      <c r="S34" s="4">
        <v>16512405</v>
      </c>
      <c r="T34" s="4">
        <f t="shared" si="2"/>
        <v>11729393</v>
      </c>
      <c r="U34" s="4">
        <f t="shared" si="3"/>
        <v>8673701</v>
      </c>
    </row>
    <row r="35" spans="1:21" x14ac:dyDescent="0.2">
      <c r="A35" s="16" t="s">
        <v>203</v>
      </c>
      <c r="B35" s="4">
        <v>172183</v>
      </c>
      <c r="C35" s="4">
        <v>219300</v>
      </c>
      <c r="D35" s="4">
        <v>-47117</v>
      </c>
      <c r="E35" s="4">
        <v>-1322000000</v>
      </c>
      <c r="F35" s="4">
        <f t="shared" si="0"/>
        <v>238483205721</v>
      </c>
      <c r="R35" s="5">
        <v>-1.41E-2</v>
      </c>
      <c r="S35" s="4">
        <v>10176758</v>
      </c>
      <c r="T35" s="4">
        <f t="shared" si="2"/>
        <v>14953680.5</v>
      </c>
      <c r="U35" s="4">
        <f t="shared" si="3"/>
        <v>8673701</v>
      </c>
    </row>
    <row r="36" spans="1:21" x14ac:dyDescent="0.2">
      <c r="A36" s="16" t="s">
        <v>202</v>
      </c>
      <c r="B36" s="4">
        <v>652883</v>
      </c>
      <c r="C36" s="4">
        <v>871200</v>
      </c>
      <c r="D36" s="4">
        <v>-218317</v>
      </c>
      <c r="E36" s="4">
        <v>-6060940000</v>
      </c>
      <c r="F36" s="4">
        <f t="shared" si="0"/>
        <v>239805205721</v>
      </c>
      <c r="R36" s="5">
        <v>0.05</v>
      </c>
      <c r="S36" s="4">
        <v>16517443</v>
      </c>
      <c r="T36" s="4">
        <f t="shared" si="2"/>
        <v>12874526.5</v>
      </c>
      <c r="U36" s="4">
        <f t="shared" si="3"/>
        <v>8128216</v>
      </c>
    </row>
    <row r="37" spans="1:21" x14ac:dyDescent="0.2">
      <c r="A37" s="16" t="s">
        <v>201</v>
      </c>
      <c r="B37" s="4">
        <v>33400</v>
      </c>
      <c r="C37" s="4">
        <v>645100</v>
      </c>
      <c r="D37" s="4">
        <v>-611700</v>
      </c>
      <c r="E37" s="4">
        <v>-16395690000</v>
      </c>
      <c r="F37" s="4">
        <f t="shared" si="0"/>
        <v>245866145721</v>
      </c>
      <c r="R37" s="5">
        <v>-7.3000000000000001E-3</v>
      </c>
      <c r="S37" s="4">
        <v>9561029</v>
      </c>
      <c r="T37" s="4">
        <f t="shared" si="2"/>
        <v>21477322.5</v>
      </c>
      <c r="U37" s="4">
        <f t="shared" si="3"/>
        <v>8128216</v>
      </c>
    </row>
    <row r="38" spans="1:21" x14ac:dyDescent="0.2">
      <c r="A38" s="16" t="s">
        <v>200</v>
      </c>
      <c r="B38" s="4">
        <v>15430</v>
      </c>
      <c r="C38" s="4">
        <v>69700</v>
      </c>
      <c r="D38" s="4">
        <v>-54270</v>
      </c>
      <c r="E38" s="4">
        <v>-1482280000</v>
      </c>
      <c r="F38" s="4">
        <f t="shared" si="0"/>
        <v>262261835721</v>
      </c>
      <c r="R38" s="5">
        <v>-3.5999999999999999E-3</v>
      </c>
      <c r="S38" s="4">
        <v>10075700</v>
      </c>
      <c r="T38" s="4">
        <f t="shared" si="2"/>
        <v>12801644.5</v>
      </c>
      <c r="U38" s="4">
        <f t="shared" si="3"/>
        <v>8128216</v>
      </c>
    </row>
    <row r="39" spans="1:21" x14ac:dyDescent="0.2">
      <c r="A39" s="16" t="s">
        <v>199</v>
      </c>
      <c r="B39" s="4">
        <v>95100</v>
      </c>
      <c r="C39" s="4">
        <v>794300</v>
      </c>
      <c r="D39" s="4">
        <v>-699200</v>
      </c>
      <c r="E39" s="4">
        <v>-18944270000</v>
      </c>
      <c r="F39" s="4">
        <f t="shared" si="0"/>
        <v>263744115721</v>
      </c>
      <c r="R39" s="5">
        <v>1.1200000000000002E-2</v>
      </c>
      <c r="S39" s="4">
        <v>8673701</v>
      </c>
      <c r="T39" s="4">
        <f t="shared" si="2"/>
        <v>15227047</v>
      </c>
      <c r="U39" s="4">
        <f t="shared" si="3"/>
        <v>8128216</v>
      </c>
    </row>
    <row r="40" spans="1:21" x14ac:dyDescent="0.2">
      <c r="A40" s="16" t="s">
        <v>198</v>
      </c>
      <c r="B40" s="4">
        <v>296600</v>
      </c>
      <c r="C40" s="4">
        <v>319300</v>
      </c>
      <c r="D40" s="4">
        <v>-22700</v>
      </c>
      <c r="E40" s="4">
        <v>-537590000</v>
      </c>
      <c r="F40" s="4">
        <f t="shared" si="0"/>
        <v>282688385721</v>
      </c>
      <c r="R40" s="5">
        <v>1.5100000000000001E-2</v>
      </c>
      <c r="S40" s="4">
        <v>12236004</v>
      </c>
      <c r="T40" s="4">
        <f t="shared" si="2"/>
        <v>12486108</v>
      </c>
      <c r="U40" s="4">
        <f t="shared" si="3"/>
        <v>8128216</v>
      </c>
    </row>
    <row r="41" spans="1:21" x14ac:dyDescent="0.2">
      <c r="A41" s="16" t="s">
        <v>197</v>
      </c>
      <c r="B41" s="4">
        <v>9100</v>
      </c>
      <c r="C41" s="4">
        <v>314800</v>
      </c>
      <c r="D41" s="4">
        <v>-305700</v>
      </c>
      <c r="E41" s="4">
        <v>-8329130000</v>
      </c>
      <c r="F41" s="4">
        <f t="shared" si="0"/>
        <v>283225975721</v>
      </c>
      <c r="R41" s="5">
        <v>-3.0899999999999997E-2</v>
      </c>
      <c r="S41" s="4">
        <v>8128216</v>
      </c>
      <c r="T41" s="4">
        <f t="shared" si="2"/>
        <v>18418821.5</v>
      </c>
      <c r="U41" s="4">
        <f t="shared" si="3"/>
        <v>13282028</v>
      </c>
    </row>
    <row r="42" spans="1:21" x14ac:dyDescent="0.2">
      <c r="A42" s="16" t="s">
        <v>196</v>
      </c>
      <c r="B42" s="4">
        <v>1159100</v>
      </c>
      <c r="C42" s="4">
        <v>265800</v>
      </c>
      <c r="D42" s="4">
        <v>893300</v>
      </c>
      <c r="E42" s="4">
        <v>23646140000</v>
      </c>
      <c r="F42" s="4">
        <f t="shared" si="0"/>
        <v>291555105721</v>
      </c>
      <c r="R42" s="5">
        <v>3.2000000000000001E-2</v>
      </c>
      <c r="S42" s="4">
        <v>20182509</v>
      </c>
      <c r="T42" s="4">
        <f t="shared" si="2"/>
        <v>24986299.5</v>
      </c>
      <c r="U42" s="4">
        <f t="shared" si="3"/>
        <v>13282028</v>
      </c>
    </row>
    <row r="43" spans="1:21" x14ac:dyDescent="0.2">
      <c r="A43" s="16" t="s">
        <v>195</v>
      </c>
      <c r="B43" s="4">
        <v>267200</v>
      </c>
      <c r="C43" s="4">
        <v>1262500</v>
      </c>
      <c r="D43" s="4">
        <v>-995300</v>
      </c>
      <c r="E43" s="4">
        <v>-28063830000</v>
      </c>
      <c r="F43" s="4">
        <f t="shared" si="0"/>
        <v>267908965721</v>
      </c>
      <c r="R43" s="5">
        <v>-6.9900000000000004E-2</v>
      </c>
      <c r="S43" s="4">
        <v>24853672</v>
      </c>
      <c r="T43" s="4">
        <f t="shared" si="2"/>
        <v>22304373</v>
      </c>
      <c r="U43" s="4">
        <f t="shared" si="3"/>
        <v>13282028</v>
      </c>
    </row>
    <row r="44" spans="1:21" x14ac:dyDescent="0.2">
      <c r="A44" s="16" t="s">
        <v>194</v>
      </c>
      <c r="B44" s="4">
        <v>69000</v>
      </c>
      <c r="C44" s="4">
        <v>309317</v>
      </c>
      <c r="D44" s="4">
        <v>-240317</v>
      </c>
      <c r="E44" s="4">
        <v>-6811370000</v>
      </c>
      <c r="F44" s="4">
        <f t="shared" si="0"/>
        <v>295972795721</v>
      </c>
      <c r="R44" s="5">
        <v>8.8999999999999999E-3</v>
      </c>
      <c r="S44" s="4">
        <v>13282028</v>
      </c>
      <c r="T44" s="4">
        <f t="shared" si="2"/>
        <v>13626066.5</v>
      </c>
      <c r="U44" s="4">
        <f t="shared" si="3"/>
        <v>13389918</v>
      </c>
    </row>
    <row r="45" spans="1:21" x14ac:dyDescent="0.2">
      <c r="A45" s="16" t="s">
        <v>193</v>
      </c>
      <c r="B45" s="4">
        <v>505900</v>
      </c>
      <c r="C45" s="4">
        <v>609100</v>
      </c>
      <c r="D45" s="4">
        <v>-103200</v>
      </c>
      <c r="E45" s="4">
        <v>-2905020000</v>
      </c>
      <c r="F45" s="4">
        <f t="shared" si="0"/>
        <v>302784165721</v>
      </c>
      <c r="R45" s="5">
        <v>-5.1999999999999998E-3</v>
      </c>
      <c r="S45" s="4">
        <v>13389918</v>
      </c>
      <c r="T45" s="4">
        <f t="shared" si="2"/>
        <v>10835910.5</v>
      </c>
      <c r="U45" s="4">
        <f t="shared" si="3"/>
        <v>16188024</v>
      </c>
    </row>
    <row r="46" spans="1:21" x14ac:dyDescent="0.2">
      <c r="A46" s="16" t="s">
        <v>192</v>
      </c>
      <c r="B46" s="4">
        <v>63800</v>
      </c>
      <c r="C46" s="4">
        <v>219800</v>
      </c>
      <c r="D46" s="4">
        <v>-156000</v>
      </c>
      <c r="E46" s="4">
        <v>-4408640000</v>
      </c>
      <c r="F46" s="4">
        <f t="shared" si="0"/>
        <v>305689185721</v>
      </c>
      <c r="R46" s="5">
        <v>1.2500000000000001E-2</v>
      </c>
      <c r="S46" s="4">
        <v>16188024</v>
      </c>
      <c r="T46" s="4">
        <f t="shared" si="2"/>
        <v>19427942.5</v>
      </c>
      <c r="U46" s="4">
        <f t="shared" si="3"/>
        <v>16655134</v>
      </c>
    </row>
    <row r="47" spans="1:21" x14ac:dyDescent="0.2">
      <c r="A47" s="16" t="s">
        <v>191</v>
      </c>
      <c r="B47" s="4">
        <v>273021</v>
      </c>
      <c r="C47" s="4">
        <v>487300</v>
      </c>
      <c r="D47" s="4">
        <v>-214279</v>
      </c>
      <c r="E47" s="4">
        <v>-5910960000</v>
      </c>
      <c r="F47" s="4">
        <f t="shared" si="0"/>
        <v>310097825721</v>
      </c>
      <c r="R47" s="5">
        <v>2.7400000000000001E-2</v>
      </c>
      <c r="S47" s="4">
        <v>32878945</v>
      </c>
      <c r="T47" s="4">
        <f t="shared" si="2"/>
        <v>13925951</v>
      </c>
      <c r="U47" s="4">
        <f t="shared" si="3"/>
        <v>16655134</v>
      </c>
    </row>
    <row r="48" spans="1:21" x14ac:dyDescent="0.2">
      <c r="A48" s="16" t="s">
        <v>190</v>
      </c>
      <c r="B48" s="4">
        <v>671700</v>
      </c>
      <c r="C48" s="4">
        <v>37100</v>
      </c>
      <c r="D48" s="4">
        <v>634600</v>
      </c>
      <c r="E48" s="4">
        <v>16791170000</v>
      </c>
      <c r="F48" s="4">
        <f t="shared" si="0"/>
        <v>316008785721</v>
      </c>
      <c r="R48" s="5">
        <v>3.6000000000000004E-2</v>
      </c>
      <c r="S48" s="4">
        <v>16929588</v>
      </c>
      <c r="T48" s="4">
        <f t="shared" si="2"/>
        <v>14837542.5</v>
      </c>
      <c r="U48" s="4">
        <f t="shared" si="3"/>
        <v>16655134</v>
      </c>
    </row>
    <row r="49" spans="1:21" x14ac:dyDescent="0.2">
      <c r="A49" s="16" t="s">
        <v>189</v>
      </c>
      <c r="B49" s="4">
        <v>1439100</v>
      </c>
      <c r="C49" s="4">
        <v>535700</v>
      </c>
      <c r="D49" s="4">
        <v>903400</v>
      </c>
      <c r="E49" s="4">
        <v>24475880000</v>
      </c>
      <c r="F49" s="4">
        <f t="shared" si="0"/>
        <v>299217615721</v>
      </c>
      <c r="R49" s="5">
        <v>1.9E-3</v>
      </c>
      <c r="S49" s="4">
        <v>18218090</v>
      </c>
      <c r="T49" s="4">
        <f t="shared" si="2"/>
        <v>17414585</v>
      </c>
      <c r="U49" s="4">
        <f t="shared" si="3"/>
        <v>13862215</v>
      </c>
    </row>
    <row r="50" spans="1:21" x14ac:dyDescent="0.2">
      <c r="A50" s="16" t="s">
        <v>188</v>
      </c>
      <c r="B50" s="4">
        <v>1046200</v>
      </c>
      <c r="C50" s="4">
        <v>57000</v>
      </c>
      <c r="D50" s="4">
        <v>989200</v>
      </c>
      <c r="E50" s="4">
        <v>26493140000</v>
      </c>
      <c r="F50" s="4">
        <f t="shared" si="0"/>
        <v>274741735721</v>
      </c>
      <c r="R50" s="5">
        <v>0</v>
      </c>
      <c r="S50" s="4">
        <v>16844000</v>
      </c>
      <c r="T50" s="4">
        <f t="shared" si="2"/>
        <v>15969650.5</v>
      </c>
      <c r="U50" s="4">
        <f t="shared" si="3"/>
        <v>5483797</v>
      </c>
    </row>
    <row r="51" spans="1:21" x14ac:dyDescent="0.2">
      <c r="A51" s="16" t="s">
        <v>187</v>
      </c>
      <c r="B51" s="4">
        <v>1074000</v>
      </c>
      <c r="C51" s="4">
        <v>138000</v>
      </c>
      <c r="D51" s="4">
        <v>936000</v>
      </c>
      <c r="E51" s="4">
        <v>24495770000</v>
      </c>
      <c r="F51" s="4">
        <f t="shared" si="0"/>
        <v>248248595721</v>
      </c>
      <c r="R51" s="5">
        <v>2.9300000000000003E-2</v>
      </c>
      <c r="S51" s="4">
        <v>16655134</v>
      </c>
      <c r="T51" s="4">
        <f t="shared" si="2"/>
        <v>16039976.5</v>
      </c>
      <c r="U51" s="4">
        <f t="shared" si="3"/>
        <v>5483797</v>
      </c>
    </row>
    <row r="52" spans="1:21" x14ac:dyDescent="0.2">
      <c r="A52" s="16" t="s">
        <v>186</v>
      </c>
      <c r="B52" s="4">
        <v>383000</v>
      </c>
      <c r="C52" s="4">
        <v>316000</v>
      </c>
      <c r="D52" s="4">
        <v>67000</v>
      </c>
      <c r="E52" s="4">
        <v>1760270000</v>
      </c>
      <c r="F52" s="4">
        <f t="shared" si="0"/>
        <v>223752825721</v>
      </c>
      <c r="R52" s="5">
        <v>7.9000000000000008E-3</v>
      </c>
      <c r="S52" s="4">
        <v>25118927</v>
      </c>
      <c r="T52" s="4">
        <f t="shared" si="2"/>
        <v>22712144.5</v>
      </c>
      <c r="U52" s="4">
        <f t="shared" si="3"/>
        <v>5483797</v>
      </c>
    </row>
    <row r="53" spans="1:21" x14ac:dyDescent="0.2">
      <c r="A53" s="16" t="s">
        <v>185</v>
      </c>
      <c r="B53" s="4">
        <v>313500</v>
      </c>
      <c r="C53" s="4">
        <v>590100</v>
      </c>
      <c r="D53" s="4">
        <v>-276600</v>
      </c>
      <c r="E53" s="4">
        <v>-7181550000</v>
      </c>
      <c r="F53" s="4">
        <f t="shared" si="0"/>
        <v>221992555721</v>
      </c>
      <c r="R53" s="5">
        <v>6.9400000000000003E-2</v>
      </c>
      <c r="S53" s="4">
        <v>31326718</v>
      </c>
      <c r="T53" s="4">
        <f t="shared" si="2"/>
        <v>16252049.5</v>
      </c>
      <c r="U53" s="4">
        <f t="shared" si="3"/>
        <v>5483797</v>
      </c>
    </row>
    <row r="54" spans="1:21" x14ac:dyDescent="0.2">
      <c r="A54" s="16" t="s">
        <v>184</v>
      </c>
      <c r="B54" s="4">
        <v>78500</v>
      </c>
      <c r="C54" s="4">
        <v>26100</v>
      </c>
      <c r="D54" s="4">
        <v>52400</v>
      </c>
      <c r="E54" s="4">
        <v>1221150000</v>
      </c>
      <c r="F54" s="4">
        <f t="shared" si="0"/>
        <v>229174105721</v>
      </c>
      <c r="R54" s="5">
        <v>6.9699999999999998E-2</v>
      </c>
      <c r="S54" s="4">
        <v>13862215</v>
      </c>
      <c r="T54" s="4">
        <f t="shared" si="2"/>
        <v>9265939.5</v>
      </c>
      <c r="U54" s="4">
        <f t="shared" si="3"/>
        <v>5483797</v>
      </c>
    </row>
    <row r="55" spans="1:21" x14ac:dyDescent="0.2">
      <c r="A55" s="16" t="s">
        <v>183</v>
      </c>
      <c r="B55" s="4">
        <v>272200</v>
      </c>
      <c r="C55" s="4">
        <v>15600</v>
      </c>
      <c r="D55" s="4">
        <v>256600</v>
      </c>
      <c r="E55" s="4">
        <v>5799070000</v>
      </c>
      <c r="F55" s="4">
        <f t="shared" si="0"/>
        <v>227952955721</v>
      </c>
      <c r="R55" s="5">
        <v>-2.41E-2</v>
      </c>
      <c r="S55" s="4">
        <v>5483797</v>
      </c>
      <c r="T55" s="4">
        <f t="shared" si="2"/>
        <v>6010436</v>
      </c>
      <c r="U55" s="4">
        <f t="shared" si="3"/>
        <v>5976940</v>
      </c>
    </row>
    <row r="56" spans="1:21" x14ac:dyDescent="0.2">
      <c r="A56" s="16" t="s">
        <v>182</v>
      </c>
      <c r="B56" s="4">
        <v>1236500</v>
      </c>
      <c r="C56" s="4">
        <v>188000</v>
      </c>
      <c r="D56" s="4">
        <v>1048500</v>
      </c>
      <c r="E56" s="4">
        <v>23758030579</v>
      </c>
      <c r="F56" s="4">
        <f t="shared" si="0"/>
        <v>222153885721</v>
      </c>
      <c r="R56" s="5">
        <v>1.11E-2</v>
      </c>
      <c r="S56" s="4">
        <v>5976940</v>
      </c>
      <c r="T56" s="4">
        <f t="shared" si="2"/>
        <v>8839694.5</v>
      </c>
      <c r="U56" s="4">
        <f t="shared" si="3"/>
        <v>6961026</v>
      </c>
    </row>
    <row r="57" spans="1:21" x14ac:dyDescent="0.2">
      <c r="A57" s="16" t="s">
        <v>181</v>
      </c>
      <c r="B57" s="4">
        <v>339300</v>
      </c>
      <c r="C57" s="4">
        <v>265500</v>
      </c>
      <c r="D57" s="4">
        <v>73800</v>
      </c>
      <c r="E57" s="4">
        <v>1757180000</v>
      </c>
      <c r="F57" s="4">
        <f t="shared" si="0"/>
        <v>198395855142</v>
      </c>
      <c r="R57" s="5">
        <v>4.5000000000000005E-3</v>
      </c>
      <c r="S57" s="4">
        <v>10922314</v>
      </c>
      <c r="T57" s="4">
        <f t="shared" si="2"/>
        <v>9942806.5</v>
      </c>
      <c r="U57" s="4">
        <f t="shared" si="3"/>
        <v>6961026</v>
      </c>
    </row>
    <row r="58" spans="1:21" x14ac:dyDescent="0.2">
      <c r="A58" s="16" t="s">
        <v>180</v>
      </c>
      <c r="B58" s="4">
        <v>1764000</v>
      </c>
      <c r="C58" s="4">
        <v>61600</v>
      </c>
      <c r="D58" s="4">
        <v>1702400</v>
      </c>
      <c r="E58" s="4">
        <v>38174040000</v>
      </c>
      <c r="F58" s="4">
        <f t="shared" si="0"/>
        <v>196638675142</v>
      </c>
      <c r="R58" s="5">
        <v>6.9099999999999995E-2</v>
      </c>
      <c r="S58" s="4">
        <v>11456995</v>
      </c>
      <c r="T58" s="4">
        <f t="shared" si="2"/>
        <v>15288610.5</v>
      </c>
      <c r="U58" s="4">
        <f t="shared" si="3"/>
        <v>6961026</v>
      </c>
    </row>
    <row r="59" spans="1:21" x14ac:dyDescent="0.2">
      <c r="A59" s="16" t="s">
        <v>179</v>
      </c>
      <c r="B59" s="4">
        <v>3122000</v>
      </c>
      <c r="C59" s="4">
        <v>25600</v>
      </c>
      <c r="D59" s="4">
        <v>3096400</v>
      </c>
      <c r="E59" s="4">
        <v>62497350000</v>
      </c>
      <c r="F59" s="4">
        <f t="shared" si="0"/>
        <v>158464635142</v>
      </c>
      <c r="R59" s="5">
        <v>2.3999999999999998E-3</v>
      </c>
      <c r="S59" s="4">
        <v>17985170</v>
      </c>
      <c r="T59" s="4">
        <f t="shared" si="2"/>
        <v>15935138.5</v>
      </c>
      <c r="U59" s="4">
        <f t="shared" si="3"/>
        <v>6961026</v>
      </c>
    </row>
    <row r="60" spans="1:21" x14ac:dyDescent="0.2">
      <c r="A60" s="16" t="s">
        <v>178</v>
      </c>
      <c r="B60" s="4">
        <v>720500</v>
      </c>
      <c r="C60" s="4">
        <v>30100</v>
      </c>
      <c r="D60" s="4">
        <v>690400</v>
      </c>
      <c r="E60" s="4">
        <v>14838624200</v>
      </c>
      <c r="F60" s="4">
        <f t="shared" si="0"/>
        <v>95967285142</v>
      </c>
      <c r="R60" s="5">
        <v>-6.88E-2</v>
      </c>
      <c r="S60" s="4">
        <v>15284167</v>
      </c>
      <c r="T60" s="4">
        <f t="shared" si="2"/>
        <v>9702465</v>
      </c>
      <c r="U60" s="4">
        <f t="shared" si="3"/>
        <v>6043932</v>
      </c>
    </row>
    <row r="61" spans="1:21" x14ac:dyDescent="0.2">
      <c r="A61" s="16" t="s">
        <v>177</v>
      </c>
      <c r="B61" s="4">
        <v>147300</v>
      </c>
      <c r="C61" s="4">
        <v>17400</v>
      </c>
      <c r="D61" s="4">
        <v>129900</v>
      </c>
      <c r="E61" s="4">
        <v>2943440000</v>
      </c>
      <c r="F61" s="4">
        <f t="shared" si="0"/>
        <v>81128660942</v>
      </c>
      <c r="R61" s="5">
        <v>-4.0500000000000001E-2</v>
      </c>
      <c r="S61" s="4">
        <v>6961026</v>
      </c>
      <c r="T61" s="4">
        <f t="shared" si="2"/>
        <v>11706517.5</v>
      </c>
      <c r="U61" s="4">
        <f t="shared" si="3"/>
        <v>6043932</v>
      </c>
    </row>
    <row r="62" spans="1:21" x14ac:dyDescent="0.2">
      <c r="A62" s="16" t="s">
        <v>176</v>
      </c>
      <c r="B62" s="4">
        <v>74000</v>
      </c>
      <c r="C62" s="4">
        <v>561100</v>
      </c>
      <c r="D62" s="4">
        <v>-487100</v>
      </c>
      <c r="E62" s="4">
        <v>-11054412840</v>
      </c>
      <c r="F62" s="4">
        <f t="shared" si="0"/>
        <v>78185220942</v>
      </c>
      <c r="R62" s="5">
        <v>3.7699999999999997E-2</v>
      </c>
      <c r="S62" s="4">
        <v>14097571</v>
      </c>
      <c r="T62" s="4">
        <f t="shared" si="2"/>
        <v>17226719</v>
      </c>
      <c r="U62" s="4">
        <f t="shared" si="3"/>
        <v>6043932</v>
      </c>
    </row>
    <row r="63" spans="1:21" x14ac:dyDescent="0.2">
      <c r="A63" s="16" t="s">
        <v>175</v>
      </c>
      <c r="B63" s="4">
        <v>56700</v>
      </c>
      <c r="C63" s="4">
        <v>132200</v>
      </c>
      <c r="D63" s="4">
        <v>-75500</v>
      </c>
      <c r="E63" s="4">
        <v>-1709000000</v>
      </c>
      <c r="F63" s="4">
        <f t="shared" si="0"/>
        <v>89239633782</v>
      </c>
      <c r="R63" s="5">
        <v>-6.9900000000000004E-2</v>
      </c>
      <c r="S63" s="4">
        <v>18641884</v>
      </c>
      <c r="T63" s="4">
        <f t="shared" si="2"/>
        <v>13578849.5</v>
      </c>
      <c r="U63" s="4">
        <f t="shared" si="3"/>
        <v>6043932</v>
      </c>
    </row>
    <row r="64" spans="1:21" x14ac:dyDescent="0.2">
      <c r="A64" s="16" t="s">
        <v>174</v>
      </c>
      <c r="B64" s="4">
        <v>67500</v>
      </c>
      <c r="C64" s="4">
        <v>84300</v>
      </c>
      <c r="D64" s="4">
        <v>-16800</v>
      </c>
      <c r="E64" s="4">
        <v>-422740000</v>
      </c>
      <c r="F64" s="4">
        <f t="shared" si="0"/>
        <v>90948633782</v>
      </c>
      <c r="R64" s="5">
        <v>2.1099999999999997E-2</v>
      </c>
      <c r="S64" s="4">
        <v>13048082</v>
      </c>
      <c r="T64" s="4">
        <f t="shared" si="2"/>
        <v>5703269.5</v>
      </c>
      <c r="U64" s="4">
        <f t="shared" si="3"/>
        <v>6043932</v>
      </c>
    </row>
    <row r="65" spans="1:21" x14ac:dyDescent="0.2">
      <c r="A65" s="16" t="s">
        <v>173</v>
      </c>
      <c r="B65" s="4">
        <v>5100</v>
      </c>
      <c r="C65" s="4">
        <v>123400</v>
      </c>
      <c r="D65" s="4">
        <v>-118300</v>
      </c>
      <c r="E65" s="4">
        <v>-2806000000</v>
      </c>
      <c r="F65" s="4">
        <f t="shared" si="0"/>
        <v>91371373782</v>
      </c>
      <c r="R65" s="5">
        <v>2.1499999999999998E-2</v>
      </c>
      <c r="S65" s="4">
        <v>6043932</v>
      </c>
      <c r="T65" s="4">
        <f t="shared" si="2"/>
        <v>6491016.5</v>
      </c>
      <c r="U65" s="4">
        <f t="shared" si="3"/>
        <v>6757075</v>
      </c>
    </row>
    <row r="66" spans="1:21" x14ac:dyDescent="0.2">
      <c r="A66" s="16" t="s">
        <v>172</v>
      </c>
      <c r="B66" s="4">
        <v>63400</v>
      </c>
      <c r="C66" s="4">
        <v>266400</v>
      </c>
      <c r="D66" s="4">
        <v>-203000</v>
      </c>
      <c r="E66" s="4">
        <v>-4741320000</v>
      </c>
      <c r="F66" s="4">
        <f t="shared" si="0"/>
        <v>94177373782</v>
      </c>
      <c r="R66" s="5">
        <v>-6.3E-3</v>
      </c>
      <c r="S66" s="4">
        <v>6757075</v>
      </c>
      <c r="T66" s="4">
        <f t="shared" si="2"/>
        <v>7260586.5</v>
      </c>
      <c r="U66" s="4">
        <f t="shared" si="3"/>
        <v>8428618</v>
      </c>
    </row>
    <row r="67" spans="1:21" x14ac:dyDescent="0.2">
      <c r="A67" s="16" t="s">
        <v>171</v>
      </c>
      <c r="B67" s="4">
        <v>54300</v>
      </c>
      <c r="C67" s="4">
        <v>29900</v>
      </c>
      <c r="D67" s="4">
        <v>24400</v>
      </c>
      <c r="E67" s="4">
        <v>582410000</v>
      </c>
      <c r="F67" s="4">
        <f t="shared" si="0"/>
        <v>98918693782</v>
      </c>
      <c r="R67" s="5">
        <v>4.2300000000000004E-2</v>
      </c>
      <c r="S67" s="4">
        <v>8428618</v>
      </c>
      <c r="T67" s="4">
        <f t="shared" si="2"/>
        <v>10989156.5</v>
      </c>
      <c r="U67" s="4">
        <f t="shared" si="3"/>
        <v>9315464</v>
      </c>
    </row>
    <row r="68" spans="1:21" x14ac:dyDescent="0.2">
      <c r="A68" s="16" t="s">
        <v>170</v>
      </c>
      <c r="B68" s="4">
        <v>1669800</v>
      </c>
      <c r="C68" s="4">
        <v>82000</v>
      </c>
      <c r="D68" s="4">
        <v>1587800</v>
      </c>
      <c r="E68" s="4">
        <v>36389590000</v>
      </c>
      <c r="F68" s="4">
        <f t="shared" si="0"/>
        <v>98336283782</v>
      </c>
      <c r="R68" s="5">
        <v>-2.1700000000000001E-2</v>
      </c>
      <c r="S68" s="4">
        <v>12592051</v>
      </c>
      <c r="T68" s="4">
        <f t="shared" si="2"/>
        <v>11564077.5</v>
      </c>
      <c r="U68" s="4">
        <f t="shared" si="3"/>
        <v>9315464</v>
      </c>
    </row>
    <row r="69" spans="1:21" x14ac:dyDescent="0.2">
      <c r="A69" s="16" t="s">
        <v>169</v>
      </c>
      <c r="B69" s="4">
        <v>642900</v>
      </c>
      <c r="C69" s="4">
        <v>215700</v>
      </c>
      <c r="D69" s="4">
        <v>427200</v>
      </c>
      <c r="E69" s="4">
        <v>9516570000</v>
      </c>
      <c r="F69" s="4">
        <f t="shared" si="0"/>
        <v>61946693782</v>
      </c>
      <c r="R69" s="5">
        <v>-3.9599999999999996E-2</v>
      </c>
      <c r="S69" s="4">
        <v>16586110</v>
      </c>
      <c r="T69" s="4">
        <f t="shared" si="2"/>
        <v>11481239.5</v>
      </c>
      <c r="U69" s="4">
        <f t="shared" si="3"/>
        <v>5362607</v>
      </c>
    </row>
    <row r="70" spans="1:21" x14ac:dyDescent="0.2">
      <c r="A70" s="16" t="s">
        <v>168</v>
      </c>
      <c r="B70" s="4">
        <v>514300</v>
      </c>
      <c r="C70" s="4">
        <v>26200</v>
      </c>
      <c r="D70" s="4">
        <v>488100</v>
      </c>
      <c r="E70" s="4">
        <v>11949950000</v>
      </c>
      <c r="F70" s="4">
        <f t="shared" si="0"/>
        <v>52430123782</v>
      </c>
      <c r="R70" s="5">
        <v>-4.2000000000000003E-2</v>
      </c>
      <c r="S70" s="4">
        <v>12443904</v>
      </c>
      <c r="T70" s="4">
        <f t="shared" si="2"/>
        <v>11824817.5</v>
      </c>
      <c r="U70" s="4">
        <f t="shared" si="3"/>
        <v>5362607</v>
      </c>
    </row>
    <row r="71" spans="1:21" x14ac:dyDescent="0.2">
      <c r="A71" s="16" t="s">
        <v>167</v>
      </c>
      <c r="B71" s="4">
        <v>32700</v>
      </c>
      <c r="C71" s="4">
        <v>215100</v>
      </c>
      <c r="D71" s="4">
        <v>-182400</v>
      </c>
      <c r="E71" s="4">
        <v>-4716960000</v>
      </c>
      <c r="F71" s="4">
        <f t="shared" si="0"/>
        <v>40480173782</v>
      </c>
      <c r="R71" s="5">
        <v>-4.0300000000000002E-2</v>
      </c>
      <c r="S71" s="4">
        <v>9315464</v>
      </c>
      <c r="T71" s="4">
        <f>AVERAGE(S72,S81)</f>
        <v>10265999</v>
      </c>
      <c r="U71" s="4">
        <f t="shared" si="3"/>
        <v>5362607</v>
      </c>
    </row>
    <row r="72" spans="1:21" x14ac:dyDescent="0.2">
      <c r="A72" s="16" t="s">
        <v>166</v>
      </c>
      <c r="B72" s="4">
        <v>917600</v>
      </c>
      <c r="C72" s="4">
        <v>96800</v>
      </c>
      <c r="D72" s="4">
        <v>820800</v>
      </c>
      <c r="E72" s="4">
        <v>20577800000</v>
      </c>
      <c r="F72" s="4">
        <f t="shared" si="0"/>
        <v>45197133782</v>
      </c>
      <c r="R72" s="5">
        <v>6.9900000000000004E-2</v>
      </c>
      <c r="S72" s="4">
        <v>15811554</v>
      </c>
      <c r="U72" s="4">
        <f t="shared" si="3"/>
        <v>5362607</v>
      </c>
    </row>
    <row r="73" spans="1:21" x14ac:dyDescent="0.2">
      <c r="A73" s="16" t="s">
        <v>165</v>
      </c>
      <c r="B73" s="4">
        <v>239700</v>
      </c>
      <c r="C73" s="4">
        <v>37500</v>
      </c>
      <c r="D73" s="4">
        <v>202200</v>
      </c>
      <c r="E73" s="4">
        <v>4918510000</v>
      </c>
      <c r="F73" s="4">
        <f t="shared" si="0"/>
        <v>24619333782</v>
      </c>
      <c r="R73" s="5">
        <v>3.8399999999999997E-2</v>
      </c>
      <c r="S73" s="4">
        <v>14109617</v>
      </c>
      <c r="U73" s="4">
        <f t="shared" ref="U73:U75" si="4">MIN(S74:S78)</f>
        <v>5362607</v>
      </c>
    </row>
    <row r="74" spans="1:21" x14ac:dyDescent="0.2">
      <c r="A74" s="16" t="s">
        <v>164</v>
      </c>
      <c r="B74" s="4">
        <v>83900</v>
      </c>
      <c r="C74" s="4">
        <v>201000</v>
      </c>
      <c r="D74" s="4">
        <v>-117100</v>
      </c>
      <c r="E74" s="4">
        <v>-2781040000</v>
      </c>
      <c r="F74" s="4">
        <f t="shared" si="0"/>
        <v>19700823782</v>
      </c>
      <c r="R74" s="5">
        <v>1.0800000000000001E-2</v>
      </c>
      <c r="S74" s="4">
        <v>5362607</v>
      </c>
      <c r="U74" s="4">
        <f t="shared" si="4"/>
        <v>6092555</v>
      </c>
    </row>
    <row r="75" spans="1:21" x14ac:dyDescent="0.2">
      <c r="A75" s="16" t="s">
        <v>163</v>
      </c>
      <c r="B75" s="4">
        <v>8400</v>
      </c>
      <c r="C75" s="4">
        <v>43800</v>
      </c>
      <c r="D75" s="4">
        <v>-35400</v>
      </c>
      <c r="E75" s="4">
        <v>-835830000</v>
      </c>
      <c r="F75" s="4">
        <f t="shared" si="0"/>
        <v>22481863782</v>
      </c>
      <c r="R75" s="5">
        <v>-1.6899999999999998E-2</v>
      </c>
      <c r="S75" s="4">
        <v>6224958</v>
      </c>
      <c r="U75" s="4">
        <f t="shared" si="4"/>
        <v>6092555</v>
      </c>
    </row>
    <row r="76" spans="1:21" x14ac:dyDescent="0.2">
      <c r="A76" s="16" t="s">
        <v>162</v>
      </c>
      <c r="B76" s="4">
        <v>9400</v>
      </c>
      <c r="C76" s="4">
        <v>290200</v>
      </c>
      <c r="D76" s="4">
        <v>-280800</v>
      </c>
      <c r="E76" s="4">
        <v>-6523820000</v>
      </c>
      <c r="F76" s="4">
        <f t="shared" si="0"/>
        <v>23317693782</v>
      </c>
      <c r="R76" s="5">
        <v>2.1700000000000001E-2</v>
      </c>
      <c r="S76" s="4">
        <v>6092555</v>
      </c>
      <c r="U76" s="4">
        <f>MIN(S77:S81)</f>
        <v>4720444</v>
      </c>
    </row>
    <row r="77" spans="1:21" x14ac:dyDescent="0.2">
      <c r="A77" s="16" t="s">
        <v>161</v>
      </c>
      <c r="B77" s="4">
        <v>222200</v>
      </c>
      <c r="C77" s="4">
        <v>11389</v>
      </c>
      <c r="D77" s="4">
        <v>210811</v>
      </c>
      <c r="E77" s="4">
        <v>4688580000</v>
      </c>
      <c r="F77" s="4">
        <f t="shared" si="0"/>
        <v>29841513782</v>
      </c>
      <c r="R77" s="5">
        <v>2.2200000000000001E-2</v>
      </c>
      <c r="S77" s="4">
        <v>9386262</v>
      </c>
    </row>
    <row r="78" spans="1:21" x14ac:dyDescent="0.2">
      <c r="A78" s="16" t="s">
        <v>160</v>
      </c>
      <c r="B78" s="4">
        <v>5800</v>
      </c>
      <c r="C78" s="4">
        <v>25800</v>
      </c>
      <c r="D78" s="4">
        <v>-20000</v>
      </c>
      <c r="E78" s="4">
        <v>-468950000</v>
      </c>
      <c r="F78" s="4">
        <f t="shared" si="0"/>
        <v>25152933782</v>
      </c>
      <c r="R78" s="5">
        <v>-3.4099999999999998E-2</v>
      </c>
      <c r="S78" s="4">
        <v>6542045</v>
      </c>
    </row>
    <row r="79" spans="1:21" x14ac:dyDescent="0.2">
      <c r="A79" s="16" t="s">
        <v>159</v>
      </c>
      <c r="B79" s="4">
        <v>351000</v>
      </c>
      <c r="C79" s="4">
        <v>118100</v>
      </c>
      <c r="D79" s="4">
        <v>232900</v>
      </c>
      <c r="E79" s="4">
        <v>5322660000</v>
      </c>
      <c r="F79" s="4">
        <f t="shared" si="0"/>
        <v>25621883782</v>
      </c>
      <c r="R79" s="5">
        <v>3.5400000000000001E-2</v>
      </c>
      <c r="S79" s="4">
        <v>10518575</v>
      </c>
    </row>
    <row r="80" spans="1:21" x14ac:dyDescent="0.2">
      <c r="A80" s="16" t="s">
        <v>158</v>
      </c>
      <c r="B80" s="4">
        <v>552700</v>
      </c>
      <c r="C80" s="4">
        <v>419700</v>
      </c>
      <c r="D80" s="4">
        <v>133000</v>
      </c>
      <c r="E80" s="4">
        <v>2774850000</v>
      </c>
      <c r="F80" s="4">
        <f>E80+F81</f>
        <v>20299223782</v>
      </c>
      <c r="R80" s="5">
        <v>-6.9900000000000004E-2</v>
      </c>
      <c r="S80" s="4">
        <v>14334171</v>
      </c>
    </row>
    <row r="81" spans="1:22" x14ac:dyDescent="0.2">
      <c r="A81" s="16" t="s">
        <v>157</v>
      </c>
      <c r="B81" s="4">
        <v>1006200</v>
      </c>
      <c r="C81" s="4">
        <v>280081</v>
      </c>
      <c r="D81" s="4">
        <v>726119</v>
      </c>
      <c r="E81" s="4">
        <v>17524373782</v>
      </c>
      <c r="F81" s="4">
        <f>E81</f>
        <v>17524373782</v>
      </c>
      <c r="R81" s="5">
        <v>1.47E-2</v>
      </c>
      <c r="S81" s="4">
        <v>4720444</v>
      </c>
    </row>
    <row r="82" spans="1:22" x14ac:dyDescent="0.2">
      <c r="A82" s="2"/>
      <c r="B82" s="4"/>
      <c r="C82" s="4"/>
      <c r="D82" s="4"/>
      <c r="E82" s="4"/>
      <c r="F82" s="4">
        <f>E82</f>
        <v>0</v>
      </c>
      <c r="G82" s="4"/>
      <c r="H82" s="4"/>
      <c r="I82" s="4"/>
      <c r="J82" s="4"/>
      <c r="K82" s="4"/>
      <c r="L82" s="4"/>
      <c r="M82" s="4"/>
      <c r="N82" s="4"/>
      <c r="O82" s="4"/>
      <c r="P82" s="4"/>
      <c r="Q82" s="4"/>
      <c r="R82" s="4"/>
      <c r="S82" s="4"/>
      <c r="T82" s="5"/>
      <c r="U82" s="5"/>
      <c r="V82" s="5"/>
    </row>
    <row r="83" spans="1:22" x14ac:dyDescent="0.2">
      <c r="A83" s="2"/>
      <c r="B83" s="4"/>
      <c r="C83" s="4"/>
      <c r="D83" s="4"/>
      <c r="E83" s="4"/>
      <c r="F83" s="4"/>
      <c r="G83" s="4"/>
      <c r="H83" s="4"/>
      <c r="I83" s="4"/>
      <c r="J83" s="4"/>
      <c r="K83" s="4"/>
      <c r="L83" s="4"/>
      <c r="M83" s="4"/>
      <c r="N83" s="4"/>
      <c r="O83" s="4"/>
      <c r="P83" s="4"/>
      <c r="Q83" s="4"/>
      <c r="R83" s="4"/>
      <c r="S83" s="4"/>
      <c r="T83" s="5"/>
      <c r="U83" s="5"/>
      <c r="V83" s="5"/>
    </row>
    <row r="84" spans="1:22" x14ac:dyDescent="0.2">
      <c r="A84" s="2"/>
      <c r="B84" s="4"/>
      <c r="C84" s="4"/>
      <c r="D84" s="4"/>
      <c r="E84" s="4"/>
      <c r="F84" s="4"/>
      <c r="G84" s="4"/>
      <c r="H84" s="4"/>
      <c r="I84" s="4"/>
      <c r="J84" s="4"/>
      <c r="K84" s="4"/>
      <c r="L84" s="4"/>
      <c r="M84" s="4"/>
      <c r="N84" s="4"/>
      <c r="O84" s="4"/>
      <c r="P84" s="4"/>
      <c r="Q84" s="4"/>
      <c r="R84" s="4"/>
      <c r="S84" s="4"/>
      <c r="T84" s="5"/>
      <c r="U84" s="5"/>
      <c r="V84" s="5"/>
    </row>
    <row r="85" spans="1:22" x14ac:dyDescent="0.2">
      <c r="A85" s="2"/>
      <c r="B85" s="4"/>
      <c r="C85" s="4"/>
      <c r="D85" s="4"/>
      <c r="E85" s="4"/>
      <c r="F85" s="4"/>
      <c r="G85" s="4"/>
      <c r="H85" s="4"/>
      <c r="I85" s="4"/>
      <c r="J85" s="4"/>
      <c r="K85" s="4"/>
      <c r="L85" s="4"/>
      <c r="M85" s="4"/>
      <c r="N85" s="4"/>
      <c r="O85" s="4"/>
      <c r="P85" s="4"/>
      <c r="Q85" s="4"/>
      <c r="R85" s="4"/>
      <c r="S85" s="4"/>
      <c r="T85" s="5"/>
      <c r="U85" s="5"/>
      <c r="V85" s="5"/>
    </row>
    <row r="86" spans="1:22" x14ac:dyDescent="0.2">
      <c r="A86" s="2"/>
      <c r="B86" s="4"/>
      <c r="C86" s="4"/>
      <c r="D86" s="4"/>
      <c r="E86" s="4"/>
      <c r="F86" s="4"/>
      <c r="G86" s="4"/>
      <c r="H86" s="4"/>
      <c r="I86" s="4"/>
      <c r="J86" s="4"/>
      <c r="K86" s="4"/>
      <c r="L86" s="4"/>
      <c r="M86" s="4"/>
      <c r="N86" s="4"/>
      <c r="O86" s="4"/>
      <c r="P86" s="4"/>
      <c r="Q86" s="4"/>
      <c r="R86" s="4"/>
      <c r="S86" s="4"/>
      <c r="T86" s="5"/>
      <c r="U86" s="5"/>
      <c r="V86" s="5"/>
    </row>
    <row r="87" spans="1:22" x14ac:dyDescent="0.2">
      <c r="A87" s="2"/>
      <c r="B87" s="4"/>
      <c r="C87" s="4"/>
      <c r="D87" s="4"/>
      <c r="E87" s="4"/>
      <c r="F87" s="4"/>
      <c r="G87" s="4"/>
      <c r="H87" s="4"/>
      <c r="I87" s="4"/>
      <c r="J87" s="4"/>
      <c r="K87" s="4"/>
      <c r="L87" s="4"/>
      <c r="M87" s="4"/>
      <c r="N87" s="4"/>
      <c r="O87" s="4"/>
      <c r="P87" s="4"/>
      <c r="Q87" s="4"/>
      <c r="R87" s="4"/>
      <c r="S87" s="4"/>
      <c r="T87" s="5"/>
      <c r="U87" s="5"/>
      <c r="V87" s="5"/>
    </row>
    <row r="88" spans="1:22" x14ac:dyDescent="0.2">
      <c r="A88" s="2"/>
      <c r="B88" s="4"/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5"/>
      <c r="U88" s="5"/>
      <c r="V88" s="5"/>
    </row>
    <row r="89" spans="1:22" x14ac:dyDescent="0.2">
      <c r="A89" s="2"/>
      <c r="B89" s="4"/>
      <c r="C89" s="4"/>
      <c r="D89" s="4"/>
      <c r="E89" s="4"/>
      <c r="F89" s="4"/>
      <c r="G89" s="4"/>
      <c r="H89" s="4"/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  <c r="T89" s="5"/>
      <c r="U89" s="5"/>
      <c r="V89" s="5"/>
    </row>
    <row r="90" spans="1:22" x14ac:dyDescent="0.2">
      <c r="A90" s="2"/>
      <c r="B90" s="4"/>
      <c r="C90" s="4"/>
      <c r="D90" s="4"/>
      <c r="E90" s="4"/>
      <c r="F90" s="4"/>
      <c r="G90" s="4"/>
      <c r="H90" s="4"/>
      <c r="I90" s="4"/>
      <c r="J90" s="4"/>
      <c r="K90" s="4"/>
      <c r="L90" s="4"/>
      <c r="M90" s="4"/>
      <c r="N90" s="4"/>
      <c r="O90" s="4"/>
      <c r="P90" s="4"/>
      <c r="Q90" s="4"/>
      <c r="R90" s="4"/>
      <c r="S90" s="4"/>
      <c r="T90" s="5"/>
      <c r="U90" s="5"/>
      <c r="V90" s="5"/>
    </row>
    <row r="91" spans="1:22" x14ac:dyDescent="0.2">
      <c r="A91" s="2"/>
      <c r="B91" s="4"/>
      <c r="C91" s="4"/>
      <c r="D91" s="4"/>
      <c r="E91" s="4"/>
      <c r="F91" s="4"/>
      <c r="G91" s="4"/>
      <c r="H91" s="4"/>
      <c r="I91" s="4"/>
      <c r="J91" s="4"/>
      <c r="K91" s="4"/>
      <c r="L91" s="4"/>
      <c r="M91" s="4"/>
      <c r="N91" s="4"/>
      <c r="O91" s="4"/>
      <c r="P91" s="4"/>
      <c r="Q91" s="4"/>
      <c r="R91" s="4"/>
      <c r="S91" s="4"/>
      <c r="T91" s="5"/>
      <c r="U91" s="5"/>
      <c r="V91" s="5"/>
    </row>
    <row r="92" spans="1:22" x14ac:dyDescent="0.2">
      <c r="A92" s="6"/>
      <c r="B92" s="4"/>
      <c r="C92" s="4"/>
      <c r="D92" s="4"/>
      <c r="E92" s="4"/>
      <c r="F92" s="4"/>
      <c r="G92" s="4"/>
      <c r="H92" s="4"/>
      <c r="I92" s="4"/>
      <c r="J92" s="4"/>
      <c r="K92" s="4"/>
      <c r="L92" s="4"/>
      <c r="M92" s="4"/>
      <c r="N92" s="4"/>
      <c r="O92" s="4"/>
      <c r="P92" s="4"/>
      <c r="Q92" s="4"/>
      <c r="R92" s="4"/>
      <c r="S92" s="4"/>
      <c r="T92" s="5"/>
      <c r="U92" s="5"/>
      <c r="V92" s="5"/>
    </row>
    <row r="93" spans="1:22" x14ac:dyDescent="0.2">
      <c r="A93" s="6"/>
      <c r="B93" s="4"/>
      <c r="C93" s="4"/>
      <c r="D93" s="4"/>
      <c r="E93" s="4"/>
      <c r="F93" s="4"/>
      <c r="G93" s="4"/>
      <c r="H93" s="4"/>
      <c r="I93" s="4"/>
      <c r="J93" s="4"/>
      <c r="K93" s="4"/>
      <c r="L93" s="4"/>
      <c r="M93" s="4"/>
      <c r="N93" s="4"/>
      <c r="O93" s="4"/>
      <c r="P93" s="4"/>
      <c r="Q93" s="4"/>
      <c r="R93" s="4"/>
      <c r="S93" s="4"/>
      <c r="T93" s="5"/>
      <c r="U93" s="5"/>
      <c r="V93" s="5"/>
    </row>
    <row r="94" spans="1:22" x14ac:dyDescent="0.2">
      <c r="A94" s="6"/>
      <c r="B94" s="4"/>
      <c r="C94" s="4"/>
      <c r="D94" s="4"/>
      <c r="E94" s="4"/>
      <c r="F94" s="4"/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5"/>
      <c r="U94" s="5"/>
      <c r="V94" s="5"/>
    </row>
    <row r="95" spans="1:22" x14ac:dyDescent="0.2">
      <c r="A95" s="6"/>
      <c r="B95" s="4"/>
      <c r="C95" s="4"/>
      <c r="D95" s="4"/>
      <c r="E95" s="4"/>
      <c r="F95" s="4"/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5"/>
      <c r="U95" s="5"/>
      <c r="V95" s="5"/>
    </row>
    <row r="96" spans="1:22" x14ac:dyDescent="0.2">
      <c r="A96" s="6"/>
      <c r="B96" s="4"/>
      <c r="C96" s="4"/>
      <c r="D96" s="4"/>
      <c r="E96" s="4"/>
      <c r="F96" s="4"/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5"/>
      <c r="U96" s="5"/>
      <c r="V96" s="5"/>
    </row>
    <row r="97" spans="1:22" x14ac:dyDescent="0.2">
      <c r="A97" s="6"/>
      <c r="B97" s="4"/>
      <c r="C97" s="4"/>
      <c r="D97" s="4"/>
      <c r="E97" s="4"/>
      <c r="F97" s="4"/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5"/>
      <c r="U97" s="5"/>
      <c r="V97" s="5"/>
    </row>
    <row r="98" spans="1:22" x14ac:dyDescent="0.2">
      <c r="A98" s="6"/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5"/>
      <c r="U98" s="5"/>
      <c r="V98" s="5"/>
    </row>
    <row r="99" spans="1:22" x14ac:dyDescent="0.2">
      <c r="A99" s="6"/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5"/>
      <c r="U99" s="5"/>
      <c r="V99" s="5"/>
    </row>
    <row r="100" spans="1:22" x14ac:dyDescent="0.2">
      <c r="A100" s="6"/>
      <c r="B100" s="4"/>
      <c r="C100" s="4"/>
      <c r="D100" s="4"/>
      <c r="E100" s="4"/>
      <c r="F100" s="4"/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5"/>
      <c r="U100" s="5"/>
      <c r="V100" s="5"/>
    </row>
    <row r="101" spans="1:22" x14ac:dyDescent="0.2">
      <c r="A101" s="6"/>
      <c r="B101" s="4"/>
      <c r="C101" s="4"/>
      <c r="D101" s="4"/>
      <c r="E101" s="4"/>
      <c r="F101" s="4"/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5"/>
      <c r="U101" s="5"/>
      <c r="V101" s="5"/>
    </row>
    <row r="102" spans="1:22" x14ac:dyDescent="0.2">
      <c r="A102" s="2"/>
      <c r="B102" s="4"/>
      <c r="C102" s="4"/>
      <c r="D102" s="4"/>
      <c r="E102" s="4"/>
      <c r="F102" s="4"/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5"/>
      <c r="U102" s="5"/>
      <c r="V102" s="5"/>
    </row>
    <row r="103" spans="1:22" x14ac:dyDescent="0.2">
      <c r="A103" s="2"/>
      <c r="B103" s="4"/>
      <c r="C103" s="4"/>
      <c r="D103" s="4"/>
      <c r="E103" s="4"/>
      <c r="F103" s="4"/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5"/>
      <c r="U103" s="5"/>
      <c r="V103" s="5"/>
    </row>
    <row r="104" spans="1:22" x14ac:dyDescent="0.2">
      <c r="A104" s="6"/>
      <c r="B104" s="4"/>
      <c r="C104" s="4"/>
      <c r="D104" s="4"/>
      <c r="E104" s="4"/>
      <c r="F104" s="4"/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5"/>
      <c r="U104" s="5"/>
      <c r="V104" s="5"/>
    </row>
    <row r="105" spans="1:22" x14ac:dyDescent="0.2">
      <c r="A105" s="6"/>
      <c r="B105" s="4"/>
      <c r="C105" s="4"/>
      <c r="D105" s="4"/>
      <c r="E105" s="4"/>
      <c r="F105" s="4"/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5"/>
      <c r="U105" s="5"/>
      <c r="V105" s="5"/>
    </row>
    <row r="106" spans="1:22" x14ac:dyDescent="0.2">
      <c r="A106" s="6"/>
      <c r="B106" s="4"/>
      <c r="C106" s="4"/>
      <c r="D106" s="4"/>
      <c r="E106" s="4"/>
      <c r="F106" s="4"/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5"/>
      <c r="U106" s="5"/>
      <c r="V106" s="5"/>
    </row>
    <row r="107" spans="1:22" x14ac:dyDescent="0.2">
      <c r="A107" s="6"/>
      <c r="B107" s="4"/>
      <c r="C107" s="4"/>
      <c r="D107" s="4"/>
      <c r="E107" s="4"/>
      <c r="F107" s="4"/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5"/>
      <c r="U107" s="5"/>
      <c r="V107" s="5"/>
    </row>
    <row r="108" spans="1:22" x14ac:dyDescent="0.2">
      <c r="A108" s="6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5"/>
      <c r="U108" s="5"/>
      <c r="V108" s="5"/>
    </row>
    <row r="109" spans="1:22" x14ac:dyDescent="0.2">
      <c r="A109" s="6"/>
      <c r="B109" s="4"/>
      <c r="C109" s="4"/>
      <c r="D109" s="4"/>
      <c r="E109" s="4"/>
      <c r="F109" s="4"/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5"/>
      <c r="U109" s="5"/>
      <c r="V109" s="5"/>
    </row>
    <row r="110" spans="1:22" x14ac:dyDescent="0.2">
      <c r="A110" s="6"/>
      <c r="B110" s="4"/>
      <c r="C110" s="4"/>
      <c r="D110" s="4"/>
      <c r="E110" s="4"/>
      <c r="F110" s="4"/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5"/>
      <c r="U110" s="5"/>
      <c r="V110" s="5"/>
    </row>
    <row r="111" spans="1:22" x14ac:dyDescent="0.2">
      <c r="A111" s="6"/>
      <c r="B111" s="4"/>
      <c r="C111" s="4"/>
      <c r="D111" s="4"/>
      <c r="E111" s="4"/>
      <c r="F111" s="4"/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5"/>
      <c r="U111" s="5"/>
      <c r="V111" s="5"/>
    </row>
    <row r="112" spans="1:22" x14ac:dyDescent="0.2">
      <c r="A112" s="6"/>
      <c r="B112" s="4"/>
      <c r="C112" s="4"/>
      <c r="D112" s="4"/>
      <c r="E112" s="4"/>
      <c r="F112" s="4"/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5"/>
      <c r="U112" s="5"/>
      <c r="V112" s="5"/>
    </row>
    <row r="113" spans="1:22" x14ac:dyDescent="0.2">
      <c r="A113" s="6"/>
      <c r="B113" s="4"/>
      <c r="C113" s="4"/>
      <c r="D113" s="4"/>
      <c r="E113" s="4"/>
      <c r="F113" s="4"/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5"/>
      <c r="U113" s="5"/>
      <c r="V113" s="5"/>
    </row>
    <row r="114" spans="1:22" x14ac:dyDescent="0.2">
      <c r="A114" s="6"/>
      <c r="B114" s="4"/>
      <c r="C114" s="4"/>
      <c r="D114" s="4"/>
      <c r="E114" s="4"/>
      <c r="F114" s="4"/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5"/>
      <c r="U114" s="5"/>
      <c r="V114" s="5"/>
    </row>
    <row r="115" spans="1:22" x14ac:dyDescent="0.2">
      <c r="A115" s="6"/>
      <c r="B115" s="4"/>
      <c r="C115" s="4"/>
      <c r="D115" s="4"/>
      <c r="E115" s="4"/>
      <c r="F115" s="4"/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5"/>
      <c r="U115" s="5"/>
      <c r="V115" s="5"/>
    </row>
    <row r="116" spans="1:22" x14ac:dyDescent="0.2">
      <c r="A116" s="6"/>
      <c r="B116" s="4"/>
      <c r="C116" s="4"/>
      <c r="D116" s="4"/>
      <c r="E116" s="4"/>
      <c r="F116" s="4"/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5"/>
      <c r="U116" s="5"/>
      <c r="V116" s="5"/>
    </row>
    <row r="117" spans="1:22" x14ac:dyDescent="0.2">
      <c r="A117" s="2"/>
      <c r="B117" s="4"/>
      <c r="C117" s="4"/>
      <c r="D117" s="4"/>
      <c r="E117" s="4"/>
      <c r="F117" s="4"/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5"/>
      <c r="U117" s="5"/>
      <c r="V117" s="5"/>
    </row>
    <row r="118" spans="1:22" x14ac:dyDescent="0.2">
      <c r="A118" s="2"/>
      <c r="B118" s="4"/>
      <c r="C118" s="4"/>
      <c r="D118" s="4"/>
      <c r="E118" s="4"/>
      <c r="F118" s="4"/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5"/>
      <c r="U118" s="5"/>
      <c r="V118" s="5"/>
    </row>
    <row r="119" spans="1:22" x14ac:dyDescent="0.2">
      <c r="A119" s="2"/>
      <c r="B119" s="4"/>
      <c r="C119" s="4"/>
      <c r="D119" s="4"/>
      <c r="E119" s="4"/>
      <c r="F119" s="4"/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5"/>
      <c r="U119" s="5"/>
      <c r="V119" s="5"/>
    </row>
    <row r="120" spans="1:22" x14ac:dyDescent="0.2">
      <c r="A120" s="2"/>
      <c r="B120" s="4"/>
      <c r="C120" s="4"/>
      <c r="D120" s="4"/>
      <c r="E120" s="4"/>
      <c r="F120" s="4"/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5"/>
      <c r="U120" s="5"/>
      <c r="V120" s="5"/>
    </row>
    <row r="121" spans="1:22" x14ac:dyDescent="0.2">
      <c r="A121" s="2"/>
      <c r="B121" s="4"/>
      <c r="C121" s="4"/>
      <c r="D121" s="4"/>
      <c r="E121" s="4"/>
      <c r="F121" s="4"/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5"/>
      <c r="U121" s="5"/>
      <c r="V121" s="5"/>
    </row>
    <row r="122" spans="1:22" x14ac:dyDescent="0.2">
      <c r="A122" s="2"/>
      <c r="B122" s="4"/>
      <c r="C122" s="4"/>
      <c r="D122" s="4"/>
      <c r="E122" s="4"/>
      <c r="F122" s="4"/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5"/>
      <c r="U122" s="5"/>
      <c r="V122" s="5"/>
    </row>
    <row r="123" spans="1:22" x14ac:dyDescent="0.2">
      <c r="A123" s="2"/>
      <c r="B123" s="4"/>
      <c r="C123" s="4"/>
      <c r="D123" s="4"/>
      <c r="E123" s="4"/>
      <c r="F123" s="4"/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5"/>
      <c r="U123" s="5"/>
      <c r="V123" s="5"/>
    </row>
    <row r="124" spans="1:22" x14ac:dyDescent="0.2">
      <c r="A124" s="2"/>
      <c r="B124" s="4"/>
      <c r="C124" s="4"/>
      <c r="D124" s="4"/>
      <c r="E124" s="4"/>
      <c r="F124" s="4"/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5"/>
      <c r="U124" s="5"/>
      <c r="V124" s="5"/>
    </row>
    <row r="125" spans="1:22" x14ac:dyDescent="0.2">
      <c r="A125" s="2"/>
      <c r="B125" s="4"/>
      <c r="C125" s="4"/>
      <c r="D125" s="4"/>
      <c r="E125" s="4"/>
      <c r="F125" s="4"/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5"/>
      <c r="U125" s="5"/>
      <c r="V125" s="5"/>
    </row>
    <row r="126" spans="1:22" x14ac:dyDescent="0.2">
      <c r="A126" s="2"/>
      <c r="B126" s="4"/>
      <c r="C126" s="4"/>
      <c r="D126" s="4"/>
      <c r="E126" s="4"/>
      <c r="F126" s="4"/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5"/>
      <c r="U126" s="5"/>
      <c r="V126" s="5"/>
    </row>
    <row r="127" spans="1:22" x14ac:dyDescent="0.2">
      <c r="A127" s="2"/>
      <c r="B127" s="4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5"/>
      <c r="U127" s="5"/>
      <c r="V127" s="5"/>
    </row>
    <row r="128" spans="1:22" x14ac:dyDescent="0.2">
      <c r="A128" s="2"/>
      <c r="B128" s="4"/>
      <c r="C128" s="4"/>
      <c r="D128" s="4"/>
      <c r="E128" s="4"/>
      <c r="F128" s="4"/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5"/>
      <c r="U128" s="5"/>
      <c r="V128" s="5"/>
    </row>
    <row r="129" spans="1:22" x14ac:dyDescent="0.2">
      <c r="A129" s="2"/>
      <c r="B129" s="4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5"/>
      <c r="U129" s="5"/>
      <c r="V129" s="5"/>
    </row>
    <row r="130" spans="1:22" x14ac:dyDescent="0.2">
      <c r="A130" s="2"/>
      <c r="B130" s="4"/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5"/>
      <c r="U130" s="5"/>
      <c r="V130" s="5"/>
    </row>
    <row r="131" spans="1:22" x14ac:dyDescent="0.2">
      <c r="A131" s="2"/>
      <c r="B131" s="4"/>
      <c r="C131" s="4"/>
      <c r="D131" s="4"/>
      <c r="E131" s="4"/>
      <c r="F131" s="4"/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5"/>
      <c r="U131" s="5"/>
      <c r="V131" s="5"/>
    </row>
    <row r="132" spans="1:22" x14ac:dyDescent="0.2">
      <c r="A132" s="2"/>
      <c r="B132" s="4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5"/>
      <c r="U132" s="5"/>
      <c r="V132" s="5"/>
    </row>
    <row r="133" spans="1:22" x14ac:dyDescent="0.2">
      <c r="A133" s="2"/>
      <c r="B133" s="4"/>
      <c r="C133" s="4"/>
      <c r="D133" s="4"/>
      <c r="E133" s="4"/>
      <c r="F133" s="4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5"/>
    </row>
    <row r="134" spans="1:22" x14ac:dyDescent="0.2">
      <c r="A134" s="2"/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8"/>
    </row>
    <row r="135" spans="1:22" x14ac:dyDescent="0.2">
      <c r="A135" s="2"/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8"/>
    </row>
    <row r="136" spans="1:22" x14ac:dyDescent="0.2">
      <c r="A136" s="2"/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8"/>
    </row>
    <row r="137" spans="1:22" x14ac:dyDescent="0.2">
      <c r="A137" s="6"/>
      <c r="B137" s="4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5"/>
      <c r="U137" s="5"/>
      <c r="V137" s="8"/>
    </row>
    <row r="138" spans="1:22" x14ac:dyDescent="0.2">
      <c r="A138" s="6"/>
      <c r="B138" s="4"/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5"/>
      <c r="U138" s="5"/>
      <c r="V138" s="8"/>
    </row>
    <row r="139" spans="1:22" x14ac:dyDescent="0.2">
      <c r="A139" s="6"/>
      <c r="B139" s="4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5"/>
      <c r="U139" s="5"/>
      <c r="V139" s="8"/>
    </row>
    <row r="140" spans="1:22" x14ac:dyDescent="0.2">
      <c r="A140" s="6"/>
      <c r="B140" s="4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5"/>
      <c r="U140" s="5"/>
      <c r="V140" s="8"/>
    </row>
    <row r="141" spans="1:22" x14ac:dyDescent="0.2">
      <c r="A141" s="6"/>
      <c r="B141" s="4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5"/>
      <c r="U141" s="5"/>
      <c r="V141" s="8"/>
    </row>
    <row r="142" spans="1:22" x14ac:dyDescent="0.2">
      <c r="A142" s="2"/>
      <c r="B142" s="4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5"/>
      <c r="U142" s="5"/>
      <c r="V142" s="8"/>
    </row>
    <row r="143" spans="1:22" x14ac:dyDescent="0.2">
      <c r="A143" s="2"/>
      <c r="B143" s="4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5"/>
      <c r="U143" s="5"/>
      <c r="V143" s="8"/>
    </row>
    <row r="144" spans="1:22" x14ac:dyDescent="0.2">
      <c r="A144" s="2"/>
      <c r="B144" s="4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5"/>
      <c r="U144" s="5"/>
      <c r="V144" s="8"/>
    </row>
    <row r="145" spans="1:22" x14ac:dyDescent="0.2">
      <c r="A145" s="2"/>
      <c r="B145" s="4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5"/>
      <c r="U145" s="5"/>
      <c r="V145" s="8"/>
    </row>
    <row r="146" spans="1:22" x14ac:dyDescent="0.2">
      <c r="A146" s="2"/>
      <c r="B146" s="4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5"/>
      <c r="U146" s="5"/>
      <c r="V146" s="8"/>
    </row>
    <row r="172" spans="1:3" x14ac:dyDescent="0.2">
      <c r="A172" t="e" cm="1">
        <f t="array" aca="1" ref="A172" ca="1">INDIRECT("'" &amp; E1 &amp; "'!$A$2:$A$66")</f>
        <v>#REF!</v>
      </c>
      <c r="B172" t="e" cm="1">
        <f t="array" aca="1" ref="B172" ca="1">INDIRECT("'" &amp; E1 &amp; "'!$B$2:$B$66")</f>
        <v>#REF!</v>
      </c>
      <c r="C172" t="e" cm="1">
        <f t="array" aca="1" ref="C172" ca="1">INDIRECT("'" &amp; E1 &amp; "'!$C$2:$C$66")</f>
        <v>#REF!</v>
      </c>
    </row>
  </sheetData>
  <mergeCells count="3">
    <mergeCell ref="L1:U1"/>
    <mergeCell ref="B1:F1"/>
    <mergeCell ref="G1:K1"/>
  </mergeCells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4DDB3B-9847-5E4A-B038-5D23B31417B6}">
  <sheetPr codeName="Sheet37"/>
  <dimension ref="A1:W172"/>
  <sheetViews>
    <sheetView topLeftCell="B1" workbookViewId="0">
      <pane ySplit="2" topLeftCell="A3" activePane="bottomLeft" state="frozen"/>
      <selection activeCell="N24" sqref="N24"/>
      <selection pane="bottomLeft" activeCell="N24" sqref="N24"/>
    </sheetView>
  </sheetViews>
  <sheetFormatPr baseColWidth="10" defaultRowHeight="16" x14ac:dyDescent="0.2"/>
  <cols>
    <col min="1" max="1" width="21.1640625" customWidth="1"/>
    <col min="2" max="2" width="14.33203125" customWidth="1"/>
    <col min="3" max="3" width="13.83203125" customWidth="1"/>
    <col min="4" max="4" width="16.1640625" customWidth="1"/>
    <col min="5" max="5" width="18.6640625" customWidth="1"/>
    <col min="6" max="6" width="21.5" customWidth="1"/>
    <col min="10" max="10" width="18.33203125" customWidth="1"/>
    <col min="11" max="11" width="16.6640625" customWidth="1"/>
    <col min="18" max="18" width="13" customWidth="1"/>
    <col min="19" max="19" width="15.5" customWidth="1"/>
    <col min="22" max="22" width="15.1640625" bestFit="1" customWidth="1"/>
    <col min="23" max="23" width="14.33203125" customWidth="1"/>
  </cols>
  <sheetData>
    <row r="1" spans="1:22" x14ac:dyDescent="0.2">
      <c r="B1" s="72" t="s">
        <v>5</v>
      </c>
      <c r="C1" s="72"/>
      <c r="D1" s="72"/>
      <c r="E1" s="72"/>
      <c r="F1" s="72"/>
      <c r="G1" s="73" t="s">
        <v>6</v>
      </c>
      <c r="H1" s="73"/>
      <c r="I1" s="73"/>
      <c r="J1" s="73"/>
      <c r="K1" s="73"/>
      <c r="L1" s="74" t="s">
        <v>15</v>
      </c>
      <c r="M1" s="74"/>
      <c r="N1" s="74"/>
      <c r="O1" s="74"/>
      <c r="P1" s="74"/>
      <c r="Q1" s="74"/>
      <c r="R1" s="74"/>
      <c r="S1" s="74"/>
      <c r="T1" s="74"/>
      <c r="U1" s="74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235</v>
      </c>
      <c r="O2" s="1" t="s">
        <v>236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257</v>
      </c>
      <c r="U2" s="1" t="s">
        <v>258</v>
      </c>
      <c r="V2" s="1" t="s">
        <v>237</v>
      </c>
    </row>
    <row r="3" spans="1:22" x14ac:dyDescent="0.2">
      <c r="A3" s="16" t="s">
        <v>294</v>
      </c>
      <c r="B3" s="4">
        <v>5200</v>
      </c>
      <c r="C3" s="4">
        <v>101300</v>
      </c>
      <c r="D3" s="4">
        <v>-96100</v>
      </c>
      <c r="E3" s="4">
        <v>-1574340000</v>
      </c>
      <c r="F3" s="4">
        <f t="shared" ref="F3:F79" si="0">E3+F4</f>
        <v>41907740000</v>
      </c>
      <c r="K3">
        <f t="shared" ref="K3:K25" si="1">K4+J3</f>
        <v>-29628420000</v>
      </c>
      <c r="L3" s="4">
        <v>1629</v>
      </c>
      <c r="M3" s="4">
        <v>2687</v>
      </c>
      <c r="N3" s="4">
        <v>94</v>
      </c>
      <c r="O3" s="4">
        <v>142</v>
      </c>
      <c r="P3" s="4">
        <v>3029300</v>
      </c>
      <c r="Q3" s="4">
        <v>4641900</v>
      </c>
      <c r="R3" s="5">
        <v>6.1999999999999998E-3</v>
      </c>
      <c r="S3" s="4">
        <v>8652200</v>
      </c>
      <c r="T3" s="4">
        <f t="shared" ref="T3:T70" si="2">AVERAGE(S4,S13)</f>
        <v>9531146.5</v>
      </c>
      <c r="U3" s="4">
        <f t="shared" ref="U3:U72" si="3">MIN(S4:S8)</f>
        <v>7577812</v>
      </c>
      <c r="V3" s="5">
        <v>1.8200000000000001E-2</v>
      </c>
    </row>
    <row r="4" spans="1:22" x14ac:dyDescent="0.2">
      <c r="A4" s="16" t="s">
        <v>293</v>
      </c>
      <c r="B4" s="4">
        <v>22700</v>
      </c>
      <c r="C4" s="4">
        <v>153100</v>
      </c>
      <c r="D4" s="4">
        <v>-130400</v>
      </c>
      <c r="E4" s="4">
        <v>-2128190000</v>
      </c>
      <c r="F4" s="4">
        <f t="shared" si="0"/>
        <v>43482080000</v>
      </c>
      <c r="K4">
        <f t="shared" si="1"/>
        <v>-29628420000</v>
      </c>
      <c r="L4" s="4">
        <v>2607</v>
      </c>
      <c r="M4" s="4">
        <v>2576</v>
      </c>
      <c r="N4" s="4">
        <v>193</v>
      </c>
      <c r="O4" s="4">
        <v>99</v>
      </c>
      <c r="P4" s="4">
        <v>5489600</v>
      </c>
      <c r="Q4" s="4">
        <v>3810200</v>
      </c>
      <c r="R4" s="5">
        <v>6.1999999999999998E-3</v>
      </c>
      <c r="S4" s="4">
        <v>9906200</v>
      </c>
      <c r="T4" s="4">
        <f t="shared" si="2"/>
        <v>23428998</v>
      </c>
      <c r="U4" s="4">
        <f t="shared" si="3"/>
        <v>7577812</v>
      </c>
      <c r="V4" s="5">
        <v>2.1099999999999997E-2</v>
      </c>
    </row>
    <row r="5" spans="1:22" x14ac:dyDescent="0.2">
      <c r="A5" s="16" t="s">
        <v>292</v>
      </c>
      <c r="B5" s="4">
        <v>385500</v>
      </c>
      <c r="C5" s="4">
        <v>214700</v>
      </c>
      <c r="D5" s="4">
        <v>170800</v>
      </c>
      <c r="E5" s="4">
        <v>2779790000</v>
      </c>
      <c r="F5" s="4">
        <f t="shared" si="0"/>
        <v>45610270000</v>
      </c>
      <c r="G5" s="4">
        <v>0</v>
      </c>
      <c r="H5" s="4">
        <v>0</v>
      </c>
      <c r="I5" s="4">
        <v>0</v>
      </c>
      <c r="J5" s="4">
        <v>-1296000000</v>
      </c>
      <c r="K5">
        <f t="shared" si="1"/>
        <v>-29628420000</v>
      </c>
      <c r="L5" s="4">
        <v>4626</v>
      </c>
      <c r="M5" s="4">
        <v>6993</v>
      </c>
      <c r="N5" s="4">
        <v>321</v>
      </c>
      <c r="O5" s="4">
        <v>463</v>
      </c>
      <c r="P5" s="4">
        <v>10122100</v>
      </c>
      <c r="Q5" s="4">
        <v>13806200</v>
      </c>
      <c r="R5" s="5">
        <v>-2.7000000000000003E-2</v>
      </c>
      <c r="S5" s="4">
        <v>25323090</v>
      </c>
      <c r="T5" s="4">
        <f t="shared" si="2"/>
        <v>8691546.5</v>
      </c>
      <c r="U5" s="4">
        <f t="shared" si="3"/>
        <v>7577812</v>
      </c>
      <c r="V5" s="5">
        <v>3.0200000000000001E-2</v>
      </c>
    </row>
    <row r="6" spans="1:22" x14ac:dyDescent="0.2">
      <c r="A6" s="16" t="s">
        <v>291</v>
      </c>
      <c r="B6" s="4">
        <v>4600</v>
      </c>
      <c r="C6" s="4">
        <v>55079</v>
      </c>
      <c r="D6" s="4">
        <v>-50479</v>
      </c>
      <c r="E6" s="4">
        <v>-823030000</v>
      </c>
      <c r="F6" s="4">
        <f t="shared" si="0"/>
        <v>42830480000</v>
      </c>
      <c r="K6">
        <f t="shared" si="1"/>
        <v>-28332420000</v>
      </c>
      <c r="L6" s="4">
        <v>2384</v>
      </c>
      <c r="M6" s="4">
        <v>1837</v>
      </c>
      <c r="N6" s="4">
        <v>171</v>
      </c>
      <c r="O6" s="4">
        <v>107</v>
      </c>
      <c r="P6" s="4">
        <v>4786000</v>
      </c>
      <c r="Q6" s="4">
        <v>3321800</v>
      </c>
      <c r="R6" s="5">
        <v>2.1499999999999998E-2</v>
      </c>
      <c r="S6" s="4">
        <v>8612777</v>
      </c>
      <c r="T6" s="4">
        <f t="shared" si="2"/>
        <v>10568030</v>
      </c>
      <c r="U6" s="4">
        <f t="shared" si="3"/>
        <v>7577812</v>
      </c>
      <c r="V6" s="5">
        <v>3.3000000000000002E-2</v>
      </c>
    </row>
    <row r="7" spans="1:22" x14ac:dyDescent="0.2">
      <c r="A7" s="16" t="s">
        <v>288</v>
      </c>
      <c r="B7" s="4">
        <v>3000</v>
      </c>
      <c r="C7" s="4">
        <v>6500</v>
      </c>
      <c r="D7" s="4">
        <v>-3500</v>
      </c>
      <c r="E7" s="4">
        <v>-58250000</v>
      </c>
      <c r="F7" s="4">
        <f t="shared" si="0"/>
        <v>43653510000</v>
      </c>
      <c r="K7">
        <f t="shared" si="1"/>
        <v>-28332420000</v>
      </c>
      <c r="L7" s="4">
        <v>1643</v>
      </c>
      <c r="M7" s="4">
        <v>2435</v>
      </c>
      <c r="N7" s="4">
        <v>96</v>
      </c>
      <c r="O7" s="4">
        <v>106</v>
      </c>
      <c r="P7" s="4">
        <v>3171000</v>
      </c>
      <c r="Q7" s="4">
        <v>3752800</v>
      </c>
      <c r="R7" s="5">
        <v>0</v>
      </c>
      <c r="S7" s="4">
        <v>7577812</v>
      </c>
      <c r="T7" s="4">
        <f t="shared" si="2"/>
        <v>26441576.5</v>
      </c>
      <c r="U7" s="4">
        <f t="shared" si="3"/>
        <v>11969400</v>
      </c>
      <c r="V7" s="5">
        <v>1.8100000000000002E-2</v>
      </c>
    </row>
    <row r="8" spans="1:22" x14ac:dyDescent="0.2">
      <c r="A8" s="16" t="s">
        <v>287</v>
      </c>
      <c r="B8" s="4">
        <v>446300</v>
      </c>
      <c r="C8" s="4">
        <v>559500</v>
      </c>
      <c r="D8" s="4">
        <v>-113200</v>
      </c>
      <c r="E8" s="4">
        <v>-1858510000</v>
      </c>
      <c r="F8" s="4">
        <f t="shared" si="0"/>
        <v>43711760000</v>
      </c>
      <c r="G8" s="4">
        <v>0</v>
      </c>
      <c r="H8" s="4">
        <v>0</v>
      </c>
      <c r="I8" s="4">
        <v>0</v>
      </c>
      <c r="J8" s="4">
        <v>-28332420000</v>
      </c>
      <c r="K8">
        <f t="shared" si="1"/>
        <v>-28332420000</v>
      </c>
      <c r="L8" s="4">
        <v>4912</v>
      </c>
      <c r="M8" s="4">
        <v>8005</v>
      </c>
      <c r="N8" s="4">
        <v>333</v>
      </c>
      <c r="O8" s="4">
        <v>551</v>
      </c>
      <c r="P8" s="4">
        <v>10702500</v>
      </c>
      <c r="Q8" s="4">
        <v>16131600</v>
      </c>
      <c r="R8" s="5">
        <v>-3.2599999999999997E-2</v>
      </c>
      <c r="S8" s="4">
        <v>28039515</v>
      </c>
      <c r="T8" s="4">
        <f t="shared" si="2"/>
        <v>11747279.5</v>
      </c>
      <c r="U8" s="4">
        <f t="shared" si="3"/>
        <v>9156093</v>
      </c>
      <c r="V8" s="5">
        <v>4.1799999999999997E-2</v>
      </c>
    </row>
    <row r="9" spans="1:22" x14ac:dyDescent="0.2">
      <c r="A9" s="16" t="s">
        <v>286</v>
      </c>
      <c r="B9" s="4">
        <v>502300</v>
      </c>
      <c r="C9" s="4">
        <v>102600</v>
      </c>
      <c r="D9" s="4">
        <v>399700</v>
      </c>
      <c r="E9" s="4">
        <v>6760840000</v>
      </c>
      <c r="F9" s="4">
        <f t="shared" si="0"/>
        <v>45570270000</v>
      </c>
      <c r="K9">
        <f t="shared" si="1"/>
        <v>0</v>
      </c>
      <c r="L9" s="4">
        <v>2080</v>
      </c>
      <c r="M9" s="4">
        <v>3418</v>
      </c>
      <c r="N9" s="4">
        <v>148</v>
      </c>
      <c r="O9" s="4">
        <v>258</v>
      </c>
      <c r="P9" s="4">
        <v>4360300</v>
      </c>
      <c r="Q9" s="4">
        <v>7301400</v>
      </c>
      <c r="R9" s="5">
        <v>-2.8999999999999998E-3</v>
      </c>
      <c r="S9" s="4">
        <v>11969400</v>
      </c>
      <c r="T9" s="4">
        <f t="shared" si="2"/>
        <v>15034269.5</v>
      </c>
      <c r="U9" s="4">
        <f t="shared" si="3"/>
        <v>9156093</v>
      </c>
      <c r="V9" s="5">
        <v>1.7600000000000001E-2</v>
      </c>
    </row>
    <row r="10" spans="1:22" x14ac:dyDescent="0.2">
      <c r="A10" s="16" t="s">
        <v>281</v>
      </c>
      <c r="B10" s="4">
        <v>56700</v>
      </c>
      <c r="C10" s="4">
        <v>3000</v>
      </c>
      <c r="D10" s="4">
        <v>53700</v>
      </c>
      <c r="E10" s="4">
        <v>905000000</v>
      </c>
      <c r="F10" s="4">
        <f t="shared" si="0"/>
        <v>38809430000</v>
      </c>
      <c r="K10">
        <f t="shared" si="1"/>
        <v>0</v>
      </c>
      <c r="L10" s="4">
        <v>1928</v>
      </c>
      <c r="M10" s="4">
        <v>4200</v>
      </c>
      <c r="N10" s="4">
        <v>145</v>
      </c>
      <c r="O10" s="4">
        <v>307</v>
      </c>
      <c r="P10" s="4">
        <v>3968400</v>
      </c>
      <c r="Q10" s="4">
        <v>8832800</v>
      </c>
      <c r="R10" s="5">
        <v>-8.6999999999999994E-3</v>
      </c>
      <c r="S10" s="4">
        <v>13262090</v>
      </c>
      <c r="T10" s="4">
        <f t="shared" si="2"/>
        <v>10859668.5</v>
      </c>
      <c r="U10" s="4">
        <f t="shared" si="3"/>
        <v>8770316</v>
      </c>
      <c r="V10" s="5">
        <v>2.3300000000000001E-2</v>
      </c>
    </row>
    <row r="11" spans="1:22" x14ac:dyDescent="0.2">
      <c r="A11" s="16" t="s">
        <v>273</v>
      </c>
      <c r="B11" s="4">
        <v>14900</v>
      </c>
      <c r="C11" s="4">
        <v>38486</v>
      </c>
      <c r="D11" s="4">
        <v>-23586</v>
      </c>
      <c r="E11" s="4">
        <v>-403320000</v>
      </c>
      <c r="F11" s="4">
        <f t="shared" si="0"/>
        <v>37904430000</v>
      </c>
      <c r="K11">
        <f t="shared" si="1"/>
        <v>0</v>
      </c>
      <c r="L11" s="4">
        <v>2355</v>
      </c>
      <c r="M11" s="4">
        <v>3661</v>
      </c>
      <c r="N11" s="4">
        <v>159</v>
      </c>
      <c r="O11" s="4">
        <v>260</v>
      </c>
      <c r="P11" s="4">
        <v>4697700</v>
      </c>
      <c r="Q11" s="4">
        <v>8200700</v>
      </c>
      <c r="R11" s="5">
        <v>-1.44E-2</v>
      </c>
      <c r="S11" s="4">
        <v>12911000</v>
      </c>
      <c r="T11" s="4">
        <f t="shared" si="2"/>
        <v>19143241</v>
      </c>
      <c r="U11" s="4">
        <f t="shared" si="3"/>
        <v>8770316</v>
      </c>
      <c r="V11" s="5">
        <v>2.58E-2</v>
      </c>
    </row>
    <row r="12" spans="1:22" x14ac:dyDescent="0.2">
      <c r="A12" s="16" t="s">
        <v>272</v>
      </c>
      <c r="B12" s="4">
        <v>810400</v>
      </c>
      <c r="C12" s="4">
        <v>26400</v>
      </c>
      <c r="D12" s="4">
        <v>784000</v>
      </c>
      <c r="E12" s="4">
        <v>13606320000</v>
      </c>
      <c r="F12" s="4">
        <f t="shared" si="0"/>
        <v>38307750000</v>
      </c>
      <c r="K12">
        <f t="shared" si="1"/>
        <v>0</v>
      </c>
      <c r="L12" s="4">
        <v>6231</v>
      </c>
      <c r="M12" s="4">
        <v>5389</v>
      </c>
      <c r="N12" s="4">
        <v>428</v>
      </c>
      <c r="O12" s="4">
        <v>364</v>
      </c>
      <c r="P12" s="4">
        <v>12267800</v>
      </c>
      <c r="Q12" s="4">
        <v>10969000</v>
      </c>
      <c r="R12" s="5">
        <v>2.6800000000000001E-2</v>
      </c>
      <c r="S12" s="4">
        <v>23765282</v>
      </c>
      <c r="T12" s="4">
        <f t="shared" si="2"/>
        <v>8307060</v>
      </c>
      <c r="U12" s="4">
        <f t="shared" si="3"/>
        <v>8770316</v>
      </c>
      <c r="V12" s="5">
        <v>2.86E-2</v>
      </c>
    </row>
    <row r="13" spans="1:22" x14ac:dyDescent="0.2">
      <c r="A13" s="16" t="s">
        <v>248</v>
      </c>
      <c r="B13" s="4">
        <v>16400</v>
      </c>
      <c r="C13" s="4">
        <v>125200</v>
      </c>
      <c r="D13" s="4">
        <v>-108800</v>
      </c>
      <c r="E13" s="4">
        <v>-1837910000</v>
      </c>
      <c r="F13" s="4">
        <f t="shared" si="0"/>
        <v>24701430000</v>
      </c>
      <c r="K13">
        <f t="shared" si="1"/>
        <v>0</v>
      </c>
      <c r="L13" s="4">
        <v>1918</v>
      </c>
      <c r="M13" s="4">
        <v>2591</v>
      </c>
      <c r="N13" s="4">
        <v>121</v>
      </c>
      <c r="O13" s="4">
        <v>157</v>
      </c>
      <c r="P13" s="4">
        <v>3858500</v>
      </c>
      <c r="Q13" s="4">
        <v>4751400</v>
      </c>
      <c r="R13" s="5">
        <v>0</v>
      </c>
      <c r="S13" s="4">
        <v>9156093</v>
      </c>
      <c r="T13" s="4">
        <f t="shared" si="2"/>
        <v>14787405.5</v>
      </c>
      <c r="U13" s="4">
        <f t="shared" si="3"/>
        <v>8770316</v>
      </c>
      <c r="V13" s="5">
        <v>1.47E-2</v>
      </c>
    </row>
    <row r="14" spans="1:22" x14ac:dyDescent="0.2">
      <c r="A14" s="16" t="s">
        <v>240</v>
      </c>
      <c r="B14" s="4">
        <v>13600</v>
      </c>
      <c r="C14" s="4">
        <v>109754</v>
      </c>
      <c r="D14" s="4">
        <v>-96154</v>
      </c>
      <c r="E14" s="4">
        <v>-1637310000</v>
      </c>
      <c r="F14" s="4">
        <f t="shared" si="0"/>
        <v>26539340000</v>
      </c>
      <c r="K14">
        <f t="shared" si="1"/>
        <v>0</v>
      </c>
      <c r="L14" s="4">
        <v>4102</v>
      </c>
      <c r="M14" s="4">
        <v>4243</v>
      </c>
      <c r="N14" s="4">
        <v>313</v>
      </c>
      <c r="O14" s="4">
        <v>337</v>
      </c>
      <c r="P14" s="4">
        <v>9800400</v>
      </c>
      <c r="Q14" s="4">
        <v>10288700</v>
      </c>
      <c r="R14" s="5">
        <v>3.0000000000000001E-3</v>
      </c>
      <c r="S14" s="4">
        <v>21534906</v>
      </c>
      <c r="T14" s="4">
        <f t="shared" si="2"/>
        <v>7921918.5</v>
      </c>
      <c r="U14" s="4">
        <f t="shared" si="3"/>
        <v>8770316</v>
      </c>
      <c r="V14" s="5">
        <v>1.7500000000000002E-2</v>
      </c>
    </row>
    <row r="15" spans="1:22" x14ac:dyDescent="0.2">
      <c r="A15" s="16" t="s">
        <v>239</v>
      </c>
      <c r="B15" s="4">
        <v>198300</v>
      </c>
      <c r="C15" s="4">
        <v>201400</v>
      </c>
      <c r="D15" s="4">
        <v>-3100</v>
      </c>
      <c r="E15" s="4">
        <v>-44510000</v>
      </c>
      <c r="F15" s="4">
        <f t="shared" si="0"/>
        <v>28176650000</v>
      </c>
      <c r="K15">
        <f t="shared" si="1"/>
        <v>0</v>
      </c>
      <c r="L15" s="4">
        <v>2196</v>
      </c>
      <c r="M15" s="4">
        <v>2766</v>
      </c>
      <c r="N15" s="4">
        <v>126</v>
      </c>
      <c r="O15" s="4">
        <v>132</v>
      </c>
      <c r="P15" s="4">
        <v>3663400</v>
      </c>
      <c r="Q15" s="4">
        <v>4265400</v>
      </c>
      <c r="R15" s="5">
        <v>3.0000000000000001E-3</v>
      </c>
      <c r="S15" s="4">
        <v>8770316</v>
      </c>
      <c r="T15" s="4">
        <f t="shared" si="2"/>
        <v>12539448</v>
      </c>
      <c r="U15" s="4">
        <f t="shared" si="3"/>
        <v>8808337</v>
      </c>
      <c r="V15" s="5">
        <v>1.1899999999999999E-2</v>
      </c>
    </row>
    <row r="16" spans="1:22" x14ac:dyDescent="0.2">
      <c r="A16" s="16" t="s">
        <v>238</v>
      </c>
      <c r="B16" s="4">
        <v>12600</v>
      </c>
      <c r="C16" s="4">
        <v>34284</v>
      </c>
      <c r="D16" s="4">
        <v>-21684</v>
      </c>
      <c r="E16" s="4">
        <v>-370060000</v>
      </c>
      <c r="F16" s="4">
        <f t="shared" si="0"/>
        <v>28221160000</v>
      </c>
      <c r="K16">
        <f t="shared" si="1"/>
        <v>0</v>
      </c>
      <c r="L16" s="4">
        <v>2626</v>
      </c>
      <c r="M16" s="4">
        <v>4014</v>
      </c>
      <c r="N16" s="4">
        <v>177</v>
      </c>
      <c r="O16" s="4">
        <v>262</v>
      </c>
      <c r="P16" s="4">
        <v>5280500</v>
      </c>
      <c r="Q16" s="4">
        <v>7623900</v>
      </c>
      <c r="R16" s="5">
        <v>-1.7500000000000002E-2</v>
      </c>
      <c r="S16" s="4">
        <v>13558248</v>
      </c>
      <c r="T16" s="4">
        <f t="shared" si="2"/>
        <v>17185326</v>
      </c>
      <c r="U16" s="4">
        <f t="shared" si="3"/>
        <v>8808337</v>
      </c>
      <c r="V16" s="5">
        <v>3.4700000000000002E-2</v>
      </c>
    </row>
    <row r="17" spans="1:23" x14ac:dyDescent="0.2">
      <c r="A17" s="16" t="s">
        <v>234</v>
      </c>
      <c r="B17" s="4">
        <v>106800</v>
      </c>
      <c r="C17" s="4">
        <v>47676</v>
      </c>
      <c r="D17" s="4">
        <v>59124</v>
      </c>
      <c r="E17" s="4">
        <v>1019310000</v>
      </c>
      <c r="F17" s="4">
        <f t="shared" si="0"/>
        <v>28591220000</v>
      </c>
      <c r="K17">
        <f t="shared" si="1"/>
        <v>0</v>
      </c>
      <c r="L17" s="4">
        <v>5886</v>
      </c>
      <c r="M17" s="4">
        <v>4411</v>
      </c>
      <c r="N17" s="4">
        <v>502</v>
      </c>
      <c r="O17" s="4">
        <v>337</v>
      </c>
      <c r="P17" s="4">
        <v>829500</v>
      </c>
      <c r="Q17" s="4">
        <v>1063100</v>
      </c>
      <c r="R17" s="5">
        <v>2.1000000000000001E-2</v>
      </c>
      <c r="S17" s="4">
        <v>24843638</v>
      </c>
      <c r="T17" s="4">
        <f t="shared" si="2"/>
        <v>25023542</v>
      </c>
      <c r="U17" s="4">
        <f t="shared" si="3"/>
        <v>7458027</v>
      </c>
    </row>
    <row r="18" spans="1:23" x14ac:dyDescent="0.2">
      <c r="A18" s="16" t="s">
        <v>233</v>
      </c>
      <c r="B18" s="4">
        <v>176100</v>
      </c>
      <c r="C18" s="4">
        <v>14720</v>
      </c>
      <c r="D18" s="4">
        <v>161380</v>
      </c>
      <c r="E18" s="4">
        <v>2719060000</v>
      </c>
      <c r="F18" s="4">
        <f t="shared" si="0"/>
        <v>27571910000</v>
      </c>
      <c r="K18">
        <f t="shared" si="1"/>
        <v>0</v>
      </c>
      <c r="L18" s="4"/>
      <c r="M18" s="4"/>
      <c r="N18" s="4"/>
      <c r="O18" s="4"/>
      <c r="P18" s="4">
        <v>4661500</v>
      </c>
      <c r="Q18" s="4">
        <v>5987100</v>
      </c>
      <c r="R18" s="5">
        <v>-5.8999999999999999E-3</v>
      </c>
      <c r="S18" s="4">
        <v>11525159</v>
      </c>
      <c r="T18" s="4">
        <f t="shared" si="2"/>
        <v>23711956</v>
      </c>
      <c r="U18" s="4">
        <f t="shared" si="3"/>
        <v>7458027</v>
      </c>
    </row>
    <row r="19" spans="1:23" x14ac:dyDescent="0.2">
      <c r="A19" s="16" t="s">
        <v>232</v>
      </c>
      <c r="B19" s="4">
        <v>9600</v>
      </c>
      <c r="C19" s="4">
        <v>92010</v>
      </c>
      <c r="D19" s="4">
        <v>-82410</v>
      </c>
      <c r="E19" s="4">
        <v>-1386250000</v>
      </c>
      <c r="F19" s="4">
        <f t="shared" si="0"/>
        <v>24852850000</v>
      </c>
      <c r="K19">
        <f t="shared" si="1"/>
        <v>0</v>
      </c>
      <c r="L19" s="4"/>
      <c r="M19" s="4"/>
      <c r="N19" s="4"/>
      <c r="O19" s="4"/>
      <c r="P19" s="4">
        <v>6203000</v>
      </c>
      <c r="Q19" s="4">
        <v>9979000</v>
      </c>
      <c r="R19" s="5">
        <v>-5.8999999999999999E-3</v>
      </c>
      <c r="S19" s="4">
        <v>16806449</v>
      </c>
      <c r="T19" s="4">
        <f t="shared" si="2"/>
        <v>14394524.5</v>
      </c>
      <c r="U19" s="4">
        <f t="shared" si="3"/>
        <v>7073521</v>
      </c>
    </row>
    <row r="20" spans="1:23" x14ac:dyDescent="0.2">
      <c r="A20" s="16" t="s">
        <v>231</v>
      </c>
      <c r="B20" s="4">
        <v>41200</v>
      </c>
      <c r="C20" s="4">
        <v>50200</v>
      </c>
      <c r="D20" s="4">
        <v>-9000</v>
      </c>
      <c r="E20" s="4">
        <v>-154960000</v>
      </c>
      <c r="F20" s="4">
        <f t="shared" si="0"/>
        <v>26239100000</v>
      </c>
      <c r="K20">
        <f t="shared" si="1"/>
        <v>0</v>
      </c>
      <c r="L20" s="4"/>
      <c r="M20" s="4"/>
      <c r="N20" s="4"/>
      <c r="O20" s="4"/>
      <c r="P20" s="4">
        <v>3928000</v>
      </c>
      <c r="Q20" s="4">
        <v>4428300</v>
      </c>
      <c r="R20" s="5">
        <v>0</v>
      </c>
      <c r="S20" s="4">
        <v>8808337</v>
      </c>
      <c r="T20" s="4">
        <f t="shared" si="2"/>
        <v>12740047</v>
      </c>
      <c r="U20" s="4">
        <f t="shared" si="3"/>
        <v>7073521</v>
      </c>
    </row>
    <row r="21" spans="1:23" x14ac:dyDescent="0.2">
      <c r="A21" s="16" t="s">
        <v>230</v>
      </c>
      <c r="B21" s="4">
        <v>26300</v>
      </c>
      <c r="C21" s="4">
        <v>174900</v>
      </c>
      <c r="D21" s="4">
        <v>-148600</v>
      </c>
      <c r="E21" s="4">
        <v>-2502470000</v>
      </c>
      <c r="F21" s="4">
        <f t="shared" si="0"/>
        <v>26394060000</v>
      </c>
      <c r="K21">
        <f t="shared" si="1"/>
        <v>0</v>
      </c>
      <c r="L21" s="4"/>
      <c r="M21" s="4"/>
      <c r="N21" s="4"/>
      <c r="O21" s="4"/>
      <c r="P21" s="4">
        <v>9092300</v>
      </c>
      <c r="Q21" s="4">
        <v>4704100</v>
      </c>
      <c r="R21" s="5">
        <v>1.8100000000000002E-2</v>
      </c>
      <c r="S21" s="4">
        <v>14521200</v>
      </c>
      <c r="T21" s="4">
        <f t="shared" si="2"/>
        <v>11312581.5</v>
      </c>
      <c r="U21" s="4">
        <f t="shared" si="3"/>
        <v>7073521</v>
      </c>
    </row>
    <row r="22" spans="1:23" x14ac:dyDescent="0.2">
      <c r="A22" s="16" t="s">
        <v>229</v>
      </c>
      <c r="B22" s="4">
        <v>4500</v>
      </c>
      <c r="C22" s="4">
        <v>160748</v>
      </c>
      <c r="D22" s="4">
        <v>-156248</v>
      </c>
      <c r="E22" s="4">
        <v>-2594210000</v>
      </c>
      <c r="F22" s="4">
        <f t="shared" si="0"/>
        <v>28896530000</v>
      </c>
      <c r="K22">
        <f t="shared" si="1"/>
        <v>0</v>
      </c>
      <c r="L22" s="4"/>
      <c r="M22" s="4"/>
      <c r="N22" s="4"/>
      <c r="O22" s="4"/>
      <c r="P22" s="4">
        <v>2345400</v>
      </c>
      <c r="Q22" s="4">
        <v>4415200</v>
      </c>
      <c r="R22" s="5">
        <v>0</v>
      </c>
      <c r="S22" s="4">
        <v>7458027</v>
      </c>
      <c r="T22" s="4">
        <f t="shared" si="2"/>
        <v>12302506</v>
      </c>
      <c r="U22" s="4">
        <f t="shared" si="3"/>
        <v>7073521</v>
      </c>
      <c r="V22" s="24"/>
      <c r="W22" s="24"/>
    </row>
    <row r="23" spans="1:23" x14ac:dyDescent="0.2">
      <c r="A23" s="16" t="s">
        <v>228</v>
      </c>
      <c r="B23" s="4">
        <v>26400</v>
      </c>
      <c r="C23" s="4">
        <v>558300</v>
      </c>
      <c r="D23" s="4">
        <v>-531900</v>
      </c>
      <c r="E23" s="4">
        <v>-8828930000</v>
      </c>
      <c r="F23" s="4">
        <f t="shared" si="0"/>
        <v>31490740000</v>
      </c>
      <c r="K23">
        <f t="shared" si="1"/>
        <v>0</v>
      </c>
      <c r="L23" s="4"/>
      <c r="M23" s="4"/>
      <c r="N23" s="4"/>
      <c r="O23" s="4"/>
      <c r="P23" s="4">
        <v>3533300</v>
      </c>
      <c r="Q23" s="4">
        <v>3905800</v>
      </c>
      <c r="R23" s="5">
        <v>-8.8999999999999999E-3</v>
      </c>
      <c r="S23" s="4">
        <v>8039905</v>
      </c>
      <c r="T23" s="4">
        <f t="shared" si="2"/>
        <v>26880099.5</v>
      </c>
      <c r="U23" s="4">
        <f t="shared" si="3"/>
        <v>7073521</v>
      </c>
    </row>
    <row r="24" spans="1:23" x14ac:dyDescent="0.2">
      <c r="A24" s="16" t="s">
        <v>222</v>
      </c>
      <c r="B24" s="4">
        <v>4580</v>
      </c>
      <c r="C24" s="4">
        <v>2059860</v>
      </c>
      <c r="D24" s="4">
        <v>-2055280</v>
      </c>
      <c r="E24" s="4">
        <v>-34304830000</v>
      </c>
      <c r="F24" s="4">
        <f t="shared" si="0"/>
        <v>40319670000</v>
      </c>
      <c r="K24">
        <f t="shared" si="1"/>
        <v>0</v>
      </c>
      <c r="L24" s="4"/>
      <c r="M24" s="4"/>
      <c r="N24" s="4"/>
      <c r="O24" s="4"/>
      <c r="P24" s="4">
        <v>3435700</v>
      </c>
      <c r="Q24" s="4">
        <v>2958900</v>
      </c>
      <c r="R24" s="5">
        <v>-2.8999999999999998E-3</v>
      </c>
      <c r="S24" s="4">
        <v>7073521</v>
      </c>
      <c r="T24" s="4">
        <f t="shared" si="2"/>
        <v>18188397.5</v>
      </c>
      <c r="U24" s="4">
        <f t="shared" si="3"/>
        <v>9527014</v>
      </c>
    </row>
    <row r="25" spans="1:23" x14ac:dyDescent="0.2">
      <c r="A25" s="16" t="s">
        <v>213</v>
      </c>
      <c r="B25" s="4">
        <v>27515</v>
      </c>
      <c r="C25" s="4">
        <v>257883</v>
      </c>
      <c r="D25" s="4">
        <v>-230368</v>
      </c>
      <c r="E25" s="4">
        <v>-3858180000</v>
      </c>
      <c r="F25" s="4">
        <f t="shared" si="0"/>
        <v>74624500000</v>
      </c>
      <c r="K25">
        <f t="shared" si="1"/>
        <v>0</v>
      </c>
      <c r="L25" s="4"/>
      <c r="M25" s="4"/>
      <c r="N25" s="4"/>
      <c r="O25" s="4"/>
      <c r="P25" s="4">
        <v>5358700</v>
      </c>
      <c r="Q25" s="4">
        <v>5126400</v>
      </c>
      <c r="R25" s="5">
        <v>2.4399999999999998E-2</v>
      </c>
      <c r="S25" s="4">
        <v>11520648</v>
      </c>
      <c r="T25" s="4">
        <f t="shared" si="2"/>
        <v>21392954.5</v>
      </c>
      <c r="U25" s="4">
        <f t="shared" si="3"/>
        <v>9527014</v>
      </c>
    </row>
    <row r="26" spans="1:23" x14ac:dyDescent="0.2">
      <c r="A26" s="16" t="s">
        <v>212</v>
      </c>
      <c r="B26" s="4">
        <v>2400</v>
      </c>
      <c r="C26" s="4">
        <v>104900</v>
      </c>
      <c r="D26" s="4">
        <v>-102500</v>
      </c>
      <c r="E26" s="4">
        <v>-1689740000</v>
      </c>
      <c r="F26" s="4">
        <f t="shared" si="0"/>
        <v>78482680000</v>
      </c>
      <c r="K26">
        <f>K27+J26</f>
        <v>0</v>
      </c>
      <c r="L26" s="4"/>
      <c r="M26" s="4"/>
      <c r="N26" s="4"/>
      <c r="O26" s="4"/>
      <c r="P26" s="4">
        <v>2995100</v>
      </c>
      <c r="Q26" s="4">
        <v>5157800</v>
      </c>
      <c r="R26" s="5">
        <v>-2.9500000000000002E-2</v>
      </c>
      <c r="S26" s="4">
        <v>9527014</v>
      </c>
      <c r="T26" s="4">
        <f t="shared" si="2"/>
        <v>35460816.5</v>
      </c>
      <c r="U26" s="4">
        <f t="shared" si="3"/>
        <v>10958894</v>
      </c>
    </row>
    <row r="27" spans="1:23" x14ac:dyDescent="0.2">
      <c r="A27" s="16" t="s">
        <v>211</v>
      </c>
      <c r="B27" s="4">
        <v>14421600</v>
      </c>
      <c r="C27" s="4">
        <v>7495013</v>
      </c>
      <c r="D27" s="4">
        <v>6926587</v>
      </c>
      <c r="E27" s="4">
        <v>116848990000</v>
      </c>
      <c r="F27" s="4">
        <f t="shared" si="0"/>
        <v>80172420000</v>
      </c>
      <c r="K27">
        <f>J27+K29</f>
        <v>0</v>
      </c>
      <c r="R27" s="5">
        <v>3.6900000000000002E-2</v>
      </c>
      <c r="S27" s="4">
        <v>38521925</v>
      </c>
      <c r="T27" s="4">
        <f t="shared" si="2"/>
        <v>25108240</v>
      </c>
      <c r="U27" s="4">
        <f t="shared" si="3"/>
        <v>10958894</v>
      </c>
    </row>
    <row r="28" spans="1:23" x14ac:dyDescent="0.2">
      <c r="A28" s="16" t="s">
        <v>210</v>
      </c>
      <c r="B28" s="4">
        <v>59232</v>
      </c>
      <c r="C28" s="4">
        <v>346189</v>
      </c>
      <c r="D28" s="4">
        <v>-286957</v>
      </c>
      <c r="E28" s="4">
        <v>-4774660000</v>
      </c>
      <c r="F28" s="4">
        <f t="shared" si="0"/>
        <v>-36676570000</v>
      </c>
      <c r="L28" s="4"/>
      <c r="M28" s="4"/>
      <c r="N28" s="4"/>
      <c r="O28" s="4"/>
      <c r="P28" s="4">
        <v>10551200</v>
      </c>
      <c r="Q28" s="4">
        <v>17835300</v>
      </c>
      <c r="R28" s="5">
        <v>-4.1100000000000005E-2</v>
      </c>
      <c r="S28" s="4">
        <v>30617463</v>
      </c>
      <c r="T28" s="4">
        <f t="shared" si="2"/>
        <v>22756340</v>
      </c>
      <c r="U28" s="4">
        <f t="shared" si="3"/>
        <v>10958894</v>
      </c>
    </row>
    <row r="29" spans="1:23" x14ac:dyDescent="0.2">
      <c r="A29" s="16" t="s">
        <v>209</v>
      </c>
      <c r="B29" s="4">
        <v>9500</v>
      </c>
      <c r="C29" s="4">
        <v>229408</v>
      </c>
      <c r="D29" s="4">
        <v>-219908</v>
      </c>
      <c r="E29" s="4">
        <v>-3848550000</v>
      </c>
      <c r="F29" s="4">
        <f t="shared" si="0"/>
        <v>-31901910000</v>
      </c>
      <c r="K29">
        <f>J29</f>
        <v>0</v>
      </c>
      <c r="R29" s="5">
        <v>-3.95E-2</v>
      </c>
      <c r="S29" s="4">
        <v>19980712</v>
      </c>
      <c r="T29" s="4">
        <f t="shared" si="2"/>
        <v>23099256</v>
      </c>
      <c r="U29" s="4">
        <f t="shared" si="3"/>
        <v>10958894</v>
      </c>
    </row>
    <row r="30" spans="1:23" x14ac:dyDescent="0.2">
      <c r="A30" s="16" t="s">
        <v>208</v>
      </c>
      <c r="B30" s="4">
        <v>805335</v>
      </c>
      <c r="C30" s="4">
        <v>39200</v>
      </c>
      <c r="D30" s="4">
        <v>766135</v>
      </c>
      <c r="E30" s="4">
        <v>13546120000</v>
      </c>
      <c r="F30" s="4">
        <f t="shared" si="0"/>
        <v>-28053360000</v>
      </c>
      <c r="R30" s="5">
        <v>5.6999999999999993E-3</v>
      </c>
      <c r="S30" s="4">
        <v>10958894</v>
      </c>
      <c r="T30" s="4">
        <f t="shared" si="2"/>
        <v>21712177.5</v>
      </c>
      <c r="U30" s="4">
        <f t="shared" si="3"/>
        <v>15167136</v>
      </c>
    </row>
    <row r="31" spans="1:23" x14ac:dyDescent="0.2">
      <c r="A31" s="16" t="s">
        <v>207</v>
      </c>
      <c r="B31" s="4">
        <v>809830</v>
      </c>
      <c r="C31" s="4">
        <v>103472</v>
      </c>
      <c r="D31" s="4">
        <v>706358</v>
      </c>
      <c r="E31" s="4">
        <v>12416650000</v>
      </c>
      <c r="F31" s="4">
        <f t="shared" si="0"/>
        <v>-41599480000</v>
      </c>
      <c r="R31" s="5">
        <v>0</v>
      </c>
      <c r="S31" s="4">
        <v>15167136</v>
      </c>
      <c r="T31" s="4">
        <f t="shared" si="2"/>
        <v>19658607.5</v>
      </c>
      <c r="U31" s="4">
        <f t="shared" si="3"/>
        <v>16565107</v>
      </c>
    </row>
    <row r="32" spans="1:23" x14ac:dyDescent="0.2">
      <c r="A32" s="16" t="s">
        <v>206</v>
      </c>
      <c r="B32" s="4">
        <v>728039</v>
      </c>
      <c r="C32" s="4">
        <v>0</v>
      </c>
      <c r="D32" s="4">
        <v>728039</v>
      </c>
      <c r="E32" s="4">
        <v>12880170000</v>
      </c>
      <c r="F32" s="4">
        <f t="shared" si="0"/>
        <v>-54016130000</v>
      </c>
      <c r="R32" s="5">
        <v>5.7999999999999996E-3</v>
      </c>
      <c r="S32" s="4">
        <v>16565107</v>
      </c>
      <c r="T32" s="4">
        <f t="shared" si="2"/>
        <v>46972593</v>
      </c>
      <c r="U32" s="4">
        <f t="shared" si="3"/>
        <v>19599017</v>
      </c>
    </row>
    <row r="33" spans="1:21" x14ac:dyDescent="0.2">
      <c r="A33" s="16" t="s">
        <v>205</v>
      </c>
      <c r="B33" s="4">
        <v>801173</v>
      </c>
      <c r="C33" s="4">
        <v>132632</v>
      </c>
      <c r="D33" s="4">
        <v>668541</v>
      </c>
      <c r="E33" s="4">
        <v>11857110000</v>
      </c>
      <c r="F33" s="4">
        <f t="shared" si="0"/>
        <v>-66896300000</v>
      </c>
      <c r="R33" s="5">
        <v>-4.3700000000000003E-2</v>
      </c>
      <c r="S33" s="4">
        <v>46686678</v>
      </c>
      <c r="T33" s="4">
        <f t="shared" si="2"/>
        <v>42041269</v>
      </c>
      <c r="U33" s="4">
        <f t="shared" si="3"/>
        <v>19599017</v>
      </c>
    </row>
    <row r="34" spans="1:21" x14ac:dyDescent="0.2">
      <c r="A34" s="16" t="s">
        <v>204</v>
      </c>
      <c r="B34" s="4">
        <v>655303</v>
      </c>
      <c r="C34" s="4">
        <v>978500</v>
      </c>
      <c r="D34" s="4">
        <v>-323197</v>
      </c>
      <c r="E34" s="4">
        <v>-5849600000</v>
      </c>
      <c r="F34" s="4">
        <f t="shared" si="0"/>
        <v>-78753410000</v>
      </c>
      <c r="R34" s="5">
        <v>5.5000000000000005E-3</v>
      </c>
      <c r="S34" s="4">
        <v>24856147</v>
      </c>
      <c r="T34" s="4">
        <f t="shared" si="2"/>
        <v>50617176</v>
      </c>
      <c r="U34" s="4">
        <f t="shared" si="3"/>
        <v>19599017</v>
      </c>
    </row>
    <row r="35" spans="1:21" x14ac:dyDescent="0.2">
      <c r="A35" s="16" t="s">
        <v>203</v>
      </c>
      <c r="B35" s="4">
        <v>659980</v>
      </c>
      <c r="C35" s="4">
        <v>501401</v>
      </c>
      <c r="D35" s="4">
        <v>158579</v>
      </c>
      <c r="E35" s="4">
        <v>2941910000</v>
      </c>
      <c r="F35" s="4">
        <f t="shared" si="0"/>
        <v>-72903810000</v>
      </c>
      <c r="R35" s="5">
        <v>2.8000000000000004E-3</v>
      </c>
      <c r="S35" s="4">
        <v>33258895</v>
      </c>
      <c r="T35" s="4">
        <f t="shared" si="2"/>
        <v>23402193.5</v>
      </c>
      <c r="U35" s="4">
        <f t="shared" si="3"/>
        <v>19599017</v>
      </c>
    </row>
    <row r="36" spans="1:21" x14ac:dyDescent="0.2">
      <c r="A36" s="16" t="s">
        <v>202</v>
      </c>
      <c r="B36" s="4">
        <v>653567</v>
      </c>
      <c r="C36" s="4">
        <v>1641283</v>
      </c>
      <c r="D36" s="4">
        <v>-987716</v>
      </c>
      <c r="E36" s="4">
        <v>-17861390000</v>
      </c>
      <c r="F36" s="4">
        <f t="shared" si="0"/>
        <v>-75845720000</v>
      </c>
      <c r="R36" s="5">
        <v>2.5499999999999998E-2</v>
      </c>
      <c r="S36" s="4">
        <v>32399708</v>
      </c>
      <c r="T36" s="4">
        <f t="shared" si="2"/>
        <v>20340012</v>
      </c>
      <c r="U36" s="4">
        <f t="shared" si="3"/>
        <v>19599017</v>
      </c>
    </row>
    <row r="37" spans="1:21" x14ac:dyDescent="0.2">
      <c r="A37" s="16" t="s">
        <v>201</v>
      </c>
      <c r="B37" s="4">
        <v>45107</v>
      </c>
      <c r="C37" s="4">
        <v>3300</v>
      </c>
      <c r="D37" s="4">
        <v>41807</v>
      </c>
      <c r="E37" s="4">
        <v>736310000</v>
      </c>
      <c r="F37" s="4">
        <f t="shared" si="0"/>
        <v>-57984330000</v>
      </c>
      <c r="R37" s="5">
        <v>0</v>
      </c>
      <c r="S37" s="4">
        <v>19599017</v>
      </c>
      <c r="T37" s="4">
        <f t="shared" si="2"/>
        <v>30673102</v>
      </c>
      <c r="U37" s="4">
        <f t="shared" si="3"/>
        <v>22752108</v>
      </c>
    </row>
    <row r="38" spans="1:21" x14ac:dyDescent="0.2">
      <c r="A38" s="16" t="s">
        <v>200</v>
      </c>
      <c r="B38" s="4">
        <v>10500</v>
      </c>
      <c r="C38" s="4">
        <v>133293</v>
      </c>
      <c r="D38" s="4">
        <v>-122793</v>
      </c>
      <c r="E38" s="4">
        <v>-2198610000</v>
      </c>
      <c r="F38" s="4">
        <f t="shared" si="0"/>
        <v>-58720640000</v>
      </c>
      <c r="R38" s="5">
        <v>-2.2000000000000002E-2</v>
      </c>
      <c r="S38" s="4">
        <v>25531968</v>
      </c>
      <c r="T38" s="4">
        <f t="shared" si="2"/>
        <v>32582275</v>
      </c>
      <c r="U38" s="4">
        <f t="shared" si="3"/>
        <v>22752108</v>
      </c>
    </row>
    <row r="39" spans="1:21" x14ac:dyDescent="0.2">
      <c r="A39" s="16" t="s">
        <v>199</v>
      </c>
      <c r="B39" s="4">
        <v>29700</v>
      </c>
      <c r="C39" s="4">
        <v>277633</v>
      </c>
      <c r="D39" s="4">
        <v>-247933</v>
      </c>
      <c r="E39" s="4">
        <v>-4455900000</v>
      </c>
      <c r="F39" s="4">
        <f t="shared" si="0"/>
        <v>-56522030000</v>
      </c>
      <c r="R39" s="5">
        <v>3.73E-2</v>
      </c>
      <c r="S39" s="4">
        <v>35239618</v>
      </c>
      <c r="T39" s="4">
        <f t="shared" si="2"/>
        <v>29172508.5</v>
      </c>
      <c r="U39" s="4">
        <f t="shared" si="3"/>
        <v>22752108</v>
      </c>
    </row>
    <row r="40" spans="1:21" x14ac:dyDescent="0.2">
      <c r="A40" s="16" t="s">
        <v>198</v>
      </c>
      <c r="B40" s="4">
        <v>20454</v>
      </c>
      <c r="C40" s="4">
        <v>443529</v>
      </c>
      <c r="D40" s="4">
        <v>-423075</v>
      </c>
      <c r="E40" s="4">
        <v>-7264450000</v>
      </c>
      <c r="F40" s="4">
        <f t="shared" si="0"/>
        <v>-52066130000</v>
      </c>
      <c r="R40" s="5">
        <v>5.7999999999999996E-3</v>
      </c>
      <c r="S40" s="4">
        <v>28257219</v>
      </c>
      <c r="T40" s="4">
        <f t="shared" si="2"/>
        <v>25826137.5</v>
      </c>
      <c r="U40" s="4">
        <f t="shared" si="3"/>
        <v>14404679</v>
      </c>
    </row>
    <row r="41" spans="1:21" x14ac:dyDescent="0.2">
      <c r="A41" s="16" t="s">
        <v>197</v>
      </c>
      <c r="B41" s="4">
        <v>358870</v>
      </c>
      <c r="C41" s="4">
        <v>23341</v>
      </c>
      <c r="D41" s="4">
        <v>335529</v>
      </c>
      <c r="E41" s="4">
        <v>5942000000</v>
      </c>
      <c r="F41" s="4">
        <f t="shared" si="0"/>
        <v>-44801680000</v>
      </c>
      <c r="R41" s="5">
        <v>-1.4199999999999999E-2</v>
      </c>
      <c r="S41" s="4">
        <v>22752108</v>
      </c>
      <c r="T41" s="4">
        <f t="shared" si="2"/>
        <v>38997084</v>
      </c>
      <c r="U41" s="4">
        <f t="shared" si="3"/>
        <v>14404679</v>
      </c>
    </row>
    <row r="42" spans="1:21" x14ac:dyDescent="0.2">
      <c r="A42" s="16" t="s">
        <v>196</v>
      </c>
      <c r="B42" s="4">
        <v>50400</v>
      </c>
      <c r="C42" s="4">
        <v>411000</v>
      </c>
      <c r="D42" s="4">
        <v>-360600</v>
      </c>
      <c r="E42" s="4">
        <v>-6241310000</v>
      </c>
      <c r="F42" s="4">
        <f t="shared" si="0"/>
        <v>-50743680000</v>
      </c>
      <c r="R42" s="5">
        <v>3.5299999999999998E-2</v>
      </c>
      <c r="S42" s="4">
        <v>47258508</v>
      </c>
      <c r="T42" s="4">
        <f t="shared" si="2"/>
        <v>51128602</v>
      </c>
      <c r="U42" s="4">
        <f t="shared" si="3"/>
        <v>14404679</v>
      </c>
    </row>
    <row r="43" spans="1:21" x14ac:dyDescent="0.2">
      <c r="A43" s="16" t="s">
        <v>195</v>
      </c>
      <c r="B43" s="4">
        <v>638100</v>
      </c>
      <c r="C43" s="4">
        <v>448300</v>
      </c>
      <c r="D43" s="4">
        <v>189800</v>
      </c>
      <c r="E43" s="4">
        <v>2850840000</v>
      </c>
      <c r="F43" s="4">
        <f t="shared" si="0"/>
        <v>-44502370000</v>
      </c>
      <c r="R43" s="5">
        <v>-2.0099999999999996E-2</v>
      </c>
      <c r="S43" s="4">
        <v>59226391</v>
      </c>
      <c r="T43" s="4">
        <f t="shared" si="2"/>
        <v>62243868.5</v>
      </c>
      <c r="U43" s="4">
        <f t="shared" si="3"/>
        <v>14404679</v>
      </c>
    </row>
    <row r="44" spans="1:21" x14ac:dyDescent="0.2">
      <c r="A44" s="16" t="s">
        <v>194</v>
      </c>
      <c r="B44" s="4">
        <v>16210</v>
      </c>
      <c r="C44" s="4">
        <v>591615</v>
      </c>
      <c r="D44" s="4">
        <v>-575405</v>
      </c>
      <c r="E44" s="4">
        <v>-9752200000</v>
      </c>
      <c r="F44" s="4">
        <f t="shared" si="0"/>
        <v>-47353210000</v>
      </c>
      <c r="R44" s="5">
        <v>6.7699999999999996E-2</v>
      </c>
      <c r="S44" s="4">
        <v>67975457</v>
      </c>
      <c r="T44" s="4">
        <f t="shared" si="2"/>
        <v>29557830</v>
      </c>
      <c r="U44" s="4">
        <f t="shared" si="3"/>
        <v>14404679</v>
      </c>
    </row>
    <row r="45" spans="1:21" x14ac:dyDescent="0.2">
      <c r="A45" s="16" t="s">
        <v>193</v>
      </c>
      <c r="B45" s="4">
        <v>10100</v>
      </c>
      <c r="C45" s="4">
        <v>294500</v>
      </c>
      <c r="D45" s="4">
        <v>-284400</v>
      </c>
      <c r="E45" s="4">
        <v>-4645200000</v>
      </c>
      <c r="F45" s="4">
        <f t="shared" si="0"/>
        <v>-37601010000</v>
      </c>
      <c r="R45" s="5">
        <v>3.0999999999999999E-3</v>
      </c>
      <c r="S45" s="4">
        <v>14404679</v>
      </c>
      <c r="T45" s="4">
        <f t="shared" si="2"/>
        <v>20070887.5</v>
      </c>
      <c r="U45" s="4">
        <f t="shared" si="3"/>
        <v>21081007</v>
      </c>
    </row>
    <row r="46" spans="1:21" x14ac:dyDescent="0.2">
      <c r="A46" s="16" t="s">
        <v>192</v>
      </c>
      <c r="B46" s="4">
        <v>231112</v>
      </c>
      <c r="C46" s="4">
        <v>10759</v>
      </c>
      <c r="D46" s="4">
        <v>220353</v>
      </c>
      <c r="E46" s="4">
        <v>3545550000</v>
      </c>
      <c r="F46" s="4">
        <f t="shared" si="0"/>
        <v>-32955810000</v>
      </c>
      <c r="R46" s="5">
        <v>6.3E-3</v>
      </c>
      <c r="S46" s="4">
        <v>21081007</v>
      </c>
      <c r="T46" s="4">
        <f t="shared" si="2"/>
        <v>31864037.5</v>
      </c>
      <c r="U46" s="4">
        <f t="shared" si="3"/>
        <v>28900167</v>
      </c>
    </row>
    <row r="47" spans="1:21" x14ac:dyDescent="0.2">
      <c r="A47" s="16" t="s">
        <v>191</v>
      </c>
      <c r="B47" s="4">
        <v>158600</v>
      </c>
      <c r="C47" s="4">
        <v>310600</v>
      </c>
      <c r="D47" s="4">
        <v>-152000</v>
      </c>
      <c r="E47" s="4">
        <v>-2522150000</v>
      </c>
      <c r="F47" s="4">
        <f t="shared" si="0"/>
        <v>-36501360000</v>
      </c>
      <c r="R47" s="5">
        <v>-3.8800000000000001E-2</v>
      </c>
      <c r="S47" s="4">
        <v>35814236</v>
      </c>
      <c r="T47" s="4">
        <f t="shared" si="2"/>
        <v>30695712</v>
      </c>
      <c r="U47" s="4">
        <f t="shared" si="3"/>
        <v>28900167</v>
      </c>
    </row>
    <row r="48" spans="1:21" x14ac:dyDescent="0.2">
      <c r="A48" s="16" t="s">
        <v>190</v>
      </c>
      <c r="B48" s="4">
        <v>377900</v>
      </c>
      <c r="C48" s="4">
        <v>294900</v>
      </c>
      <c r="D48" s="4">
        <v>83000</v>
      </c>
      <c r="E48" s="4">
        <v>1386020000</v>
      </c>
      <c r="F48" s="4">
        <f t="shared" si="0"/>
        <v>-33979210000</v>
      </c>
      <c r="R48" s="5">
        <v>3.0800000000000001E-2</v>
      </c>
      <c r="S48" s="4">
        <v>29924932</v>
      </c>
      <c r="T48" s="4">
        <f t="shared" si="2"/>
        <v>28137828.5</v>
      </c>
      <c r="U48" s="4">
        <f t="shared" si="3"/>
        <v>28900167</v>
      </c>
    </row>
    <row r="49" spans="1:21" x14ac:dyDescent="0.2">
      <c r="A49" s="16" t="s">
        <v>189</v>
      </c>
      <c r="B49" s="4">
        <v>50700</v>
      </c>
      <c r="C49" s="4">
        <v>590304</v>
      </c>
      <c r="D49" s="4">
        <v>-539604</v>
      </c>
      <c r="E49" s="4">
        <v>-8902670000</v>
      </c>
      <c r="F49" s="4">
        <f t="shared" si="0"/>
        <v>-35365230000</v>
      </c>
      <c r="R49" s="5">
        <v>9.3999999999999986E-3</v>
      </c>
      <c r="S49" s="4">
        <v>30087798</v>
      </c>
      <c r="T49" s="4">
        <f t="shared" si="2"/>
        <v>20089746.5</v>
      </c>
      <c r="U49" s="4">
        <f t="shared" si="3"/>
        <v>28900167</v>
      </c>
    </row>
    <row r="50" spans="1:21" x14ac:dyDescent="0.2">
      <c r="A50" s="16" t="s">
        <v>188</v>
      </c>
      <c r="B50" s="4">
        <v>158000</v>
      </c>
      <c r="C50" s="4">
        <v>180300</v>
      </c>
      <c r="D50" s="4">
        <v>-22300</v>
      </c>
      <c r="E50" s="4">
        <v>-348470000</v>
      </c>
      <c r="F50" s="4">
        <f t="shared" si="0"/>
        <v>-26462560000</v>
      </c>
      <c r="R50" s="5">
        <v>2.23E-2</v>
      </c>
      <c r="S50" s="4">
        <v>28900167</v>
      </c>
      <c r="T50" s="4">
        <f t="shared" si="2"/>
        <v>24927579</v>
      </c>
      <c r="U50" s="4">
        <f t="shared" si="3"/>
        <v>19060768</v>
      </c>
    </row>
    <row r="51" spans="1:21" x14ac:dyDescent="0.2">
      <c r="A51" s="16" t="s">
        <v>187</v>
      </c>
      <c r="B51" s="4">
        <v>24400</v>
      </c>
      <c r="C51" s="4">
        <v>809000</v>
      </c>
      <c r="D51" s="4">
        <v>-784600</v>
      </c>
      <c r="E51" s="4">
        <v>-12555640000</v>
      </c>
      <c r="F51" s="4">
        <f t="shared" si="0"/>
        <v>-26114090000</v>
      </c>
      <c r="R51" s="5">
        <v>-1.5600000000000001E-2</v>
      </c>
      <c r="S51" s="4">
        <v>30735660</v>
      </c>
      <c r="T51" s="4">
        <f t="shared" si="2"/>
        <v>31429972</v>
      </c>
      <c r="U51" s="4">
        <f t="shared" si="3"/>
        <v>19060768</v>
      </c>
    </row>
    <row r="52" spans="1:21" x14ac:dyDescent="0.2">
      <c r="A52" s="16" t="s">
        <v>186</v>
      </c>
      <c r="B52" s="4">
        <v>65200</v>
      </c>
      <c r="C52" s="4">
        <v>253950</v>
      </c>
      <c r="D52" s="4">
        <v>-188750</v>
      </c>
      <c r="E52" s="4">
        <v>-3050610000</v>
      </c>
      <c r="F52" s="4">
        <f t="shared" si="0"/>
        <v>-13558450000</v>
      </c>
      <c r="R52" s="5">
        <v>-1.84E-2</v>
      </c>
      <c r="S52" s="4">
        <v>43030813</v>
      </c>
      <c r="T52" s="4">
        <f t="shared" si="2"/>
        <v>41080588</v>
      </c>
      <c r="U52" s="4">
        <f t="shared" si="3"/>
        <v>19060768</v>
      </c>
    </row>
    <row r="53" spans="1:21" x14ac:dyDescent="0.2">
      <c r="A53" s="16" t="s">
        <v>185</v>
      </c>
      <c r="B53" s="4">
        <v>1099300</v>
      </c>
      <c r="C53" s="4">
        <v>731753</v>
      </c>
      <c r="D53" s="4">
        <v>367547</v>
      </c>
      <c r="E53" s="4">
        <v>6152460000</v>
      </c>
      <c r="F53" s="4">
        <f t="shared" si="0"/>
        <v>-10507840000</v>
      </c>
      <c r="R53" s="5">
        <v>5.1699999999999996E-2</v>
      </c>
      <c r="S53" s="4">
        <v>56512280</v>
      </c>
      <c r="T53" s="4">
        <f t="shared" si="2"/>
        <v>37345124</v>
      </c>
      <c r="U53" s="4">
        <f t="shared" si="3"/>
        <v>19060768</v>
      </c>
    </row>
    <row r="54" spans="1:21" x14ac:dyDescent="0.2">
      <c r="A54" s="16" t="s">
        <v>184</v>
      </c>
      <c r="B54" s="4">
        <v>1305300</v>
      </c>
      <c r="C54" s="4">
        <v>83500</v>
      </c>
      <c r="D54" s="4">
        <v>1221800</v>
      </c>
      <c r="E54" s="4">
        <v>18580850000</v>
      </c>
      <c r="F54" s="4">
        <f t="shared" si="0"/>
        <v>-16660300000</v>
      </c>
      <c r="R54" s="5">
        <v>6.9000000000000006E-2</v>
      </c>
      <c r="S54" s="4">
        <v>44710981</v>
      </c>
      <c r="T54" s="4">
        <f t="shared" si="2"/>
        <v>17534218.5</v>
      </c>
      <c r="U54" s="4">
        <f t="shared" si="3"/>
        <v>11279326</v>
      </c>
    </row>
    <row r="55" spans="1:21" x14ac:dyDescent="0.2">
      <c r="A55" s="16" t="s">
        <v>183</v>
      </c>
      <c r="B55" s="4">
        <v>226800</v>
      </c>
      <c r="C55" s="4">
        <v>307200</v>
      </c>
      <c r="D55" s="4">
        <v>-80400</v>
      </c>
      <c r="E55" s="4">
        <v>-1168500000</v>
      </c>
      <c r="F55" s="4">
        <f t="shared" si="0"/>
        <v>-35241150000</v>
      </c>
      <c r="R55" s="5">
        <v>-2.0199999999999999E-2</v>
      </c>
      <c r="S55" s="4">
        <v>19060768</v>
      </c>
      <c r="T55" s="4">
        <f t="shared" si="2"/>
        <v>18660317</v>
      </c>
      <c r="U55" s="4">
        <f t="shared" si="3"/>
        <v>11279326</v>
      </c>
    </row>
    <row r="56" spans="1:21" x14ac:dyDescent="0.2">
      <c r="A56" s="16" t="s">
        <v>182</v>
      </c>
      <c r="B56" s="4">
        <v>459900</v>
      </c>
      <c r="C56" s="4">
        <v>194400</v>
      </c>
      <c r="D56" s="4">
        <v>265500</v>
      </c>
      <c r="E56" s="4">
        <v>3807050000</v>
      </c>
      <c r="F56" s="4">
        <f t="shared" si="0"/>
        <v>-34072650000</v>
      </c>
      <c r="R56" s="5">
        <v>1.72E-2</v>
      </c>
      <c r="S56" s="4">
        <v>27913839</v>
      </c>
      <c r="T56" s="4">
        <f t="shared" si="2"/>
        <v>21428258</v>
      </c>
      <c r="U56" s="4">
        <f t="shared" si="3"/>
        <v>11279326</v>
      </c>
    </row>
    <row r="57" spans="1:21" x14ac:dyDescent="0.2">
      <c r="A57" s="16" t="s">
        <v>181</v>
      </c>
      <c r="B57" s="4">
        <v>756420</v>
      </c>
      <c r="C57" s="4">
        <v>324100</v>
      </c>
      <c r="D57" s="4">
        <v>432320</v>
      </c>
      <c r="E57" s="4">
        <v>6253460000</v>
      </c>
      <c r="F57" s="4">
        <f t="shared" si="0"/>
        <v>-37879700000</v>
      </c>
      <c r="R57" s="5">
        <v>3.9300000000000002E-2</v>
      </c>
      <c r="S57" s="4">
        <v>31466492</v>
      </c>
      <c r="T57" s="4">
        <f t="shared" si="2"/>
        <v>20360586.5</v>
      </c>
      <c r="U57" s="4">
        <f t="shared" si="3"/>
        <v>11279326</v>
      </c>
    </row>
    <row r="58" spans="1:21" x14ac:dyDescent="0.2">
      <c r="A58" s="16" t="s">
        <v>180</v>
      </c>
      <c r="B58" s="4">
        <v>366500</v>
      </c>
      <c r="C58" s="4">
        <v>165300</v>
      </c>
      <c r="D58" s="4">
        <v>201200</v>
      </c>
      <c r="E58" s="4">
        <v>2732520000</v>
      </c>
      <c r="F58" s="4">
        <f t="shared" si="0"/>
        <v>-44133160000</v>
      </c>
      <c r="R58" s="5">
        <v>6.88E-2</v>
      </c>
      <c r="S58" s="4">
        <v>26187859</v>
      </c>
      <c r="T58" s="4">
        <f t="shared" si="2"/>
        <v>13436131</v>
      </c>
      <c r="U58" s="4">
        <f t="shared" si="3"/>
        <v>11279326</v>
      </c>
    </row>
    <row r="59" spans="1:21" x14ac:dyDescent="0.2">
      <c r="A59" s="16" t="s">
        <v>179</v>
      </c>
      <c r="B59" s="4">
        <v>228065</v>
      </c>
      <c r="C59" s="4">
        <v>45300</v>
      </c>
      <c r="D59" s="4">
        <v>182765</v>
      </c>
      <c r="E59" s="4">
        <v>2364500000</v>
      </c>
      <c r="F59" s="4">
        <f t="shared" si="0"/>
        <v>-46865680000</v>
      </c>
      <c r="R59" s="5">
        <v>1.5600000000000001E-2</v>
      </c>
      <c r="S59" s="4">
        <v>11279326</v>
      </c>
      <c r="T59" s="4">
        <f t="shared" si="2"/>
        <v>21091697.5</v>
      </c>
      <c r="U59" s="4">
        <f t="shared" si="3"/>
        <v>16007669</v>
      </c>
    </row>
    <row r="60" spans="1:21" x14ac:dyDescent="0.2">
      <c r="A60" s="16" t="s">
        <v>178</v>
      </c>
      <c r="B60" s="4">
        <v>331600</v>
      </c>
      <c r="C60" s="4">
        <v>463000</v>
      </c>
      <c r="D60" s="4">
        <v>-131400</v>
      </c>
      <c r="E60" s="4">
        <v>-1752340000</v>
      </c>
      <c r="F60" s="4">
        <f t="shared" si="0"/>
        <v>-49230180000</v>
      </c>
      <c r="R60" s="5">
        <v>-0.03</v>
      </c>
      <c r="S60" s="4">
        <v>19119498</v>
      </c>
      <c r="T60" s="4">
        <f t="shared" si="2"/>
        <v>16376245</v>
      </c>
      <c r="U60" s="4">
        <f t="shared" si="3"/>
        <v>9406795</v>
      </c>
    </row>
    <row r="61" spans="1:21" x14ac:dyDescent="0.2">
      <c r="A61" s="16" t="s">
        <v>177</v>
      </c>
      <c r="B61" s="4">
        <v>166900</v>
      </c>
      <c r="C61" s="4">
        <v>164300</v>
      </c>
      <c r="D61" s="4">
        <v>2600</v>
      </c>
      <c r="E61" s="4">
        <v>79910000</v>
      </c>
      <c r="F61" s="4">
        <f t="shared" si="0"/>
        <v>-47477840000</v>
      </c>
      <c r="R61" s="5">
        <v>0</v>
      </c>
      <c r="S61" s="4">
        <v>19829131</v>
      </c>
      <c r="T61" s="4">
        <f t="shared" si="2"/>
        <v>18342176.5</v>
      </c>
      <c r="U61" s="4">
        <f t="shared" si="3"/>
        <v>9406795</v>
      </c>
    </row>
    <row r="62" spans="1:21" x14ac:dyDescent="0.2">
      <c r="A62" s="16" t="s">
        <v>176</v>
      </c>
      <c r="B62" s="4">
        <v>12300</v>
      </c>
      <c r="C62" s="4">
        <v>1177707</v>
      </c>
      <c r="D62" s="4">
        <v>-1165407</v>
      </c>
      <c r="E62" s="4">
        <v>-14864640000</v>
      </c>
      <c r="F62" s="4">
        <f t="shared" si="0"/>
        <v>-47557750000</v>
      </c>
      <c r="R62" s="5">
        <v>3.1099999999999999E-2</v>
      </c>
      <c r="S62" s="4">
        <v>25648896</v>
      </c>
      <c r="T62" s="4">
        <f t="shared" si="2"/>
        <v>22436217</v>
      </c>
      <c r="U62" s="4">
        <f t="shared" si="3"/>
        <v>9406795</v>
      </c>
    </row>
    <row r="63" spans="1:21" x14ac:dyDescent="0.2">
      <c r="A63" s="16" t="s">
        <v>175</v>
      </c>
      <c r="B63" s="4">
        <v>38100</v>
      </c>
      <c r="C63" s="4">
        <v>1920300</v>
      </c>
      <c r="D63" s="4">
        <v>-1882200</v>
      </c>
      <c r="E63" s="4">
        <v>-24493320000</v>
      </c>
      <c r="F63" s="4">
        <f t="shared" si="0"/>
        <v>-32693110000</v>
      </c>
      <c r="R63" s="5">
        <v>-6.8499999999999991E-2</v>
      </c>
      <c r="S63" s="4">
        <v>29979267</v>
      </c>
      <c r="T63" s="4">
        <f t="shared" si="2"/>
        <v>18173193</v>
      </c>
      <c r="U63" s="4">
        <f t="shared" si="3"/>
        <v>9406795</v>
      </c>
    </row>
    <row r="64" spans="1:21" x14ac:dyDescent="0.2">
      <c r="A64" s="16" t="s">
        <v>174</v>
      </c>
      <c r="B64" s="4">
        <v>137500</v>
      </c>
      <c r="C64" s="4">
        <v>222600</v>
      </c>
      <c r="D64" s="4">
        <v>-85100</v>
      </c>
      <c r="E64" s="4">
        <v>-1169540000</v>
      </c>
      <c r="F64" s="4">
        <f t="shared" si="0"/>
        <v>-8199790000</v>
      </c>
      <c r="R64" s="5">
        <v>1.47E-2</v>
      </c>
      <c r="S64" s="4">
        <v>16007669</v>
      </c>
      <c r="T64" s="4">
        <f t="shared" si="2"/>
        <v>9825201.5</v>
      </c>
      <c r="U64" s="4">
        <f t="shared" si="3"/>
        <v>9406795</v>
      </c>
    </row>
    <row r="65" spans="1:21" x14ac:dyDescent="0.2">
      <c r="A65" s="16" t="s">
        <v>173</v>
      </c>
      <c r="B65" s="4">
        <v>3200</v>
      </c>
      <c r="C65" s="4">
        <v>273600</v>
      </c>
      <c r="D65" s="4">
        <v>-270400</v>
      </c>
      <c r="E65" s="4">
        <v>-3621130000</v>
      </c>
      <c r="F65" s="4">
        <f t="shared" si="0"/>
        <v>-7030250000</v>
      </c>
      <c r="R65" s="5">
        <v>2.2499999999999999E-2</v>
      </c>
      <c r="S65" s="4">
        <v>9406795</v>
      </c>
      <c r="T65" s="4">
        <f t="shared" si="2"/>
        <v>13593623</v>
      </c>
      <c r="U65" s="4">
        <f t="shared" si="3"/>
        <v>11390024</v>
      </c>
    </row>
    <row r="66" spans="1:21" x14ac:dyDescent="0.2">
      <c r="A66" s="16" t="s">
        <v>172</v>
      </c>
      <c r="B66" s="4">
        <v>32300</v>
      </c>
      <c r="C66" s="4">
        <v>1009000</v>
      </c>
      <c r="D66" s="4">
        <v>-976700</v>
      </c>
      <c r="E66" s="4">
        <v>-13322400000</v>
      </c>
      <c r="F66" s="4">
        <f t="shared" si="0"/>
        <v>-3409120000</v>
      </c>
      <c r="R66" s="5">
        <v>-3.2599999999999997E-2</v>
      </c>
      <c r="S66" s="4">
        <v>11390024</v>
      </c>
      <c r="T66" s="4">
        <f t="shared" si="2"/>
        <v>14395293.5</v>
      </c>
      <c r="U66" s="4">
        <f t="shared" si="3"/>
        <v>11035457</v>
      </c>
    </row>
    <row r="67" spans="1:21" x14ac:dyDescent="0.2">
      <c r="A67" s="16" t="s">
        <v>171</v>
      </c>
      <c r="B67" s="4">
        <v>526000</v>
      </c>
      <c r="C67" s="4">
        <v>483900</v>
      </c>
      <c r="D67" s="4">
        <v>42100</v>
      </c>
      <c r="E67" s="4">
        <v>735490000</v>
      </c>
      <c r="F67" s="4">
        <f t="shared" si="0"/>
        <v>9913280000</v>
      </c>
      <c r="R67" s="5">
        <v>4.5499999999999999E-2</v>
      </c>
      <c r="S67" s="4">
        <v>14533314</v>
      </c>
      <c r="T67" s="4">
        <f t="shared" si="2"/>
        <v>16007544.5</v>
      </c>
      <c r="U67" s="4">
        <f t="shared" si="3"/>
        <v>11035457</v>
      </c>
    </row>
    <row r="68" spans="1:21" x14ac:dyDescent="0.2">
      <c r="A68" s="16" t="s">
        <v>170</v>
      </c>
      <c r="B68" s="4">
        <v>420000</v>
      </c>
      <c r="C68" s="4">
        <v>178700</v>
      </c>
      <c r="D68" s="4">
        <v>241300</v>
      </c>
      <c r="E68" s="4">
        <v>3221010000</v>
      </c>
      <c r="F68" s="4">
        <f t="shared" si="0"/>
        <v>9177790000</v>
      </c>
      <c r="R68" s="5">
        <v>1.54E-2</v>
      </c>
      <c r="S68" s="4">
        <v>15592936</v>
      </c>
      <c r="T68" s="4">
        <f t="shared" si="2"/>
        <v>20076810.5</v>
      </c>
      <c r="U68" s="4">
        <f t="shared" si="3"/>
        <v>11035457</v>
      </c>
    </row>
    <row r="69" spans="1:21" x14ac:dyDescent="0.2">
      <c r="A69" s="16" t="s">
        <v>169</v>
      </c>
      <c r="B69" s="4">
        <v>329630</v>
      </c>
      <c r="C69" s="4">
        <v>1242800</v>
      </c>
      <c r="D69" s="4">
        <v>-913170</v>
      </c>
      <c r="E69" s="4">
        <v>-12204450000</v>
      </c>
      <c r="F69" s="4">
        <f t="shared" si="0"/>
        <v>5956780000</v>
      </c>
      <c r="R69" s="5">
        <v>-5.45E-2</v>
      </c>
      <c r="S69" s="4">
        <v>23063897</v>
      </c>
      <c r="T69" s="4">
        <f t="shared" si="2"/>
        <v>15100767</v>
      </c>
      <c r="U69" s="4">
        <f t="shared" si="3"/>
        <v>10243608</v>
      </c>
    </row>
    <row r="70" spans="1:21" x14ac:dyDescent="0.2">
      <c r="A70" s="16" t="s">
        <v>168</v>
      </c>
      <c r="B70" s="4">
        <v>413500</v>
      </c>
      <c r="C70" s="4">
        <v>140000</v>
      </c>
      <c r="D70" s="4">
        <v>273500</v>
      </c>
      <c r="E70" s="4">
        <v>3790660000</v>
      </c>
      <c r="F70" s="4">
        <f t="shared" si="0"/>
        <v>18161230000</v>
      </c>
      <c r="R70" s="5">
        <v>-5.4900000000000004E-2</v>
      </c>
      <c r="S70" s="4">
        <v>12923359</v>
      </c>
      <c r="T70" s="4">
        <f t="shared" si="2"/>
        <v>20503493</v>
      </c>
      <c r="U70" s="4">
        <f t="shared" si="3"/>
        <v>10243608</v>
      </c>
    </row>
    <row r="71" spans="1:21" x14ac:dyDescent="0.2">
      <c r="A71" s="16" t="s">
        <v>167</v>
      </c>
      <c r="B71" s="4">
        <v>13240</v>
      </c>
      <c r="C71" s="4">
        <v>972700</v>
      </c>
      <c r="D71" s="4">
        <v>-959460</v>
      </c>
      <c r="E71" s="4">
        <v>-14262690000</v>
      </c>
      <c r="F71" s="4">
        <f t="shared" si="0"/>
        <v>14370570000</v>
      </c>
      <c r="R71" s="5">
        <v>-2.6699999999999998E-2</v>
      </c>
      <c r="S71" s="4">
        <v>11035457</v>
      </c>
      <c r="T71" s="4">
        <f>AVERAGE(S72,S81)</f>
        <v>14455030</v>
      </c>
      <c r="U71" s="4">
        <f t="shared" si="3"/>
        <v>10243608</v>
      </c>
    </row>
    <row r="72" spans="1:21" x14ac:dyDescent="0.2">
      <c r="A72" s="16" t="s">
        <v>166</v>
      </c>
      <c r="B72" s="4">
        <v>306905</v>
      </c>
      <c r="C72" s="4">
        <v>662400</v>
      </c>
      <c r="D72" s="4">
        <v>-355495</v>
      </c>
      <c r="E72" s="4">
        <v>-5090560000</v>
      </c>
      <c r="F72" s="4">
        <f t="shared" si="0"/>
        <v>28633260000</v>
      </c>
      <c r="R72" s="5">
        <v>6.8000000000000005E-3</v>
      </c>
      <c r="S72" s="4">
        <v>14893167</v>
      </c>
      <c r="U72" s="4">
        <f t="shared" si="3"/>
        <v>10243608</v>
      </c>
    </row>
    <row r="73" spans="1:21" x14ac:dyDescent="0.2">
      <c r="A73" s="16" t="s">
        <v>165</v>
      </c>
      <c r="B73" s="4">
        <v>299750</v>
      </c>
      <c r="C73" s="4">
        <v>659000</v>
      </c>
      <c r="D73" s="4">
        <v>-359250</v>
      </c>
      <c r="E73" s="4">
        <v>-5385880000</v>
      </c>
      <c r="F73" s="4">
        <f t="shared" si="0"/>
        <v>33723820000</v>
      </c>
      <c r="R73" s="5">
        <v>2.7699999999999999E-2</v>
      </c>
      <c r="S73" s="4">
        <v>20338717</v>
      </c>
      <c r="U73" s="4">
        <f t="shared" ref="U73:U75" si="4">MIN(S74:S78)</f>
        <v>10243608</v>
      </c>
    </row>
    <row r="74" spans="1:21" x14ac:dyDescent="0.2">
      <c r="A74" s="16" t="s">
        <v>164</v>
      </c>
      <c r="B74" s="4">
        <v>437330</v>
      </c>
      <c r="C74" s="4">
        <v>3400</v>
      </c>
      <c r="D74" s="4">
        <v>433930</v>
      </c>
      <c r="E74" s="4">
        <v>6210090000</v>
      </c>
      <c r="F74" s="4">
        <f t="shared" si="0"/>
        <v>39109700000</v>
      </c>
      <c r="R74" s="5">
        <v>1.77E-2</v>
      </c>
      <c r="S74" s="4">
        <v>10243608</v>
      </c>
      <c r="U74" s="4">
        <f t="shared" si="4"/>
        <v>14257273</v>
      </c>
    </row>
    <row r="75" spans="1:21" x14ac:dyDescent="0.2">
      <c r="A75" s="16" t="s">
        <v>163</v>
      </c>
      <c r="B75" s="4">
        <v>132320</v>
      </c>
      <c r="C75" s="4">
        <v>376800</v>
      </c>
      <c r="D75" s="4">
        <v>-244480</v>
      </c>
      <c r="E75" s="4">
        <v>-3526030000</v>
      </c>
      <c r="F75" s="4">
        <f t="shared" si="0"/>
        <v>32899610000</v>
      </c>
      <c r="R75" s="5">
        <v>-1.04E-2</v>
      </c>
      <c r="S75" s="4">
        <v>15797222</v>
      </c>
      <c r="U75" s="4">
        <f t="shared" si="4"/>
        <v>14257273</v>
      </c>
    </row>
    <row r="76" spans="1:21" x14ac:dyDescent="0.2">
      <c r="A76" s="16" t="s">
        <v>162</v>
      </c>
      <c r="B76" s="4">
        <v>1027388</v>
      </c>
      <c r="C76" s="4">
        <v>25400</v>
      </c>
      <c r="D76" s="4">
        <v>1001988</v>
      </c>
      <c r="E76" s="4">
        <v>14296510000</v>
      </c>
      <c r="F76" s="4">
        <f t="shared" si="0"/>
        <v>36425640000</v>
      </c>
      <c r="R76" s="5">
        <v>3.2400000000000005E-2</v>
      </c>
      <c r="S76" s="4">
        <v>14257273</v>
      </c>
      <c r="U76" s="4">
        <f>MIN(S77:S81)</f>
        <v>14016893</v>
      </c>
    </row>
    <row r="77" spans="1:21" x14ac:dyDescent="0.2">
      <c r="A77" s="16" t="s">
        <v>161</v>
      </c>
      <c r="B77" s="4">
        <v>974019</v>
      </c>
      <c r="C77" s="4">
        <v>296600</v>
      </c>
      <c r="D77" s="4">
        <v>677419</v>
      </c>
      <c r="E77" s="4">
        <v>9242140000</v>
      </c>
      <c r="F77" s="4">
        <f t="shared" si="0"/>
        <v>22129130000</v>
      </c>
      <c r="R77" s="5">
        <v>7.3000000000000001E-3</v>
      </c>
      <c r="S77" s="4">
        <v>16422153</v>
      </c>
    </row>
    <row r="78" spans="1:21" x14ac:dyDescent="0.2">
      <c r="A78" s="16" t="s">
        <v>160</v>
      </c>
      <c r="B78" s="4">
        <v>104290</v>
      </c>
      <c r="C78" s="4">
        <v>977900</v>
      </c>
      <c r="D78" s="4">
        <v>-873610</v>
      </c>
      <c r="E78" s="4">
        <v>-12619250000</v>
      </c>
      <c r="F78" s="4">
        <f t="shared" si="0"/>
        <v>12886990000</v>
      </c>
      <c r="R78" s="5">
        <v>-5.4699999999999999E-2</v>
      </c>
      <c r="S78" s="4">
        <v>17089724</v>
      </c>
    </row>
    <row r="79" spans="1:21" x14ac:dyDescent="0.2">
      <c r="A79" s="16" t="s">
        <v>159</v>
      </c>
      <c r="B79" s="4">
        <v>1472251</v>
      </c>
      <c r="C79" s="4">
        <v>182166</v>
      </c>
      <c r="D79" s="4">
        <v>1290085</v>
      </c>
      <c r="E79" s="4">
        <v>18491510000</v>
      </c>
      <c r="F79" s="4">
        <f t="shared" si="0"/>
        <v>25506240000</v>
      </c>
      <c r="R79" s="5">
        <v>1.7500000000000002E-2</v>
      </c>
      <c r="S79" s="4">
        <v>17278175</v>
      </c>
    </row>
    <row r="80" spans="1:21" x14ac:dyDescent="0.2">
      <c r="A80" s="16" t="s">
        <v>158</v>
      </c>
      <c r="B80" s="4">
        <v>359091</v>
      </c>
      <c r="C80" s="4">
        <v>289748</v>
      </c>
      <c r="D80" s="4">
        <v>69343</v>
      </c>
      <c r="E80" s="4">
        <v>869260000</v>
      </c>
      <c r="F80" s="4">
        <f>E80+F81</f>
        <v>7014730000</v>
      </c>
      <c r="R80" s="5">
        <v>-6.8099999999999994E-2</v>
      </c>
      <c r="S80" s="4">
        <v>29971529</v>
      </c>
    </row>
    <row r="81" spans="1:22" x14ac:dyDescent="0.2">
      <c r="A81" s="16" t="s">
        <v>157</v>
      </c>
      <c r="B81" s="4">
        <v>448008</v>
      </c>
      <c r="C81" s="4">
        <v>54771</v>
      </c>
      <c r="D81" s="4">
        <v>393237</v>
      </c>
      <c r="E81" s="4">
        <v>6145470000</v>
      </c>
      <c r="F81" s="4">
        <f>E81</f>
        <v>6145470000</v>
      </c>
      <c r="R81" s="5">
        <v>-1.2800000000000001E-2</v>
      </c>
      <c r="S81" s="4">
        <v>14016893</v>
      </c>
    </row>
    <row r="82" spans="1:22" x14ac:dyDescent="0.2">
      <c r="A82" s="2"/>
      <c r="B82" s="4"/>
      <c r="C82" s="4"/>
      <c r="D82" s="4"/>
      <c r="E82" s="4"/>
      <c r="F82" s="4">
        <f>E82</f>
        <v>0</v>
      </c>
      <c r="G82" s="4"/>
      <c r="H82" s="4"/>
      <c r="I82" s="4"/>
      <c r="J82" s="4"/>
      <c r="K82" s="4"/>
      <c r="L82" s="4"/>
      <c r="M82" s="4"/>
      <c r="N82" s="4"/>
      <c r="O82" s="4"/>
      <c r="P82" s="4"/>
      <c r="Q82" s="4"/>
      <c r="R82" s="4"/>
      <c r="S82" s="4"/>
      <c r="T82" s="5"/>
      <c r="U82" s="5"/>
      <c r="V82" s="5"/>
    </row>
    <row r="83" spans="1:22" x14ac:dyDescent="0.2">
      <c r="A83" s="2"/>
      <c r="B83" s="4"/>
      <c r="C83" s="4"/>
      <c r="D83" s="4"/>
      <c r="E83" s="4"/>
      <c r="F83" s="4"/>
      <c r="G83" s="4"/>
      <c r="H83" s="4"/>
      <c r="I83" s="4"/>
      <c r="J83" s="4"/>
      <c r="K83" s="4"/>
      <c r="L83" s="4"/>
      <c r="M83" s="4"/>
      <c r="N83" s="4"/>
      <c r="O83" s="4"/>
      <c r="P83" s="4"/>
      <c r="Q83" s="4"/>
      <c r="R83" s="4"/>
      <c r="S83" s="4"/>
      <c r="T83" s="5"/>
      <c r="U83" s="5"/>
      <c r="V83" s="5"/>
    </row>
    <row r="84" spans="1:22" x14ac:dyDescent="0.2">
      <c r="A84" s="2"/>
      <c r="B84" s="4"/>
      <c r="C84" s="4"/>
      <c r="D84" s="4"/>
      <c r="E84" s="4"/>
      <c r="F84" s="4"/>
      <c r="G84" s="4"/>
      <c r="H84" s="4"/>
      <c r="I84" s="4"/>
      <c r="J84" s="4"/>
      <c r="K84" s="4"/>
      <c r="L84" s="4"/>
      <c r="M84" s="4"/>
      <c r="N84" s="4"/>
      <c r="O84" s="4"/>
      <c r="P84" s="4"/>
      <c r="Q84" s="4"/>
      <c r="R84" s="4"/>
      <c r="S84" s="4"/>
      <c r="T84" s="5"/>
      <c r="U84" s="5"/>
      <c r="V84" s="5"/>
    </row>
    <row r="85" spans="1:22" x14ac:dyDescent="0.2">
      <c r="A85" s="2"/>
      <c r="B85" s="4"/>
      <c r="C85" s="4"/>
      <c r="D85" s="4"/>
      <c r="E85" s="4"/>
      <c r="F85" s="4"/>
      <c r="G85" s="4"/>
      <c r="H85" s="4"/>
      <c r="I85" s="4"/>
      <c r="J85" s="4"/>
      <c r="K85" s="4"/>
      <c r="L85" s="4"/>
      <c r="M85" s="4"/>
      <c r="N85" s="4"/>
      <c r="O85" s="4"/>
      <c r="P85" s="4"/>
      <c r="Q85" s="4"/>
      <c r="R85" s="4"/>
      <c r="S85" s="4"/>
      <c r="T85" s="5"/>
      <c r="U85" s="5"/>
      <c r="V85" s="5"/>
    </row>
    <row r="86" spans="1:22" x14ac:dyDescent="0.2">
      <c r="A86" s="2"/>
      <c r="B86" s="4"/>
      <c r="C86" s="4"/>
      <c r="D86" s="4"/>
      <c r="E86" s="4"/>
      <c r="F86" s="4"/>
      <c r="G86" s="4"/>
      <c r="H86" s="4"/>
      <c r="I86" s="4"/>
      <c r="J86" s="4"/>
      <c r="K86" s="4"/>
      <c r="L86" s="4"/>
      <c r="M86" s="4"/>
      <c r="N86" s="4"/>
      <c r="O86" s="4"/>
      <c r="P86" s="4"/>
      <c r="Q86" s="4"/>
      <c r="R86" s="4"/>
      <c r="S86" s="4"/>
      <c r="T86" s="5"/>
      <c r="U86" s="5"/>
      <c r="V86" s="5"/>
    </row>
    <row r="87" spans="1:22" x14ac:dyDescent="0.2">
      <c r="A87" s="2"/>
      <c r="B87" s="4"/>
      <c r="C87" s="4"/>
      <c r="D87" s="4"/>
      <c r="E87" s="4"/>
      <c r="F87" s="4"/>
      <c r="G87" s="4"/>
      <c r="H87" s="4"/>
      <c r="I87" s="4"/>
      <c r="J87" s="4"/>
      <c r="K87" s="4"/>
      <c r="L87" s="4"/>
      <c r="M87" s="4"/>
      <c r="N87" s="4"/>
      <c r="O87" s="4"/>
      <c r="P87" s="4"/>
      <c r="Q87" s="4"/>
      <c r="R87" s="4"/>
      <c r="S87" s="4"/>
      <c r="T87" s="5"/>
      <c r="U87" s="5"/>
      <c r="V87" s="5"/>
    </row>
    <row r="88" spans="1:22" x14ac:dyDescent="0.2">
      <c r="A88" s="2"/>
      <c r="B88" s="4"/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5"/>
      <c r="U88" s="5"/>
      <c r="V88" s="5"/>
    </row>
    <row r="89" spans="1:22" x14ac:dyDescent="0.2">
      <c r="A89" s="2"/>
      <c r="B89" s="4"/>
      <c r="C89" s="4"/>
      <c r="D89" s="4"/>
      <c r="E89" s="4"/>
      <c r="F89" s="4"/>
      <c r="G89" s="4"/>
      <c r="H89" s="4"/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  <c r="T89" s="5"/>
      <c r="U89" s="5"/>
      <c r="V89" s="5"/>
    </row>
    <row r="90" spans="1:22" x14ac:dyDescent="0.2">
      <c r="A90" s="2"/>
      <c r="B90" s="4"/>
      <c r="C90" s="4"/>
      <c r="D90" s="4"/>
      <c r="E90" s="4"/>
      <c r="F90" s="4"/>
      <c r="G90" s="4"/>
      <c r="H90" s="4"/>
      <c r="I90" s="4"/>
      <c r="J90" s="4"/>
      <c r="K90" s="4"/>
      <c r="L90" s="4"/>
      <c r="M90" s="4"/>
      <c r="N90" s="4"/>
      <c r="O90" s="4"/>
      <c r="P90" s="4"/>
      <c r="Q90" s="4"/>
      <c r="R90" s="4"/>
      <c r="S90" s="4"/>
      <c r="T90" s="5"/>
      <c r="U90" s="5"/>
      <c r="V90" s="5"/>
    </row>
    <row r="91" spans="1:22" x14ac:dyDescent="0.2">
      <c r="A91" s="2"/>
      <c r="B91" s="4"/>
      <c r="C91" s="4"/>
      <c r="D91" s="4"/>
      <c r="E91" s="4"/>
      <c r="F91" s="4"/>
      <c r="G91" s="4"/>
      <c r="H91" s="4"/>
      <c r="I91" s="4"/>
      <c r="J91" s="4"/>
      <c r="K91" s="4"/>
      <c r="L91" s="4"/>
      <c r="M91" s="4"/>
      <c r="N91" s="4"/>
      <c r="O91" s="4"/>
      <c r="P91" s="4"/>
      <c r="Q91" s="4"/>
      <c r="R91" s="4"/>
      <c r="S91" s="4"/>
      <c r="T91" s="5"/>
      <c r="U91" s="5"/>
      <c r="V91" s="5"/>
    </row>
    <row r="92" spans="1:22" x14ac:dyDescent="0.2">
      <c r="A92" s="6"/>
      <c r="B92" s="4"/>
      <c r="C92" s="4"/>
      <c r="D92" s="4"/>
      <c r="E92" s="4"/>
      <c r="F92" s="4"/>
      <c r="G92" s="4"/>
      <c r="H92" s="4"/>
      <c r="I92" s="4"/>
      <c r="J92" s="4"/>
      <c r="K92" s="4"/>
      <c r="L92" s="4"/>
      <c r="M92" s="4"/>
      <c r="N92" s="4"/>
      <c r="O92" s="4"/>
      <c r="P92" s="4"/>
      <c r="Q92" s="4"/>
      <c r="R92" s="4"/>
      <c r="S92" s="4"/>
      <c r="T92" s="5"/>
      <c r="U92" s="5"/>
      <c r="V92" s="5"/>
    </row>
    <row r="93" spans="1:22" x14ac:dyDescent="0.2">
      <c r="A93" s="6"/>
      <c r="B93" s="4"/>
      <c r="C93" s="4"/>
      <c r="D93" s="4"/>
      <c r="E93" s="4"/>
      <c r="F93" s="4"/>
      <c r="G93" s="4"/>
      <c r="H93" s="4"/>
      <c r="I93" s="4"/>
      <c r="J93" s="4"/>
      <c r="K93" s="4"/>
      <c r="L93" s="4"/>
      <c r="M93" s="4"/>
      <c r="N93" s="4"/>
      <c r="O93" s="4"/>
      <c r="P93" s="4"/>
      <c r="Q93" s="4"/>
      <c r="R93" s="4"/>
      <c r="S93" s="4"/>
      <c r="T93" s="5"/>
      <c r="U93" s="5"/>
      <c r="V93" s="5"/>
    </row>
    <row r="94" spans="1:22" x14ac:dyDescent="0.2">
      <c r="A94" s="6"/>
      <c r="B94" s="4"/>
      <c r="C94" s="4"/>
      <c r="D94" s="4"/>
      <c r="E94" s="4"/>
      <c r="F94" s="4"/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5"/>
      <c r="U94" s="5"/>
      <c r="V94" s="5"/>
    </row>
    <row r="95" spans="1:22" x14ac:dyDescent="0.2">
      <c r="A95" s="6"/>
      <c r="B95" s="4"/>
      <c r="C95" s="4"/>
      <c r="D95" s="4"/>
      <c r="E95" s="4"/>
      <c r="F95" s="4"/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5"/>
      <c r="U95" s="5"/>
      <c r="V95" s="5"/>
    </row>
    <row r="96" spans="1:22" x14ac:dyDescent="0.2">
      <c r="A96" s="6"/>
      <c r="B96" s="4"/>
      <c r="C96" s="4"/>
      <c r="D96" s="4"/>
      <c r="E96" s="4"/>
      <c r="F96" s="4"/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5"/>
      <c r="U96" s="5"/>
      <c r="V96" s="5"/>
    </row>
    <row r="97" spans="1:22" x14ac:dyDescent="0.2">
      <c r="A97" s="6"/>
      <c r="B97" s="4"/>
      <c r="C97" s="4"/>
      <c r="D97" s="4"/>
      <c r="E97" s="4"/>
      <c r="F97" s="4"/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5"/>
      <c r="U97" s="5"/>
      <c r="V97" s="5"/>
    </row>
    <row r="98" spans="1:22" x14ac:dyDescent="0.2">
      <c r="A98" s="6"/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5"/>
      <c r="U98" s="5"/>
      <c r="V98" s="5"/>
    </row>
    <row r="99" spans="1:22" x14ac:dyDescent="0.2">
      <c r="A99" s="6"/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5"/>
      <c r="U99" s="5"/>
      <c r="V99" s="5"/>
    </row>
    <row r="100" spans="1:22" x14ac:dyDescent="0.2">
      <c r="A100" s="6"/>
      <c r="B100" s="4"/>
      <c r="C100" s="4"/>
      <c r="D100" s="4"/>
      <c r="E100" s="4"/>
      <c r="F100" s="4"/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5"/>
      <c r="U100" s="5"/>
      <c r="V100" s="5"/>
    </row>
    <row r="101" spans="1:22" x14ac:dyDescent="0.2">
      <c r="A101" s="6"/>
      <c r="B101" s="4"/>
      <c r="C101" s="4"/>
      <c r="D101" s="4"/>
      <c r="E101" s="4"/>
      <c r="F101" s="4"/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5"/>
      <c r="U101" s="5"/>
      <c r="V101" s="5"/>
    </row>
    <row r="102" spans="1:22" x14ac:dyDescent="0.2">
      <c r="A102" s="2"/>
      <c r="B102" s="4"/>
      <c r="C102" s="4"/>
      <c r="D102" s="4"/>
      <c r="E102" s="4"/>
      <c r="F102" s="4"/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5"/>
      <c r="U102" s="5"/>
      <c r="V102" s="5"/>
    </row>
    <row r="103" spans="1:22" x14ac:dyDescent="0.2">
      <c r="A103" s="2"/>
      <c r="B103" s="4"/>
      <c r="C103" s="4"/>
      <c r="D103" s="4"/>
      <c r="E103" s="4"/>
      <c r="F103" s="4"/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5"/>
      <c r="U103" s="5"/>
      <c r="V103" s="5"/>
    </row>
    <row r="104" spans="1:22" x14ac:dyDescent="0.2">
      <c r="A104" s="6"/>
      <c r="B104" s="4"/>
      <c r="C104" s="4"/>
      <c r="D104" s="4"/>
      <c r="E104" s="4"/>
      <c r="F104" s="4"/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5"/>
      <c r="U104" s="5"/>
      <c r="V104" s="5"/>
    </row>
    <row r="105" spans="1:22" x14ac:dyDescent="0.2">
      <c r="A105" s="6"/>
      <c r="B105" s="4"/>
      <c r="C105" s="4"/>
      <c r="D105" s="4"/>
      <c r="E105" s="4"/>
      <c r="F105" s="4"/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5"/>
      <c r="U105" s="5"/>
      <c r="V105" s="5"/>
    </row>
    <row r="106" spans="1:22" x14ac:dyDescent="0.2">
      <c r="A106" s="6"/>
      <c r="B106" s="4"/>
      <c r="C106" s="4"/>
      <c r="D106" s="4"/>
      <c r="E106" s="4"/>
      <c r="F106" s="4"/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5"/>
      <c r="U106" s="5"/>
      <c r="V106" s="5"/>
    </row>
    <row r="107" spans="1:22" x14ac:dyDescent="0.2">
      <c r="A107" s="6"/>
      <c r="B107" s="4"/>
      <c r="C107" s="4"/>
      <c r="D107" s="4"/>
      <c r="E107" s="4"/>
      <c r="F107" s="4"/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5"/>
      <c r="U107" s="5"/>
      <c r="V107" s="5"/>
    </row>
    <row r="108" spans="1:22" x14ac:dyDescent="0.2">
      <c r="A108" s="6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5"/>
      <c r="U108" s="5"/>
      <c r="V108" s="5"/>
    </row>
    <row r="109" spans="1:22" x14ac:dyDescent="0.2">
      <c r="A109" s="6"/>
      <c r="B109" s="4"/>
      <c r="C109" s="4"/>
      <c r="D109" s="4"/>
      <c r="E109" s="4"/>
      <c r="F109" s="4"/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5"/>
      <c r="U109" s="5"/>
      <c r="V109" s="5"/>
    </row>
    <row r="110" spans="1:22" x14ac:dyDescent="0.2">
      <c r="A110" s="6"/>
      <c r="B110" s="4"/>
      <c r="C110" s="4"/>
      <c r="D110" s="4"/>
      <c r="E110" s="4"/>
      <c r="F110" s="4"/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5"/>
      <c r="U110" s="5"/>
      <c r="V110" s="5"/>
    </row>
    <row r="111" spans="1:22" x14ac:dyDescent="0.2">
      <c r="A111" s="6"/>
      <c r="B111" s="4"/>
      <c r="C111" s="4"/>
      <c r="D111" s="4"/>
      <c r="E111" s="4"/>
      <c r="F111" s="4"/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5"/>
      <c r="U111" s="5"/>
      <c r="V111" s="5"/>
    </row>
    <row r="112" spans="1:22" x14ac:dyDescent="0.2">
      <c r="A112" s="6"/>
      <c r="B112" s="4"/>
      <c r="C112" s="4"/>
      <c r="D112" s="4"/>
      <c r="E112" s="4"/>
      <c r="F112" s="4"/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5"/>
      <c r="U112" s="5"/>
      <c r="V112" s="5"/>
    </row>
    <row r="113" spans="1:22" x14ac:dyDescent="0.2">
      <c r="A113" s="6"/>
      <c r="B113" s="4"/>
      <c r="C113" s="4"/>
      <c r="D113" s="4"/>
      <c r="E113" s="4"/>
      <c r="F113" s="4"/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5"/>
      <c r="U113" s="5"/>
      <c r="V113" s="5"/>
    </row>
    <row r="114" spans="1:22" x14ac:dyDescent="0.2">
      <c r="A114" s="6"/>
      <c r="B114" s="4"/>
      <c r="C114" s="4"/>
      <c r="D114" s="4"/>
      <c r="E114" s="4"/>
      <c r="F114" s="4"/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5"/>
      <c r="U114" s="5"/>
      <c r="V114" s="5"/>
    </row>
    <row r="115" spans="1:22" x14ac:dyDescent="0.2">
      <c r="A115" s="6"/>
      <c r="B115" s="4"/>
      <c r="C115" s="4"/>
      <c r="D115" s="4"/>
      <c r="E115" s="4"/>
      <c r="F115" s="4"/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5"/>
      <c r="U115" s="5"/>
      <c r="V115" s="5"/>
    </row>
    <row r="116" spans="1:22" x14ac:dyDescent="0.2">
      <c r="A116" s="6"/>
      <c r="B116" s="4"/>
      <c r="C116" s="4"/>
      <c r="D116" s="4"/>
      <c r="E116" s="4"/>
      <c r="F116" s="4"/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5"/>
      <c r="U116" s="5"/>
      <c r="V116" s="5"/>
    </row>
    <row r="117" spans="1:22" x14ac:dyDescent="0.2">
      <c r="A117" s="2"/>
      <c r="B117" s="4"/>
      <c r="C117" s="4"/>
      <c r="D117" s="4"/>
      <c r="E117" s="4"/>
      <c r="F117" s="4"/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5"/>
      <c r="U117" s="5"/>
      <c r="V117" s="5"/>
    </row>
    <row r="118" spans="1:22" x14ac:dyDescent="0.2">
      <c r="A118" s="2"/>
      <c r="B118" s="4"/>
      <c r="C118" s="4"/>
      <c r="D118" s="4"/>
      <c r="E118" s="4"/>
      <c r="F118" s="4"/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5"/>
      <c r="U118" s="5"/>
      <c r="V118" s="5"/>
    </row>
    <row r="119" spans="1:22" x14ac:dyDescent="0.2">
      <c r="A119" s="2"/>
      <c r="B119" s="4"/>
      <c r="C119" s="4"/>
      <c r="D119" s="4"/>
      <c r="E119" s="4"/>
      <c r="F119" s="4"/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5"/>
      <c r="U119" s="5"/>
      <c r="V119" s="5"/>
    </row>
    <row r="120" spans="1:22" x14ac:dyDescent="0.2">
      <c r="A120" s="2"/>
      <c r="B120" s="4"/>
      <c r="C120" s="4"/>
      <c r="D120" s="4"/>
      <c r="E120" s="4"/>
      <c r="F120" s="4"/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5"/>
      <c r="U120" s="5"/>
      <c r="V120" s="5"/>
    </row>
    <row r="121" spans="1:22" x14ac:dyDescent="0.2">
      <c r="A121" s="2"/>
      <c r="B121" s="4"/>
      <c r="C121" s="4"/>
      <c r="D121" s="4"/>
      <c r="E121" s="4"/>
      <c r="F121" s="4"/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5"/>
      <c r="U121" s="5"/>
      <c r="V121" s="5"/>
    </row>
    <row r="122" spans="1:22" x14ac:dyDescent="0.2">
      <c r="A122" s="2"/>
      <c r="B122" s="4"/>
      <c r="C122" s="4"/>
      <c r="D122" s="4"/>
      <c r="E122" s="4"/>
      <c r="F122" s="4"/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5"/>
      <c r="U122" s="5"/>
      <c r="V122" s="5"/>
    </row>
    <row r="123" spans="1:22" x14ac:dyDescent="0.2">
      <c r="A123" s="2"/>
      <c r="B123" s="4"/>
      <c r="C123" s="4"/>
      <c r="D123" s="4"/>
      <c r="E123" s="4"/>
      <c r="F123" s="4"/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5"/>
      <c r="U123" s="5"/>
      <c r="V123" s="5"/>
    </row>
    <row r="124" spans="1:22" x14ac:dyDescent="0.2">
      <c r="A124" s="2"/>
      <c r="B124" s="4"/>
      <c r="C124" s="4"/>
      <c r="D124" s="4"/>
      <c r="E124" s="4"/>
      <c r="F124" s="4"/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5"/>
      <c r="U124" s="5"/>
      <c r="V124" s="5"/>
    </row>
    <row r="125" spans="1:22" x14ac:dyDescent="0.2">
      <c r="A125" s="2"/>
      <c r="B125" s="4"/>
      <c r="C125" s="4"/>
      <c r="D125" s="4"/>
      <c r="E125" s="4"/>
      <c r="F125" s="4"/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5"/>
      <c r="U125" s="5"/>
      <c r="V125" s="5"/>
    </row>
    <row r="126" spans="1:22" x14ac:dyDescent="0.2">
      <c r="A126" s="2"/>
      <c r="B126" s="4"/>
      <c r="C126" s="4"/>
      <c r="D126" s="4"/>
      <c r="E126" s="4"/>
      <c r="F126" s="4"/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5"/>
      <c r="U126" s="5"/>
      <c r="V126" s="5"/>
    </row>
    <row r="127" spans="1:22" x14ac:dyDescent="0.2">
      <c r="A127" s="2"/>
      <c r="B127" s="4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5"/>
      <c r="U127" s="5"/>
      <c r="V127" s="5"/>
    </row>
    <row r="128" spans="1:22" x14ac:dyDescent="0.2">
      <c r="A128" s="2"/>
      <c r="B128" s="4"/>
      <c r="C128" s="4"/>
      <c r="D128" s="4"/>
      <c r="E128" s="4"/>
      <c r="F128" s="4"/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5"/>
      <c r="U128" s="5"/>
      <c r="V128" s="5"/>
    </row>
    <row r="129" spans="1:22" x14ac:dyDescent="0.2">
      <c r="A129" s="2"/>
      <c r="B129" s="4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5"/>
      <c r="U129" s="5"/>
      <c r="V129" s="5"/>
    </row>
    <row r="130" spans="1:22" x14ac:dyDescent="0.2">
      <c r="A130" s="2"/>
      <c r="B130" s="4"/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5"/>
      <c r="U130" s="5"/>
      <c r="V130" s="5"/>
    </row>
    <row r="131" spans="1:22" x14ac:dyDescent="0.2">
      <c r="A131" s="2"/>
      <c r="B131" s="4"/>
      <c r="C131" s="4"/>
      <c r="D131" s="4"/>
      <c r="E131" s="4"/>
      <c r="F131" s="4"/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5"/>
      <c r="U131" s="5"/>
      <c r="V131" s="5"/>
    </row>
    <row r="132" spans="1:22" x14ac:dyDescent="0.2">
      <c r="A132" s="2"/>
      <c r="B132" s="4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5"/>
      <c r="U132" s="5"/>
      <c r="V132" s="5"/>
    </row>
    <row r="133" spans="1:22" x14ac:dyDescent="0.2">
      <c r="A133" s="2"/>
      <c r="B133" s="4"/>
      <c r="C133" s="4"/>
      <c r="D133" s="4"/>
      <c r="E133" s="4"/>
      <c r="F133" s="4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5"/>
    </row>
    <row r="134" spans="1:22" x14ac:dyDescent="0.2">
      <c r="A134" s="2"/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8"/>
    </row>
    <row r="135" spans="1:22" x14ac:dyDescent="0.2">
      <c r="A135" s="2"/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8"/>
    </row>
    <row r="136" spans="1:22" x14ac:dyDescent="0.2">
      <c r="A136" s="2"/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8"/>
    </row>
    <row r="137" spans="1:22" x14ac:dyDescent="0.2">
      <c r="A137" s="6"/>
      <c r="B137" s="4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5"/>
      <c r="U137" s="5"/>
      <c r="V137" s="8"/>
    </row>
    <row r="138" spans="1:22" x14ac:dyDescent="0.2">
      <c r="A138" s="6"/>
      <c r="B138" s="4"/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5"/>
      <c r="U138" s="5"/>
      <c r="V138" s="8"/>
    </row>
    <row r="139" spans="1:22" x14ac:dyDescent="0.2">
      <c r="A139" s="6"/>
      <c r="B139" s="4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5"/>
      <c r="U139" s="5"/>
      <c r="V139" s="8"/>
    </row>
    <row r="140" spans="1:22" x14ac:dyDescent="0.2">
      <c r="A140" s="6"/>
      <c r="B140" s="4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5"/>
      <c r="U140" s="5"/>
      <c r="V140" s="8"/>
    </row>
    <row r="141" spans="1:22" x14ac:dyDescent="0.2">
      <c r="A141" s="6"/>
      <c r="B141" s="4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5"/>
      <c r="U141" s="5"/>
      <c r="V141" s="8"/>
    </row>
    <row r="142" spans="1:22" x14ac:dyDescent="0.2">
      <c r="A142" s="2"/>
      <c r="B142" s="4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5"/>
      <c r="U142" s="5"/>
      <c r="V142" s="8"/>
    </row>
    <row r="143" spans="1:22" x14ac:dyDescent="0.2">
      <c r="A143" s="2"/>
      <c r="B143" s="4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5"/>
      <c r="U143" s="5"/>
      <c r="V143" s="8"/>
    </row>
    <row r="144" spans="1:22" x14ac:dyDescent="0.2">
      <c r="A144" s="2"/>
      <c r="B144" s="4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5"/>
      <c r="U144" s="5"/>
      <c r="V144" s="8"/>
    </row>
    <row r="145" spans="1:22" x14ac:dyDescent="0.2">
      <c r="A145" s="2"/>
      <c r="B145" s="4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5"/>
      <c r="U145" s="5"/>
      <c r="V145" s="8"/>
    </row>
    <row r="146" spans="1:22" x14ac:dyDescent="0.2">
      <c r="A146" s="2"/>
      <c r="B146" s="4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5"/>
      <c r="U146" s="5"/>
      <c r="V146" s="8"/>
    </row>
    <row r="172" spans="1:3" x14ac:dyDescent="0.2">
      <c r="A172" t="e" cm="1">
        <f t="array" aca="1" ref="A172" ca="1">INDIRECT("'" &amp; E1 &amp; "'!$A$2:$A$66")</f>
        <v>#REF!</v>
      </c>
      <c r="B172" t="e" cm="1">
        <f t="array" aca="1" ref="B172" ca="1">INDIRECT("'" &amp; E1 &amp; "'!$B$2:$B$66")</f>
        <v>#REF!</v>
      </c>
      <c r="C172" t="e" cm="1">
        <f t="array" aca="1" ref="C172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EB6DE7-2427-1940-95EE-2EAE003B0071}">
  <sheetPr codeName="Sheet38"/>
  <dimension ref="A1:V172"/>
  <sheetViews>
    <sheetView topLeftCell="D1" workbookViewId="0">
      <pane ySplit="2" topLeftCell="A3" activePane="bottomLeft" state="frozen"/>
      <selection activeCell="N24" sqref="N24"/>
      <selection pane="bottomLeft" activeCell="N24" sqref="N24"/>
    </sheetView>
  </sheetViews>
  <sheetFormatPr baseColWidth="10" defaultRowHeight="16" x14ac:dyDescent="0.2"/>
  <cols>
    <col min="1" max="1" width="21.1640625" customWidth="1"/>
    <col min="2" max="2" width="13.83203125" customWidth="1"/>
    <col min="3" max="3" width="14.83203125" customWidth="1"/>
    <col min="4" max="4" width="18.5" customWidth="1"/>
    <col min="5" max="5" width="19.33203125" customWidth="1"/>
    <col min="6" max="6" width="21.5" customWidth="1"/>
    <col min="10" max="10" width="18.33203125" customWidth="1"/>
    <col min="11" max="11" width="16.6640625" customWidth="1"/>
    <col min="18" max="18" width="13" customWidth="1"/>
    <col min="19" max="19" width="16.33203125" customWidth="1"/>
  </cols>
  <sheetData>
    <row r="1" spans="1:22" x14ac:dyDescent="0.2">
      <c r="B1" s="72" t="s">
        <v>5</v>
      </c>
      <c r="C1" s="72"/>
      <c r="D1" s="72"/>
      <c r="E1" s="72"/>
      <c r="F1" s="72"/>
      <c r="G1" s="73" t="s">
        <v>6</v>
      </c>
      <c r="H1" s="73"/>
      <c r="I1" s="73"/>
      <c r="J1" s="73"/>
      <c r="K1" s="73"/>
      <c r="L1" s="74" t="s">
        <v>15</v>
      </c>
      <c r="M1" s="74"/>
      <c r="N1" s="74"/>
      <c r="O1" s="74"/>
      <c r="P1" s="74"/>
      <c r="Q1" s="74"/>
      <c r="R1" s="74"/>
      <c r="S1" s="74"/>
      <c r="T1" s="74"/>
      <c r="U1" s="74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235</v>
      </c>
      <c r="O2" s="1" t="s">
        <v>236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257</v>
      </c>
      <c r="U2" s="1" t="s">
        <v>258</v>
      </c>
      <c r="V2" s="1" t="s">
        <v>237</v>
      </c>
    </row>
    <row r="3" spans="1:22" x14ac:dyDescent="0.2">
      <c r="A3" s="16" t="s">
        <v>294</v>
      </c>
      <c r="B3" s="4">
        <v>1600</v>
      </c>
      <c r="C3" s="4">
        <v>6300</v>
      </c>
      <c r="D3" s="4">
        <v>-4700</v>
      </c>
      <c r="E3" s="4">
        <v>-244590000</v>
      </c>
      <c r="F3" s="4">
        <f t="shared" ref="F3:F79" si="0">E3+F4</f>
        <v>-11041245959</v>
      </c>
      <c r="K3">
        <f t="shared" ref="K3:K25" si="1">K4+J3</f>
        <v>18436135000</v>
      </c>
      <c r="L3" s="4">
        <v>298</v>
      </c>
      <c r="M3" s="4">
        <v>358</v>
      </c>
      <c r="N3" s="4">
        <v>10</v>
      </c>
      <c r="O3" s="4">
        <v>19</v>
      </c>
      <c r="P3" s="4">
        <v>133400</v>
      </c>
      <c r="Q3" s="4">
        <v>201800</v>
      </c>
      <c r="R3" s="5">
        <v>0</v>
      </c>
      <c r="S3" s="4">
        <v>389400</v>
      </c>
      <c r="T3" s="4">
        <f t="shared" ref="T3:T70" si="2">AVERAGE(S4,S13)</f>
        <v>743128</v>
      </c>
      <c r="U3" s="4">
        <f t="shared" ref="U3:U72" si="3">MIN(S4:S8)</f>
        <v>404200</v>
      </c>
      <c r="V3" s="5">
        <v>2.6499999999999999E-2</v>
      </c>
    </row>
    <row r="4" spans="1:22" x14ac:dyDescent="0.2">
      <c r="A4" s="16" t="s">
        <v>293</v>
      </c>
      <c r="B4" s="4">
        <v>200</v>
      </c>
      <c r="C4" s="4">
        <v>76300</v>
      </c>
      <c r="D4" s="4">
        <v>-76100</v>
      </c>
      <c r="E4" s="4">
        <v>-3925500000</v>
      </c>
      <c r="F4" s="4">
        <f t="shared" si="0"/>
        <v>-10796655959</v>
      </c>
      <c r="G4" s="4">
        <v>39100</v>
      </c>
      <c r="H4" s="4">
        <v>500</v>
      </c>
      <c r="I4" s="4">
        <v>38600</v>
      </c>
      <c r="J4" s="4">
        <v>1980030000</v>
      </c>
      <c r="K4">
        <f t="shared" si="1"/>
        <v>18436135000</v>
      </c>
      <c r="L4" s="4">
        <v>188</v>
      </c>
      <c r="M4" s="4">
        <v>609</v>
      </c>
      <c r="N4" s="4">
        <v>10</v>
      </c>
      <c r="O4" s="4">
        <v>25</v>
      </c>
      <c r="P4" s="4">
        <v>146700</v>
      </c>
      <c r="Q4" s="4">
        <v>249400</v>
      </c>
      <c r="R4" s="5">
        <v>7.8000000000000005E-3</v>
      </c>
      <c r="S4" s="4">
        <v>404200</v>
      </c>
      <c r="T4" s="4">
        <f t="shared" si="2"/>
        <v>1119668.5</v>
      </c>
      <c r="U4" s="4">
        <f t="shared" si="3"/>
        <v>386158</v>
      </c>
      <c r="V4" s="5">
        <v>2.3E-2</v>
      </c>
    </row>
    <row r="5" spans="1:22" x14ac:dyDescent="0.2">
      <c r="A5" s="16" t="s">
        <v>292</v>
      </c>
      <c r="B5" s="4">
        <v>167400</v>
      </c>
      <c r="C5" s="4">
        <v>51100</v>
      </c>
      <c r="D5" s="4">
        <v>116300</v>
      </c>
      <c r="E5" s="4">
        <v>6017320000</v>
      </c>
      <c r="F5" s="4">
        <f t="shared" si="0"/>
        <v>-6871155959</v>
      </c>
      <c r="G5" s="4">
        <v>0</v>
      </c>
      <c r="H5" s="4">
        <v>0</v>
      </c>
      <c r="I5" s="4">
        <v>0</v>
      </c>
      <c r="J5" s="4">
        <v>-56780000</v>
      </c>
      <c r="K5">
        <f t="shared" si="1"/>
        <v>16456105000</v>
      </c>
      <c r="L5" s="4">
        <v>579</v>
      </c>
      <c r="M5" s="4">
        <v>479</v>
      </c>
      <c r="N5" s="4">
        <v>41</v>
      </c>
      <c r="O5" s="4">
        <v>13</v>
      </c>
      <c r="P5" s="4">
        <v>434900</v>
      </c>
      <c r="Q5" s="4">
        <v>245100</v>
      </c>
      <c r="R5" s="5">
        <v>1.9699999999999999E-2</v>
      </c>
      <c r="S5" s="4">
        <v>764979</v>
      </c>
      <c r="T5" s="4">
        <f t="shared" si="2"/>
        <v>603762</v>
      </c>
      <c r="U5" s="4">
        <f t="shared" si="3"/>
        <v>386158</v>
      </c>
      <c r="V5" s="5">
        <v>2.69E-2</v>
      </c>
    </row>
    <row r="6" spans="1:22" x14ac:dyDescent="0.2">
      <c r="A6" s="16" t="s">
        <v>291</v>
      </c>
      <c r="B6" s="4">
        <v>24324</v>
      </c>
      <c r="C6" s="4">
        <v>14200</v>
      </c>
      <c r="D6" s="4">
        <v>10124</v>
      </c>
      <c r="E6" s="4">
        <v>515230000</v>
      </c>
      <c r="F6" s="4">
        <f t="shared" si="0"/>
        <v>-12888475959</v>
      </c>
      <c r="G6" s="4">
        <v>62800</v>
      </c>
      <c r="H6" s="4">
        <v>0</v>
      </c>
      <c r="I6" s="4">
        <v>62800</v>
      </c>
      <c r="J6" s="4">
        <v>3126525000</v>
      </c>
      <c r="K6">
        <f t="shared" si="1"/>
        <v>16512885000</v>
      </c>
      <c r="L6" s="4">
        <v>453</v>
      </c>
      <c r="M6" s="4">
        <v>411</v>
      </c>
      <c r="N6" s="4">
        <v>28</v>
      </c>
      <c r="O6" s="4">
        <v>24</v>
      </c>
      <c r="P6" s="4">
        <v>264700</v>
      </c>
      <c r="Q6" s="4">
        <v>285800</v>
      </c>
      <c r="R6" s="5">
        <v>0.02</v>
      </c>
      <c r="S6" s="4">
        <v>550772</v>
      </c>
      <c r="T6" s="4">
        <f t="shared" si="2"/>
        <v>1224552.5</v>
      </c>
      <c r="U6" s="4">
        <f t="shared" si="3"/>
        <v>386158</v>
      </c>
      <c r="V6" s="5">
        <v>2.5499999999999998E-2</v>
      </c>
    </row>
    <row r="7" spans="1:22" x14ac:dyDescent="0.2">
      <c r="A7" s="16" t="s">
        <v>288</v>
      </c>
      <c r="B7" s="4">
        <v>1560</v>
      </c>
      <c r="C7" s="4">
        <v>248800</v>
      </c>
      <c r="D7" s="4">
        <v>-247240</v>
      </c>
      <c r="E7" s="4">
        <v>-12490940000</v>
      </c>
      <c r="F7" s="4">
        <f t="shared" si="0"/>
        <v>-13403705959</v>
      </c>
      <c r="G7" s="4">
        <v>265700</v>
      </c>
      <c r="H7" s="4">
        <v>0</v>
      </c>
      <c r="I7" s="4">
        <v>265700</v>
      </c>
      <c r="J7" s="4">
        <v>13391550000</v>
      </c>
      <c r="K7">
        <f t="shared" si="1"/>
        <v>13386360000</v>
      </c>
      <c r="L7" s="4">
        <v>384</v>
      </c>
      <c r="M7" s="4">
        <v>1033</v>
      </c>
      <c r="N7" s="4">
        <v>38</v>
      </c>
      <c r="O7" s="4">
        <v>98</v>
      </c>
      <c r="P7" s="4">
        <v>265800</v>
      </c>
      <c r="Q7" s="4">
        <v>840200</v>
      </c>
      <c r="R7" s="5">
        <v>-3.1E-2</v>
      </c>
      <c r="S7" s="4">
        <v>1108353</v>
      </c>
      <c r="T7" s="4">
        <f t="shared" si="2"/>
        <v>701204.5</v>
      </c>
      <c r="U7" s="4">
        <f t="shared" si="3"/>
        <v>386158</v>
      </c>
      <c r="V7" s="5">
        <v>4.2199999999999994E-2</v>
      </c>
    </row>
    <row r="8" spans="1:22" x14ac:dyDescent="0.2">
      <c r="A8" s="16" t="s">
        <v>287</v>
      </c>
      <c r="B8" s="4">
        <v>6200</v>
      </c>
      <c r="C8" s="4">
        <v>300</v>
      </c>
      <c r="D8" s="4">
        <v>5900</v>
      </c>
      <c r="E8" s="4">
        <v>305830000</v>
      </c>
      <c r="F8" s="4">
        <f t="shared" si="0"/>
        <v>-912765959</v>
      </c>
      <c r="G8" s="4">
        <v>0</v>
      </c>
      <c r="H8" s="4">
        <v>0</v>
      </c>
      <c r="I8" s="4">
        <v>0</v>
      </c>
      <c r="J8" s="4">
        <v>-5190000</v>
      </c>
      <c r="K8">
        <f t="shared" si="1"/>
        <v>-5190000</v>
      </c>
      <c r="L8" s="4">
        <v>362</v>
      </c>
      <c r="M8" s="4">
        <v>807</v>
      </c>
      <c r="N8" s="4">
        <v>20</v>
      </c>
      <c r="O8" s="4">
        <v>73</v>
      </c>
      <c r="P8" s="4">
        <v>180400</v>
      </c>
      <c r="Q8" s="4">
        <v>554600</v>
      </c>
      <c r="R8" s="5">
        <v>-2.0799999999999999E-2</v>
      </c>
      <c r="S8" s="4">
        <v>763441</v>
      </c>
      <c r="T8" s="4">
        <f t="shared" si="2"/>
        <v>578159</v>
      </c>
      <c r="U8" s="4">
        <f t="shared" si="3"/>
        <v>386158</v>
      </c>
      <c r="V8" s="5">
        <v>2.1000000000000001E-2</v>
      </c>
    </row>
    <row r="9" spans="1:22" x14ac:dyDescent="0.2">
      <c r="A9" s="16" t="s">
        <v>286</v>
      </c>
      <c r="B9" s="4">
        <v>100</v>
      </c>
      <c r="C9" s="4">
        <v>7700</v>
      </c>
      <c r="D9" s="4">
        <v>-7600</v>
      </c>
      <c r="E9" s="4">
        <v>-398220000</v>
      </c>
      <c r="F9" s="4">
        <f t="shared" si="0"/>
        <v>-1218595959</v>
      </c>
      <c r="K9">
        <f t="shared" si="1"/>
        <v>0</v>
      </c>
      <c r="L9" s="4">
        <v>178</v>
      </c>
      <c r="M9" s="4">
        <v>325</v>
      </c>
      <c r="N9" s="4">
        <v>12</v>
      </c>
      <c r="O9" s="4">
        <v>33</v>
      </c>
      <c r="P9" s="4">
        <v>106800</v>
      </c>
      <c r="Q9" s="4">
        <v>244100</v>
      </c>
      <c r="R9" s="5">
        <v>7.7000000000000002E-3</v>
      </c>
      <c r="S9" s="4">
        <v>386158</v>
      </c>
      <c r="T9" s="4">
        <f t="shared" si="2"/>
        <v>564615</v>
      </c>
      <c r="U9" s="4">
        <f t="shared" si="3"/>
        <v>501976</v>
      </c>
      <c r="V9" s="5">
        <v>1.52E-2</v>
      </c>
    </row>
    <row r="10" spans="1:22" x14ac:dyDescent="0.2">
      <c r="A10" s="16" t="s">
        <v>281</v>
      </c>
      <c r="B10" s="4">
        <v>3900</v>
      </c>
      <c r="C10" s="4">
        <v>130700</v>
      </c>
      <c r="D10" s="4">
        <v>-126800</v>
      </c>
      <c r="E10" s="4">
        <v>-6640530000</v>
      </c>
      <c r="F10" s="4">
        <f t="shared" si="0"/>
        <v>-820375959</v>
      </c>
      <c r="K10">
        <f t="shared" si="1"/>
        <v>0</v>
      </c>
      <c r="L10" s="4">
        <v>259</v>
      </c>
      <c r="M10" s="4">
        <v>556</v>
      </c>
      <c r="N10" s="4">
        <v>8</v>
      </c>
      <c r="O10" s="4">
        <v>32</v>
      </c>
      <c r="P10" s="4">
        <v>143500</v>
      </c>
      <c r="Q10" s="4">
        <v>350800</v>
      </c>
      <c r="R10" s="5">
        <v>-1.4999999999999999E-2</v>
      </c>
      <c r="S10" s="4">
        <v>537719</v>
      </c>
      <c r="T10" s="4">
        <f t="shared" si="2"/>
        <v>733269.5</v>
      </c>
      <c r="U10" s="4">
        <f t="shared" si="3"/>
        <v>501976</v>
      </c>
      <c r="V10" s="5">
        <v>2.07E-2</v>
      </c>
    </row>
    <row r="11" spans="1:22" x14ac:dyDescent="0.2">
      <c r="A11" s="16" t="s">
        <v>273</v>
      </c>
      <c r="B11" s="4">
        <v>1000</v>
      </c>
      <c r="C11" s="4">
        <v>239700</v>
      </c>
      <c r="D11" s="4">
        <v>-238700</v>
      </c>
      <c r="E11" s="4">
        <v>-12621810000</v>
      </c>
      <c r="F11" s="4">
        <f t="shared" si="0"/>
        <v>5820154041</v>
      </c>
      <c r="K11">
        <f t="shared" si="1"/>
        <v>0</v>
      </c>
      <c r="L11" s="4">
        <v>433</v>
      </c>
      <c r="M11" s="4">
        <v>778</v>
      </c>
      <c r="N11" s="4">
        <v>34</v>
      </c>
      <c r="O11" s="4">
        <v>70</v>
      </c>
      <c r="P11" s="4">
        <v>295400</v>
      </c>
      <c r="Q11" s="4">
        <v>557400</v>
      </c>
      <c r="R11" s="5">
        <v>1.34E-2</v>
      </c>
      <c r="S11" s="4">
        <v>917800</v>
      </c>
      <c r="T11" s="4">
        <f t="shared" si="2"/>
        <v>572438</v>
      </c>
      <c r="U11" s="4">
        <f t="shared" si="3"/>
        <v>501976</v>
      </c>
      <c r="V11" s="5">
        <v>1.6899999999999998E-2</v>
      </c>
    </row>
    <row r="12" spans="1:22" x14ac:dyDescent="0.2">
      <c r="A12" s="16" t="s">
        <v>272</v>
      </c>
      <c r="B12" s="4">
        <v>8800</v>
      </c>
      <c r="C12" s="4">
        <v>20300</v>
      </c>
      <c r="D12" s="4">
        <v>-11500</v>
      </c>
      <c r="E12" s="4">
        <v>-604300000</v>
      </c>
      <c r="F12" s="4">
        <f t="shared" si="0"/>
        <v>18441964041</v>
      </c>
      <c r="K12">
        <f t="shared" si="1"/>
        <v>0</v>
      </c>
      <c r="L12" s="4">
        <v>333</v>
      </c>
      <c r="M12" s="4">
        <v>440</v>
      </c>
      <c r="N12" s="4">
        <v>25</v>
      </c>
      <c r="O12" s="4">
        <v>31</v>
      </c>
      <c r="P12" s="4">
        <v>208200</v>
      </c>
      <c r="Q12" s="4">
        <v>265200</v>
      </c>
      <c r="R12" s="5">
        <v>7.7000000000000002E-3</v>
      </c>
      <c r="S12" s="4">
        <v>501976</v>
      </c>
      <c r="T12" s="4">
        <f t="shared" si="2"/>
        <v>790118</v>
      </c>
      <c r="U12" s="4">
        <f t="shared" si="3"/>
        <v>638968</v>
      </c>
      <c r="V12" s="5">
        <v>1.52E-2</v>
      </c>
    </row>
    <row r="13" spans="1:22" x14ac:dyDescent="0.2">
      <c r="A13" s="16" t="s">
        <v>248</v>
      </c>
      <c r="B13" s="4">
        <v>6000</v>
      </c>
      <c r="C13" s="4">
        <v>220100</v>
      </c>
      <c r="D13" s="4">
        <v>-214100</v>
      </c>
      <c r="E13" s="4">
        <v>-11141040000</v>
      </c>
      <c r="F13" s="4">
        <f t="shared" si="0"/>
        <v>19046264041</v>
      </c>
      <c r="K13">
        <f t="shared" si="1"/>
        <v>0</v>
      </c>
      <c r="L13" s="4">
        <v>553</v>
      </c>
      <c r="M13" s="4">
        <v>1160</v>
      </c>
      <c r="N13" s="4">
        <v>29</v>
      </c>
      <c r="O13" s="4">
        <v>69</v>
      </c>
      <c r="P13" s="4">
        <v>306900</v>
      </c>
      <c r="Q13" s="4">
        <v>718400</v>
      </c>
      <c r="R13" s="5">
        <v>-9.4999999999999998E-3</v>
      </c>
      <c r="S13" s="4">
        <v>1082056</v>
      </c>
      <c r="T13" s="4">
        <f t="shared" si="2"/>
        <v>1026710</v>
      </c>
      <c r="U13" s="4">
        <f t="shared" si="3"/>
        <v>638968</v>
      </c>
      <c r="V13" s="5">
        <v>2.4500000000000001E-2</v>
      </c>
    </row>
    <row r="14" spans="1:22" x14ac:dyDescent="0.2">
      <c r="A14" s="16" t="s">
        <v>240</v>
      </c>
      <c r="B14" s="4">
        <v>1700</v>
      </c>
      <c r="C14" s="4">
        <v>255600</v>
      </c>
      <c r="D14" s="4">
        <v>-253900</v>
      </c>
      <c r="E14" s="4">
        <v>-13475900000</v>
      </c>
      <c r="F14" s="4">
        <f t="shared" si="0"/>
        <v>30187304041</v>
      </c>
      <c r="K14">
        <f t="shared" si="1"/>
        <v>0</v>
      </c>
      <c r="L14" s="4">
        <v>791</v>
      </c>
      <c r="M14" s="4">
        <v>1379</v>
      </c>
      <c r="N14" s="4">
        <v>78</v>
      </c>
      <c r="O14" s="4">
        <v>135</v>
      </c>
      <c r="P14" s="4">
        <v>500400</v>
      </c>
      <c r="Q14" s="4">
        <v>865400</v>
      </c>
      <c r="R14" s="5">
        <v>-1.6799999999999999E-2</v>
      </c>
      <c r="S14" s="4">
        <v>1474358</v>
      </c>
      <c r="T14" s="4">
        <f t="shared" si="2"/>
        <v>553022.5</v>
      </c>
      <c r="U14" s="4">
        <f t="shared" si="3"/>
        <v>591511</v>
      </c>
      <c r="V14" s="5">
        <v>2.2400000000000003E-2</v>
      </c>
    </row>
    <row r="15" spans="1:22" x14ac:dyDescent="0.2">
      <c r="A15" s="16" t="s">
        <v>239</v>
      </c>
      <c r="B15" s="4">
        <v>0</v>
      </c>
      <c r="C15" s="4">
        <v>55400</v>
      </c>
      <c r="D15" s="4">
        <v>-55400</v>
      </c>
      <c r="E15" s="4">
        <v>-2944710000</v>
      </c>
      <c r="F15" s="4">
        <f t="shared" si="0"/>
        <v>43663204041</v>
      </c>
      <c r="K15">
        <f t="shared" si="1"/>
        <v>0</v>
      </c>
      <c r="L15" s="4">
        <v>382</v>
      </c>
      <c r="M15" s="4">
        <v>352</v>
      </c>
      <c r="N15" s="4">
        <v>60</v>
      </c>
      <c r="O15" s="4">
        <v>54</v>
      </c>
      <c r="P15" s="4">
        <v>342100</v>
      </c>
      <c r="Q15" s="4">
        <v>314300</v>
      </c>
      <c r="R15" s="5">
        <v>1.1399999999999999E-2</v>
      </c>
      <c r="S15" s="4">
        <v>656752</v>
      </c>
      <c r="T15" s="4">
        <f t="shared" si="2"/>
        <v>909304.5</v>
      </c>
      <c r="U15" s="4">
        <f t="shared" si="3"/>
        <v>548739</v>
      </c>
      <c r="V15" s="5">
        <v>1.8700000000000001E-2</v>
      </c>
    </row>
    <row r="16" spans="1:22" x14ac:dyDescent="0.2">
      <c r="A16" s="16" t="s">
        <v>238</v>
      </c>
      <c r="B16" s="4">
        <v>10300</v>
      </c>
      <c r="C16" s="4">
        <v>91400</v>
      </c>
      <c r="D16" s="4">
        <v>-81100</v>
      </c>
      <c r="E16" s="4">
        <v>-4317810000</v>
      </c>
      <c r="F16" s="4">
        <f t="shared" si="0"/>
        <v>46607914041</v>
      </c>
      <c r="K16">
        <f t="shared" si="1"/>
        <v>0</v>
      </c>
      <c r="L16" s="4">
        <v>609</v>
      </c>
      <c r="M16" s="4">
        <v>1283</v>
      </c>
      <c r="N16" s="4">
        <v>51</v>
      </c>
      <c r="O16" s="4">
        <v>122</v>
      </c>
      <c r="P16" s="4">
        <v>404200</v>
      </c>
      <c r="Q16" s="4">
        <v>933500</v>
      </c>
      <c r="R16" s="5">
        <v>-3.8199999999999998E-2</v>
      </c>
      <c r="S16" s="4">
        <v>1340752</v>
      </c>
      <c r="T16" s="4">
        <f t="shared" si="2"/>
        <v>832351</v>
      </c>
      <c r="U16" s="4">
        <f t="shared" si="3"/>
        <v>548739</v>
      </c>
      <c r="V16" s="5">
        <v>6.54E-2</v>
      </c>
    </row>
    <row r="17" spans="1:21" x14ac:dyDescent="0.2">
      <c r="A17" s="16" t="s">
        <v>234</v>
      </c>
      <c r="B17" s="4">
        <v>125000</v>
      </c>
      <c r="C17" s="4">
        <v>600</v>
      </c>
      <c r="D17" s="4">
        <v>124400</v>
      </c>
      <c r="E17" s="4">
        <v>6792830000</v>
      </c>
      <c r="F17" s="4">
        <f t="shared" si="0"/>
        <v>50925724041</v>
      </c>
      <c r="K17">
        <f t="shared" si="1"/>
        <v>0</v>
      </c>
      <c r="L17" s="4">
        <v>423</v>
      </c>
      <c r="M17" s="4">
        <v>291</v>
      </c>
      <c r="N17" s="4">
        <v>50</v>
      </c>
      <c r="O17" s="4">
        <v>41</v>
      </c>
      <c r="P17" s="4">
        <v>39300</v>
      </c>
      <c r="Q17" s="4">
        <v>21700</v>
      </c>
      <c r="R17" s="5">
        <v>7.4000000000000003E-3</v>
      </c>
      <c r="S17" s="4">
        <v>638968</v>
      </c>
      <c r="T17" s="4">
        <f t="shared" si="2"/>
        <v>717106</v>
      </c>
      <c r="U17" s="4">
        <f t="shared" si="3"/>
        <v>498180</v>
      </c>
    </row>
    <row r="18" spans="1:21" x14ac:dyDescent="0.2">
      <c r="A18" s="16" t="s">
        <v>233</v>
      </c>
      <c r="B18" s="4">
        <v>75500</v>
      </c>
      <c r="C18" s="4">
        <v>5500</v>
      </c>
      <c r="D18" s="4">
        <v>70000</v>
      </c>
      <c r="E18" s="4">
        <v>3799450000</v>
      </c>
      <c r="F18" s="4">
        <f t="shared" si="0"/>
        <v>44132894041</v>
      </c>
      <c r="K18">
        <f t="shared" si="1"/>
        <v>0</v>
      </c>
      <c r="L18" s="4"/>
      <c r="M18" s="4"/>
      <c r="N18" s="4"/>
      <c r="O18" s="4"/>
      <c r="P18" s="4">
        <v>389700</v>
      </c>
      <c r="Q18" s="4">
        <v>271200</v>
      </c>
      <c r="R18" s="5">
        <v>1.6799999999999999E-2</v>
      </c>
      <c r="S18" s="4">
        <v>770160</v>
      </c>
      <c r="T18" s="4">
        <f t="shared" si="2"/>
        <v>717496.5</v>
      </c>
      <c r="U18" s="4">
        <f t="shared" si="3"/>
        <v>498180</v>
      </c>
    </row>
    <row r="19" spans="1:21" x14ac:dyDescent="0.2">
      <c r="A19" s="16" t="s">
        <v>232</v>
      </c>
      <c r="B19" s="4">
        <v>5900</v>
      </c>
      <c r="C19" s="4">
        <v>14300</v>
      </c>
      <c r="D19" s="4">
        <v>-8400</v>
      </c>
      <c r="E19" s="4">
        <v>-457430000</v>
      </c>
      <c r="F19" s="4">
        <f t="shared" si="0"/>
        <v>40333444041</v>
      </c>
      <c r="K19">
        <f t="shared" si="1"/>
        <v>0</v>
      </c>
      <c r="L19" s="4"/>
      <c r="M19" s="4"/>
      <c r="N19" s="4"/>
      <c r="O19" s="4"/>
      <c r="P19" s="4">
        <v>157200</v>
      </c>
      <c r="Q19" s="4">
        <v>343200</v>
      </c>
      <c r="R19" s="5">
        <v>-1.83E-2</v>
      </c>
      <c r="S19" s="4">
        <v>591511</v>
      </c>
      <c r="T19" s="4">
        <f t="shared" si="2"/>
        <v>779055.5</v>
      </c>
      <c r="U19" s="4">
        <f t="shared" si="3"/>
        <v>449293</v>
      </c>
    </row>
    <row r="20" spans="1:21" x14ac:dyDescent="0.2">
      <c r="A20" s="16" t="s">
        <v>231</v>
      </c>
      <c r="B20" s="4">
        <v>0</v>
      </c>
      <c r="C20" s="4">
        <v>55900</v>
      </c>
      <c r="D20" s="4">
        <v>-55900</v>
      </c>
      <c r="E20" s="4">
        <v>-3069580000</v>
      </c>
      <c r="F20" s="4">
        <f t="shared" si="0"/>
        <v>40790874041</v>
      </c>
      <c r="K20">
        <f t="shared" si="1"/>
        <v>0</v>
      </c>
      <c r="L20" s="4"/>
      <c r="M20" s="4"/>
      <c r="N20" s="4"/>
      <c r="O20" s="4"/>
      <c r="P20" s="4">
        <v>253800</v>
      </c>
      <c r="Q20" s="4">
        <v>261300</v>
      </c>
      <c r="R20" s="5">
        <v>3.7000000000000002E-3</v>
      </c>
      <c r="S20" s="4">
        <v>548739</v>
      </c>
      <c r="T20" s="4">
        <f t="shared" si="2"/>
        <v>650010.5</v>
      </c>
      <c r="U20" s="4">
        <f t="shared" si="3"/>
        <v>449293</v>
      </c>
    </row>
    <row r="21" spans="1:21" x14ac:dyDescent="0.2">
      <c r="A21" s="16" t="s">
        <v>230</v>
      </c>
      <c r="B21" s="4">
        <v>6100</v>
      </c>
      <c r="C21" s="4">
        <v>10800</v>
      </c>
      <c r="D21" s="4">
        <v>-4700</v>
      </c>
      <c r="E21" s="4">
        <v>-251090000</v>
      </c>
      <c r="F21" s="4">
        <f t="shared" si="0"/>
        <v>43860454041</v>
      </c>
      <c r="K21">
        <f t="shared" si="1"/>
        <v>0</v>
      </c>
      <c r="L21" s="4"/>
      <c r="M21" s="4"/>
      <c r="N21" s="4"/>
      <c r="O21" s="4"/>
      <c r="P21" s="4">
        <v>357800</v>
      </c>
      <c r="Q21" s="4">
        <v>268200</v>
      </c>
      <c r="R21" s="5">
        <v>2.07E-2</v>
      </c>
      <c r="S21" s="4">
        <v>642900</v>
      </c>
      <c r="T21" s="4">
        <f t="shared" si="2"/>
        <v>596582</v>
      </c>
      <c r="U21" s="4">
        <f t="shared" si="3"/>
        <v>449293</v>
      </c>
    </row>
    <row r="22" spans="1:21" x14ac:dyDescent="0.2">
      <c r="A22" s="16" t="s">
        <v>229</v>
      </c>
      <c r="B22" s="4">
        <v>9100</v>
      </c>
      <c r="C22" s="4">
        <v>46600</v>
      </c>
      <c r="D22" s="4">
        <v>-37500</v>
      </c>
      <c r="E22" s="4">
        <v>-2019920000</v>
      </c>
      <c r="F22" s="4">
        <f t="shared" si="0"/>
        <v>44111544041</v>
      </c>
      <c r="K22">
        <f t="shared" si="1"/>
        <v>0</v>
      </c>
      <c r="L22" s="4"/>
      <c r="M22" s="4"/>
      <c r="N22" s="4"/>
      <c r="O22" s="4"/>
      <c r="P22" s="4">
        <v>201100</v>
      </c>
      <c r="Q22" s="4">
        <v>252200</v>
      </c>
      <c r="R22" s="5">
        <v>-1.8E-3</v>
      </c>
      <c r="S22" s="4">
        <v>498180</v>
      </c>
      <c r="T22" s="4">
        <f t="shared" si="2"/>
        <v>663784.5</v>
      </c>
      <c r="U22" s="4">
        <f t="shared" si="3"/>
        <v>449293</v>
      </c>
    </row>
    <row r="23" spans="1:21" x14ac:dyDescent="0.2">
      <c r="A23" s="16" t="s">
        <v>228</v>
      </c>
      <c r="B23" s="4">
        <v>97300</v>
      </c>
      <c r="C23" s="4">
        <v>96900</v>
      </c>
      <c r="D23" s="4">
        <v>400</v>
      </c>
      <c r="E23" s="4">
        <v>47350000</v>
      </c>
      <c r="F23" s="4">
        <f t="shared" si="0"/>
        <v>46131464041</v>
      </c>
      <c r="K23">
        <f t="shared" si="1"/>
        <v>0</v>
      </c>
      <c r="L23" s="4"/>
      <c r="M23" s="4"/>
      <c r="N23" s="4"/>
      <c r="O23" s="4"/>
      <c r="P23" s="4">
        <v>272300</v>
      </c>
      <c r="Q23" s="4">
        <v>270700</v>
      </c>
      <c r="R23" s="5">
        <v>-1.8E-3</v>
      </c>
      <c r="S23" s="4">
        <v>579062</v>
      </c>
      <c r="T23" s="4">
        <f t="shared" si="2"/>
        <v>1283628.5</v>
      </c>
      <c r="U23" s="4">
        <f t="shared" si="3"/>
        <v>449293</v>
      </c>
    </row>
    <row r="24" spans="1:21" x14ac:dyDescent="0.2">
      <c r="A24" s="16" t="s">
        <v>222</v>
      </c>
      <c r="B24" s="4">
        <v>35200</v>
      </c>
      <c r="C24" s="4">
        <v>1800</v>
      </c>
      <c r="D24" s="4">
        <v>33400</v>
      </c>
      <c r="E24" s="4">
        <v>1785710000</v>
      </c>
      <c r="F24" s="4">
        <f t="shared" si="0"/>
        <v>46084114041</v>
      </c>
      <c r="K24">
        <f t="shared" si="1"/>
        <v>0</v>
      </c>
      <c r="L24" s="4"/>
      <c r="M24" s="4"/>
      <c r="N24" s="4"/>
      <c r="O24" s="4"/>
      <c r="P24" s="4">
        <v>221900</v>
      </c>
      <c r="Q24" s="4">
        <v>199600</v>
      </c>
      <c r="R24" s="5">
        <v>1.72E-2</v>
      </c>
      <c r="S24" s="4">
        <v>449293</v>
      </c>
      <c r="T24" s="4">
        <f t="shared" si="2"/>
        <v>715194.5</v>
      </c>
      <c r="U24" s="4">
        <f t="shared" si="3"/>
        <v>477857</v>
      </c>
    </row>
    <row r="25" spans="1:21" x14ac:dyDescent="0.2">
      <c r="A25" s="16" t="s">
        <v>213</v>
      </c>
      <c r="B25" s="4">
        <v>5900</v>
      </c>
      <c r="C25" s="4">
        <v>30500</v>
      </c>
      <c r="D25" s="4">
        <v>-24600</v>
      </c>
      <c r="E25" s="4">
        <v>-1273690000</v>
      </c>
      <c r="F25" s="4">
        <f t="shared" si="0"/>
        <v>44298404041</v>
      </c>
      <c r="K25">
        <f t="shared" si="1"/>
        <v>0</v>
      </c>
      <c r="L25" s="4"/>
      <c r="M25" s="4"/>
      <c r="N25" s="4"/>
      <c r="O25" s="4"/>
      <c r="P25" s="4">
        <v>221200</v>
      </c>
      <c r="Q25" s="4">
        <v>227500</v>
      </c>
      <c r="R25" s="5">
        <v>1.7500000000000002E-2</v>
      </c>
      <c r="S25" s="4">
        <v>477857</v>
      </c>
      <c r="T25" s="4">
        <f t="shared" si="2"/>
        <v>895814</v>
      </c>
      <c r="U25" s="4">
        <f t="shared" si="3"/>
        <v>657121</v>
      </c>
    </row>
    <row r="26" spans="1:21" x14ac:dyDescent="0.2">
      <c r="A26" s="16" t="s">
        <v>212</v>
      </c>
      <c r="B26" s="4">
        <v>9000</v>
      </c>
      <c r="C26" s="4">
        <v>227000</v>
      </c>
      <c r="D26" s="4">
        <v>-218000</v>
      </c>
      <c r="E26" s="4">
        <v>-11415670000</v>
      </c>
      <c r="F26" s="4">
        <f t="shared" si="0"/>
        <v>45572094041</v>
      </c>
      <c r="K26">
        <f>K27+J26</f>
        <v>0</v>
      </c>
      <c r="L26" s="4"/>
      <c r="M26" s="4"/>
      <c r="N26" s="4"/>
      <c r="O26" s="4"/>
      <c r="P26" s="4">
        <v>283600</v>
      </c>
      <c r="Q26" s="4">
        <v>615800</v>
      </c>
      <c r="R26" s="5">
        <v>-2.2599999999999999E-2</v>
      </c>
      <c r="S26" s="4">
        <v>1025734</v>
      </c>
      <c r="T26" s="4">
        <f t="shared" si="2"/>
        <v>913529.5</v>
      </c>
      <c r="U26" s="4">
        <f t="shared" si="3"/>
        <v>657121</v>
      </c>
    </row>
    <row r="27" spans="1:21" x14ac:dyDescent="0.2">
      <c r="A27" s="16" t="s">
        <v>211</v>
      </c>
      <c r="B27" s="4">
        <v>28600</v>
      </c>
      <c r="C27" s="4">
        <v>1328</v>
      </c>
      <c r="D27" s="4">
        <v>27272</v>
      </c>
      <c r="E27" s="4">
        <v>1454430000</v>
      </c>
      <c r="F27" s="4">
        <f t="shared" si="0"/>
        <v>56987764041</v>
      </c>
      <c r="K27">
        <f>J27+K29</f>
        <v>0</v>
      </c>
      <c r="R27" s="5">
        <v>-1.1200000000000002E-2</v>
      </c>
      <c r="S27" s="4">
        <v>664052</v>
      </c>
      <c r="T27" s="4">
        <f t="shared" si="2"/>
        <v>889860.5</v>
      </c>
      <c r="U27" s="4">
        <f t="shared" si="3"/>
        <v>657121</v>
      </c>
    </row>
    <row r="28" spans="1:21" x14ac:dyDescent="0.2">
      <c r="A28" s="16" t="s">
        <v>210</v>
      </c>
      <c r="B28" s="4">
        <v>444200</v>
      </c>
      <c r="C28" s="4">
        <v>607100</v>
      </c>
      <c r="D28" s="4">
        <v>-162900</v>
      </c>
      <c r="E28" s="4">
        <v>-8797490000</v>
      </c>
      <c r="F28" s="4">
        <f t="shared" si="0"/>
        <v>55533334041</v>
      </c>
      <c r="L28" s="4"/>
      <c r="M28" s="4"/>
      <c r="N28" s="4"/>
      <c r="O28" s="4"/>
      <c r="P28" s="4">
        <v>342000</v>
      </c>
      <c r="Q28" s="4">
        <v>432000</v>
      </c>
      <c r="R28" s="5">
        <v>-7.4000000000000003E-3</v>
      </c>
      <c r="S28" s="4">
        <v>843482</v>
      </c>
      <c r="T28" s="4">
        <f t="shared" si="2"/>
        <v>1767388.5</v>
      </c>
      <c r="U28" s="4">
        <f t="shared" si="3"/>
        <v>657121</v>
      </c>
    </row>
    <row r="29" spans="1:21" x14ac:dyDescent="0.2">
      <c r="A29" s="16" t="s">
        <v>209</v>
      </c>
      <c r="B29" s="4">
        <v>3500</v>
      </c>
      <c r="C29" s="4">
        <v>51300</v>
      </c>
      <c r="D29" s="4">
        <v>-47800</v>
      </c>
      <c r="E29" s="4">
        <v>-2617690000</v>
      </c>
      <c r="F29" s="4">
        <f t="shared" si="0"/>
        <v>64330824041</v>
      </c>
      <c r="K29">
        <f>J29</f>
        <v>0</v>
      </c>
      <c r="R29" s="5">
        <v>-2.8799999999999999E-2</v>
      </c>
      <c r="S29" s="4">
        <v>1009372</v>
      </c>
      <c r="T29" s="4">
        <f t="shared" si="2"/>
        <v>632676</v>
      </c>
      <c r="U29" s="4">
        <f t="shared" si="3"/>
        <v>657121</v>
      </c>
    </row>
    <row r="30" spans="1:21" x14ac:dyDescent="0.2">
      <c r="A30" s="16" t="s">
        <v>208</v>
      </c>
      <c r="B30" s="4">
        <v>162700</v>
      </c>
      <c r="C30" s="4">
        <v>218300</v>
      </c>
      <c r="D30" s="4">
        <v>-55600</v>
      </c>
      <c r="E30" s="4">
        <v>-3044810000</v>
      </c>
      <c r="F30" s="4">
        <f t="shared" si="0"/>
        <v>66948514041</v>
      </c>
      <c r="R30" s="5">
        <v>5.5000000000000005E-3</v>
      </c>
      <c r="S30" s="4">
        <v>657121</v>
      </c>
      <c r="T30" s="4">
        <f t="shared" si="2"/>
        <v>695154.5</v>
      </c>
      <c r="U30" s="4">
        <f t="shared" si="3"/>
        <v>694984</v>
      </c>
    </row>
    <row r="31" spans="1:21" x14ac:dyDescent="0.2">
      <c r="A31" s="16" t="s">
        <v>207</v>
      </c>
      <c r="B31" s="4">
        <v>7100</v>
      </c>
      <c r="C31" s="4">
        <v>283100</v>
      </c>
      <c r="D31" s="4">
        <v>-276000</v>
      </c>
      <c r="E31" s="4">
        <v>-15229580000</v>
      </c>
      <c r="F31" s="4">
        <f t="shared" si="0"/>
        <v>69993324041</v>
      </c>
      <c r="R31" s="5">
        <v>-1.0700000000000001E-2</v>
      </c>
      <c r="S31" s="4">
        <v>694984</v>
      </c>
      <c r="T31" s="4">
        <f t="shared" si="2"/>
        <v>768051.5</v>
      </c>
      <c r="U31" s="4">
        <f t="shared" si="3"/>
        <v>748507</v>
      </c>
    </row>
    <row r="32" spans="1:21" x14ac:dyDescent="0.2">
      <c r="A32" s="16" t="s">
        <v>206</v>
      </c>
      <c r="B32" s="4">
        <v>195600</v>
      </c>
      <c r="C32" s="4">
        <v>600</v>
      </c>
      <c r="D32" s="4">
        <v>195000</v>
      </c>
      <c r="E32" s="4">
        <v>10772500000</v>
      </c>
      <c r="F32" s="4">
        <f t="shared" si="0"/>
        <v>85222904041</v>
      </c>
      <c r="R32" s="5">
        <v>2.0199999999999999E-2</v>
      </c>
      <c r="S32" s="4">
        <v>748507</v>
      </c>
      <c r="T32" s="4">
        <f t="shared" si="2"/>
        <v>1670540.5</v>
      </c>
      <c r="U32" s="4">
        <f t="shared" si="3"/>
        <v>765894</v>
      </c>
    </row>
    <row r="33" spans="1:21" x14ac:dyDescent="0.2">
      <c r="A33" s="16" t="s">
        <v>205</v>
      </c>
      <c r="B33" s="4">
        <v>202100</v>
      </c>
      <c r="C33" s="4">
        <v>246600</v>
      </c>
      <c r="D33" s="4">
        <v>-44500</v>
      </c>
      <c r="E33" s="4">
        <v>-2238910000</v>
      </c>
      <c r="F33" s="4">
        <f t="shared" si="0"/>
        <v>74450404041</v>
      </c>
      <c r="R33" s="5">
        <v>-3.3500000000000002E-2</v>
      </c>
      <c r="S33" s="4">
        <v>2117964</v>
      </c>
      <c r="T33" s="4">
        <f t="shared" si="2"/>
        <v>1161527.5</v>
      </c>
      <c r="U33" s="4">
        <f t="shared" si="3"/>
        <v>765894</v>
      </c>
    </row>
    <row r="34" spans="1:21" x14ac:dyDescent="0.2">
      <c r="A34" s="16" t="s">
        <v>204</v>
      </c>
      <c r="B34" s="4">
        <v>7000</v>
      </c>
      <c r="C34" s="4">
        <v>55600</v>
      </c>
      <c r="D34" s="4">
        <v>-48600</v>
      </c>
      <c r="E34" s="4">
        <v>-2737020000</v>
      </c>
      <c r="F34" s="4">
        <f t="shared" si="0"/>
        <v>76689314041</v>
      </c>
      <c r="R34" s="5">
        <v>-3.4999999999999996E-3</v>
      </c>
      <c r="S34" s="4">
        <v>952532</v>
      </c>
      <c r="T34" s="4">
        <f t="shared" si="2"/>
        <v>904431.5</v>
      </c>
      <c r="U34" s="4">
        <f t="shared" si="3"/>
        <v>608231</v>
      </c>
    </row>
    <row r="35" spans="1:21" x14ac:dyDescent="0.2">
      <c r="A35" s="16" t="s">
        <v>203</v>
      </c>
      <c r="B35" s="4">
        <v>150600</v>
      </c>
      <c r="C35" s="4">
        <v>27100</v>
      </c>
      <c r="D35" s="4">
        <v>123500</v>
      </c>
      <c r="E35" s="4">
        <v>7026030000</v>
      </c>
      <c r="F35" s="4">
        <f t="shared" si="0"/>
        <v>79426334041</v>
      </c>
      <c r="R35" s="5">
        <v>-1.04E-2</v>
      </c>
      <c r="S35" s="4">
        <v>765894</v>
      </c>
      <c r="T35" s="4">
        <f t="shared" si="2"/>
        <v>1030557.5</v>
      </c>
      <c r="U35" s="4">
        <f t="shared" si="3"/>
        <v>608231</v>
      </c>
    </row>
    <row r="36" spans="1:21" x14ac:dyDescent="0.2">
      <c r="A36" s="16" t="s">
        <v>202</v>
      </c>
      <c r="B36" s="4">
        <v>161000</v>
      </c>
      <c r="C36" s="4">
        <v>7100</v>
      </c>
      <c r="D36" s="4">
        <v>153900</v>
      </c>
      <c r="E36" s="4">
        <v>8724240000</v>
      </c>
      <c r="F36" s="4">
        <f t="shared" si="0"/>
        <v>72400304041</v>
      </c>
      <c r="R36" s="5">
        <v>3.9900000000000005E-2</v>
      </c>
      <c r="S36" s="4">
        <v>1163007</v>
      </c>
      <c r="T36" s="4">
        <f t="shared" si="2"/>
        <v>1276963.5</v>
      </c>
      <c r="U36" s="4">
        <f t="shared" si="3"/>
        <v>608231</v>
      </c>
    </row>
    <row r="37" spans="1:21" x14ac:dyDescent="0.2">
      <c r="A37" s="16" t="s">
        <v>201</v>
      </c>
      <c r="B37" s="4">
        <v>207900</v>
      </c>
      <c r="C37" s="4">
        <v>154700</v>
      </c>
      <c r="D37" s="4">
        <v>53200</v>
      </c>
      <c r="E37" s="4">
        <v>2869610000</v>
      </c>
      <c r="F37" s="4">
        <f t="shared" si="0"/>
        <v>63676064041</v>
      </c>
      <c r="R37" s="5">
        <v>1.29E-2</v>
      </c>
      <c r="S37" s="4">
        <v>936239</v>
      </c>
      <c r="T37" s="4">
        <f t="shared" si="2"/>
        <v>2212066</v>
      </c>
      <c r="U37" s="4">
        <f t="shared" si="3"/>
        <v>608231</v>
      </c>
    </row>
    <row r="38" spans="1:21" x14ac:dyDescent="0.2">
      <c r="A38" s="16" t="s">
        <v>200</v>
      </c>
      <c r="B38" s="4">
        <v>187400</v>
      </c>
      <c r="C38" s="4">
        <v>174400</v>
      </c>
      <c r="D38" s="4">
        <v>13000</v>
      </c>
      <c r="E38" s="4">
        <v>659850000</v>
      </c>
      <c r="F38" s="4">
        <f t="shared" si="0"/>
        <v>60806454041</v>
      </c>
      <c r="R38" s="5">
        <v>3.2199999999999999E-2</v>
      </c>
      <c r="S38" s="4">
        <v>2525405</v>
      </c>
      <c r="T38" s="4">
        <f t="shared" si="2"/>
        <v>608884</v>
      </c>
      <c r="U38" s="4">
        <f t="shared" si="3"/>
        <v>608231</v>
      </c>
    </row>
    <row r="39" spans="1:21" x14ac:dyDescent="0.2">
      <c r="A39" s="16" t="s">
        <v>199</v>
      </c>
      <c r="B39" s="4">
        <v>130800</v>
      </c>
      <c r="C39" s="4">
        <v>5600</v>
      </c>
      <c r="D39" s="4">
        <v>125200</v>
      </c>
      <c r="E39" s="4">
        <v>6587370000</v>
      </c>
      <c r="F39" s="4">
        <f t="shared" si="0"/>
        <v>60146604041</v>
      </c>
      <c r="R39" s="5">
        <v>1.3500000000000002E-2</v>
      </c>
      <c r="S39" s="4">
        <v>608231</v>
      </c>
      <c r="T39" s="4">
        <f t="shared" si="2"/>
        <v>661621.5</v>
      </c>
      <c r="U39" s="4">
        <f t="shared" si="3"/>
        <v>695325</v>
      </c>
    </row>
    <row r="40" spans="1:21" x14ac:dyDescent="0.2">
      <c r="A40" s="16" t="s">
        <v>198</v>
      </c>
      <c r="B40" s="4">
        <v>86100</v>
      </c>
      <c r="C40" s="4">
        <v>122800</v>
      </c>
      <c r="D40" s="4">
        <v>-36700</v>
      </c>
      <c r="E40" s="4">
        <v>-1903510000</v>
      </c>
      <c r="F40" s="4">
        <f t="shared" si="0"/>
        <v>53559234041</v>
      </c>
      <c r="R40" s="5">
        <v>0</v>
      </c>
      <c r="S40" s="4">
        <v>695325</v>
      </c>
      <c r="T40" s="4">
        <f t="shared" si="2"/>
        <v>692253.5</v>
      </c>
      <c r="U40" s="4">
        <f t="shared" si="3"/>
        <v>787596</v>
      </c>
    </row>
    <row r="41" spans="1:21" x14ac:dyDescent="0.2">
      <c r="A41" s="16" t="s">
        <v>197</v>
      </c>
      <c r="B41" s="4">
        <v>150900</v>
      </c>
      <c r="C41" s="4">
        <v>16400</v>
      </c>
      <c r="D41" s="4">
        <v>134500</v>
      </c>
      <c r="E41" s="4">
        <v>7066590000</v>
      </c>
      <c r="F41" s="4">
        <f t="shared" si="0"/>
        <v>55462744041</v>
      </c>
      <c r="R41" s="5">
        <v>2E-3</v>
      </c>
      <c r="S41" s="4">
        <v>787596</v>
      </c>
      <c r="T41" s="4">
        <f t="shared" si="2"/>
        <v>937735</v>
      </c>
      <c r="U41" s="4">
        <f t="shared" si="3"/>
        <v>898108</v>
      </c>
    </row>
    <row r="42" spans="1:21" x14ac:dyDescent="0.2">
      <c r="A42" s="16" t="s">
        <v>196</v>
      </c>
      <c r="B42" s="4">
        <v>42700</v>
      </c>
      <c r="C42" s="4">
        <v>28200</v>
      </c>
      <c r="D42" s="4">
        <v>14500</v>
      </c>
      <c r="E42" s="4">
        <v>724400000</v>
      </c>
      <c r="F42" s="4">
        <f t="shared" si="0"/>
        <v>48396154041</v>
      </c>
      <c r="R42" s="5">
        <v>2.3700000000000002E-2</v>
      </c>
      <c r="S42" s="4">
        <v>1223117</v>
      </c>
      <c r="T42" s="4">
        <f t="shared" si="2"/>
        <v>1154416</v>
      </c>
      <c r="U42" s="4">
        <f t="shared" si="3"/>
        <v>898108</v>
      </c>
    </row>
    <row r="43" spans="1:21" x14ac:dyDescent="0.2">
      <c r="A43" s="16" t="s">
        <v>195</v>
      </c>
      <c r="B43" s="4">
        <v>12400</v>
      </c>
      <c r="C43" s="4">
        <v>142100</v>
      </c>
      <c r="D43" s="4">
        <v>-129700</v>
      </c>
      <c r="E43" s="4">
        <v>-6956070000</v>
      </c>
      <c r="F43" s="4">
        <f t="shared" si="0"/>
        <v>47671754041</v>
      </c>
      <c r="R43" s="5">
        <v>-4.6900000000000004E-2</v>
      </c>
      <c r="S43" s="4">
        <v>1370523</v>
      </c>
      <c r="T43" s="4">
        <f t="shared" si="2"/>
        <v>1033889.5</v>
      </c>
      <c r="U43" s="4">
        <f t="shared" si="3"/>
        <v>609537</v>
      </c>
    </row>
    <row r="44" spans="1:21" x14ac:dyDescent="0.2">
      <c r="A44" s="16" t="s">
        <v>194</v>
      </c>
      <c r="B44" s="4">
        <v>2100</v>
      </c>
      <c r="C44" s="4">
        <v>9700</v>
      </c>
      <c r="D44" s="4">
        <v>-7600</v>
      </c>
      <c r="E44" s="4">
        <v>-397170000</v>
      </c>
      <c r="F44" s="4">
        <f t="shared" si="0"/>
        <v>54627824041</v>
      </c>
      <c r="R44" s="5">
        <v>1.9199999999999998E-2</v>
      </c>
      <c r="S44" s="4">
        <v>1042969</v>
      </c>
      <c r="T44" s="4">
        <f t="shared" si="2"/>
        <v>927479.5</v>
      </c>
      <c r="U44" s="4">
        <f t="shared" si="3"/>
        <v>609537</v>
      </c>
    </row>
    <row r="45" spans="1:21" x14ac:dyDescent="0.2">
      <c r="A45" s="16" t="s">
        <v>193</v>
      </c>
      <c r="B45" s="4">
        <v>52000</v>
      </c>
      <c r="C45" s="4">
        <v>75700</v>
      </c>
      <c r="D45" s="4">
        <v>-23700</v>
      </c>
      <c r="E45" s="4">
        <v>-1258980000</v>
      </c>
      <c r="F45" s="4">
        <f t="shared" si="0"/>
        <v>55024994041</v>
      </c>
      <c r="R45" s="5">
        <v>-7.4999999999999997E-3</v>
      </c>
      <c r="S45" s="4">
        <v>898108</v>
      </c>
      <c r="T45" s="4">
        <f t="shared" si="2"/>
        <v>1165051</v>
      </c>
      <c r="U45" s="4">
        <f t="shared" si="3"/>
        <v>596911</v>
      </c>
    </row>
    <row r="46" spans="1:21" x14ac:dyDescent="0.2">
      <c r="A46" s="16" t="s">
        <v>192</v>
      </c>
      <c r="B46" s="4">
        <v>264100</v>
      </c>
      <c r="C46" s="4">
        <v>11100</v>
      </c>
      <c r="D46" s="4">
        <v>253000</v>
      </c>
      <c r="E46" s="4">
        <v>13270890000</v>
      </c>
      <c r="F46" s="4">
        <f t="shared" si="0"/>
        <v>56283974041</v>
      </c>
      <c r="R46" s="5">
        <v>3.7499999999999999E-2</v>
      </c>
      <c r="S46" s="4">
        <v>1617688</v>
      </c>
      <c r="T46" s="4">
        <f t="shared" si="2"/>
        <v>1270236.5</v>
      </c>
      <c r="U46" s="4">
        <f t="shared" si="3"/>
        <v>596911</v>
      </c>
    </row>
    <row r="47" spans="1:21" x14ac:dyDescent="0.2">
      <c r="A47" s="16" t="s">
        <v>191</v>
      </c>
      <c r="B47" s="4">
        <v>115300</v>
      </c>
      <c r="C47" s="4">
        <v>11800</v>
      </c>
      <c r="D47" s="4">
        <v>103500</v>
      </c>
      <c r="E47" s="4">
        <v>5362480000</v>
      </c>
      <c r="F47" s="4">
        <f t="shared" si="0"/>
        <v>43013084041</v>
      </c>
      <c r="R47" s="5">
        <v>-1.3500000000000002E-2</v>
      </c>
      <c r="S47" s="4">
        <v>1898727</v>
      </c>
      <c r="T47" s="4">
        <f t="shared" si="2"/>
        <v>608189.5</v>
      </c>
      <c r="U47" s="4">
        <f t="shared" si="3"/>
        <v>596911</v>
      </c>
    </row>
    <row r="48" spans="1:21" x14ac:dyDescent="0.2">
      <c r="A48" s="16" t="s">
        <v>190</v>
      </c>
      <c r="B48" s="4">
        <v>122500</v>
      </c>
      <c r="C48" s="4">
        <v>8900</v>
      </c>
      <c r="D48" s="4">
        <v>113600</v>
      </c>
      <c r="E48" s="4">
        <v>5724150000</v>
      </c>
      <c r="F48" s="4">
        <f t="shared" si="0"/>
        <v>37650604041</v>
      </c>
      <c r="R48" s="5">
        <v>2.3900000000000001E-2</v>
      </c>
      <c r="S48" s="4">
        <v>609537</v>
      </c>
      <c r="T48" s="4">
        <f t="shared" si="2"/>
        <v>630392.5</v>
      </c>
      <c r="U48" s="4">
        <f t="shared" si="3"/>
        <v>596911</v>
      </c>
    </row>
    <row r="49" spans="1:21" x14ac:dyDescent="0.2">
      <c r="A49" s="16" t="s">
        <v>189</v>
      </c>
      <c r="B49" s="4">
        <v>2200</v>
      </c>
      <c r="C49" s="4">
        <v>38700</v>
      </c>
      <c r="D49" s="4">
        <v>-36500</v>
      </c>
      <c r="E49" s="4">
        <v>-1851440000</v>
      </c>
      <c r="F49" s="4">
        <f t="shared" si="0"/>
        <v>31926454041</v>
      </c>
      <c r="R49" s="5">
        <v>-5.8999999999999999E-3</v>
      </c>
      <c r="S49" s="4">
        <v>627918</v>
      </c>
      <c r="T49" s="4">
        <f t="shared" si="2"/>
        <v>646794</v>
      </c>
      <c r="U49" s="4">
        <f t="shared" si="3"/>
        <v>596911</v>
      </c>
    </row>
    <row r="50" spans="1:21" x14ac:dyDescent="0.2">
      <c r="A50" s="16" t="s">
        <v>188</v>
      </c>
      <c r="B50" s="4">
        <v>200</v>
      </c>
      <c r="C50" s="4">
        <v>40500</v>
      </c>
      <c r="D50" s="4">
        <v>-40300</v>
      </c>
      <c r="E50" s="4">
        <v>-2027750000</v>
      </c>
      <c r="F50" s="4">
        <f t="shared" si="0"/>
        <v>33777894041</v>
      </c>
      <c r="R50" s="5">
        <v>2E-3</v>
      </c>
      <c r="S50" s="4">
        <v>596911</v>
      </c>
      <c r="T50" s="4">
        <f t="shared" si="2"/>
        <v>1197818.5</v>
      </c>
      <c r="U50" s="4">
        <f t="shared" si="3"/>
        <v>652353</v>
      </c>
    </row>
    <row r="51" spans="1:21" x14ac:dyDescent="0.2">
      <c r="A51" s="16" t="s">
        <v>187</v>
      </c>
      <c r="B51" s="4">
        <v>24200</v>
      </c>
      <c r="C51" s="4">
        <v>9500</v>
      </c>
      <c r="D51" s="4">
        <v>14700</v>
      </c>
      <c r="E51" s="4">
        <v>743440000</v>
      </c>
      <c r="F51" s="4">
        <f t="shared" si="0"/>
        <v>35805644041</v>
      </c>
      <c r="R51" s="5">
        <v>6.0000000000000001E-3</v>
      </c>
      <c r="S51" s="4">
        <v>652353</v>
      </c>
      <c r="T51" s="4">
        <f t="shared" si="2"/>
        <v>896954.5</v>
      </c>
      <c r="U51" s="4">
        <f t="shared" si="3"/>
        <v>641746</v>
      </c>
    </row>
    <row r="52" spans="1:21" x14ac:dyDescent="0.2">
      <c r="A52" s="16" t="s">
        <v>186</v>
      </c>
      <c r="B52" s="4">
        <v>210900</v>
      </c>
      <c r="C52" s="4">
        <v>21500</v>
      </c>
      <c r="D52" s="4">
        <v>189400</v>
      </c>
      <c r="E52" s="4">
        <v>9554310000</v>
      </c>
      <c r="F52" s="4">
        <f t="shared" si="0"/>
        <v>35062204041</v>
      </c>
      <c r="R52" s="5">
        <v>4.0000000000000001E-3</v>
      </c>
      <c r="S52" s="4">
        <v>938309</v>
      </c>
      <c r="T52" s="4">
        <f t="shared" si="2"/>
        <v>897052.5</v>
      </c>
      <c r="U52" s="4">
        <f t="shared" si="3"/>
        <v>606842</v>
      </c>
    </row>
    <row r="53" spans="1:21" x14ac:dyDescent="0.2">
      <c r="A53" s="16" t="s">
        <v>185</v>
      </c>
      <c r="B53" s="4">
        <v>14000</v>
      </c>
      <c r="C53" s="4">
        <v>23600</v>
      </c>
      <c r="D53" s="4">
        <v>-9600</v>
      </c>
      <c r="E53" s="4">
        <v>-480430000</v>
      </c>
      <c r="F53" s="4">
        <f t="shared" si="0"/>
        <v>25507894041</v>
      </c>
      <c r="R53" s="5">
        <v>4.0999999999999995E-3</v>
      </c>
      <c r="S53" s="4">
        <v>1024810</v>
      </c>
      <c r="T53" s="4">
        <f t="shared" si="2"/>
        <v>1602597.5</v>
      </c>
      <c r="U53" s="4">
        <f t="shared" si="3"/>
        <v>606842</v>
      </c>
    </row>
    <row r="54" spans="1:21" x14ac:dyDescent="0.2">
      <c r="A54" s="16" t="s">
        <v>184</v>
      </c>
      <c r="B54" s="4">
        <v>14300</v>
      </c>
      <c r="C54" s="4">
        <v>10000</v>
      </c>
      <c r="D54" s="4">
        <v>4300</v>
      </c>
      <c r="E54" s="4">
        <v>210930000</v>
      </c>
      <c r="F54" s="4">
        <f t="shared" si="0"/>
        <v>25988324041</v>
      </c>
      <c r="R54" s="5">
        <v>5.74E-2</v>
      </c>
      <c r="S54" s="4">
        <v>956851</v>
      </c>
      <c r="T54" s="4">
        <f t="shared" si="2"/>
        <v>809475</v>
      </c>
      <c r="U54" s="4">
        <f t="shared" si="3"/>
        <v>606842</v>
      </c>
    </row>
    <row r="55" spans="1:21" x14ac:dyDescent="0.2">
      <c r="A55" s="16" t="s">
        <v>183</v>
      </c>
      <c r="B55" s="4">
        <v>9400</v>
      </c>
      <c r="C55" s="4">
        <v>10300</v>
      </c>
      <c r="D55" s="4">
        <v>-900</v>
      </c>
      <c r="E55" s="4">
        <v>-41730000</v>
      </c>
      <c r="F55" s="4">
        <f t="shared" si="0"/>
        <v>25777394041</v>
      </c>
      <c r="R55" s="5">
        <v>1.3000000000000001E-2</v>
      </c>
      <c r="S55" s="4">
        <v>712414</v>
      </c>
      <c r="T55" s="4">
        <f t="shared" si="2"/>
        <v>791720.5</v>
      </c>
      <c r="U55" s="4">
        <f t="shared" si="3"/>
        <v>606842</v>
      </c>
    </row>
    <row r="56" spans="1:21" x14ac:dyDescent="0.2">
      <c r="A56" s="16" t="s">
        <v>182</v>
      </c>
      <c r="B56" s="4">
        <v>15900</v>
      </c>
      <c r="C56" s="4">
        <v>164600</v>
      </c>
      <c r="D56" s="4">
        <v>-148700</v>
      </c>
      <c r="E56" s="4">
        <v>-6908752415</v>
      </c>
      <c r="F56" s="4">
        <f t="shared" si="0"/>
        <v>25819124041</v>
      </c>
      <c r="R56" s="5">
        <v>1.1000000000000001E-3</v>
      </c>
      <c r="S56" s="4">
        <v>641746</v>
      </c>
      <c r="T56" s="4">
        <f t="shared" si="2"/>
        <v>578958</v>
      </c>
      <c r="U56" s="4">
        <f t="shared" si="3"/>
        <v>606842</v>
      </c>
    </row>
    <row r="57" spans="1:21" x14ac:dyDescent="0.2">
      <c r="A57" s="16" t="s">
        <v>181</v>
      </c>
      <c r="B57" s="4">
        <v>12800</v>
      </c>
      <c r="C57" s="4">
        <v>83900</v>
      </c>
      <c r="D57" s="4">
        <v>-71100</v>
      </c>
      <c r="E57" s="4">
        <v>-3316820000</v>
      </c>
      <c r="F57" s="4">
        <f t="shared" si="0"/>
        <v>32727876456</v>
      </c>
      <c r="R57" s="5">
        <v>-7.4000000000000003E-3</v>
      </c>
      <c r="S57" s="4">
        <v>606842</v>
      </c>
      <c r="T57" s="4">
        <f t="shared" si="2"/>
        <v>1239055</v>
      </c>
      <c r="U57" s="4">
        <f t="shared" si="3"/>
        <v>632867</v>
      </c>
    </row>
    <row r="58" spans="1:21" x14ac:dyDescent="0.2">
      <c r="A58" s="16" t="s">
        <v>180</v>
      </c>
      <c r="B58" s="4">
        <v>26100</v>
      </c>
      <c r="C58" s="4">
        <v>18800</v>
      </c>
      <c r="D58" s="4">
        <v>7300</v>
      </c>
      <c r="E58" s="4">
        <v>333016456</v>
      </c>
      <c r="F58" s="4">
        <f t="shared" si="0"/>
        <v>36044696456</v>
      </c>
      <c r="R58" s="5">
        <v>6.8499999999999991E-2</v>
      </c>
      <c r="S58" s="4">
        <v>632867</v>
      </c>
      <c r="T58" s="4">
        <f t="shared" si="2"/>
        <v>743397.5</v>
      </c>
      <c r="U58" s="4">
        <f t="shared" si="3"/>
        <v>696677</v>
      </c>
    </row>
    <row r="59" spans="1:21" x14ac:dyDescent="0.2">
      <c r="A59" s="16" t="s">
        <v>179</v>
      </c>
      <c r="B59" s="4">
        <v>62500</v>
      </c>
      <c r="C59" s="4">
        <v>5800</v>
      </c>
      <c r="D59" s="4">
        <v>56700</v>
      </c>
      <c r="E59" s="4">
        <v>2435650000</v>
      </c>
      <c r="F59" s="4">
        <f t="shared" si="0"/>
        <v>35711680000</v>
      </c>
      <c r="R59" s="5">
        <v>3.4300000000000004E-2</v>
      </c>
      <c r="S59" s="4">
        <v>696677</v>
      </c>
      <c r="T59" s="4">
        <f t="shared" si="2"/>
        <v>1832054</v>
      </c>
      <c r="U59" s="4">
        <f t="shared" si="3"/>
        <v>769295</v>
      </c>
    </row>
    <row r="60" spans="1:21" x14ac:dyDescent="0.2">
      <c r="A60" s="16" t="s">
        <v>178</v>
      </c>
      <c r="B60" s="4">
        <v>306300</v>
      </c>
      <c r="C60" s="4">
        <v>4300</v>
      </c>
      <c r="D60" s="4">
        <v>302000</v>
      </c>
      <c r="E60" s="4">
        <v>13190060000</v>
      </c>
      <c r="F60" s="4">
        <f t="shared" si="0"/>
        <v>33276030000</v>
      </c>
      <c r="R60" s="5">
        <v>-6.9199999999999998E-2</v>
      </c>
      <c r="S60" s="4">
        <v>1743284</v>
      </c>
      <c r="T60" s="4">
        <f t="shared" si="2"/>
        <v>1120325.5</v>
      </c>
      <c r="U60" s="4">
        <f t="shared" si="3"/>
        <v>769295</v>
      </c>
    </row>
    <row r="61" spans="1:21" x14ac:dyDescent="0.2">
      <c r="A61" s="16" t="s">
        <v>177</v>
      </c>
      <c r="B61" s="4">
        <v>44800</v>
      </c>
      <c r="C61" s="4">
        <v>94600</v>
      </c>
      <c r="D61" s="4">
        <v>-49800</v>
      </c>
      <c r="E61" s="4">
        <v>-2443330000</v>
      </c>
      <c r="F61" s="4">
        <f t="shared" si="0"/>
        <v>20085970000</v>
      </c>
      <c r="R61" s="5">
        <v>-6.9500000000000006E-2</v>
      </c>
      <c r="S61" s="4">
        <v>855600</v>
      </c>
      <c r="T61" s="4">
        <f t="shared" si="2"/>
        <v>1128917</v>
      </c>
      <c r="U61" s="4">
        <f t="shared" si="3"/>
        <v>551074</v>
      </c>
    </row>
    <row r="62" spans="1:21" x14ac:dyDescent="0.2">
      <c r="A62" s="16" t="s">
        <v>176</v>
      </c>
      <c r="B62" s="4">
        <v>127500</v>
      </c>
      <c r="C62" s="4">
        <v>6000</v>
      </c>
      <c r="D62" s="4">
        <v>121500</v>
      </c>
      <c r="E62" s="4">
        <v>5811470000</v>
      </c>
      <c r="F62" s="4">
        <f t="shared" si="0"/>
        <v>22529300000</v>
      </c>
      <c r="R62" s="5">
        <v>3.61E-2</v>
      </c>
      <c r="S62" s="4">
        <v>769295</v>
      </c>
      <c r="T62" s="4">
        <f t="shared" si="2"/>
        <v>1757101.5</v>
      </c>
      <c r="U62" s="4">
        <f t="shared" si="3"/>
        <v>551074</v>
      </c>
    </row>
    <row r="63" spans="1:21" x14ac:dyDescent="0.2">
      <c r="A63" s="16" t="s">
        <v>175</v>
      </c>
      <c r="B63" s="4">
        <v>144700</v>
      </c>
      <c r="C63" s="4">
        <v>17900</v>
      </c>
      <c r="D63" s="4">
        <v>126800</v>
      </c>
      <c r="E63" s="4">
        <v>6016590000</v>
      </c>
      <c r="F63" s="4">
        <f t="shared" si="0"/>
        <v>16717830000</v>
      </c>
      <c r="R63" s="5">
        <v>-6.7099999999999993E-2</v>
      </c>
      <c r="S63" s="4">
        <v>2248344</v>
      </c>
      <c r="T63" s="4">
        <f t="shared" si="2"/>
        <v>944365</v>
      </c>
      <c r="U63" s="4">
        <f t="shared" si="3"/>
        <v>551074</v>
      </c>
    </row>
    <row r="64" spans="1:21" x14ac:dyDescent="0.2">
      <c r="A64" s="16" t="s">
        <v>174</v>
      </c>
      <c r="B64" s="4">
        <v>9100</v>
      </c>
      <c r="C64" s="4">
        <v>57200</v>
      </c>
      <c r="D64" s="4">
        <v>-48100</v>
      </c>
      <c r="E64" s="4">
        <v>-2462280000</v>
      </c>
      <c r="F64" s="4">
        <f t="shared" si="0"/>
        <v>10701240000</v>
      </c>
      <c r="R64" s="5">
        <v>0</v>
      </c>
      <c r="S64" s="4">
        <v>906536</v>
      </c>
      <c r="T64" s="4">
        <f t="shared" si="2"/>
        <v>1143933</v>
      </c>
      <c r="U64" s="4">
        <f t="shared" si="3"/>
        <v>551074</v>
      </c>
    </row>
    <row r="65" spans="1:21" x14ac:dyDescent="0.2">
      <c r="A65" s="16" t="s">
        <v>173</v>
      </c>
      <c r="B65" s="4">
        <v>24500</v>
      </c>
      <c r="C65" s="4">
        <v>31100</v>
      </c>
      <c r="D65" s="4">
        <v>-6600</v>
      </c>
      <c r="E65" s="4">
        <v>-323190000</v>
      </c>
      <c r="F65" s="4">
        <f t="shared" si="0"/>
        <v>13163520000</v>
      </c>
      <c r="R65" s="5">
        <v>2.3300000000000001E-2</v>
      </c>
      <c r="S65" s="4">
        <v>941695</v>
      </c>
      <c r="T65" s="4">
        <f t="shared" si="2"/>
        <v>934295</v>
      </c>
      <c r="U65" s="4">
        <f t="shared" si="3"/>
        <v>551074</v>
      </c>
    </row>
    <row r="66" spans="1:21" x14ac:dyDescent="0.2">
      <c r="A66" s="16" t="s">
        <v>172</v>
      </c>
      <c r="B66" s="4">
        <v>17000</v>
      </c>
      <c r="C66" s="4">
        <v>88300</v>
      </c>
      <c r="D66" s="4">
        <v>-71300</v>
      </c>
      <c r="E66" s="4">
        <v>-3523670000</v>
      </c>
      <c r="F66" s="4">
        <f t="shared" si="0"/>
        <v>13486710000</v>
      </c>
      <c r="R66" s="5">
        <v>-1.09E-2</v>
      </c>
      <c r="S66" s="4">
        <v>551074</v>
      </c>
      <c r="T66" s="4">
        <f t="shared" si="2"/>
        <v>1572355</v>
      </c>
      <c r="U66" s="4">
        <f t="shared" si="3"/>
        <v>790118</v>
      </c>
    </row>
    <row r="67" spans="1:21" x14ac:dyDescent="0.2">
      <c r="A67" s="16" t="s">
        <v>171</v>
      </c>
      <c r="B67" s="4">
        <v>26600</v>
      </c>
      <c r="C67" s="4">
        <v>34600</v>
      </c>
      <c r="D67" s="4">
        <v>-8000</v>
      </c>
      <c r="E67" s="4">
        <v>-418960000</v>
      </c>
      <c r="F67" s="4">
        <f t="shared" si="0"/>
        <v>17010380000</v>
      </c>
      <c r="R67" s="5">
        <v>3.9599999999999996E-2</v>
      </c>
      <c r="S67" s="4">
        <v>1845243</v>
      </c>
      <c r="T67" s="4">
        <f t="shared" si="2"/>
        <v>793196.5</v>
      </c>
      <c r="U67" s="4">
        <f t="shared" si="3"/>
        <v>790118</v>
      </c>
    </row>
    <row r="68" spans="1:21" x14ac:dyDescent="0.2">
      <c r="A68" s="16" t="s">
        <v>170</v>
      </c>
      <c r="B68" s="4">
        <v>30400</v>
      </c>
      <c r="C68" s="4">
        <v>37900</v>
      </c>
      <c r="D68" s="4">
        <v>-7500</v>
      </c>
      <c r="E68" s="4">
        <v>-368090000</v>
      </c>
      <c r="F68" s="4">
        <f t="shared" si="0"/>
        <v>17429340000</v>
      </c>
      <c r="R68" s="5">
        <v>-2.53E-2</v>
      </c>
      <c r="S68" s="4">
        <v>790118</v>
      </c>
      <c r="T68" s="4">
        <f t="shared" si="2"/>
        <v>2027020.5</v>
      </c>
      <c r="U68" s="4">
        <f t="shared" si="3"/>
        <v>982194</v>
      </c>
    </row>
    <row r="69" spans="1:21" x14ac:dyDescent="0.2">
      <c r="A69" s="16" t="s">
        <v>169</v>
      </c>
      <c r="B69" s="4">
        <v>96900</v>
      </c>
      <c r="C69" s="4">
        <v>21500</v>
      </c>
      <c r="D69" s="4">
        <v>75400</v>
      </c>
      <c r="E69" s="4">
        <v>3728740000</v>
      </c>
      <c r="F69" s="4">
        <f t="shared" si="0"/>
        <v>17797430000</v>
      </c>
      <c r="R69" s="5">
        <v>0</v>
      </c>
      <c r="S69" s="4">
        <v>1920824</v>
      </c>
      <c r="T69" s="4">
        <f t="shared" si="2"/>
        <v>973094.5</v>
      </c>
      <c r="U69" s="4">
        <f t="shared" si="3"/>
        <v>982194</v>
      </c>
    </row>
    <row r="70" spans="1:21" x14ac:dyDescent="0.2">
      <c r="A70" s="16" t="s">
        <v>168</v>
      </c>
      <c r="B70" s="4">
        <v>35300</v>
      </c>
      <c r="C70" s="4">
        <v>700</v>
      </c>
      <c r="D70" s="4">
        <v>34600</v>
      </c>
      <c r="E70" s="4">
        <v>1825450000</v>
      </c>
      <c r="F70" s="4">
        <f t="shared" si="0"/>
        <v>14068690000</v>
      </c>
      <c r="R70" s="5">
        <v>-6.88E-2</v>
      </c>
      <c r="S70" s="4">
        <v>1385051</v>
      </c>
      <c r="T70" s="4">
        <f t="shared" si="2"/>
        <v>1321591</v>
      </c>
      <c r="U70" s="4">
        <f t="shared" si="3"/>
        <v>982194</v>
      </c>
    </row>
    <row r="71" spans="1:21" x14ac:dyDescent="0.2">
      <c r="A71" s="16" t="s">
        <v>167</v>
      </c>
      <c r="B71" s="4">
        <v>87000</v>
      </c>
      <c r="C71" s="4">
        <v>146500</v>
      </c>
      <c r="D71" s="4">
        <v>-59500</v>
      </c>
      <c r="E71" s="4">
        <v>-3258220000</v>
      </c>
      <c r="F71" s="4">
        <f t="shared" si="0"/>
        <v>12243240000</v>
      </c>
      <c r="R71" s="5">
        <v>-1.8500000000000003E-2</v>
      </c>
      <c r="S71" s="4">
        <v>1488539</v>
      </c>
      <c r="T71" s="4">
        <f>AVERAGE(S72,S81)</f>
        <v>821115</v>
      </c>
      <c r="U71" s="4">
        <f t="shared" si="3"/>
        <v>982194</v>
      </c>
    </row>
    <row r="72" spans="1:21" x14ac:dyDescent="0.2">
      <c r="A72" s="16" t="s">
        <v>166</v>
      </c>
      <c r="B72" s="4">
        <v>34000</v>
      </c>
      <c r="C72" s="4">
        <v>2800</v>
      </c>
      <c r="D72" s="4">
        <v>31200</v>
      </c>
      <c r="E72" s="4">
        <v>1659750000</v>
      </c>
      <c r="F72" s="4">
        <f t="shared" si="0"/>
        <v>15501460000</v>
      </c>
      <c r="R72" s="5">
        <v>2.2799999999999997E-2</v>
      </c>
      <c r="S72" s="4">
        <v>1265859</v>
      </c>
      <c r="U72" s="4">
        <f t="shared" si="3"/>
        <v>796275</v>
      </c>
    </row>
    <row r="73" spans="1:21" x14ac:dyDescent="0.2">
      <c r="A73" s="16" t="s">
        <v>165</v>
      </c>
      <c r="B73" s="4">
        <v>29100</v>
      </c>
      <c r="C73" s="4">
        <v>5700</v>
      </c>
      <c r="D73" s="4">
        <v>23400</v>
      </c>
      <c r="E73" s="4">
        <v>1249100000</v>
      </c>
      <c r="F73" s="4">
        <f t="shared" si="0"/>
        <v>13841710000</v>
      </c>
      <c r="R73" s="5">
        <v>5.7999999999999996E-3</v>
      </c>
      <c r="S73" s="4">
        <v>982194</v>
      </c>
      <c r="U73" s="4">
        <f t="shared" ref="U73:U75" si="4">MIN(S74:S78)</f>
        <v>796275</v>
      </c>
    </row>
    <row r="74" spans="1:21" x14ac:dyDescent="0.2">
      <c r="A74" s="16" t="s">
        <v>164</v>
      </c>
      <c r="B74" s="4">
        <v>33300</v>
      </c>
      <c r="C74" s="4">
        <v>3700</v>
      </c>
      <c r="D74" s="4">
        <v>29600</v>
      </c>
      <c r="E74" s="4">
        <v>1547460000</v>
      </c>
      <c r="F74" s="4">
        <f t="shared" si="0"/>
        <v>12592610000</v>
      </c>
      <c r="R74" s="5">
        <v>3.3500000000000002E-2</v>
      </c>
      <c r="S74" s="4">
        <v>1346171</v>
      </c>
      <c r="U74" s="4">
        <f t="shared" si="4"/>
        <v>561138</v>
      </c>
    </row>
    <row r="75" spans="1:21" x14ac:dyDescent="0.2">
      <c r="A75" s="16" t="s">
        <v>163</v>
      </c>
      <c r="B75" s="4">
        <v>91300</v>
      </c>
      <c r="C75" s="4">
        <v>18100</v>
      </c>
      <c r="D75" s="4">
        <v>73200</v>
      </c>
      <c r="E75" s="4">
        <v>3797030000</v>
      </c>
      <c r="F75" s="4">
        <f t="shared" si="0"/>
        <v>11045150000</v>
      </c>
      <c r="R75" s="5">
        <v>-3.9000000000000003E-3</v>
      </c>
      <c r="S75" s="4">
        <v>1317516</v>
      </c>
      <c r="U75" s="4">
        <f t="shared" si="4"/>
        <v>561138</v>
      </c>
    </row>
    <row r="76" spans="1:21" x14ac:dyDescent="0.2">
      <c r="A76" s="16" t="s">
        <v>162</v>
      </c>
      <c r="B76" s="4">
        <v>22100</v>
      </c>
      <c r="C76" s="4">
        <v>20500</v>
      </c>
      <c r="D76" s="4">
        <v>1600</v>
      </c>
      <c r="E76" s="4">
        <v>94440000</v>
      </c>
      <c r="F76" s="4">
        <f t="shared" si="0"/>
        <v>7248120000</v>
      </c>
      <c r="R76" s="5">
        <v>0</v>
      </c>
      <c r="S76" s="4">
        <v>1299467</v>
      </c>
      <c r="U76" s="4">
        <f>MIN(S77:S81)</f>
        <v>376371</v>
      </c>
    </row>
    <row r="77" spans="1:21" x14ac:dyDescent="0.2">
      <c r="A77" s="16" t="s">
        <v>161</v>
      </c>
      <c r="B77" s="4">
        <v>19000</v>
      </c>
      <c r="C77" s="4">
        <v>51300</v>
      </c>
      <c r="D77" s="4">
        <v>-32300</v>
      </c>
      <c r="E77" s="4">
        <v>-1611990000</v>
      </c>
      <c r="F77" s="4">
        <f t="shared" si="0"/>
        <v>7153680000</v>
      </c>
      <c r="R77" s="5">
        <v>1.6E-2</v>
      </c>
      <c r="S77" s="4">
        <v>796275</v>
      </c>
    </row>
    <row r="78" spans="1:21" x14ac:dyDescent="0.2">
      <c r="A78" s="16" t="s">
        <v>160</v>
      </c>
      <c r="B78" s="4">
        <v>15900</v>
      </c>
      <c r="C78" s="4">
        <v>33800</v>
      </c>
      <c r="D78" s="4">
        <v>-17900</v>
      </c>
      <c r="E78" s="4">
        <v>-895870000</v>
      </c>
      <c r="F78" s="4">
        <f t="shared" si="0"/>
        <v>8765670000</v>
      </c>
      <c r="R78" s="5">
        <v>5.91E-2</v>
      </c>
      <c r="S78" s="4">
        <v>2133217</v>
      </c>
    </row>
    <row r="79" spans="1:21" x14ac:dyDescent="0.2">
      <c r="A79" s="16" t="s">
        <v>159</v>
      </c>
      <c r="B79" s="4">
        <v>30100</v>
      </c>
      <c r="C79" s="4">
        <v>900</v>
      </c>
      <c r="D79" s="4">
        <v>29200</v>
      </c>
      <c r="E79" s="4">
        <v>1376170000</v>
      </c>
      <c r="F79" s="4">
        <f t="shared" si="0"/>
        <v>9661540000</v>
      </c>
      <c r="R79" s="5">
        <v>3.39E-2</v>
      </c>
      <c r="S79" s="4">
        <v>561138</v>
      </c>
    </row>
    <row r="80" spans="1:21" x14ac:dyDescent="0.2">
      <c r="A80" s="16" t="s">
        <v>158</v>
      </c>
      <c r="B80" s="4">
        <v>235900</v>
      </c>
      <c r="C80" s="4">
        <v>41400</v>
      </c>
      <c r="D80" s="4">
        <v>194500</v>
      </c>
      <c r="E80" s="4">
        <v>8941210000</v>
      </c>
      <c r="F80" s="4">
        <f>E80+F81</f>
        <v>8285370000</v>
      </c>
      <c r="R80" s="5">
        <v>-2.6499999999999999E-2</v>
      </c>
      <c r="S80" s="4">
        <v>1154643</v>
      </c>
    </row>
    <row r="81" spans="1:22" x14ac:dyDescent="0.2">
      <c r="A81" s="16" t="s">
        <v>157</v>
      </c>
      <c r="B81" s="4">
        <v>23900</v>
      </c>
      <c r="C81" s="4">
        <v>37700</v>
      </c>
      <c r="D81" s="4">
        <v>-13800</v>
      </c>
      <c r="E81" s="4">
        <v>-655840000</v>
      </c>
      <c r="F81" s="4">
        <f>E81</f>
        <v>-655840000</v>
      </c>
      <c r="R81" s="5">
        <v>1.5100000000000001E-2</v>
      </c>
      <c r="S81" s="4">
        <v>376371</v>
      </c>
    </row>
    <row r="82" spans="1:22" x14ac:dyDescent="0.2">
      <c r="A82" s="2"/>
      <c r="B82" s="4"/>
      <c r="C82" s="4"/>
      <c r="D82" s="4"/>
      <c r="E82" s="4"/>
      <c r="F82" s="4">
        <f>E82</f>
        <v>0</v>
      </c>
      <c r="G82" s="4"/>
      <c r="H82" s="4"/>
      <c r="I82" s="4"/>
      <c r="J82" s="4"/>
      <c r="K82" s="4"/>
      <c r="L82" s="4"/>
      <c r="M82" s="4"/>
      <c r="N82" s="4"/>
      <c r="O82" s="4"/>
      <c r="P82" s="4"/>
      <c r="Q82" s="4"/>
      <c r="R82" s="4"/>
      <c r="S82" s="4"/>
      <c r="T82" s="5"/>
      <c r="U82" s="5"/>
      <c r="V82" s="5"/>
    </row>
    <row r="83" spans="1:22" x14ac:dyDescent="0.2">
      <c r="A83" s="2"/>
      <c r="B83" s="4"/>
      <c r="C83" s="4"/>
      <c r="D83" s="4"/>
      <c r="E83" s="4"/>
      <c r="F83" s="4"/>
      <c r="G83" s="4"/>
      <c r="H83" s="4"/>
      <c r="I83" s="4"/>
      <c r="J83" s="4"/>
      <c r="K83" s="4"/>
      <c r="L83" s="4"/>
      <c r="M83" s="4"/>
      <c r="N83" s="4"/>
      <c r="O83" s="4"/>
      <c r="P83" s="4"/>
      <c r="Q83" s="4"/>
      <c r="R83" s="4"/>
      <c r="S83" s="4"/>
      <c r="T83" s="5"/>
      <c r="U83" s="5"/>
      <c r="V83" s="5"/>
    </row>
    <row r="84" spans="1:22" x14ac:dyDescent="0.2">
      <c r="A84" s="2"/>
      <c r="B84" s="4"/>
      <c r="C84" s="4"/>
      <c r="D84" s="4"/>
      <c r="E84" s="4"/>
      <c r="F84" s="4"/>
      <c r="G84" s="4"/>
      <c r="H84" s="4"/>
      <c r="I84" s="4"/>
      <c r="J84" s="4"/>
      <c r="K84" s="4"/>
      <c r="L84" s="4"/>
      <c r="M84" s="4"/>
      <c r="N84" s="4"/>
      <c r="O84" s="4"/>
      <c r="P84" s="4"/>
      <c r="Q84" s="4"/>
      <c r="R84" s="4"/>
      <c r="S84" s="4"/>
      <c r="T84" s="5"/>
      <c r="U84" s="5"/>
      <c r="V84" s="5"/>
    </row>
    <row r="85" spans="1:22" x14ac:dyDescent="0.2">
      <c r="A85" s="2"/>
      <c r="B85" s="4"/>
      <c r="C85" s="4"/>
      <c r="D85" s="4"/>
      <c r="E85" s="4"/>
      <c r="F85" s="4"/>
      <c r="G85" s="4"/>
      <c r="H85" s="4"/>
      <c r="I85" s="4"/>
      <c r="J85" s="4"/>
      <c r="K85" s="4"/>
      <c r="L85" s="4"/>
      <c r="M85" s="4"/>
      <c r="N85" s="4"/>
      <c r="O85" s="4"/>
      <c r="P85" s="4"/>
      <c r="Q85" s="4"/>
      <c r="R85" s="4"/>
      <c r="S85" s="4"/>
      <c r="T85" s="5"/>
      <c r="U85" s="5"/>
      <c r="V85" s="5"/>
    </row>
    <row r="86" spans="1:22" x14ac:dyDescent="0.2">
      <c r="A86" s="2"/>
      <c r="B86" s="4"/>
      <c r="C86" s="4"/>
      <c r="D86" s="4"/>
      <c r="E86" s="4"/>
      <c r="F86" s="4"/>
      <c r="G86" s="4"/>
      <c r="H86" s="4"/>
      <c r="I86" s="4"/>
      <c r="J86" s="4"/>
      <c r="K86" s="4"/>
      <c r="L86" s="4"/>
      <c r="M86" s="4"/>
      <c r="N86" s="4"/>
      <c r="O86" s="4"/>
      <c r="P86" s="4"/>
      <c r="Q86" s="4"/>
      <c r="R86" s="4"/>
      <c r="S86" s="4"/>
      <c r="T86" s="5"/>
      <c r="U86" s="5"/>
      <c r="V86" s="5"/>
    </row>
    <row r="87" spans="1:22" x14ac:dyDescent="0.2">
      <c r="A87" s="2"/>
      <c r="B87" s="4"/>
      <c r="C87" s="4"/>
      <c r="D87" s="4"/>
      <c r="E87" s="4"/>
      <c r="F87" s="4"/>
      <c r="G87" s="4"/>
      <c r="H87" s="4"/>
      <c r="I87" s="4"/>
      <c r="J87" s="4"/>
      <c r="K87" s="4"/>
      <c r="L87" s="4"/>
      <c r="M87" s="4"/>
      <c r="N87" s="4"/>
      <c r="O87" s="4"/>
      <c r="P87" s="4"/>
      <c r="Q87" s="4"/>
      <c r="R87" s="4"/>
      <c r="S87" s="4"/>
      <c r="T87" s="5"/>
      <c r="U87" s="5"/>
      <c r="V87" s="5"/>
    </row>
    <row r="88" spans="1:22" x14ac:dyDescent="0.2">
      <c r="A88" s="2"/>
      <c r="B88" s="4"/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5"/>
      <c r="U88" s="5"/>
      <c r="V88" s="5"/>
    </row>
    <row r="89" spans="1:22" x14ac:dyDescent="0.2">
      <c r="A89" s="2"/>
      <c r="B89" s="4"/>
      <c r="C89" s="4"/>
      <c r="D89" s="4"/>
      <c r="E89" s="4"/>
      <c r="F89" s="4"/>
      <c r="G89" s="4"/>
      <c r="H89" s="4"/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  <c r="T89" s="5"/>
      <c r="U89" s="5"/>
      <c r="V89" s="5"/>
    </row>
    <row r="90" spans="1:22" x14ac:dyDescent="0.2">
      <c r="A90" s="2"/>
      <c r="B90" s="4"/>
      <c r="C90" s="4"/>
      <c r="D90" s="4"/>
      <c r="E90" s="4"/>
      <c r="F90" s="4"/>
      <c r="G90" s="4"/>
      <c r="H90" s="4"/>
      <c r="I90" s="4"/>
      <c r="J90" s="4"/>
      <c r="K90" s="4"/>
      <c r="L90" s="4"/>
      <c r="M90" s="4"/>
      <c r="N90" s="4"/>
      <c r="O90" s="4"/>
      <c r="P90" s="4"/>
      <c r="Q90" s="4"/>
      <c r="R90" s="4"/>
      <c r="S90" s="4"/>
      <c r="T90" s="5"/>
      <c r="U90" s="5"/>
      <c r="V90" s="5"/>
    </row>
    <row r="91" spans="1:22" x14ac:dyDescent="0.2">
      <c r="A91" s="2"/>
      <c r="B91" s="4"/>
      <c r="C91" s="4"/>
      <c r="D91" s="4"/>
      <c r="E91" s="4"/>
      <c r="F91" s="4"/>
      <c r="G91" s="4"/>
      <c r="H91" s="4"/>
      <c r="I91" s="4"/>
      <c r="J91" s="4"/>
      <c r="K91" s="4"/>
      <c r="L91" s="4"/>
      <c r="M91" s="4"/>
      <c r="N91" s="4"/>
      <c r="O91" s="4"/>
      <c r="P91" s="4"/>
      <c r="Q91" s="4"/>
      <c r="R91" s="4"/>
      <c r="S91" s="4"/>
      <c r="T91" s="5"/>
      <c r="U91" s="5"/>
      <c r="V91" s="5"/>
    </row>
    <row r="92" spans="1:22" x14ac:dyDescent="0.2">
      <c r="A92" s="6"/>
      <c r="B92" s="4"/>
      <c r="C92" s="4"/>
      <c r="D92" s="4"/>
      <c r="E92" s="4"/>
      <c r="F92" s="4"/>
      <c r="G92" s="4"/>
      <c r="H92" s="4"/>
      <c r="I92" s="4"/>
      <c r="J92" s="4"/>
      <c r="K92" s="4"/>
      <c r="L92" s="4"/>
      <c r="M92" s="4"/>
      <c r="N92" s="4"/>
      <c r="O92" s="4"/>
      <c r="P92" s="4"/>
      <c r="Q92" s="4"/>
      <c r="R92" s="4"/>
      <c r="S92" s="4"/>
      <c r="T92" s="5"/>
      <c r="U92" s="5"/>
      <c r="V92" s="5"/>
    </row>
    <row r="93" spans="1:22" x14ac:dyDescent="0.2">
      <c r="A93" s="6"/>
      <c r="B93" s="4"/>
      <c r="C93" s="4"/>
      <c r="D93" s="4"/>
      <c r="E93" s="4"/>
      <c r="F93" s="4"/>
      <c r="G93" s="4"/>
      <c r="H93" s="4"/>
      <c r="I93" s="4"/>
      <c r="J93" s="4"/>
      <c r="K93" s="4"/>
      <c r="L93" s="4"/>
      <c r="M93" s="4"/>
      <c r="N93" s="4"/>
      <c r="O93" s="4"/>
      <c r="P93" s="4"/>
      <c r="Q93" s="4"/>
      <c r="R93" s="4"/>
      <c r="S93" s="4"/>
      <c r="T93" s="5"/>
      <c r="U93" s="5"/>
      <c r="V93" s="5"/>
    </row>
    <row r="94" spans="1:22" x14ac:dyDescent="0.2">
      <c r="A94" s="6"/>
      <c r="B94" s="4"/>
      <c r="C94" s="4"/>
      <c r="D94" s="4"/>
      <c r="E94" s="4"/>
      <c r="F94" s="4"/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5"/>
      <c r="U94" s="5"/>
      <c r="V94" s="5"/>
    </row>
    <row r="95" spans="1:22" x14ac:dyDescent="0.2">
      <c r="A95" s="6"/>
      <c r="B95" s="4"/>
      <c r="C95" s="4"/>
      <c r="D95" s="4"/>
      <c r="E95" s="4"/>
      <c r="F95" s="4"/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5"/>
      <c r="U95" s="5"/>
      <c r="V95" s="5"/>
    </row>
    <row r="96" spans="1:22" x14ac:dyDescent="0.2">
      <c r="A96" s="6"/>
      <c r="B96" s="4"/>
      <c r="C96" s="4"/>
      <c r="D96" s="4"/>
      <c r="E96" s="4"/>
      <c r="F96" s="4"/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5"/>
      <c r="U96" s="5"/>
      <c r="V96" s="5"/>
    </row>
    <row r="97" spans="1:22" x14ac:dyDescent="0.2">
      <c r="A97" s="6"/>
      <c r="B97" s="4"/>
      <c r="C97" s="4"/>
      <c r="D97" s="4"/>
      <c r="E97" s="4"/>
      <c r="F97" s="4"/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5"/>
      <c r="U97" s="5"/>
      <c r="V97" s="5"/>
    </row>
    <row r="98" spans="1:22" x14ac:dyDescent="0.2">
      <c r="A98" s="6"/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5"/>
      <c r="U98" s="5"/>
      <c r="V98" s="5"/>
    </row>
    <row r="99" spans="1:22" x14ac:dyDescent="0.2">
      <c r="A99" s="6"/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5"/>
      <c r="U99" s="5"/>
      <c r="V99" s="5"/>
    </row>
    <row r="100" spans="1:22" x14ac:dyDescent="0.2">
      <c r="A100" s="6"/>
      <c r="B100" s="4"/>
      <c r="C100" s="4"/>
      <c r="D100" s="4"/>
      <c r="E100" s="4"/>
      <c r="F100" s="4"/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5"/>
      <c r="U100" s="5"/>
      <c r="V100" s="5"/>
    </row>
    <row r="101" spans="1:22" x14ac:dyDescent="0.2">
      <c r="A101" s="6"/>
      <c r="B101" s="4"/>
      <c r="C101" s="4"/>
      <c r="D101" s="4"/>
      <c r="E101" s="4"/>
      <c r="F101" s="4"/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5"/>
      <c r="U101" s="5"/>
      <c r="V101" s="5"/>
    </row>
    <row r="102" spans="1:22" x14ac:dyDescent="0.2">
      <c r="A102" s="2"/>
      <c r="B102" s="4"/>
      <c r="C102" s="4"/>
      <c r="D102" s="4"/>
      <c r="E102" s="4"/>
      <c r="F102" s="4"/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5"/>
      <c r="U102" s="5"/>
      <c r="V102" s="5"/>
    </row>
    <row r="103" spans="1:22" x14ac:dyDescent="0.2">
      <c r="A103" s="2"/>
      <c r="B103" s="4"/>
      <c r="C103" s="4"/>
      <c r="D103" s="4"/>
      <c r="E103" s="4"/>
      <c r="F103" s="4"/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5"/>
      <c r="U103" s="5"/>
      <c r="V103" s="5"/>
    </row>
    <row r="104" spans="1:22" x14ac:dyDescent="0.2">
      <c r="A104" s="6"/>
      <c r="B104" s="4"/>
      <c r="C104" s="4"/>
      <c r="D104" s="4"/>
      <c r="E104" s="4"/>
      <c r="F104" s="4"/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5"/>
      <c r="U104" s="5"/>
      <c r="V104" s="5"/>
    </row>
    <row r="105" spans="1:22" x14ac:dyDescent="0.2">
      <c r="A105" s="6"/>
      <c r="B105" s="4"/>
      <c r="C105" s="4"/>
      <c r="D105" s="4"/>
      <c r="E105" s="4"/>
      <c r="F105" s="4"/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5"/>
      <c r="U105" s="5"/>
      <c r="V105" s="5"/>
    </row>
    <row r="106" spans="1:22" x14ac:dyDescent="0.2">
      <c r="A106" s="6"/>
      <c r="B106" s="4"/>
      <c r="C106" s="4"/>
      <c r="D106" s="4"/>
      <c r="E106" s="4"/>
      <c r="F106" s="4"/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5"/>
      <c r="U106" s="5"/>
      <c r="V106" s="5"/>
    </row>
    <row r="107" spans="1:22" x14ac:dyDescent="0.2">
      <c r="A107" s="6"/>
      <c r="B107" s="4"/>
      <c r="C107" s="4"/>
      <c r="D107" s="4"/>
      <c r="E107" s="4"/>
      <c r="F107" s="4"/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5"/>
      <c r="U107" s="5"/>
      <c r="V107" s="5"/>
    </row>
    <row r="108" spans="1:22" x14ac:dyDescent="0.2">
      <c r="A108" s="6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5"/>
      <c r="U108" s="5"/>
      <c r="V108" s="5"/>
    </row>
    <row r="109" spans="1:22" x14ac:dyDescent="0.2">
      <c r="A109" s="6"/>
      <c r="B109" s="4"/>
      <c r="C109" s="4"/>
      <c r="D109" s="4"/>
      <c r="E109" s="4"/>
      <c r="F109" s="4"/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5"/>
      <c r="U109" s="5"/>
      <c r="V109" s="5"/>
    </row>
    <row r="110" spans="1:22" x14ac:dyDescent="0.2">
      <c r="A110" s="6"/>
      <c r="B110" s="4"/>
      <c r="C110" s="4"/>
      <c r="D110" s="4"/>
      <c r="E110" s="4"/>
      <c r="F110" s="4"/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5"/>
      <c r="U110" s="5"/>
      <c r="V110" s="5"/>
    </row>
    <row r="111" spans="1:22" x14ac:dyDescent="0.2">
      <c r="A111" s="6"/>
      <c r="B111" s="4"/>
      <c r="C111" s="4"/>
      <c r="D111" s="4"/>
      <c r="E111" s="4"/>
      <c r="F111" s="4"/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5"/>
      <c r="U111" s="5"/>
      <c r="V111" s="5"/>
    </row>
    <row r="112" spans="1:22" x14ac:dyDescent="0.2">
      <c r="A112" s="6"/>
      <c r="B112" s="4"/>
      <c r="C112" s="4"/>
      <c r="D112" s="4"/>
      <c r="E112" s="4"/>
      <c r="F112" s="4"/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5"/>
      <c r="U112" s="5"/>
      <c r="V112" s="5"/>
    </row>
    <row r="113" spans="1:22" x14ac:dyDescent="0.2">
      <c r="A113" s="6"/>
      <c r="B113" s="4"/>
      <c r="C113" s="4"/>
      <c r="D113" s="4"/>
      <c r="E113" s="4"/>
      <c r="F113" s="4"/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5"/>
      <c r="U113" s="5"/>
      <c r="V113" s="5"/>
    </row>
    <row r="114" spans="1:22" x14ac:dyDescent="0.2">
      <c r="A114" s="6"/>
      <c r="B114" s="4"/>
      <c r="C114" s="4"/>
      <c r="D114" s="4"/>
      <c r="E114" s="4"/>
      <c r="F114" s="4"/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5"/>
      <c r="U114" s="5"/>
      <c r="V114" s="5"/>
    </row>
    <row r="115" spans="1:22" x14ac:dyDescent="0.2">
      <c r="A115" s="6"/>
      <c r="B115" s="4"/>
      <c r="C115" s="4"/>
      <c r="D115" s="4"/>
      <c r="E115" s="4"/>
      <c r="F115" s="4"/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5"/>
      <c r="U115" s="5"/>
      <c r="V115" s="5"/>
    </row>
    <row r="116" spans="1:22" x14ac:dyDescent="0.2">
      <c r="A116" s="6"/>
      <c r="B116" s="4"/>
      <c r="C116" s="4"/>
      <c r="D116" s="4"/>
      <c r="E116" s="4"/>
      <c r="F116" s="4"/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5"/>
      <c r="U116" s="5"/>
      <c r="V116" s="5"/>
    </row>
    <row r="117" spans="1:22" x14ac:dyDescent="0.2">
      <c r="A117" s="2"/>
      <c r="B117" s="4"/>
      <c r="C117" s="4"/>
      <c r="D117" s="4"/>
      <c r="E117" s="4"/>
      <c r="F117" s="4"/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5"/>
      <c r="U117" s="5"/>
      <c r="V117" s="5"/>
    </row>
    <row r="118" spans="1:22" x14ac:dyDescent="0.2">
      <c r="A118" s="2"/>
      <c r="B118" s="4"/>
      <c r="C118" s="4"/>
      <c r="D118" s="4"/>
      <c r="E118" s="4"/>
      <c r="F118" s="4"/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5"/>
      <c r="U118" s="5"/>
      <c r="V118" s="5"/>
    </row>
    <row r="119" spans="1:22" x14ac:dyDescent="0.2">
      <c r="A119" s="2"/>
      <c r="B119" s="4"/>
      <c r="C119" s="4"/>
      <c r="D119" s="4"/>
      <c r="E119" s="4"/>
      <c r="F119" s="4"/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5"/>
      <c r="U119" s="5"/>
      <c r="V119" s="5"/>
    </row>
    <row r="120" spans="1:22" x14ac:dyDescent="0.2">
      <c r="A120" s="2"/>
      <c r="B120" s="4"/>
      <c r="C120" s="4"/>
      <c r="D120" s="4"/>
      <c r="E120" s="4"/>
      <c r="F120" s="4"/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5"/>
      <c r="U120" s="5"/>
      <c r="V120" s="5"/>
    </row>
    <row r="121" spans="1:22" x14ac:dyDescent="0.2">
      <c r="A121" s="2"/>
      <c r="B121" s="4"/>
      <c r="C121" s="4"/>
      <c r="D121" s="4"/>
      <c r="E121" s="4"/>
      <c r="F121" s="4"/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5"/>
      <c r="U121" s="5"/>
      <c r="V121" s="5"/>
    </row>
    <row r="122" spans="1:22" x14ac:dyDescent="0.2">
      <c r="A122" s="2"/>
      <c r="B122" s="4"/>
      <c r="C122" s="4"/>
      <c r="D122" s="4"/>
      <c r="E122" s="4"/>
      <c r="F122" s="4"/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5"/>
      <c r="U122" s="5"/>
      <c r="V122" s="5"/>
    </row>
    <row r="123" spans="1:22" x14ac:dyDescent="0.2">
      <c r="A123" s="2"/>
      <c r="B123" s="4"/>
      <c r="C123" s="4"/>
      <c r="D123" s="4"/>
      <c r="E123" s="4"/>
      <c r="F123" s="4"/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5"/>
      <c r="U123" s="5"/>
      <c r="V123" s="5"/>
    </row>
    <row r="124" spans="1:22" x14ac:dyDescent="0.2">
      <c r="A124" s="2"/>
      <c r="B124" s="4"/>
      <c r="C124" s="4"/>
      <c r="D124" s="4"/>
      <c r="E124" s="4"/>
      <c r="F124" s="4"/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5"/>
      <c r="U124" s="5"/>
      <c r="V124" s="5"/>
    </row>
    <row r="125" spans="1:22" x14ac:dyDescent="0.2">
      <c r="A125" s="2"/>
      <c r="B125" s="4"/>
      <c r="C125" s="4"/>
      <c r="D125" s="4"/>
      <c r="E125" s="4"/>
      <c r="F125" s="4"/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5"/>
      <c r="U125" s="5"/>
      <c r="V125" s="5"/>
    </row>
    <row r="126" spans="1:22" x14ac:dyDescent="0.2">
      <c r="A126" s="2"/>
      <c r="B126" s="4"/>
      <c r="C126" s="4"/>
      <c r="D126" s="4"/>
      <c r="E126" s="4"/>
      <c r="F126" s="4"/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5"/>
      <c r="U126" s="5"/>
      <c r="V126" s="5"/>
    </row>
    <row r="127" spans="1:22" x14ac:dyDescent="0.2">
      <c r="A127" s="2"/>
      <c r="B127" s="4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5"/>
      <c r="U127" s="5"/>
      <c r="V127" s="5"/>
    </row>
    <row r="128" spans="1:22" x14ac:dyDescent="0.2">
      <c r="A128" s="2"/>
      <c r="B128" s="4"/>
      <c r="C128" s="4"/>
      <c r="D128" s="4"/>
      <c r="E128" s="4"/>
      <c r="F128" s="4"/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5"/>
      <c r="U128" s="5"/>
      <c r="V128" s="5"/>
    </row>
    <row r="129" spans="1:22" x14ac:dyDescent="0.2">
      <c r="A129" s="2"/>
      <c r="B129" s="4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5"/>
      <c r="U129" s="5"/>
      <c r="V129" s="5"/>
    </row>
    <row r="130" spans="1:22" x14ac:dyDescent="0.2">
      <c r="A130" s="2"/>
      <c r="B130" s="4"/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5"/>
      <c r="U130" s="5"/>
      <c r="V130" s="5"/>
    </row>
    <row r="131" spans="1:22" x14ac:dyDescent="0.2">
      <c r="A131" s="2"/>
      <c r="B131" s="4"/>
      <c r="C131" s="4"/>
      <c r="D131" s="4"/>
      <c r="E131" s="4"/>
      <c r="F131" s="4"/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5"/>
      <c r="U131" s="5"/>
      <c r="V131" s="5"/>
    </row>
    <row r="132" spans="1:22" x14ac:dyDescent="0.2">
      <c r="A132" s="2"/>
      <c r="B132" s="4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5"/>
      <c r="U132" s="5"/>
      <c r="V132" s="5"/>
    </row>
    <row r="133" spans="1:22" x14ac:dyDescent="0.2">
      <c r="A133" s="2"/>
      <c r="B133" s="4"/>
      <c r="C133" s="4"/>
      <c r="D133" s="4"/>
      <c r="E133" s="4"/>
      <c r="F133" s="4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5"/>
    </row>
    <row r="134" spans="1:22" x14ac:dyDescent="0.2">
      <c r="A134" s="2"/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8"/>
    </row>
    <row r="135" spans="1:22" x14ac:dyDescent="0.2">
      <c r="A135" s="2"/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8"/>
    </row>
    <row r="136" spans="1:22" x14ac:dyDescent="0.2">
      <c r="A136" s="2"/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8"/>
    </row>
    <row r="137" spans="1:22" x14ac:dyDescent="0.2">
      <c r="A137" s="6"/>
      <c r="B137" s="4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5"/>
      <c r="U137" s="5"/>
      <c r="V137" s="8"/>
    </row>
    <row r="138" spans="1:22" x14ac:dyDescent="0.2">
      <c r="A138" s="6"/>
      <c r="B138" s="4"/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5"/>
      <c r="U138" s="5"/>
      <c r="V138" s="8"/>
    </row>
    <row r="139" spans="1:22" x14ac:dyDescent="0.2">
      <c r="A139" s="6"/>
      <c r="B139" s="4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5"/>
      <c r="U139" s="5"/>
      <c r="V139" s="8"/>
    </row>
    <row r="140" spans="1:22" x14ac:dyDescent="0.2">
      <c r="A140" s="6"/>
      <c r="B140" s="4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5"/>
      <c r="U140" s="5"/>
      <c r="V140" s="8"/>
    </row>
    <row r="141" spans="1:22" x14ac:dyDescent="0.2">
      <c r="A141" s="6"/>
      <c r="B141" s="4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5"/>
      <c r="U141" s="5"/>
      <c r="V141" s="8"/>
    </row>
    <row r="142" spans="1:22" x14ac:dyDescent="0.2">
      <c r="A142" s="2"/>
      <c r="B142" s="4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5"/>
      <c r="U142" s="5"/>
      <c r="V142" s="8"/>
    </row>
    <row r="143" spans="1:22" x14ac:dyDescent="0.2">
      <c r="A143" s="2"/>
      <c r="B143" s="4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5"/>
      <c r="U143" s="5"/>
      <c r="V143" s="8"/>
    </row>
    <row r="144" spans="1:22" x14ac:dyDescent="0.2">
      <c r="A144" s="2"/>
      <c r="B144" s="4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5"/>
      <c r="U144" s="5"/>
      <c r="V144" s="8"/>
    </row>
    <row r="145" spans="1:22" x14ac:dyDescent="0.2">
      <c r="A145" s="2"/>
      <c r="B145" s="4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5"/>
      <c r="U145" s="5"/>
      <c r="V145" s="8"/>
    </row>
    <row r="146" spans="1:22" x14ac:dyDescent="0.2">
      <c r="A146" s="2"/>
      <c r="B146" s="4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5"/>
      <c r="U146" s="5"/>
      <c r="V146" s="8"/>
    </row>
    <row r="172" spans="1:3" x14ac:dyDescent="0.2">
      <c r="A172" t="e" cm="1">
        <f t="array" aca="1" ref="A172" ca="1">INDIRECT("'" &amp; E1 &amp; "'!$A$2:$A$66")</f>
        <v>#REF!</v>
      </c>
      <c r="B172" t="e" cm="1">
        <f t="array" aca="1" ref="B172" ca="1">INDIRECT("'" &amp; E1 &amp; "'!$B$2:$B$66")</f>
        <v>#REF!</v>
      </c>
      <c r="C172" t="e" cm="1">
        <f t="array" aca="1" ref="C172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ADC2C5-AD85-3243-A57D-FFB6D7B9B02F}">
  <sheetPr codeName="Sheet39"/>
  <dimension ref="A1:V172"/>
  <sheetViews>
    <sheetView topLeftCell="E1" workbookViewId="0">
      <pane ySplit="2" topLeftCell="A3" activePane="bottomLeft" state="frozen"/>
      <selection activeCell="N24" sqref="N24"/>
      <selection pane="bottomLeft" activeCell="N24" sqref="N24"/>
    </sheetView>
  </sheetViews>
  <sheetFormatPr baseColWidth="10" defaultRowHeight="16" x14ac:dyDescent="0.2"/>
  <cols>
    <col min="1" max="1" width="21.1640625" customWidth="1"/>
    <col min="2" max="2" width="15.83203125" customWidth="1"/>
    <col min="3" max="3" width="14" customWidth="1"/>
    <col min="4" max="4" width="14.33203125" customWidth="1"/>
    <col min="5" max="5" width="18.5" customWidth="1"/>
    <col min="6" max="6" width="21.5" customWidth="1"/>
    <col min="10" max="10" width="18.33203125" customWidth="1"/>
    <col min="11" max="11" width="16.6640625" customWidth="1"/>
    <col min="18" max="18" width="13" customWidth="1"/>
    <col min="19" max="19" width="16.83203125" customWidth="1"/>
  </cols>
  <sheetData>
    <row r="1" spans="1:22" x14ac:dyDescent="0.2">
      <c r="B1" s="72" t="s">
        <v>5</v>
      </c>
      <c r="C1" s="72"/>
      <c r="D1" s="72"/>
      <c r="E1" s="72"/>
      <c r="F1" s="72"/>
      <c r="G1" s="73" t="s">
        <v>6</v>
      </c>
      <c r="H1" s="73"/>
      <c r="I1" s="73"/>
      <c r="J1" s="73"/>
      <c r="K1" s="73"/>
      <c r="L1" s="74" t="s">
        <v>15</v>
      </c>
      <c r="M1" s="74"/>
      <c r="N1" s="74"/>
      <c r="O1" s="74"/>
      <c r="P1" s="74"/>
      <c r="Q1" s="74"/>
      <c r="R1" s="74"/>
      <c r="S1" s="74"/>
      <c r="T1" s="74"/>
      <c r="U1" s="74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235</v>
      </c>
      <c r="O2" s="1" t="s">
        <v>236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257</v>
      </c>
      <c r="U2" s="1" t="s">
        <v>258</v>
      </c>
      <c r="V2" s="1" t="s">
        <v>237</v>
      </c>
    </row>
    <row r="3" spans="1:22" x14ac:dyDescent="0.2">
      <c r="A3" s="16" t="s">
        <v>294</v>
      </c>
      <c r="B3" s="4">
        <v>63500</v>
      </c>
      <c r="C3" s="4">
        <v>9800</v>
      </c>
      <c r="D3" s="4">
        <v>53700</v>
      </c>
      <c r="E3" s="4">
        <v>1679020000</v>
      </c>
      <c r="F3" s="4">
        <f t="shared" ref="F3:F79" si="0">E3+F4</f>
        <v>3715445590</v>
      </c>
      <c r="K3">
        <f t="shared" ref="K3:K25" si="1">K4+J3</f>
        <v>0</v>
      </c>
      <c r="L3" s="4">
        <v>396</v>
      </c>
      <c r="M3" s="4">
        <v>213</v>
      </c>
      <c r="N3" s="4">
        <v>6</v>
      </c>
      <c r="O3" s="4">
        <v>1</v>
      </c>
      <c r="P3" s="4">
        <v>222900</v>
      </c>
      <c r="Q3" s="4">
        <v>117000</v>
      </c>
      <c r="R3" s="5">
        <v>2.6099999999999998E-2</v>
      </c>
      <c r="S3" s="4">
        <v>339900</v>
      </c>
      <c r="T3" s="4">
        <f t="shared" ref="T3:T70" si="2">AVERAGE(S4,S13)</f>
        <v>212822.5</v>
      </c>
      <c r="U3" s="4">
        <f t="shared" ref="U3:U72" si="3">MIN(S4:S8)</f>
        <v>142401</v>
      </c>
      <c r="V3" s="5">
        <v>3.15E-2</v>
      </c>
    </row>
    <row r="4" spans="1:22" x14ac:dyDescent="0.2">
      <c r="A4" s="16" t="s">
        <v>293</v>
      </c>
      <c r="B4" s="4">
        <v>45100</v>
      </c>
      <c r="C4" s="4">
        <v>2000</v>
      </c>
      <c r="D4" s="4">
        <v>43100</v>
      </c>
      <c r="E4" s="4">
        <v>1322070000</v>
      </c>
      <c r="F4" s="4">
        <f t="shared" si="0"/>
        <v>2036425590</v>
      </c>
      <c r="K4">
        <f t="shared" si="1"/>
        <v>0</v>
      </c>
      <c r="L4" s="4">
        <v>146</v>
      </c>
      <c r="M4" s="4">
        <v>99</v>
      </c>
      <c r="N4" s="4">
        <v>2</v>
      </c>
      <c r="O4" s="4">
        <v>0</v>
      </c>
      <c r="P4" s="4">
        <v>93800</v>
      </c>
      <c r="Q4" s="4">
        <v>57600</v>
      </c>
      <c r="R4" s="5">
        <v>6.6E-3</v>
      </c>
      <c r="S4" s="4">
        <v>155800</v>
      </c>
      <c r="T4" s="4">
        <f t="shared" si="2"/>
        <v>312973.5</v>
      </c>
      <c r="U4" s="4">
        <f t="shared" si="3"/>
        <v>142401</v>
      </c>
      <c r="V4" s="5">
        <v>1.1399999999999999E-2</v>
      </c>
    </row>
    <row r="5" spans="1:22" x14ac:dyDescent="0.2">
      <c r="A5" s="16" t="s">
        <v>292</v>
      </c>
      <c r="B5" s="4">
        <v>4000</v>
      </c>
      <c r="C5" s="4">
        <v>2700</v>
      </c>
      <c r="D5" s="4">
        <v>1300</v>
      </c>
      <c r="E5" s="4">
        <v>39600000</v>
      </c>
      <c r="F5" s="4">
        <f t="shared" si="0"/>
        <v>714355590</v>
      </c>
      <c r="K5">
        <f t="shared" si="1"/>
        <v>0</v>
      </c>
      <c r="L5" s="4">
        <v>110</v>
      </c>
      <c r="M5" s="4">
        <v>84</v>
      </c>
      <c r="N5" s="4">
        <v>4</v>
      </c>
      <c r="O5" s="4">
        <v>3</v>
      </c>
      <c r="P5" s="4">
        <v>90700</v>
      </c>
      <c r="Q5" s="4">
        <v>82800</v>
      </c>
      <c r="R5" s="5">
        <v>1.1699999999999999E-2</v>
      </c>
      <c r="S5" s="4">
        <v>173620</v>
      </c>
      <c r="T5" s="4">
        <f t="shared" si="2"/>
        <v>249646</v>
      </c>
      <c r="U5" s="4">
        <f t="shared" si="3"/>
        <v>142401</v>
      </c>
      <c r="V5" s="5">
        <v>1.3100000000000001E-2</v>
      </c>
    </row>
    <row r="6" spans="1:22" x14ac:dyDescent="0.2">
      <c r="A6" s="16" t="s">
        <v>291</v>
      </c>
      <c r="B6" s="4">
        <v>16000</v>
      </c>
      <c r="C6" s="4">
        <v>0</v>
      </c>
      <c r="D6" s="4">
        <v>16000</v>
      </c>
      <c r="E6" s="4">
        <v>480550000</v>
      </c>
      <c r="F6" s="4">
        <f t="shared" si="0"/>
        <v>674755590</v>
      </c>
      <c r="K6">
        <f t="shared" si="1"/>
        <v>0</v>
      </c>
      <c r="L6" s="4">
        <v>94</v>
      </c>
      <c r="M6" s="4">
        <v>146</v>
      </c>
      <c r="N6" s="4">
        <v>0</v>
      </c>
      <c r="O6" s="4">
        <v>5</v>
      </c>
      <c r="P6" s="4">
        <v>56800</v>
      </c>
      <c r="Q6" s="4">
        <v>119900</v>
      </c>
      <c r="R6" s="5">
        <v>0</v>
      </c>
      <c r="S6" s="4">
        <v>186749</v>
      </c>
      <c r="T6" s="4">
        <f t="shared" si="2"/>
        <v>240873</v>
      </c>
      <c r="U6" s="4">
        <f t="shared" si="3"/>
        <v>142401</v>
      </c>
      <c r="V6" s="5">
        <v>2.9700000000000001E-2</v>
      </c>
    </row>
    <row r="7" spans="1:22" x14ac:dyDescent="0.2">
      <c r="A7" s="16" t="s">
        <v>288</v>
      </c>
      <c r="B7" s="4">
        <v>5700</v>
      </c>
      <c r="C7" s="4">
        <v>3000</v>
      </c>
      <c r="D7" s="4">
        <v>2700</v>
      </c>
      <c r="E7" s="4">
        <v>81190000</v>
      </c>
      <c r="F7" s="4">
        <f t="shared" si="0"/>
        <v>194205590</v>
      </c>
      <c r="K7">
        <f t="shared" si="1"/>
        <v>0</v>
      </c>
      <c r="L7" s="4">
        <v>76</v>
      </c>
      <c r="M7" s="4">
        <v>107</v>
      </c>
      <c r="N7" s="4">
        <v>2</v>
      </c>
      <c r="O7" s="4">
        <v>5</v>
      </c>
      <c r="P7" s="4">
        <v>55900</v>
      </c>
      <c r="Q7" s="4">
        <v>86400</v>
      </c>
      <c r="R7" s="5">
        <v>-4.8999999999999998E-3</v>
      </c>
      <c r="S7" s="4">
        <v>142401</v>
      </c>
      <c r="T7" s="4">
        <f t="shared" si="2"/>
        <v>560883</v>
      </c>
      <c r="U7" s="4">
        <f t="shared" si="3"/>
        <v>204864</v>
      </c>
      <c r="V7" s="5">
        <v>2.29E-2</v>
      </c>
    </row>
    <row r="8" spans="1:22" x14ac:dyDescent="0.2">
      <c r="A8" s="16" t="s">
        <v>287</v>
      </c>
      <c r="B8" s="4">
        <v>800</v>
      </c>
      <c r="C8" s="4">
        <v>5200</v>
      </c>
      <c r="D8" s="4">
        <v>-4400</v>
      </c>
      <c r="E8" s="4">
        <v>-134820000</v>
      </c>
      <c r="F8" s="4">
        <f t="shared" si="0"/>
        <v>113015590</v>
      </c>
      <c r="K8">
        <f t="shared" si="1"/>
        <v>0</v>
      </c>
      <c r="L8" s="4">
        <v>100</v>
      </c>
      <c r="M8" s="4">
        <v>311</v>
      </c>
      <c r="N8" s="4">
        <v>4</v>
      </c>
      <c r="O8" s="4">
        <v>15</v>
      </c>
      <c r="P8" s="4">
        <v>85700</v>
      </c>
      <c r="Q8" s="4">
        <v>240100</v>
      </c>
      <c r="R8" s="5">
        <v>-1.9400000000000001E-2</v>
      </c>
      <c r="S8" s="4">
        <v>327786</v>
      </c>
      <c r="T8" s="4">
        <f t="shared" si="2"/>
        <v>251446.5</v>
      </c>
      <c r="U8" s="4">
        <f t="shared" si="3"/>
        <v>204864</v>
      </c>
      <c r="V8" s="5">
        <v>1.95E-2</v>
      </c>
    </row>
    <row r="9" spans="1:22" x14ac:dyDescent="0.2">
      <c r="A9" s="16" t="s">
        <v>286</v>
      </c>
      <c r="B9" s="4">
        <v>800</v>
      </c>
      <c r="C9" s="4">
        <v>0</v>
      </c>
      <c r="D9" s="4">
        <v>800</v>
      </c>
      <c r="E9" s="4">
        <v>24830000</v>
      </c>
      <c r="F9" s="4">
        <f t="shared" si="0"/>
        <v>247835590</v>
      </c>
      <c r="K9">
        <f t="shared" si="1"/>
        <v>0</v>
      </c>
      <c r="L9" s="4">
        <v>120</v>
      </c>
      <c r="M9" s="4">
        <v>247</v>
      </c>
      <c r="N9" s="4">
        <v>1</v>
      </c>
      <c r="O9" s="4">
        <v>10</v>
      </c>
      <c r="P9" s="4">
        <v>72000</v>
      </c>
      <c r="Q9" s="4">
        <v>168400</v>
      </c>
      <c r="R9" s="5">
        <v>-8.0000000000000002E-3</v>
      </c>
      <c r="S9" s="4">
        <v>247350</v>
      </c>
      <c r="T9" s="4">
        <f t="shared" si="2"/>
        <v>302397</v>
      </c>
      <c r="U9" s="4">
        <f t="shared" si="3"/>
        <v>204864</v>
      </c>
      <c r="V9" s="5">
        <v>2.0799999999999999E-2</v>
      </c>
    </row>
    <row r="10" spans="1:22" x14ac:dyDescent="0.2">
      <c r="A10" s="16" t="s">
        <v>281</v>
      </c>
      <c r="B10" s="4">
        <v>7900</v>
      </c>
      <c r="C10" s="4">
        <v>0</v>
      </c>
      <c r="D10" s="4">
        <v>7900</v>
      </c>
      <c r="E10" s="4">
        <v>246530000</v>
      </c>
      <c r="F10" s="4">
        <f t="shared" si="0"/>
        <v>223005590</v>
      </c>
      <c r="K10">
        <f t="shared" si="1"/>
        <v>0</v>
      </c>
      <c r="L10" s="4">
        <v>76</v>
      </c>
      <c r="M10" s="4">
        <v>143</v>
      </c>
      <c r="N10" s="4">
        <v>5</v>
      </c>
      <c r="O10" s="4">
        <v>11</v>
      </c>
      <c r="P10" s="4">
        <v>78600</v>
      </c>
      <c r="Q10" s="4">
        <v>128200</v>
      </c>
      <c r="R10" s="5">
        <v>0</v>
      </c>
      <c r="S10" s="4">
        <v>204864</v>
      </c>
      <c r="T10" s="4">
        <f t="shared" si="2"/>
        <v>444037.5</v>
      </c>
      <c r="U10" s="4">
        <f t="shared" si="3"/>
        <v>218800</v>
      </c>
      <c r="V10" s="5">
        <v>1.2800000000000001E-2</v>
      </c>
    </row>
    <row r="11" spans="1:22" x14ac:dyDescent="0.2">
      <c r="A11" s="16" t="s">
        <v>273</v>
      </c>
      <c r="B11" s="4">
        <v>4100</v>
      </c>
      <c r="C11" s="4">
        <v>0</v>
      </c>
      <c r="D11" s="4">
        <v>4100</v>
      </c>
      <c r="E11" s="4">
        <v>127920000</v>
      </c>
      <c r="F11" s="4">
        <f t="shared" si="0"/>
        <v>-23524410</v>
      </c>
      <c r="K11">
        <f t="shared" si="1"/>
        <v>0</v>
      </c>
      <c r="L11" s="4">
        <v>91</v>
      </c>
      <c r="M11" s="4">
        <v>176</v>
      </c>
      <c r="N11" s="4">
        <v>4</v>
      </c>
      <c r="O11" s="4">
        <v>11</v>
      </c>
      <c r="P11" s="4">
        <v>73600</v>
      </c>
      <c r="Q11" s="4">
        <v>145200</v>
      </c>
      <c r="R11" s="5">
        <v>-6.3E-3</v>
      </c>
      <c r="S11" s="4">
        <v>218800</v>
      </c>
      <c r="T11" s="4">
        <f t="shared" si="2"/>
        <v>240979.5</v>
      </c>
      <c r="U11" s="4">
        <f t="shared" si="3"/>
        <v>224259</v>
      </c>
      <c r="V11" s="5">
        <v>9.5999999999999992E-3</v>
      </c>
    </row>
    <row r="12" spans="1:22" x14ac:dyDescent="0.2">
      <c r="A12" s="16" t="s">
        <v>272</v>
      </c>
      <c r="B12" s="4">
        <v>10300</v>
      </c>
      <c r="C12" s="4">
        <v>2500</v>
      </c>
      <c r="D12" s="4">
        <v>7800</v>
      </c>
      <c r="E12" s="4">
        <v>243830000</v>
      </c>
      <c r="F12" s="4">
        <f t="shared" si="0"/>
        <v>-151444410</v>
      </c>
      <c r="K12">
        <f t="shared" si="1"/>
        <v>0</v>
      </c>
      <c r="L12" s="4">
        <v>80</v>
      </c>
      <c r="M12" s="4">
        <v>226</v>
      </c>
      <c r="N12" s="4">
        <v>5</v>
      </c>
      <c r="O12" s="4">
        <v>9</v>
      </c>
      <c r="P12" s="4">
        <v>60400</v>
      </c>
      <c r="Q12" s="4">
        <v>160200</v>
      </c>
      <c r="R12" s="5">
        <v>0</v>
      </c>
      <c r="S12" s="4">
        <v>224259</v>
      </c>
      <c r="T12" s="4">
        <f t="shared" si="2"/>
        <v>235259</v>
      </c>
      <c r="U12" s="4">
        <f t="shared" si="3"/>
        <v>269845</v>
      </c>
      <c r="V12" s="5">
        <v>1.7500000000000002E-2</v>
      </c>
    </row>
    <row r="13" spans="1:22" x14ac:dyDescent="0.2">
      <c r="A13" s="16" t="s">
        <v>248</v>
      </c>
      <c r="B13" s="4">
        <v>300</v>
      </c>
      <c r="C13" s="4">
        <v>0</v>
      </c>
      <c r="D13" s="4">
        <v>300</v>
      </c>
      <c r="E13" s="4">
        <v>9360000</v>
      </c>
      <c r="F13" s="4">
        <f t="shared" si="0"/>
        <v>-395274410</v>
      </c>
      <c r="K13">
        <f t="shared" si="1"/>
        <v>0</v>
      </c>
      <c r="L13" s="4">
        <v>100</v>
      </c>
      <c r="M13" s="4">
        <v>246</v>
      </c>
      <c r="N13" s="4">
        <v>6</v>
      </c>
      <c r="O13" s="4">
        <v>5</v>
      </c>
      <c r="P13" s="4">
        <v>88200</v>
      </c>
      <c r="Q13" s="4">
        <v>162100</v>
      </c>
      <c r="R13" s="5">
        <v>-4.6999999999999993E-3</v>
      </c>
      <c r="S13" s="4">
        <v>269845</v>
      </c>
      <c r="T13" s="4">
        <f t="shared" si="2"/>
        <v>272826.5</v>
      </c>
      <c r="U13" s="4">
        <f t="shared" si="3"/>
        <v>255543</v>
      </c>
      <c r="V13" s="5">
        <v>1.2699999999999999E-2</v>
      </c>
    </row>
    <row r="14" spans="1:22" x14ac:dyDescent="0.2">
      <c r="A14" s="16" t="s">
        <v>240</v>
      </c>
      <c r="B14" s="4">
        <v>59500</v>
      </c>
      <c r="C14" s="4">
        <v>0</v>
      </c>
      <c r="D14" s="4">
        <v>59500</v>
      </c>
      <c r="E14" s="4">
        <v>1885310000</v>
      </c>
      <c r="F14" s="4">
        <f t="shared" si="0"/>
        <v>-404634410</v>
      </c>
      <c r="K14">
        <f t="shared" si="1"/>
        <v>0</v>
      </c>
      <c r="L14" s="4">
        <v>238</v>
      </c>
      <c r="M14" s="4">
        <v>366</v>
      </c>
      <c r="N14" s="4">
        <v>13</v>
      </c>
      <c r="O14" s="4">
        <v>19</v>
      </c>
      <c r="P14" s="4">
        <v>163600</v>
      </c>
      <c r="Q14" s="4">
        <v>282700</v>
      </c>
      <c r="R14" s="5">
        <v>-9.3999999999999986E-3</v>
      </c>
      <c r="S14" s="4">
        <v>452327</v>
      </c>
      <c r="T14" s="4">
        <f t="shared" si="2"/>
        <v>196892.5</v>
      </c>
      <c r="U14" s="4">
        <f t="shared" si="3"/>
        <v>255543</v>
      </c>
      <c r="V14" s="5">
        <v>1.26E-2</v>
      </c>
    </row>
    <row r="15" spans="1:22" x14ac:dyDescent="0.2">
      <c r="A15" s="16" t="s">
        <v>239</v>
      </c>
      <c r="B15" s="4">
        <v>200</v>
      </c>
      <c r="C15" s="4">
        <v>600</v>
      </c>
      <c r="D15" s="4">
        <v>-400</v>
      </c>
      <c r="E15" s="4">
        <v>-12590000</v>
      </c>
      <c r="F15" s="4">
        <f t="shared" si="0"/>
        <v>-2289944410</v>
      </c>
      <c r="K15">
        <f t="shared" si="1"/>
        <v>0</v>
      </c>
      <c r="L15" s="4">
        <v>162</v>
      </c>
      <c r="M15" s="4">
        <v>156</v>
      </c>
      <c r="N15" s="4">
        <v>10</v>
      </c>
      <c r="O15" s="4">
        <v>9</v>
      </c>
      <c r="P15" s="4">
        <v>155700</v>
      </c>
      <c r="Q15" s="4">
        <v>117500</v>
      </c>
      <c r="R15" s="5">
        <v>3.2000000000000002E-3</v>
      </c>
      <c r="S15" s="4">
        <v>312543</v>
      </c>
      <c r="T15" s="4">
        <f t="shared" si="2"/>
        <v>280784</v>
      </c>
      <c r="U15" s="4">
        <f t="shared" si="3"/>
        <v>255543</v>
      </c>
      <c r="V15" s="5">
        <v>2.3399999999999997E-2</v>
      </c>
    </row>
    <row r="16" spans="1:22" x14ac:dyDescent="0.2">
      <c r="A16" s="16" t="s">
        <v>238</v>
      </c>
      <c r="B16" s="4">
        <v>0</v>
      </c>
      <c r="C16" s="4">
        <v>400</v>
      </c>
      <c r="D16" s="4">
        <v>-400</v>
      </c>
      <c r="E16" s="4">
        <v>-12880000</v>
      </c>
      <c r="F16" s="4">
        <f t="shared" si="0"/>
        <v>-2277354410</v>
      </c>
      <c r="K16">
        <f t="shared" si="1"/>
        <v>0</v>
      </c>
      <c r="L16" s="4">
        <v>159</v>
      </c>
      <c r="M16" s="4">
        <v>272</v>
      </c>
      <c r="N16" s="4">
        <v>10</v>
      </c>
      <c r="O16" s="4">
        <v>17</v>
      </c>
      <c r="P16" s="4">
        <v>124200</v>
      </c>
      <c r="Q16" s="4">
        <v>214700</v>
      </c>
      <c r="R16" s="5">
        <v>3.2000000000000002E-3</v>
      </c>
      <c r="S16" s="4">
        <v>339345</v>
      </c>
      <c r="T16" s="4">
        <f t="shared" si="2"/>
        <v>514502</v>
      </c>
      <c r="U16" s="4">
        <f t="shared" si="3"/>
        <v>255543</v>
      </c>
      <c r="V16" s="5">
        <v>3.4099999999999998E-2</v>
      </c>
    </row>
    <row r="17" spans="1:21" x14ac:dyDescent="0.2">
      <c r="A17" s="16" t="s">
        <v>234</v>
      </c>
      <c r="B17" s="4">
        <v>72000</v>
      </c>
      <c r="C17" s="4">
        <v>4400</v>
      </c>
      <c r="D17" s="4">
        <v>67600</v>
      </c>
      <c r="E17" s="4">
        <v>2166160000</v>
      </c>
      <c r="F17" s="4">
        <f t="shared" si="0"/>
        <v>-2264474410</v>
      </c>
      <c r="K17">
        <f t="shared" si="1"/>
        <v>0</v>
      </c>
      <c r="L17" s="4">
        <v>583</v>
      </c>
      <c r="M17" s="4">
        <v>330</v>
      </c>
      <c r="N17" s="4">
        <v>29</v>
      </c>
      <c r="O17" s="4">
        <v>10</v>
      </c>
      <c r="P17" s="4">
        <v>33200</v>
      </c>
      <c r="Q17" s="4">
        <v>19700</v>
      </c>
      <c r="R17" s="5">
        <v>6.4000000000000003E-3</v>
      </c>
      <c r="S17" s="4">
        <v>793980</v>
      </c>
      <c r="T17" s="4">
        <f t="shared" si="2"/>
        <v>168472</v>
      </c>
      <c r="U17" s="4">
        <f t="shared" si="3"/>
        <v>200673</v>
      </c>
    </row>
    <row r="18" spans="1:21" x14ac:dyDescent="0.2">
      <c r="A18" s="16" t="s">
        <v>233</v>
      </c>
      <c r="B18" s="4">
        <v>5000</v>
      </c>
      <c r="C18" s="4">
        <v>3000</v>
      </c>
      <c r="D18" s="4">
        <v>2000</v>
      </c>
      <c r="E18" s="4">
        <v>61980000</v>
      </c>
      <c r="F18" s="4">
        <f t="shared" si="0"/>
        <v>-4430634410</v>
      </c>
      <c r="K18">
        <f t="shared" si="1"/>
        <v>0</v>
      </c>
      <c r="L18" s="4"/>
      <c r="M18" s="4"/>
      <c r="N18" s="4"/>
      <c r="O18" s="4"/>
      <c r="P18" s="4">
        <v>136200</v>
      </c>
      <c r="Q18" s="4">
        <v>98000</v>
      </c>
      <c r="R18" s="5">
        <v>6.5000000000000006E-3</v>
      </c>
      <c r="S18" s="4">
        <v>255543</v>
      </c>
      <c r="T18" s="4">
        <f t="shared" si="2"/>
        <v>261616.5</v>
      </c>
      <c r="U18" s="4">
        <f t="shared" si="3"/>
        <v>93326</v>
      </c>
    </row>
    <row r="19" spans="1:21" x14ac:dyDescent="0.2">
      <c r="A19" s="16" t="s">
        <v>232</v>
      </c>
      <c r="B19" s="4">
        <v>100000</v>
      </c>
      <c r="C19" s="4">
        <v>100</v>
      </c>
      <c r="D19" s="4">
        <v>99900</v>
      </c>
      <c r="E19" s="4">
        <v>3135280000</v>
      </c>
      <c r="F19" s="4">
        <f t="shared" si="0"/>
        <v>-4492614410</v>
      </c>
      <c r="K19">
        <f t="shared" si="1"/>
        <v>0</v>
      </c>
      <c r="L19" s="4"/>
      <c r="M19" s="4"/>
      <c r="N19" s="4"/>
      <c r="O19" s="4"/>
      <c r="P19" s="4">
        <v>166400</v>
      </c>
      <c r="Q19" s="4">
        <v>197700</v>
      </c>
      <c r="R19" s="5">
        <v>6.5000000000000006E-3</v>
      </c>
      <c r="S19" s="4">
        <v>399930</v>
      </c>
      <c r="T19" s="4">
        <f t="shared" si="2"/>
        <v>418567.5</v>
      </c>
      <c r="U19" s="4">
        <f t="shared" si="3"/>
        <v>81242</v>
      </c>
    </row>
    <row r="20" spans="1:21" x14ac:dyDescent="0.2">
      <c r="A20" s="16" t="s">
        <v>231</v>
      </c>
      <c r="B20" s="4">
        <v>100</v>
      </c>
      <c r="C20" s="4">
        <v>1200</v>
      </c>
      <c r="D20" s="4">
        <v>-1100</v>
      </c>
      <c r="E20" s="4">
        <v>-33710000</v>
      </c>
      <c r="F20" s="4">
        <f t="shared" si="0"/>
        <v>-7627894410</v>
      </c>
      <c r="K20">
        <f t="shared" si="1"/>
        <v>0</v>
      </c>
      <c r="L20" s="4"/>
      <c r="M20" s="4"/>
      <c r="N20" s="4"/>
      <c r="O20" s="4"/>
      <c r="P20" s="4">
        <v>400600</v>
      </c>
      <c r="Q20" s="4">
        <v>240800</v>
      </c>
      <c r="R20" s="5">
        <v>3.6799999999999999E-2</v>
      </c>
      <c r="S20" s="4">
        <v>669275</v>
      </c>
      <c r="T20" s="4">
        <f t="shared" si="2"/>
        <v>196300.5</v>
      </c>
      <c r="U20" s="4">
        <f t="shared" si="3"/>
        <v>81242</v>
      </c>
    </row>
    <row r="21" spans="1:21" x14ac:dyDescent="0.2">
      <c r="A21" s="16" t="s">
        <v>230</v>
      </c>
      <c r="B21" s="4">
        <v>18500</v>
      </c>
      <c r="C21" s="4">
        <v>1100</v>
      </c>
      <c r="D21" s="4">
        <v>17400</v>
      </c>
      <c r="E21" s="4">
        <v>520200000</v>
      </c>
      <c r="F21" s="4">
        <f t="shared" si="0"/>
        <v>-7594184410</v>
      </c>
      <c r="K21">
        <f t="shared" si="1"/>
        <v>0</v>
      </c>
      <c r="L21" s="4"/>
      <c r="M21" s="4"/>
      <c r="N21" s="4"/>
      <c r="O21" s="4"/>
      <c r="P21" s="4">
        <v>165800</v>
      </c>
      <c r="Q21" s="4">
        <v>87000</v>
      </c>
      <c r="R21" s="5">
        <v>1.3600000000000001E-2</v>
      </c>
      <c r="S21" s="4">
        <v>257700</v>
      </c>
      <c r="T21" s="4">
        <f t="shared" si="2"/>
        <v>143566</v>
      </c>
      <c r="U21" s="4">
        <f t="shared" si="3"/>
        <v>81242</v>
      </c>
    </row>
    <row r="22" spans="1:21" x14ac:dyDescent="0.2">
      <c r="A22" s="16" t="s">
        <v>229</v>
      </c>
      <c r="B22" s="4">
        <v>31500</v>
      </c>
      <c r="C22" s="4">
        <v>0</v>
      </c>
      <c r="D22" s="4">
        <v>31500</v>
      </c>
      <c r="E22" s="4">
        <v>929160000</v>
      </c>
      <c r="F22" s="4">
        <f t="shared" si="0"/>
        <v>-8114384410</v>
      </c>
      <c r="K22">
        <f t="shared" si="1"/>
        <v>0</v>
      </c>
      <c r="L22" s="4"/>
      <c r="M22" s="4"/>
      <c r="N22" s="4"/>
      <c r="O22" s="4"/>
      <c r="P22" s="4">
        <v>131400</v>
      </c>
      <c r="Q22" s="4">
        <v>67100</v>
      </c>
      <c r="R22" s="5">
        <v>0</v>
      </c>
      <c r="S22" s="4">
        <v>200673</v>
      </c>
      <c r="T22" s="4">
        <f t="shared" si="2"/>
        <v>127643</v>
      </c>
      <c r="U22" s="4">
        <f t="shared" si="3"/>
        <v>81242</v>
      </c>
    </row>
    <row r="23" spans="1:21" x14ac:dyDescent="0.2">
      <c r="A23" s="16" t="s">
        <v>228</v>
      </c>
      <c r="B23" s="4">
        <v>400</v>
      </c>
      <c r="C23" s="4">
        <v>3960</v>
      </c>
      <c r="D23" s="4">
        <v>-3560</v>
      </c>
      <c r="E23" s="4">
        <v>-104570000</v>
      </c>
      <c r="F23" s="4">
        <f t="shared" si="0"/>
        <v>-9043544410</v>
      </c>
      <c r="K23">
        <f t="shared" si="1"/>
        <v>0</v>
      </c>
      <c r="L23" s="4"/>
      <c r="M23" s="4"/>
      <c r="N23" s="4"/>
      <c r="O23" s="4"/>
      <c r="P23" s="4">
        <v>47900</v>
      </c>
      <c r="Q23" s="4">
        <v>23600</v>
      </c>
      <c r="R23" s="5">
        <v>6.8999999999999999E-3</v>
      </c>
      <c r="S23" s="4">
        <v>93326</v>
      </c>
      <c r="T23" s="4">
        <f t="shared" si="2"/>
        <v>244353.5</v>
      </c>
      <c r="U23" s="4">
        <f t="shared" si="3"/>
        <v>81242</v>
      </c>
    </row>
    <row r="24" spans="1:21" x14ac:dyDescent="0.2">
      <c r="A24" s="16" t="s">
        <v>222</v>
      </c>
      <c r="B24" s="4">
        <v>0</v>
      </c>
      <c r="C24" s="4">
        <v>600</v>
      </c>
      <c r="D24" s="4">
        <v>-600</v>
      </c>
      <c r="E24" s="4">
        <v>-17840000</v>
      </c>
      <c r="F24" s="4">
        <f t="shared" si="0"/>
        <v>-8938974410</v>
      </c>
      <c r="K24">
        <f t="shared" si="1"/>
        <v>0</v>
      </c>
      <c r="L24" s="4"/>
      <c r="M24" s="4"/>
      <c r="N24" s="4"/>
      <c r="O24" s="4"/>
      <c r="P24" s="4">
        <v>45400</v>
      </c>
      <c r="Q24" s="4">
        <v>23900</v>
      </c>
      <c r="R24" s="5">
        <v>-5.0000000000000001E-3</v>
      </c>
      <c r="S24" s="4">
        <v>81242</v>
      </c>
      <c r="T24" s="4">
        <f t="shared" si="2"/>
        <v>209025.5</v>
      </c>
      <c r="U24" s="4">
        <f t="shared" si="3"/>
        <v>81401</v>
      </c>
    </row>
    <row r="25" spans="1:21" x14ac:dyDescent="0.2">
      <c r="A25" s="16" t="s">
        <v>213</v>
      </c>
      <c r="B25" s="4">
        <v>47000</v>
      </c>
      <c r="C25" s="4">
        <v>0</v>
      </c>
      <c r="D25" s="4">
        <v>47000</v>
      </c>
      <c r="E25" s="4">
        <v>1373470000</v>
      </c>
      <c r="F25" s="4">
        <f t="shared" si="0"/>
        <v>-8921134410</v>
      </c>
      <c r="K25">
        <f t="shared" si="1"/>
        <v>0</v>
      </c>
      <c r="L25" s="4"/>
      <c r="M25" s="4"/>
      <c r="N25" s="4"/>
      <c r="O25" s="4"/>
      <c r="P25" s="4">
        <v>86800</v>
      </c>
      <c r="Q25" s="4">
        <v>125900</v>
      </c>
      <c r="R25" s="5">
        <v>1.21E-2</v>
      </c>
      <c r="S25" s="4">
        <v>222223</v>
      </c>
      <c r="T25" s="4">
        <f t="shared" si="2"/>
        <v>216962.5</v>
      </c>
      <c r="U25" s="4">
        <f t="shared" si="3"/>
        <v>81401</v>
      </c>
    </row>
    <row r="26" spans="1:21" x14ac:dyDescent="0.2">
      <c r="A26" s="16" t="s">
        <v>212</v>
      </c>
      <c r="B26" s="4">
        <v>66700</v>
      </c>
      <c r="C26" s="4">
        <v>900</v>
      </c>
      <c r="D26" s="4">
        <v>65800</v>
      </c>
      <c r="E26" s="4">
        <v>1926450000</v>
      </c>
      <c r="F26" s="4">
        <f t="shared" si="0"/>
        <v>-10294604410</v>
      </c>
      <c r="K26">
        <f>K27+J26</f>
        <v>0</v>
      </c>
      <c r="L26" s="4"/>
      <c r="M26" s="4"/>
      <c r="N26" s="4"/>
      <c r="O26" s="4"/>
      <c r="P26" s="4">
        <v>74200</v>
      </c>
      <c r="Q26" s="4">
        <v>154700</v>
      </c>
      <c r="R26" s="5">
        <v>-6.8000000000000005E-3</v>
      </c>
      <c r="S26" s="4">
        <v>235024</v>
      </c>
      <c r="T26" s="4">
        <f t="shared" si="2"/>
        <v>223118</v>
      </c>
      <c r="U26" s="4">
        <f t="shared" si="3"/>
        <v>81401</v>
      </c>
    </row>
    <row r="27" spans="1:21" x14ac:dyDescent="0.2">
      <c r="A27" s="16" t="s">
        <v>211</v>
      </c>
      <c r="B27" s="4">
        <v>200</v>
      </c>
      <c r="C27" s="4">
        <v>800</v>
      </c>
      <c r="D27" s="4">
        <v>-600</v>
      </c>
      <c r="E27" s="4">
        <v>-17780000</v>
      </c>
      <c r="F27" s="4">
        <f t="shared" si="0"/>
        <v>-12221054410</v>
      </c>
      <c r="K27">
        <f>J27+K29</f>
        <v>0</v>
      </c>
      <c r="R27" s="5">
        <v>-1.01E-2</v>
      </c>
      <c r="S27" s="4">
        <v>81401</v>
      </c>
      <c r="T27" s="4">
        <f t="shared" si="2"/>
        <v>108706.5</v>
      </c>
      <c r="U27" s="4">
        <f t="shared" si="3"/>
        <v>86459</v>
      </c>
    </row>
    <row r="28" spans="1:21" x14ac:dyDescent="0.2">
      <c r="A28" s="16" t="s">
        <v>210</v>
      </c>
      <c r="B28" s="4">
        <v>1000</v>
      </c>
      <c r="C28" s="4">
        <v>0</v>
      </c>
      <c r="D28" s="4">
        <v>1000</v>
      </c>
      <c r="E28" s="4">
        <v>29450000</v>
      </c>
      <c r="F28" s="4">
        <f t="shared" si="0"/>
        <v>-12203274410</v>
      </c>
      <c r="L28" s="4"/>
      <c r="M28" s="4"/>
      <c r="N28" s="4"/>
      <c r="O28" s="4"/>
      <c r="P28" s="4">
        <v>37600</v>
      </c>
      <c r="Q28" s="4">
        <v>84400</v>
      </c>
      <c r="R28" s="5">
        <v>6.8999999999999999E-3</v>
      </c>
      <c r="S28" s="4">
        <v>123303</v>
      </c>
      <c r="T28" s="4">
        <f t="shared" si="2"/>
        <v>161520.5</v>
      </c>
      <c r="U28" s="4">
        <f t="shared" si="3"/>
        <v>86459</v>
      </c>
    </row>
    <row r="29" spans="1:21" x14ac:dyDescent="0.2">
      <c r="A29" s="16" t="s">
        <v>209</v>
      </c>
      <c r="B29" s="4">
        <v>0</v>
      </c>
      <c r="C29" s="4">
        <v>17960</v>
      </c>
      <c r="D29" s="4">
        <v>-17960</v>
      </c>
      <c r="E29" s="4">
        <v>-532480000</v>
      </c>
      <c r="F29" s="4">
        <f t="shared" si="0"/>
        <v>-12232724410</v>
      </c>
      <c r="K29">
        <f>J29</f>
        <v>0</v>
      </c>
      <c r="R29" s="5">
        <v>-1.01E-2</v>
      </c>
      <c r="S29" s="4">
        <v>167860</v>
      </c>
      <c r="T29" s="4">
        <f t="shared" si="2"/>
        <v>113346.5</v>
      </c>
      <c r="U29" s="4">
        <f t="shared" si="3"/>
        <v>86459</v>
      </c>
    </row>
    <row r="30" spans="1:21" x14ac:dyDescent="0.2">
      <c r="A30" s="16" t="s">
        <v>208</v>
      </c>
      <c r="B30" s="4">
        <v>0</v>
      </c>
      <c r="C30" s="4">
        <v>13200</v>
      </c>
      <c r="D30" s="4">
        <v>-13200</v>
      </c>
      <c r="E30" s="4">
        <v>-392040000</v>
      </c>
      <c r="F30" s="4">
        <f t="shared" si="0"/>
        <v>-11700244410</v>
      </c>
      <c r="R30" s="5">
        <v>-5.0000000000000001E-3</v>
      </c>
      <c r="S30" s="4">
        <v>134901</v>
      </c>
      <c r="T30" s="4">
        <f t="shared" si="2"/>
        <v>144408.5</v>
      </c>
      <c r="U30" s="4">
        <f t="shared" si="3"/>
        <v>86459</v>
      </c>
    </row>
    <row r="31" spans="1:21" x14ac:dyDescent="0.2">
      <c r="A31" s="16" t="s">
        <v>207</v>
      </c>
      <c r="B31" s="4">
        <v>0</v>
      </c>
      <c r="C31" s="4">
        <v>400</v>
      </c>
      <c r="D31" s="4">
        <v>-400</v>
      </c>
      <c r="E31" s="4">
        <v>-11950000</v>
      </c>
      <c r="F31" s="4">
        <f t="shared" si="0"/>
        <v>-11308204410</v>
      </c>
      <c r="R31" s="5">
        <v>3.4000000000000002E-3</v>
      </c>
      <c r="S31" s="4">
        <v>86459</v>
      </c>
      <c r="T31" s="4">
        <f t="shared" si="2"/>
        <v>138567.5</v>
      </c>
      <c r="U31" s="4">
        <f t="shared" si="3"/>
        <v>161960</v>
      </c>
    </row>
    <row r="32" spans="1:21" x14ac:dyDescent="0.2">
      <c r="A32" s="16" t="s">
        <v>206</v>
      </c>
      <c r="B32" s="4">
        <v>1500</v>
      </c>
      <c r="C32" s="4">
        <v>0</v>
      </c>
      <c r="D32" s="4">
        <v>1500</v>
      </c>
      <c r="E32" s="4">
        <v>45010000</v>
      </c>
      <c r="F32" s="4">
        <f t="shared" si="0"/>
        <v>-11296254410</v>
      </c>
      <c r="R32" s="5">
        <v>-8.3000000000000001E-3</v>
      </c>
      <c r="S32" s="4">
        <v>161960</v>
      </c>
      <c r="T32" s="4">
        <f t="shared" si="2"/>
        <v>347905.5</v>
      </c>
      <c r="U32" s="4">
        <f t="shared" si="3"/>
        <v>94110</v>
      </c>
    </row>
    <row r="33" spans="1:21" x14ac:dyDescent="0.2">
      <c r="A33" s="16" t="s">
        <v>205</v>
      </c>
      <c r="B33" s="4">
        <v>300</v>
      </c>
      <c r="C33" s="4">
        <v>4200</v>
      </c>
      <c r="D33" s="4">
        <v>-3900</v>
      </c>
      <c r="E33" s="4">
        <v>-117170000</v>
      </c>
      <c r="F33" s="4">
        <f t="shared" si="0"/>
        <v>-11341264410</v>
      </c>
      <c r="R33" s="5">
        <v>-4.8999999999999998E-3</v>
      </c>
      <c r="S33" s="4">
        <v>407465</v>
      </c>
      <c r="T33" s="4">
        <f t="shared" si="2"/>
        <v>284274</v>
      </c>
      <c r="U33" s="4">
        <f t="shared" si="3"/>
        <v>94110</v>
      </c>
    </row>
    <row r="34" spans="1:21" x14ac:dyDescent="0.2">
      <c r="A34" s="16" t="s">
        <v>204</v>
      </c>
      <c r="B34" s="4">
        <v>300</v>
      </c>
      <c r="C34" s="4">
        <v>400</v>
      </c>
      <c r="D34" s="4">
        <v>-100</v>
      </c>
      <c r="E34" s="4">
        <v>-2990000</v>
      </c>
      <c r="F34" s="4">
        <f t="shared" si="0"/>
        <v>-11224094410</v>
      </c>
      <c r="R34" s="5">
        <v>1.7000000000000001E-3</v>
      </c>
      <c r="S34" s="4">
        <v>195828</v>
      </c>
      <c r="T34" s="4">
        <f t="shared" si="2"/>
        <v>255985</v>
      </c>
      <c r="U34" s="4">
        <f t="shared" si="3"/>
        <v>91792</v>
      </c>
    </row>
    <row r="35" spans="1:21" x14ac:dyDescent="0.2">
      <c r="A35" s="16" t="s">
        <v>203</v>
      </c>
      <c r="B35" s="4">
        <v>700</v>
      </c>
      <c r="C35" s="4">
        <v>0</v>
      </c>
      <c r="D35" s="4">
        <v>700</v>
      </c>
      <c r="E35" s="4">
        <v>21080000</v>
      </c>
      <c r="F35" s="4">
        <f t="shared" si="0"/>
        <v>-11221104410</v>
      </c>
      <c r="R35" s="5">
        <v>-1.6000000000000001E-3</v>
      </c>
      <c r="S35" s="4">
        <v>198901</v>
      </c>
      <c r="T35" s="4">
        <f t="shared" si="2"/>
        <v>316955.5</v>
      </c>
      <c r="U35" s="4">
        <f t="shared" si="3"/>
        <v>91792</v>
      </c>
    </row>
    <row r="36" spans="1:21" x14ac:dyDescent="0.2">
      <c r="A36" s="16" t="s">
        <v>202</v>
      </c>
      <c r="B36" s="4">
        <v>2100</v>
      </c>
      <c r="C36" s="4">
        <v>300</v>
      </c>
      <c r="D36" s="4">
        <v>1800</v>
      </c>
      <c r="E36" s="4">
        <v>54130000</v>
      </c>
      <c r="F36" s="4">
        <f t="shared" si="0"/>
        <v>-11242184410</v>
      </c>
      <c r="R36" s="5">
        <v>1.6899999999999998E-2</v>
      </c>
      <c r="S36" s="4">
        <v>364835</v>
      </c>
      <c r="T36" s="4">
        <f t="shared" si="2"/>
        <v>163827</v>
      </c>
      <c r="U36" s="4">
        <f t="shared" si="3"/>
        <v>91792</v>
      </c>
    </row>
    <row r="37" spans="1:21" x14ac:dyDescent="0.2">
      <c r="A37" s="16" t="s">
        <v>201</v>
      </c>
      <c r="B37" s="4">
        <v>1900</v>
      </c>
      <c r="C37" s="4">
        <v>100</v>
      </c>
      <c r="D37" s="4">
        <v>1800</v>
      </c>
      <c r="E37" s="4">
        <v>53140000</v>
      </c>
      <c r="F37" s="4">
        <f t="shared" si="0"/>
        <v>-11296314410</v>
      </c>
      <c r="R37" s="5">
        <v>5.1000000000000004E-3</v>
      </c>
      <c r="S37" s="4">
        <v>94110</v>
      </c>
      <c r="T37" s="4">
        <f t="shared" si="2"/>
        <v>272892.5</v>
      </c>
      <c r="U37" s="4">
        <f t="shared" si="3"/>
        <v>91792</v>
      </c>
    </row>
    <row r="38" spans="1:21" x14ac:dyDescent="0.2">
      <c r="A38" s="16" t="s">
        <v>200</v>
      </c>
      <c r="B38" s="4">
        <v>200</v>
      </c>
      <c r="C38" s="4">
        <v>10500</v>
      </c>
      <c r="D38" s="4">
        <v>-10300</v>
      </c>
      <c r="E38" s="4">
        <v>-307720000</v>
      </c>
      <c r="F38" s="4">
        <f t="shared" si="0"/>
        <v>-11349454410</v>
      </c>
      <c r="R38" s="5">
        <v>-3.3E-3</v>
      </c>
      <c r="S38" s="4">
        <v>155181</v>
      </c>
      <c r="T38" s="4">
        <f t="shared" si="2"/>
        <v>133093</v>
      </c>
      <c r="U38" s="4">
        <f t="shared" si="3"/>
        <v>91792</v>
      </c>
    </row>
    <row r="39" spans="1:21" x14ac:dyDescent="0.2">
      <c r="A39" s="16" t="s">
        <v>199</v>
      </c>
      <c r="B39" s="4">
        <v>100</v>
      </c>
      <c r="C39" s="4">
        <v>0</v>
      </c>
      <c r="D39" s="4">
        <v>100</v>
      </c>
      <c r="E39" s="4">
        <v>2960000</v>
      </c>
      <c r="F39" s="4">
        <f t="shared" si="0"/>
        <v>-11041734410</v>
      </c>
      <c r="R39" s="5">
        <v>1.03E-2</v>
      </c>
      <c r="S39" s="4">
        <v>91792</v>
      </c>
      <c r="T39" s="4">
        <f t="shared" si="2"/>
        <v>332536.5</v>
      </c>
      <c r="U39" s="4">
        <f t="shared" si="3"/>
        <v>115175</v>
      </c>
    </row>
    <row r="40" spans="1:21" x14ac:dyDescent="0.2">
      <c r="A40" s="16" t="s">
        <v>198</v>
      </c>
      <c r="B40" s="4">
        <v>1000</v>
      </c>
      <c r="C40" s="4">
        <v>0</v>
      </c>
      <c r="D40" s="4">
        <v>1000</v>
      </c>
      <c r="E40" s="4">
        <v>29320000</v>
      </c>
      <c r="F40" s="4">
        <f t="shared" si="0"/>
        <v>-11044694410</v>
      </c>
      <c r="R40" s="5">
        <v>-1.84E-2</v>
      </c>
      <c r="S40" s="4">
        <v>202358</v>
      </c>
      <c r="T40" s="4">
        <f t="shared" si="2"/>
        <v>114737.5</v>
      </c>
      <c r="U40" s="4">
        <f t="shared" si="3"/>
        <v>115175</v>
      </c>
    </row>
    <row r="41" spans="1:21" x14ac:dyDescent="0.2">
      <c r="A41" s="16" t="s">
        <v>197</v>
      </c>
      <c r="B41" s="4">
        <v>1000</v>
      </c>
      <c r="C41" s="4">
        <v>2200</v>
      </c>
      <c r="D41" s="4">
        <v>-1200</v>
      </c>
      <c r="E41" s="4">
        <v>-35620000</v>
      </c>
      <c r="F41" s="4">
        <f t="shared" si="0"/>
        <v>-11074014410</v>
      </c>
      <c r="R41" s="5">
        <v>-5.0000000000000001E-3</v>
      </c>
      <c r="S41" s="4">
        <v>115175</v>
      </c>
      <c r="T41" s="4">
        <f t="shared" si="2"/>
        <v>187821.5</v>
      </c>
      <c r="U41" s="4">
        <f t="shared" si="3"/>
        <v>233544</v>
      </c>
    </row>
    <row r="42" spans="1:21" x14ac:dyDescent="0.2">
      <c r="A42" s="16" t="s">
        <v>196</v>
      </c>
      <c r="B42" s="4">
        <v>200</v>
      </c>
      <c r="C42" s="4">
        <v>0</v>
      </c>
      <c r="D42" s="4">
        <v>200</v>
      </c>
      <c r="E42" s="4">
        <v>5960000</v>
      </c>
      <c r="F42" s="4">
        <f t="shared" si="0"/>
        <v>-11038394410</v>
      </c>
      <c r="R42" s="5">
        <v>0</v>
      </c>
      <c r="S42" s="4">
        <v>288346</v>
      </c>
      <c r="T42" s="4">
        <f t="shared" si="2"/>
        <v>269574</v>
      </c>
      <c r="U42" s="4">
        <f t="shared" si="3"/>
        <v>233544</v>
      </c>
    </row>
    <row r="43" spans="1:21" x14ac:dyDescent="0.2">
      <c r="A43" s="16" t="s">
        <v>195</v>
      </c>
      <c r="B43" s="4">
        <v>300</v>
      </c>
      <c r="C43" s="4">
        <v>1200</v>
      </c>
      <c r="D43" s="4">
        <v>-900</v>
      </c>
      <c r="E43" s="4">
        <v>-27360000</v>
      </c>
      <c r="F43" s="4">
        <f t="shared" si="0"/>
        <v>-11044354410</v>
      </c>
      <c r="R43" s="5">
        <v>-1.15E-2</v>
      </c>
      <c r="S43" s="4">
        <v>372720</v>
      </c>
      <c r="T43" s="4">
        <f t="shared" si="2"/>
        <v>281484.5</v>
      </c>
      <c r="U43" s="4">
        <f t="shared" si="3"/>
        <v>174394</v>
      </c>
    </row>
    <row r="44" spans="1:21" x14ac:dyDescent="0.2">
      <c r="A44" s="16" t="s">
        <v>194</v>
      </c>
      <c r="B44" s="4">
        <v>3900</v>
      </c>
      <c r="C44" s="4">
        <v>300</v>
      </c>
      <c r="D44" s="4">
        <v>3600</v>
      </c>
      <c r="E44" s="4">
        <v>109440000</v>
      </c>
      <c r="F44" s="4">
        <f t="shared" si="0"/>
        <v>-11016994410</v>
      </c>
      <c r="R44" s="5">
        <v>-1.1399999999999999E-2</v>
      </c>
      <c r="S44" s="4">
        <v>313069</v>
      </c>
      <c r="T44" s="4">
        <f t="shared" si="2"/>
        <v>265445.5</v>
      </c>
      <c r="U44" s="4">
        <f t="shared" si="3"/>
        <v>174394</v>
      </c>
    </row>
    <row r="45" spans="1:21" x14ac:dyDescent="0.2">
      <c r="A45" s="16" t="s">
        <v>193</v>
      </c>
      <c r="B45" s="4">
        <v>100</v>
      </c>
      <c r="C45" s="4">
        <v>400</v>
      </c>
      <c r="D45" s="4">
        <v>-300</v>
      </c>
      <c r="E45" s="4">
        <v>-9270000</v>
      </c>
      <c r="F45" s="4">
        <f t="shared" si="0"/>
        <v>-11126434410</v>
      </c>
      <c r="R45" s="5">
        <v>-3.2000000000000002E-3</v>
      </c>
      <c r="S45" s="4">
        <v>269076</v>
      </c>
      <c r="T45" s="4">
        <f t="shared" si="2"/>
        <v>149242</v>
      </c>
      <c r="U45" s="4">
        <f t="shared" si="3"/>
        <v>114300</v>
      </c>
    </row>
    <row r="46" spans="1:21" x14ac:dyDescent="0.2">
      <c r="A46" s="16" t="s">
        <v>192</v>
      </c>
      <c r="B46" s="4">
        <v>3000</v>
      </c>
      <c r="C46" s="4">
        <v>11200</v>
      </c>
      <c r="D46" s="4">
        <v>-8200</v>
      </c>
      <c r="E46" s="4">
        <v>-253770000</v>
      </c>
      <c r="F46" s="4">
        <f t="shared" si="0"/>
        <v>-11117164410</v>
      </c>
      <c r="R46" s="5">
        <v>-3.2000000000000002E-3</v>
      </c>
      <c r="S46" s="4">
        <v>233544</v>
      </c>
      <c r="T46" s="4">
        <f t="shared" si="2"/>
        <v>230965</v>
      </c>
      <c r="U46" s="4">
        <f t="shared" si="3"/>
        <v>87297</v>
      </c>
    </row>
    <row r="47" spans="1:21" x14ac:dyDescent="0.2">
      <c r="A47" s="16" t="s">
        <v>191</v>
      </c>
      <c r="B47" s="4">
        <v>3200</v>
      </c>
      <c r="C47" s="4">
        <v>56700</v>
      </c>
      <c r="D47" s="4">
        <v>-53500</v>
      </c>
      <c r="E47" s="4">
        <v>-1669472638</v>
      </c>
      <c r="F47" s="4">
        <f t="shared" si="0"/>
        <v>-10863394410</v>
      </c>
      <c r="R47" s="5">
        <v>-3.2000000000000002E-3</v>
      </c>
      <c r="S47" s="4">
        <v>390604</v>
      </c>
      <c r="T47" s="4">
        <f t="shared" si="2"/>
        <v>130362</v>
      </c>
      <c r="U47" s="4">
        <f t="shared" si="3"/>
        <v>87297</v>
      </c>
    </row>
    <row r="48" spans="1:21" x14ac:dyDescent="0.2">
      <c r="A48" s="16" t="s">
        <v>190</v>
      </c>
      <c r="B48" s="4">
        <v>1500</v>
      </c>
      <c r="C48" s="4">
        <v>7910</v>
      </c>
      <c r="D48" s="4">
        <v>-6410</v>
      </c>
      <c r="E48" s="4">
        <v>-198360000</v>
      </c>
      <c r="F48" s="4">
        <f t="shared" si="0"/>
        <v>-9193921772</v>
      </c>
      <c r="R48" s="5">
        <v>0</v>
      </c>
      <c r="S48" s="4">
        <v>174394</v>
      </c>
      <c r="T48" s="4">
        <f t="shared" si="2"/>
        <v>362365.5</v>
      </c>
      <c r="U48" s="4">
        <f t="shared" si="3"/>
        <v>87297</v>
      </c>
    </row>
    <row r="49" spans="1:21" x14ac:dyDescent="0.2">
      <c r="A49" s="16" t="s">
        <v>189</v>
      </c>
      <c r="B49" s="4">
        <v>3500</v>
      </c>
      <c r="C49" s="4">
        <v>61800</v>
      </c>
      <c r="D49" s="4">
        <v>-58300</v>
      </c>
      <c r="E49" s="4">
        <v>-1823530000</v>
      </c>
      <c r="F49" s="4">
        <f t="shared" si="0"/>
        <v>-8995561772</v>
      </c>
      <c r="R49" s="5">
        <v>0</v>
      </c>
      <c r="S49" s="4">
        <v>462715</v>
      </c>
      <c r="T49" s="4">
        <f t="shared" si="2"/>
        <v>99098.5</v>
      </c>
      <c r="U49" s="4">
        <f t="shared" si="3"/>
        <v>87297</v>
      </c>
    </row>
    <row r="50" spans="1:21" x14ac:dyDescent="0.2">
      <c r="A50" s="16" t="s">
        <v>188</v>
      </c>
      <c r="B50" s="4">
        <v>1500</v>
      </c>
      <c r="C50" s="4">
        <v>8400</v>
      </c>
      <c r="D50" s="4">
        <v>-6900</v>
      </c>
      <c r="E50" s="4">
        <v>-214560000</v>
      </c>
      <c r="F50" s="4">
        <f t="shared" si="0"/>
        <v>-7172031772</v>
      </c>
      <c r="R50" s="5">
        <v>9.7999999999999997E-3</v>
      </c>
      <c r="S50" s="4">
        <v>114300</v>
      </c>
      <c r="T50" s="4">
        <f t="shared" si="2"/>
        <v>140998.5</v>
      </c>
      <c r="U50" s="4">
        <f t="shared" si="3"/>
        <v>64940</v>
      </c>
    </row>
    <row r="51" spans="1:21" x14ac:dyDescent="0.2">
      <c r="A51" s="16" t="s">
        <v>187</v>
      </c>
      <c r="B51" s="4">
        <v>100</v>
      </c>
      <c r="C51" s="4">
        <v>3500</v>
      </c>
      <c r="D51" s="4">
        <v>-3400</v>
      </c>
      <c r="E51" s="4">
        <v>-106140000</v>
      </c>
      <c r="F51" s="4">
        <f t="shared" si="0"/>
        <v>-6957471772</v>
      </c>
      <c r="R51" s="5">
        <v>-1.6E-2</v>
      </c>
      <c r="S51" s="4">
        <v>87297</v>
      </c>
      <c r="T51" s="4">
        <f t="shared" si="2"/>
        <v>153466</v>
      </c>
      <c r="U51" s="4">
        <f t="shared" si="3"/>
        <v>64940</v>
      </c>
    </row>
    <row r="52" spans="1:21" x14ac:dyDescent="0.2">
      <c r="A52" s="16" t="s">
        <v>186</v>
      </c>
      <c r="B52" s="4">
        <v>0</v>
      </c>
      <c r="C52" s="4">
        <v>1300</v>
      </c>
      <c r="D52" s="4">
        <v>-1300</v>
      </c>
      <c r="E52" s="4">
        <v>-41040000</v>
      </c>
      <c r="F52" s="4">
        <f t="shared" si="0"/>
        <v>-6851331772</v>
      </c>
      <c r="R52" s="5">
        <v>-6.3E-3</v>
      </c>
      <c r="S52" s="4">
        <v>166428</v>
      </c>
      <c r="T52" s="4">
        <f t="shared" si="2"/>
        <v>209100</v>
      </c>
      <c r="U52" s="4">
        <f t="shared" si="3"/>
        <v>64940</v>
      </c>
    </row>
    <row r="53" spans="1:21" x14ac:dyDescent="0.2">
      <c r="A53" s="16" t="s">
        <v>185</v>
      </c>
      <c r="B53" s="4">
        <v>400</v>
      </c>
      <c r="C53" s="4">
        <v>300</v>
      </c>
      <c r="D53" s="4">
        <v>100</v>
      </c>
      <c r="E53" s="4">
        <v>3010000</v>
      </c>
      <c r="F53" s="4">
        <f t="shared" si="0"/>
        <v>-6810291772</v>
      </c>
      <c r="R53" s="5">
        <v>-3.0999999999999999E-3</v>
      </c>
      <c r="S53" s="4">
        <v>249900</v>
      </c>
      <c r="T53" s="4">
        <f t="shared" si="2"/>
        <v>285131.5</v>
      </c>
      <c r="U53" s="4">
        <f t="shared" si="3"/>
        <v>64940</v>
      </c>
    </row>
    <row r="54" spans="1:21" x14ac:dyDescent="0.2">
      <c r="A54" s="16" t="s">
        <v>184</v>
      </c>
      <c r="B54" s="4">
        <v>22100</v>
      </c>
      <c r="C54" s="4">
        <v>0</v>
      </c>
      <c r="D54" s="4">
        <v>22100</v>
      </c>
      <c r="E54" s="4">
        <v>685360000</v>
      </c>
      <c r="F54" s="4">
        <f t="shared" si="0"/>
        <v>-6813301772</v>
      </c>
      <c r="R54" s="5">
        <v>2.2799999999999997E-2</v>
      </c>
      <c r="S54" s="4">
        <v>261815</v>
      </c>
      <c r="T54" s="4">
        <f t="shared" si="2"/>
        <v>147870.5</v>
      </c>
      <c r="U54" s="4">
        <f t="shared" si="3"/>
        <v>64940</v>
      </c>
    </row>
    <row r="55" spans="1:21" x14ac:dyDescent="0.2">
      <c r="A55" s="16" t="s">
        <v>183</v>
      </c>
      <c r="B55" s="4">
        <v>2700</v>
      </c>
      <c r="C55" s="4">
        <v>1000</v>
      </c>
      <c r="D55" s="4">
        <v>1700</v>
      </c>
      <c r="E55" s="4">
        <v>52750000</v>
      </c>
      <c r="F55" s="4">
        <f t="shared" si="0"/>
        <v>-7498661772</v>
      </c>
      <c r="R55" s="5">
        <v>-3.2000000000000002E-3</v>
      </c>
      <c r="S55" s="4">
        <v>64940</v>
      </c>
      <c r="T55" s="4">
        <f t="shared" si="2"/>
        <v>106728</v>
      </c>
      <c r="U55" s="4">
        <f t="shared" si="3"/>
        <v>71326</v>
      </c>
    </row>
    <row r="56" spans="1:21" x14ac:dyDescent="0.2">
      <c r="A56" s="16" t="s">
        <v>182</v>
      </c>
      <c r="B56" s="4">
        <v>0</v>
      </c>
      <c r="C56" s="4">
        <v>500</v>
      </c>
      <c r="D56" s="4">
        <v>-500</v>
      </c>
      <c r="E56" s="4">
        <v>-15630000</v>
      </c>
      <c r="F56" s="4">
        <f t="shared" si="0"/>
        <v>-7551411772</v>
      </c>
      <c r="R56" s="5">
        <v>-3.2000000000000002E-3</v>
      </c>
      <c r="S56" s="4">
        <v>71326</v>
      </c>
      <c r="T56" s="4">
        <f t="shared" si="2"/>
        <v>155018</v>
      </c>
      <c r="U56" s="4">
        <f t="shared" si="3"/>
        <v>83897</v>
      </c>
    </row>
    <row r="57" spans="1:21" x14ac:dyDescent="0.2">
      <c r="A57" s="16" t="s">
        <v>181</v>
      </c>
      <c r="B57" s="4">
        <v>0</v>
      </c>
      <c r="C57" s="4">
        <v>1500</v>
      </c>
      <c r="D57" s="4">
        <v>-1500</v>
      </c>
      <c r="E57" s="4">
        <v>-46540000</v>
      </c>
      <c r="F57" s="4">
        <f t="shared" si="0"/>
        <v>-7535781772</v>
      </c>
      <c r="R57" s="5">
        <v>3.3E-3</v>
      </c>
      <c r="S57" s="4">
        <v>86330</v>
      </c>
      <c r="T57" s="4">
        <f t="shared" si="2"/>
        <v>333066</v>
      </c>
      <c r="U57" s="4">
        <f t="shared" si="3"/>
        <v>83897</v>
      </c>
    </row>
    <row r="58" spans="1:21" x14ac:dyDescent="0.2">
      <c r="A58" s="16" t="s">
        <v>180</v>
      </c>
      <c r="B58" s="4">
        <v>100</v>
      </c>
      <c r="C58" s="4">
        <v>2118</v>
      </c>
      <c r="D58" s="4">
        <v>-2018</v>
      </c>
      <c r="E58" s="4">
        <v>-61520000</v>
      </c>
      <c r="F58" s="4">
        <f t="shared" si="0"/>
        <v>-7489241772</v>
      </c>
      <c r="R58" s="5">
        <v>4.5700000000000005E-2</v>
      </c>
      <c r="S58" s="4">
        <v>262016</v>
      </c>
      <c r="T58" s="4">
        <f t="shared" si="2"/>
        <v>162273</v>
      </c>
      <c r="U58" s="4">
        <f t="shared" si="3"/>
        <v>83897</v>
      </c>
    </row>
    <row r="59" spans="1:21" x14ac:dyDescent="0.2">
      <c r="A59" s="16" t="s">
        <v>179</v>
      </c>
      <c r="B59" s="4">
        <v>1400</v>
      </c>
      <c r="C59" s="4">
        <v>6100</v>
      </c>
      <c r="D59" s="4">
        <v>-4700</v>
      </c>
      <c r="E59" s="4">
        <v>-138840000</v>
      </c>
      <c r="F59" s="4">
        <f t="shared" si="0"/>
        <v>-7427721772</v>
      </c>
      <c r="R59" s="5">
        <v>1.7000000000000001E-3</v>
      </c>
      <c r="S59" s="4">
        <v>83897</v>
      </c>
      <c r="T59" s="4">
        <f t="shared" si="2"/>
        <v>349745</v>
      </c>
      <c r="U59" s="4">
        <f t="shared" si="3"/>
        <v>140504</v>
      </c>
    </row>
    <row r="60" spans="1:21" x14ac:dyDescent="0.2">
      <c r="A60" s="16" t="s">
        <v>178</v>
      </c>
      <c r="B60" s="4">
        <v>900</v>
      </c>
      <c r="C60" s="4">
        <v>2100</v>
      </c>
      <c r="D60" s="4">
        <v>-1200</v>
      </c>
      <c r="E60" s="4">
        <v>-35971772</v>
      </c>
      <c r="F60" s="4">
        <f t="shared" si="0"/>
        <v>-7288881772</v>
      </c>
      <c r="R60" s="5">
        <v>-1.66E-2</v>
      </c>
      <c r="S60" s="4">
        <v>194700</v>
      </c>
      <c r="T60" s="4">
        <f t="shared" si="2"/>
        <v>314190</v>
      </c>
      <c r="U60" s="4">
        <f t="shared" si="3"/>
        <v>140504</v>
      </c>
    </row>
    <row r="61" spans="1:21" x14ac:dyDescent="0.2">
      <c r="A61" s="16" t="s">
        <v>177</v>
      </c>
      <c r="B61" s="4">
        <v>1000</v>
      </c>
      <c r="C61" s="4">
        <v>5200</v>
      </c>
      <c r="D61" s="4">
        <v>-4200</v>
      </c>
      <c r="E61" s="4">
        <v>-130180000</v>
      </c>
      <c r="F61" s="4">
        <f t="shared" si="0"/>
        <v>-7252910000</v>
      </c>
      <c r="R61" s="5">
        <v>-3.8399999999999997E-2</v>
      </c>
      <c r="S61" s="4">
        <v>140504</v>
      </c>
      <c r="T61" s="4">
        <f t="shared" si="2"/>
        <v>367034</v>
      </c>
      <c r="U61" s="4">
        <f t="shared" si="3"/>
        <v>142130</v>
      </c>
    </row>
    <row r="62" spans="1:21" x14ac:dyDescent="0.2">
      <c r="A62" s="16" t="s">
        <v>176</v>
      </c>
      <c r="B62" s="4">
        <v>9100</v>
      </c>
      <c r="C62" s="4">
        <v>0</v>
      </c>
      <c r="D62" s="4">
        <v>9100</v>
      </c>
      <c r="E62" s="4">
        <v>282120000</v>
      </c>
      <c r="F62" s="4">
        <f t="shared" si="0"/>
        <v>-7122730000</v>
      </c>
      <c r="R62" s="5">
        <v>9.7999999999999997E-3</v>
      </c>
      <c r="S62" s="4">
        <v>168300</v>
      </c>
      <c r="T62" s="4">
        <f t="shared" si="2"/>
        <v>395800.5</v>
      </c>
      <c r="U62" s="4">
        <f t="shared" si="3"/>
        <v>142130</v>
      </c>
    </row>
    <row r="63" spans="1:21" x14ac:dyDescent="0.2">
      <c r="A63" s="16" t="s">
        <v>175</v>
      </c>
      <c r="B63" s="4">
        <v>800</v>
      </c>
      <c r="C63" s="4">
        <v>1600</v>
      </c>
      <c r="D63" s="4">
        <v>-800</v>
      </c>
      <c r="E63" s="4">
        <v>-25000000</v>
      </c>
      <c r="F63" s="4">
        <f t="shared" si="0"/>
        <v>-7404850000</v>
      </c>
      <c r="R63" s="5">
        <v>-4.9200000000000001E-2</v>
      </c>
      <c r="S63" s="4">
        <v>308448</v>
      </c>
      <c r="T63" s="4">
        <f t="shared" si="2"/>
        <v>239405</v>
      </c>
      <c r="U63" s="4">
        <f t="shared" si="3"/>
        <v>142130</v>
      </c>
    </row>
    <row r="64" spans="1:21" x14ac:dyDescent="0.2">
      <c r="A64" s="16" t="s">
        <v>174</v>
      </c>
      <c r="B64" s="4">
        <v>0</v>
      </c>
      <c r="C64" s="4">
        <v>5700</v>
      </c>
      <c r="D64" s="4">
        <v>-5700</v>
      </c>
      <c r="E64" s="4">
        <v>-187240000</v>
      </c>
      <c r="F64" s="4">
        <f t="shared" si="0"/>
        <v>-7379850000</v>
      </c>
      <c r="R64" s="5">
        <v>-1.5100000000000001E-2</v>
      </c>
      <c r="S64" s="4">
        <v>230801</v>
      </c>
      <c r="T64" s="4">
        <f t="shared" si="2"/>
        <v>187231</v>
      </c>
      <c r="U64" s="4">
        <f t="shared" si="3"/>
        <v>142130</v>
      </c>
    </row>
    <row r="65" spans="1:21" x14ac:dyDescent="0.2">
      <c r="A65" s="16" t="s">
        <v>173</v>
      </c>
      <c r="B65" s="4">
        <v>0</v>
      </c>
      <c r="C65" s="4">
        <v>3900</v>
      </c>
      <c r="D65" s="4">
        <v>-3900</v>
      </c>
      <c r="E65" s="4">
        <v>-127800000</v>
      </c>
      <c r="F65" s="4">
        <f t="shared" si="0"/>
        <v>-7192610000</v>
      </c>
      <c r="R65" s="5">
        <v>9.1999999999999998E-3</v>
      </c>
      <c r="S65" s="4">
        <v>142130</v>
      </c>
      <c r="T65" s="4">
        <f t="shared" si="2"/>
        <v>231066</v>
      </c>
      <c r="U65" s="4">
        <f t="shared" si="3"/>
        <v>223706</v>
      </c>
    </row>
    <row r="66" spans="1:21" x14ac:dyDescent="0.2">
      <c r="A66" s="16" t="s">
        <v>172</v>
      </c>
      <c r="B66" s="4">
        <v>0</v>
      </c>
      <c r="C66" s="4">
        <v>0</v>
      </c>
      <c r="D66" s="4">
        <v>0</v>
      </c>
      <c r="E66" s="4">
        <v>0</v>
      </c>
      <c r="F66" s="4">
        <f t="shared" si="0"/>
        <v>-7064810000</v>
      </c>
      <c r="R66" s="5">
        <v>-2.6699999999999998E-2</v>
      </c>
      <c r="S66" s="4">
        <v>223706</v>
      </c>
      <c r="T66" s="4">
        <f t="shared" si="2"/>
        <v>263736</v>
      </c>
      <c r="U66" s="4">
        <f t="shared" si="3"/>
        <v>240649</v>
      </c>
    </row>
    <row r="67" spans="1:21" x14ac:dyDescent="0.2">
      <c r="A67" s="16" t="s">
        <v>171</v>
      </c>
      <c r="B67" s="4">
        <v>6400</v>
      </c>
      <c r="C67" s="4">
        <v>0</v>
      </c>
      <c r="D67" s="4">
        <v>6400</v>
      </c>
      <c r="E67" s="4">
        <v>210950000</v>
      </c>
      <c r="F67" s="4">
        <f t="shared" si="0"/>
        <v>-7064810000</v>
      </c>
      <c r="R67" s="5">
        <v>6.0000000000000001E-3</v>
      </c>
      <c r="S67" s="4">
        <v>404116</v>
      </c>
      <c r="T67" s="4">
        <f t="shared" si="2"/>
        <v>153112.5</v>
      </c>
      <c r="U67" s="4">
        <f t="shared" si="3"/>
        <v>240649</v>
      </c>
    </row>
    <row r="68" spans="1:21" x14ac:dyDescent="0.2">
      <c r="A68" s="16" t="s">
        <v>170</v>
      </c>
      <c r="B68" s="4">
        <v>12800</v>
      </c>
      <c r="C68" s="4">
        <v>1500</v>
      </c>
      <c r="D68" s="4">
        <v>11300</v>
      </c>
      <c r="E68" s="4">
        <v>383690000</v>
      </c>
      <c r="F68" s="4">
        <f t="shared" si="0"/>
        <v>-7275760000</v>
      </c>
      <c r="R68" s="5">
        <v>-1.7600000000000001E-2</v>
      </c>
      <c r="S68" s="4">
        <v>240649</v>
      </c>
      <c r="T68" s="4">
        <f t="shared" si="2"/>
        <v>341621</v>
      </c>
      <c r="U68" s="4">
        <f t="shared" si="3"/>
        <v>248009</v>
      </c>
    </row>
    <row r="69" spans="1:21" x14ac:dyDescent="0.2">
      <c r="A69" s="16" t="s">
        <v>169</v>
      </c>
      <c r="B69" s="4">
        <v>0</v>
      </c>
      <c r="C69" s="4">
        <v>4800</v>
      </c>
      <c r="D69" s="4">
        <v>-4800</v>
      </c>
      <c r="E69" s="4">
        <v>-168860000</v>
      </c>
      <c r="F69" s="4">
        <f t="shared" si="0"/>
        <v>-7659450000</v>
      </c>
      <c r="R69" s="5">
        <v>-4.0899999999999999E-2</v>
      </c>
      <c r="S69" s="4">
        <v>504790</v>
      </c>
      <c r="T69" s="4">
        <f t="shared" si="2"/>
        <v>310944</v>
      </c>
      <c r="U69" s="4">
        <f t="shared" si="3"/>
        <v>232332</v>
      </c>
    </row>
    <row r="70" spans="1:21" x14ac:dyDescent="0.2">
      <c r="A70" s="16" t="s">
        <v>168</v>
      </c>
      <c r="B70" s="4">
        <v>300</v>
      </c>
      <c r="C70" s="4">
        <v>2500</v>
      </c>
      <c r="D70" s="4">
        <v>-2200</v>
      </c>
      <c r="E70" s="4">
        <v>-78000000</v>
      </c>
      <c r="F70" s="4">
        <f t="shared" si="0"/>
        <v>-7490590000</v>
      </c>
      <c r="R70" s="5">
        <v>-9.7000000000000003E-3</v>
      </c>
      <c r="S70" s="4">
        <v>487876</v>
      </c>
      <c r="T70" s="4">
        <f t="shared" si="2"/>
        <v>398387.5</v>
      </c>
      <c r="U70" s="4">
        <f t="shared" si="3"/>
        <v>232332</v>
      </c>
    </row>
    <row r="71" spans="1:21" x14ac:dyDescent="0.2">
      <c r="A71" s="16" t="s">
        <v>167</v>
      </c>
      <c r="B71" s="4">
        <v>100</v>
      </c>
      <c r="C71" s="4">
        <v>48100</v>
      </c>
      <c r="D71" s="4">
        <v>-48000</v>
      </c>
      <c r="E71" s="4">
        <v>-1713020000</v>
      </c>
      <c r="F71" s="4">
        <f t="shared" si="0"/>
        <v>-7412590000</v>
      </c>
      <c r="R71" s="5">
        <v>2.58E-2</v>
      </c>
      <c r="S71" s="4">
        <v>565768</v>
      </c>
      <c r="T71" s="4">
        <f>AVERAGE(S72,S81)</f>
        <v>293930</v>
      </c>
      <c r="U71" s="4">
        <f t="shared" si="3"/>
        <v>123356</v>
      </c>
    </row>
    <row r="72" spans="1:21" x14ac:dyDescent="0.2">
      <c r="A72" s="16" t="s">
        <v>166</v>
      </c>
      <c r="B72" s="4">
        <v>11200</v>
      </c>
      <c r="C72" s="4">
        <v>3600</v>
      </c>
      <c r="D72" s="4">
        <v>7600</v>
      </c>
      <c r="E72" s="4">
        <v>252760000</v>
      </c>
      <c r="F72" s="4">
        <f t="shared" si="0"/>
        <v>-5699570000</v>
      </c>
      <c r="R72" s="5">
        <v>5.9200000000000003E-2</v>
      </c>
      <c r="S72" s="4">
        <v>483153</v>
      </c>
      <c r="U72" s="4">
        <f t="shared" si="3"/>
        <v>65576</v>
      </c>
    </row>
    <row r="73" spans="1:21" x14ac:dyDescent="0.2">
      <c r="A73" s="16" t="s">
        <v>165</v>
      </c>
      <c r="B73" s="4">
        <v>4000</v>
      </c>
      <c r="C73" s="4">
        <v>53600</v>
      </c>
      <c r="D73" s="4">
        <v>-49600</v>
      </c>
      <c r="E73" s="4">
        <v>-1645200000</v>
      </c>
      <c r="F73" s="4">
        <f t="shared" si="0"/>
        <v>-5952330000</v>
      </c>
      <c r="R73" s="5">
        <v>4.5999999999999999E-3</v>
      </c>
      <c r="S73" s="4">
        <v>248009</v>
      </c>
      <c r="U73" s="4">
        <f t="shared" ref="U73:U75" si="4">MIN(S74:S78)</f>
        <v>65576</v>
      </c>
    </row>
    <row r="74" spans="1:21" x14ac:dyDescent="0.2">
      <c r="A74" s="16" t="s">
        <v>164</v>
      </c>
      <c r="B74" s="4">
        <v>5300</v>
      </c>
      <c r="C74" s="4">
        <v>0</v>
      </c>
      <c r="D74" s="4">
        <v>5300</v>
      </c>
      <c r="E74" s="4">
        <v>173050000</v>
      </c>
      <c r="F74" s="4">
        <f t="shared" si="0"/>
        <v>-4307130000</v>
      </c>
      <c r="R74" s="5">
        <v>2.9900000000000003E-2</v>
      </c>
      <c r="S74" s="4">
        <v>232332</v>
      </c>
      <c r="U74" s="4">
        <f t="shared" si="4"/>
        <v>65576</v>
      </c>
    </row>
    <row r="75" spans="1:21" x14ac:dyDescent="0.2">
      <c r="A75" s="16" t="s">
        <v>163</v>
      </c>
      <c r="B75" s="4">
        <v>400</v>
      </c>
      <c r="C75" s="4">
        <v>24400</v>
      </c>
      <c r="D75" s="4">
        <v>-24000</v>
      </c>
      <c r="E75" s="4">
        <v>-766730000</v>
      </c>
      <c r="F75" s="4">
        <f t="shared" si="0"/>
        <v>-4480180000</v>
      </c>
      <c r="R75" s="5">
        <v>-4.5999999999999999E-3</v>
      </c>
      <c r="S75" s="4">
        <v>238426</v>
      </c>
      <c r="U75" s="4">
        <f t="shared" si="4"/>
        <v>65576</v>
      </c>
    </row>
    <row r="76" spans="1:21" x14ac:dyDescent="0.2">
      <c r="A76" s="16" t="s">
        <v>162</v>
      </c>
      <c r="B76" s="4">
        <v>18</v>
      </c>
      <c r="C76" s="4">
        <v>40300</v>
      </c>
      <c r="D76" s="4">
        <v>-40282</v>
      </c>
      <c r="E76" s="4">
        <v>-1288140000</v>
      </c>
      <c r="F76" s="4">
        <f t="shared" si="0"/>
        <v>-3713450000</v>
      </c>
      <c r="R76" s="5">
        <v>0</v>
      </c>
      <c r="S76" s="4">
        <v>123356</v>
      </c>
      <c r="U76" s="4">
        <f>MIN(S77:S81)</f>
        <v>65576</v>
      </c>
    </row>
    <row r="77" spans="1:21" x14ac:dyDescent="0.2">
      <c r="A77" s="16" t="s">
        <v>161</v>
      </c>
      <c r="B77" s="4">
        <v>700</v>
      </c>
      <c r="C77" s="4">
        <v>0</v>
      </c>
      <c r="D77" s="4">
        <v>700</v>
      </c>
      <c r="E77" s="4">
        <v>22360000</v>
      </c>
      <c r="F77" s="4">
        <f t="shared" si="0"/>
        <v>-2425310000</v>
      </c>
      <c r="R77" s="5">
        <v>-6.1999999999999998E-3</v>
      </c>
      <c r="S77" s="4">
        <v>65576</v>
      </c>
    </row>
    <row r="78" spans="1:21" x14ac:dyDescent="0.2">
      <c r="A78" s="16" t="s">
        <v>160</v>
      </c>
      <c r="B78" s="4">
        <v>1900</v>
      </c>
      <c r="C78" s="4">
        <v>43200</v>
      </c>
      <c r="D78" s="4">
        <v>-41300</v>
      </c>
      <c r="E78" s="4">
        <v>-1299990000</v>
      </c>
      <c r="F78" s="4">
        <f t="shared" si="0"/>
        <v>-2447670000</v>
      </c>
      <c r="R78" s="5">
        <v>2.23E-2</v>
      </c>
      <c r="S78" s="4">
        <v>178452</v>
      </c>
    </row>
    <row r="79" spans="1:21" x14ac:dyDescent="0.2">
      <c r="A79" s="16" t="s">
        <v>159</v>
      </c>
      <c r="B79" s="4">
        <v>3900</v>
      </c>
      <c r="C79" s="4">
        <v>200</v>
      </c>
      <c r="D79" s="4">
        <v>3700</v>
      </c>
      <c r="E79" s="4">
        <v>115680000</v>
      </c>
      <c r="F79" s="4">
        <f t="shared" si="0"/>
        <v>-1147680000</v>
      </c>
      <c r="R79" s="5">
        <v>1.1299999999999999E-2</v>
      </c>
      <c r="S79" s="4">
        <v>134012</v>
      </c>
    </row>
    <row r="80" spans="1:21" x14ac:dyDescent="0.2">
      <c r="A80" s="16" t="s">
        <v>158</v>
      </c>
      <c r="B80" s="4">
        <v>0</v>
      </c>
      <c r="C80" s="4">
        <v>23800</v>
      </c>
      <c r="D80" s="4">
        <v>-23800</v>
      </c>
      <c r="E80" s="4">
        <v>-747430000</v>
      </c>
      <c r="F80" s="4">
        <f>E80+F81</f>
        <v>-1263360000</v>
      </c>
      <c r="R80" s="5">
        <v>-2.35E-2</v>
      </c>
      <c r="S80" s="4">
        <v>231007</v>
      </c>
    </row>
    <row r="81" spans="1:22" x14ac:dyDescent="0.2">
      <c r="A81" s="16" t="s">
        <v>157</v>
      </c>
      <c r="B81" s="4">
        <v>0</v>
      </c>
      <c r="C81" s="4">
        <v>16200</v>
      </c>
      <c r="D81" s="4">
        <v>-16200</v>
      </c>
      <c r="E81" s="4">
        <v>-515930000</v>
      </c>
      <c r="F81" s="4">
        <f>E81</f>
        <v>-515930000</v>
      </c>
      <c r="R81" s="5">
        <v>1.2699999999999999E-2</v>
      </c>
      <c r="S81" s="4">
        <v>104707</v>
      </c>
    </row>
    <row r="82" spans="1:22" x14ac:dyDescent="0.2">
      <c r="A82" s="2"/>
      <c r="B82" s="4"/>
      <c r="C82" s="4"/>
      <c r="D82" s="4"/>
      <c r="E82" s="4"/>
      <c r="F82" s="4">
        <f>E82</f>
        <v>0</v>
      </c>
      <c r="G82" s="4"/>
      <c r="H82" s="4"/>
      <c r="I82" s="4"/>
      <c r="J82" s="4"/>
      <c r="K82" s="4"/>
      <c r="L82" s="4"/>
      <c r="M82" s="4"/>
      <c r="N82" s="4"/>
      <c r="O82" s="4"/>
      <c r="P82" s="4"/>
      <c r="Q82" s="4"/>
      <c r="R82" s="4"/>
      <c r="S82" s="4"/>
      <c r="T82" s="5"/>
      <c r="U82" s="5"/>
      <c r="V82" s="5"/>
    </row>
    <row r="83" spans="1:22" x14ac:dyDescent="0.2">
      <c r="A83" s="2"/>
      <c r="B83" s="4"/>
      <c r="C83" s="4"/>
      <c r="D83" s="4"/>
      <c r="E83" s="4"/>
      <c r="F83" s="4"/>
      <c r="G83" s="4"/>
      <c r="H83" s="4"/>
      <c r="I83" s="4"/>
      <c r="J83" s="4"/>
      <c r="K83" s="4"/>
      <c r="L83" s="4"/>
      <c r="M83" s="4"/>
      <c r="N83" s="4"/>
      <c r="O83" s="4"/>
      <c r="P83" s="4"/>
      <c r="Q83" s="4"/>
      <c r="R83" s="4"/>
      <c r="S83" s="4"/>
      <c r="T83" s="5"/>
      <c r="U83" s="5"/>
      <c r="V83" s="5"/>
    </row>
    <row r="84" spans="1:22" x14ac:dyDescent="0.2">
      <c r="A84" s="2"/>
      <c r="B84" s="4"/>
      <c r="C84" s="4"/>
      <c r="D84" s="4"/>
      <c r="E84" s="4"/>
      <c r="F84" s="4"/>
      <c r="G84" s="4"/>
      <c r="H84" s="4"/>
      <c r="I84" s="4"/>
      <c r="J84" s="4"/>
      <c r="K84" s="4"/>
      <c r="L84" s="4"/>
      <c r="M84" s="4"/>
      <c r="N84" s="4"/>
      <c r="O84" s="4"/>
      <c r="P84" s="4"/>
      <c r="Q84" s="4"/>
      <c r="R84" s="4"/>
      <c r="S84" s="4"/>
      <c r="T84" s="5"/>
      <c r="U84" s="5"/>
      <c r="V84" s="5"/>
    </row>
    <row r="85" spans="1:22" x14ac:dyDescent="0.2">
      <c r="A85" s="2"/>
      <c r="B85" s="4"/>
      <c r="C85" s="4"/>
      <c r="D85" s="4"/>
      <c r="E85" s="4"/>
      <c r="F85" s="4"/>
      <c r="G85" s="4"/>
      <c r="H85" s="4"/>
      <c r="I85" s="4"/>
      <c r="J85" s="4"/>
      <c r="K85" s="4"/>
      <c r="L85" s="4"/>
      <c r="M85" s="4"/>
      <c r="N85" s="4"/>
      <c r="O85" s="4"/>
      <c r="P85" s="4"/>
      <c r="Q85" s="4"/>
      <c r="R85" s="4"/>
      <c r="S85" s="4"/>
      <c r="T85" s="5"/>
      <c r="U85" s="5"/>
      <c r="V85" s="5"/>
    </row>
    <row r="86" spans="1:22" x14ac:dyDescent="0.2">
      <c r="A86" s="2"/>
      <c r="B86" s="4"/>
      <c r="C86" s="4"/>
      <c r="D86" s="4"/>
      <c r="E86" s="4"/>
      <c r="F86" s="4"/>
      <c r="G86" s="4"/>
      <c r="H86" s="4"/>
      <c r="I86" s="4"/>
      <c r="J86" s="4"/>
      <c r="K86" s="4"/>
      <c r="L86" s="4"/>
      <c r="M86" s="4"/>
      <c r="N86" s="4"/>
      <c r="O86" s="4"/>
      <c r="P86" s="4"/>
      <c r="Q86" s="4"/>
      <c r="R86" s="4"/>
      <c r="S86" s="4"/>
      <c r="T86" s="5"/>
      <c r="U86" s="5"/>
      <c r="V86" s="5"/>
    </row>
    <row r="87" spans="1:22" x14ac:dyDescent="0.2">
      <c r="A87" s="2"/>
      <c r="B87" s="4"/>
      <c r="C87" s="4"/>
      <c r="D87" s="4"/>
      <c r="E87" s="4"/>
      <c r="F87" s="4"/>
      <c r="G87" s="4"/>
      <c r="H87" s="4"/>
      <c r="I87" s="4"/>
      <c r="J87" s="4"/>
      <c r="K87" s="4"/>
      <c r="L87" s="4"/>
      <c r="M87" s="4"/>
      <c r="N87" s="4"/>
      <c r="O87" s="4"/>
      <c r="P87" s="4"/>
      <c r="Q87" s="4"/>
      <c r="R87" s="4"/>
      <c r="S87" s="4"/>
      <c r="T87" s="5"/>
      <c r="U87" s="5"/>
      <c r="V87" s="5"/>
    </row>
    <row r="88" spans="1:22" x14ac:dyDescent="0.2">
      <c r="A88" s="2"/>
      <c r="B88" s="4"/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5"/>
      <c r="U88" s="5"/>
      <c r="V88" s="5"/>
    </row>
    <row r="89" spans="1:22" x14ac:dyDescent="0.2">
      <c r="A89" s="2"/>
      <c r="B89" s="4"/>
      <c r="C89" s="4"/>
      <c r="D89" s="4"/>
      <c r="E89" s="4"/>
      <c r="F89" s="4"/>
      <c r="G89" s="4"/>
      <c r="H89" s="4"/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  <c r="T89" s="5"/>
      <c r="U89" s="5"/>
      <c r="V89" s="5"/>
    </row>
    <row r="90" spans="1:22" x14ac:dyDescent="0.2">
      <c r="A90" s="2"/>
      <c r="B90" s="4"/>
      <c r="C90" s="4"/>
      <c r="D90" s="4"/>
      <c r="E90" s="4"/>
      <c r="F90" s="4"/>
      <c r="G90" s="4"/>
      <c r="H90" s="4"/>
      <c r="I90" s="4"/>
      <c r="J90" s="4"/>
      <c r="K90" s="4"/>
      <c r="L90" s="4"/>
      <c r="M90" s="4"/>
      <c r="N90" s="4"/>
      <c r="O90" s="4"/>
      <c r="P90" s="4"/>
      <c r="Q90" s="4"/>
      <c r="R90" s="4"/>
      <c r="S90" s="4"/>
      <c r="T90" s="5"/>
      <c r="U90" s="5"/>
      <c r="V90" s="5"/>
    </row>
    <row r="91" spans="1:22" x14ac:dyDescent="0.2">
      <c r="A91" s="2"/>
      <c r="B91" s="4"/>
      <c r="C91" s="4"/>
      <c r="D91" s="4"/>
      <c r="E91" s="4"/>
      <c r="F91" s="4"/>
      <c r="G91" s="4"/>
      <c r="H91" s="4"/>
      <c r="I91" s="4"/>
      <c r="J91" s="4"/>
      <c r="K91" s="4"/>
      <c r="L91" s="4"/>
      <c r="M91" s="4"/>
      <c r="N91" s="4"/>
      <c r="O91" s="4"/>
      <c r="P91" s="4"/>
      <c r="Q91" s="4"/>
      <c r="R91" s="4"/>
      <c r="S91" s="4"/>
      <c r="T91" s="5"/>
      <c r="U91" s="5"/>
      <c r="V91" s="5"/>
    </row>
    <row r="92" spans="1:22" x14ac:dyDescent="0.2">
      <c r="A92" s="6"/>
      <c r="B92" s="4"/>
      <c r="C92" s="4"/>
      <c r="D92" s="4"/>
      <c r="E92" s="4"/>
      <c r="F92" s="4"/>
      <c r="G92" s="4"/>
      <c r="H92" s="4"/>
      <c r="I92" s="4"/>
      <c r="J92" s="4"/>
      <c r="K92" s="4"/>
      <c r="L92" s="4"/>
      <c r="M92" s="4"/>
      <c r="N92" s="4"/>
      <c r="O92" s="4"/>
      <c r="P92" s="4"/>
      <c r="Q92" s="4"/>
      <c r="R92" s="4"/>
      <c r="S92" s="4"/>
      <c r="T92" s="5"/>
      <c r="U92" s="5"/>
      <c r="V92" s="5"/>
    </row>
    <row r="93" spans="1:22" x14ac:dyDescent="0.2">
      <c r="A93" s="6"/>
      <c r="B93" s="4"/>
      <c r="C93" s="4"/>
      <c r="D93" s="4"/>
      <c r="E93" s="4"/>
      <c r="F93" s="4"/>
      <c r="G93" s="4"/>
      <c r="H93" s="4"/>
      <c r="I93" s="4"/>
      <c r="J93" s="4"/>
      <c r="K93" s="4"/>
      <c r="L93" s="4"/>
      <c r="M93" s="4"/>
      <c r="N93" s="4"/>
      <c r="O93" s="4"/>
      <c r="P93" s="4"/>
      <c r="Q93" s="4"/>
      <c r="R93" s="4"/>
      <c r="S93" s="4"/>
      <c r="T93" s="5"/>
      <c r="U93" s="5"/>
      <c r="V93" s="5"/>
    </row>
    <row r="94" spans="1:22" x14ac:dyDescent="0.2">
      <c r="A94" s="6"/>
      <c r="B94" s="4"/>
      <c r="C94" s="4"/>
      <c r="D94" s="4"/>
      <c r="E94" s="4"/>
      <c r="F94" s="4"/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5"/>
      <c r="U94" s="5"/>
      <c r="V94" s="5"/>
    </row>
    <row r="95" spans="1:22" x14ac:dyDescent="0.2">
      <c r="A95" s="6"/>
      <c r="B95" s="4"/>
      <c r="C95" s="4"/>
      <c r="D95" s="4"/>
      <c r="E95" s="4"/>
      <c r="F95" s="4"/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5"/>
      <c r="U95" s="5"/>
      <c r="V95" s="5"/>
    </row>
    <row r="96" spans="1:22" x14ac:dyDescent="0.2">
      <c r="A96" s="6"/>
      <c r="B96" s="4"/>
      <c r="C96" s="4"/>
      <c r="D96" s="4"/>
      <c r="E96" s="4"/>
      <c r="F96" s="4"/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5"/>
      <c r="U96" s="5"/>
      <c r="V96" s="5"/>
    </row>
    <row r="97" spans="1:22" x14ac:dyDescent="0.2">
      <c r="A97" s="6"/>
      <c r="B97" s="4"/>
      <c r="C97" s="4"/>
      <c r="D97" s="4"/>
      <c r="E97" s="4"/>
      <c r="F97" s="4"/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5"/>
      <c r="U97" s="5"/>
      <c r="V97" s="5"/>
    </row>
    <row r="98" spans="1:22" x14ac:dyDescent="0.2">
      <c r="A98" s="6"/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5"/>
      <c r="U98" s="5"/>
      <c r="V98" s="5"/>
    </row>
    <row r="99" spans="1:22" x14ac:dyDescent="0.2">
      <c r="A99" s="6"/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5"/>
      <c r="U99" s="5"/>
      <c r="V99" s="5"/>
    </row>
    <row r="100" spans="1:22" x14ac:dyDescent="0.2">
      <c r="A100" s="6"/>
      <c r="B100" s="4"/>
      <c r="C100" s="4"/>
      <c r="D100" s="4"/>
      <c r="E100" s="4"/>
      <c r="F100" s="4"/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5"/>
      <c r="U100" s="5"/>
      <c r="V100" s="5"/>
    </row>
    <row r="101" spans="1:22" x14ac:dyDescent="0.2">
      <c r="A101" s="6"/>
      <c r="B101" s="4"/>
      <c r="C101" s="4"/>
      <c r="D101" s="4"/>
      <c r="E101" s="4"/>
      <c r="F101" s="4"/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5"/>
      <c r="U101" s="5"/>
      <c r="V101" s="5"/>
    </row>
    <row r="102" spans="1:22" x14ac:dyDescent="0.2">
      <c r="A102" s="2"/>
      <c r="B102" s="4"/>
      <c r="C102" s="4"/>
      <c r="D102" s="4"/>
      <c r="E102" s="4"/>
      <c r="F102" s="4"/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5"/>
      <c r="U102" s="5"/>
      <c r="V102" s="5"/>
    </row>
    <row r="103" spans="1:22" x14ac:dyDescent="0.2">
      <c r="A103" s="2"/>
      <c r="B103" s="4"/>
      <c r="C103" s="4"/>
      <c r="D103" s="4"/>
      <c r="E103" s="4"/>
      <c r="F103" s="4"/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5"/>
      <c r="U103" s="5"/>
      <c r="V103" s="5"/>
    </row>
    <row r="104" spans="1:22" x14ac:dyDescent="0.2">
      <c r="A104" s="6"/>
      <c r="B104" s="4"/>
      <c r="C104" s="4"/>
      <c r="D104" s="4"/>
      <c r="E104" s="4"/>
      <c r="F104" s="4"/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5"/>
      <c r="U104" s="5"/>
      <c r="V104" s="5"/>
    </row>
    <row r="105" spans="1:22" x14ac:dyDescent="0.2">
      <c r="A105" s="6"/>
      <c r="B105" s="4"/>
      <c r="C105" s="4"/>
      <c r="D105" s="4"/>
      <c r="E105" s="4"/>
      <c r="F105" s="4"/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5"/>
      <c r="U105" s="5"/>
      <c r="V105" s="5"/>
    </row>
    <row r="106" spans="1:22" x14ac:dyDescent="0.2">
      <c r="A106" s="6"/>
      <c r="B106" s="4"/>
      <c r="C106" s="4"/>
      <c r="D106" s="4"/>
      <c r="E106" s="4"/>
      <c r="F106" s="4"/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5"/>
      <c r="U106" s="5"/>
      <c r="V106" s="5"/>
    </row>
    <row r="107" spans="1:22" x14ac:dyDescent="0.2">
      <c r="A107" s="6"/>
      <c r="B107" s="4"/>
      <c r="C107" s="4"/>
      <c r="D107" s="4"/>
      <c r="E107" s="4"/>
      <c r="F107" s="4"/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5"/>
      <c r="U107" s="5"/>
      <c r="V107" s="5"/>
    </row>
    <row r="108" spans="1:22" x14ac:dyDescent="0.2">
      <c r="A108" s="6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5"/>
      <c r="U108" s="5"/>
      <c r="V108" s="5"/>
    </row>
    <row r="109" spans="1:22" x14ac:dyDescent="0.2">
      <c r="A109" s="6"/>
      <c r="B109" s="4"/>
      <c r="C109" s="4"/>
      <c r="D109" s="4"/>
      <c r="E109" s="4"/>
      <c r="F109" s="4"/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5"/>
      <c r="U109" s="5"/>
      <c r="V109" s="5"/>
    </row>
    <row r="110" spans="1:22" x14ac:dyDescent="0.2">
      <c r="A110" s="6"/>
      <c r="B110" s="4"/>
      <c r="C110" s="4"/>
      <c r="D110" s="4"/>
      <c r="E110" s="4"/>
      <c r="F110" s="4"/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5"/>
      <c r="U110" s="5"/>
      <c r="V110" s="5"/>
    </row>
    <row r="111" spans="1:22" x14ac:dyDescent="0.2">
      <c r="A111" s="6"/>
      <c r="B111" s="4"/>
      <c r="C111" s="4"/>
      <c r="D111" s="4"/>
      <c r="E111" s="4"/>
      <c r="F111" s="4"/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5"/>
      <c r="U111" s="5"/>
      <c r="V111" s="5"/>
    </row>
    <row r="112" spans="1:22" x14ac:dyDescent="0.2">
      <c r="A112" s="6"/>
      <c r="B112" s="4"/>
      <c r="C112" s="4"/>
      <c r="D112" s="4"/>
      <c r="E112" s="4"/>
      <c r="F112" s="4"/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5"/>
      <c r="U112" s="5"/>
      <c r="V112" s="5"/>
    </row>
    <row r="113" spans="1:22" x14ac:dyDescent="0.2">
      <c r="A113" s="6"/>
      <c r="B113" s="4"/>
      <c r="C113" s="4"/>
      <c r="D113" s="4"/>
      <c r="E113" s="4"/>
      <c r="F113" s="4"/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5"/>
      <c r="U113" s="5"/>
      <c r="V113" s="5"/>
    </row>
    <row r="114" spans="1:22" x14ac:dyDescent="0.2">
      <c r="A114" s="6"/>
      <c r="B114" s="4"/>
      <c r="C114" s="4"/>
      <c r="D114" s="4"/>
      <c r="E114" s="4"/>
      <c r="F114" s="4"/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5"/>
      <c r="U114" s="5"/>
      <c r="V114" s="5"/>
    </row>
    <row r="115" spans="1:22" x14ac:dyDescent="0.2">
      <c r="A115" s="6"/>
      <c r="B115" s="4"/>
      <c r="C115" s="4"/>
      <c r="D115" s="4"/>
      <c r="E115" s="4"/>
      <c r="F115" s="4"/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5"/>
      <c r="U115" s="5"/>
      <c r="V115" s="5"/>
    </row>
    <row r="116" spans="1:22" x14ac:dyDescent="0.2">
      <c r="A116" s="6"/>
      <c r="B116" s="4"/>
      <c r="C116" s="4"/>
      <c r="D116" s="4"/>
      <c r="E116" s="4"/>
      <c r="F116" s="4"/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5"/>
      <c r="U116" s="5"/>
      <c r="V116" s="5"/>
    </row>
    <row r="117" spans="1:22" x14ac:dyDescent="0.2">
      <c r="A117" s="2"/>
      <c r="B117" s="4"/>
      <c r="C117" s="4"/>
      <c r="D117" s="4"/>
      <c r="E117" s="4"/>
      <c r="F117" s="4"/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5"/>
      <c r="U117" s="5"/>
      <c r="V117" s="5"/>
    </row>
    <row r="118" spans="1:22" x14ac:dyDescent="0.2">
      <c r="A118" s="2"/>
      <c r="B118" s="4"/>
      <c r="C118" s="4"/>
      <c r="D118" s="4"/>
      <c r="E118" s="4"/>
      <c r="F118" s="4"/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5"/>
      <c r="U118" s="5"/>
      <c r="V118" s="5"/>
    </row>
    <row r="119" spans="1:22" x14ac:dyDescent="0.2">
      <c r="A119" s="2"/>
      <c r="B119" s="4"/>
      <c r="C119" s="4"/>
      <c r="D119" s="4"/>
      <c r="E119" s="4"/>
      <c r="F119" s="4"/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5"/>
      <c r="U119" s="5"/>
      <c r="V119" s="5"/>
    </row>
    <row r="120" spans="1:22" x14ac:dyDescent="0.2">
      <c r="A120" s="2"/>
      <c r="B120" s="4"/>
      <c r="C120" s="4"/>
      <c r="D120" s="4"/>
      <c r="E120" s="4"/>
      <c r="F120" s="4"/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5"/>
      <c r="U120" s="5"/>
      <c r="V120" s="5"/>
    </row>
    <row r="121" spans="1:22" x14ac:dyDescent="0.2">
      <c r="A121" s="2"/>
      <c r="B121" s="4"/>
      <c r="C121" s="4"/>
      <c r="D121" s="4"/>
      <c r="E121" s="4"/>
      <c r="F121" s="4"/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5"/>
      <c r="U121" s="5"/>
      <c r="V121" s="5"/>
    </row>
    <row r="122" spans="1:22" x14ac:dyDescent="0.2">
      <c r="A122" s="2"/>
      <c r="B122" s="4"/>
      <c r="C122" s="4"/>
      <c r="D122" s="4"/>
      <c r="E122" s="4"/>
      <c r="F122" s="4"/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5"/>
      <c r="U122" s="5"/>
      <c r="V122" s="5"/>
    </row>
    <row r="123" spans="1:22" x14ac:dyDescent="0.2">
      <c r="A123" s="2"/>
      <c r="B123" s="4"/>
      <c r="C123" s="4"/>
      <c r="D123" s="4"/>
      <c r="E123" s="4"/>
      <c r="F123" s="4"/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5"/>
      <c r="U123" s="5"/>
      <c r="V123" s="5"/>
    </row>
    <row r="124" spans="1:22" x14ac:dyDescent="0.2">
      <c r="A124" s="2"/>
      <c r="B124" s="4"/>
      <c r="C124" s="4"/>
      <c r="D124" s="4"/>
      <c r="E124" s="4"/>
      <c r="F124" s="4"/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5"/>
      <c r="U124" s="5"/>
      <c r="V124" s="5"/>
    </row>
    <row r="125" spans="1:22" x14ac:dyDescent="0.2">
      <c r="A125" s="2"/>
      <c r="B125" s="4"/>
      <c r="C125" s="4"/>
      <c r="D125" s="4"/>
      <c r="E125" s="4"/>
      <c r="F125" s="4"/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5"/>
      <c r="U125" s="5"/>
      <c r="V125" s="5"/>
    </row>
    <row r="126" spans="1:22" x14ac:dyDescent="0.2">
      <c r="A126" s="2"/>
      <c r="B126" s="4"/>
      <c r="C126" s="4"/>
      <c r="D126" s="4"/>
      <c r="E126" s="4"/>
      <c r="F126" s="4"/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5"/>
      <c r="U126" s="5"/>
      <c r="V126" s="5"/>
    </row>
    <row r="127" spans="1:22" x14ac:dyDescent="0.2">
      <c r="A127" s="2"/>
      <c r="B127" s="4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5"/>
      <c r="U127" s="5"/>
      <c r="V127" s="5"/>
    </row>
    <row r="128" spans="1:22" x14ac:dyDescent="0.2">
      <c r="A128" s="2"/>
      <c r="B128" s="4"/>
      <c r="C128" s="4"/>
      <c r="D128" s="4"/>
      <c r="E128" s="4"/>
      <c r="F128" s="4"/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5"/>
      <c r="U128" s="5"/>
      <c r="V128" s="5"/>
    </row>
    <row r="129" spans="1:22" x14ac:dyDescent="0.2">
      <c r="A129" s="2"/>
      <c r="B129" s="4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5"/>
      <c r="U129" s="5"/>
      <c r="V129" s="5"/>
    </row>
    <row r="130" spans="1:22" x14ac:dyDescent="0.2">
      <c r="A130" s="2"/>
      <c r="B130" s="4"/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5"/>
      <c r="U130" s="5"/>
      <c r="V130" s="5"/>
    </row>
    <row r="131" spans="1:22" x14ac:dyDescent="0.2">
      <c r="A131" s="2"/>
      <c r="B131" s="4"/>
      <c r="C131" s="4"/>
      <c r="D131" s="4"/>
      <c r="E131" s="4"/>
      <c r="F131" s="4"/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5"/>
      <c r="U131" s="5"/>
      <c r="V131" s="5"/>
    </row>
    <row r="132" spans="1:22" x14ac:dyDescent="0.2">
      <c r="A132" s="2"/>
      <c r="B132" s="4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5"/>
      <c r="U132" s="5"/>
      <c r="V132" s="5"/>
    </row>
    <row r="133" spans="1:22" x14ac:dyDescent="0.2">
      <c r="A133" s="2"/>
      <c r="B133" s="4"/>
      <c r="C133" s="4"/>
      <c r="D133" s="4"/>
      <c r="E133" s="4"/>
      <c r="F133" s="4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5"/>
    </row>
    <row r="134" spans="1:22" x14ac:dyDescent="0.2">
      <c r="A134" s="2"/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8"/>
    </row>
    <row r="135" spans="1:22" x14ac:dyDescent="0.2">
      <c r="A135" s="2"/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8"/>
    </row>
    <row r="136" spans="1:22" x14ac:dyDescent="0.2">
      <c r="A136" s="2"/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8"/>
    </row>
    <row r="137" spans="1:22" x14ac:dyDescent="0.2">
      <c r="A137" s="6"/>
      <c r="B137" s="4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5"/>
      <c r="U137" s="5"/>
      <c r="V137" s="8"/>
    </row>
    <row r="138" spans="1:22" x14ac:dyDescent="0.2">
      <c r="A138" s="6"/>
      <c r="B138" s="4"/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5"/>
      <c r="U138" s="5"/>
      <c r="V138" s="8"/>
    </row>
    <row r="139" spans="1:22" x14ac:dyDescent="0.2">
      <c r="A139" s="6"/>
      <c r="B139" s="4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5"/>
      <c r="U139" s="5"/>
      <c r="V139" s="8"/>
    </row>
    <row r="140" spans="1:22" x14ac:dyDescent="0.2">
      <c r="A140" s="6"/>
      <c r="B140" s="4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5"/>
      <c r="U140" s="5"/>
      <c r="V140" s="8"/>
    </row>
    <row r="141" spans="1:22" x14ac:dyDescent="0.2">
      <c r="A141" s="6"/>
      <c r="B141" s="4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5"/>
      <c r="U141" s="5"/>
      <c r="V141" s="8"/>
    </row>
    <row r="142" spans="1:22" x14ac:dyDescent="0.2">
      <c r="A142" s="2"/>
      <c r="B142" s="4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5"/>
      <c r="U142" s="5"/>
      <c r="V142" s="8"/>
    </row>
    <row r="143" spans="1:22" x14ac:dyDescent="0.2">
      <c r="A143" s="2"/>
      <c r="B143" s="4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5"/>
      <c r="U143" s="5"/>
      <c r="V143" s="8"/>
    </row>
    <row r="144" spans="1:22" x14ac:dyDescent="0.2">
      <c r="A144" s="2"/>
      <c r="B144" s="4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5"/>
      <c r="U144" s="5"/>
      <c r="V144" s="8"/>
    </row>
    <row r="145" spans="1:22" x14ac:dyDescent="0.2">
      <c r="A145" s="2"/>
      <c r="B145" s="4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5"/>
      <c r="U145" s="5"/>
      <c r="V145" s="8"/>
    </row>
    <row r="146" spans="1:22" x14ac:dyDescent="0.2">
      <c r="A146" s="2"/>
      <c r="B146" s="4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5"/>
      <c r="U146" s="5"/>
      <c r="V146" s="8"/>
    </row>
    <row r="172" spans="1:3" x14ac:dyDescent="0.2">
      <c r="A172" t="e" cm="1">
        <f t="array" aca="1" ref="A172" ca="1">INDIRECT("'" &amp; E1 &amp; "'!$A$2:$A$66")</f>
        <v>#REF!</v>
      </c>
      <c r="B172" t="e" cm="1">
        <f t="array" aca="1" ref="B172" ca="1">INDIRECT("'" &amp; E1 &amp; "'!$B$2:$B$66")</f>
        <v>#REF!</v>
      </c>
      <c r="C172" t="e" cm="1">
        <f t="array" aca="1" ref="C172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F3CED7-4368-CD40-8677-60745F32629C}">
  <sheetPr codeName="Sheet40"/>
  <dimension ref="A1:V172"/>
  <sheetViews>
    <sheetView topLeftCell="D1" workbookViewId="0">
      <pane ySplit="2" topLeftCell="A3" activePane="bottomLeft" state="frozen"/>
      <selection activeCell="N24" sqref="N24"/>
      <selection pane="bottomLeft" activeCell="N24" sqref="N24"/>
    </sheetView>
  </sheetViews>
  <sheetFormatPr baseColWidth="10" defaultRowHeight="16" x14ac:dyDescent="0.2"/>
  <cols>
    <col min="1" max="1" width="21.1640625" customWidth="1"/>
    <col min="2" max="2" width="15.83203125" customWidth="1"/>
    <col min="3" max="3" width="14" customWidth="1"/>
    <col min="4" max="4" width="14.33203125" customWidth="1"/>
    <col min="5" max="5" width="18.5" customWidth="1"/>
    <col min="6" max="6" width="21.5" customWidth="1"/>
    <col min="10" max="10" width="18.33203125" customWidth="1"/>
    <col min="11" max="11" width="16.6640625" customWidth="1"/>
    <col min="18" max="18" width="13" customWidth="1"/>
    <col min="19" max="19" width="16.83203125" customWidth="1"/>
  </cols>
  <sheetData>
    <row r="1" spans="1:22" x14ac:dyDescent="0.2">
      <c r="B1" s="72" t="s">
        <v>5</v>
      </c>
      <c r="C1" s="72"/>
      <c r="D1" s="72"/>
      <c r="E1" s="72"/>
      <c r="F1" s="72"/>
      <c r="G1" s="73" t="s">
        <v>6</v>
      </c>
      <c r="H1" s="73"/>
      <c r="I1" s="73"/>
      <c r="J1" s="73"/>
      <c r="K1" s="73"/>
      <c r="L1" s="74" t="s">
        <v>15</v>
      </c>
      <c r="M1" s="74"/>
      <c r="N1" s="74"/>
      <c r="O1" s="74"/>
      <c r="P1" s="74"/>
      <c r="Q1" s="74"/>
      <c r="R1" s="74"/>
      <c r="S1" s="74"/>
      <c r="T1" s="74"/>
      <c r="U1" s="74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235</v>
      </c>
      <c r="O2" s="1" t="s">
        <v>236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257</v>
      </c>
      <c r="U2" s="1" t="s">
        <v>258</v>
      </c>
      <c r="V2" s="1" t="s">
        <v>237</v>
      </c>
    </row>
    <row r="3" spans="1:22" x14ac:dyDescent="0.2">
      <c r="A3" s="16" t="s">
        <v>294</v>
      </c>
      <c r="B3" s="4">
        <v>7200</v>
      </c>
      <c r="C3" s="4">
        <v>11800</v>
      </c>
      <c r="D3" s="4">
        <v>-4600</v>
      </c>
      <c r="E3" s="4">
        <v>-174330000</v>
      </c>
      <c r="F3" s="4">
        <f t="shared" ref="F3:F79" si="0">E3+F4</f>
        <v>-480608427</v>
      </c>
      <c r="K3">
        <f t="shared" ref="K3:K25" si="1">K4+J3</f>
        <v>275070000</v>
      </c>
      <c r="L3" s="4">
        <v>2055</v>
      </c>
      <c r="M3" s="4">
        <v>2140</v>
      </c>
      <c r="N3" s="4">
        <v>122</v>
      </c>
      <c r="O3" s="4">
        <v>149</v>
      </c>
      <c r="P3" s="4">
        <v>1619400</v>
      </c>
      <c r="Q3" s="4">
        <v>1890500</v>
      </c>
      <c r="R3" s="5">
        <v>2.76E-2</v>
      </c>
      <c r="S3" s="4">
        <v>3514600</v>
      </c>
      <c r="T3" s="4">
        <f t="shared" ref="T3:T70" si="2">AVERAGE(S4,S13)</f>
        <v>1460886.5</v>
      </c>
      <c r="U3" s="4">
        <f t="shared" ref="U3:U72" si="3">MIN(S4:S8)</f>
        <v>511554</v>
      </c>
      <c r="V3" s="5">
        <v>4.9500000000000002E-2</v>
      </c>
    </row>
    <row r="4" spans="1:22" x14ac:dyDescent="0.2">
      <c r="A4" s="16" t="s">
        <v>293</v>
      </c>
      <c r="B4" s="4">
        <v>94100</v>
      </c>
      <c r="C4" s="4">
        <v>31300</v>
      </c>
      <c r="D4" s="4">
        <v>62800</v>
      </c>
      <c r="E4" s="4">
        <v>2271790000</v>
      </c>
      <c r="F4" s="4">
        <f t="shared" si="0"/>
        <v>-306278427</v>
      </c>
      <c r="G4" s="4">
        <v>0</v>
      </c>
      <c r="H4" s="4">
        <v>0</v>
      </c>
      <c r="I4" s="4">
        <v>0</v>
      </c>
      <c r="J4" s="4">
        <v>68505000</v>
      </c>
      <c r="K4">
        <f t="shared" si="1"/>
        <v>275070000</v>
      </c>
      <c r="L4" s="4">
        <v>673</v>
      </c>
      <c r="M4" s="4">
        <v>635</v>
      </c>
      <c r="N4" s="4">
        <v>48</v>
      </c>
      <c r="O4" s="4">
        <v>39</v>
      </c>
      <c r="P4" s="4">
        <v>576700</v>
      </c>
      <c r="Q4" s="4">
        <v>507700</v>
      </c>
      <c r="R4" s="5">
        <v>1.1200000000000002E-2</v>
      </c>
      <c r="S4" s="4">
        <v>1127100</v>
      </c>
      <c r="T4" s="4">
        <f t="shared" si="2"/>
        <v>2244207</v>
      </c>
      <c r="U4" s="4">
        <f t="shared" si="3"/>
        <v>511554</v>
      </c>
      <c r="V4" s="5">
        <v>1.38E-2</v>
      </c>
    </row>
    <row r="5" spans="1:22" x14ac:dyDescent="0.2">
      <c r="A5" s="16" t="s">
        <v>292</v>
      </c>
      <c r="B5" s="4">
        <v>500</v>
      </c>
      <c r="C5" s="4">
        <v>6100</v>
      </c>
      <c r="D5" s="4">
        <v>-5600</v>
      </c>
      <c r="E5" s="4">
        <v>-201930000</v>
      </c>
      <c r="F5" s="4">
        <f t="shared" si="0"/>
        <v>-2578068427</v>
      </c>
      <c r="G5" s="4">
        <v>0</v>
      </c>
      <c r="H5" s="4">
        <v>0</v>
      </c>
      <c r="I5" s="4">
        <v>0</v>
      </c>
      <c r="J5" s="4">
        <v>104340000</v>
      </c>
      <c r="K5">
        <f t="shared" si="1"/>
        <v>206565000</v>
      </c>
      <c r="L5" s="4">
        <v>619</v>
      </c>
      <c r="M5" s="4">
        <v>638</v>
      </c>
      <c r="N5" s="4">
        <v>31</v>
      </c>
      <c r="O5" s="4">
        <v>40</v>
      </c>
      <c r="P5" s="4">
        <v>455800</v>
      </c>
      <c r="Q5" s="4">
        <v>515800</v>
      </c>
      <c r="R5" s="5">
        <v>1.4000000000000002E-3</v>
      </c>
      <c r="S5" s="4">
        <v>1009732</v>
      </c>
      <c r="T5" s="4">
        <f t="shared" si="2"/>
        <v>2141147.5</v>
      </c>
      <c r="U5" s="4">
        <f t="shared" si="3"/>
        <v>511554</v>
      </c>
      <c r="V5" s="5">
        <v>1.66E-2</v>
      </c>
    </row>
    <row r="6" spans="1:22" x14ac:dyDescent="0.2">
      <c r="A6" s="16" t="s">
        <v>291</v>
      </c>
      <c r="B6" s="4">
        <v>0</v>
      </c>
      <c r="C6" s="4">
        <v>600</v>
      </c>
      <c r="D6" s="4">
        <v>-600</v>
      </c>
      <c r="E6" s="4">
        <v>-21350000</v>
      </c>
      <c r="F6" s="4">
        <f t="shared" si="0"/>
        <v>-2376138427</v>
      </c>
      <c r="G6" s="4">
        <v>0</v>
      </c>
      <c r="H6" s="4">
        <v>0</v>
      </c>
      <c r="I6" s="4">
        <v>0</v>
      </c>
      <c r="J6" s="4">
        <v>105750000</v>
      </c>
      <c r="K6">
        <f t="shared" si="1"/>
        <v>102225000</v>
      </c>
      <c r="L6" s="4">
        <v>722</v>
      </c>
      <c r="M6" s="4">
        <v>460</v>
      </c>
      <c r="N6" s="4">
        <v>39</v>
      </c>
      <c r="O6" s="4">
        <v>15</v>
      </c>
      <c r="P6" s="4">
        <v>633700</v>
      </c>
      <c r="Q6" s="4">
        <v>278500</v>
      </c>
      <c r="R6" s="5">
        <v>3.4599999999999999E-2</v>
      </c>
      <c r="S6" s="4">
        <v>912902</v>
      </c>
      <c r="T6" s="4">
        <f t="shared" si="2"/>
        <v>1608577</v>
      </c>
      <c r="U6" s="4">
        <f t="shared" si="3"/>
        <v>511554</v>
      </c>
      <c r="V6" s="5">
        <v>4.5999999999999999E-2</v>
      </c>
    </row>
    <row r="7" spans="1:22" x14ac:dyDescent="0.2">
      <c r="A7" s="16" t="s">
        <v>288</v>
      </c>
      <c r="B7" s="4">
        <v>0</v>
      </c>
      <c r="C7" s="4">
        <v>600</v>
      </c>
      <c r="D7" s="4">
        <v>-600</v>
      </c>
      <c r="E7" s="4">
        <v>-20970000</v>
      </c>
      <c r="F7" s="4">
        <f t="shared" si="0"/>
        <v>-2354788427</v>
      </c>
      <c r="K7">
        <f t="shared" si="1"/>
        <v>-3525000</v>
      </c>
      <c r="L7" s="4">
        <v>271</v>
      </c>
      <c r="M7" s="4">
        <v>463</v>
      </c>
      <c r="N7" s="4">
        <v>9</v>
      </c>
      <c r="O7" s="4">
        <v>20</v>
      </c>
      <c r="P7" s="4">
        <v>202300</v>
      </c>
      <c r="Q7" s="4">
        <v>304000</v>
      </c>
      <c r="R7" s="5">
        <v>-1.1299999999999999E-2</v>
      </c>
      <c r="S7" s="4">
        <v>511554</v>
      </c>
      <c r="T7" s="4">
        <f t="shared" si="2"/>
        <v>1396137</v>
      </c>
      <c r="U7" s="4">
        <f t="shared" si="3"/>
        <v>730690</v>
      </c>
      <c r="V7" s="5">
        <v>1.84E-2</v>
      </c>
    </row>
    <row r="8" spans="1:22" x14ac:dyDescent="0.2">
      <c r="A8" s="16" t="s">
        <v>287</v>
      </c>
      <c r="B8" s="4">
        <v>2400</v>
      </c>
      <c r="C8" s="4">
        <v>3700</v>
      </c>
      <c r="D8" s="4">
        <v>-1300</v>
      </c>
      <c r="E8" s="4">
        <v>-46630000</v>
      </c>
      <c r="F8" s="4">
        <f t="shared" si="0"/>
        <v>-2333818427</v>
      </c>
      <c r="G8" s="4">
        <v>0</v>
      </c>
      <c r="H8" s="4">
        <v>0</v>
      </c>
      <c r="I8" s="4">
        <v>0</v>
      </c>
      <c r="J8" s="4">
        <v>-3525000</v>
      </c>
      <c r="K8">
        <f t="shared" si="1"/>
        <v>-3525000</v>
      </c>
      <c r="L8" s="4">
        <v>427</v>
      </c>
      <c r="M8" s="4">
        <v>944</v>
      </c>
      <c r="N8" s="4">
        <v>19</v>
      </c>
      <c r="O8" s="4">
        <v>35</v>
      </c>
      <c r="P8" s="4">
        <v>305800</v>
      </c>
      <c r="Q8" s="4">
        <v>616900</v>
      </c>
      <c r="R8" s="5">
        <v>-1.26E-2</v>
      </c>
      <c r="S8" s="4">
        <v>996617</v>
      </c>
      <c r="T8" s="4">
        <f t="shared" si="2"/>
        <v>1133630.5</v>
      </c>
      <c r="U8" s="4">
        <f t="shared" si="3"/>
        <v>730690</v>
      </c>
      <c r="V8" s="5">
        <v>2.92E-2</v>
      </c>
    </row>
    <row r="9" spans="1:22" x14ac:dyDescent="0.2">
      <c r="A9" s="16" t="s">
        <v>286</v>
      </c>
      <c r="B9" s="4">
        <v>2000</v>
      </c>
      <c r="C9" s="4">
        <v>8000</v>
      </c>
      <c r="D9" s="4">
        <v>-6000</v>
      </c>
      <c r="E9" s="4">
        <v>-212770000</v>
      </c>
      <c r="F9" s="4">
        <f t="shared" si="0"/>
        <v>-2287188427</v>
      </c>
      <c r="K9">
        <f t="shared" si="1"/>
        <v>0</v>
      </c>
      <c r="L9" s="4">
        <v>392</v>
      </c>
      <c r="M9" s="4">
        <v>643</v>
      </c>
      <c r="N9" s="4">
        <v>18</v>
      </c>
      <c r="O9" s="4">
        <v>25</v>
      </c>
      <c r="P9" s="4">
        <v>255700</v>
      </c>
      <c r="Q9" s="4">
        <v>445400</v>
      </c>
      <c r="R9" s="5">
        <v>-1.4000000000000002E-3</v>
      </c>
      <c r="S9" s="4">
        <v>730690</v>
      </c>
      <c r="T9" s="4">
        <f t="shared" si="2"/>
        <v>1693423.5</v>
      </c>
      <c r="U9" s="4">
        <f t="shared" si="3"/>
        <v>854400</v>
      </c>
      <c r="V9" s="5">
        <v>1.1200000000000002E-2</v>
      </c>
    </row>
    <row r="10" spans="1:22" x14ac:dyDescent="0.2">
      <c r="A10" s="16" t="s">
        <v>281</v>
      </c>
      <c r="B10" s="4">
        <v>7879</v>
      </c>
      <c r="C10" s="4">
        <v>413200</v>
      </c>
      <c r="D10" s="4">
        <v>-405321</v>
      </c>
      <c r="E10" s="4">
        <v>-14545990000</v>
      </c>
      <c r="F10" s="4">
        <f t="shared" si="0"/>
        <v>-2074418427</v>
      </c>
      <c r="K10">
        <f t="shared" si="1"/>
        <v>0</v>
      </c>
      <c r="L10" s="4">
        <v>782</v>
      </c>
      <c r="M10" s="4">
        <v>1642</v>
      </c>
      <c r="N10" s="4">
        <v>44</v>
      </c>
      <c r="O10" s="4">
        <v>118</v>
      </c>
      <c r="P10" s="4">
        <v>628700</v>
      </c>
      <c r="Q10" s="4">
        <v>1435300</v>
      </c>
      <c r="R10" s="5">
        <v>-2.5899999999999999E-2</v>
      </c>
      <c r="S10" s="4">
        <v>2053101</v>
      </c>
      <c r="T10" s="4">
        <f t="shared" si="2"/>
        <v>1870956.5</v>
      </c>
      <c r="U10" s="4">
        <f t="shared" si="3"/>
        <v>854400</v>
      </c>
      <c r="V10" s="5">
        <v>3.1400000000000004E-2</v>
      </c>
    </row>
    <row r="11" spans="1:22" x14ac:dyDescent="0.2">
      <c r="A11" s="16" t="s">
        <v>273</v>
      </c>
      <c r="B11" s="4">
        <v>1550</v>
      </c>
      <c r="C11" s="4">
        <v>21300</v>
      </c>
      <c r="D11" s="4">
        <v>-19750</v>
      </c>
      <c r="E11" s="4">
        <v>-724490000</v>
      </c>
      <c r="F11" s="4">
        <f t="shared" si="0"/>
        <v>12471571573</v>
      </c>
      <c r="K11">
        <f t="shared" si="1"/>
        <v>0</v>
      </c>
      <c r="L11" s="4">
        <v>541</v>
      </c>
      <c r="M11" s="4">
        <v>519</v>
      </c>
      <c r="N11" s="4">
        <v>26</v>
      </c>
      <c r="O11" s="4">
        <v>24</v>
      </c>
      <c r="P11" s="4">
        <v>404300</v>
      </c>
      <c r="Q11" s="4">
        <v>450000</v>
      </c>
      <c r="R11" s="5">
        <v>1.4000000000000002E-3</v>
      </c>
      <c r="S11" s="4">
        <v>854400</v>
      </c>
      <c r="T11" s="4">
        <f t="shared" si="2"/>
        <v>929235.5</v>
      </c>
      <c r="U11" s="4">
        <f t="shared" si="3"/>
        <v>928671</v>
      </c>
      <c r="V11" s="5">
        <v>1.3600000000000001E-2</v>
      </c>
    </row>
    <row r="12" spans="1:22" x14ac:dyDescent="0.2">
      <c r="A12" s="16" t="s">
        <v>272</v>
      </c>
      <c r="B12" s="4">
        <v>18937</v>
      </c>
      <c r="C12" s="4">
        <v>5000</v>
      </c>
      <c r="D12" s="4">
        <v>13937</v>
      </c>
      <c r="E12" s="4">
        <v>513580000</v>
      </c>
      <c r="F12" s="4">
        <f t="shared" si="0"/>
        <v>13196061573</v>
      </c>
      <c r="K12">
        <f t="shared" si="1"/>
        <v>0</v>
      </c>
      <c r="L12" s="4">
        <v>396</v>
      </c>
      <c r="M12" s="4">
        <v>670</v>
      </c>
      <c r="N12" s="4">
        <v>26</v>
      </c>
      <c r="O12" s="4">
        <v>48</v>
      </c>
      <c r="P12" s="4">
        <v>304100</v>
      </c>
      <c r="Q12" s="4">
        <v>557400</v>
      </c>
      <c r="R12" s="5">
        <v>-2.7000000000000001E-3</v>
      </c>
      <c r="S12" s="4">
        <v>928671</v>
      </c>
      <c r="T12" s="4">
        <f t="shared" si="2"/>
        <v>1957849.5</v>
      </c>
      <c r="U12" s="4">
        <f t="shared" si="3"/>
        <v>1794673</v>
      </c>
      <c r="V12" s="5">
        <v>1.09E-2</v>
      </c>
    </row>
    <row r="13" spans="1:22" x14ac:dyDescent="0.2">
      <c r="A13" s="16" t="s">
        <v>248</v>
      </c>
      <c r="B13" s="4">
        <v>1600</v>
      </c>
      <c r="C13" s="4">
        <v>22300</v>
      </c>
      <c r="D13" s="4">
        <v>-20700</v>
      </c>
      <c r="E13" s="4">
        <v>-766410000</v>
      </c>
      <c r="F13" s="4">
        <f t="shared" si="0"/>
        <v>12682481573</v>
      </c>
      <c r="K13">
        <f t="shared" si="1"/>
        <v>0</v>
      </c>
      <c r="L13" s="4">
        <v>895</v>
      </c>
      <c r="M13" s="4">
        <v>1298</v>
      </c>
      <c r="N13" s="4">
        <v>34</v>
      </c>
      <c r="O13" s="4">
        <v>68</v>
      </c>
      <c r="P13" s="4">
        <v>798700</v>
      </c>
      <c r="Q13" s="4">
        <v>917200</v>
      </c>
      <c r="R13" s="5">
        <v>3.2000000000000001E-2</v>
      </c>
      <c r="S13" s="4">
        <v>1794673</v>
      </c>
      <c r="T13" s="4">
        <f t="shared" si="2"/>
        <v>2112361.5</v>
      </c>
      <c r="U13" s="4">
        <f t="shared" si="3"/>
        <v>1536571</v>
      </c>
      <c r="V13" s="5">
        <v>1.8799999999999997E-2</v>
      </c>
    </row>
    <row r="14" spans="1:22" x14ac:dyDescent="0.2">
      <c r="A14" s="16" t="s">
        <v>240</v>
      </c>
      <c r="B14" s="4">
        <v>101300</v>
      </c>
      <c r="C14" s="4">
        <v>18300</v>
      </c>
      <c r="D14" s="4">
        <v>83000</v>
      </c>
      <c r="E14" s="4">
        <v>3585240000</v>
      </c>
      <c r="F14" s="4">
        <f t="shared" si="0"/>
        <v>13448891573</v>
      </c>
      <c r="K14">
        <f t="shared" si="1"/>
        <v>0</v>
      </c>
      <c r="L14" s="4">
        <v>1944</v>
      </c>
      <c r="M14" s="4">
        <v>1725</v>
      </c>
      <c r="N14" s="4">
        <v>131</v>
      </c>
      <c r="O14" s="4">
        <v>158</v>
      </c>
      <c r="P14" s="4">
        <v>1529700</v>
      </c>
      <c r="Q14" s="4">
        <v>1562600</v>
      </c>
      <c r="R14" s="5">
        <v>1.06E-2</v>
      </c>
      <c r="S14" s="4">
        <v>3478682</v>
      </c>
      <c r="T14" s="4">
        <f t="shared" si="2"/>
        <v>2042348.5</v>
      </c>
      <c r="U14" s="4">
        <f t="shared" si="3"/>
        <v>1333746</v>
      </c>
      <c r="V14" s="5">
        <v>1.61E-2</v>
      </c>
    </row>
    <row r="15" spans="1:22" x14ac:dyDescent="0.2">
      <c r="A15" s="16" t="s">
        <v>239</v>
      </c>
      <c r="B15" s="4">
        <v>40800</v>
      </c>
      <c r="C15" s="4">
        <v>12500</v>
      </c>
      <c r="D15" s="4">
        <v>28300</v>
      </c>
      <c r="E15" s="4">
        <v>1220140000</v>
      </c>
      <c r="F15" s="4">
        <f t="shared" si="0"/>
        <v>9863651573</v>
      </c>
      <c r="K15">
        <f t="shared" si="1"/>
        <v>0</v>
      </c>
      <c r="L15" s="4">
        <v>1252</v>
      </c>
      <c r="M15" s="4">
        <v>2906</v>
      </c>
      <c r="N15" s="4">
        <v>79</v>
      </c>
      <c r="O15" s="4">
        <v>198</v>
      </c>
      <c r="P15" s="4">
        <v>937000</v>
      </c>
      <c r="Q15" s="4">
        <v>2429500</v>
      </c>
      <c r="R15" s="5">
        <v>-5.7999999999999996E-3</v>
      </c>
      <c r="S15" s="4">
        <v>3369393</v>
      </c>
      <c r="T15" s="4">
        <f t="shared" si="2"/>
        <v>1796805.5</v>
      </c>
      <c r="U15" s="4">
        <f t="shared" si="3"/>
        <v>1333746</v>
      </c>
      <c r="V15" s="5">
        <v>1.7299999999999999E-2</v>
      </c>
    </row>
    <row r="16" spans="1:22" x14ac:dyDescent="0.2">
      <c r="A16" s="16" t="s">
        <v>238</v>
      </c>
      <c r="B16" s="4">
        <v>31000</v>
      </c>
      <c r="C16" s="4">
        <v>65600</v>
      </c>
      <c r="D16" s="4">
        <v>-34600</v>
      </c>
      <c r="E16" s="4">
        <v>-1559650000</v>
      </c>
      <c r="F16" s="4">
        <f t="shared" si="0"/>
        <v>8643511573</v>
      </c>
      <c r="K16">
        <f t="shared" si="1"/>
        <v>0</v>
      </c>
      <c r="L16" s="4">
        <v>859</v>
      </c>
      <c r="M16" s="4">
        <v>1833</v>
      </c>
      <c r="N16" s="4">
        <v>52</v>
      </c>
      <c r="O16" s="4">
        <v>155</v>
      </c>
      <c r="P16" s="4">
        <v>624500</v>
      </c>
      <c r="Q16" s="4">
        <v>1702800</v>
      </c>
      <c r="R16" s="5">
        <v>-3.5799999999999998E-2</v>
      </c>
      <c r="S16" s="4">
        <v>2705600</v>
      </c>
      <c r="T16" s="4">
        <f t="shared" si="2"/>
        <v>1382567</v>
      </c>
      <c r="U16" s="4">
        <f t="shared" si="3"/>
        <v>929800</v>
      </c>
      <c r="V16" s="5">
        <v>4.4500000000000005E-2</v>
      </c>
    </row>
    <row r="17" spans="1:21" x14ac:dyDescent="0.2">
      <c r="A17" s="16" t="s">
        <v>234</v>
      </c>
      <c r="B17" s="4">
        <v>1700</v>
      </c>
      <c r="C17" s="4">
        <v>8400</v>
      </c>
      <c r="D17" s="4">
        <v>-6700</v>
      </c>
      <c r="E17" s="4">
        <v>-294600000</v>
      </c>
      <c r="F17" s="4">
        <f t="shared" si="0"/>
        <v>10203161573</v>
      </c>
      <c r="K17">
        <f t="shared" si="1"/>
        <v>0</v>
      </c>
      <c r="L17" s="4">
        <v>949</v>
      </c>
      <c r="M17" s="4">
        <v>1115</v>
      </c>
      <c r="N17" s="4">
        <v>72</v>
      </c>
      <c r="O17" s="4">
        <v>76</v>
      </c>
      <c r="P17" s="4">
        <v>96900</v>
      </c>
      <c r="Q17" s="4">
        <v>81200</v>
      </c>
      <c r="R17" s="5">
        <v>1.2500000000000001E-2</v>
      </c>
      <c r="S17" s="4">
        <v>1795657</v>
      </c>
      <c r="T17" s="4">
        <f t="shared" si="2"/>
        <v>1254571</v>
      </c>
      <c r="U17" s="4">
        <f t="shared" si="3"/>
        <v>929800</v>
      </c>
    </row>
    <row r="18" spans="1:21" x14ac:dyDescent="0.2">
      <c r="A18" s="16" t="s">
        <v>233</v>
      </c>
      <c r="B18" s="4">
        <v>13100</v>
      </c>
      <c r="C18" s="4">
        <v>11800</v>
      </c>
      <c r="D18" s="4">
        <v>1300</v>
      </c>
      <c r="E18" s="4">
        <v>50250000</v>
      </c>
      <c r="F18" s="4">
        <f t="shared" si="0"/>
        <v>10497761573</v>
      </c>
      <c r="K18">
        <f t="shared" si="1"/>
        <v>0</v>
      </c>
      <c r="L18" s="4"/>
      <c r="M18" s="4"/>
      <c r="N18" s="4"/>
      <c r="O18" s="4"/>
      <c r="P18" s="4">
        <v>541000</v>
      </c>
      <c r="Q18" s="4">
        <v>872900</v>
      </c>
      <c r="R18" s="5">
        <v>-1.23E-2</v>
      </c>
      <c r="S18" s="4">
        <v>1536571</v>
      </c>
      <c r="T18" s="4">
        <f t="shared" si="2"/>
        <v>1226615</v>
      </c>
      <c r="U18" s="4">
        <f t="shared" si="3"/>
        <v>746041</v>
      </c>
    </row>
    <row r="19" spans="1:21" x14ac:dyDescent="0.2">
      <c r="A19" s="16" t="s">
        <v>232</v>
      </c>
      <c r="B19" s="4">
        <v>6000</v>
      </c>
      <c r="C19" s="4">
        <v>61400</v>
      </c>
      <c r="D19" s="4">
        <v>-55400</v>
      </c>
      <c r="E19" s="4">
        <v>-2495570000</v>
      </c>
      <c r="F19" s="4">
        <f t="shared" si="0"/>
        <v>10447511573</v>
      </c>
      <c r="K19">
        <f t="shared" si="1"/>
        <v>0</v>
      </c>
      <c r="L19" s="4"/>
      <c r="M19" s="4"/>
      <c r="N19" s="4"/>
      <c r="O19" s="4"/>
      <c r="P19" s="4">
        <v>455000</v>
      </c>
      <c r="Q19" s="4">
        <v>769000</v>
      </c>
      <c r="R19" s="5">
        <v>-1.1000000000000001E-2</v>
      </c>
      <c r="S19" s="4">
        <v>1333746</v>
      </c>
      <c r="T19" s="4">
        <f t="shared" si="2"/>
        <v>2131148</v>
      </c>
      <c r="U19" s="4">
        <f t="shared" si="3"/>
        <v>715304</v>
      </c>
    </row>
    <row r="20" spans="1:21" x14ac:dyDescent="0.2">
      <c r="A20" s="16" t="s">
        <v>231</v>
      </c>
      <c r="B20" s="4">
        <v>1100</v>
      </c>
      <c r="C20" s="4">
        <v>3900</v>
      </c>
      <c r="D20" s="4">
        <v>-2800</v>
      </c>
      <c r="E20" s="4">
        <v>-125530000</v>
      </c>
      <c r="F20" s="4">
        <f t="shared" si="0"/>
        <v>12943081573</v>
      </c>
      <c r="K20">
        <f t="shared" si="1"/>
        <v>0</v>
      </c>
      <c r="L20" s="4"/>
      <c r="M20" s="4"/>
      <c r="N20" s="4"/>
      <c r="O20" s="4"/>
      <c r="P20" s="4">
        <v>1472400</v>
      </c>
      <c r="Q20" s="4">
        <v>1284900</v>
      </c>
      <c r="R20" s="5">
        <v>2.5000000000000001E-2</v>
      </c>
      <c r="S20" s="4">
        <v>2887513</v>
      </c>
      <c r="T20" s="4">
        <f t="shared" si="2"/>
        <v>1009475</v>
      </c>
      <c r="U20" s="4">
        <f t="shared" si="3"/>
        <v>715304</v>
      </c>
    </row>
    <row r="21" spans="1:21" x14ac:dyDescent="0.2">
      <c r="A21" s="16" t="s">
        <v>230</v>
      </c>
      <c r="B21" s="4">
        <v>12700</v>
      </c>
      <c r="C21" s="4">
        <v>33600</v>
      </c>
      <c r="D21" s="4">
        <v>-20900</v>
      </c>
      <c r="E21" s="4">
        <v>-920960000</v>
      </c>
      <c r="F21" s="4">
        <f t="shared" si="0"/>
        <v>13068611573</v>
      </c>
      <c r="K21">
        <f t="shared" si="1"/>
        <v>0</v>
      </c>
      <c r="L21" s="4"/>
      <c r="M21" s="4"/>
      <c r="N21" s="4"/>
      <c r="O21" s="4"/>
      <c r="P21" s="4">
        <v>489000</v>
      </c>
      <c r="Q21" s="4">
        <v>395100</v>
      </c>
      <c r="R21" s="5">
        <v>6.8999999999999999E-3</v>
      </c>
      <c r="S21" s="4">
        <v>929800</v>
      </c>
      <c r="T21" s="4">
        <f t="shared" si="2"/>
        <v>1618178</v>
      </c>
      <c r="U21" s="4">
        <f t="shared" si="3"/>
        <v>715304</v>
      </c>
    </row>
    <row r="22" spans="1:21" x14ac:dyDescent="0.2">
      <c r="A22" s="16" t="s">
        <v>229</v>
      </c>
      <c r="B22" s="4">
        <v>400</v>
      </c>
      <c r="C22" s="4">
        <v>63900</v>
      </c>
      <c r="D22" s="4">
        <v>-63500</v>
      </c>
      <c r="E22" s="4">
        <v>-2797580000</v>
      </c>
      <c r="F22" s="4">
        <f t="shared" si="0"/>
        <v>13989571573</v>
      </c>
      <c r="K22">
        <f t="shared" si="1"/>
        <v>0</v>
      </c>
      <c r="L22" s="4"/>
      <c r="M22" s="4"/>
      <c r="N22" s="4"/>
      <c r="O22" s="4"/>
      <c r="P22" s="4">
        <v>1127500</v>
      </c>
      <c r="Q22" s="4">
        <v>916100</v>
      </c>
      <c r="R22" s="5">
        <v>2.35E-2</v>
      </c>
      <c r="S22" s="4">
        <v>2121026</v>
      </c>
      <c r="T22" s="4">
        <f t="shared" si="2"/>
        <v>890010.5</v>
      </c>
      <c r="U22" s="4">
        <f t="shared" si="3"/>
        <v>715304</v>
      </c>
    </row>
    <row r="23" spans="1:21" x14ac:dyDescent="0.2">
      <c r="A23" s="16" t="s">
        <v>228</v>
      </c>
      <c r="B23" s="4">
        <v>0</v>
      </c>
      <c r="C23" s="4">
        <v>4200</v>
      </c>
      <c r="D23" s="4">
        <v>-4200</v>
      </c>
      <c r="E23" s="4">
        <v>-178760000</v>
      </c>
      <c r="F23" s="4">
        <f t="shared" si="0"/>
        <v>16787151573</v>
      </c>
      <c r="K23">
        <f t="shared" si="1"/>
        <v>0</v>
      </c>
      <c r="L23" s="4"/>
      <c r="M23" s="4"/>
      <c r="N23" s="4"/>
      <c r="O23" s="4"/>
      <c r="P23" s="4">
        <v>291900</v>
      </c>
      <c r="Q23" s="4">
        <v>413800</v>
      </c>
      <c r="R23" s="5">
        <v>-4.5999999999999999E-3</v>
      </c>
      <c r="S23" s="4">
        <v>746041</v>
      </c>
      <c r="T23" s="4">
        <f t="shared" si="2"/>
        <v>1675203</v>
      </c>
      <c r="U23" s="4">
        <f t="shared" si="3"/>
        <v>715304</v>
      </c>
    </row>
    <row r="24" spans="1:21" x14ac:dyDescent="0.2">
      <c r="A24" s="16" t="s">
        <v>222</v>
      </c>
      <c r="B24" s="4">
        <v>0</v>
      </c>
      <c r="C24" s="4">
        <v>25800</v>
      </c>
      <c r="D24" s="4">
        <v>-25800</v>
      </c>
      <c r="E24" s="4">
        <v>-1105090000</v>
      </c>
      <c r="F24" s="4">
        <f t="shared" si="0"/>
        <v>16965911573</v>
      </c>
      <c r="K24">
        <f t="shared" si="1"/>
        <v>0</v>
      </c>
      <c r="L24" s="4"/>
      <c r="M24" s="4"/>
      <c r="N24" s="4"/>
      <c r="O24" s="4"/>
      <c r="P24" s="4">
        <v>271400</v>
      </c>
      <c r="Q24" s="4">
        <v>416100</v>
      </c>
      <c r="R24" s="5">
        <v>0</v>
      </c>
      <c r="S24" s="4">
        <v>715304</v>
      </c>
      <c r="T24" s="4">
        <f t="shared" si="2"/>
        <v>1420152</v>
      </c>
      <c r="U24" s="4">
        <f t="shared" si="3"/>
        <v>888011</v>
      </c>
    </row>
    <row r="25" spans="1:21" x14ac:dyDescent="0.2">
      <c r="A25" s="16" t="s">
        <v>213</v>
      </c>
      <c r="B25" s="4">
        <v>600</v>
      </c>
      <c r="C25" s="4">
        <v>20700</v>
      </c>
      <c r="D25" s="4">
        <v>-20100</v>
      </c>
      <c r="E25" s="4">
        <v>-851460000</v>
      </c>
      <c r="F25" s="4">
        <f t="shared" si="0"/>
        <v>18071001573</v>
      </c>
      <c r="K25">
        <f t="shared" si="1"/>
        <v>0</v>
      </c>
      <c r="L25" s="4"/>
      <c r="M25" s="4"/>
      <c r="N25" s="4"/>
      <c r="O25" s="4"/>
      <c r="P25" s="4">
        <v>383000</v>
      </c>
      <c r="Q25" s="4">
        <v>444600</v>
      </c>
      <c r="R25" s="5">
        <v>1.4199999999999999E-2</v>
      </c>
      <c r="S25" s="4">
        <v>888011</v>
      </c>
      <c r="T25" s="4">
        <f t="shared" si="2"/>
        <v>1297712</v>
      </c>
      <c r="U25" s="4">
        <f t="shared" si="3"/>
        <v>969477</v>
      </c>
    </row>
    <row r="26" spans="1:21" x14ac:dyDescent="0.2">
      <c r="A26" s="16" t="s">
        <v>212</v>
      </c>
      <c r="B26" s="4">
        <v>9100</v>
      </c>
      <c r="C26" s="4">
        <v>29700</v>
      </c>
      <c r="D26" s="4">
        <v>-20600</v>
      </c>
      <c r="E26" s="4">
        <v>-860330000</v>
      </c>
      <c r="F26" s="4">
        <f t="shared" si="0"/>
        <v>18922461573</v>
      </c>
      <c r="K26">
        <f>K27+J26</f>
        <v>0</v>
      </c>
      <c r="L26" s="4"/>
      <c r="M26" s="4"/>
      <c r="N26" s="4"/>
      <c r="O26" s="4"/>
      <c r="P26" s="4">
        <v>494100</v>
      </c>
      <c r="Q26" s="4">
        <v>441700</v>
      </c>
      <c r="R26" s="5">
        <v>9.5999999999999992E-3</v>
      </c>
      <c r="S26" s="4">
        <v>969477</v>
      </c>
      <c r="T26" s="4">
        <f t="shared" si="2"/>
        <v>1449714</v>
      </c>
      <c r="U26" s="4">
        <f t="shared" si="3"/>
        <v>972571</v>
      </c>
    </row>
    <row r="27" spans="1:21" x14ac:dyDescent="0.2">
      <c r="A27" s="16" t="s">
        <v>211</v>
      </c>
      <c r="B27" s="4">
        <v>50900</v>
      </c>
      <c r="C27" s="4">
        <v>12</v>
      </c>
      <c r="D27" s="4">
        <v>50888</v>
      </c>
      <c r="E27" s="4">
        <v>2143820000</v>
      </c>
      <c r="F27" s="4">
        <f t="shared" si="0"/>
        <v>19782791573</v>
      </c>
      <c r="K27">
        <f>J27+K29</f>
        <v>0</v>
      </c>
      <c r="R27" s="5">
        <v>-1.1000000000000001E-3</v>
      </c>
      <c r="S27" s="4">
        <v>972571</v>
      </c>
      <c r="T27" s="4">
        <f t="shared" si="2"/>
        <v>1140280</v>
      </c>
      <c r="U27" s="4">
        <f t="shared" si="3"/>
        <v>1033980</v>
      </c>
    </row>
    <row r="28" spans="1:21" x14ac:dyDescent="0.2">
      <c r="A28" s="16" t="s">
        <v>210</v>
      </c>
      <c r="B28" s="4">
        <v>6000</v>
      </c>
      <c r="C28" s="4">
        <v>26600</v>
      </c>
      <c r="D28" s="4">
        <v>-20600</v>
      </c>
      <c r="E28" s="4">
        <v>-870890000</v>
      </c>
      <c r="F28" s="4">
        <f t="shared" si="0"/>
        <v>17638971573</v>
      </c>
      <c r="L28" s="4"/>
      <c r="M28" s="4"/>
      <c r="N28" s="4"/>
      <c r="O28" s="4"/>
      <c r="P28" s="4">
        <v>553700</v>
      </c>
      <c r="Q28" s="4">
        <v>462800</v>
      </c>
      <c r="R28" s="5">
        <v>-8.199999999999999E-3</v>
      </c>
      <c r="S28" s="4">
        <v>1119484</v>
      </c>
      <c r="T28" s="4">
        <f t="shared" si="2"/>
        <v>1803384</v>
      </c>
      <c r="U28" s="4">
        <f t="shared" si="3"/>
        <v>1033980</v>
      </c>
    </row>
    <row r="29" spans="1:21" x14ac:dyDescent="0.2">
      <c r="A29" s="16" t="s">
        <v>209</v>
      </c>
      <c r="B29" s="4">
        <v>1750</v>
      </c>
      <c r="C29" s="4">
        <v>300</v>
      </c>
      <c r="D29" s="4">
        <v>1450</v>
      </c>
      <c r="E29" s="4">
        <v>61880000</v>
      </c>
      <c r="F29" s="4">
        <f t="shared" si="0"/>
        <v>18509861573</v>
      </c>
      <c r="K29">
        <f>J29</f>
        <v>0</v>
      </c>
      <c r="R29" s="5">
        <v>-2.75E-2</v>
      </c>
      <c r="S29" s="4">
        <v>1374783</v>
      </c>
      <c r="T29" s="4">
        <f t="shared" si="2"/>
        <v>1385104.5</v>
      </c>
      <c r="U29" s="4">
        <f t="shared" si="3"/>
        <v>1033980</v>
      </c>
    </row>
    <row r="30" spans="1:21" x14ac:dyDescent="0.2">
      <c r="A30" s="16" t="s">
        <v>208</v>
      </c>
      <c r="B30" s="4">
        <v>83800</v>
      </c>
      <c r="C30" s="4">
        <v>7300</v>
      </c>
      <c r="D30" s="4">
        <v>76500</v>
      </c>
      <c r="E30" s="4">
        <v>3380940000</v>
      </c>
      <c r="F30" s="4">
        <f t="shared" si="0"/>
        <v>18447981573</v>
      </c>
      <c r="R30" s="5">
        <v>1.1999999999999999E-3</v>
      </c>
      <c r="S30" s="4">
        <v>1089150</v>
      </c>
      <c r="T30" s="4">
        <f t="shared" si="2"/>
        <v>1453121.5</v>
      </c>
      <c r="U30" s="4">
        <f t="shared" si="3"/>
        <v>1033980</v>
      </c>
    </row>
    <row r="31" spans="1:21" x14ac:dyDescent="0.2">
      <c r="A31" s="16" t="s">
        <v>207</v>
      </c>
      <c r="B31" s="4">
        <v>40600</v>
      </c>
      <c r="C31" s="4">
        <v>152900</v>
      </c>
      <c r="D31" s="4">
        <v>-112300</v>
      </c>
      <c r="E31" s="4">
        <v>-4877830000</v>
      </c>
      <c r="F31" s="4">
        <f t="shared" si="0"/>
        <v>15067041573</v>
      </c>
      <c r="R31" s="5">
        <v>1.0500000000000001E-2</v>
      </c>
      <c r="S31" s="4">
        <v>1115330</v>
      </c>
      <c r="T31" s="4">
        <f t="shared" si="2"/>
        <v>1284058.5</v>
      </c>
      <c r="U31" s="4">
        <f t="shared" si="3"/>
        <v>1033980</v>
      </c>
    </row>
    <row r="32" spans="1:21" x14ac:dyDescent="0.2">
      <c r="A32" s="16" t="s">
        <v>206</v>
      </c>
      <c r="B32" s="4">
        <v>300</v>
      </c>
      <c r="C32" s="4">
        <v>4600</v>
      </c>
      <c r="D32" s="4">
        <v>-4300</v>
      </c>
      <c r="E32" s="4">
        <v>-186030000</v>
      </c>
      <c r="F32" s="4">
        <f t="shared" si="0"/>
        <v>19944871573</v>
      </c>
      <c r="R32" s="5">
        <v>-4.5999999999999999E-3</v>
      </c>
      <c r="S32" s="4">
        <v>1033980</v>
      </c>
      <c r="T32" s="4">
        <f t="shared" si="2"/>
        <v>3461233.5</v>
      </c>
      <c r="U32" s="4">
        <f t="shared" si="3"/>
        <v>1161076</v>
      </c>
    </row>
    <row r="33" spans="1:21" x14ac:dyDescent="0.2">
      <c r="A33" s="16" t="s">
        <v>205</v>
      </c>
      <c r="B33" s="4">
        <v>12300</v>
      </c>
      <c r="C33" s="4">
        <v>77926</v>
      </c>
      <c r="D33" s="4">
        <v>-65626</v>
      </c>
      <c r="E33" s="4">
        <v>-2834370000</v>
      </c>
      <c r="F33" s="4">
        <f t="shared" si="0"/>
        <v>20130901573</v>
      </c>
      <c r="R33" s="5">
        <v>-2.1499999999999998E-2</v>
      </c>
      <c r="S33" s="4">
        <v>2635102</v>
      </c>
      <c r="T33" s="4">
        <f t="shared" si="2"/>
        <v>2183861.5</v>
      </c>
      <c r="U33" s="4">
        <f t="shared" si="3"/>
        <v>1161076</v>
      </c>
    </row>
    <row r="34" spans="1:21" x14ac:dyDescent="0.2">
      <c r="A34" s="16" t="s">
        <v>204</v>
      </c>
      <c r="B34" s="4">
        <v>1400</v>
      </c>
      <c r="C34" s="4">
        <v>103824</v>
      </c>
      <c r="D34" s="4">
        <v>-102424</v>
      </c>
      <c r="E34" s="4">
        <v>-4504420000</v>
      </c>
      <c r="F34" s="4">
        <f t="shared" si="0"/>
        <v>22965271573</v>
      </c>
      <c r="R34" s="5">
        <v>-6.7000000000000002E-3</v>
      </c>
      <c r="S34" s="4">
        <v>1952293</v>
      </c>
      <c r="T34" s="4">
        <f t="shared" si="2"/>
        <v>1860686.5</v>
      </c>
      <c r="U34" s="4">
        <f t="shared" si="3"/>
        <v>1161076</v>
      </c>
    </row>
    <row r="35" spans="1:21" x14ac:dyDescent="0.2">
      <c r="A35" s="16" t="s">
        <v>203</v>
      </c>
      <c r="B35" s="4">
        <v>1210</v>
      </c>
      <c r="C35" s="4">
        <v>84800</v>
      </c>
      <c r="D35" s="4">
        <v>-83590</v>
      </c>
      <c r="E35" s="4">
        <v>-3703180000</v>
      </c>
      <c r="F35" s="4">
        <f t="shared" si="0"/>
        <v>27469691573</v>
      </c>
      <c r="R35" s="5">
        <v>-1.11E-2</v>
      </c>
      <c r="S35" s="4">
        <v>1625947</v>
      </c>
      <c r="T35" s="4">
        <f t="shared" si="2"/>
        <v>1710101.5</v>
      </c>
      <c r="U35" s="4">
        <f t="shared" si="3"/>
        <v>1161076</v>
      </c>
    </row>
    <row r="36" spans="1:21" x14ac:dyDescent="0.2">
      <c r="A36" s="16" t="s">
        <v>202</v>
      </c>
      <c r="B36" s="4">
        <v>1600</v>
      </c>
      <c r="C36" s="4">
        <v>55100</v>
      </c>
      <c r="D36" s="4">
        <v>-53500</v>
      </c>
      <c r="E36" s="4">
        <v>-2396780000</v>
      </c>
      <c r="F36" s="4">
        <f t="shared" si="0"/>
        <v>31172871573</v>
      </c>
      <c r="R36" s="5">
        <v>3.5799999999999998E-2</v>
      </c>
      <c r="S36" s="4">
        <v>1926857</v>
      </c>
      <c r="T36" s="4">
        <f t="shared" si="2"/>
        <v>2257495</v>
      </c>
      <c r="U36" s="4">
        <f t="shared" si="3"/>
        <v>1161076</v>
      </c>
    </row>
    <row r="37" spans="1:21" x14ac:dyDescent="0.2">
      <c r="A37" s="16" t="s">
        <v>201</v>
      </c>
      <c r="B37" s="4">
        <v>50200</v>
      </c>
      <c r="C37" s="4">
        <v>28300</v>
      </c>
      <c r="D37" s="4">
        <v>21900</v>
      </c>
      <c r="E37" s="4">
        <v>961410000</v>
      </c>
      <c r="F37" s="4">
        <f t="shared" si="0"/>
        <v>33569651573</v>
      </c>
      <c r="R37" s="5">
        <v>6.9999999999999993E-3</v>
      </c>
      <c r="S37" s="4">
        <v>1161076</v>
      </c>
      <c r="T37" s="4">
        <f t="shared" si="2"/>
        <v>2927431</v>
      </c>
      <c r="U37" s="4">
        <f t="shared" si="3"/>
        <v>1534137</v>
      </c>
    </row>
    <row r="38" spans="1:21" x14ac:dyDescent="0.2">
      <c r="A38" s="16" t="s">
        <v>200</v>
      </c>
      <c r="B38" s="4">
        <v>87026</v>
      </c>
      <c r="C38" s="4">
        <v>11000</v>
      </c>
      <c r="D38" s="4">
        <v>76026</v>
      </c>
      <c r="E38" s="4">
        <v>3372110000</v>
      </c>
      <c r="F38" s="4">
        <f t="shared" si="0"/>
        <v>32608241573</v>
      </c>
      <c r="R38" s="5">
        <v>5.8999999999999999E-3</v>
      </c>
      <c r="S38" s="4">
        <v>2231985</v>
      </c>
      <c r="T38" s="4">
        <f t="shared" si="2"/>
        <v>1224937.5</v>
      </c>
      <c r="U38" s="4">
        <f t="shared" si="3"/>
        <v>1534137</v>
      </c>
    </row>
    <row r="39" spans="1:21" x14ac:dyDescent="0.2">
      <c r="A39" s="16" t="s">
        <v>199</v>
      </c>
      <c r="B39" s="4">
        <v>4500</v>
      </c>
      <c r="C39" s="4">
        <v>91800</v>
      </c>
      <c r="D39" s="4">
        <v>-87300</v>
      </c>
      <c r="E39" s="4">
        <v>-3760160000</v>
      </c>
      <c r="F39" s="4">
        <f t="shared" si="0"/>
        <v>29236131573</v>
      </c>
      <c r="R39" s="5">
        <v>-1.03E-2</v>
      </c>
      <c r="S39" s="4">
        <v>1681059</v>
      </c>
      <c r="T39" s="4">
        <f t="shared" si="2"/>
        <v>1508963.5</v>
      </c>
      <c r="U39" s="4">
        <f t="shared" si="3"/>
        <v>1534137</v>
      </c>
    </row>
    <row r="40" spans="1:21" x14ac:dyDescent="0.2">
      <c r="A40" s="16" t="s">
        <v>198</v>
      </c>
      <c r="B40" s="4">
        <v>21200</v>
      </c>
      <c r="C40" s="4">
        <v>100</v>
      </c>
      <c r="D40" s="4">
        <v>21100</v>
      </c>
      <c r="E40" s="4">
        <v>900090000</v>
      </c>
      <c r="F40" s="4">
        <f t="shared" si="0"/>
        <v>32996291573</v>
      </c>
      <c r="R40" s="5">
        <v>0</v>
      </c>
      <c r="S40" s="4">
        <v>1790913</v>
      </c>
      <c r="T40" s="4">
        <f t="shared" si="2"/>
        <v>1312594</v>
      </c>
      <c r="U40" s="4">
        <f t="shared" si="3"/>
        <v>1493346</v>
      </c>
    </row>
    <row r="41" spans="1:21" x14ac:dyDescent="0.2">
      <c r="A41" s="16" t="s">
        <v>197</v>
      </c>
      <c r="B41" s="4">
        <v>21100</v>
      </c>
      <c r="C41" s="4">
        <v>0</v>
      </c>
      <c r="D41" s="4">
        <v>21100</v>
      </c>
      <c r="E41" s="4">
        <v>929670000</v>
      </c>
      <c r="F41" s="4">
        <f t="shared" si="0"/>
        <v>32096201573</v>
      </c>
      <c r="R41" s="5">
        <v>1.1999999999999999E-3</v>
      </c>
      <c r="S41" s="4">
        <v>1534137</v>
      </c>
      <c r="T41" s="4">
        <f t="shared" si="2"/>
        <v>2552457.5</v>
      </c>
      <c r="U41" s="4">
        <f t="shared" si="3"/>
        <v>1493346</v>
      </c>
    </row>
    <row r="42" spans="1:21" x14ac:dyDescent="0.2">
      <c r="A42" s="16" t="s">
        <v>196</v>
      </c>
      <c r="B42" s="4">
        <v>351200</v>
      </c>
      <c r="C42" s="4">
        <v>200</v>
      </c>
      <c r="D42" s="4">
        <v>351000</v>
      </c>
      <c r="E42" s="4">
        <v>14588280000</v>
      </c>
      <c r="F42" s="4">
        <f t="shared" si="0"/>
        <v>31166531573</v>
      </c>
      <c r="R42" s="5">
        <v>6.93E-2</v>
      </c>
      <c r="S42" s="4">
        <v>4287365</v>
      </c>
      <c r="T42" s="4">
        <f t="shared" si="2"/>
        <v>1880936</v>
      </c>
      <c r="U42" s="4">
        <f t="shared" si="3"/>
        <v>1493346</v>
      </c>
    </row>
    <row r="43" spans="1:21" x14ac:dyDescent="0.2">
      <c r="A43" s="16" t="s">
        <v>195</v>
      </c>
      <c r="B43" s="4">
        <v>93700</v>
      </c>
      <c r="C43" s="4">
        <v>4100</v>
      </c>
      <c r="D43" s="4">
        <v>89600</v>
      </c>
      <c r="E43" s="4">
        <v>3846250000</v>
      </c>
      <c r="F43" s="4">
        <f t="shared" si="0"/>
        <v>16578251573</v>
      </c>
      <c r="R43" s="5">
        <v>-6.9000000000000006E-2</v>
      </c>
      <c r="S43" s="4">
        <v>2415430</v>
      </c>
      <c r="T43" s="4">
        <f t="shared" si="2"/>
        <v>1779327.5</v>
      </c>
      <c r="U43" s="4">
        <f t="shared" si="3"/>
        <v>768816</v>
      </c>
    </row>
    <row r="44" spans="1:21" x14ac:dyDescent="0.2">
      <c r="A44" s="16" t="s">
        <v>194</v>
      </c>
      <c r="B44" s="4">
        <v>1400</v>
      </c>
      <c r="C44" s="4">
        <v>1200</v>
      </c>
      <c r="D44" s="4">
        <v>200</v>
      </c>
      <c r="E44" s="4">
        <v>8630000</v>
      </c>
      <c r="F44" s="4">
        <f t="shared" si="0"/>
        <v>12732001573</v>
      </c>
      <c r="R44" s="5">
        <v>2.2400000000000003E-2</v>
      </c>
      <c r="S44" s="4">
        <v>2095426</v>
      </c>
      <c r="T44" s="4">
        <f t="shared" si="2"/>
        <v>1478549.5</v>
      </c>
      <c r="U44" s="4">
        <f t="shared" si="3"/>
        <v>768816</v>
      </c>
    </row>
    <row r="45" spans="1:21" x14ac:dyDescent="0.2">
      <c r="A45" s="16" t="s">
        <v>193</v>
      </c>
      <c r="B45" s="4">
        <v>25800</v>
      </c>
      <c r="C45" s="4">
        <v>3800</v>
      </c>
      <c r="D45" s="4">
        <v>22000</v>
      </c>
      <c r="E45" s="4">
        <v>932740000</v>
      </c>
      <c r="F45" s="4">
        <f t="shared" si="0"/>
        <v>12723371573</v>
      </c>
      <c r="R45" s="5">
        <v>8.3999999999999995E-3</v>
      </c>
      <c r="S45" s="4">
        <v>1493346</v>
      </c>
      <c r="T45" s="4">
        <f t="shared" si="2"/>
        <v>2025830</v>
      </c>
      <c r="U45" s="4">
        <f t="shared" si="3"/>
        <v>768816</v>
      </c>
    </row>
    <row r="46" spans="1:21" x14ac:dyDescent="0.2">
      <c r="A46" s="16" t="s">
        <v>192</v>
      </c>
      <c r="B46" s="4">
        <v>5800</v>
      </c>
      <c r="C46" s="4">
        <v>500</v>
      </c>
      <c r="D46" s="4">
        <v>5300</v>
      </c>
      <c r="E46" s="4">
        <v>221920000</v>
      </c>
      <c r="F46" s="4">
        <f t="shared" si="0"/>
        <v>11790631573</v>
      </c>
      <c r="R46" s="5">
        <v>6.9800000000000001E-2</v>
      </c>
      <c r="S46" s="4">
        <v>3353914</v>
      </c>
      <c r="T46" s="4">
        <f t="shared" si="2"/>
        <v>2118108</v>
      </c>
      <c r="U46" s="4">
        <f t="shared" si="3"/>
        <v>768816</v>
      </c>
    </row>
    <row r="47" spans="1:21" x14ac:dyDescent="0.2">
      <c r="A47" s="16" t="s">
        <v>191</v>
      </c>
      <c r="B47" s="4">
        <v>50800</v>
      </c>
      <c r="C47" s="4">
        <v>3100</v>
      </c>
      <c r="D47" s="4">
        <v>47700</v>
      </c>
      <c r="E47" s="4">
        <v>1888750000</v>
      </c>
      <c r="F47" s="4">
        <f t="shared" si="0"/>
        <v>11568711573</v>
      </c>
      <c r="R47" s="5">
        <v>2.0799999999999999E-2</v>
      </c>
      <c r="S47" s="4">
        <v>3622877</v>
      </c>
      <c r="T47" s="4">
        <f t="shared" si="2"/>
        <v>778760.5</v>
      </c>
      <c r="U47" s="4">
        <f t="shared" si="3"/>
        <v>768816</v>
      </c>
    </row>
    <row r="48" spans="1:21" x14ac:dyDescent="0.2">
      <c r="A48" s="16" t="s">
        <v>190</v>
      </c>
      <c r="B48" s="4">
        <v>4000</v>
      </c>
      <c r="C48" s="4">
        <v>0</v>
      </c>
      <c r="D48" s="4">
        <v>4000</v>
      </c>
      <c r="E48" s="4">
        <v>152500000</v>
      </c>
      <c r="F48" s="4">
        <f t="shared" si="0"/>
        <v>9679961573</v>
      </c>
      <c r="R48" s="5">
        <v>1.5800000000000002E-2</v>
      </c>
      <c r="S48" s="4">
        <v>768816</v>
      </c>
      <c r="T48" s="4">
        <f t="shared" si="2"/>
        <v>1075904</v>
      </c>
      <c r="U48" s="4">
        <f t="shared" si="3"/>
        <v>817550</v>
      </c>
    </row>
    <row r="49" spans="1:21" x14ac:dyDescent="0.2">
      <c r="A49" s="16" t="s">
        <v>189</v>
      </c>
      <c r="B49" s="4">
        <v>50500</v>
      </c>
      <c r="C49" s="4">
        <v>11500</v>
      </c>
      <c r="D49" s="4">
        <v>39000</v>
      </c>
      <c r="E49" s="4">
        <v>1488900000</v>
      </c>
      <c r="F49" s="4">
        <f t="shared" si="0"/>
        <v>9527461573</v>
      </c>
      <c r="R49" s="5">
        <v>0</v>
      </c>
      <c r="S49" s="4">
        <v>1227014</v>
      </c>
      <c r="T49" s="4">
        <f t="shared" si="2"/>
        <v>991717.5</v>
      </c>
      <c r="U49" s="4">
        <f t="shared" si="3"/>
        <v>817550</v>
      </c>
    </row>
    <row r="50" spans="1:21" x14ac:dyDescent="0.2">
      <c r="A50" s="16" t="s">
        <v>188</v>
      </c>
      <c r="B50" s="4">
        <v>2500</v>
      </c>
      <c r="C50" s="4">
        <v>15100</v>
      </c>
      <c r="D50" s="4">
        <v>-12600</v>
      </c>
      <c r="E50" s="4">
        <v>-477200000</v>
      </c>
      <c r="F50" s="4">
        <f t="shared" si="0"/>
        <v>8038561573</v>
      </c>
      <c r="R50" s="5">
        <v>1.34E-2</v>
      </c>
      <c r="S50" s="4">
        <v>1091051</v>
      </c>
      <c r="T50" s="4">
        <f t="shared" si="2"/>
        <v>1419240.5</v>
      </c>
      <c r="U50" s="4">
        <f t="shared" si="3"/>
        <v>697746</v>
      </c>
    </row>
    <row r="51" spans="1:21" x14ac:dyDescent="0.2">
      <c r="A51" s="16" t="s">
        <v>187</v>
      </c>
      <c r="B51" s="4">
        <v>0</v>
      </c>
      <c r="C51" s="4">
        <v>3400</v>
      </c>
      <c r="D51" s="4">
        <v>-3400</v>
      </c>
      <c r="E51" s="4">
        <v>-127630000</v>
      </c>
      <c r="F51" s="4">
        <f t="shared" si="0"/>
        <v>8515761573</v>
      </c>
      <c r="R51" s="5">
        <v>-2.5999999999999999E-3</v>
      </c>
      <c r="S51" s="4">
        <v>817550</v>
      </c>
      <c r="T51" s="4">
        <f t="shared" si="2"/>
        <v>1081750.5</v>
      </c>
      <c r="U51" s="4">
        <f t="shared" si="3"/>
        <v>613339</v>
      </c>
    </row>
    <row r="52" spans="1:21" x14ac:dyDescent="0.2">
      <c r="A52" s="16" t="s">
        <v>186</v>
      </c>
      <c r="B52" s="4">
        <v>2300</v>
      </c>
      <c r="C52" s="4">
        <v>1400</v>
      </c>
      <c r="D52" s="4">
        <v>900</v>
      </c>
      <c r="E52" s="4">
        <v>34930000</v>
      </c>
      <c r="F52" s="4">
        <f t="shared" si="0"/>
        <v>8643391573</v>
      </c>
      <c r="R52" s="5">
        <v>-1.0500000000000001E-2</v>
      </c>
      <c r="S52" s="4">
        <v>1346442</v>
      </c>
      <c r="T52" s="4">
        <f t="shared" si="2"/>
        <v>1236459.5</v>
      </c>
      <c r="U52" s="4">
        <f t="shared" si="3"/>
        <v>613339</v>
      </c>
    </row>
    <row r="53" spans="1:21" x14ac:dyDescent="0.2">
      <c r="A53" s="16" t="s">
        <v>185</v>
      </c>
      <c r="B53" s="4">
        <v>108000</v>
      </c>
      <c r="C53" s="4">
        <v>1000</v>
      </c>
      <c r="D53" s="4">
        <v>107000</v>
      </c>
      <c r="E53" s="4">
        <v>4058440000</v>
      </c>
      <c r="F53" s="4">
        <f t="shared" si="0"/>
        <v>8608461573</v>
      </c>
      <c r="R53" s="5">
        <v>1.8799999999999997E-2</v>
      </c>
      <c r="S53" s="4">
        <v>1463229</v>
      </c>
      <c r="T53" s="4">
        <f t="shared" si="2"/>
        <v>1959160.5</v>
      </c>
      <c r="U53" s="4">
        <f t="shared" si="3"/>
        <v>613339</v>
      </c>
    </row>
    <row r="54" spans="1:21" x14ac:dyDescent="0.2">
      <c r="A54" s="16" t="s">
        <v>184</v>
      </c>
      <c r="B54" s="4">
        <v>272800</v>
      </c>
      <c r="C54" s="4">
        <v>9120</v>
      </c>
      <c r="D54" s="4">
        <v>263680</v>
      </c>
      <c r="E54" s="4">
        <v>9695630000</v>
      </c>
      <c r="F54" s="4">
        <f t="shared" si="0"/>
        <v>4550021573</v>
      </c>
      <c r="R54" s="5">
        <v>6.88E-2</v>
      </c>
      <c r="S54" s="4">
        <v>1463753</v>
      </c>
      <c r="T54" s="4">
        <f t="shared" si="2"/>
        <v>870757.5</v>
      </c>
      <c r="U54" s="4">
        <f t="shared" si="3"/>
        <v>613339</v>
      </c>
    </row>
    <row r="55" spans="1:21" x14ac:dyDescent="0.2">
      <c r="A55" s="16" t="s">
        <v>183</v>
      </c>
      <c r="B55" s="4">
        <v>4300</v>
      </c>
      <c r="C55" s="4">
        <v>7620</v>
      </c>
      <c r="D55" s="4">
        <v>-3320</v>
      </c>
      <c r="E55" s="4">
        <v>-117730000</v>
      </c>
      <c r="F55" s="4">
        <f t="shared" si="0"/>
        <v>-5145608427</v>
      </c>
      <c r="R55" s="5">
        <v>1.1599999999999999E-2</v>
      </c>
      <c r="S55" s="4">
        <v>697746</v>
      </c>
      <c r="T55" s="4">
        <f t="shared" si="2"/>
        <v>1032857.5</v>
      </c>
      <c r="U55" s="4">
        <f t="shared" si="3"/>
        <v>613339</v>
      </c>
    </row>
    <row r="56" spans="1:21" x14ac:dyDescent="0.2">
      <c r="A56" s="16" t="s">
        <v>182</v>
      </c>
      <c r="B56" s="4">
        <v>1000</v>
      </c>
      <c r="C56" s="4">
        <v>46700</v>
      </c>
      <c r="D56" s="4">
        <v>-45700</v>
      </c>
      <c r="E56" s="4">
        <v>-1575523350</v>
      </c>
      <c r="F56" s="4">
        <f t="shared" si="0"/>
        <v>-5027878427</v>
      </c>
      <c r="R56" s="5">
        <v>7.3000000000000001E-3</v>
      </c>
      <c r="S56" s="4">
        <v>613339</v>
      </c>
      <c r="T56" s="4">
        <f t="shared" si="2"/>
        <v>1054895</v>
      </c>
      <c r="U56" s="4">
        <f t="shared" si="3"/>
        <v>788705</v>
      </c>
    </row>
    <row r="57" spans="1:21" x14ac:dyDescent="0.2">
      <c r="A57" s="16" t="s">
        <v>181</v>
      </c>
      <c r="B57" s="4">
        <v>8800</v>
      </c>
      <c r="C57" s="4">
        <v>56600</v>
      </c>
      <c r="D57" s="4">
        <v>-47800</v>
      </c>
      <c r="E57" s="4">
        <v>-1645610000</v>
      </c>
      <c r="F57" s="4">
        <f t="shared" si="0"/>
        <v>-3452355077</v>
      </c>
      <c r="R57" s="5">
        <v>-1.01E-2</v>
      </c>
      <c r="S57" s="4">
        <v>788705</v>
      </c>
      <c r="T57" s="4">
        <f t="shared" si="2"/>
        <v>1128366</v>
      </c>
      <c r="U57" s="4">
        <f t="shared" si="3"/>
        <v>817059</v>
      </c>
    </row>
    <row r="58" spans="1:21" x14ac:dyDescent="0.2">
      <c r="A58" s="16" t="s">
        <v>180</v>
      </c>
      <c r="B58" s="4">
        <v>200</v>
      </c>
      <c r="C58" s="4">
        <v>8200</v>
      </c>
      <c r="D58" s="4">
        <v>-8000</v>
      </c>
      <c r="E58" s="4">
        <v>-273270000</v>
      </c>
      <c r="F58" s="4">
        <f t="shared" si="0"/>
        <v>-1806745077</v>
      </c>
      <c r="R58" s="5">
        <v>5.4900000000000004E-2</v>
      </c>
      <c r="S58" s="4">
        <v>924794</v>
      </c>
      <c r="T58" s="4">
        <f t="shared" si="2"/>
        <v>1087442</v>
      </c>
      <c r="U58" s="4">
        <f t="shared" si="3"/>
        <v>817059</v>
      </c>
    </row>
    <row r="59" spans="1:21" x14ac:dyDescent="0.2">
      <c r="A59" s="16" t="s">
        <v>179</v>
      </c>
      <c r="B59" s="4">
        <v>61700</v>
      </c>
      <c r="C59" s="4">
        <v>3400</v>
      </c>
      <c r="D59" s="4">
        <v>58300</v>
      </c>
      <c r="E59" s="4">
        <v>1847911896</v>
      </c>
      <c r="F59" s="4">
        <f t="shared" si="0"/>
        <v>-1533475077</v>
      </c>
      <c r="R59" s="5">
        <v>2.9900000000000003E-2</v>
      </c>
      <c r="S59" s="4">
        <v>892384</v>
      </c>
      <c r="T59" s="4">
        <f t="shared" si="2"/>
        <v>2479220</v>
      </c>
      <c r="U59" s="4">
        <f t="shared" si="3"/>
        <v>817059</v>
      </c>
    </row>
    <row r="60" spans="1:21" x14ac:dyDescent="0.2">
      <c r="A60" s="16" t="s">
        <v>178</v>
      </c>
      <c r="B60" s="4">
        <v>56800</v>
      </c>
      <c r="C60" s="4">
        <v>4200</v>
      </c>
      <c r="D60" s="4">
        <v>52600</v>
      </c>
      <c r="E60" s="4">
        <v>1710500000</v>
      </c>
      <c r="F60" s="4">
        <f t="shared" si="0"/>
        <v>-3381386973</v>
      </c>
      <c r="R60" s="5">
        <v>-6.8699999999999997E-2</v>
      </c>
      <c r="S60" s="4">
        <v>2020931</v>
      </c>
      <c r="T60" s="4">
        <f t="shared" si="2"/>
        <v>1422384</v>
      </c>
      <c r="U60" s="4">
        <f t="shared" si="3"/>
        <v>817059</v>
      </c>
    </row>
    <row r="61" spans="1:21" x14ac:dyDescent="0.2">
      <c r="A61" s="16" t="s">
        <v>177</v>
      </c>
      <c r="B61" s="4">
        <v>100</v>
      </c>
      <c r="C61" s="4">
        <v>0</v>
      </c>
      <c r="D61" s="4">
        <v>100</v>
      </c>
      <c r="E61" s="4">
        <v>3420000</v>
      </c>
      <c r="F61" s="4">
        <f t="shared" si="0"/>
        <v>-5091886973</v>
      </c>
      <c r="R61" s="5">
        <v>-6.93E-2</v>
      </c>
      <c r="S61" s="4">
        <v>817059</v>
      </c>
      <c r="T61" s="4">
        <f t="shared" si="2"/>
        <v>1470601</v>
      </c>
      <c r="U61" s="4">
        <f t="shared" si="3"/>
        <v>1009690</v>
      </c>
    </row>
    <row r="62" spans="1:21" x14ac:dyDescent="0.2">
      <c r="A62" s="16" t="s">
        <v>176</v>
      </c>
      <c r="B62" s="4">
        <v>5300</v>
      </c>
      <c r="C62" s="4">
        <v>110300</v>
      </c>
      <c r="D62" s="4">
        <v>-105000</v>
      </c>
      <c r="E62" s="4">
        <v>-3814213957</v>
      </c>
      <c r="F62" s="4">
        <f t="shared" si="0"/>
        <v>-5095306973</v>
      </c>
      <c r="R62" s="5">
        <v>2.0899999999999998E-2</v>
      </c>
      <c r="S62" s="4">
        <v>1009690</v>
      </c>
      <c r="T62" s="4">
        <f t="shared" si="2"/>
        <v>2255772.5</v>
      </c>
      <c r="U62" s="4">
        <f t="shared" si="3"/>
        <v>1043769</v>
      </c>
    </row>
    <row r="63" spans="1:21" x14ac:dyDescent="0.2">
      <c r="A63" s="16" t="s">
        <v>175</v>
      </c>
      <c r="B63" s="4">
        <v>18300</v>
      </c>
      <c r="C63" s="4">
        <v>3200</v>
      </c>
      <c r="D63" s="4">
        <v>15100</v>
      </c>
      <c r="E63" s="4">
        <v>543473680</v>
      </c>
      <c r="F63" s="4">
        <f t="shared" si="0"/>
        <v>-1281093016</v>
      </c>
      <c r="R63" s="5">
        <v>-5.2600000000000001E-2</v>
      </c>
      <c r="S63" s="4">
        <v>2454568</v>
      </c>
      <c r="T63" s="4">
        <f t="shared" si="2"/>
        <v>1240473.5</v>
      </c>
      <c r="U63" s="4">
        <f t="shared" si="3"/>
        <v>1043769</v>
      </c>
    </row>
    <row r="64" spans="1:21" x14ac:dyDescent="0.2">
      <c r="A64" s="16" t="s">
        <v>174</v>
      </c>
      <c r="B64" s="4">
        <v>3000</v>
      </c>
      <c r="C64" s="4">
        <v>43000</v>
      </c>
      <c r="D64" s="4">
        <v>-40000</v>
      </c>
      <c r="E64" s="4">
        <v>-1560720000</v>
      </c>
      <c r="F64" s="4">
        <f t="shared" si="0"/>
        <v>-1824566696</v>
      </c>
      <c r="R64" s="5">
        <v>-2.06E-2</v>
      </c>
      <c r="S64" s="4">
        <v>1043769</v>
      </c>
      <c r="T64" s="4">
        <f t="shared" si="2"/>
        <v>1737968.5</v>
      </c>
      <c r="U64" s="4">
        <f t="shared" si="3"/>
        <v>1282500</v>
      </c>
    </row>
    <row r="65" spans="1:21" x14ac:dyDescent="0.2">
      <c r="A65" s="16" t="s">
        <v>173</v>
      </c>
      <c r="B65" s="4">
        <v>4000</v>
      </c>
      <c r="C65" s="4">
        <v>11600</v>
      </c>
      <c r="D65" s="4">
        <v>-7600</v>
      </c>
      <c r="E65" s="4">
        <v>-276510000</v>
      </c>
      <c r="F65" s="4">
        <f t="shared" si="0"/>
        <v>-263846696</v>
      </c>
      <c r="R65" s="5">
        <v>3.7499999999999999E-2</v>
      </c>
      <c r="S65" s="4">
        <v>1452376</v>
      </c>
      <c r="T65" s="4">
        <f t="shared" si="2"/>
        <v>1477000.5</v>
      </c>
      <c r="U65" s="4">
        <f t="shared" si="3"/>
        <v>1282500</v>
      </c>
    </row>
    <row r="66" spans="1:21" x14ac:dyDescent="0.2">
      <c r="A66" s="16" t="s">
        <v>172</v>
      </c>
      <c r="B66" s="4">
        <v>0</v>
      </c>
      <c r="C66" s="4">
        <v>117300</v>
      </c>
      <c r="D66" s="4">
        <v>-117300</v>
      </c>
      <c r="E66" s="4">
        <v>-4423600000</v>
      </c>
      <c r="F66" s="4">
        <f t="shared" si="0"/>
        <v>12663304</v>
      </c>
      <c r="R66" s="5">
        <v>-2.0899999999999998E-2</v>
      </c>
      <c r="S66" s="4">
        <v>1321085</v>
      </c>
      <c r="T66" s="4">
        <f t="shared" si="2"/>
        <v>1320851</v>
      </c>
      <c r="U66" s="4">
        <f t="shared" si="3"/>
        <v>1282500</v>
      </c>
    </row>
    <row r="67" spans="1:21" x14ac:dyDescent="0.2">
      <c r="A67" s="16" t="s">
        <v>171</v>
      </c>
      <c r="B67" s="4">
        <v>15100</v>
      </c>
      <c r="C67" s="4">
        <v>55300</v>
      </c>
      <c r="D67" s="4">
        <v>-40200</v>
      </c>
      <c r="E67" s="4">
        <v>-1469190000</v>
      </c>
      <c r="F67" s="4">
        <f t="shared" si="0"/>
        <v>4436263304</v>
      </c>
      <c r="R67" s="5">
        <v>4.3799999999999999E-2</v>
      </c>
      <c r="S67" s="4">
        <v>1331938</v>
      </c>
      <c r="T67" s="4">
        <f t="shared" si="2"/>
        <v>1201747</v>
      </c>
      <c r="U67" s="4">
        <f t="shared" si="3"/>
        <v>1282500</v>
      </c>
    </row>
    <row r="68" spans="1:21" x14ac:dyDescent="0.2">
      <c r="A68" s="16" t="s">
        <v>170</v>
      </c>
      <c r="B68" s="4">
        <v>200</v>
      </c>
      <c r="C68" s="4">
        <v>27200</v>
      </c>
      <c r="D68" s="4">
        <v>-27000</v>
      </c>
      <c r="E68" s="4">
        <v>-1007820000</v>
      </c>
      <c r="F68" s="4">
        <f t="shared" si="0"/>
        <v>5905453304</v>
      </c>
      <c r="R68" s="5">
        <v>-3.4300000000000004E-2</v>
      </c>
      <c r="S68" s="4">
        <v>1282500</v>
      </c>
      <c r="T68" s="4">
        <f t="shared" si="2"/>
        <v>2450850.5</v>
      </c>
      <c r="U68" s="4">
        <f t="shared" si="3"/>
        <v>1437178</v>
      </c>
    </row>
    <row r="69" spans="1:21" x14ac:dyDescent="0.2">
      <c r="A69" s="16" t="s">
        <v>169</v>
      </c>
      <c r="B69" s="4">
        <v>156800</v>
      </c>
      <c r="C69" s="4">
        <v>40500</v>
      </c>
      <c r="D69" s="4">
        <v>116300</v>
      </c>
      <c r="E69" s="4">
        <v>4344370000</v>
      </c>
      <c r="F69" s="4">
        <f t="shared" si="0"/>
        <v>6913273304</v>
      </c>
      <c r="R69" s="5">
        <v>4.41E-2</v>
      </c>
      <c r="S69" s="4">
        <v>2937509</v>
      </c>
      <c r="T69" s="4">
        <f t="shared" si="2"/>
        <v>1477706</v>
      </c>
      <c r="U69" s="4">
        <f t="shared" si="3"/>
        <v>1437178</v>
      </c>
    </row>
    <row r="70" spans="1:21" x14ac:dyDescent="0.2">
      <c r="A70" s="16" t="s">
        <v>168</v>
      </c>
      <c r="B70" s="4">
        <v>26300</v>
      </c>
      <c r="C70" s="4">
        <v>0</v>
      </c>
      <c r="D70" s="4">
        <v>26300</v>
      </c>
      <c r="E70" s="4">
        <v>1019020000</v>
      </c>
      <c r="F70" s="4">
        <f t="shared" si="0"/>
        <v>2568903304</v>
      </c>
      <c r="R70" s="5">
        <v>-6.9199999999999998E-2</v>
      </c>
      <c r="S70" s="4">
        <v>2027709</v>
      </c>
      <c r="T70" s="4">
        <f t="shared" si="2"/>
        <v>2006165.5</v>
      </c>
      <c r="U70" s="4">
        <f t="shared" si="3"/>
        <v>1437178</v>
      </c>
    </row>
    <row r="71" spans="1:21" x14ac:dyDescent="0.2">
      <c r="A71" s="16" t="s">
        <v>167</v>
      </c>
      <c r="B71" s="4">
        <v>0</v>
      </c>
      <c r="C71" s="4">
        <v>43700</v>
      </c>
      <c r="D71" s="4">
        <v>-43700</v>
      </c>
      <c r="E71" s="4">
        <v>-1748410000</v>
      </c>
      <c r="F71" s="4">
        <f t="shared" si="0"/>
        <v>1549883304</v>
      </c>
      <c r="R71" s="5">
        <v>-2.3700000000000002E-2</v>
      </c>
      <c r="S71" s="4">
        <v>1931512</v>
      </c>
      <c r="T71" s="4">
        <f>AVERAGE(S72,S81)</f>
        <v>1432402</v>
      </c>
      <c r="U71" s="4">
        <f t="shared" si="3"/>
        <v>1309764</v>
      </c>
    </row>
    <row r="72" spans="1:21" x14ac:dyDescent="0.2">
      <c r="A72" s="16" t="s">
        <v>166</v>
      </c>
      <c r="B72" s="4">
        <v>72100</v>
      </c>
      <c r="C72" s="4">
        <v>2000</v>
      </c>
      <c r="D72" s="4">
        <v>70100</v>
      </c>
      <c r="E72" s="4">
        <v>2750470000</v>
      </c>
      <c r="F72" s="4">
        <f t="shared" si="0"/>
        <v>3298293304</v>
      </c>
      <c r="R72" s="5">
        <v>2.7000000000000003E-2</v>
      </c>
      <c r="S72" s="4">
        <v>2056977</v>
      </c>
      <c r="U72" s="4">
        <f t="shared" si="3"/>
        <v>1120994</v>
      </c>
    </row>
    <row r="73" spans="1:21" x14ac:dyDescent="0.2">
      <c r="A73" s="16" t="s">
        <v>165</v>
      </c>
      <c r="B73" s="4">
        <v>0</v>
      </c>
      <c r="C73" s="4">
        <v>38800</v>
      </c>
      <c r="D73" s="4">
        <v>-38800</v>
      </c>
      <c r="E73" s="4">
        <v>-1521590000</v>
      </c>
      <c r="F73" s="4">
        <f t="shared" si="0"/>
        <v>547823304</v>
      </c>
      <c r="R73" s="5">
        <v>-2.5000000000000001E-3</v>
      </c>
      <c r="S73" s="4">
        <v>1437178</v>
      </c>
      <c r="U73" s="4">
        <f t="shared" ref="U73:U75" si="4">MIN(S74:S78)</f>
        <v>1120994</v>
      </c>
    </row>
    <row r="74" spans="1:21" x14ac:dyDescent="0.2">
      <c r="A74" s="16" t="s">
        <v>164</v>
      </c>
      <c r="B74" s="4">
        <v>40700</v>
      </c>
      <c r="C74" s="4">
        <v>1300</v>
      </c>
      <c r="D74" s="4">
        <v>39400</v>
      </c>
      <c r="E74" s="4">
        <v>1519860000</v>
      </c>
      <c r="F74" s="4">
        <f t="shared" si="0"/>
        <v>2069413304</v>
      </c>
      <c r="R74" s="5">
        <v>3.8699999999999998E-2</v>
      </c>
      <c r="S74" s="4">
        <v>2023561</v>
      </c>
      <c r="U74" s="4">
        <f t="shared" si="4"/>
        <v>927703</v>
      </c>
    </row>
    <row r="75" spans="1:21" x14ac:dyDescent="0.2">
      <c r="A75" s="16" t="s">
        <v>163</v>
      </c>
      <c r="B75" s="4">
        <v>100</v>
      </c>
      <c r="C75" s="4">
        <v>16500</v>
      </c>
      <c r="D75" s="4">
        <v>-16400</v>
      </c>
      <c r="E75" s="4">
        <v>-623340000</v>
      </c>
      <c r="F75" s="4">
        <f t="shared" si="0"/>
        <v>549553304</v>
      </c>
      <c r="R75" s="5">
        <v>1.2199999999999999E-2</v>
      </c>
      <c r="S75" s="4">
        <v>1632916</v>
      </c>
      <c r="U75" s="4">
        <f t="shared" si="4"/>
        <v>927703</v>
      </c>
    </row>
    <row r="76" spans="1:21" x14ac:dyDescent="0.2">
      <c r="A76" s="16" t="s">
        <v>162</v>
      </c>
      <c r="B76" s="4">
        <v>7300</v>
      </c>
      <c r="C76" s="4">
        <v>13100</v>
      </c>
      <c r="D76" s="4">
        <v>-5800</v>
      </c>
      <c r="E76" s="4">
        <v>-214940000</v>
      </c>
      <c r="F76" s="4">
        <f t="shared" si="0"/>
        <v>1172893304</v>
      </c>
      <c r="R76" s="5">
        <v>1.7899999999999999E-2</v>
      </c>
      <c r="S76" s="4">
        <v>1309764</v>
      </c>
      <c r="U76" s="4">
        <f>MIN(S77:S81)</f>
        <v>807827</v>
      </c>
    </row>
    <row r="77" spans="1:21" x14ac:dyDescent="0.2">
      <c r="A77" s="16" t="s">
        <v>161</v>
      </c>
      <c r="B77" s="4">
        <v>51200</v>
      </c>
      <c r="C77" s="4">
        <v>30100</v>
      </c>
      <c r="D77" s="4">
        <v>21100</v>
      </c>
      <c r="E77" s="4">
        <v>776850000</v>
      </c>
      <c r="F77" s="4">
        <f t="shared" si="0"/>
        <v>1387833304</v>
      </c>
      <c r="R77" s="5">
        <v>2.3900000000000001E-2</v>
      </c>
      <c r="S77" s="4">
        <v>1120994</v>
      </c>
    </row>
    <row r="78" spans="1:21" x14ac:dyDescent="0.2">
      <c r="A78" s="16" t="s">
        <v>160</v>
      </c>
      <c r="B78" s="4">
        <v>19200</v>
      </c>
      <c r="C78" s="4">
        <v>12800</v>
      </c>
      <c r="D78" s="4">
        <v>6400</v>
      </c>
      <c r="E78" s="4">
        <v>231600000</v>
      </c>
      <c r="F78" s="4">
        <f t="shared" si="0"/>
        <v>610983304</v>
      </c>
      <c r="R78" s="5">
        <v>2.3E-2</v>
      </c>
      <c r="S78" s="4">
        <v>1964192</v>
      </c>
    </row>
    <row r="79" spans="1:21" x14ac:dyDescent="0.2">
      <c r="A79" s="16" t="s">
        <v>159</v>
      </c>
      <c r="B79" s="4">
        <v>26800</v>
      </c>
      <c r="C79" s="4">
        <v>13000</v>
      </c>
      <c r="D79" s="4">
        <v>13800</v>
      </c>
      <c r="E79" s="4">
        <v>476520486</v>
      </c>
      <c r="F79" s="4">
        <f t="shared" si="0"/>
        <v>379383304</v>
      </c>
      <c r="R79" s="5">
        <v>2.2099999999999998E-2</v>
      </c>
      <c r="S79" s="4">
        <v>927703</v>
      </c>
    </row>
    <row r="80" spans="1:21" x14ac:dyDescent="0.2">
      <c r="A80" s="16" t="s">
        <v>158</v>
      </c>
      <c r="B80" s="4">
        <v>2500</v>
      </c>
      <c r="C80" s="4">
        <v>39500</v>
      </c>
      <c r="D80" s="4">
        <v>-37000</v>
      </c>
      <c r="E80" s="4">
        <v>-1302290000</v>
      </c>
      <c r="F80" s="4">
        <f>E80+F81</f>
        <v>-97137182</v>
      </c>
      <c r="R80" s="5">
        <v>-5.7999999999999996E-2</v>
      </c>
      <c r="S80" s="4">
        <v>2080819</v>
      </c>
    </row>
    <row r="81" spans="1:22" x14ac:dyDescent="0.2">
      <c r="A81" s="16" t="s">
        <v>157</v>
      </c>
      <c r="B81" s="4">
        <v>46300</v>
      </c>
      <c r="C81" s="4">
        <v>13040</v>
      </c>
      <c r="D81" s="4">
        <v>33260</v>
      </c>
      <c r="E81" s="4">
        <v>1205152818</v>
      </c>
      <c r="F81" s="4">
        <f>E81</f>
        <v>1205152818</v>
      </c>
      <c r="R81" s="5">
        <v>2.2700000000000001E-2</v>
      </c>
      <c r="S81" s="4">
        <v>807827</v>
      </c>
    </row>
    <row r="82" spans="1:22" x14ac:dyDescent="0.2">
      <c r="A82" s="2"/>
      <c r="B82" s="4"/>
      <c r="C82" s="4"/>
      <c r="D82" s="4"/>
      <c r="E82" s="4"/>
      <c r="F82" s="4">
        <f>E82</f>
        <v>0</v>
      </c>
      <c r="G82" s="4"/>
      <c r="H82" s="4"/>
      <c r="I82" s="4"/>
      <c r="J82" s="4"/>
      <c r="K82" s="4"/>
      <c r="L82" s="4"/>
      <c r="M82" s="4"/>
      <c r="N82" s="4"/>
      <c r="O82" s="4"/>
      <c r="P82" s="4"/>
      <c r="Q82" s="4"/>
      <c r="R82" s="4"/>
      <c r="S82" s="4"/>
      <c r="T82" s="5"/>
      <c r="U82" s="5"/>
      <c r="V82" s="5"/>
    </row>
    <row r="83" spans="1:22" x14ac:dyDescent="0.2">
      <c r="A83" s="2"/>
      <c r="B83" s="4"/>
      <c r="C83" s="4"/>
      <c r="D83" s="4"/>
      <c r="E83" s="4"/>
      <c r="F83" s="4"/>
      <c r="G83" s="4"/>
      <c r="H83" s="4"/>
      <c r="I83" s="4"/>
      <c r="J83" s="4"/>
      <c r="K83" s="4"/>
      <c r="L83" s="4"/>
      <c r="M83" s="4"/>
      <c r="N83" s="4"/>
      <c r="O83" s="4"/>
      <c r="P83" s="4"/>
      <c r="Q83" s="4"/>
      <c r="R83" s="4"/>
      <c r="S83" s="4"/>
      <c r="T83" s="5"/>
      <c r="U83" s="5"/>
      <c r="V83" s="5"/>
    </row>
    <row r="84" spans="1:22" x14ac:dyDescent="0.2">
      <c r="A84" s="2"/>
      <c r="B84" s="4"/>
      <c r="C84" s="4"/>
      <c r="D84" s="4"/>
      <c r="E84" s="4"/>
      <c r="F84" s="4"/>
      <c r="G84" s="4"/>
      <c r="H84" s="4"/>
      <c r="I84" s="4"/>
      <c r="J84" s="4"/>
      <c r="K84" s="4"/>
      <c r="L84" s="4"/>
      <c r="M84" s="4"/>
      <c r="N84" s="4"/>
      <c r="O84" s="4"/>
      <c r="P84" s="4"/>
      <c r="Q84" s="4"/>
      <c r="R84" s="4"/>
      <c r="S84" s="4"/>
      <c r="T84" s="5"/>
      <c r="U84" s="5"/>
      <c r="V84" s="5"/>
    </row>
    <row r="85" spans="1:22" x14ac:dyDescent="0.2">
      <c r="A85" s="2"/>
      <c r="B85" s="4"/>
      <c r="C85" s="4"/>
      <c r="D85" s="4"/>
      <c r="E85" s="4"/>
      <c r="F85" s="4"/>
      <c r="G85" s="4"/>
      <c r="H85" s="4"/>
      <c r="I85" s="4"/>
      <c r="J85" s="4"/>
      <c r="K85" s="4"/>
      <c r="L85" s="4"/>
      <c r="M85" s="4"/>
      <c r="N85" s="4"/>
      <c r="O85" s="4"/>
      <c r="P85" s="4"/>
      <c r="Q85" s="4"/>
      <c r="R85" s="4"/>
      <c r="S85" s="4"/>
      <c r="T85" s="5"/>
      <c r="U85" s="5"/>
      <c r="V85" s="5"/>
    </row>
    <row r="86" spans="1:22" x14ac:dyDescent="0.2">
      <c r="A86" s="2"/>
      <c r="B86" s="4"/>
      <c r="C86" s="4"/>
      <c r="D86" s="4"/>
      <c r="E86" s="4"/>
      <c r="F86" s="4"/>
      <c r="G86" s="4"/>
      <c r="H86" s="4"/>
      <c r="I86" s="4"/>
      <c r="J86" s="4"/>
      <c r="K86" s="4"/>
      <c r="L86" s="4"/>
      <c r="M86" s="4"/>
      <c r="N86" s="4"/>
      <c r="O86" s="4"/>
      <c r="P86" s="4"/>
      <c r="Q86" s="4"/>
      <c r="R86" s="4"/>
      <c r="S86" s="4"/>
      <c r="T86" s="5"/>
      <c r="U86" s="5"/>
      <c r="V86" s="5"/>
    </row>
    <row r="87" spans="1:22" x14ac:dyDescent="0.2">
      <c r="A87" s="2"/>
      <c r="B87" s="4"/>
      <c r="C87" s="4"/>
      <c r="D87" s="4"/>
      <c r="E87" s="4"/>
      <c r="F87" s="4"/>
      <c r="G87" s="4"/>
      <c r="H87" s="4"/>
      <c r="I87" s="4"/>
      <c r="J87" s="4"/>
      <c r="K87" s="4"/>
      <c r="L87" s="4"/>
      <c r="M87" s="4"/>
      <c r="N87" s="4"/>
      <c r="O87" s="4"/>
      <c r="P87" s="4"/>
      <c r="Q87" s="4"/>
      <c r="R87" s="4"/>
      <c r="S87" s="4"/>
      <c r="T87" s="5"/>
      <c r="U87" s="5"/>
      <c r="V87" s="5"/>
    </row>
    <row r="88" spans="1:22" x14ac:dyDescent="0.2">
      <c r="A88" s="2"/>
      <c r="B88" s="4"/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5"/>
      <c r="U88" s="5"/>
      <c r="V88" s="5"/>
    </row>
    <row r="89" spans="1:22" x14ac:dyDescent="0.2">
      <c r="A89" s="2"/>
      <c r="B89" s="4"/>
      <c r="C89" s="4"/>
      <c r="D89" s="4"/>
      <c r="E89" s="4"/>
      <c r="F89" s="4"/>
      <c r="G89" s="4"/>
      <c r="H89" s="4"/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  <c r="T89" s="5"/>
      <c r="U89" s="5"/>
      <c r="V89" s="5"/>
    </row>
    <row r="90" spans="1:22" x14ac:dyDescent="0.2">
      <c r="A90" s="2"/>
      <c r="B90" s="4"/>
      <c r="C90" s="4"/>
      <c r="D90" s="4"/>
      <c r="E90" s="4"/>
      <c r="F90" s="4"/>
      <c r="G90" s="4"/>
      <c r="H90" s="4"/>
      <c r="I90" s="4"/>
      <c r="J90" s="4"/>
      <c r="K90" s="4"/>
      <c r="L90" s="4"/>
      <c r="M90" s="4"/>
      <c r="N90" s="4"/>
      <c r="O90" s="4"/>
      <c r="P90" s="4"/>
      <c r="Q90" s="4"/>
      <c r="R90" s="4"/>
      <c r="S90" s="4"/>
      <c r="T90" s="5"/>
      <c r="U90" s="5"/>
      <c r="V90" s="5"/>
    </row>
    <row r="91" spans="1:22" x14ac:dyDescent="0.2">
      <c r="A91" s="2"/>
      <c r="B91" s="4"/>
      <c r="C91" s="4"/>
      <c r="D91" s="4"/>
      <c r="E91" s="4"/>
      <c r="F91" s="4"/>
      <c r="G91" s="4"/>
      <c r="H91" s="4"/>
      <c r="I91" s="4"/>
      <c r="J91" s="4"/>
      <c r="K91" s="4"/>
      <c r="L91" s="4"/>
      <c r="M91" s="4"/>
      <c r="N91" s="4"/>
      <c r="O91" s="4"/>
      <c r="P91" s="4"/>
      <c r="Q91" s="4"/>
      <c r="R91" s="4"/>
      <c r="S91" s="4"/>
      <c r="T91" s="5"/>
      <c r="U91" s="5"/>
      <c r="V91" s="5"/>
    </row>
    <row r="92" spans="1:22" x14ac:dyDescent="0.2">
      <c r="A92" s="6"/>
      <c r="B92" s="4"/>
      <c r="C92" s="4"/>
      <c r="D92" s="4"/>
      <c r="E92" s="4"/>
      <c r="F92" s="4"/>
      <c r="G92" s="4"/>
      <c r="H92" s="4"/>
      <c r="I92" s="4"/>
      <c r="J92" s="4"/>
      <c r="K92" s="4"/>
      <c r="L92" s="4"/>
      <c r="M92" s="4"/>
      <c r="N92" s="4"/>
      <c r="O92" s="4"/>
      <c r="P92" s="4"/>
      <c r="Q92" s="4"/>
      <c r="R92" s="4"/>
      <c r="S92" s="4"/>
      <c r="T92" s="5"/>
      <c r="U92" s="5"/>
      <c r="V92" s="5"/>
    </row>
    <row r="93" spans="1:22" x14ac:dyDescent="0.2">
      <c r="A93" s="6"/>
      <c r="B93" s="4"/>
      <c r="C93" s="4"/>
      <c r="D93" s="4"/>
      <c r="E93" s="4"/>
      <c r="F93" s="4"/>
      <c r="G93" s="4"/>
      <c r="H93" s="4"/>
      <c r="I93" s="4"/>
      <c r="J93" s="4"/>
      <c r="K93" s="4"/>
      <c r="L93" s="4"/>
      <c r="M93" s="4"/>
      <c r="N93" s="4"/>
      <c r="O93" s="4"/>
      <c r="P93" s="4"/>
      <c r="Q93" s="4"/>
      <c r="R93" s="4"/>
      <c r="S93" s="4"/>
      <c r="T93" s="5"/>
      <c r="U93" s="5"/>
      <c r="V93" s="5"/>
    </row>
    <row r="94" spans="1:22" x14ac:dyDescent="0.2">
      <c r="A94" s="6"/>
      <c r="B94" s="4"/>
      <c r="C94" s="4"/>
      <c r="D94" s="4"/>
      <c r="E94" s="4"/>
      <c r="F94" s="4"/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5"/>
      <c r="U94" s="5"/>
      <c r="V94" s="5"/>
    </row>
    <row r="95" spans="1:22" x14ac:dyDescent="0.2">
      <c r="A95" s="6"/>
      <c r="B95" s="4"/>
      <c r="C95" s="4"/>
      <c r="D95" s="4"/>
      <c r="E95" s="4"/>
      <c r="F95" s="4"/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5"/>
      <c r="U95" s="5"/>
      <c r="V95" s="5"/>
    </row>
    <row r="96" spans="1:22" x14ac:dyDescent="0.2">
      <c r="A96" s="6"/>
      <c r="B96" s="4"/>
      <c r="C96" s="4"/>
      <c r="D96" s="4"/>
      <c r="E96" s="4"/>
      <c r="F96" s="4"/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5"/>
      <c r="U96" s="5"/>
      <c r="V96" s="5"/>
    </row>
    <row r="97" spans="1:22" x14ac:dyDescent="0.2">
      <c r="A97" s="6"/>
      <c r="B97" s="4"/>
      <c r="C97" s="4"/>
      <c r="D97" s="4"/>
      <c r="E97" s="4"/>
      <c r="F97" s="4"/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5"/>
      <c r="U97" s="5"/>
      <c r="V97" s="5"/>
    </row>
    <row r="98" spans="1:22" x14ac:dyDescent="0.2">
      <c r="A98" s="6"/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5"/>
      <c r="U98" s="5"/>
      <c r="V98" s="5"/>
    </row>
    <row r="99" spans="1:22" x14ac:dyDescent="0.2">
      <c r="A99" s="6"/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5"/>
      <c r="U99" s="5"/>
      <c r="V99" s="5"/>
    </row>
    <row r="100" spans="1:22" x14ac:dyDescent="0.2">
      <c r="A100" s="6"/>
      <c r="B100" s="4"/>
      <c r="C100" s="4"/>
      <c r="D100" s="4"/>
      <c r="E100" s="4"/>
      <c r="F100" s="4"/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5"/>
      <c r="U100" s="5"/>
      <c r="V100" s="5"/>
    </row>
    <row r="101" spans="1:22" x14ac:dyDescent="0.2">
      <c r="A101" s="6"/>
      <c r="B101" s="4"/>
      <c r="C101" s="4"/>
      <c r="D101" s="4"/>
      <c r="E101" s="4"/>
      <c r="F101" s="4"/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5"/>
      <c r="U101" s="5"/>
      <c r="V101" s="5"/>
    </row>
    <row r="102" spans="1:22" x14ac:dyDescent="0.2">
      <c r="A102" s="2"/>
      <c r="B102" s="4"/>
      <c r="C102" s="4"/>
      <c r="D102" s="4"/>
      <c r="E102" s="4"/>
      <c r="F102" s="4"/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5"/>
      <c r="U102" s="5"/>
      <c r="V102" s="5"/>
    </row>
    <row r="103" spans="1:22" x14ac:dyDescent="0.2">
      <c r="A103" s="2"/>
      <c r="B103" s="4"/>
      <c r="C103" s="4"/>
      <c r="D103" s="4"/>
      <c r="E103" s="4"/>
      <c r="F103" s="4"/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5"/>
      <c r="U103" s="5"/>
      <c r="V103" s="5"/>
    </row>
    <row r="104" spans="1:22" x14ac:dyDescent="0.2">
      <c r="A104" s="6"/>
      <c r="B104" s="4"/>
      <c r="C104" s="4"/>
      <c r="D104" s="4"/>
      <c r="E104" s="4"/>
      <c r="F104" s="4"/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5"/>
      <c r="U104" s="5"/>
      <c r="V104" s="5"/>
    </row>
    <row r="105" spans="1:22" x14ac:dyDescent="0.2">
      <c r="A105" s="6"/>
      <c r="B105" s="4"/>
      <c r="C105" s="4"/>
      <c r="D105" s="4"/>
      <c r="E105" s="4"/>
      <c r="F105" s="4"/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5"/>
      <c r="U105" s="5"/>
      <c r="V105" s="5"/>
    </row>
    <row r="106" spans="1:22" x14ac:dyDescent="0.2">
      <c r="A106" s="6"/>
      <c r="B106" s="4"/>
      <c r="C106" s="4"/>
      <c r="D106" s="4"/>
      <c r="E106" s="4"/>
      <c r="F106" s="4"/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5"/>
      <c r="U106" s="5"/>
      <c r="V106" s="5"/>
    </row>
    <row r="107" spans="1:22" x14ac:dyDescent="0.2">
      <c r="A107" s="6"/>
      <c r="B107" s="4"/>
      <c r="C107" s="4"/>
      <c r="D107" s="4"/>
      <c r="E107" s="4"/>
      <c r="F107" s="4"/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5"/>
      <c r="U107" s="5"/>
      <c r="V107" s="5"/>
    </row>
    <row r="108" spans="1:22" x14ac:dyDescent="0.2">
      <c r="A108" s="6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5"/>
      <c r="U108" s="5"/>
      <c r="V108" s="5"/>
    </row>
    <row r="109" spans="1:22" x14ac:dyDescent="0.2">
      <c r="A109" s="6"/>
      <c r="B109" s="4"/>
      <c r="C109" s="4"/>
      <c r="D109" s="4"/>
      <c r="E109" s="4"/>
      <c r="F109" s="4"/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5"/>
      <c r="U109" s="5"/>
      <c r="V109" s="5"/>
    </row>
    <row r="110" spans="1:22" x14ac:dyDescent="0.2">
      <c r="A110" s="6"/>
      <c r="B110" s="4"/>
      <c r="C110" s="4"/>
      <c r="D110" s="4"/>
      <c r="E110" s="4"/>
      <c r="F110" s="4"/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5"/>
      <c r="U110" s="5"/>
      <c r="V110" s="5"/>
    </row>
    <row r="111" spans="1:22" x14ac:dyDescent="0.2">
      <c r="A111" s="6"/>
      <c r="B111" s="4"/>
      <c r="C111" s="4"/>
      <c r="D111" s="4"/>
      <c r="E111" s="4"/>
      <c r="F111" s="4"/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5"/>
      <c r="U111" s="5"/>
      <c r="V111" s="5"/>
    </row>
    <row r="112" spans="1:22" x14ac:dyDescent="0.2">
      <c r="A112" s="6"/>
      <c r="B112" s="4"/>
      <c r="C112" s="4"/>
      <c r="D112" s="4"/>
      <c r="E112" s="4"/>
      <c r="F112" s="4"/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5"/>
      <c r="U112" s="5"/>
      <c r="V112" s="5"/>
    </row>
    <row r="113" spans="1:22" x14ac:dyDescent="0.2">
      <c r="A113" s="6"/>
      <c r="B113" s="4"/>
      <c r="C113" s="4"/>
      <c r="D113" s="4"/>
      <c r="E113" s="4"/>
      <c r="F113" s="4"/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5"/>
      <c r="U113" s="5"/>
      <c r="V113" s="5"/>
    </row>
    <row r="114" spans="1:22" x14ac:dyDescent="0.2">
      <c r="A114" s="6"/>
      <c r="B114" s="4"/>
      <c r="C114" s="4"/>
      <c r="D114" s="4"/>
      <c r="E114" s="4"/>
      <c r="F114" s="4"/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5"/>
      <c r="U114" s="5"/>
      <c r="V114" s="5"/>
    </row>
    <row r="115" spans="1:22" x14ac:dyDescent="0.2">
      <c r="A115" s="6"/>
      <c r="B115" s="4"/>
      <c r="C115" s="4"/>
      <c r="D115" s="4"/>
      <c r="E115" s="4"/>
      <c r="F115" s="4"/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5"/>
      <c r="U115" s="5"/>
      <c r="V115" s="5"/>
    </row>
    <row r="116" spans="1:22" x14ac:dyDescent="0.2">
      <c r="A116" s="6"/>
      <c r="B116" s="4"/>
      <c r="C116" s="4"/>
      <c r="D116" s="4"/>
      <c r="E116" s="4"/>
      <c r="F116" s="4"/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5"/>
      <c r="U116" s="5"/>
      <c r="V116" s="5"/>
    </row>
    <row r="117" spans="1:22" x14ac:dyDescent="0.2">
      <c r="A117" s="2"/>
      <c r="B117" s="4"/>
      <c r="C117" s="4"/>
      <c r="D117" s="4"/>
      <c r="E117" s="4"/>
      <c r="F117" s="4"/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5"/>
      <c r="U117" s="5"/>
      <c r="V117" s="5"/>
    </row>
    <row r="118" spans="1:22" x14ac:dyDescent="0.2">
      <c r="A118" s="2"/>
      <c r="B118" s="4"/>
      <c r="C118" s="4"/>
      <c r="D118" s="4"/>
      <c r="E118" s="4"/>
      <c r="F118" s="4"/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5"/>
      <c r="U118" s="5"/>
      <c r="V118" s="5"/>
    </row>
    <row r="119" spans="1:22" x14ac:dyDescent="0.2">
      <c r="A119" s="2"/>
      <c r="B119" s="4"/>
      <c r="C119" s="4"/>
      <c r="D119" s="4"/>
      <c r="E119" s="4"/>
      <c r="F119" s="4"/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5"/>
      <c r="U119" s="5"/>
      <c r="V119" s="5"/>
    </row>
    <row r="120" spans="1:22" x14ac:dyDescent="0.2">
      <c r="A120" s="2"/>
      <c r="B120" s="4"/>
      <c r="C120" s="4"/>
      <c r="D120" s="4"/>
      <c r="E120" s="4"/>
      <c r="F120" s="4"/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5"/>
      <c r="U120" s="5"/>
      <c r="V120" s="5"/>
    </row>
    <row r="121" spans="1:22" x14ac:dyDescent="0.2">
      <c r="A121" s="2"/>
      <c r="B121" s="4"/>
      <c r="C121" s="4"/>
      <c r="D121" s="4"/>
      <c r="E121" s="4"/>
      <c r="F121" s="4"/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5"/>
      <c r="U121" s="5"/>
      <c r="V121" s="5"/>
    </row>
    <row r="122" spans="1:22" x14ac:dyDescent="0.2">
      <c r="A122" s="2"/>
      <c r="B122" s="4"/>
      <c r="C122" s="4"/>
      <c r="D122" s="4"/>
      <c r="E122" s="4"/>
      <c r="F122" s="4"/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5"/>
      <c r="U122" s="5"/>
      <c r="V122" s="5"/>
    </row>
    <row r="123" spans="1:22" x14ac:dyDescent="0.2">
      <c r="A123" s="2"/>
      <c r="B123" s="4"/>
      <c r="C123" s="4"/>
      <c r="D123" s="4"/>
      <c r="E123" s="4"/>
      <c r="F123" s="4"/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5"/>
      <c r="U123" s="5"/>
      <c r="V123" s="5"/>
    </row>
    <row r="124" spans="1:22" x14ac:dyDescent="0.2">
      <c r="A124" s="2"/>
      <c r="B124" s="4"/>
      <c r="C124" s="4"/>
      <c r="D124" s="4"/>
      <c r="E124" s="4"/>
      <c r="F124" s="4"/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5"/>
      <c r="U124" s="5"/>
      <c r="V124" s="5"/>
    </row>
    <row r="125" spans="1:22" x14ac:dyDescent="0.2">
      <c r="A125" s="2"/>
      <c r="B125" s="4"/>
      <c r="C125" s="4"/>
      <c r="D125" s="4"/>
      <c r="E125" s="4"/>
      <c r="F125" s="4"/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5"/>
      <c r="U125" s="5"/>
      <c r="V125" s="5"/>
    </row>
    <row r="126" spans="1:22" x14ac:dyDescent="0.2">
      <c r="A126" s="2"/>
      <c r="B126" s="4"/>
      <c r="C126" s="4"/>
      <c r="D126" s="4"/>
      <c r="E126" s="4"/>
      <c r="F126" s="4"/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5"/>
      <c r="U126" s="5"/>
      <c r="V126" s="5"/>
    </row>
    <row r="127" spans="1:22" x14ac:dyDescent="0.2">
      <c r="A127" s="2"/>
      <c r="B127" s="4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5"/>
      <c r="U127" s="5"/>
      <c r="V127" s="5"/>
    </row>
    <row r="128" spans="1:22" x14ac:dyDescent="0.2">
      <c r="A128" s="2"/>
      <c r="B128" s="4"/>
      <c r="C128" s="4"/>
      <c r="D128" s="4"/>
      <c r="E128" s="4"/>
      <c r="F128" s="4"/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5"/>
      <c r="U128" s="5"/>
      <c r="V128" s="5"/>
    </row>
    <row r="129" spans="1:22" x14ac:dyDescent="0.2">
      <c r="A129" s="2"/>
      <c r="B129" s="4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5"/>
      <c r="U129" s="5"/>
      <c r="V129" s="5"/>
    </row>
    <row r="130" spans="1:22" x14ac:dyDescent="0.2">
      <c r="A130" s="2"/>
      <c r="B130" s="4"/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5"/>
      <c r="U130" s="5"/>
      <c r="V130" s="5"/>
    </row>
    <row r="131" spans="1:22" x14ac:dyDescent="0.2">
      <c r="A131" s="2"/>
      <c r="B131" s="4"/>
      <c r="C131" s="4"/>
      <c r="D131" s="4"/>
      <c r="E131" s="4"/>
      <c r="F131" s="4"/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5"/>
      <c r="U131" s="5"/>
      <c r="V131" s="5"/>
    </row>
    <row r="132" spans="1:22" x14ac:dyDescent="0.2">
      <c r="A132" s="2"/>
      <c r="B132" s="4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5"/>
      <c r="U132" s="5"/>
      <c r="V132" s="5"/>
    </row>
    <row r="133" spans="1:22" x14ac:dyDescent="0.2">
      <c r="A133" s="2"/>
      <c r="B133" s="4"/>
      <c r="C133" s="4"/>
      <c r="D133" s="4"/>
      <c r="E133" s="4"/>
      <c r="F133" s="4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5"/>
    </row>
    <row r="134" spans="1:22" x14ac:dyDescent="0.2">
      <c r="A134" s="2"/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8"/>
    </row>
    <row r="135" spans="1:22" x14ac:dyDescent="0.2">
      <c r="A135" s="2"/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8"/>
    </row>
    <row r="136" spans="1:22" x14ac:dyDescent="0.2">
      <c r="A136" s="2"/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8"/>
    </row>
    <row r="137" spans="1:22" x14ac:dyDescent="0.2">
      <c r="A137" s="6"/>
      <c r="B137" s="4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5"/>
      <c r="U137" s="5"/>
      <c r="V137" s="8"/>
    </row>
    <row r="138" spans="1:22" x14ac:dyDescent="0.2">
      <c r="A138" s="6"/>
      <c r="B138" s="4"/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5"/>
      <c r="U138" s="5"/>
      <c r="V138" s="8"/>
    </row>
    <row r="139" spans="1:22" x14ac:dyDescent="0.2">
      <c r="A139" s="6"/>
      <c r="B139" s="4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5"/>
      <c r="U139" s="5"/>
      <c r="V139" s="8"/>
    </row>
    <row r="140" spans="1:22" x14ac:dyDescent="0.2">
      <c r="A140" s="6"/>
      <c r="B140" s="4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5"/>
      <c r="U140" s="5"/>
      <c r="V140" s="8"/>
    </row>
    <row r="141" spans="1:22" x14ac:dyDescent="0.2">
      <c r="A141" s="6"/>
      <c r="B141" s="4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5"/>
      <c r="U141" s="5"/>
      <c r="V141" s="8"/>
    </row>
    <row r="142" spans="1:22" x14ac:dyDescent="0.2">
      <c r="A142" s="2"/>
      <c r="B142" s="4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5"/>
      <c r="U142" s="5"/>
      <c r="V142" s="8"/>
    </row>
    <row r="143" spans="1:22" x14ac:dyDescent="0.2">
      <c r="A143" s="2"/>
      <c r="B143" s="4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5"/>
      <c r="U143" s="5"/>
      <c r="V143" s="8"/>
    </row>
    <row r="144" spans="1:22" x14ac:dyDescent="0.2">
      <c r="A144" s="2"/>
      <c r="B144" s="4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5"/>
      <c r="U144" s="5"/>
      <c r="V144" s="8"/>
    </row>
    <row r="145" spans="1:22" x14ac:dyDescent="0.2">
      <c r="A145" s="2"/>
      <c r="B145" s="4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5"/>
      <c r="U145" s="5"/>
      <c r="V145" s="8"/>
    </row>
    <row r="146" spans="1:22" x14ac:dyDescent="0.2">
      <c r="A146" s="2"/>
      <c r="B146" s="4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5"/>
      <c r="U146" s="5"/>
      <c r="V146" s="8"/>
    </row>
    <row r="172" spans="1:3" x14ac:dyDescent="0.2">
      <c r="A172" t="e" cm="1">
        <f t="array" aca="1" ref="A172" ca="1">INDIRECT("'" &amp; E1 &amp; "'!$A$2:$A$66")</f>
        <v>#REF!</v>
      </c>
      <c r="B172" t="e" cm="1">
        <f t="array" aca="1" ref="B172" ca="1">INDIRECT("'" &amp; E1 &amp; "'!$B$2:$B$66")</f>
        <v>#REF!</v>
      </c>
      <c r="C172" t="e" cm="1">
        <f t="array" aca="1" ref="C172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648A58-A117-A347-B80D-45D570345744}">
  <sheetPr codeName="Sheet41"/>
  <dimension ref="A1:V172"/>
  <sheetViews>
    <sheetView workbookViewId="0">
      <pane ySplit="2" topLeftCell="A3" activePane="bottomLeft" state="frozen"/>
      <selection activeCell="N24" sqref="N24"/>
      <selection pane="bottomLeft" activeCell="N24" sqref="N24"/>
    </sheetView>
  </sheetViews>
  <sheetFormatPr baseColWidth="10" defaultRowHeight="16" x14ac:dyDescent="0.2"/>
  <cols>
    <col min="1" max="1" width="21.1640625" customWidth="1"/>
    <col min="2" max="2" width="15.83203125" customWidth="1"/>
    <col min="3" max="3" width="14" customWidth="1"/>
    <col min="4" max="4" width="14.33203125" customWidth="1"/>
    <col min="5" max="5" width="18.5" customWidth="1"/>
    <col min="6" max="6" width="21.5" customWidth="1"/>
    <col min="10" max="10" width="18.33203125" customWidth="1"/>
    <col min="11" max="11" width="16.6640625" customWidth="1"/>
    <col min="18" max="18" width="13" customWidth="1"/>
    <col min="19" max="19" width="16.83203125" customWidth="1"/>
  </cols>
  <sheetData>
    <row r="1" spans="1:22" x14ac:dyDescent="0.2">
      <c r="B1" s="72" t="s">
        <v>5</v>
      </c>
      <c r="C1" s="72"/>
      <c r="D1" s="72"/>
      <c r="E1" s="72"/>
      <c r="F1" s="72"/>
      <c r="G1" s="73" t="s">
        <v>6</v>
      </c>
      <c r="H1" s="73"/>
      <c r="I1" s="73"/>
      <c r="J1" s="73"/>
      <c r="K1" s="73"/>
      <c r="L1" s="74" t="s">
        <v>15</v>
      </c>
      <c r="M1" s="74"/>
      <c r="N1" s="74"/>
      <c r="O1" s="74"/>
      <c r="P1" s="74"/>
      <c r="Q1" s="74"/>
      <c r="R1" s="74"/>
      <c r="S1" s="74"/>
      <c r="T1" s="74"/>
      <c r="U1" s="74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235</v>
      </c>
      <c r="O2" s="1" t="s">
        <v>236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257</v>
      </c>
      <c r="U2" s="1" t="s">
        <v>258</v>
      </c>
      <c r="V2" s="1" t="s">
        <v>237</v>
      </c>
    </row>
    <row r="3" spans="1:22" x14ac:dyDescent="0.2">
      <c r="A3" s="16" t="s">
        <v>294</v>
      </c>
      <c r="B3" s="4">
        <v>58400</v>
      </c>
      <c r="C3" s="4">
        <v>11000</v>
      </c>
      <c r="D3" s="4">
        <v>47400</v>
      </c>
      <c r="E3" s="4">
        <v>2326430000</v>
      </c>
      <c r="F3" s="4">
        <f t="shared" ref="F3:F79" si="0">E3+F4</f>
        <v>-28400870000</v>
      </c>
      <c r="K3">
        <f t="shared" ref="K3:K25" si="1">K4+J3</f>
        <v>4419130000</v>
      </c>
      <c r="L3" s="4">
        <v>213</v>
      </c>
      <c r="M3" s="4">
        <v>271</v>
      </c>
      <c r="N3" s="4">
        <v>6</v>
      </c>
      <c r="O3" s="4">
        <v>7</v>
      </c>
      <c r="P3" s="4">
        <v>117500</v>
      </c>
      <c r="Q3" s="4">
        <v>136100</v>
      </c>
      <c r="R3" s="5">
        <v>9.300000000000001E-3</v>
      </c>
      <c r="S3" s="4">
        <v>253600</v>
      </c>
      <c r="T3" s="4">
        <f t="shared" ref="T3:T70" si="2">AVERAGE(S4,S13)</f>
        <v>176602</v>
      </c>
      <c r="U3" s="4">
        <f t="shared" ref="U3:U72" si="3">MIN(S4:S8)</f>
        <v>88500</v>
      </c>
      <c r="V3" s="5">
        <v>2.0299999999999999E-2</v>
      </c>
    </row>
    <row r="4" spans="1:22" x14ac:dyDescent="0.2">
      <c r="A4" s="16" t="s">
        <v>293</v>
      </c>
      <c r="B4" s="4">
        <v>23300</v>
      </c>
      <c r="C4" s="4">
        <v>5200</v>
      </c>
      <c r="D4" s="4">
        <v>18100</v>
      </c>
      <c r="E4" s="4">
        <v>880530000</v>
      </c>
      <c r="F4" s="4">
        <f t="shared" si="0"/>
        <v>-30727300000</v>
      </c>
      <c r="G4" s="4">
        <v>0</v>
      </c>
      <c r="H4" s="4">
        <v>0</v>
      </c>
      <c r="I4" s="4">
        <v>0</v>
      </c>
      <c r="J4" s="4">
        <v>-4865000</v>
      </c>
      <c r="K4">
        <f t="shared" si="1"/>
        <v>4419130000</v>
      </c>
      <c r="L4" s="4">
        <v>98</v>
      </c>
      <c r="M4" s="4">
        <v>111</v>
      </c>
      <c r="N4" s="4">
        <v>1</v>
      </c>
      <c r="O4" s="4">
        <v>3</v>
      </c>
      <c r="P4" s="4">
        <v>39400</v>
      </c>
      <c r="Q4" s="4">
        <v>41000</v>
      </c>
      <c r="R4" s="5">
        <v>0</v>
      </c>
      <c r="S4" s="4">
        <v>88500</v>
      </c>
      <c r="T4" s="4">
        <f t="shared" si="2"/>
        <v>311785</v>
      </c>
      <c r="U4" s="4">
        <f t="shared" si="3"/>
        <v>98938</v>
      </c>
      <c r="V4" s="5">
        <v>4.1999999999999997E-3</v>
      </c>
    </row>
    <row r="5" spans="1:22" x14ac:dyDescent="0.2">
      <c r="A5" s="16" t="s">
        <v>292</v>
      </c>
      <c r="B5" s="4">
        <v>8100</v>
      </c>
      <c r="C5" s="4">
        <v>5200</v>
      </c>
      <c r="D5" s="4">
        <v>2900</v>
      </c>
      <c r="E5" s="4">
        <v>141010000</v>
      </c>
      <c r="F5" s="4">
        <f t="shared" si="0"/>
        <v>-31607830000</v>
      </c>
      <c r="G5" s="4">
        <v>0</v>
      </c>
      <c r="H5" s="4">
        <v>0</v>
      </c>
      <c r="I5" s="4">
        <v>0</v>
      </c>
      <c r="J5" s="4">
        <v>-53565000</v>
      </c>
      <c r="K5">
        <f t="shared" si="1"/>
        <v>4423995000</v>
      </c>
      <c r="L5" s="4">
        <v>104</v>
      </c>
      <c r="M5" s="4">
        <v>194</v>
      </c>
      <c r="N5" s="4">
        <v>8</v>
      </c>
      <c r="O5" s="4">
        <v>13</v>
      </c>
      <c r="P5" s="4">
        <v>80000</v>
      </c>
      <c r="Q5" s="4">
        <v>158600</v>
      </c>
      <c r="R5" s="5">
        <v>2.0999999999999999E-3</v>
      </c>
      <c r="S5" s="4">
        <v>240388</v>
      </c>
      <c r="T5" s="4">
        <f t="shared" si="2"/>
        <v>216673</v>
      </c>
      <c r="U5" s="4">
        <f t="shared" si="3"/>
        <v>98938</v>
      </c>
      <c r="V5" s="5">
        <v>1.03E-2</v>
      </c>
    </row>
    <row r="6" spans="1:22" x14ac:dyDescent="0.2">
      <c r="A6" s="16" t="s">
        <v>291</v>
      </c>
      <c r="B6" s="4">
        <v>9600</v>
      </c>
      <c r="C6" s="4">
        <v>0</v>
      </c>
      <c r="D6" s="4">
        <v>9600</v>
      </c>
      <c r="E6" s="4">
        <v>462760000</v>
      </c>
      <c r="F6" s="4">
        <f t="shared" si="0"/>
        <v>-31748840000</v>
      </c>
      <c r="K6">
        <f t="shared" si="1"/>
        <v>4477560000</v>
      </c>
      <c r="L6" s="4">
        <v>97</v>
      </c>
      <c r="M6" s="4">
        <v>123</v>
      </c>
      <c r="N6" s="4">
        <v>1</v>
      </c>
      <c r="O6" s="4">
        <v>0</v>
      </c>
      <c r="P6" s="4">
        <v>43500</v>
      </c>
      <c r="Q6" s="4">
        <v>52400</v>
      </c>
      <c r="R6" s="5">
        <v>8.3999999999999995E-3</v>
      </c>
      <c r="S6" s="4">
        <v>98938</v>
      </c>
      <c r="T6" s="4">
        <f t="shared" si="2"/>
        <v>204874</v>
      </c>
      <c r="U6" s="4">
        <f t="shared" si="3"/>
        <v>193192</v>
      </c>
      <c r="V6" s="5">
        <v>1.7600000000000001E-2</v>
      </c>
    </row>
    <row r="7" spans="1:22" x14ac:dyDescent="0.2">
      <c r="A7" s="16" t="s">
        <v>288</v>
      </c>
      <c r="B7" s="4">
        <v>1700</v>
      </c>
      <c r="C7" s="4">
        <v>3400</v>
      </c>
      <c r="D7" s="4">
        <v>-1700</v>
      </c>
      <c r="E7" s="4">
        <v>-81870000</v>
      </c>
      <c r="F7" s="4">
        <f t="shared" si="0"/>
        <v>-32211600000</v>
      </c>
      <c r="K7">
        <f t="shared" si="1"/>
        <v>4477560000</v>
      </c>
      <c r="L7" s="4">
        <v>88</v>
      </c>
      <c r="M7" s="4">
        <v>209</v>
      </c>
      <c r="N7" s="4">
        <v>8</v>
      </c>
      <c r="O7" s="4">
        <v>15</v>
      </c>
      <c r="P7" s="4">
        <v>54400</v>
      </c>
      <c r="Q7" s="4">
        <v>159100</v>
      </c>
      <c r="R7" s="5">
        <v>-2E-3</v>
      </c>
      <c r="S7" s="4">
        <v>215050</v>
      </c>
      <c r="T7" s="4">
        <f t="shared" si="2"/>
        <v>445350</v>
      </c>
      <c r="U7" s="4">
        <f t="shared" si="3"/>
        <v>193192</v>
      </c>
      <c r="V7" s="5">
        <v>1.55E-2</v>
      </c>
    </row>
    <row r="8" spans="1:22" x14ac:dyDescent="0.2">
      <c r="A8" s="16" t="s">
        <v>287</v>
      </c>
      <c r="B8" s="4">
        <v>14900</v>
      </c>
      <c r="C8" s="4">
        <v>12500</v>
      </c>
      <c r="D8" s="4">
        <v>2400</v>
      </c>
      <c r="E8" s="4">
        <v>115460000</v>
      </c>
      <c r="F8" s="4">
        <f t="shared" si="0"/>
        <v>-32129730000</v>
      </c>
      <c r="G8" s="4">
        <v>0</v>
      </c>
      <c r="H8" s="4">
        <v>0</v>
      </c>
      <c r="I8" s="4">
        <v>0</v>
      </c>
      <c r="J8" s="4">
        <v>-4850000</v>
      </c>
      <c r="K8">
        <f t="shared" si="1"/>
        <v>4477560000</v>
      </c>
      <c r="L8" s="4">
        <v>306</v>
      </c>
      <c r="M8" s="4">
        <v>576</v>
      </c>
      <c r="N8" s="4">
        <v>5</v>
      </c>
      <c r="O8" s="4">
        <v>25</v>
      </c>
      <c r="P8" s="4">
        <v>131800</v>
      </c>
      <c r="Q8" s="4">
        <v>332600</v>
      </c>
      <c r="R8" s="5">
        <v>-2.92E-2</v>
      </c>
      <c r="S8" s="4">
        <v>465637</v>
      </c>
      <c r="T8" s="4">
        <f t="shared" si="2"/>
        <v>242695.5</v>
      </c>
      <c r="U8" s="4">
        <f t="shared" si="3"/>
        <v>193192</v>
      </c>
      <c r="V8" s="5">
        <v>2.7400000000000001E-2</v>
      </c>
    </row>
    <row r="9" spans="1:22" x14ac:dyDescent="0.2">
      <c r="A9" s="16" t="s">
        <v>286</v>
      </c>
      <c r="B9" s="4">
        <v>37300</v>
      </c>
      <c r="C9" s="4">
        <v>7200</v>
      </c>
      <c r="D9" s="4">
        <v>30100</v>
      </c>
      <c r="E9" s="4">
        <v>1479530000</v>
      </c>
      <c r="F9" s="4">
        <f t="shared" si="0"/>
        <v>-32245190000</v>
      </c>
      <c r="K9">
        <f t="shared" si="1"/>
        <v>4482410000</v>
      </c>
      <c r="L9" s="4">
        <v>124</v>
      </c>
      <c r="M9" s="4">
        <v>219</v>
      </c>
      <c r="N9" s="4">
        <v>5</v>
      </c>
      <c r="O9" s="4">
        <v>4</v>
      </c>
      <c r="P9" s="4">
        <v>65500</v>
      </c>
      <c r="Q9" s="4">
        <v>99900</v>
      </c>
      <c r="R9" s="5">
        <v>5.1000000000000004E-3</v>
      </c>
      <c r="S9" s="4">
        <v>193192</v>
      </c>
      <c r="T9" s="4">
        <f t="shared" si="2"/>
        <v>387837.5</v>
      </c>
      <c r="U9" s="4">
        <f t="shared" si="3"/>
        <v>229200</v>
      </c>
      <c r="V9" s="5">
        <v>1.6200000000000003E-2</v>
      </c>
    </row>
    <row r="10" spans="1:22" x14ac:dyDescent="0.2">
      <c r="A10" s="16" t="s">
        <v>281</v>
      </c>
      <c r="B10" s="4">
        <v>6200</v>
      </c>
      <c r="C10" s="4">
        <v>0</v>
      </c>
      <c r="D10" s="4">
        <v>6200</v>
      </c>
      <c r="E10" s="4">
        <v>304470000</v>
      </c>
      <c r="F10" s="4">
        <f t="shared" si="0"/>
        <v>-33724720000</v>
      </c>
      <c r="K10">
        <f t="shared" si="1"/>
        <v>4482410000</v>
      </c>
      <c r="L10" s="4">
        <v>165</v>
      </c>
      <c r="M10" s="4">
        <v>307</v>
      </c>
      <c r="N10" s="4">
        <v>14</v>
      </c>
      <c r="O10" s="4">
        <v>26</v>
      </c>
      <c r="P10" s="4">
        <v>136800</v>
      </c>
      <c r="Q10" s="4">
        <v>226700</v>
      </c>
      <c r="R10" s="5">
        <v>-5.0000000000000001E-3</v>
      </c>
      <c r="S10" s="4">
        <v>371133</v>
      </c>
      <c r="T10" s="4">
        <f t="shared" si="2"/>
        <v>444913.5</v>
      </c>
      <c r="U10" s="4">
        <f t="shared" si="3"/>
        <v>229200</v>
      </c>
      <c r="V10" s="5">
        <v>1.6200000000000003E-2</v>
      </c>
    </row>
    <row r="11" spans="1:22" x14ac:dyDescent="0.2">
      <c r="A11" s="16" t="s">
        <v>273</v>
      </c>
      <c r="B11" s="4">
        <v>32000</v>
      </c>
      <c r="C11" s="4">
        <v>100</v>
      </c>
      <c r="D11" s="4">
        <v>31900</v>
      </c>
      <c r="E11" s="4">
        <v>1574990000</v>
      </c>
      <c r="F11" s="4">
        <f t="shared" si="0"/>
        <v>-34029190000</v>
      </c>
      <c r="K11">
        <f t="shared" si="1"/>
        <v>4482410000</v>
      </c>
      <c r="L11" s="4">
        <v>201</v>
      </c>
      <c r="M11" s="4">
        <v>224</v>
      </c>
      <c r="N11" s="4">
        <v>10</v>
      </c>
      <c r="O11" s="4">
        <v>2</v>
      </c>
      <c r="P11" s="4">
        <v>123900</v>
      </c>
      <c r="Q11" s="4">
        <v>97800</v>
      </c>
      <c r="R11" s="5">
        <v>1.1000000000000001E-3</v>
      </c>
      <c r="S11" s="4">
        <v>229200</v>
      </c>
      <c r="T11" s="4">
        <f t="shared" si="2"/>
        <v>258638.5</v>
      </c>
      <c r="U11" s="4">
        <f t="shared" si="3"/>
        <v>194698</v>
      </c>
      <c r="V11" s="5">
        <v>2.2200000000000001E-2</v>
      </c>
    </row>
    <row r="12" spans="1:22" x14ac:dyDescent="0.2">
      <c r="A12" s="16" t="s">
        <v>272</v>
      </c>
      <c r="B12" s="4">
        <v>700</v>
      </c>
      <c r="C12" s="4">
        <v>2600</v>
      </c>
      <c r="D12" s="4">
        <v>-1900</v>
      </c>
      <c r="E12" s="4">
        <v>-93900000</v>
      </c>
      <c r="F12" s="4">
        <f t="shared" si="0"/>
        <v>-35604180000</v>
      </c>
      <c r="K12">
        <f t="shared" si="1"/>
        <v>4482410000</v>
      </c>
      <c r="L12" s="4">
        <v>127</v>
      </c>
      <c r="M12" s="4">
        <v>328</v>
      </c>
      <c r="N12" s="4">
        <v>7</v>
      </c>
      <c r="O12" s="4">
        <v>14</v>
      </c>
      <c r="P12" s="4">
        <v>71400</v>
      </c>
      <c r="Q12" s="4">
        <v>183000</v>
      </c>
      <c r="R12" s="5">
        <v>-5.0000000000000001E-3</v>
      </c>
      <c r="S12" s="4">
        <v>269877</v>
      </c>
      <c r="T12" s="4">
        <f t="shared" si="2"/>
        <v>217240</v>
      </c>
      <c r="U12" s="4">
        <f t="shared" si="3"/>
        <v>194698</v>
      </c>
      <c r="V12" s="5">
        <v>1.5100000000000001E-2</v>
      </c>
    </row>
    <row r="13" spans="1:22" x14ac:dyDescent="0.2">
      <c r="A13" s="16" t="s">
        <v>248</v>
      </c>
      <c r="B13" s="4">
        <v>1800</v>
      </c>
      <c r="C13" s="4">
        <v>1400</v>
      </c>
      <c r="D13" s="4">
        <v>400</v>
      </c>
      <c r="E13" s="4">
        <v>19900000</v>
      </c>
      <c r="F13" s="4">
        <f t="shared" si="0"/>
        <v>-35510280000</v>
      </c>
      <c r="G13" s="4">
        <v>20500</v>
      </c>
      <c r="H13" s="4">
        <v>100</v>
      </c>
      <c r="I13" s="4">
        <v>20400</v>
      </c>
      <c r="J13" s="4">
        <v>1007995000</v>
      </c>
      <c r="K13">
        <f t="shared" si="1"/>
        <v>4482410000</v>
      </c>
      <c r="L13" s="4">
        <v>144</v>
      </c>
      <c r="M13" s="4">
        <v>198</v>
      </c>
      <c r="N13" s="4">
        <v>6</v>
      </c>
      <c r="O13" s="4">
        <v>11</v>
      </c>
      <c r="P13" s="4">
        <v>100200</v>
      </c>
      <c r="Q13" s="4">
        <v>129400</v>
      </c>
      <c r="R13" s="5">
        <v>1.1000000000000001E-3</v>
      </c>
      <c r="S13" s="4">
        <v>264704</v>
      </c>
      <c r="T13" s="4">
        <f t="shared" si="2"/>
        <v>252415</v>
      </c>
      <c r="U13" s="4">
        <f t="shared" si="3"/>
        <v>194698</v>
      </c>
      <c r="V13" s="5">
        <v>1.41E-2</v>
      </c>
    </row>
    <row r="14" spans="1:22" x14ac:dyDescent="0.2">
      <c r="A14" s="16" t="s">
        <v>240</v>
      </c>
      <c r="B14" s="4">
        <v>3500</v>
      </c>
      <c r="C14" s="4">
        <v>3900</v>
      </c>
      <c r="D14" s="4">
        <v>-400</v>
      </c>
      <c r="E14" s="4">
        <v>-20160000</v>
      </c>
      <c r="F14" s="4">
        <f t="shared" si="0"/>
        <v>-35530180000</v>
      </c>
      <c r="G14" s="4">
        <v>56600</v>
      </c>
      <c r="H14" s="4">
        <v>1200</v>
      </c>
      <c r="I14" s="4">
        <v>55400</v>
      </c>
      <c r="J14" s="4">
        <v>2758150000</v>
      </c>
      <c r="K14">
        <f t="shared" si="1"/>
        <v>3474415000</v>
      </c>
      <c r="L14" s="4">
        <v>149</v>
      </c>
      <c r="M14" s="4">
        <v>322</v>
      </c>
      <c r="N14" s="4">
        <v>9</v>
      </c>
      <c r="O14" s="4">
        <v>25</v>
      </c>
      <c r="P14" s="4">
        <v>124900</v>
      </c>
      <c r="Q14" s="4">
        <v>257200</v>
      </c>
      <c r="R14" s="5">
        <v>-6.0000000000000001E-3</v>
      </c>
      <c r="S14" s="4">
        <v>383182</v>
      </c>
      <c r="T14" s="4">
        <f t="shared" si="2"/>
        <v>232029.5</v>
      </c>
      <c r="U14" s="4">
        <f t="shared" si="3"/>
        <v>194698</v>
      </c>
      <c r="V14" s="5">
        <v>1.2E-2</v>
      </c>
    </row>
    <row r="15" spans="1:22" x14ac:dyDescent="0.2">
      <c r="A15" s="16" t="s">
        <v>239</v>
      </c>
      <c r="B15" s="4">
        <v>2500</v>
      </c>
      <c r="C15" s="4">
        <v>1100</v>
      </c>
      <c r="D15" s="4">
        <v>1400</v>
      </c>
      <c r="E15" s="4">
        <v>69330000</v>
      </c>
      <c r="F15" s="4">
        <f t="shared" si="0"/>
        <v>-35510020000</v>
      </c>
      <c r="G15" s="4">
        <v>14600</v>
      </c>
      <c r="H15" s="4">
        <v>100</v>
      </c>
      <c r="I15" s="4">
        <v>14500</v>
      </c>
      <c r="J15" s="4">
        <v>716265000</v>
      </c>
      <c r="K15">
        <f t="shared" si="1"/>
        <v>716265000</v>
      </c>
      <c r="L15" s="4">
        <v>179</v>
      </c>
      <c r="M15" s="4">
        <v>230</v>
      </c>
      <c r="N15" s="4">
        <v>8</v>
      </c>
      <c r="O15" s="4">
        <v>20</v>
      </c>
      <c r="P15" s="4">
        <v>112600</v>
      </c>
      <c r="Q15" s="4">
        <v>161900</v>
      </c>
      <c r="R15" s="5">
        <v>1.6299999999999999E-2</v>
      </c>
      <c r="S15" s="4">
        <v>334408</v>
      </c>
      <c r="T15" s="4">
        <f t="shared" si="2"/>
        <v>179962.5</v>
      </c>
      <c r="U15" s="4">
        <f t="shared" si="3"/>
        <v>194698</v>
      </c>
      <c r="V15" s="5">
        <v>0.02</v>
      </c>
    </row>
    <row r="16" spans="1:22" x14ac:dyDescent="0.2">
      <c r="A16" s="16" t="s">
        <v>238</v>
      </c>
      <c r="B16" s="4">
        <v>1800</v>
      </c>
      <c r="C16" s="4">
        <v>3100</v>
      </c>
      <c r="D16" s="4">
        <v>-1300</v>
      </c>
      <c r="E16" s="4">
        <v>-64200000</v>
      </c>
      <c r="F16" s="4">
        <f t="shared" si="0"/>
        <v>-35579350000</v>
      </c>
      <c r="K16">
        <f t="shared" si="1"/>
        <v>0</v>
      </c>
      <c r="L16" s="4">
        <v>123</v>
      </c>
      <c r="M16" s="4">
        <v>243</v>
      </c>
      <c r="N16" s="4">
        <v>4</v>
      </c>
      <c r="O16" s="4">
        <v>7</v>
      </c>
      <c r="P16" s="4">
        <v>62900</v>
      </c>
      <c r="Q16" s="4">
        <v>130600</v>
      </c>
      <c r="R16" s="5">
        <v>-0.01</v>
      </c>
      <c r="S16" s="4">
        <v>194698</v>
      </c>
      <c r="T16" s="4">
        <f t="shared" si="2"/>
        <v>284728</v>
      </c>
      <c r="U16" s="4">
        <f t="shared" si="3"/>
        <v>247400</v>
      </c>
      <c r="V16" s="5">
        <v>2.7900000000000001E-2</v>
      </c>
    </row>
    <row r="17" spans="1:21" x14ac:dyDescent="0.2">
      <c r="A17" s="16" t="s">
        <v>234</v>
      </c>
      <c r="B17" s="4">
        <v>0</v>
      </c>
      <c r="C17" s="4">
        <v>4500</v>
      </c>
      <c r="D17" s="4">
        <v>-4500</v>
      </c>
      <c r="E17" s="4">
        <v>-226150000</v>
      </c>
      <c r="F17" s="4">
        <f t="shared" si="0"/>
        <v>-35515150000</v>
      </c>
      <c r="K17">
        <f t="shared" si="1"/>
        <v>0</v>
      </c>
      <c r="L17" s="4">
        <v>386</v>
      </c>
      <c r="M17" s="4">
        <v>306</v>
      </c>
      <c r="N17" s="4">
        <v>22</v>
      </c>
      <c r="O17" s="4">
        <v>16</v>
      </c>
      <c r="P17" s="4">
        <v>10900</v>
      </c>
      <c r="Q17" s="4">
        <v>17700</v>
      </c>
      <c r="R17" s="5">
        <v>6.0999999999999995E-3</v>
      </c>
      <c r="S17" s="4">
        <v>425063</v>
      </c>
      <c r="T17" s="4">
        <f t="shared" si="2"/>
        <v>207352.5</v>
      </c>
      <c r="U17" s="4">
        <f t="shared" si="3"/>
        <v>169776</v>
      </c>
    </row>
    <row r="18" spans="1:21" x14ac:dyDescent="0.2">
      <c r="A18" s="16" t="s">
        <v>233</v>
      </c>
      <c r="B18" s="4">
        <v>14500</v>
      </c>
      <c r="C18" s="4">
        <v>4100</v>
      </c>
      <c r="D18" s="4">
        <v>10400</v>
      </c>
      <c r="E18" s="4">
        <v>514180000</v>
      </c>
      <c r="F18" s="4">
        <f t="shared" si="0"/>
        <v>-35289000000</v>
      </c>
      <c r="K18">
        <f t="shared" si="1"/>
        <v>0</v>
      </c>
      <c r="L18" s="4"/>
      <c r="M18" s="4"/>
      <c r="N18" s="4"/>
      <c r="O18" s="4"/>
      <c r="P18" s="4">
        <v>135000</v>
      </c>
      <c r="Q18" s="4">
        <v>127900</v>
      </c>
      <c r="R18" s="5">
        <v>-2E-3</v>
      </c>
      <c r="S18" s="4">
        <v>292199</v>
      </c>
      <c r="T18" s="4">
        <f t="shared" si="2"/>
        <v>301686</v>
      </c>
      <c r="U18" s="4">
        <f t="shared" si="3"/>
        <v>121648</v>
      </c>
    </row>
    <row r="19" spans="1:21" x14ac:dyDescent="0.2">
      <c r="A19" s="16" t="s">
        <v>232</v>
      </c>
      <c r="B19" s="4">
        <v>2200</v>
      </c>
      <c r="C19" s="4">
        <v>9400</v>
      </c>
      <c r="D19" s="4">
        <v>-7200</v>
      </c>
      <c r="E19" s="4">
        <v>-353920000</v>
      </c>
      <c r="F19" s="4">
        <f t="shared" si="0"/>
        <v>-35803180000</v>
      </c>
      <c r="K19">
        <f t="shared" si="1"/>
        <v>0</v>
      </c>
      <c r="L19" s="4"/>
      <c r="M19" s="4"/>
      <c r="N19" s="4"/>
      <c r="O19" s="4"/>
      <c r="P19" s="4">
        <v>157700</v>
      </c>
      <c r="Q19" s="4">
        <v>175500</v>
      </c>
      <c r="R19" s="5">
        <v>1.6500000000000001E-2</v>
      </c>
      <c r="S19" s="4">
        <v>404542</v>
      </c>
      <c r="T19" s="4">
        <f t="shared" si="2"/>
        <v>505241.5</v>
      </c>
      <c r="U19" s="4">
        <f t="shared" si="3"/>
        <v>121648</v>
      </c>
    </row>
    <row r="20" spans="1:21" x14ac:dyDescent="0.2">
      <c r="A20" s="16" t="s">
        <v>231</v>
      </c>
      <c r="B20" s="4">
        <v>2400</v>
      </c>
      <c r="C20" s="4">
        <v>269870</v>
      </c>
      <c r="D20" s="4">
        <v>-267470</v>
      </c>
      <c r="E20" s="4">
        <v>-12962870000</v>
      </c>
      <c r="F20" s="4">
        <f t="shared" si="0"/>
        <v>-35449260000</v>
      </c>
      <c r="K20">
        <f t="shared" si="1"/>
        <v>0</v>
      </c>
      <c r="L20" s="4"/>
      <c r="M20" s="4"/>
      <c r="N20" s="4"/>
      <c r="O20" s="4"/>
      <c r="P20" s="4">
        <v>380700</v>
      </c>
      <c r="Q20" s="4">
        <v>247900</v>
      </c>
      <c r="R20" s="5">
        <v>2.4199999999999999E-2</v>
      </c>
      <c r="S20" s="4">
        <v>660627</v>
      </c>
      <c r="T20" s="4">
        <f t="shared" si="2"/>
        <v>249477.5</v>
      </c>
      <c r="U20" s="4">
        <f t="shared" si="3"/>
        <v>121648</v>
      </c>
    </row>
    <row r="21" spans="1:21" x14ac:dyDescent="0.2">
      <c r="A21" s="16" t="s">
        <v>230</v>
      </c>
      <c r="B21" s="4">
        <v>33800</v>
      </c>
      <c r="C21" s="4">
        <v>44700</v>
      </c>
      <c r="D21" s="4">
        <v>-10900</v>
      </c>
      <c r="E21" s="4">
        <v>-517430000</v>
      </c>
      <c r="F21" s="4">
        <f t="shared" si="0"/>
        <v>-22486390000</v>
      </c>
      <c r="K21">
        <f t="shared" si="1"/>
        <v>0</v>
      </c>
      <c r="L21" s="4"/>
      <c r="M21" s="4"/>
      <c r="N21" s="4"/>
      <c r="O21" s="4"/>
      <c r="P21" s="4">
        <v>100100</v>
      </c>
      <c r="Q21" s="4">
        <v>120100</v>
      </c>
      <c r="R21" s="5">
        <v>1.1000000000000001E-3</v>
      </c>
      <c r="S21" s="4">
        <v>247400</v>
      </c>
      <c r="T21" s="4">
        <f t="shared" si="2"/>
        <v>205747.5</v>
      </c>
      <c r="U21" s="4">
        <f t="shared" si="3"/>
        <v>121648</v>
      </c>
    </row>
    <row r="22" spans="1:21" x14ac:dyDescent="0.2">
      <c r="A22" s="16" t="s">
        <v>229</v>
      </c>
      <c r="B22" s="4">
        <v>28500</v>
      </c>
      <c r="C22" s="4">
        <v>33700</v>
      </c>
      <c r="D22" s="4">
        <v>-5200</v>
      </c>
      <c r="E22" s="4">
        <v>-252050000</v>
      </c>
      <c r="F22" s="4">
        <f t="shared" si="0"/>
        <v>-21968960000</v>
      </c>
      <c r="K22">
        <f t="shared" si="1"/>
        <v>0</v>
      </c>
      <c r="L22" s="4"/>
      <c r="M22" s="4"/>
      <c r="N22" s="4"/>
      <c r="O22" s="4"/>
      <c r="P22" s="4">
        <v>74000</v>
      </c>
      <c r="Q22" s="4">
        <v>85300</v>
      </c>
      <c r="R22" s="5">
        <v>-2.0999999999999999E-3</v>
      </c>
      <c r="S22" s="4">
        <v>169776</v>
      </c>
      <c r="T22" s="4">
        <f t="shared" si="2"/>
        <v>149968.5</v>
      </c>
      <c r="U22" s="4">
        <f t="shared" si="3"/>
        <v>121648</v>
      </c>
    </row>
    <row r="23" spans="1:21" x14ac:dyDescent="0.2">
      <c r="A23" s="16" t="s">
        <v>228</v>
      </c>
      <c r="B23" s="4">
        <v>4100</v>
      </c>
      <c r="C23" s="4">
        <v>11900</v>
      </c>
      <c r="D23" s="4">
        <v>-7800</v>
      </c>
      <c r="E23" s="4">
        <v>-372590000</v>
      </c>
      <c r="F23" s="4">
        <f t="shared" si="0"/>
        <v>-21716910000</v>
      </c>
      <c r="K23">
        <f t="shared" si="1"/>
        <v>0</v>
      </c>
      <c r="L23" s="4"/>
      <c r="M23" s="4"/>
      <c r="N23" s="4"/>
      <c r="O23" s="4"/>
      <c r="P23" s="4">
        <v>65400</v>
      </c>
      <c r="Q23" s="4">
        <v>52700</v>
      </c>
      <c r="R23" s="5">
        <v>-1E-3</v>
      </c>
      <c r="S23" s="4">
        <v>121648</v>
      </c>
      <c r="T23" s="4">
        <f t="shared" si="2"/>
        <v>274672</v>
      </c>
      <c r="U23" s="4">
        <f t="shared" si="3"/>
        <v>122506</v>
      </c>
    </row>
    <row r="24" spans="1:21" x14ac:dyDescent="0.2">
      <c r="A24" s="16" t="s">
        <v>222</v>
      </c>
      <c r="B24" s="4">
        <v>0</v>
      </c>
      <c r="C24" s="4">
        <v>11300</v>
      </c>
      <c r="D24" s="4">
        <v>-11300</v>
      </c>
      <c r="E24" s="4">
        <v>-538450000</v>
      </c>
      <c r="F24" s="4">
        <f t="shared" si="0"/>
        <v>-21344320000</v>
      </c>
      <c r="K24">
        <f t="shared" si="1"/>
        <v>0</v>
      </c>
      <c r="L24" s="4"/>
      <c r="M24" s="4"/>
      <c r="N24" s="4"/>
      <c r="O24" s="4"/>
      <c r="P24" s="4">
        <v>58900</v>
      </c>
      <c r="Q24" s="4">
        <v>52200</v>
      </c>
      <c r="R24" s="5">
        <v>3.2000000000000002E-3</v>
      </c>
      <c r="S24" s="4">
        <v>129651</v>
      </c>
      <c r="T24" s="4">
        <f t="shared" si="2"/>
        <v>201590.5</v>
      </c>
      <c r="U24" s="4">
        <f t="shared" si="3"/>
        <v>122506</v>
      </c>
    </row>
    <row r="25" spans="1:21" x14ac:dyDescent="0.2">
      <c r="A25" s="16" t="s">
        <v>213</v>
      </c>
      <c r="B25" s="4">
        <v>200</v>
      </c>
      <c r="C25" s="4">
        <v>4700</v>
      </c>
      <c r="D25" s="4">
        <v>-4500</v>
      </c>
      <c r="E25" s="4">
        <v>-211790000</v>
      </c>
      <c r="F25" s="4">
        <f t="shared" si="0"/>
        <v>-20805870000</v>
      </c>
      <c r="K25">
        <f t="shared" si="1"/>
        <v>0</v>
      </c>
      <c r="L25" s="4"/>
      <c r="M25" s="4"/>
      <c r="N25" s="4"/>
      <c r="O25" s="4"/>
      <c r="P25" s="4">
        <v>31800</v>
      </c>
      <c r="Q25" s="4">
        <v>117600</v>
      </c>
      <c r="R25" s="5">
        <v>6.4000000000000003E-3</v>
      </c>
      <c r="S25" s="4">
        <v>165227</v>
      </c>
      <c r="T25" s="4">
        <f t="shared" si="2"/>
        <v>251122</v>
      </c>
      <c r="U25" s="4">
        <f t="shared" si="3"/>
        <v>122506</v>
      </c>
    </row>
    <row r="26" spans="1:21" x14ac:dyDescent="0.2">
      <c r="A26" s="16" t="s">
        <v>212</v>
      </c>
      <c r="B26" s="4">
        <v>200</v>
      </c>
      <c r="C26" s="4">
        <v>5200</v>
      </c>
      <c r="D26" s="4">
        <v>-5000</v>
      </c>
      <c r="E26" s="4">
        <v>-236410000</v>
      </c>
      <c r="F26" s="4">
        <f t="shared" si="0"/>
        <v>-20594080000</v>
      </c>
      <c r="K26">
        <f>K27+J26</f>
        <v>0</v>
      </c>
      <c r="L26" s="4"/>
      <c r="M26" s="4"/>
      <c r="N26" s="4"/>
      <c r="O26" s="4"/>
      <c r="P26" s="4">
        <v>30400</v>
      </c>
      <c r="Q26" s="4">
        <v>102300</v>
      </c>
      <c r="R26" s="5">
        <v>-2.0999999999999999E-3</v>
      </c>
      <c r="S26" s="4">
        <v>144393</v>
      </c>
      <c r="T26" s="4">
        <f t="shared" si="2"/>
        <v>329287</v>
      </c>
      <c r="U26" s="4">
        <f t="shared" si="3"/>
        <v>122506</v>
      </c>
    </row>
    <row r="27" spans="1:21" x14ac:dyDescent="0.2">
      <c r="A27" s="16" t="s">
        <v>211</v>
      </c>
      <c r="B27" s="4">
        <v>7000</v>
      </c>
      <c r="C27" s="4">
        <v>10</v>
      </c>
      <c r="D27" s="4">
        <v>6990</v>
      </c>
      <c r="E27" s="4">
        <v>332020000</v>
      </c>
      <c r="F27" s="4">
        <f t="shared" si="0"/>
        <v>-20357670000</v>
      </c>
      <c r="K27">
        <f>J27+K29</f>
        <v>0</v>
      </c>
      <c r="R27" s="5">
        <v>-2.0999999999999999E-3</v>
      </c>
      <c r="S27" s="4">
        <v>122506</v>
      </c>
      <c r="T27" s="4">
        <f t="shared" si="2"/>
        <v>157802</v>
      </c>
      <c r="U27" s="4">
        <f t="shared" si="3"/>
        <v>178289</v>
      </c>
    </row>
    <row r="28" spans="1:21" x14ac:dyDescent="0.2">
      <c r="A28" s="16" t="s">
        <v>210</v>
      </c>
      <c r="B28" s="4">
        <v>10800</v>
      </c>
      <c r="C28" s="4">
        <v>8229</v>
      </c>
      <c r="D28" s="4">
        <v>2571</v>
      </c>
      <c r="E28" s="4">
        <v>124140000</v>
      </c>
      <c r="F28" s="4">
        <f t="shared" si="0"/>
        <v>-20689690000</v>
      </c>
      <c r="L28" s="4"/>
      <c r="M28" s="4"/>
      <c r="N28" s="4"/>
      <c r="O28" s="4"/>
      <c r="P28" s="4">
        <v>43600</v>
      </c>
      <c r="Q28" s="4">
        <v>118000</v>
      </c>
      <c r="R28" s="5">
        <v>0</v>
      </c>
      <c r="S28" s="4">
        <v>198830</v>
      </c>
      <c r="T28" s="4">
        <f t="shared" si="2"/>
        <v>335278</v>
      </c>
      <c r="U28" s="4">
        <f t="shared" si="3"/>
        <v>178289</v>
      </c>
    </row>
    <row r="29" spans="1:21" x14ac:dyDescent="0.2">
      <c r="A29" s="16" t="s">
        <v>209</v>
      </c>
      <c r="B29" s="4">
        <v>10300</v>
      </c>
      <c r="C29" s="4">
        <v>72266</v>
      </c>
      <c r="D29" s="4">
        <v>-61966</v>
      </c>
      <c r="E29" s="4">
        <v>-2966630000</v>
      </c>
      <c r="F29" s="4">
        <f t="shared" si="0"/>
        <v>-20813830000</v>
      </c>
      <c r="K29">
        <f>J29</f>
        <v>0</v>
      </c>
      <c r="R29" s="5">
        <v>-1.4499999999999999E-2</v>
      </c>
      <c r="S29" s="4">
        <v>349856</v>
      </c>
      <c r="T29" s="4">
        <f t="shared" si="2"/>
        <v>183047.5</v>
      </c>
      <c r="U29" s="4">
        <f t="shared" si="3"/>
        <v>178289</v>
      </c>
    </row>
    <row r="30" spans="1:21" x14ac:dyDescent="0.2">
      <c r="A30" s="16" t="s">
        <v>208</v>
      </c>
      <c r="B30" s="4">
        <v>0</v>
      </c>
      <c r="C30" s="4">
        <v>80100</v>
      </c>
      <c r="D30" s="4">
        <v>-80100</v>
      </c>
      <c r="E30" s="4">
        <v>-3869550000</v>
      </c>
      <c r="F30" s="4">
        <f t="shared" si="0"/>
        <v>-17847200000</v>
      </c>
      <c r="R30" s="5">
        <v>-1E-3</v>
      </c>
      <c r="S30" s="4">
        <v>251555</v>
      </c>
      <c r="T30" s="4">
        <f t="shared" si="2"/>
        <v>239767.5</v>
      </c>
      <c r="U30" s="4">
        <f t="shared" si="3"/>
        <v>178289</v>
      </c>
    </row>
    <row r="31" spans="1:21" x14ac:dyDescent="0.2">
      <c r="A31" s="16" t="s">
        <v>207</v>
      </c>
      <c r="B31" s="4">
        <v>6800</v>
      </c>
      <c r="C31" s="4">
        <v>11800</v>
      </c>
      <c r="D31" s="4">
        <v>-5000</v>
      </c>
      <c r="E31" s="4">
        <v>-239440000</v>
      </c>
      <c r="F31" s="4">
        <f t="shared" si="0"/>
        <v>-13977650000</v>
      </c>
      <c r="R31" s="5">
        <v>2.0999999999999999E-3</v>
      </c>
      <c r="S31" s="4">
        <v>241719</v>
      </c>
      <c r="T31" s="4">
        <f t="shared" si="2"/>
        <v>205435.5</v>
      </c>
      <c r="U31" s="4">
        <f t="shared" si="3"/>
        <v>178289</v>
      </c>
    </row>
    <row r="32" spans="1:21" x14ac:dyDescent="0.2">
      <c r="A32" s="16" t="s">
        <v>206</v>
      </c>
      <c r="B32" s="4">
        <v>300</v>
      </c>
      <c r="C32" s="4">
        <v>21800</v>
      </c>
      <c r="D32" s="4">
        <v>-21500</v>
      </c>
      <c r="E32" s="4">
        <v>-1034790000</v>
      </c>
      <c r="F32" s="4">
        <f t="shared" si="0"/>
        <v>-13738210000</v>
      </c>
      <c r="R32" s="5">
        <v>-5.1000000000000004E-3</v>
      </c>
      <c r="S32" s="4">
        <v>178289</v>
      </c>
      <c r="T32" s="4">
        <f t="shared" si="2"/>
        <v>445651.5</v>
      </c>
      <c r="U32" s="4">
        <f t="shared" si="3"/>
        <v>116774</v>
      </c>
    </row>
    <row r="33" spans="1:21" x14ac:dyDescent="0.2">
      <c r="A33" s="16" t="s">
        <v>205</v>
      </c>
      <c r="B33" s="4">
        <v>11100</v>
      </c>
      <c r="C33" s="4">
        <v>14600</v>
      </c>
      <c r="D33" s="4">
        <v>-3500</v>
      </c>
      <c r="E33" s="4">
        <v>-172160000</v>
      </c>
      <c r="F33" s="4">
        <f t="shared" si="0"/>
        <v>-12703420000</v>
      </c>
      <c r="R33" s="5">
        <v>-2E-3</v>
      </c>
      <c r="S33" s="4">
        <v>419693</v>
      </c>
      <c r="T33" s="4">
        <f t="shared" si="2"/>
        <v>268993.5</v>
      </c>
      <c r="U33" s="4">
        <f t="shared" si="3"/>
        <v>116774</v>
      </c>
    </row>
    <row r="34" spans="1:21" x14ac:dyDescent="0.2">
      <c r="A34" s="16" t="s">
        <v>204</v>
      </c>
      <c r="B34" s="4">
        <v>3300</v>
      </c>
      <c r="C34" s="4">
        <v>2900</v>
      </c>
      <c r="D34" s="4">
        <v>400</v>
      </c>
      <c r="E34" s="4">
        <v>19080000</v>
      </c>
      <c r="F34" s="4">
        <f t="shared" si="0"/>
        <v>-12531260000</v>
      </c>
      <c r="R34" s="5">
        <v>0</v>
      </c>
      <c r="S34" s="4">
        <v>237954</v>
      </c>
      <c r="T34" s="4">
        <f t="shared" si="2"/>
        <v>308139</v>
      </c>
      <c r="U34" s="4">
        <f t="shared" si="3"/>
        <v>114540</v>
      </c>
    </row>
    <row r="35" spans="1:21" x14ac:dyDescent="0.2">
      <c r="A35" s="16" t="s">
        <v>203</v>
      </c>
      <c r="B35" s="4">
        <v>2400</v>
      </c>
      <c r="C35" s="4">
        <v>26805</v>
      </c>
      <c r="D35" s="4">
        <v>-24405</v>
      </c>
      <c r="E35" s="4">
        <v>-1178850000</v>
      </c>
      <c r="F35" s="4">
        <f t="shared" si="0"/>
        <v>-12550340000</v>
      </c>
      <c r="R35" s="5">
        <v>4.1999999999999997E-3</v>
      </c>
      <c r="S35" s="4">
        <v>357851</v>
      </c>
      <c r="T35" s="4">
        <f t="shared" si="2"/>
        <v>360360</v>
      </c>
      <c r="U35" s="4">
        <f t="shared" si="3"/>
        <v>114540</v>
      </c>
    </row>
    <row r="36" spans="1:21" x14ac:dyDescent="0.2">
      <c r="A36" s="16" t="s">
        <v>202</v>
      </c>
      <c r="B36" s="4">
        <v>14600</v>
      </c>
      <c r="C36" s="4">
        <v>143935</v>
      </c>
      <c r="D36" s="4">
        <v>-129335</v>
      </c>
      <c r="E36" s="4">
        <v>-6217880000</v>
      </c>
      <c r="F36" s="4">
        <f t="shared" si="0"/>
        <v>-11371490000</v>
      </c>
      <c r="R36" s="5">
        <v>1.8000000000000002E-2</v>
      </c>
      <c r="S36" s="4">
        <v>536068</v>
      </c>
      <c r="T36" s="4">
        <f t="shared" si="2"/>
        <v>245019.5</v>
      </c>
      <c r="U36" s="4">
        <f t="shared" si="3"/>
        <v>114540</v>
      </c>
    </row>
    <row r="37" spans="1:21" x14ac:dyDescent="0.2">
      <c r="A37" s="16" t="s">
        <v>201</v>
      </c>
      <c r="B37" s="4">
        <v>6500</v>
      </c>
      <c r="C37" s="4">
        <v>600</v>
      </c>
      <c r="D37" s="4">
        <v>5900</v>
      </c>
      <c r="E37" s="4">
        <v>278990000</v>
      </c>
      <c r="F37" s="4">
        <f t="shared" si="0"/>
        <v>-5153610000</v>
      </c>
      <c r="R37" s="5">
        <v>4.3E-3</v>
      </c>
      <c r="S37" s="4">
        <v>116774</v>
      </c>
      <c r="T37" s="4">
        <f t="shared" si="2"/>
        <v>344227.5</v>
      </c>
      <c r="U37" s="4">
        <f t="shared" si="3"/>
        <v>114540</v>
      </c>
    </row>
    <row r="38" spans="1:21" x14ac:dyDescent="0.2">
      <c r="A38" s="16" t="s">
        <v>200</v>
      </c>
      <c r="B38" s="4">
        <v>1000</v>
      </c>
      <c r="C38" s="4">
        <v>10900</v>
      </c>
      <c r="D38" s="4">
        <v>-9900</v>
      </c>
      <c r="E38" s="4">
        <v>-469930000</v>
      </c>
      <c r="F38" s="4">
        <f t="shared" si="0"/>
        <v>-5432600000</v>
      </c>
      <c r="R38" s="5">
        <v>7.4999999999999997E-3</v>
      </c>
      <c r="S38" s="4">
        <v>320700</v>
      </c>
      <c r="T38" s="4">
        <f t="shared" si="2"/>
        <v>117407.5</v>
      </c>
      <c r="U38" s="4">
        <f t="shared" si="3"/>
        <v>114540</v>
      </c>
    </row>
    <row r="39" spans="1:21" x14ac:dyDescent="0.2">
      <c r="A39" s="16" t="s">
        <v>199</v>
      </c>
      <c r="B39" s="4">
        <v>9400</v>
      </c>
      <c r="C39" s="4">
        <v>3300</v>
      </c>
      <c r="D39" s="4">
        <v>6100</v>
      </c>
      <c r="E39" s="4">
        <v>285440000</v>
      </c>
      <c r="F39" s="4">
        <f t="shared" si="0"/>
        <v>-4962670000</v>
      </c>
      <c r="R39" s="5">
        <v>9.7999999999999997E-3</v>
      </c>
      <c r="S39" s="4">
        <v>114540</v>
      </c>
      <c r="T39" s="4">
        <f t="shared" si="2"/>
        <v>316553</v>
      </c>
      <c r="U39" s="4">
        <f t="shared" si="3"/>
        <v>232582</v>
      </c>
    </row>
    <row r="40" spans="1:21" x14ac:dyDescent="0.2">
      <c r="A40" s="16" t="s">
        <v>198</v>
      </c>
      <c r="B40" s="4">
        <v>4900</v>
      </c>
      <c r="C40" s="4">
        <v>36600</v>
      </c>
      <c r="D40" s="4">
        <v>-31700</v>
      </c>
      <c r="E40" s="4">
        <v>-1457310000</v>
      </c>
      <c r="F40" s="4">
        <f t="shared" si="0"/>
        <v>-5248110000</v>
      </c>
      <c r="R40" s="5">
        <v>3.3E-3</v>
      </c>
      <c r="S40" s="4">
        <v>237816</v>
      </c>
      <c r="T40" s="4">
        <f t="shared" si="2"/>
        <v>185926</v>
      </c>
      <c r="U40" s="4">
        <f t="shared" si="3"/>
        <v>184652</v>
      </c>
    </row>
    <row r="41" spans="1:21" x14ac:dyDescent="0.2">
      <c r="A41" s="16" t="s">
        <v>197</v>
      </c>
      <c r="B41" s="4">
        <v>1800</v>
      </c>
      <c r="C41" s="4">
        <v>8100</v>
      </c>
      <c r="D41" s="4">
        <v>-6300</v>
      </c>
      <c r="E41" s="4">
        <v>-293410000</v>
      </c>
      <c r="F41" s="4">
        <f t="shared" si="0"/>
        <v>-3790800000</v>
      </c>
      <c r="R41" s="5">
        <v>-5.3E-3</v>
      </c>
      <c r="S41" s="4">
        <v>232582</v>
      </c>
      <c r="T41" s="4">
        <f t="shared" si="2"/>
        <v>350689.5</v>
      </c>
      <c r="U41" s="4">
        <f t="shared" si="3"/>
        <v>184652</v>
      </c>
    </row>
    <row r="42" spans="1:21" x14ac:dyDescent="0.2">
      <c r="A42" s="16" t="s">
        <v>196</v>
      </c>
      <c r="B42" s="4">
        <v>23100</v>
      </c>
      <c r="C42" s="4">
        <v>38400</v>
      </c>
      <c r="D42" s="4">
        <v>-15300</v>
      </c>
      <c r="E42" s="4">
        <v>-712520000</v>
      </c>
      <c r="F42" s="4">
        <f t="shared" si="0"/>
        <v>-3497390000</v>
      </c>
      <c r="R42" s="5">
        <v>-7.4000000000000003E-3</v>
      </c>
      <c r="S42" s="4">
        <v>471610</v>
      </c>
      <c r="T42" s="4">
        <f t="shared" si="2"/>
        <v>289682</v>
      </c>
      <c r="U42" s="4">
        <f t="shared" si="3"/>
        <v>184652</v>
      </c>
    </row>
    <row r="43" spans="1:21" x14ac:dyDescent="0.2">
      <c r="A43" s="16" t="s">
        <v>195</v>
      </c>
      <c r="B43" s="4">
        <v>500</v>
      </c>
      <c r="C43" s="4">
        <v>15300</v>
      </c>
      <c r="D43" s="4">
        <v>-14800</v>
      </c>
      <c r="E43" s="4">
        <v>-703360000</v>
      </c>
      <c r="F43" s="4">
        <f t="shared" si="0"/>
        <v>-2784870000</v>
      </c>
      <c r="R43" s="5">
        <v>-7.4000000000000003E-3</v>
      </c>
      <c r="S43" s="4">
        <v>300033</v>
      </c>
      <c r="T43" s="4">
        <f t="shared" si="2"/>
        <v>331072</v>
      </c>
      <c r="U43" s="4">
        <f t="shared" si="3"/>
        <v>120275</v>
      </c>
    </row>
    <row r="44" spans="1:21" x14ac:dyDescent="0.2">
      <c r="A44" s="16" t="s">
        <v>194</v>
      </c>
      <c r="B44" s="4">
        <v>3000</v>
      </c>
      <c r="C44" s="4">
        <v>13400</v>
      </c>
      <c r="D44" s="4">
        <v>-10400</v>
      </c>
      <c r="E44" s="4">
        <v>-493810000</v>
      </c>
      <c r="F44" s="4">
        <f t="shared" si="0"/>
        <v>-2081510000</v>
      </c>
      <c r="R44" s="5">
        <v>2.2000000000000001E-3</v>
      </c>
      <c r="S44" s="4">
        <v>258427</v>
      </c>
      <c r="T44" s="4">
        <f t="shared" si="2"/>
        <v>252664</v>
      </c>
      <c r="U44" s="4">
        <f t="shared" si="3"/>
        <v>120275</v>
      </c>
    </row>
    <row r="45" spans="1:21" x14ac:dyDescent="0.2">
      <c r="A45" s="16" t="s">
        <v>193</v>
      </c>
      <c r="B45" s="4">
        <v>0</v>
      </c>
      <c r="C45" s="4">
        <v>11004</v>
      </c>
      <c r="D45" s="4">
        <v>-11004</v>
      </c>
      <c r="E45" s="4">
        <v>-520370000</v>
      </c>
      <c r="F45" s="4">
        <f t="shared" si="0"/>
        <v>-1587700000</v>
      </c>
      <c r="R45" s="5">
        <v>-1E-3</v>
      </c>
      <c r="S45" s="4">
        <v>184652</v>
      </c>
      <c r="T45" s="4">
        <f t="shared" si="2"/>
        <v>291054</v>
      </c>
      <c r="U45" s="4">
        <f t="shared" si="3"/>
        <v>120275</v>
      </c>
    </row>
    <row r="46" spans="1:21" x14ac:dyDescent="0.2">
      <c r="A46" s="16" t="s">
        <v>192</v>
      </c>
      <c r="B46" s="4">
        <v>15400</v>
      </c>
      <c r="C46" s="4">
        <v>10000</v>
      </c>
      <c r="D46" s="4">
        <v>5400</v>
      </c>
      <c r="E46" s="4">
        <v>253950000</v>
      </c>
      <c r="F46" s="4">
        <f t="shared" si="0"/>
        <v>-1067330000</v>
      </c>
      <c r="R46" s="5">
        <v>1.3000000000000001E-2</v>
      </c>
      <c r="S46" s="4">
        <v>373265</v>
      </c>
      <c r="T46" s="4">
        <f t="shared" si="2"/>
        <v>313224.5</v>
      </c>
      <c r="U46" s="4">
        <f t="shared" si="3"/>
        <v>120275</v>
      </c>
    </row>
    <row r="47" spans="1:21" x14ac:dyDescent="0.2">
      <c r="A47" s="16" t="s">
        <v>191</v>
      </c>
      <c r="B47" s="4">
        <v>5300</v>
      </c>
      <c r="C47" s="4">
        <v>36900</v>
      </c>
      <c r="D47" s="4">
        <v>-31600</v>
      </c>
      <c r="E47" s="4">
        <v>-1499080000</v>
      </c>
      <c r="F47" s="4">
        <f t="shared" si="0"/>
        <v>-1321280000</v>
      </c>
      <c r="R47" s="5">
        <v>-1.2699999999999999E-2</v>
      </c>
      <c r="S47" s="4">
        <v>367755</v>
      </c>
      <c r="T47" s="4">
        <f t="shared" si="2"/>
        <v>150796</v>
      </c>
      <c r="U47" s="4">
        <f t="shared" si="3"/>
        <v>120275</v>
      </c>
    </row>
    <row r="48" spans="1:21" x14ac:dyDescent="0.2">
      <c r="A48" s="16" t="s">
        <v>190</v>
      </c>
      <c r="B48" s="4">
        <v>7250</v>
      </c>
      <c r="C48" s="4">
        <v>700</v>
      </c>
      <c r="D48" s="4">
        <v>6550</v>
      </c>
      <c r="E48" s="4">
        <v>307570000</v>
      </c>
      <c r="F48" s="4">
        <f t="shared" si="0"/>
        <v>177800000</v>
      </c>
      <c r="R48" s="5">
        <v>3.2000000000000002E-3</v>
      </c>
      <c r="S48" s="4">
        <v>120275</v>
      </c>
      <c r="T48" s="4">
        <f t="shared" si="2"/>
        <v>384777</v>
      </c>
      <c r="U48" s="4">
        <f t="shared" si="3"/>
        <v>139270</v>
      </c>
    </row>
    <row r="49" spans="1:21" x14ac:dyDescent="0.2">
      <c r="A49" s="16" t="s">
        <v>189</v>
      </c>
      <c r="B49" s="4">
        <v>7900</v>
      </c>
      <c r="C49" s="4">
        <v>126200</v>
      </c>
      <c r="D49" s="4">
        <v>-118300</v>
      </c>
      <c r="E49" s="4">
        <v>-5618750000</v>
      </c>
      <c r="F49" s="4">
        <f t="shared" si="0"/>
        <v>-129770000</v>
      </c>
      <c r="R49" s="5">
        <v>1.0800000000000001E-2</v>
      </c>
      <c r="S49" s="4">
        <v>395290</v>
      </c>
      <c r="T49" s="4">
        <f t="shared" si="2"/>
        <v>186754.5</v>
      </c>
      <c r="U49" s="4">
        <f t="shared" si="3"/>
        <v>139270</v>
      </c>
    </row>
    <row r="50" spans="1:21" x14ac:dyDescent="0.2">
      <c r="A50" s="16" t="s">
        <v>188</v>
      </c>
      <c r="B50" s="4">
        <v>7200</v>
      </c>
      <c r="C50" s="4">
        <v>43910</v>
      </c>
      <c r="D50" s="4">
        <v>-36710</v>
      </c>
      <c r="E50" s="4">
        <v>-1707730000</v>
      </c>
      <c r="F50" s="4">
        <f t="shared" si="0"/>
        <v>5488980000</v>
      </c>
      <c r="R50" s="5">
        <v>7.6E-3</v>
      </c>
      <c r="S50" s="4">
        <v>139270</v>
      </c>
      <c r="T50" s="4">
        <f t="shared" si="2"/>
        <v>346234</v>
      </c>
      <c r="U50" s="4">
        <f t="shared" si="3"/>
        <v>208843</v>
      </c>
    </row>
    <row r="51" spans="1:21" x14ac:dyDescent="0.2">
      <c r="A51" s="16" t="s">
        <v>187</v>
      </c>
      <c r="B51" s="4">
        <v>12100</v>
      </c>
      <c r="C51" s="4">
        <v>9400</v>
      </c>
      <c r="D51" s="4">
        <v>2700</v>
      </c>
      <c r="E51" s="4">
        <v>124790000</v>
      </c>
      <c r="F51" s="4">
        <f t="shared" si="0"/>
        <v>7196710000</v>
      </c>
      <c r="R51" s="5">
        <v>-2.0999999999999999E-3</v>
      </c>
      <c r="S51" s="4">
        <v>229769</v>
      </c>
      <c r="T51" s="4">
        <f t="shared" si="2"/>
        <v>288619</v>
      </c>
      <c r="U51" s="4">
        <f t="shared" si="3"/>
        <v>208843</v>
      </c>
    </row>
    <row r="52" spans="1:21" x14ac:dyDescent="0.2">
      <c r="A52" s="16" t="s">
        <v>186</v>
      </c>
      <c r="B52" s="4">
        <v>6500</v>
      </c>
      <c r="C52" s="4">
        <v>1500</v>
      </c>
      <c r="D52" s="4">
        <v>5000</v>
      </c>
      <c r="E52" s="4">
        <v>232620000</v>
      </c>
      <c r="F52" s="4">
        <f t="shared" si="0"/>
        <v>7071920000</v>
      </c>
      <c r="R52" s="5">
        <v>-1.5900000000000001E-2</v>
      </c>
      <c r="S52" s="4">
        <v>279331</v>
      </c>
      <c r="T52" s="4">
        <f t="shared" si="2"/>
        <v>361590</v>
      </c>
      <c r="U52" s="4">
        <f t="shared" si="3"/>
        <v>181317</v>
      </c>
    </row>
    <row r="53" spans="1:21" x14ac:dyDescent="0.2">
      <c r="A53" s="16" t="s">
        <v>185</v>
      </c>
      <c r="B53" s="4">
        <v>2600</v>
      </c>
      <c r="C53" s="4">
        <v>13900</v>
      </c>
      <c r="D53" s="4">
        <v>-11300</v>
      </c>
      <c r="E53" s="4">
        <v>-529680000</v>
      </c>
      <c r="F53" s="4">
        <f t="shared" si="0"/>
        <v>6839300000</v>
      </c>
      <c r="R53" s="5">
        <v>1.1899999999999999E-2</v>
      </c>
      <c r="S53" s="4">
        <v>403717</v>
      </c>
      <c r="T53" s="4">
        <f t="shared" si="2"/>
        <v>543509</v>
      </c>
      <c r="U53" s="4">
        <f t="shared" si="3"/>
        <v>181317</v>
      </c>
    </row>
    <row r="54" spans="1:21" x14ac:dyDescent="0.2">
      <c r="A54" s="16" t="s">
        <v>184</v>
      </c>
      <c r="B54" s="4">
        <v>17700</v>
      </c>
      <c r="C54" s="4">
        <v>5800</v>
      </c>
      <c r="D54" s="4">
        <v>11900</v>
      </c>
      <c r="E54" s="4">
        <v>531790000</v>
      </c>
      <c r="F54" s="4">
        <f t="shared" si="0"/>
        <v>7368980000</v>
      </c>
      <c r="R54" s="5">
        <v>3.9199999999999999E-2</v>
      </c>
      <c r="S54" s="4">
        <v>320676</v>
      </c>
      <c r="T54" s="4">
        <f t="shared" si="2"/>
        <v>208647.5</v>
      </c>
      <c r="U54" s="4">
        <f t="shared" si="3"/>
        <v>181317</v>
      </c>
    </row>
    <row r="55" spans="1:21" x14ac:dyDescent="0.2">
      <c r="A55" s="16" t="s">
        <v>183</v>
      </c>
      <c r="B55" s="4">
        <v>2200</v>
      </c>
      <c r="C55" s="4">
        <v>3400</v>
      </c>
      <c r="D55" s="4">
        <v>-1200</v>
      </c>
      <c r="E55" s="4">
        <v>-53730000</v>
      </c>
      <c r="F55" s="4">
        <f t="shared" si="0"/>
        <v>6837190000</v>
      </c>
      <c r="R55" s="5">
        <v>-1.1000000000000001E-3</v>
      </c>
      <c r="S55" s="4">
        <v>208843</v>
      </c>
      <c r="T55" s="4">
        <f t="shared" si="2"/>
        <v>309207</v>
      </c>
      <c r="U55" s="4">
        <f t="shared" si="3"/>
        <v>181317</v>
      </c>
    </row>
    <row r="56" spans="1:21" x14ac:dyDescent="0.2">
      <c r="A56" s="16" t="s">
        <v>182</v>
      </c>
      <c r="B56" s="4">
        <v>2200</v>
      </c>
      <c r="C56" s="4">
        <v>13900</v>
      </c>
      <c r="D56" s="4">
        <v>-11700</v>
      </c>
      <c r="E56" s="4">
        <v>-524350000</v>
      </c>
      <c r="F56" s="4">
        <f t="shared" si="0"/>
        <v>6890920000</v>
      </c>
      <c r="R56" s="5">
        <v>-2.2000000000000001E-3</v>
      </c>
      <c r="S56" s="4">
        <v>258694</v>
      </c>
      <c r="T56" s="4">
        <f t="shared" si="2"/>
        <v>185744</v>
      </c>
      <c r="U56" s="4">
        <f t="shared" si="3"/>
        <v>181317</v>
      </c>
    </row>
    <row r="57" spans="1:21" x14ac:dyDescent="0.2">
      <c r="A57" s="16" t="s">
        <v>181</v>
      </c>
      <c r="B57" s="4">
        <v>13000</v>
      </c>
      <c r="C57" s="4">
        <v>27800</v>
      </c>
      <c r="D57" s="4">
        <v>-14800</v>
      </c>
      <c r="E57" s="4">
        <v>-660200000</v>
      </c>
      <c r="F57" s="4">
        <f t="shared" si="0"/>
        <v>7415270000</v>
      </c>
      <c r="R57" s="5">
        <v>-4.4000000000000003E-3</v>
      </c>
      <c r="S57" s="4">
        <v>181317</v>
      </c>
      <c r="T57" s="4">
        <f t="shared" si="2"/>
        <v>417357.5</v>
      </c>
      <c r="U57" s="4">
        <f t="shared" si="3"/>
        <v>234239</v>
      </c>
    </row>
    <row r="58" spans="1:21" x14ac:dyDescent="0.2">
      <c r="A58" s="16" t="s">
        <v>180</v>
      </c>
      <c r="B58" s="4">
        <v>2400</v>
      </c>
      <c r="C58" s="4">
        <v>26500</v>
      </c>
      <c r="D58" s="4">
        <v>-24100</v>
      </c>
      <c r="E58" s="4">
        <v>-1070440000</v>
      </c>
      <c r="F58" s="4">
        <f t="shared" si="0"/>
        <v>8075470000</v>
      </c>
      <c r="R58" s="5">
        <v>4.53E-2</v>
      </c>
      <c r="S58" s="4">
        <v>374264</v>
      </c>
      <c r="T58" s="4">
        <f t="shared" si="2"/>
        <v>289956.5</v>
      </c>
      <c r="U58" s="4">
        <f t="shared" si="3"/>
        <v>234239</v>
      </c>
    </row>
    <row r="59" spans="1:21" x14ac:dyDescent="0.2">
      <c r="A59" s="16" t="s">
        <v>179</v>
      </c>
      <c r="B59" s="4">
        <v>40300</v>
      </c>
      <c r="C59" s="4">
        <v>6600</v>
      </c>
      <c r="D59" s="4">
        <v>33700</v>
      </c>
      <c r="E59" s="4">
        <v>1424230000</v>
      </c>
      <c r="F59" s="4">
        <f t="shared" si="0"/>
        <v>9145910000</v>
      </c>
      <c r="R59" s="5">
        <v>0.03</v>
      </c>
      <c r="S59" s="4">
        <v>234239</v>
      </c>
      <c r="T59" s="4">
        <f t="shared" si="2"/>
        <v>563079</v>
      </c>
      <c r="U59" s="4">
        <f t="shared" si="3"/>
        <v>208452</v>
      </c>
    </row>
    <row r="60" spans="1:21" x14ac:dyDescent="0.2">
      <c r="A60" s="16" t="s">
        <v>178</v>
      </c>
      <c r="B60" s="4">
        <v>48700</v>
      </c>
      <c r="C60" s="4">
        <v>4400</v>
      </c>
      <c r="D60" s="4">
        <v>44300</v>
      </c>
      <c r="E60" s="4">
        <v>1907270000</v>
      </c>
      <c r="F60" s="4">
        <f t="shared" si="0"/>
        <v>7721680000</v>
      </c>
      <c r="R60" s="5">
        <v>-0.05</v>
      </c>
      <c r="S60" s="4">
        <v>462699</v>
      </c>
      <c r="T60" s="4">
        <f t="shared" si="2"/>
        <v>429774</v>
      </c>
      <c r="U60" s="4">
        <f t="shared" si="3"/>
        <v>208452</v>
      </c>
    </row>
    <row r="61" spans="1:21" x14ac:dyDescent="0.2">
      <c r="A61" s="16" t="s">
        <v>177</v>
      </c>
      <c r="B61" s="4">
        <v>6800</v>
      </c>
      <c r="C61" s="4">
        <v>2000</v>
      </c>
      <c r="D61" s="4">
        <v>4800</v>
      </c>
      <c r="E61" s="4">
        <v>214420000</v>
      </c>
      <c r="F61" s="4">
        <f t="shared" si="0"/>
        <v>5814410000</v>
      </c>
      <c r="R61" s="5">
        <v>-1.89E-2</v>
      </c>
      <c r="S61" s="4">
        <v>297907</v>
      </c>
      <c r="T61" s="4">
        <f t="shared" si="2"/>
        <v>499444</v>
      </c>
      <c r="U61" s="4">
        <f t="shared" si="3"/>
        <v>190171</v>
      </c>
    </row>
    <row r="62" spans="1:21" x14ac:dyDescent="0.2">
      <c r="A62" s="16" t="s">
        <v>176</v>
      </c>
      <c r="B62" s="4">
        <v>3600</v>
      </c>
      <c r="C62" s="4">
        <v>9300</v>
      </c>
      <c r="D62" s="4">
        <v>-5700</v>
      </c>
      <c r="E62" s="4">
        <v>-259130000</v>
      </c>
      <c r="F62" s="4">
        <f t="shared" si="0"/>
        <v>5599990000</v>
      </c>
      <c r="R62" s="5">
        <v>-8.8000000000000005E-3</v>
      </c>
      <c r="S62" s="4">
        <v>319463</v>
      </c>
      <c r="T62" s="4">
        <f t="shared" si="2"/>
        <v>651926</v>
      </c>
      <c r="U62" s="4">
        <f t="shared" si="3"/>
        <v>190171</v>
      </c>
    </row>
    <row r="63" spans="1:21" x14ac:dyDescent="0.2">
      <c r="A63" s="16" t="s">
        <v>175</v>
      </c>
      <c r="B63" s="4">
        <v>20600</v>
      </c>
      <c r="C63" s="4">
        <v>21400</v>
      </c>
      <c r="D63" s="4">
        <v>-800</v>
      </c>
      <c r="E63" s="4">
        <v>-29370000</v>
      </c>
      <c r="F63" s="4">
        <f t="shared" si="0"/>
        <v>5859120000</v>
      </c>
      <c r="R63" s="5">
        <v>-6.5000000000000002E-2</v>
      </c>
      <c r="S63" s="4">
        <v>766342</v>
      </c>
      <c r="T63" s="4">
        <f t="shared" si="2"/>
        <v>294497.5</v>
      </c>
      <c r="U63" s="4">
        <f t="shared" si="3"/>
        <v>190171</v>
      </c>
    </row>
    <row r="64" spans="1:21" x14ac:dyDescent="0.2">
      <c r="A64" s="16" t="s">
        <v>174</v>
      </c>
      <c r="B64" s="4">
        <v>12400</v>
      </c>
      <c r="C64" s="4">
        <v>4209</v>
      </c>
      <c r="D64" s="4">
        <v>8191</v>
      </c>
      <c r="E64" s="4">
        <v>394390000</v>
      </c>
      <c r="F64" s="4">
        <f t="shared" si="0"/>
        <v>5888490000</v>
      </c>
      <c r="R64" s="5">
        <v>7.3000000000000001E-3</v>
      </c>
      <c r="S64" s="4">
        <v>208452</v>
      </c>
      <c r="T64" s="4">
        <f t="shared" si="2"/>
        <v>343292.5</v>
      </c>
      <c r="U64" s="4">
        <f t="shared" si="3"/>
        <v>190171</v>
      </c>
    </row>
    <row r="65" spans="1:21" x14ac:dyDescent="0.2">
      <c r="A65" s="16" t="s">
        <v>173</v>
      </c>
      <c r="B65" s="4">
        <v>24200</v>
      </c>
      <c r="C65" s="4">
        <v>5700</v>
      </c>
      <c r="D65" s="4">
        <v>18500</v>
      </c>
      <c r="E65" s="4">
        <v>880530000</v>
      </c>
      <c r="F65" s="4">
        <f t="shared" si="0"/>
        <v>5494100000</v>
      </c>
      <c r="R65" s="5">
        <v>2.5699999999999997E-2</v>
      </c>
      <c r="S65" s="4">
        <v>359720</v>
      </c>
      <c r="T65" s="4">
        <f t="shared" si="2"/>
        <v>262627</v>
      </c>
      <c r="U65" s="4">
        <f t="shared" si="3"/>
        <v>190171</v>
      </c>
    </row>
    <row r="66" spans="1:21" x14ac:dyDescent="0.2">
      <c r="A66" s="16" t="s">
        <v>172</v>
      </c>
      <c r="B66" s="4">
        <v>3200</v>
      </c>
      <c r="C66" s="4">
        <v>41009</v>
      </c>
      <c r="D66" s="4">
        <v>-37809</v>
      </c>
      <c r="E66" s="4">
        <v>-1786080000</v>
      </c>
      <c r="F66" s="4">
        <f t="shared" si="0"/>
        <v>4613570000</v>
      </c>
      <c r="R66" s="5">
        <v>-1.5700000000000002E-2</v>
      </c>
      <c r="S66" s="4">
        <v>190171</v>
      </c>
      <c r="T66" s="4">
        <f t="shared" si="2"/>
        <v>373350.5</v>
      </c>
      <c r="U66" s="4">
        <f t="shared" si="3"/>
        <v>345674</v>
      </c>
    </row>
    <row r="67" spans="1:21" x14ac:dyDescent="0.2">
      <c r="A67" s="16" t="s">
        <v>171</v>
      </c>
      <c r="B67" s="4">
        <v>16900</v>
      </c>
      <c r="C67" s="4">
        <v>30602</v>
      </c>
      <c r="D67" s="4">
        <v>-13702</v>
      </c>
      <c r="E67" s="4">
        <v>-636420000</v>
      </c>
      <c r="F67" s="4">
        <f t="shared" si="0"/>
        <v>6399650000</v>
      </c>
      <c r="R67" s="5">
        <v>1.7100000000000001E-2</v>
      </c>
      <c r="S67" s="4">
        <v>460451</v>
      </c>
      <c r="T67" s="4">
        <f t="shared" si="2"/>
        <v>266610.5</v>
      </c>
      <c r="U67" s="4">
        <f t="shared" si="3"/>
        <v>345674</v>
      </c>
    </row>
    <row r="68" spans="1:21" x14ac:dyDescent="0.2">
      <c r="A68" s="16" t="s">
        <v>170</v>
      </c>
      <c r="B68" s="4">
        <v>10600</v>
      </c>
      <c r="C68" s="4">
        <v>16800</v>
      </c>
      <c r="D68" s="4">
        <v>-6200</v>
      </c>
      <c r="E68" s="4">
        <v>-289740000</v>
      </c>
      <c r="F68" s="4">
        <f t="shared" si="0"/>
        <v>7036070000</v>
      </c>
      <c r="R68" s="5">
        <v>-2.29E-2</v>
      </c>
      <c r="S68" s="4">
        <v>345674</v>
      </c>
      <c r="T68" s="4">
        <f t="shared" si="2"/>
        <v>554769</v>
      </c>
      <c r="U68" s="4">
        <f t="shared" si="3"/>
        <v>380543</v>
      </c>
    </row>
    <row r="69" spans="1:21" x14ac:dyDescent="0.2">
      <c r="A69" s="16" t="s">
        <v>169</v>
      </c>
      <c r="B69" s="4">
        <v>20800</v>
      </c>
      <c r="C69" s="4">
        <v>1300</v>
      </c>
      <c r="D69" s="4">
        <v>19500</v>
      </c>
      <c r="E69" s="4">
        <v>945350000</v>
      </c>
      <c r="F69" s="4">
        <f t="shared" si="0"/>
        <v>7325810000</v>
      </c>
      <c r="R69" s="5">
        <v>-2.2400000000000003E-2</v>
      </c>
      <c r="S69" s="4">
        <v>663459</v>
      </c>
      <c r="T69" s="4">
        <f t="shared" si="2"/>
        <v>400688.5</v>
      </c>
      <c r="U69" s="4">
        <f t="shared" si="3"/>
        <v>326865</v>
      </c>
    </row>
    <row r="70" spans="1:21" x14ac:dyDescent="0.2">
      <c r="A70" s="16" t="s">
        <v>168</v>
      </c>
      <c r="B70" s="4">
        <v>19300</v>
      </c>
      <c r="C70" s="4">
        <v>1500</v>
      </c>
      <c r="D70" s="4">
        <v>17800</v>
      </c>
      <c r="E70" s="4">
        <v>879020000</v>
      </c>
      <c r="F70" s="4">
        <f t="shared" si="0"/>
        <v>6380460000</v>
      </c>
      <c r="R70" s="5">
        <v>-4.0999999999999995E-2</v>
      </c>
      <c r="S70" s="4">
        <v>561641</v>
      </c>
      <c r="T70" s="4">
        <f t="shared" si="2"/>
        <v>545041</v>
      </c>
      <c r="U70" s="4">
        <f t="shared" si="3"/>
        <v>326865</v>
      </c>
    </row>
    <row r="71" spans="1:21" x14ac:dyDescent="0.2">
      <c r="A71" s="16" t="s">
        <v>167</v>
      </c>
      <c r="B71" s="4">
        <v>11700</v>
      </c>
      <c r="C71" s="4">
        <v>12800</v>
      </c>
      <c r="D71" s="4">
        <v>-1100</v>
      </c>
      <c r="E71" s="4">
        <v>-56430000</v>
      </c>
      <c r="F71" s="4">
        <f t="shared" si="0"/>
        <v>5501440000</v>
      </c>
      <c r="R71" s="5">
        <v>6.0000000000000001E-3</v>
      </c>
      <c r="S71" s="4">
        <v>679425</v>
      </c>
      <c r="T71" s="4">
        <f>AVERAGE(S72,S81)</f>
        <v>336993</v>
      </c>
      <c r="U71" s="4">
        <f t="shared" si="3"/>
        <v>286250</v>
      </c>
    </row>
    <row r="72" spans="1:21" x14ac:dyDescent="0.2">
      <c r="A72" s="16" t="s">
        <v>166</v>
      </c>
      <c r="B72" s="4">
        <v>16000</v>
      </c>
      <c r="C72" s="4">
        <v>7600</v>
      </c>
      <c r="D72" s="4">
        <v>8400</v>
      </c>
      <c r="E72" s="4">
        <v>422710000</v>
      </c>
      <c r="F72" s="4">
        <f t="shared" si="0"/>
        <v>5557870000</v>
      </c>
      <c r="R72" s="5">
        <v>2.8399999999999998E-2</v>
      </c>
      <c r="S72" s="4">
        <v>537510</v>
      </c>
      <c r="U72" s="4">
        <f t="shared" si="3"/>
        <v>187547</v>
      </c>
    </row>
    <row r="73" spans="1:21" x14ac:dyDescent="0.2">
      <c r="A73" s="16" t="s">
        <v>165</v>
      </c>
      <c r="B73" s="4">
        <v>7100</v>
      </c>
      <c r="C73" s="4">
        <v>7300</v>
      </c>
      <c r="D73" s="4">
        <v>-200</v>
      </c>
      <c r="E73" s="4">
        <v>-7790000</v>
      </c>
      <c r="F73" s="4">
        <f t="shared" si="0"/>
        <v>5135160000</v>
      </c>
      <c r="R73" s="5">
        <v>-2E-3</v>
      </c>
      <c r="S73" s="4">
        <v>380543</v>
      </c>
      <c r="U73" s="4">
        <f t="shared" ref="U73:U75" si="4">MIN(S74:S78)</f>
        <v>187547</v>
      </c>
    </row>
    <row r="74" spans="1:21" x14ac:dyDescent="0.2">
      <c r="A74" s="16" t="s">
        <v>164</v>
      </c>
      <c r="B74" s="4">
        <v>4300</v>
      </c>
      <c r="C74" s="4">
        <v>8400</v>
      </c>
      <c r="D74" s="4">
        <v>-4100</v>
      </c>
      <c r="E74" s="4">
        <v>-203650000</v>
      </c>
      <c r="F74" s="4">
        <f t="shared" si="0"/>
        <v>5142950000</v>
      </c>
      <c r="R74" s="5">
        <v>2.07E-2</v>
      </c>
      <c r="S74" s="4">
        <v>326865</v>
      </c>
      <c r="U74" s="4">
        <f t="shared" si="4"/>
        <v>187547</v>
      </c>
    </row>
    <row r="75" spans="1:21" x14ac:dyDescent="0.2">
      <c r="A75" s="16" t="s">
        <v>163</v>
      </c>
      <c r="B75" s="4">
        <v>42700</v>
      </c>
      <c r="C75" s="4">
        <v>800</v>
      </c>
      <c r="D75" s="4">
        <v>41900</v>
      </c>
      <c r="E75" s="4">
        <v>2041550000</v>
      </c>
      <c r="F75" s="4">
        <f t="shared" si="0"/>
        <v>5346600000</v>
      </c>
      <c r="R75" s="5">
        <v>1.1000000000000001E-3</v>
      </c>
      <c r="S75" s="4">
        <v>335083</v>
      </c>
      <c r="U75" s="4">
        <f t="shared" si="4"/>
        <v>187547</v>
      </c>
    </row>
    <row r="76" spans="1:21" x14ac:dyDescent="0.2">
      <c r="A76" s="16" t="s">
        <v>162</v>
      </c>
      <c r="B76" s="4">
        <v>19200</v>
      </c>
      <c r="C76" s="4">
        <v>17856</v>
      </c>
      <c r="D76" s="4">
        <v>1344</v>
      </c>
      <c r="E76" s="4">
        <v>62200000</v>
      </c>
      <c r="F76" s="4">
        <f t="shared" si="0"/>
        <v>3305050000</v>
      </c>
      <c r="R76" s="5">
        <v>-2E-3</v>
      </c>
      <c r="S76" s="4">
        <v>286250</v>
      </c>
      <c r="U76" s="4">
        <f>MIN(S77:S81)</f>
        <v>136476</v>
      </c>
    </row>
    <row r="77" spans="1:21" x14ac:dyDescent="0.2">
      <c r="A77" s="16" t="s">
        <v>161</v>
      </c>
      <c r="B77" s="4">
        <v>2200</v>
      </c>
      <c r="C77" s="4">
        <v>6700</v>
      </c>
      <c r="D77" s="4">
        <v>-4500</v>
      </c>
      <c r="E77" s="4">
        <v>-213370000</v>
      </c>
      <c r="F77" s="4">
        <f t="shared" si="0"/>
        <v>3242850000</v>
      </c>
      <c r="R77" s="5">
        <v>1.89E-2</v>
      </c>
      <c r="S77" s="4">
        <v>187547</v>
      </c>
    </row>
    <row r="78" spans="1:21" x14ac:dyDescent="0.2">
      <c r="A78" s="16" t="s">
        <v>160</v>
      </c>
      <c r="B78" s="4">
        <v>8600</v>
      </c>
      <c r="C78" s="4">
        <v>15900</v>
      </c>
      <c r="D78" s="4">
        <v>-7300</v>
      </c>
      <c r="E78" s="4">
        <v>-354620000</v>
      </c>
      <c r="F78" s="4">
        <f t="shared" si="0"/>
        <v>3456220000</v>
      </c>
      <c r="R78" s="5">
        <v>1.1699999999999999E-2</v>
      </c>
      <c r="S78" s="4">
        <v>446079</v>
      </c>
    </row>
    <row r="79" spans="1:21" x14ac:dyDescent="0.2">
      <c r="A79" s="16" t="s">
        <v>159</v>
      </c>
      <c r="B79" s="4">
        <v>11600</v>
      </c>
      <c r="C79" s="4">
        <v>3400</v>
      </c>
      <c r="D79" s="4">
        <v>8200</v>
      </c>
      <c r="E79" s="4">
        <v>385550000</v>
      </c>
      <c r="F79" s="4">
        <f t="shared" si="0"/>
        <v>3810840000</v>
      </c>
      <c r="R79" s="5">
        <v>1.0800000000000001E-2</v>
      </c>
      <c r="S79" s="4">
        <v>239736</v>
      </c>
    </row>
    <row r="80" spans="1:21" x14ac:dyDescent="0.2">
      <c r="A80" s="16" t="s">
        <v>158</v>
      </c>
      <c r="B80" s="4">
        <v>90000</v>
      </c>
      <c r="C80" s="4">
        <v>19500</v>
      </c>
      <c r="D80" s="4">
        <v>70500</v>
      </c>
      <c r="E80" s="4">
        <v>3334240000</v>
      </c>
      <c r="F80" s="4">
        <f>E80+F81</f>
        <v>3425290000</v>
      </c>
      <c r="R80" s="5">
        <v>-2.9100000000000001E-2</v>
      </c>
      <c r="S80" s="4">
        <v>410657</v>
      </c>
    </row>
    <row r="81" spans="1:22" x14ac:dyDescent="0.2">
      <c r="A81" s="16" t="s">
        <v>157</v>
      </c>
      <c r="B81" s="4">
        <v>2100</v>
      </c>
      <c r="C81" s="4">
        <v>200</v>
      </c>
      <c r="D81" s="4">
        <v>1900</v>
      </c>
      <c r="E81" s="4">
        <v>91050000</v>
      </c>
      <c r="F81" s="4">
        <f>E81</f>
        <v>91050000</v>
      </c>
      <c r="R81" s="5">
        <v>1.2699999999999999E-2</v>
      </c>
      <c r="S81" s="4">
        <v>136476</v>
      </c>
    </row>
    <row r="82" spans="1:22" x14ac:dyDescent="0.2">
      <c r="A82" s="2"/>
      <c r="B82" s="4"/>
      <c r="C82" s="4"/>
      <c r="D82" s="4"/>
      <c r="E82" s="4"/>
      <c r="F82" s="4">
        <f>E82</f>
        <v>0</v>
      </c>
      <c r="G82" s="4"/>
      <c r="H82" s="4"/>
      <c r="I82" s="4"/>
      <c r="J82" s="4"/>
      <c r="K82" s="4"/>
      <c r="L82" s="4"/>
      <c r="M82" s="4"/>
      <c r="N82" s="4"/>
      <c r="O82" s="4"/>
      <c r="P82" s="4"/>
      <c r="Q82" s="4"/>
      <c r="R82" s="4"/>
      <c r="S82" s="4"/>
      <c r="T82" s="5"/>
      <c r="U82" s="5"/>
      <c r="V82" s="5"/>
    </row>
    <row r="83" spans="1:22" x14ac:dyDescent="0.2">
      <c r="A83" s="2"/>
      <c r="B83" s="4"/>
      <c r="C83" s="4"/>
      <c r="D83" s="4"/>
      <c r="E83" s="4"/>
      <c r="F83" s="4"/>
      <c r="G83" s="4"/>
      <c r="H83" s="4"/>
      <c r="I83" s="4"/>
      <c r="J83" s="4"/>
      <c r="K83" s="4"/>
      <c r="L83" s="4"/>
      <c r="M83" s="4"/>
      <c r="N83" s="4"/>
      <c r="O83" s="4"/>
      <c r="P83" s="4"/>
      <c r="Q83" s="4"/>
      <c r="R83" s="4"/>
      <c r="S83" s="4"/>
      <c r="T83" s="5"/>
      <c r="U83" s="5"/>
      <c r="V83" s="5"/>
    </row>
    <row r="84" spans="1:22" x14ac:dyDescent="0.2">
      <c r="A84" s="2"/>
      <c r="B84" s="4"/>
      <c r="C84" s="4"/>
      <c r="D84" s="4"/>
      <c r="E84" s="4"/>
      <c r="F84" s="4"/>
      <c r="G84" s="4"/>
      <c r="H84" s="4"/>
      <c r="I84" s="4"/>
      <c r="J84" s="4"/>
      <c r="K84" s="4"/>
      <c r="L84" s="4"/>
      <c r="M84" s="4"/>
      <c r="N84" s="4"/>
      <c r="O84" s="4"/>
      <c r="P84" s="4"/>
      <c r="Q84" s="4"/>
      <c r="R84" s="4"/>
      <c r="S84" s="4"/>
      <c r="T84" s="5"/>
      <c r="U84" s="5"/>
      <c r="V84" s="5"/>
    </row>
    <row r="85" spans="1:22" x14ac:dyDescent="0.2">
      <c r="A85" s="2"/>
      <c r="B85" s="4"/>
      <c r="C85" s="4"/>
      <c r="D85" s="4"/>
      <c r="E85" s="4"/>
      <c r="F85" s="4"/>
      <c r="G85" s="4"/>
      <c r="H85" s="4"/>
      <c r="I85" s="4"/>
      <c r="J85" s="4"/>
      <c r="K85" s="4"/>
      <c r="L85" s="4"/>
      <c r="M85" s="4"/>
      <c r="N85" s="4"/>
      <c r="O85" s="4"/>
      <c r="P85" s="4"/>
      <c r="Q85" s="4"/>
      <c r="R85" s="4"/>
      <c r="S85" s="4"/>
      <c r="T85" s="5"/>
      <c r="U85" s="5"/>
      <c r="V85" s="5"/>
    </row>
    <row r="86" spans="1:22" x14ac:dyDescent="0.2">
      <c r="A86" s="2"/>
      <c r="B86" s="4"/>
      <c r="C86" s="4"/>
      <c r="D86" s="4"/>
      <c r="E86" s="4"/>
      <c r="F86" s="4"/>
      <c r="G86" s="4"/>
      <c r="H86" s="4"/>
      <c r="I86" s="4"/>
      <c r="J86" s="4"/>
      <c r="K86" s="4"/>
      <c r="L86" s="4"/>
      <c r="M86" s="4"/>
      <c r="N86" s="4"/>
      <c r="O86" s="4"/>
      <c r="P86" s="4"/>
      <c r="Q86" s="4"/>
      <c r="R86" s="4"/>
      <c r="S86" s="4"/>
      <c r="T86" s="5"/>
      <c r="U86" s="5"/>
      <c r="V86" s="5"/>
    </row>
    <row r="87" spans="1:22" x14ac:dyDescent="0.2">
      <c r="A87" s="2"/>
      <c r="B87" s="4"/>
      <c r="C87" s="4"/>
      <c r="D87" s="4"/>
      <c r="E87" s="4"/>
      <c r="F87" s="4"/>
      <c r="G87" s="4"/>
      <c r="H87" s="4"/>
      <c r="I87" s="4"/>
      <c r="J87" s="4"/>
      <c r="K87" s="4"/>
      <c r="L87" s="4"/>
      <c r="M87" s="4"/>
      <c r="N87" s="4"/>
      <c r="O87" s="4"/>
      <c r="P87" s="4"/>
      <c r="Q87" s="4"/>
      <c r="R87" s="4"/>
      <c r="S87" s="4"/>
      <c r="T87" s="5"/>
      <c r="U87" s="5"/>
      <c r="V87" s="5"/>
    </row>
    <row r="88" spans="1:22" x14ac:dyDescent="0.2">
      <c r="A88" s="2"/>
      <c r="B88" s="4"/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5"/>
      <c r="U88" s="5"/>
      <c r="V88" s="5"/>
    </row>
    <row r="89" spans="1:22" x14ac:dyDescent="0.2">
      <c r="A89" s="2"/>
      <c r="B89" s="4"/>
      <c r="C89" s="4"/>
      <c r="D89" s="4"/>
      <c r="E89" s="4"/>
      <c r="F89" s="4"/>
      <c r="G89" s="4"/>
      <c r="H89" s="4"/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  <c r="T89" s="5"/>
      <c r="U89" s="5"/>
      <c r="V89" s="5"/>
    </row>
    <row r="90" spans="1:22" x14ac:dyDescent="0.2">
      <c r="A90" s="2"/>
      <c r="B90" s="4"/>
      <c r="C90" s="4"/>
      <c r="D90" s="4"/>
      <c r="E90" s="4"/>
      <c r="F90" s="4"/>
      <c r="G90" s="4"/>
      <c r="H90" s="4"/>
      <c r="I90" s="4"/>
      <c r="J90" s="4"/>
      <c r="K90" s="4"/>
      <c r="L90" s="4"/>
      <c r="M90" s="4"/>
      <c r="N90" s="4"/>
      <c r="O90" s="4"/>
      <c r="P90" s="4"/>
      <c r="Q90" s="4"/>
      <c r="R90" s="4"/>
      <c r="S90" s="4"/>
      <c r="T90" s="5"/>
      <c r="U90" s="5"/>
      <c r="V90" s="5"/>
    </row>
    <row r="91" spans="1:22" x14ac:dyDescent="0.2">
      <c r="A91" s="2"/>
      <c r="B91" s="4"/>
      <c r="C91" s="4"/>
      <c r="D91" s="4"/>
      <c r="E91" s="4"/>
      <c r="F91" s="4"/>
      <c r="G91" s="4"/>
      <c r="H91" s="4"/>
      <c r="I91" s="4"/>
      <c r="J91" s="4"/>
      <c r="K91" s="4"/>
      <c r="L91" s="4"/>
      <c r="M91" s="4"/>
      <c r="N91" s="4"/>
      <c r="O91" s="4"/>
      <c r="P91" s="4"/>
      <c r="Q91" s="4"/>
      <c r="R91" s="4"/>
      <c r="S91" s="4"/>
      <c r="T91" s="5"/>
      <c r="U91" s="5"/>
      <c r="V91" s="5"/>
    </row>
    <row r="92" spans="1:22" x14ac:dyDescent="0.2">
      <c r="A92" s="6"/>
      <c r="B92" s="4"/>
      <c r="C92" s="4"/>
      <c r="D92" s="4"/>
      <c r="E92" s="4"/>
      <c r="F92" s="4"/>
      <c r="G92" s="4"/>
      <c r="H92" s="4"/>
      <c r="I92" s="4"/>
      <c r="J92" s="4"/>
      <c r="K92" s="4"/>
      <c r="L92" s="4"/>
      <c r="M92" s="4"/>
      <c r="N92" s="4"/>
      <c r="O92" s="4"/>
      <c r="P92" s="4"/>
      <c r="Q92" s="4"/>
      <c r="R92" s="4"/>
      <c r="S92" s="4"/>
      <c r="T92" s="5"/>
      <c r="U92" s="5"/>
      <c r="V92" s="5"/>
    </row>
    <row r="93" spans="1:22" x14ac:dyDescent="0.2">
      <c r="A93" s="6"/>
      <c r="B93" s="4"/>
      <c r="C93" s="4"/>
      <c r="D93" s="4"/>
      <c r="E93" s="4"/>
      <c r="F93" s="4"/>
      <c r="G93" s="4"/>
      <c r="H93" s="4"/>
      <c r="I93" s="4"/>
      <c r="J93" s="4"/>
      <c r="K93" s="4"/>
      <c r="L93" s="4"/>
      <c r="M93" s="4"/>
      <c r="N93" s="4"/>
      <c r="O93" s="4"/>
      <c r="P93" s="4"/>
      <c r="Q93" s="4"/>
      <c r="R93" s="4"/>
      <c r="S93" s="4"/>
      <c r="T93" s="5"/>
      <c r="U93" s="5"/>
      <c r="V93" s="5"/>
    </row>
    <row r="94" spans="1:22" x14ac:dyDescent="0.2">
      <c r="A94" s="6"/>
      <c r="B94" s="4"/>
      <c r="C94" s="4"/>
      <c r="D94" s="4"/>
      <c r="E94" s="4"/>
      <c r="F94" s="4"/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5"/>
      <c r="U94" s="5"/>
      <c r="V94" s="5"/>
    </row>
    <row r="95" spans="1:22" x14ac:dyDescent="0.2">
      <c r="A95" s="6"/>
      <c r="B95" s="4"/>
      <c r="C95" s="4"/>
      <c r="D95" s="4"/>
      <c r="E95" s="4"/>
      <c r="F95" s="4"/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5"/>
      <c r="U95" s="5"/>
      <c r="V95" s="5"/>
    </row>
    <row r="96" spans="1:22" x14ac:dyDescent="0.2">
      <c r="A96" s="6"/>
      <c r="B96" s="4"/>
      <c r="C96" s="4"/>
      <c r="D96" s="4"/>
      <c r="E96" s="4"/>
      <c r="F96" s="4"/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5"/>
      <c r="U96" s="5"/>
      <c r="V96" s="5"/>
    </row>
    <row r="97" spans="1:22" x14ac:dyDescent="0.2">
      <c r="A97" s="6"/>
      <c r="B97" s="4"/>
      <c r="C97" s="4"/>
      <c r="D97" s="4"/>
      <c r="E97" s="4"/>
      <c r="F97" s="4"/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5"/>
      <c r="U97" s="5"/>
      <c r="V97" s="5"/>
    </row>
    <row r="98" spans="1:22" x14ac:dyDescent="0.2">
      <c r="A98" s="6"/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5"/>
      <c r="U98" s="5"/>
      <c r="V98" s="5"/>
    </row>
    <row r="99" spans="1:22" x14ac:dyDescent="0.2">
      <c r="A99" s="6"/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5"/>
      <c r="U99" s="5"/>
      <c r="V99" s="5"/>
    </row>
    <row r="100" spans="1:22" x14ac:dyDescent="0.2">
      <c r="A100" s="6"/>
      <c r="B100" s="4"/>
      <c r="C100" s="4"/>
      <c r="D100" s="4"/>
      <c r="E100" s="4"/>
      <c r="F100" s="4"/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5"/>
      <c r="U100" s="5"/>
      <c r="V100" s="5"/>
    </row>
    <row r="101" spans="1:22" x14ac:dyDescent="0.2">
      <c r="A101" s="6"/>
      <c r="B101" s="4"/>
      <c r="C101" s="4"/>
      <c r="D101" s="4"/>
      <c r="E101" s="4"/>
      <c r="F101" s="4"/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5"/>
      <c r="U101" s="5"/>
      <c r="V101" s="5"/>
    </row>
    <row r="102" spans="1:22" x14ac:dyDescent="0.2">
      <c r="A102" s="2"/>
      <c r="B102" s="4"/>
      <c r="C102" s="4"/>
      <c r="D102" s="4"/>
      <c r="E102" s="4"/>
      <c r="F102" s="4"/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5"/>
      <c r="U102" s="5"/>
      <c r="V102" s="5"/>
    </row>
    <row r="103" spans="1:22" x14ac:dyDescent="0.2">
      <c r="A103" s="2"/>
      <c r="B103" s="4"/>
      <c r="C103" s="4"/>
      <c r="D103" s="4"/>
      <c r="E103" s="4"/>
      <c r="F103" s="4"/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5"/>
      <c r="U103" s="5"/>
      <c r="V103" s="5"/>
    </row>
    <row r="104" spans="1:22" x14ac:dyDescent="0.2">
      <c r="A104" s="6"/>
      <c r="B104" s="4"/>
      <c r="C104" s="4"/>
      <c r="D104" s="4"/>
      <c r="E104" s="4"/>
      <c r="F104" s="4"/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5"/>
      <c r="U104" s="5"/>
      <c r="V104" s="5"/>
    </row>
    <row r="105" spans="1:22" x14ac:dyDescent="0.2">
      <c r="A105" s="6"/>
      <c r="B105" s="4"/>
      <c r="C105" s="4"/>
      <c r="D105" s="4"/>
      <c r="E105" s="4"/>
      <c r="F105" s="4"/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5"/>
      <c r="U105" s="5"/>
      <c r="V105" s="5"/>
    </row>
    <row r="106" spans="1:22" x14ac:dyDescent="0.2">
      <c r="A106" s="6"/>
      <c r="B106" s="4"/>
      <c r="C106" s="4"/>
      <c r="D106" s="4"/>
      <c r="E106" s="4"/>
      <c r="F106" s="4"/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5"/>
      <c r="U106" s="5"/>
      <c r="V106" s="5"/>
    </row>
    <row r="107" spans="1:22" x14ac:dyDescent="0.2">
      <c r="A107" s="6"/>
      <c r="B107" s="4"/>
      <c r="C107" s="4"/>
      <c r="D107" s="4"/>
      <c r="E107" s="4"/>
      <c r="F107" s="4"/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5"/>
      <c r="U107" s="5"/>
      <c r="V107" s="5"/>
    </row>
    <row r="108" spans="1:22" x14ac:dyDescent="0.2">
      <c r="A108" s="6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5"/>
      <c r="U108" s="5"/>
      <c r="V108" s="5"/>
    </row>
    <row r="109" spans="1:22" x14ac:dyDescent="0.2">
      <c r="A109" s="6"/>
      <c r="B109" s="4"/>
      <c r="C109" s="4"/>
      <c r="D109" s="4"/>
      <c r="E109" s="4"/>
      <c r="F109" s="4"/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5"/>
      <c r="U109" s="5"/>
      <c r="V109" s="5"/>
    </row>
    <row r="110" spans="1:22" x14ac:dyDescent="0.2">
      <c r="A110" s="6"/>
      <c r="B110" s="4"/>
      <c r="C110" s="4"/>
      <c r="D110" s="4"/>
      <c r="E110" s="4"/>
      <c r="F110" s="4"/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5"/>
      <c r="U110" s="5"/>
      <c r="V110" s="5"/>
    </row>
    <row r="111" spans="1:22" x14ac:dyDescent="0.2">
      <c r="A111" s="6"/>
      <c r="B111" s="4"/>
      <c r="C111" s="4"/>
      <c r="D111" s="4"/>
      <c r="E111" s="4"/>
      <c r="F111" s="4"/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5"/>
      <c r="U111" s="5"/>
      <c r="V111" s="5"/>
    </row>
    <row r="112" spans="1:22" x14ac:dyDescent="0.2">
      <c r="A112" s="6"/>
      <c r="B112" s="4"/>
      <c r="C112" s="4"/>
      <c r="D112" s="4"/>
      <c r="E112" s="4"/>
      <c r="F112" s="4"/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5"/>
      <c r="U112" s="5"/>
      <c r="V112" s="5"/>
    </row>
    <row r="113" spans="1:22" x14ac:dyDescent="0.2">
      <c r="A113" s="6"/>
      <c r="B113" s="4"/>
      <c r="C113" s="4"/>
      <c r="D113" s="4"/>
      <c r="E113" s="4"/>
      <c r="F113" s="4"/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5"/>
      <c r="U113" s="5"/>
      <c r="V113" s="5"/>
    </row>
    <row r="114" spans="1:22" x14ac:dyDescent="0.2">
      <c r="A114" s="6"/>
      <c r="B114" s="4"/>
      <c r="C114" s="4"/>
      <c r="D114" s="4"/>
      <c r="E114" s="4"/>
      <c r="F114" s="4"/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5"/>
      <c r="U114" s="5"/>
      <c r="V114" s="5"/>
    </row>
    <row r="115" spans="1:22" x14ac:dyDescent="0.2">
      <c r="A115" s="6"/>
      <c r="B115" s="4"/>
      <c r="C115" s="4"/>
      <c r="D115" s="4"/>
      <c r="E115" s="4"/>
      <c r="F115" s="4"/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5"/>
      <c r="U115" s="5"/>
      <c r="V115" s="5"/>
    </row>
    <row r="116" spans="1:22" x14ac:dyDescent="0.2">
      <c r="A116" s="6"/>
      <c r="B116" s="4"/>
      <c r="C116" s="4"/>
      <c r="D116" s="4"/>
      <c r="E116" s="4"/>
      <c r="F116" s="4"/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5"/>
      <c r="U116" s="5"/>
      <c r="V116" s="5"/>
    </row>
    <row r="117" spans="1:22" x14ac:dyDescent="0.2">
      <c r="A117" s="2"/>
      <c r="B117" s="4"/>
      <c r="C117" s="4"/>
      <c r="D117" s="4"/>
      <c r="E117" s="4"/>
      <c r="F117" s="4"/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5"/>
      <c r="U117" s="5"/>
      <c r="V117" s="5"/>
    </row>
    <row r="118" spans="1:22" x14ac:dyDescent="0.2">
      <c r="A118" s="2"/>
      <c r="B118" s="4"/>
      <c r="C118" s="4"/>
      <c r="D118" s="4"/>
      <c r="E118" s="4"/>
      <c r="F118" s="4"/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5"/>
      <c r="U118" s="5"/>
      <c r="V118" s="5"/>
    </row>
    <row r="119" spans="1:22" x14ac:dyDescent="0.2">
      <c r="A119" s="2"/>
      <c r="B119" s="4"/>
      <c r="C119" s="4"/>
      <c r="D119" s="4"/>
      <c r="E119" s="4"/>
      <c r="F119" s="4"/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5"/>
      <c r="U119" s="5"/>
      <c r="V119" s="5"/>
    </row>
    <row r="120" spans="1:22" x14ac:dyDescent="0.2">
      <c r="A120" s="2"/>
      <c r="B120" s="4"/>
      <c r="C120" s="4"/>
      <c r="D120" s="4"/>
      <c r="E120" s="4"/>
      <c r="F120" s="4"/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5"/>
      <c r="U120" s="5"/>
      <c r="V120" s="5"/>
    </row>
    <row r="121" spans="1:22" x14ac:dyDescent="0.2">
      <c r="A121" s="2"/>
      <c r="B121" s="4"/>
      <c r="C121" s="4"/>
      <c r="D121" s="4"/>
      <c r="E121" s="4"/>
      <c r="F121" s="4"/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5"/>
      <c r="U121" s="5"/>
      <c r="V121" s="5"/>
    </row>
    <row r="122" spans="1:22" x14ac:dyDescent="0.2">
      <c r="A122" s="2"/>
      <c r="B122" s="4"/>
      <c r="C122" s="4"/>
      <c r="D122" s="4"/>
      <c r="E122" s="4"/>
      <c r="F122" s="4"/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5"/>
      <c r="U122" s="5"/>
      <c r="V122" s="5"/>
    </row>
    <row r="123" spans="1:22" x14ac:dyDescent="0.2">
      <c r="A123" s="2"/>
      <c r="B123" s="4"/>
      <c r="C123" s="4"/>
      <c r="D123" s="4"/>
      <c r="E123" s="4"/>
      <c r="F123" s="4"/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5"/>
      <c r="U123" s="5"/>
      <c r="V123" s="5"/>
    </row>
    <row r="124" spans="1:22" x14ac:dyDescent="0.2">
      <c r="A124" s="2"/>
      <c r="B124" s="4"/>
      <c r="C124" s="4"/>
      <c r="D124" s="4"/>
      <c r="E124" s="4"/>
      <c r="F124" s="4"/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5"/>
      <c r="U124" s="5"/>
      <c r="V124" s="5"/>
    </row>
    <row r="125" spans="1:22" x14ac:dyDescent="0.2">
      <c r="A125" s="2"/>
      <c r="B125" s="4"/>
      <c r="C125" s="4"/>
      <c r="D125" s="4"/>
      <c r="E125" s="4"/>
      <c r="F125" s="4"/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5"/>
      <c r="U125" s="5"/>
      <c r="V125" s="5"/>
    </row>
    <row r="126" spans="1:22" x14ac:dyDescent="0.2">
      <c r="A126" s="2"/>
      <c r="B126" s="4"/>
      <c r="C126" s="4"/>
      <c r="D126" s="4"/>
      <c r="E126" s="4"/>
      <c r="F126" s="4"/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5"/>
      <c r="U126" s="5"/>
      <c r="V126" s="5"/>
    </row>
    <row r="127" spans="1:22" x14ac:dyDescent="0.2">
      <c r="A127" s="2"/>
      <c r="B127" s="4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5"/>
      <c r="U127" s="5"/>
      <c r="V127" s="5"/>
    </row>
    <row r="128" spans="1:22" x14ac:dyDescent="0.2">
      <c r="A128" s="2"/>
      <c r="B128" s="4"/>
      <c r="C128" s="4"/>
      <c r="D128" s="4"/>
      <c r="E128" s="4"/>
      <c r="F128" s="4"/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5"/>
      <c r="U128" s="5"/>
      <c r="V128" s="5"/>
    </row>
    <row r="129" spans="1:22" x14ac:dyDescent="0.2">
      <c r="A129" s="2"/>
      <c r="B129" s="4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5"/>
      <c r="U129" s="5"/>
      <c r="V129" s="5"/>
    </row>
    <row r="130" spans="1:22" x14ac:dyDescent="0.2">
      <c r="A130" s="2"/>
      <c r="B130" s="4"/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5"/>
      <c r="U130" s="5"/>
      <c r="V130" s="5"/>
    </row>
    <row r="131" spans="1:22" x14ac:dyDescent="0.2">
      <c r="A131" s="2"/>
      <c r="B131" s="4"/>
      <c r="C131" s="4"/>
      <c r="D131" s="4"/>
      <c r="E131" s="4"/>
      <c r="F131" s="4"/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5"/>
      <c r="U131" s="5"/>
      <c r="V131" s="5"/>
    </row>
    <row r="132" spans="1:22" x14ac:dyDescent="0.2">
      <c r="A132" s="2"/>
      <c r="B132" s="4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5"/>
      <c r="U132" s="5"/>
      <c r="V132" s="5"/>
    </row>
    <row r="133" spans="1:22" x14ac:dyDescent="0.2">
      <c r="A133" s="2"/>
      <c r="B133" s="4"/>
      <c r="C133" s="4"/>
      <c r="D133" s="4"/>
      <c r="E133" s="4"/>
      <c r="F133" s="4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5"/>
    </row>
    <row r="134" spans="1:22" x14ac:dyDescent="0.2">
      <c r="A134" s="2"/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8"/>
    </row>
    <row r="135" spans="1:22" x14ac:dyDescent="0.2">
      <c r="A135" s="2"/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8"/>
    </row>
    <row r="136" spans="1:22" x14ac:dyDescent="0.2">
      <c r="A136" s="2"/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8"/>
    </row>
    <row r="137" spans="1:22" x14ac:dyDescent="0.2">
      <c r="A137" s="6"/>
      <c r="B137" s="4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5"/>
      <c r="U137" s="5"/>
      <c r="V137" s="8"/>
    </row>
    <row r="138" spans="1:22" x14ac:dyDescent="0.2">
      <c r="A138" s="6"/>
      <c r="B138" s="4"/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5"/>
      <c r="U138" s="5"/>
      <c r="V138" s="8"/>
    </row>
    <row r="139" spans="1:22" x14ac:dyDescent="0.2">
      <c r="A139" s="6"/>
      <c r="B139" s="4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5"/>
      <c r="U139" s="5"/>
      <c r="V139" s="8"/>
    </row>
    <row r="140" spans="1:22" x14ac:dyDescent="0.2">
      <c r="A140" s="6"/>
      <c r="B140" s="4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5"/>
      <c r="U140" s="5"/>
      <c r="V140" s="8"/>
    </row>
    <row r="141" spans="1:22" x14ac:dyDescent="0.2">
      <c r="A141" s="6"/>
      <c r="B141" s="4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5"/>
      <c r="U141" s="5"/>
      <c r="V141" s="8"/>
    </row>
    <row r="142" spans="1:22" x14ac:dyDescent="0.2">
      <c r="A142" s="2"/>
      <c r="B142" s="4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5"/>
      <c r="U142" s="5"/>
      <c r="V142" s="8"/>
    </row>
    <row r="143" spans="1:22" x14ac:dyDescent="0.2">
      <c r="A143" s="2"/>
      <c r="B143" s="4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5"/>
      <c r="U143" s="5"/>
      <c r="V143" s="8"/>
    </row>
    <row r="144" spans="1:22" x14ac:dyDescent="0.2">
      <c r="A144" s="2"/>
      <c r="B144" s="4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5"/>
      <c r="U144" s="5"/>
      <c r="V144" s="8"/>
    </row>
    <row r="145" spans="1:22" x14ac:dyDescent="0.2">
      <c r="A145" s="2"/>
      <c r="B145" s="4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5"/>
      <c r="U145" s="5"/>
      <c r="V145" s="8"/>
    </row>
    <row r="146" spans="1:22" x14ac:dyDescent="0.2">
      <c r="A146" s="2"/>
      <c r="B146" s="4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5"/>
      <c r="U146" s="5"/>
      <c r="V146" s="8"/>
    </row>
    <row r="172" spans="1:3" x14ac:dyDescent="0.2">
      <c r="A172" t="e" cm="1">
        <f t="array" aca="1" ref="A172" ca="1">INDIRECT("'" &amp; E1 &amp; "'!$A$2:$A$66")</f>
        <v>#REF!</v>
      </c>
      <c r="B172" t="e" cm="1">
        <f t="array" aca="1" ref="B172" ca="1">INDIRECT("'" &amp; E1 &amp; "'!$B$2:$B$66")</f>
        <v>#REF!</v>
      </c>
      <c r="C172" t="e" cm="1">
        <f t="array" aca="1" ref="C172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2584A0-E101-DF4C-99AC-71E53D391949}">
  <sheetPr codeName="Sheet42"/>
  <dimension ref="A1:V172"/>
  <sheetViews>
    <sheetView topLeftCell="C1" workbookViewId="0">
      <pane ySplit="2" topLeftCell="A3" activePane="bottomLeft" state="frozen"/>
      <selection activeCell="N24" sqref="N24"/>
      <selection pane="bottomLeft" activeCell="N24" sqref="N24"/>
    </sheetView>
  </sheetViews>
  <sheetFormatPr baseColWidth="10" defaultRowHeight="16" x14ac:dyDescent="0.2"/>
  <cols>
    <col min="1" max="1" width="21.1640625" customWidth="1"/>
    <col min="2" max="2" width="15.83203125" customWidth="1"/>
    <col min="3" max="3" width="14" customWidth="1"/>
    <col min="4" max="4" width="14.33203125" customWidth="1"/>
    <col min="5" max="5" width="18.5" customWidth="1"/>
    <col min="6" max="6" width="21.5" customWidth="1"/>
    <col min="10" max="10" width="18.33203125" customWidth="1"/>
    <col min="11" max="11" width="16.6640625" customWidth="1"/>
    <col min="18" max="18" width="13" customWidth="1"/>
    <col min="19" max="19" width="16.83203125" customWidth="1"/>
  </cols>
  <sheetData>
    <row r="1" spans="1:22" x14ac:dyDescent="0.2">
      <c r="B1" s="72" t="s">
        <v>5</v>
      </c>
      <c r="C1" s="72"/>
      <c r="D1" s="72"/>
      <c r="E1" s="72"/>
      <c r="F1" s="72"/>
      <c r="G1" s="73" t="s">
        <v>6</v>
      </c>
      <c r="H1" s="73"/>
      <c r="I1" s="73"/>
      <c r="J1" s="73"/>
      <c r="K1" s="73"/>
      <c r="L1" s="74" t="s">
        <v>15</v>
      </c>
      <c r="M1" s="74"/>
      <c r="N1" s="74"/>
      <c r="O1" s="74"/>
      <c r="P1" s="74"/>
      <c r="Q1" s="74"/>
      <c r="R1" s="74"/>
      <c r="S1" s="74"/>
      <c r="T1" s="74"/>
      <c r="U1" s="74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235</v>
      </c>
      <c r="O2" s="1" t="s">
        <v>236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257</v>
      </c>
      <c r="U2" s="1" t="s">
        <v>258</v>
      </c>
      <c r="V2" s="1" t="s">
        <v>237</v>
      </c>
    </row>
    <row r="3" spans="1:22" x14ac:dyDescent="0.2">
      <c r="A3" s="16" t="s">
        <v>294</v>
      </c>
      <c r="B3" s="4">
        <v>17200</v>
      </c>
      <c r="C3" s="4">
        <v>81900</v>
      </c>
      <c r="D3" s="4">
        <v>-64700</v>
      </c>
      <c r="E3" s="4">
        <v>-2009620000</v>
      </c>
      <c r="F3" s="4">
        <f t="shared" ref="F3:F79" si="0">E3+F4</f>
        <v>18519553593</v>
      </c>
      <c r="K3">
        <f t="shared" ref="K3:K25" si="1">K4+J3</f>
        <v>183450000</v>
      </c>
      <c r="L3" s="4">
        <v>198</v>
      </c>
      <c r="M3" s="4">
        <v>152</v>
      </c>
      <c r="N3" s="4">
        <v>8</v>
      </c>
      <c r="O3" s="4">
        <v>4</v>
      </c>
      <c r="P3" s="4">
        <v>153500</v>
      </c>
      <c r="Q3" s="4">
        <v>126800</v>
      </c>
      <c r="R3" s="5">
        <v>1.4800000000000001E-2</v>
      </c>
      <c r="S3" s="4">
        <v>283100</v>
      </c>
      <c r="T3" s="4">
        <f t="shared" ref="T3:T70" si="2">AVERAGE(S4,S13)</f>
        <v>195453.5</v>
      </c>
      <c r="U3" s="4">
        <f t="shared" ref="U3:U72" si="3">MIN(S4:S8)</f>
        <v>45600</v>
      </c>
      <c r="V3" s="5">
        <v>2.2400000000000003E-2</v>
      </c>
    </row>
    <row r="4" spans="1:22" x14ac:dyDescent="0.2">
      <c r="A4" s="16" t="s">
        <v>293</v>
      </c>
      <c r="B4" s="4">
        <v>4200</v>
      </c>
      <c r="C4" s="4">
        <v>27700</v>
      </c>
      <c r="D4" s="4">
        <v>-23500</v>
      </c>
      <c r="E4" s="4">
        <v>-720920000</v>
      </c>
      <c r="F4" s="4">
        <f t="shared" si="0"/>
        <v>20529173593</v>
      </c>
      <c r="G4" s="4">
        <v>0</v>
      </c>
      <c r="H4" s="4">
        <v>0</v>
      </c>
      <c r="I4" s="4">
        <v>0</v>
      </c>
      <c r="J4" s="4">
        <v>183450000</v>
      </c>
      <c r="K4">
        <f t="shared" si="1"/>
        <v>183450000</v>
      </c>
      <c r="L4" s="4">
        <v>121</v>
      </c>
      <c r="M4" s="4">
        <v>147</v>
      </c>
      <c r="N4" s="4">
        <v>7</v>
      </c>
      <c r="O4" s="4">
        <v>7</v>
      </c>
      <c r="P4" s="4">
        <v>102200</v>
      </c>
      <c r="Q4" s="4">
        <v>131500</v>
      </c>
      <c r="R4" s="5">
        <v>2.18E-2</v>
      </c>
      <c r="S4" s="4">
        <v>233700</v>
      </c>
      <c r="T4" s="4">
        <f t="shared" si="2"/>
        <v>83409</v>
      </c>
      <c r="U4" s="4">
        <f t="shared" si="3"/>
        <v>45600</v>
      </c>
      <c r="V4" s="5">
        <v>2.7300000000000001E-2</v>
      </c>
    </row>
    <row r="5" spans="1:22" x14ac:dyDescent="0.2">
      <c r="A5" s="16" t="s">
        <v>292</v>
      </c>
      <c r="B5" s="4">
        <v>400</v>
      </c>
      <c r="C5" s="4">
        <v>28100</v>
      </c>
      <c r="D5" s="4">
        <v>-27700</v>
      </c>
      <c r="E5" s="4">
        <v>-832440000</v>
      </c>
      <c r="F5" s="4">
        <f t="shared" si="0"/>
        <v>21250093593</v>
      </c>
      <c r="K5">
        <f t="shared" si="1"/>
        <v>0</v>
      </c>
      <c r="L5" s="4">
        <v>20</v>
      </c>
      <c r="M5" s="4">
        <v>41</v>
      </c>
      <c r="N5" s="4">
        <v>0</v>
      </c>
      <c r="O5" s="4">
        <v>1</v>
      </c>
      <c r="P5" s="4">
        <v>11700</v>
      </c>
      <c r="Q5" s="4">
        <v>32300</v>
      </c>
      <c r="R5" s="5">
        <v>-6.6E-3</v>
      </c>
      <c r="S5" s="4">
        <v>47309</v>
      </c>
      <c r="T5" s="4">
        <f t="shared" si="2"/>
        <v>64645</v>
      </c>
      <c r="U5" s="4">
        <f t="shared" si="3"/>
        <v>45600</v>
      </c>
      <c r="V5" s="5">
        <v>1.66E-2</v>
      </c>
    </row>
    <row r="6" spans="1:22" x14ac:dyDescent="0.2">
      <c r="A6" s="16" t="s">
        <v>291</v>
      </c>
      <c r="B6" s="4">
        <v>8970</v>
      </c>
      <c r="C6" s="4">
        <v>1000</v>
      </c>
      <c r="D6" s="4">
        <v>7970</v>
      </c>
      <c r="E6" s="4">
        <v>238010000</v>
      </c>
      <c r="F6" s="4">
        <f t="shared" si="0"/>
        <v>22082533593</v>
      </c>
      <c r="K6">
        <f t="shared" si="1"/>
        <v>0</v>
      </c>
      <c r="L6" s="4">
        <v>40</v>
      </c>
      <c r="M6" s="4">
        <v>39</v>
      </c>
      <c r="N6" s="4">
        <v>2</v>
      </c>
      <c r="O6" s="4">
        <v>1</v>
      </c>
      <c r="P6" s="4">
        <v>28800</v>
      </c>
      <c r="Q6" s="4">
        <v>26100</v>
      </c>
      <c r="R6" s="5">
        <v>2.0400000000000001E-2</v>
      </c>
      <c r="S6" s="4">
        <v>54970</v>
      </c>
      <c r="T6" s="4">
        <f t="shared" si="2"/>
        <v>85650</v>
      </c>
      <c r="U6" s="4">
        <f t="shared" si="3"/>
        <v>45600</v>
      </c>
      <c r="V6" s="5">
        <v>2.3300000000000001E-2</v>
      </c>
    </row>
    <row r="7" spans="1:22" x14ac:dyDescent="0.2">
      <c r="A7" s="16" t="s">
        <v>288</v>
      </c>
      <c r="B7" s="4">
        <v>0</v>
      </c>
      <c r="C7" s="4">
        <v>900</v>
      </c>
      <c r="D7" s="4">
        <v>-900</v>
      </c>
      <c r="E7" s="4">
        <v>-26770000</v>
      </c>
      <c r="F7" s="4">
        <f t="shared" si="0"/>
        <v>21844523593</v>
      </c>
      <c r="K7">
        <f t="shared" si="1"/>
        <v>0</v>
      </c>
      <c r="L7" s="4">
        <v>25</v>
      </c>
      <c r="M7" s="4">
        <v>58</v>
      </c>
      <c r="N7" s="4">
        <v>0</v>
      </c>
      <c r="O7" s="4">
        <v>1</v>
      </c>
      <c r="P7" s="4">
        <v>5600</v>
      </c>
      <c r="Q7" s="4">
        <v>40000</v>
      </c>
      <c r="R7" s="5">
        <v>-8.3999999999999995E-3</v>
      </c>
      <c r="S7" s="4">
        <v>45600</v>
      </c>
      <c r="T7" s="4">
        <f t="shared" si="2"/>
        <v>87022.5</v>
      </c>
      <c r="U7" s="4">
        <f t="shared" si="3"/>
        <v>63103</v>
      </c>
      <c r="V7" s="5">
        <v>1.01E-2</v>
      </c>
    </row>
    <row r="8" spans="1:22" x14ac:dyDescent="0.2">
      <c r="A8" s="16" t="s">
        <v>287</v>
      </c>
      <c r="B8" s="4">
        <v>0</v>
      </c>
      <c r="C8" s="4">
        <v>1100</v>
      </c>
      <c r="D8" s="4">
        <v>-1100</v>
      </c>
      <c r="E8" s="4">
        <v>-32890000</v>
      </c>
      <c r="F8" s="4">
        <f t="shared" si="0"/>
        <v>21871293593</v>
      </c>
      <c r="K8">
        <f t="shared" si="1"/>
        <v>0</v>
      </c>
      <c r="L8" s="4">
        <v>61</v>
      </c>
      <c r="M8" s="4">
        <v>133</v>
      </c>
      <c r="N8" s="4">
        <v>1</v>
      </c>
      <c r="O8" s="4">
        <v>2</v>
      </c>
      <c r="P8" s="4">
        <v>38900</v>
      </c>
      <c r="Q8" s="4">
        <v>73600</v>
      </c>
      <c r="R8" s="5">
        <v>-1.6500000000000001E-2</v>
      </c>
      <c r="S8" s="4">
        <v>130724</v>
      </c>
      <c r="T8" s="4">
        <f t="shared" si="2"/>
        <v>100978.5</v>
      </c>
      <c r="U8" s="4">
        <f t="shared" si="3"/>
        <v>63103</v>
      </c>
      <c r="V8" s="5">
        <v>2.1400000000000002E-2</v>
      </c>
    </row>
    <row r="9" spans="1:22" x14ac:dyDescent="0.2">
      <c r="A9" s="16" t="s">
        <v>286</v>
      </c>
      <c r="B9" s="4">
        <v>1300</v>
      </c>
      <c r="C9" s="4">
        <v>200</v>
      </c>
      <c r="D9" s="4">
        <v>1100</v>
      </c>
      <c r="E9" s="4">
        <v>33730000</v>
      </c>
      <c r="F9" s="4">
        <f t="shared" si="0"/>
        <v>21904183593</v>
      </c>
      <c r="K9">
        <f t="shared" si="1"/>
        <v>0</v>
      </c>
      <c r="L9" s="4">
        <v>25</v>
      </c>
      <c r="M9" s="4">
        <v>86</v>
      </c>
      <c r="N9" s="4">
        <v>0</v>
      </c>
      <c r="O9" s="4">
        <v>1</v>
      </c>
      <c r="P9" s="4">
        <v>16900</v>
      </c>
      <c r="Q9" s="4">
        <v>46100</v>
      </c>
      <c r="R9" s="5">
        <v>-1.6000000000000001E-3</v>
      </c>
      <c r="S9" s="4">
        <v>63103</v>
      </c>
      <c r="T9" s="4">
        <f t="shared" si="2"/>
        <v>93149</v>
      </c>
      <c r="U9" s="4">
        <f t="shared" si="3"/>
        <v>83003</v>
      </c>
      <c r="V9" s="5">
        <v>1.8000000000000002E-2</v>
      </c>
    </row>
    <row r="10" spans="1:22" x14ac:dyDescent="0.2">
      <c r="A10" s="16" t="s">
        <v>281</v>
      </c>
      <c r="B10" s="4">
        <v>3200</v>
      </c>
      <c r="C10" s="4">
        <v>2200</v>
      </c>
      <c r="D10" s="4">
        <v>1000</v>
      </c>
      <c r="E10" s="4">
        <v>30980000</v>
      </c>
      <c r="F10" s="4">
        <f t="shared" si="0"/>
        <v>21870453593</v>
      </c>
      <c r="K10">
        <f t="shared" si="1"/>
        <v>0</v>
      </c>
      <c r="L10" s="4">
        <v>77</v>
      </c>
      <c r="M10" s="4">
        <v>121</v>
      </c>
      <c r="N10" s="4">
        <v>1</v>
      </c>
      <c r="O10" s="4">
        <v>2</v>
      </c>
      <c r="P10" s="4">
        <v>53200</v>
      </c>
      <c r="Q10" s="4">
        <v>94100</v>
      </c>
      <c r="R10" s="5">
        <v>-1.46E-2</v>
      </c>
      <c r="S10" s="4">
        <v>147780</v>
      </c>
      <c r="T10" s="4">
        <f t="shared" si="2"/>
        <v>168203.5</v>
      </c>
      <c r="U10" s="4">
        <f t="shared" si="3"/>
        <v>74320</v>
      </c>
      <c r="V10" s="5">
        <v>2.5899999999999999E-2</v>
      </c>
    </row>
    <row r="11" spans="1:22" x14ac:dyDescent="0.2">
      <c r="A11" s="16" t="s">
        <v>273</v>
      </c>
      <c r="B11" s="4">
        <v>1200</v>
      </c>
      <c r="C11" s="4">
        <v>0</v>
      </c>
      <c r="D11" s="4">
        <v>1200</v>
      </c>
      <c r="E11" s="4">
        <v>36820000</v>
      </c>
      <c r="F11" s="4">
        <f t="shared" si="0"/>
        <v>21839473593</v>
      </c>
      <c r="K11">
        <f t="shared" si="1"/>
        <v>0</v>
      </c>
      <c r="L11" s="4">
        <v>187</v>
      </c>
      <c r="M11" s="4">
        <v>193</v>
      </c>
      <c r="N11" s="4">
        <v>9</v>
      </c>
      <c r="O11" s="4">
        <v>4</v>
      </c>
      <c r="P11" s="4">
        <v>139600</v>
      </c>
      <c r="Q11" s="4">
        <v>132200</v>
      </c>
      <c r="R11" s="5">
        <v>2.1600000000000001E-2</v>
      </c>
      <c r="S11" s="4">
        <v>271900</v>
      </c>
      <c r="T11" s="4">
        <f t="shared" si="2"/>
        <v>51101.5</v>
      </c>
      <c r="U11" s="4">
        <f t="shared" si="3"/>
        <v>74320</v>
      </c>
      <c r="V11" s="5">
        <v>2.4399999999999998E-2</v>
      </c>
    </row>
    <row r="12" spans="1:22" x14ac:dyDescent="0.2">
      <c r="A12" s="16" t="s">
        <v>272</v>
      </c>
      <c r="B12" s="4">
        <v>2800</v>
      </c>
      <c r="C12" s="4">
        <v>0</v>
      </c>
      <c r="D12" s="4">
        <v>2800</v>
      </c>
      <c r="E12" s="4">
        <v>83770000</v>
      </c>
      <c r="F12" s="4">
        <f t="shared" si="0"/>
        <v>21802653593</v>
      </c>
      <c r="K12">
        <f t="shared" si="1"/>
        <v>0</v>
      </c>
      <c r="L12" s="4">
        <v>49</v>
      </c>
      <c r="M12" s="4">
        <v>78</v>
      </c>
      <c r="N12" s="4">
        <v>1</v>
      </c>
      <c r="O12" s="4">
        <v>0</v>
      </c>
      <c r="P12" s="4">
        <v>27200</v>
      </c>
      <c r="Q12" s="4">
        <v>46400</v>
      </c>
      <c r="R12" s="5">
        <v>1.6899999999999998E-2</v>
      </c>
      <c r="S12" s="4">
        <v>83003</v>
      </c>
      <c r="T12" s="4">
        <f t="shared" si="2"/>
        <v>92363</v>
      </c>
      <c r="U12" s="4">
        <f t="shared" si="3"/>
        <v>43321</v>
      </c>
      <c r="V12" s="5">
        <v>1.4999999999999999E-2</v>
      </c>
    </row>
    <row r="13" spans="1:22" x14ac:dyDescent="0.2">
      <c r="A13" s="16" t="s">
        <v>248</v>
      </c>
      <c r="B13" s="4">
        <v>200</v>
      </c>
      <c r="C13" s="4">
        <v>88605</v>
      </c>
      <c r="D13" s="4">
        <v>-88405</v>
      </c>
      <c r="E13" s="4">
        <v>-2617410000</v>
      </c>
      <c r="F13" s="4">
        <f t="shared" si="0"/>
        <v>21718883593</v>
      </c>
      <c r="K13">
        <f t="shared" si="1"/>
        <v>0</v>
      </c>
      <c r="L13" s="4">
        <v>59</v>
      </c>
      <c r="M13" s="4">
        <v>81</v>
      </c>
      <c r="N13" s="4">
        <v>5</v>
      </c>
      <c r="O13" s="4">
        <v>4</v>
      </c>
      <c r="P13" s="4">
        <v>64300</v>
      </c>
      <c r="Q13" s="4">
        <v>92900</v>
      </c>
      <c r="R13" s="5">
        <v>3.4000000000000002E-3</v>
      </c>
      <c r="S13" s="4">
        <v>157207</v>
      </c>
      <c r="T13" s="4">
        <f t="shared" si="2"/>
        <v>80305</v>
      </c>
      <c r="U13" s="4">
        <f t="shared" si="3"/>
        <v>43321</v>
      </c>
      <c r="V13" s="5">
        <v>1.34E-2</v>
      </c>
    </row>
    <row r="14" spans="1:22" x14ac:dyDescent="0.2">
      <c r="A14" s="16" t="s">
        <v>240</v>
      </c>
      <c r="B14" s="4">
        <v>1800</v>
      </c>
      <c r="C14" s="4">
        <v>6200</v>
      </c>
      <c r="D14" s="4">
        <v>-4400</v>
      </c>
      <c r="E14" s="4">
        <v>-130870000</v>
      </c>
      <c r="F14" s="4">
        <f t="shared" si="0"/>
        <v>24336293593</v>
      </c>
      <c r="K14">
        <f t="shared" si="1"/>
        <v>0</v>
      </c>
      <c r="L14" s="4">
        <v>46</v>
      </c>
      <c r="M14" s="4">
        <v>132</v>
      </c>
      <c r="N14" s="4">
        <v>2</v>
      </c>
      <c r="O14" s="4">
        <v>1</v>
      </c>
      <c r="P14" s="4">
        <v>36800</v>
      </c>
      <c r="Q14" s="4">
        <v>56100</v>
      </c>
      <c r="R14" s="5">
        <v>0</v>
      </c>
      <c r="S14" s="4">
        <v>119509</v>
      </c>
      <c r="T14" s="4">
        <f t="shared" si="2"/>
        <v>52235.5</v>
      </c>
      <c r="U14" s="4">
        <f t="shared" si="3"/>
        <v>38518</v>
      </c>
      <c r="V14" s="5">
        <v>1.84E-2</v>
      </c>
    </row>
    <row r="15" spans="1:22" x14ac:dyDescent="0.2">
      <c r="A15" s="16" t="s">
        <v>239</v>
      </c>
      <c r="B15" s="4">
        <v>300</v>
      </c>
      <c r="C15" s="4">
        <v>27100</v>
      </c>
      <c r="D15" s="4">
        <v>-26800</v>
      </c>
      <c r="E15" s="4">
        <v>-789080000</v>
      </c>
      <c r="F15" s="4">
        <f t="shared" si="0"/>
        <v>24467163593</v>
      </c>
      <c r="K15">
        <f t="shared" si="1"/>
        <v>0</v>
      </c>
      <c r="L15" s="4">
        <v>30</v>
      </c>
      <c r="M15" s="4">
        <v>163</v>
      </c>
      <c r="N15" s="4">
        <v>2</v>
      </c>
      <c r="O15" s="4">
        <v>0</v>
      </c>
      <c r="P15" s="4">
        <v>28200</v>
      </c>
      <c r="Q15" s="4">
        <v>46500</v>
      </c>
      <c r="R15" s="5">
        <v>0</v>
      </c>
      <c r="S15" s="4">
        <v>74320</v>
      </c>
      <c r="T15" s="4">
        <f t="shared" si="2"/>
        <v>104950</v>
      </c>
      <c r="U15" s="4">
        <f t="shared" si="3"/>
        <v>38518</v>
      </c>
      <c r="V15" s="5">
        <v>3.4000000000000002E-3</v>
      </c>
    </row>
    <row r="16" spans="1:22" x14ac:dyDescent="0.2">
      <c r="A16" s="16" t="s">
        <v>238</v>
      </c>
      <c r="B16" s="4">
        <v>0</v>
      </c>
      <c r="C16" s="4">
        <v>9800</v>
      </c>
      <c r="D16" s="4">
        <v>-9800</v>
      </c>
      <c r="E16" s="4">
        <v>-292630000</v>
      </c>
      <c r="F16" s="4">
        <f t="shared" si="0"/>
        <v>25256243593</v>
      </c>
      <c r="K16">
        <f t="shared" si="1"/>
        <v>0</v>
      </c>
      <c r="L16" s="4">
        <v>37</v>
      </c>
      <c r="M16" s="4">
        <v>187</v>
      </c>
      <c r="N16" s="4">
        <v>1</v>
      </c>
      <c r="O16" s="4">
        <v>3</v>
      </c>
      <c r="P16" s="4">
        <v>27700</v>
      </c>
      <c r="Q16" s="4">
        <v>88300</v>
      </c>
      <c r="R16" s="5">
        <v>-2.64E-2</v>
      </c>
      <c r="S16" s="4">
        <v>125700</v>
      </c>
      <c r="T16" s="4">
        <f t="shared" si="2"/>
        <v>47280.5</v>
      </c>
      <c r="U16" s="4">
        <f t="shared" si="3"/>
        <v>19200</v>
      </c>
      <c r="V16" s="5">
        <v>2.98E-2</v>
      </c>
    </row>
    <row r="17" spans="1:21" x14ac:dyDescent="0.2">
      <c r="A17" s="16" t="s">
        <v>234</v>
      </c>
      <c r="B17" s="4">
        <v>0</v>
      </c>
      <c r="C17" s="4">
        <v>100</v>
      </c>
      <c r="D17" s="4">
        <v>-100</v>
      </c>
      <c r="E17" s="4">
        <v>-3040000</v>
      </c>
      <c r="F17" s="4">
        <f t="shared" si="0"/>
        <v>25548873593</v>
      </c>
      <c r="K17">
        <f t="shared" si="1"/>
        <v>0</v>
      </c>
      <c r="L17" s="4">
        <v>54</v>
      </c>
      <c r="M17" s="4">
        <v>50</v>
      </c>
      <c r="N17" s="4">
        <v>1</v>
      </c>
      <c r="O17" s="4">
        <v>0</v>
      </c>
      <c r="P17" s="4">
        <v>3700</v>
      </c>
      <c r="Q17" s="4">
        <v>2400</v>
      </c>
      <c r="R17" s="5">
        <v>0.01</v>
      </c>
      <c r="S17" s="4">
        <v>43321</v>
      </c>
      <c r="T17" s="4">
        <f t="shared" si="2"/>
        <v>105615.5</v>
      </c>
      <c r="U17" s="4">
        <f t="shared" si="3"/>
        <v>19200</v>
      </c>
    </row>
    <row r="18" spans="1:21" x14ac:dyDescent="0.2">
      <c r="A18" s="16" t="s">
        <v>233</v>
      </c>
      <c r="B18" s="4">
        <v>6100</v>
      </c>
      <c r="C18" s="4">
        <v>600</v>
      </c>
      <c r="D18" s="4">
        <v>5500</v>
      </c>
      <c r="E18" s="4">
        <v>165960000</v>
      </c>
      <c r="F18" s="4">
        <f t="shared" si="0"/>
        <v>25551913593</v>
      </c>
      <c r="K18">
        <f t="shared" si="1"/>
        <v>0</v>
      </c>
      <c r="L18" s="4"/>
      <c r="M18" s="4"/>
      <c r="N18" s="4"/>
      <c r="O18" s="4"/>
      <c r="P18" s="4">
        <v>63400</v>
      </c>
      <c r="Q18" s="4">
        <v>43100</v>
      </c>
      <c r="R18" s="5">
        <v>2.0499999999999997E-2</v>
      </c>
      <c r="S18" s="4">
        <v>138854</v>
      </c>
      <c r="T18" s="4">
        <f t="shared" si="2"/>
        <v>39159.5</v>
      </c>
      <c r="U18" s="4">
        <f t="shared" si="3"/>
        <v>19200</v>
      </c>
    </row>
    <row r="19" spans="1:21" x14ac:dyDescent="0.2">
      <c r="A19" s="16" t="s">
        <v>232</v>
      </c>
      <c r="B19" s="4">
        <v>0</v>
      </c>
      <c r="C19" s="4">
        <v>0</v>
      </c>
      <c r="D19" s="4">
        <v>0</v>
      </c>
      <c r="E19" s="4">
        <v>0</v>
      </c>
      <c r="F19" s="4">
        <f t="shared" si="0"/>
        <v>25385953593</v>
      </c>
      <c r="K19">
        <f t="shared" si="1"/>
        <v>0</v>
      </c>
      <c r="L19" s="4"/>
      <c r="M19" s="4"/>
      <c r="N19" s="4"/>
      <c r="O19" s="4"/>
      <c r="P19" s="4">
        <v>4800</v>
      </c>
      <c r="Q19" s="4">
        <v>32500</v>
      </c>
      <c r="R19" s="5">
        <v>-1.6000000000000001E-3</v>
      </c>
      <c r="S19" s="4">
        <v>38518</v>
      </c>
      <c r="T19" s="4">
        <f t="shared" si="2"/>
        <v>73403.5</v>
      </c>
      <c r="U19" s="4">
        <f t="shared" si="3"/>
        <v>19200</v>
      </c>
    </row>
    <row r="20" spans="1:21" x14ac:dyDescent="0.2">
      <c r="A20" s="16" t="s">
        <v>231</v>
      </c>
      <c r="B20" s="4">
        <v>0</v>
      </c>
      <c r="C20" s="4">
        <v>10000</v>
      </c>
      <c r="D20" s="4">
        <v>-10000</v>
      </c>
      <c r="E20" s="4">
        <v>-295610000</v>
      </c>
      <c r="F20" s="4">
        <f t="shared" si="0"/>
        <v>25385953593</v>
      </c>
      <c r="K20">
        <f t="shared" si="1"/>
        <v>0</v>
      </c>
      <c r="L20" s="4"/>
      <c r="M20" s="4"/>
      <c r="N20" s="4"/>
      <c r="O20" s="4"/>
      <c r="P20" s="4">
        <v>23200</v>
      </c>
      <c r="Q20" s="4">
        <v>31000</v>
      </c>
      <c r="R20" s="5">
        <v>1.8E-3</v>
      </c>
      <c r="S20" s="4">
        <v>64507</v>
      </c>
      <c r="T20" s="4">
        <f t="shared" si="2"/>
        <v>26176</v>
      </c>
      <c r="U20" s="4">
        <f t="shared" si="3"/>
        <v>19200</v>
      </c>
    </row>
    <row r="21" spans="1:21" x14ac:dyDescent="0.2">
      <c r="A21" s="16" t="s">
        <v>230</v>
      </c>
      <c r="B21" s="4">
        <v>0</v>
      </c>
      <c r="C21" s="4">
        <v>0</v>
      </c>
      <c r="D21" s="4">
        <v>0</v>
      </c>
      <c r="E21" s="4">
        <v>0</v>
      </c>
      <c r="F21" s="4">
        <f t="shared" si="0"/>
        <v>25681563593</v>
      </c>
      <c r="K21">
        <f t="shared" si="1"/>
        <v>0</v>
      </c>
      <c r="L21" s="4"/>
      <c r="M21" s="4"/>
      <c r="N21" s="4"/>
      <c r="O21" s="4"/>
      <c r="P21" s="4">
        <v>3900</v>
      </c>
      <c r="Q21" s="4">
        <v>13600</v>
      </c>
      <c r="R21" s="5">
        <v>6.8999999999999999E-3</v>
      </c>
      <c r="S21" s="4">
        <v>19200</v>
      </c>
      <c r="T21" s="4">
        <f t="shared" si="2"/>
        <v>32472</v>
      </c>
      <c r="U21" s="4">
        <f t="shared" si="3"/>
        <v>27519</v>
      </c>
    </row>
    <row r="22" spans="1:21" x14ac:dyDescent="0.2">
      <c r="A22" s="16" t="s">
        <v>229</v>
      </c>
      <c r="B22" s="4">
        <v>0</v>
      </c>
      <c r="C22" s="4">
        <v>5000</v>
      </c>
      <c r="D22" s="4">
        <v>-5000</v>
      </c>
      <c r="E22" s="4">
        <v>-147540000</v>
      </c>
      <c r="F22" s="4">
        <f t="shared" si="0"/>
        <v>25681563593</v>
      </c>
      <c r="K22">
        <f t="shared" si="1"/>
        <v>0</v>
      </c>
      <c r="L22" s="4"/>
      <c r="M22" s="4"/>
      <c r="N22" s="4"/>
      <c r="O22" s="4"/>
      <c r="P22" s="4">
        <v>6700</v>
      </c>
      <c r="Q22" s="4">
        <v>19400</v>
      </c>
      <c r="R22" s="5">
        <v>5.1999999999999998E-3</v>
      </c>
      <c r="S22" s="4">
        <v>27519</v>
      </c>
      <c r="T22" s="4">
        <f t="shared" si="2"/>
        <v>63201.5</v>
      </c>
      <c r="U22" s="4">
        <f t="shared" si="3"/>
        <v>30151</v>
      </c>
    </row>
    <row r="23" spans="1:21" x14ac:dyDescent="0.2">
      <c r="A23" s="16" t="s">
        <v>228</v>
      </c>
      <c r="B23" s="4">
        <v>0</v>
      </c>
      <c r="C23" s="4">
        <v>700</v>
      </c>
      <c r="D23" s="4">
        <v>-700</v>
      </c>
      <c r="E23" s="4">
        <v>-20370000</v>
      </c>
      <c r="F23" s="4">
        <f t="shared" si="0"/>
        <v>25829103593</v>
      </c>
      <c r="K23">
        <f t="shared" si="1"/>
        <v>0</v>
      </c>
      <c r="L23" s="4"/>
      <c r="M23" s="4"/>
      <c r="N23" s="4"/>
      <c r="O23" s="4"/>
      <c r="P23" s="4">
        <v>8800</v>
      </c>
      <c r="Q23" s="4">
        <v>29100</v>
      </c>
      <c r="R23" s="5">
        <v>-8.5000000000000006E-3</v>
      </c>
      <c r="S23" s="4">
        <v>41101</v>
      </c>
      <c r="T23" s="4">
        <f t="shared" si="2"/>
        <v>109047</v>
      </c>
      <c r="U23" s="4">
        <f t="shared" si="3"/>
        <v>30151</v>
      </c>
    </row>
    <row r="24" spans="1:21" x14ac:dyDescent="0.2">
      <c r="A24" s="16" t="s">
        <v>222</v>
      </c>
      <c r="B24" s="4">
        <v>300</v>
      </c>
      <c r="C24" s="4">
        <v>0</v>
      </c>
      <c r="D24" s="4">
        <v>300</v>
      </c>
      <c r="E24" s="4">
        <v>8790000</v>
      </c>
      <c r="F24" s="4">
        <f t="shared" si="0"/>
        <v>25849473593</v>
      </c>
      <c r="K24">
        <f t="shared" si="1"/>
        <v>0</v>
      </c>
      <c r="L24" s="4"/>
      <c r="M24" s="4"/>
      <c r="N24" s="4"/>
      <c r="O24" s="4"/>
      <c r="P24" s="4">
        <v>4700</v>
      </c>
      <c r="Q24" s="4">
        <v>16200</v>
      </c>
      <c r="R24" s="5">
        <v>-8.3999999999999995E-3</v>
      </c>
      <c r="S24" s="4">
        <v>30151</v>
      </c>
      <c r="T24" s="4">
        <f t="shared" si="2"/>
        <v>97013</v>
      </c>
      <c r="U24" s="4">
        <f t="shared" si="3"/>
        <v>39801</v>
      </c>
    </row>
    <row r="25" spans="1:21" x14ac:dyDescent="0.2">
      <c r="A25" s="16" t="s">
        <v>213</v>
      </c>
      <c r="B25" s="4">
        <v>0</v>
      </c>
      <c r="C25" s="4">
        <v>9000</v>
      </c>
      <c r="D25" s="4">
        <v>-9000</v>
      </c>
      <c r="E25" s="4">
        <v>-263250000</v>
      </c>
      <c r="F25" s="4">
        <f t="shared" si="0"/>
        <v>25840683593</v>
      </c>
      <c r="K25">
        <f t="shared" si="1"/>
        <v>0</v>
      </c>
      <c r="R25" s="5">
        <v>-8.3000000000000001E-3</v>
      </c>
      <c r="S25" s="4">
        <v>84200</v>
      </c>
      <c r="T25" s="4">
        <f t="shared" si="2"/>
        <v>64690</v>
      </c>
      <c r="U25" s="4">
        <f t="shared" si="3"/>
        <v>33152</v>
      </c>
    </row>
    <row r="26" spans="1:21" x14ac:dyDescent="0.2">
      <c r="A26" s="16" t="s">
        <v>212</v>
      </c>
      <c r="B26" s="4">
        <v>0</v>
      </c>
      <c r="C26" s="4">
        <v>2500</v>
      </c>
      <c r="D26" s="4">
        <v>-2500</v>
      </c>
      <c r="E26" s="4">
        <v>-74910000</v>
      </c>
      <c r="F26" s="4">
        <f t="shared" si="0"/>
        <v>26103933593</v>
      </c>
      <c r="K26">
        <f>K27+J26</f>
        <v>0</v>
      </c>
      <c r="R26" s="5">
        <v>-1.6500000000000001E-2</v>
      </c>
      <c r="S26" s="4">
        <v>51240</v>
      </c>
      <c r="T26" s="4">
        <f t="shared" si="2"/>
        <v>88642.5</v>
      </c>
      <c r="U26" s="4">
        <f t="shared" si="3"/>
        <v>33152</v>
      </c>
    </row>
    <row r="27" spans="1:21" x14ac:dyDescent="0.2">
      <c r="A27" s="16" t="s">
        <v>211</v>
      </c>
      <c r="B27" s="4">
        <v>20000</v>
      </c>
      <c r="C27" s="4">
        <v>1720</v>
      </c>
      <c r="D27" s="4">
        <v>18280</v>
      </c>
      <c r="E27" s="4">
        <v>550380000</v>
      </c>
      <c r="F27" s="4">
        <f t="shared" si="0"/>
        <v>26178843593</v>
      </c>
      <c r="K27">
        <f>J27+K29</f>
        <v>0</v>
      </c>
      <c r="R27" s="5">
        <v>1.1699999999999999E-2</v>
      </c>
      <c r="S27" s="4">
        <v>72377</v>
      </c>
      <c r="T27" s="4">
        <f t="shared" si="2"/>
        <v>77447</v>
      </c>
      <c r="U27" s="4">
        <f t="shared" si="3"/>
        <v>33152</v>
      </c>
    </row>
    <row r="28" spans="1:21" x14ac:dyDescent="0.2">
      <c r="A28" s="16" t="s">
        <v>210</v>
      </c>
      <c r="B28" s="4">
        <v>23100</v>
      </c>
      <c r="C28" s="4">
        <v>4700</v>
      </c>
      <c r="D28" s="4">
        <v>18400</v>
      </c>
      <c r="E28" s="4">
        <v>554360000</v>
      </c>
      <c r="F28" s="4">
        <f t="shared" si="0"/>
        <v>25628463593</v>
      </c>
      <c r="R28" s="5">
        <v>-3.3E-3</v>
      </c>
      <c r="S28" s="4">
        <v>39801</v>
      </c>
      <c r="T28" s="4">
        <f t="shared" si="2"/>
        <v>100050.5</v>
      </c>
      <c r="U28" s="4">
        <f t="shared" si="3"/>
        <v>33152</v>
      </c>
    </row>
    <row r="29" spans="1:21" x14ac:dyDescent="0.2">
      <c r="A29" s="16" t="s">
        <v>209</v>
      </c>
      <c r="B29" s="4">
        <v>222343</v>
      </c>
      <c r="C29" s="4">
        <v>231143</v>
      </c>
      <c r="D29" s="4">
        <v>-8800</v>
      </c>
      <c r="E29" s="4">
        <v>-267140000</v>
      </c>
      <c r="F29" s="4">
        <f t="shared" si="0"/>
        <v>25074103593</v>
      </c>
      <c r="K29">
        <f>J29</f>
        <v>0</v>
      </c>
      <c r="R29" s="5">
        <v>-1.47E-2</v>
      </c>
      <c r="S29" s="4">
        <v>82300</v>
      </c>
      <c r="T29" s="4">
        <f t="shared" si="2"/>
        <v>38371.5</v>
      </c>
      <c r="U29" s="4">
        <f t="shared" si="3"/>
        <v>33152</v>
      </c>
    </row>
    <row r="30" spans="1:21" x14ac:dyDescent="0.2">
      <c r="A30" s="16" t="s">
        <v>208</v>
      </c>
      <c r="B30" s="4">
        <v>1900</v>
      </c>
      <c r="C30" s="4">
        <v>400</v>
      </c>
      <c r="D30" s="4">
        <v>1500</v>
      </c>
      <c r="E30" s="4">
        <v>45700000</v>
      </c>
      <c r="F30" s="4">
        <f t="shared" si="0"/>
        <v>25341243593</v>
      </c>
      <c r="R30" s="5">
        <v>1.1699999999999999E-2</v>
      </c>
      <c r="S30" s="4">
        <v>33152</v>
      </c>
      <c r="T30" s="4">
        <f t="shared" si="2"/>
        <v>50968.5</v>
      </c>
      <c r="U30" s="4">
        <f t="shared" si="3"/>
        <v>37425</v>
      </c>
    </row>
    <row r="31" spans="1:21" x14ac:dyDescent="0.2">
      <c r="A31" s="16" t="s">
        <v>207</v>
      </c>
      <c r="B31" s="4">
        <v>500</v>
      </c>
      <c r="C31" s="4">
        <v>800</v>
      </c>
      <c r="D31" s="4">
        <v>-300</v>
      </c>
      <c r="E31" s="4">
        <v>-8940000</v>
      </c>
      <c r="F31" s="4">
        <f t="shared" si="0"/>
        <v>25295543593</v>
      </c>
      <c r="R31" s="5">
        <v>-4.8999999999999998E-3</v>
      </c>
      <c r="S31" s="4">
        <v>37425</v>
      </c>
      <c r="T31" s="4">
        <f t="shared" si="2"/>
        <v>75252</v>
      </c>
      <c r="U31" s="4">
        <f t="shared" si="3"/>
        <v>78140</v>
      </c>
    </row>
    <row r="32" spans="1:21" x14ac:dyDescent="0.2">
      <c r="A32" s="16" t="s">
        <v>206</v>
      </c>
      <c r="B32" s="4">
        <v>0</v>
      </c>
      <c r="C32" s="4">
        <v>1300</v>
      </c>
      <c r="D32" s="4">
        <v>-1300</v>
      </c>
      <c r="E32" s="4">
        <v>-39620000</v>
      </c>
      <c r="F32" s="4">
        <f t="shared" si="0"/>
        <v>25304483593</v>
      </c>
      <c r="R32" s="5">
        <v>-9.7999999999999997E-3</v>
      </c>
      <c r="S32" s="4">
        <v>85302</v>
      </c>
      <c r="T32" s="4">
        <f t="shared" si="2"/>
        <v>207156.5</v>
      </c>
      <c r="U32" s="4">
        <f t="shared" si="3"/>
        <v>78140</v>
      </c>
    </row>
    <row r="33" spans="1:21" x14ac:dyDescent="0.2">
      <c r="A33" s="16" t="s">
        <v>205</v>
      </c>
      <c r="B33" s="4">
        <v>1000</v>
      </c>
      <c r="C33" s="4">
        <v>10170</v>
      </c>
      <c r="D33" s="4">
        <v>-9170</v>
      </c>
      <c r="E33" s="4">
        <v>-277950000</v>
      </c>
      <c r="F33" s="4">
        <f t="shared" si="0"/>
        <v>25344103593</v>
      </c>
      <c r="R33" s="5">
        <v>-1.9199999999999998E-2</v>
      </c>
      <c r="S33" s="4">
        <v>187943</v>
      </c>
      <c r="T33" s="4">
        <f t="shared" si="2"/>
        <v>161063.5</v>
      </c>
      <c r="U33" s="4">
        <f t="shared" si="3"/>
        <v>78140</v>
      </c>
    </row>
    <row r="34" spans="1:21" x14ac:dyDescent="0.2">
      <c r="A34" s="16" t="s">
        <v>204</v>
      </c>
      <c r="B34" s="4">
        <v>2100</v>
      </c>
      <c r="C34" s="4">
        <v>0</v>
      </c>
      <c r="D34" s="4">
        <v>2100</v>
      </c>
      <c r="E34" s="4">
        <v>65280000</v>
      </c>
      <c r="F34" s="4">
        <f t="shared" si="0"/>
        <v>25622053593</v>
      </c>
      <c r="R34" s="5">
        <v>9.7999999999999997E-3</v>
      </c>
      <c r="S34" s="4">
        <v>109826</v>
      </c>
      <c r="T34" s="4">
        <f t="shared" si="2"/>
        <v>120387</v>
      </c>
      <c r="U34" s="4">
        <f t="shared" si="3"/>
        <v>43591</v>
      </c>
    </row>
    <row r="35" spans="1:21" x14ac:dyDescent="0.2">
      <c r="A35" s="16" t="s">
        <v>203</v>
      </c>
      <c r="B35" s="4">
        <v>3300</v>
      </c>
      <c r="C35" s="4">
        <v>800</v>
      </c>
      <c r="D35" s="4">
        <v>2500</v>
      </c>
      <c r="E35" s="4">
        <v>76930000</v>
      </c>
      <c r="F35" s="4">
        <f t="shared" si="0"/>
        <v>25556773593</v>
      </c>
      <c r="R35" s="5">
        <v>0</v>
      </c>
      <c r="S35" s="4">
        <v>78140</v>
      </c>
      <c r="T35" s="4">
        <f t="shared" si="2"/>
        <v>172046</v>
      </c>
      <c r="U35" s="4">
        <f t="shared" si="3"/>
        <v>43591</v>
      </c>
    </row>
    <row r="36" spans="1:21" x14ac:dyDescent="0.2">
      <c r="A36" s="16" t="s">
        <v>202</v>
      </c>
      <c r="B36" s="4">
        <v>10900</v>
      </c>
      <c r="C36" s="4">
        <v>1000</v>
      </c>
      <c r="D36" s="4">
        <v>9900</v>
      </c>
      <c r="E36" s="4">
        <v>305200000</v>
      </c>
      <c r="F36" s="4">
        <f t="shared" si="0"/>
        <v>25479843593</v>
      </c>
      <c r="R36" s="5">
        <v>1.9900000000000001E-2</v>
      </c>
      <c r="S36" s="4">
        <v>104908</v>
      </c>
      <c r="T36" s="4">
        <f t="shared" si="2"/>
        <v>158732.5</v>
      </c>
      <c r="U36" s="4">
        <f t="shared" si="3"/>
        <v>43591</v>
      </c>
    </row>
    <row r="37" spans="1:21" x14ac:dyDescent="0.2">
      <c r="A37" s="16" t="s">
        <v>201</v>
      </c>
      <c r="B37" s="4">
        <v>6900</v>
      </c>
      <c r="C37" s="4">
        <v>6800</v>
      </c>
      <c r="D37" s="4">
        <v>100</v>
      </c>
      <c r="E37" s="4">
        <v>4050000</v>
      </c>
      <c r="F37" s="4">
        <f t="shared" si="0"/>
        <v>25174643593</v>
      </c>
      <c r="R37" s="5">
        <v>0.01</v>
      </c>
      <c r="S37" s="4">
        <v>115093</v>
      </c>
      <c r="T37" s="4">
        <f t="shared" si="2"/>
        <v>148652</v>
      </c>
      <c r="U37" s="4">
        <f t="shared" si="3"/>
        <v>43591</v>
      </c>
    </row>
    <row r="38" spans="1:21" x14ac:dyDescent="0.2">
      <c r="A38" s="16" t="s">
        <v>200</v>
      </c>
      <c r="B38" s="4">
        <v>1200</v>
      </c>
      <c r="C38" s="4">
        <v>2700</v>
      </c>
      <c r="D38" s="4">
        <v>-1500</v>
      </c>
      <c r="E38" s="4">
        <v>-45850000</v>
      </c>
      <c r="F38" s="4">
        <f t="shared" si="0"/>
        <v>25170593593</v>
      </c>
      <c r="R38" s="5">
        <v>0</v>
      </c>
      <c r="S38" s="4">
        <v>117801</v>
      </c>
      <c r="T38" s="4">
        <f t="shared" si="2"/>
        <v>53749</v>
      </c>
      <c r="U38" s="4">
        <f t="shared" si="3"/>
        <v>43591</v>
      </c>
    </row>
    <row r="39" spans="1:21" x14ac:dyDescent="0.2">
      <c r="A39" s="16" t="s">
        <v>199</v>
      </c>
      <c r="B39" s="4">
        <v>0</v>
      </c>
      <c r="C39" s="4">
        <v>200</v>
      </c>
      <c r="D39" s="4">
        <v>-200</v>
      </c>
      <c r="E39" s="4">
        <v>-6020000</v>
      </c>
      <c r="F39" s="4">
        <f t="shared" si="0"/>
        <v>25216443593</v>
      </c>
      <c r="R39" s="5">
        <v>0</v>
      </c>
      <c r="S39" s="4">
        <v>43591</v>
      </c>
      <c r="T39" s="4">
        <f t="shared" si="2"/>
        <v>120706.5</v>
      </c>
      <c r="U39" s="4">
        <f t="shared" si="3"/>
        <v>64512</v>
      </c>
    </row>
    <row r="40" spans="1:21" x14ac:dyDescent="0.2">
      <c r="A40" s="16" t="s">
        <v>198</v>
      </c>
      <c r="B40" s="4">
        <v>1700</v>
      </c>
      <c r="C40" s="4">
        <v>500</v>
      </c>
      <c r="D40" s="4">
        <v>1200</v>
      </c>
      <c r="E40" s="4">
        <v>35410000</v>
      </c>
      <c r="F40" s="4">
        <f t="shared" si="0"/>
        <v>25222463593</v>
      </c>
      <c r="R40" s="5">
        <v>0</v>
      </c>
      <c r="S40" s="4">
        <v>64512</v>
      </c>
      <c r="T40" s="4">
        <f t="shared" si="2"/>
        <v>121451</v>
      </c>
      <c r="U40" s="4">
        <f t="shared" si="3"/>
        <v>65202</v>
      </c>
    </row>
    <row r="41" spans="1:21" x14ac:dyDescent="0.2">
      <c r="A41" s="16" t="s">
        <v>197</v>
      </c>
      <c r="B41" s="4">
        <v>100</v>
      </c>
      <c r="C41" s="4">
        <v>0</v>
      </c>
      <c r="D41" s="4">
        <v>100</v>
      </c>
      <c r="E41" s="4">
        <v>3050000</v>
      </c>
      <c r="F41" s="4">
        <f t="shared" si="0"/>
        <v>25187053593</v>
      </c>
      <c r="R41" s="5">
        <v>-1.6299999999999999E-2</v>
      </c>
      <c r="S41" s="4">
        <v>65202</v>
      </c>
      <c r="T41" s="4">
        <f t="shared" si="2"/>
        <v>137838.5</v>
      </c>
      <c r="U41" s="4">
        <f t="shared" si="3"/>
        <v>162634</v>
      </c>
    </row>
    <row r="42" spans="1:21" x14ac:dyDescent="0.2">
      <c r="A42" s="16" t="s">
        <v>196</v>
      </c>
      <c r="B42" s="4">
        <v>5300</v>
      </c>
      <c r="C42" s="4">
        <v>5000</v>
      </c>
      <c r="D42" s="4">
        <v>300</v>
      </c>
      <c r="E42" s="4">
        <v>8510000</v>
      </c>
      <c r="F42" s="4">
        <f t="shared" si="0"/>
        <v>25184003593</v>
      </c>
      <c r="R42" s="5">
        <v>6.7000000000000002E-3</v>
      </c>
      <c r="S42" s="4">
        <v>226370</v>
      </c>
      <c r="T42" s="4">
        <f t="shared" si="2"/>
        <v>175859</v>
      </c>
      <c r="U42" s="4">
        <f t="shared" si="3"/>
        <v>162634</v>
      </c>
    </row>
    <row r="43" spans="1:21" x14ac:dyDescent="0.2">
      <c r="A43" s="16" t="s">
        <v>195</v>
      </c>
      <c r="B43" s="4">
        <v>5900</v>
      </c>
      <c r="C43" s="4">
        <v>1100</v>
      </c>
      <c r="D43" s="4">
        <v>4800</v>
      </c>
      <c r="E43" s="4">
        <v>148530000</v>
      </c>
      <c r="F43" s="4">
        <f t="shared" si="0"/>
        <v>25175493593</v>
      </c>
      <c r="R43" s="5">
        <v>-2.1000000000000001E-2</v>
      </c>
      <c r="S43" s="4">
        <v>212301</v>
      </c>
      <c r="T43" s="4">
        <f t="shared" si="2"/>
        <v>127840.5</v>
      </c>
      <c r="U43" s="4">
        <f t="shared" si="3"/>
        <v>63907</v>
      </c>
    </row>
    <row r="44" spans="1:21" x14ac:dyDescent="0.2">
      <c r="A44" s="16" t="s">
        <v>194</v>
      </c>
      <c r="B44" s="4">
        <v>3400</v>
      </c>
      <c r="C44" s="4">
        <v>5600</v>
      </c>
      <c r="D44" s="4">
        <v>-2200</v>
      </c>
      <c r="E44" s="4">
        <v>-69750000</v>
      </c>
      <c r="F44" s="4">
        <f t="shared" si="0"/>
        <v>25026963593</v>
      </c>
      <c r="R44" s="5">
        <v>-8.0000000000000002E-3</v>
      </c>
      <c r="S44" s="4">
        <v>162634</v>
      </c>
      <c r="T44" s="4">
        <f t="shared" si="2"/>
        <v>193296</v>
      </c>
      <c r="U44" s="4">
        <f t="shared" si="3"/>
        <v>63907</v>
      </c>
    </row>
    <row r="45" spans="1:21" x14ac:dyDescent="0.2">
      <c r="A45" s="16" t="s">
        <v>193</v>
      </c>
      <c r="B45" s="4">
        <v>0</v>
      </c>
      <c r="C45" s="4">
        <v>1100</v>
      </c>
      <c r="D45" s="4">
        <v>-1100</v>
      </c>
      <c r="E45" s="4">
        <v>-34355194</v>
      </c>
      <c r="F45" s="4">
        <f t="shared" si="0"/>
        <v>25096713593</v>
      </c>
      <c r="R45" s="5">
        <v>8.1000000000000013E-3</v>
      </c>
      <c r="S45" s="4">
        <v>239184</v>
      </c>
      <c r="T45" s="4">
        <f t="shared" si="2"/>
        <v>199040.5</v>
      </c>
      <c r="U45" s="4">
        <f t="shared" si="3"/>
        <v>63907</v>
      </c>
    </row>
    <row r="46" spans="1:21" x14ac:dyDescent="0.2">
      <c r="A46" s="16" t="s">
        <v>192</v>
      </c>
      <c r="B46" s="4">
        <v>3900</v>
      </c>
      <c r="C46" s="4">
        <v>800</v>
      </c>
      <c r="D46" s="4">
        <v>3100</v>
      </c>
      <c r="E46" s="4">
        <v>94860000</v>
      </c>
      <c r="F46" s="4">
        <f t="shared" si="0"/>
        <v>25131068787</v>
      </c>
      <c r="R46" s="5">
        <v>2.6600000000000002E-2</v>
      </c>
      <c r="S46" s="4">
        <v>202372</v>
      </c>
      <c r="T46" s="4">
        <f t="shared" si="2"/>
        <v>168630.5</v>
      </c>
      <c r="U46" s="4">
        <f t="shared" si="3"/>
        <v>49307</v>
      </c>
    </row>
    <row r="47" spans="1:21" x14ac:dyDescent="0.2">
      <c r="A47" s="16" t="s">
        <v>191</v>
      </c>
      <c r="B47" s="4">
        <v>0</v>
      </c>
      <c r="C47" s="4">
        <v>400</v>
      </c>
      <c r="D47" s="4">
        <v>-400</v>
      </c>
      <c r="E47" s="4">
        <v>-12080000</v>
      </c>
      <c r="F47" s="4">
        <f t="shared" si="0"/>
        <v>25036208787</v>
      </c>
      <c r="R47" s="5">
        <v>1.3500000000000002E-2</v>
      </c>
      <c r="S47" s="4">
        <v>179503</v>
      </c>
      <c r="T47" s="4">
        <f t="shared" si="2"/>
        <v>99108</v>
      </c>
      <c r="U47" s="4">
        <f t="shared" si="3"/>
        <v>49307</v>
      </c>
    </row>
    <row r="48" spans="1:21" x14ac:dyDescent="0.2">
      <c r="A48" s="16" t="s">
        <v>190</v>
      </c>
      <c r="B48" s="4">
        <v>2</v>
      </c>
      <c r="C48" s="4">
        <v>100</v>
      </c>
      <c r="D48" s="4">
        <v>-98</v>
      </c>
      <c r="E48" s="4">
        <v>-2930000</v>
      </c>
      <c r="F48" s="4">
        <f t="shared" si="0"/>
        <v>25048288787</v>
      </c>
      <c r="R48" s="5">
        <v>-5.0000000000000001E-3</v>
      </c>
      <c r="S48" s="4">
        <v>63907</v>
      </c>
      <c r="T48" s="4">
        <f t="shared" si="2"/>
        <v>231488</v>
      </c>
      <c r="U48" s="4">
        <f t="shared" si="3"/>
        <v>49307</v>
      </c>
    </row>
    <row r="49" spans="1:21" x14ac:dyDescent="0.2">
      <c r="A49" s="16" t="s">
        <v>189</v>
      </c>
      <c r="B49" s="4">
        <v>31800</v>
      </c>
      <c r="C49" s="4">
        <v>300</v>
      </c>
      <c r="D49" s="4">
        <v>31500</v>
      </c>
      <c r="E49" s="4">
        <v>953240000</v>
      </c>
      <c r="F49" s="4">
        <f t="shared" si="0"/>
        <v>25051218787</v>
      </c>
      <c r="R49" s="5">
        <v>0</v>
      </c>
      <c r="S49" s="4">
        <v>176901</v>
      </c>
      <c r="T49" s="4">
        <f t="shared" si="2"/>
        <v>144654</v>
      </c>
      <c r="U49" s="4">
        <f t="shared" si="3"/>
        <v>49307</v>
      </c>
    </row>
    <row r="50" spans="1:21" x14ac:dyDescent="0.2">
      <c r="A50" s="16" t="s">
        <v>188</v>
      </c>
      <c r="B50" s="4">
        <v>0</v>
      </c>
      <c r="C50" s="4">
        <v>15000</v>
      </c>
      <c r="D50" s="4">
        <v>-15000</v>
      </c>
      <c r="E50" s="4">
        <v>-445000000</v>
      </c>
      <c r="F50" s="4">
        <f t="shared" si="0"/>
        <v>24097978787</v>
      </c>
      <c r="R50" s="5">
        <v>2.23E-2</v>
      </c>
      <c r="S50" s="4">
        <v>177700</v>
      </c>
      <c r="T50" s="4">
        <f t="shared" si="2"/>
        <v>149720</v>
      </c>
      <c r="U50" s="4">
        <f t="shared" si="3"/>
        <v>49307</v>
      </c>
    </row>
    <row r="51" spans="1:21" x14ac:dyDescent="0.2">
      <c r="A51" s="16" t="s">
        <v>187</v>
      </c>
      <c r="B51" s="4">
        <v>100</v>
      </c>
      <c r="C51" s="4">
        <v>2000</v>
      </c>
      <c r="D51" s="4">
        <v>-1900</v>
      </c>
      <c r="E51" s="4">
        <v>-55880000</v>
      </c>
      <c r="F51" s="4">
        <f t="shared" si="0"/>
        <v>24542978787</v>
      </c>
      <c r="R51" s="5">
        <v>-1.18E-2</v>
      </c>
      <c r="S51" s="4">
        <v>49307</v>
      </c>
      <c r="T51" s="4">
        <f t="shared" si="2"/>
        <v>152011.5</v>
      </c>
      <c r="U51" s="4">
        <f t="shared" si="3"/>
        <v>93047</v>
      </c>
    </row>
    <row r="52" spans="1:21" x14ac:dyDescent="0.2">
      <c r="A52" s="16" t="s">
        <v>186</v>
      </c>
      <c r="B52" s="4">
        <v>600</v>
      </c>
      <c r="C52" s="4">
        <v>900</v>
      </c>
      <c r="D52" s="4">
        <v>-300</v>
      </c>
      <c r="E52" s="4">
        <v>-8810000</v>
      </c>
      <c r="F52" s="4">
        <f t="shared" si="0"/>
        <v>24598858787</v>
      </c>
      <c r="R52" s="5">
        <v>-2.3099999999999999E-2</v>
      </c>
      <c r="S52" s="4">
        <v>139417</v>
      </c>
      <c r="T52" s="4">
        <f t="shared" si="2"/>
        <v>129481</v>
      </c>
      <c r="U52" s="4">
        <f t="shared" si="3"/>
        <v>93047</v>
      </c>
    </row>
    <row r="53" spans="1:21" x14ac:dyDescent="0.2">
      <c r="A53" s="16" t="s">
        <v>185</v>
      </c>
      <c r="B53" s="4">
        <v>8700</v>
      </c>
      <c r="C53" s="4">
        <v>7800</v>
      </c>
      <c r="D53" s="4">
        <v>900</v>
      </c>
      <c r="E53" s="4">
        <v>26980000</v>
      </c>
      <c r="F53" s="4">
        <f t="shared" si="0"/>
        <v>24607668787</v>
      </c>
      <c r="R53" s="5">
        <v>3.4000000000000002E-3</v>
      </c>
      <c r="S53" s="4">
        <v>93047</v>
      </c>
      <c r="T53" s="4">
        <f t="shared" si="2"/>
        <v>318967</v>
      </c>
      <c r="U53" s="4">
        <f t="shared" si="3"/>
        <v>134309</v>
      </c>
    </row>
    <row r="54" spans="1:21" x14ac:dyDescent="0.2">
      <c r="A54" s="16" t="s">
        <v>184</v>
      </c>
      <c r="B54" s="4">
        <v>3100</v>
      </c>
      <c r="C54" s="4">
        <v>3000</v>
      </c>
      <c r="D54" s="4">
        <v>100</v>
      </c>
      <c r="E54" s="4">
        <v>1460000</v>
      </c>
      <c r="F54" s="4">
        <f t="shared" si="0"/>
        <v>24580688787</v>
      </c>
      <c r="R54" s="5">
        <v>4.3200000000000002E-2</v>
      </c>
      <c r="S54" s="4">
        <v>147408</v>
      </c>
      <c r="T54" s="4">
        <f t="shared" si="2"/>
        <v>150529.5</v>
      </c>
      <c r="U54" s="4">
        <f t="shared" si="3"/>
        <v>111608</v>
      </c>
    </row>
    <row r="55" spans="1:21" x14ac:dyDescent="0.2">
      <c r="A55" s="16" t="s">
        <v>183</v>
      </c>
      <c r="B55" s="4">
        <v>1400</v>
      </c>
      <c r="C55" s="4">
        <v>3500</v>
      </c>
      <c r="D55" s="4">
        <v>-2100</v>
      </c>
      <c r="E55" s="4">
        <v>-60560000</v>
      </c>
      <c r="F55" s="4">
        <f t="shared" si="0"/>
        <v>24579228787</v>
      </c>
      <c r="R55" s="5">
        <v>5.3E-3</v>
      </c>
      <c r="S55" s="4">
        <v>195709</v>
      </c>
      <c r="T55" s="4">
        <f t="shared" si="2"/>
        <v>164170.5</v>
      </c>
      <c r="U55" s="4">
        <f t="shared" si="3"/>
        <v>111608</v>
      </c>
    </row>
    <row r="56" spans="1:21" x14ac:dyDescent="0.2">
      <c r="A56" s="16" t="s">
        <v>182</v>
      </c>
      <c r="B56" s="4">
        <v>95000</v>
      </c>
      <c r="C56" s="4">
        <v>0</v>
      </c>
      <c r="D56" s="4">
        <v>95000</v>
      </c>
      <c r="E56" s="4">
        <v>2698750000</v>
      </c>
      <c r="F56" s="4">
        <f t="shared" si="0"/>
        <v>24639788787</v>
      </c>
      <c r="R56" s="5">
        <v>1.77E-2</v>
      </c>
      <c r="S56" s="4">
        <v>157758</v>
      </c>
      <c r="T56" s="4">
        <f t="shared" si="2"/>
        <v>260979</v>
      </c>
      <c r="U56" s="4">
        <f t="shared" si="3"/>
        <v>111608</v>
      </c>
    </row>
    <row r="57" spans="1:21" x14ac:dyDescent="0.2">
      <c r="A57" s="16" t="s">
        <v>181</v>
      </c>
      <c r="B57" s="4">
        <v>53700</v>
      </c>
      <c r="C57" s="4">
        <v>8900</v>
      </c>
      <c r="D57" s="4">
        <v>44800</v>
      </c>
      <c r="E57" s="4">
        <v>1258920000</v>
      </c>
      <c r="F57" s="4">
        <f t="shared" si="0"/>
        <v>21941038787</v>
      </c>
      <c r="R57" s="5">
        <v>-8.6999999999999994E-3</v>
      </c>
      <c r="S57" s="4">
        <v>134309</v>
      </c>
      <c r="T57" s="4">
        <f t="shared" si="2"/>
        <v>232970.5</v>
      </c>
      <c r="U57" s="4">
        <f t="shared" si="3"/>
        <v>111608</v>
      </c>
    </row>
    <row r="58" spans="1:21" x14ac:dyDescent="0.2">
      <c r="A58" s="16" t="s">
        <v>180</v>
      </c>
      <c r="B58" s="4">
        <v>8200</v>
      </c>
      <c r="C58" s="4">
        <v>4800</v>
      </c>
      <c r="D58" s="4">
        <v>3400</v>
      </c>
      <c r="E58" s="4">
        <v>98860000</v>
      </c>
      <c r="F58" s="4">
        <f t="shared" si="0"/>
        <v>20682118787</v>
      </c>
      <c r="R58" s="5">
        <v>6.93E-2</v>
      </c>
      <c r="S58" s="4">
        <v>286075</v>
      </c>
      <c r="T58" s="4">
        <f t="shared" si="2"/>
        <v>285453.5</v>
      </c>
      <c r="U58" s="4">
        <f t="shared" si="3"/>
        <v>111608</v>
      </c>
    </row>
    <row r="59" spans="1:21" x14ac:dyDescent="0.2">
      <c r="A59" s="16" t="s">
        <v>179</v>
      </c>
      <c r="B59" s="4">
        <v>2000</v>
      </c>
      <c r="C59" s="4">
        <v>4700</v>
      </c>
      <c r="D59" s="4">
        <v>-2700</v>
      </c>
      <c r="E59" s="4">
        <v>-70720000</v>
      </c>
      <c r="F59" s="4">
        <f t="shared" si="0"/>
        <v>20583258787</v>
      </c>
      <c r="R59" s="5">
        <v>1.1399999999999999E-2</v>
      </c>
      <c r="S59" s="4">
        <v>111608</v>
      </c>
      <c r="T59" s="4">
        <f t="shared" si="2"/>
        <v>430683</v>
      </c>
      <c r="U59" s="4">
        <f t="shared" si="3"/>
        <v>105350</v>
      </c>
    </row>
    <row r="60" spans="1:21" x14ac:dyDescent="0.2">
      <c r="A60" s="16" t="s">
        <v>178</v>
      </c>
      <c r="B60" s="4">
        <v>106400</v>
      </c>
      <c r="C60" s="4">
        <v>9300</v>
      </c>
      <c r="D60" s="4">
        <v>97100</v>
      </c>
      <c r="E60" s="4">
        <v>2607240000</v>
      </c>
      <c r="F60" s="4">
        <f t="shared" si="0"/>
        <v>20653978787</v>
      </c>
      <c r="R60" s="5">
        <v>-4.3400000000000001E-2</v>
      </c>
      <c r="S60" s="4">
        <v>250133</v>
      </c>
      <c r="T60" s="4">
        <f t="shared" si="2"/>
        <v>250699</v>
      </c>
      <c r="U60" s="4">
        <f t="shared" si="3"/>
        <v>105350</v>
      </c>
    </row>
    <row r="61" spans="1:21" x14ac:dyDescent="0.2">
      <c r="A61" s="16" t="s">
        <v>177</v>
      </c>
      <c r="B61" s="4">
        <v>116100</v>
      </c>
      <c r="C61" s="4">
        <v>1400</v>
      </c>
      <c r="D61" s="4">
        <v>114700</v>
      </c>
      <c r="E61" s="4">
        <v>3147320000</v>
      </c>
      <c r="F61" s="4">
        <f t="shared" si="0"/>
        <v>18046738787</v>
      </c>
      <c r="R61" s="5">
        <v>-5.4000000000000003E-3</v>
      </c>
      <c r="S61" s="4">
        <v>164606</v>
      </c>
      <c r="T61" s="4">
        <f t="shared" si="2"/>
        <v>187525</v>
      </c>
      <c r="U61" s="4">
        <f t="shared" si="3"/>
        <v>105350</v>
      </c>
    </row>
    <row r="62" spans="1:21" x14ac:dyDescent="0.2">
      <c r="A62" s="16" t="s">
        <v>176</v>
      </c>
      <c r="B62" s="4">
        <v>107100</v>
      </c>
      <c r="C62" s="4">
        <v>900</v>
      </c>
      <c r="D62" s="4">
        <v>106200</v>
      </c>
      <c r="E62" s="4">
        <v>2917450000</v>
      </c>
      <c r="F62" s="4">
        <f t="shared" si="0"/>
        <v>14899418787</v>
      </c>
      <c r="R62" s="5">
        <v>1.47E-2</v>
      </c>
      <c r="S62" s="4">
        <v>165915</v>
      </c>
      <c r="T62" s="4">
        <f t="shared" si="2"/>
        <v>506930.5</v>
      </c>
      <c r="U62" s="4">
        <f t="shared" si="3"/>
        <v>105350</v>
      </c>
    </row>
    <row r="63" spans="1:21" x14ac:dyDescent="0.2">
      <c r="A63" s="16" t="s">
        <v>175</v>
      </c>
      <c r="B63" s="4">
        <v>58200</v>
      </c>
      <c r="C63" s="4">
        <v>3500</v>
      </c>
      <c r="D63" s="4">
        <v>54700</v>
      </c>
      <c r="E63" s="4">
        <v>1495660000</v>
      </c>
      <c r="F63" s="4">
        <f t="shared" si="0"/>
        <v>11981968787</v>
      </c>
      <c r="R63" s="5">
        <v>-6.9699999999999998E-2</v>
      </c>
      <c r="S63" s="4">
        <v>490526</v>
      </c>
      <c r="T63" s="4">
        <f t="shared" si="2"/>
        <v>259367.5</v>
      </c>
      <c r="U63" s="4">
        <f t="shared" si="3"/>
        <v>105350</v>
      </c>
    </row>
    <row r="64" spans="1:21" x14ac:dyDescent="0.2">
      <c r="A64" s="16" t="s">
        <v>174</v>
      </c>
      <c r="B64" s="4">
        <v>0</v>
      </c>
      <c r="C64" s="4">
        <v>6200</v>
      </c>
      <c r="D64" s="4">
        <v>-6200</v>
      </c>
      <c r="E64" s="4">
        <v>-185240000</v>
      </c>
      <c r="F64" s="4">
        <f t="shared" si="0"/>
        <v>10486308787</v>
      </c>
      <c r="R64" s="5">
        <v>-1.34E-2</v>
      </c>
      <c r="S64" s="4">
        <v>105350</v>
      </c>
      <c r="T64" s="4">
        <f t="shared" si="2"/>
        <v>154602</v>
      </c>
      <c r="U64" s="4">
        <f t="shared" si="3"/>
        <v>170583</v>
      </c>
    </row>
    <row r="65" spans="1:21" x14ac:dyDescent="0.2">
      <c r="A65" s="16" t="s">
        <v>173</v>
      </c>
      <c r="B65" s="4">
        <v>500</v>
      </c>
      <c r="C65" s="4">
        <v>10200</v>
      </c>
      <c r="D65" s="4">
        <v>-9700</v>
      </c>
      <c r="E65" s="4">
        <v>-289840000</v>
      </c>
      <c r="F65" s="4">
        <f t="shared" si="0"/>
        <v>10671548787</v>
      </c>
      <c r="R65" s="5">
        <v>-1.32E-2</v>
      </c>
      <c r="S65" s="4">
        <v>170583</v>
      </c>
      <c r="T65" s="4">
        <f t="shared" si="2"/>
        <v>319842.5</v>
      </c>
      <c r="U65" s="4">
        <f t="shared" si="3"/>
        <v>179866</v>
      </c>
    </row>
    <row r="66" spans="1:21" x14ac:dyDescent="0.2">
      <c r="A66" s="16" t="s">
        <v>172</v>
      </c>
      <c r="B66" s="4">
        <v>200300</v>
      </c>
      <c r="C66" s="4">
        <v>2000</v>
      </c>
      <c r="D66" s="4">
        <v>198300</v>
      </c>
      <c r="E66" s="4">
        <v>5912918711</v>
      </c>
      <c r="F66" s="4">
        <f t="shared" si="0"/>
        <v>10961388787</v>
      </c>
      <c r="R66" s="5">
        <v>-1.3000000000000001E-2</v>
      </c>
      <c r="S66" s="4">
        <v>387649</v>
      </c>
      <c r="T66" s="4">
        <f t="shared" si="2"/>
        <v>236638</v>
      </c>
      <c r="U66" s="4">
        <f t="shared" si="3"/>
        <v>179866</v>
      </c>
    </row>
    <row r="67" spans="1:21" x14ac:dyDescent="0.2">
      <c r="A67" s="16" t="s">
        <v>171</v>
      </c>
      <c r="B67" s="4">
        <v>16400</v>
      </c>
      <c r="C67" s="4">
        <v>100</v>
      </c>
      <c r="D67" s="4">
        <v>16300</v>
      </c>
      <c r="E67" s="4">
        <v>483870000</v>
      </c>
      <c r="F67" s="4">
        <f t="shared" si="0"/>
        <v>5048470076</v>
      </c>
      <c r="R67" s="5">
        <v>1.3300000000000001E-2</v>
      </c>
      <c r="S67" s="4">
        <v>179866</v>
      </c>
      <c r="T67" s="4">
        <f t="shared" si="2"/>
        <v>400757</v>
      </c>
      <c r="U67" s="4">
        <f t="shared" si="3"/>
        <v>209135</v>
      </c>
    </row>
    <row r="68" spans="1:21" x14ac:dyDescent="0.2">
      <c r="A68" s="16" t="s">
        <v>170</v>
      </c>
      <c r="B68" s="4">
        <v>139600</v>
      </c>
      <c r="C68" s="4">
        <v>3300</v>
      </c>
      <c r="D68" s="4">
        <v>136300</v>
      </c>
      <c r="E68" s="4">
        <v>4177130000</v>
      </c>
      <c r="F68" s="4">
        <f t="shared" si="0"/>
        <v>4564600076</v>
      </c>
      <c r="R68" s="5">
        <v>2.0299999999999999E-2</v>
      </c>
      <c r="S68" s="4">
        <v>459299</v>
      </c>
      <c r="T68" s="4">
        <f t="shared" si="2"/>
        <v>565558.5</v>
      </c>
      <c r="U68" s="4">
        <f t="shared" si="3"/>
        <v>209135</v>
      </c>
    </row>
    <row r="69" spans="1:21" x14ac:dyDescent="0.2">
      <c r="A69" s="16" t="s">
        <v>169</v>
      </c>
      <c r="B69" s="4">
        <v>1700</v>
      </c>
      <c r="C69" s="4">
        <v>12300</v>
      </c>
      <c r="D69" s="4">
        <v>-10600</v>
      </c>
      <c r="E69" s="4">
        <v>-332560000</v>
      </c>
      <c r="F69" s="4">
        <f t="shared" si="0"/>
        <v>387470076</v>
      </c>
      <c r="R69" s="5">
        <v>-5.28E-2</v>
      </c>
      <c r="S69" s="4">
        <v>611233</v>
      </c>
      <c r="T69" s="4">
        <f t="shared" si="2"/>
        <v>267686.5</v>
      </c>
      <c r="U69" s="4">
        <f t="shared" si="3"/>
        <v>138621</v>
      </c>
    </row>
    <row r="70" spans="1:21" x14ac:dyDescent="0.2">
      <c r="A70" s="16" t="s">
        <v>168</v>
      </c>
      <c r="B70" s="4">
        <v>5500</v>
      </c>
      <c r="C70" s="4">
        <v>3800</v>
      </c>
      <c r="D70" s="4">
        <v>1700</v>
      </c>
      <c r="E70" s="4">
        <v>58910000</v>
      </c>
      <c r="F70" s="4">
        <f t="shared" si="0"/>
        <v>720030076</v>
      </c>
      <c r="R70" s="5">
        <v>-6.8499999999999991E-2</v>
      </c>
      <c r="S70" s="4">
        <v>336792</v>
      </c>
      <c r="T70" s="4">
        <f t="shared" si="2"/>
        <v>287309.5</v>
      </c>
      <c r="U70" s="4">
        <f t="shared" si="3"/>
        <v>138621</v>
      </c>
    </row>
    <row r="71" spans="1:21" x14ac:dyDescent="0.2">
      <c r="A71" s="16" t="s">
        <v>167</v>
      </c>
      <c r="B71" s="4">
        <v>0</v>
      </c>
      <c r="C71" s="4">
        <v>0</v>
      </c>
      <c r="D71" s="4">
        <v>0</v>
      </c>
      <c r="E71" s="4">
        <v>0</v>
      </c>
      <c r="F71" s="4">
        <f t="shared" si="0"/>
        <v>661120076</v>
      </c>
      <c r="R71" s="5">
        <v>-2.18E-2</v>
      </c>
      <c r="S71" s="4">
        <v>209135</v>
      </c>
      <c r="T71" s="4">
        <f>AVERAGE(S72,S81)</f>
        <v>482229.5</v>
      </c>
      <c r="U71" s="4">
        <f t="shared" si="3"/>
        <v>138621</v>
      </c>
    </row>
    <row r="72" spans="1:21" x14ac:dyDescent="0.2">
      <c r="A72" s="16" t="s">
        <v>166</v>
      </c>
      <c r="B72" s="4">
        <v>25700</v>
      </c>
      <c r="C72" s="4">
        <v>1300</v>
      </c>
      <c r="D72" s="4">
        <v>24400</v>
      </c>
      <c r="E72" s="4">
        <v>827760000</v>
      </c>
      <c r="F72" s="4">
        <f t="shared" si="0"/>
        <v>661120076</v>
      </c>
      <c r="R72" s="5">
        <v>3.32E-2</v>
      </c>
      <c r="S72" s="4">
        <v>523335</v>
      </c>
      <c r="U72" s="4">
        <f t="shared" si="3"/>
        <v>138621</v>
      </c>
    </row>
    <row r="73" spans="1:21" x14ac:dyDescent="0.2">
      <c r="A73" s="16" t="s">
        <v>165</v>
      </c>
      <c r="B73" s="4">
        <v>4400</v>
      </c>
      <c r="C73" s="4">
        <v>0</v>
      </c>
      <c r="D73" s="4">
        <v>4400</v>
      </c>
      <c r="E73" s="4">
        <v>147380000</v>
      </c>
      <c r="F73" s="4">
        <f t="shared" si="0"/>
        <v>-166639924</v>
      </c>
      <c r="R73" s="5">
        <v>1.8500000000000003E-2</v>
      </c>
      <c r="S73" s="4">
        <v>413385</v>
      </c>
      <c r="U73" s="4">
        <f t="shared" ref="U73:U75" si="4">MIN(S74:S78)</f>
        <v>138621</v>
      </c>
    </row>
    <row r="74" spans="1:21" x14ac:dyDescent="0.2">
      <c r="A74" s="16" t="s">
        <v>164</v>
      </c>
      <c r="B74" s="4">
        <v>2900</v>
      </c>
      <c r="C74" s="4">
        <v>1200</v>
      </c>
      <c r="D74" s="4">
        <v>1700</v>
      </c>
      <c r="E74" s="4">
        <v>55560000</v>
      </c>
      <c r="F74" s="4">
        <f t="shared" si="0"/>
        <v>-314019924</v>
      </c>
      <c r="R74" s="5">
        <v>1.6000000000000001E-3</v>
      </c>
      <c r="S74" s="4">
        <v>138621</v>
      </c>
      <c r="U74" s="4">
        <f t="shared" si="4"/>
        <v>198581</v>
      </c>
    </row>
    <row r="75" spans="1:21" x14ac:dyDescent="0.2">
      <c r="A75" s="16" t="s">
        <v>163</v>
      </c>
      <c r="B75" s="4">
        <v>3100</v>
      </c>
      <c r="C75" s="4">
        <v>1200</v>
      </c>
      <c r="D75" s="4">
        <v>1900</v>
      </c>
      <c r="E75" s="4">
        <v>62300000</v>
      </c>
      <c r="F75" s="4">
        <f t="shared" si="0"/>
        <v>-369579924</v>
      </c>
      <c r="R75" s="5">
        <v>4.6999999999999993E-3</v>
      </c>
      <c r="S75" s="4">
        <v>252036</v>
      </c>
      <c r="U75" s="4">
        <f t="shared" si="4"/>
        <v>198581</v>
      </c>
    </row>
    <row r="76" spans="1:21" x14ac:dyDescent="0.2">
      <c r="A76" s="16" t="s">
        <v>162</v>
      </c>
      <c r="B76" s="4">
        <v>0</v>
      </c>
      <c r="C76" s="4">
        <v>800</v>
      </c>
      <c r="D76" s="4">
        <v>-800</v>
      </c>
      <c r="E76" s="4">
        <v>-26000000</v>
      </c>
      <c r="F76" s="4">
        <f t="shared" si="0"/>
        <v>-431879924</v>
      </c>
      <c r="R76" s="5">
        <v>-1.8100000000000002E-2</v>
      </c>
      <c r="S76" s="4">
        <v>293410</v>
      </c>
      <c r="U76" s="4">
        <f>MIN(S77:S81)</f>
        <v>198581</v>
      </c>
    </row>
    <row r="77" spans="1:21" x14ac:dyDescent="0.2">
      <c r="A77" s="16" t="s">
        <v>161</v>
      </c>
      <c r="B77" s="4">
        <v>5100</v>
      </c>
      <c r="C77" s="4">
        <v>500</v>
      </c>
      <c r="D77" s="4">
        <v>4600</v>
      </c>
      <c r="E77" s="4">
        <v>153530000</v>
      </c>
      <c r="F77" s="4">
        <f t="shared" si="0"/>
        <v>-405879924</v>
      </c>
      <c r="R77" s="5">
        <v>0</v>
      </c>
      <c r="S77" s="4">
        <v>342215</v>
      </c>
    </row>
    <row r="78" spans="1:21" x14ac:dyDescent="0.2">
      <c r="A78" s="16" t="s">
        <v>160</v>
      </c>
      <c r="B78" s="4">
        <v>0</v>
      </c>
      <c r="C78" s="4">
        <v>1600</v>
      </c>
      <c r="D78" s="4">
        <v>-1600</v>
      </c>
      <c r="E78" s="4">
        <v>-51670000</v>
      </c>
      <c r="F78" s="4">
        <f t="shared" si="0"/>
        <v>-559409924</v>
      </c>
      <c r="R78" s="5">
        <v>2.1700000000000001E-2</v>
      </c>
      <c r="S78" s="4">
        <v>519884</v>
      </c>
    </row>
    <row r="79" spans="1:21" x14ac:dyDescent="0.2">
      <c r="A79" s="16" t="s">
        <v>159</v>
      </c>
      <c r="B79" s="4">
        <v>15000</v>
      </c>
      <c r="C79" s="4">
        <v>2300</v>
      </c>
      <c r="D79" s="4">
        <v>12700</v>
      </c>
      <c r="E79" s="4">
        <v>400300000</v>
      </c>
      <c r="F79" s="4">
        <f t="shared" si="0"/>
        <v>-507739924</v>
      </c>
      <c r="R79" s="5">
        <v>4.2000000000000003E-2</v>
      </c>
      <c r="S79" s="4">
        <v>198581</v>
      </c>
    </row>
    <row r="80" spans="1:21" x14ac:dyDescent="0.2">
      <c r="A80" s="16" t="s">
        <v>158</v>
      </c>
      <c r="B80" s="4">
        <v>0</v>
      </c>
      <c r="C80" s="4">
        <v>22600</v>
      </c>
      <c r="D80" s="4">
        <v>-22600</v>
      </c>
      <c r="E80" s="4">
        <v>-731030000</v>
      </c>
      <c r="F80" s="4">
        <f>E80+F81</f>
        <v>-908039924</v>
      </c>
      <c r="R80" s="5">
        <v>-6.3399999999999998E-2</v>
      </c>
      <c r="S80" s="4">
        <v>365484</v>
      </c>
    </row>
    <row r="81" spans="1:22" x14ac:dyDescent="0.2">
      <c r="A81" s="16" t="s">
        <v>157</v>
      </c>
      <c r="B81" s="4">
        <v>2100</v>
      </c>
      <c r="C81" s="4">
        <v>7300</v>
      </c>
      <c r="D81" s="4">
        <v>-5200</v>
      </c>
      <c r="E81" s="4">
        <v>-177009924</v>
      </c>
      <c r="F81" s="4">
        <f>E81</f>
        <v>-177009924</v>
      </c>
      <c r="R81" s="5">
        <v>-1.04E-2</v>
      </c>
      <c r="S81" s="4">
        <v>441124</v>
      </c>
    </row>
    <row r="82" spans="1:22" x14ac:dyDescent="0.2">
      <c r="A82" s="2"/>
      <c r="B82" s="4"/>
      <c r="C82" s="4"/>
      <c r="D82" s="4"/>
      <c r="E82" s="4"/>
      <c r="F82" s="4">
        <f>E82</f>
        <v>0</v>
      </c>
      <c r="G82" s="4"/>
      <c r="H82" s="4"/>
      <c r="I82" s="4"/>
      <c r="J82" s="4"/>
      <c r="K82" s="4"/>
      <c r="L82" s="4"/>
      <c r="M82" s="4"/>
      <c r="N82" s="4"/>
      <c r="O82" s="4"/>
      <c r="P82" s="4"/>
      <c r="Q82" s="4"/>
      <c r="R82" s="4"/>
      <c r="S82" s="4"/>
      <c r="T82" s="5"/>
      <c r="U82" s="5"/>
      <c r="V82" s="5"/>
    </row>
    <row r="83" spans="1:22" x14ac:dyDescent="0.2">
      <c r="A83" s="2"/>
      <c r="B83" s="4"/>
      <c r="C83" s="4"/>
      <c r="D83" s="4"/>
      <c r="E83" s="4"/>
      <c r="F83" s="4"/>
      <c r="G83" s="4"/>
      <c r="H83" s="4"/>
      <c r="I83" s="4"/>
      <c r="J83" s="4"/>
      <c r="K83" s="4"/>
      <c r="L83" s="4"/>
      <c r="M83" s="4"/>
      <c r="N83" s="4"/>
      <c r="O83" s="4"/>
      <c r="P83" s="4"/>
      <c r="Q83" s="4"/>
      <c r="R83" s="4"/>
      <c r="S83" s="4"/>
      <c r="T83" s="5"/>
      <c r="U83" s="5"/>
      <c r="V83" s="5"/>
    </row>
    <row r="84" spans="1:22" x14ac:dyDescent="0.2">
      <c r="A84" s="2"/>
      <c r="B84" s="4"/>
      <c r="C84" s="4"/>
      <c r="D84" s="4"/>
      <c r="E84" s="4"/>
      <c r="F84" s="4"/>
      <c r="G84" s="4"/>
      <c r="H84" s="4"/>
      <c r="I84" s="4"/>
      <c r="J84" s="4"/>
      <c r="K84" s="4"/>
      <c r="L84" s="4"/>
      <c r="M84" s="4"/>
      <c r="N84" s="4"/>
      <c r="O84" s="4"/>
      <c r="P84" s="4"/>
      <c r="Q84" s="4"/>
      <c r="R84" s="4"/>
      <c r="S84" s="4"/>
      <c r="T84" s="5"/>
      <c r="U84" s="5"/>
      <c r="V84" s="5"/>
    </row>
    <row r="85" spans="1:22" x14ac:dyDescent="0.2">
      <c r="A85" s="2"/>
      <c r="B85" s="4"/>
      <c r="C85" s="4"/>
      <c r="D85" s="4"/>
      <c r="E85" s="4"/>
      <c r="F85" s="4"/>
      <c r="G85" s="4"/>
      <c r="H85" s="4"/>
      <c r="I85" s="4"/>
      <c r="J85" s="4"/>
      <c r="K85" s="4"/>
      <c r="L85" s="4"/>
      <c r="M85" s="4"/>
      <c r="N85" s="4"/>
      <c r="O85" s="4"/>
      <c r="P85" s="4"/>
      <c r="Q85" s="4"/>
      <c r="R85" s="4"/>
      <c r="S85" s="4"/>
      <c r="T85" s="5"/>
      <c r="U85" s="5"/>
      <c r="V85" s="5"/>
    </row>
    <row r="86" spans="1:22" x14ac:dyDescent="0.2">
      <c r="A86" s="2"/>
      <c r="B86" s="4"/>
      <c r="C86" s="4"/>
      <c r="D86" s="4"/>
      <c r="E86" s="4"/>
      <c r="F86" s="4"/>
      <c r="G86" s="4"/>
      <c r="H86" s="4"/>
      <c r="I86" s="4"/>
      <c r="J86" s="4"/>
      <c r="K86" s="4"/>
      <c r="L86" s="4"/>
      <c r="M86" s="4"/>
      <c r="N86" s="4"/>
      <c r="O86" s="4"/>
      <c r="P86" s="4"/>
      <c r="Q86" s="4"/>
      <c r="R86" s="4"/>
      <c r="S86" s="4"/>
      <c r="T86" s="5"/>
      <c r="U86" s="5"/>
      <c r="V86" s="5"/>
    </row>
    <row r="87" spans="1:22" x14ac:dyDescent="0.2">
      <c r="A87" s="2"/>
      <c r="B87" s="4"/>
      <c r="C87" s="4"/>
      <c r="D87" s="4"/>
      <c r="E87" s="4"/>
      <c r="F87" s="4"/>
      <c r="G87" s="4"/>
      <c r="H87" s="4"/>
      <c r="I87" s="4"/>
      <c r="J87" s="4"/>
      <c r="K87" s="4"/>
      <c r="L87" s="4"/>
      <c r="M87" s="4"/>
      <c r="N87" s="4"/>
      <c r="O87" s="4"/>
      <c r="P87" s="4"/>
      <c r="Q87" s="4"/>
      <c r="R87" s="4"/>
      <c r="S87" s="4"/>
      <c r="T87" s="5"/>
      <c r="U87" s="5"/>
      <c r="V87" s="5"/>
    </row>
    <row r="88" spans="1:22" x14ac:dyDescent="0.2">
      <c r="A88" s="2"/>
      <c r="B88" s="4"/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5"/>
      <c r="U88" s="5"/>
      <c r="V88" s="5"/>
    </row>
    <row r="89" spans="1:22" x14ac:dyDescent="0.2">
      <c r="A89" s="2"/>
      <c r="B89" s="4"/>
      <c r="C89" s="4"/>
      <c r="D89" s="4"/>
      <c r="E89" s="4"/>
      <c r="F89" s="4"/>
      <c r="G89" s="4"/>
      <c r="H89" s="4"/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  <c r="T89" s="5"/>
      <c r="U89" s="5"/>
      <c r="V89" s="5"/>
    </row>
    <row r="90" spans="1:22" x14ac:dyDescent="0.2">
      <c r="A90" s="2"/>
      <c r="B90" s="4"/>
      <c r="C90" s="4"/>
      <c r="D90" s="4"/>
      <c r="E90" s="4"/>
      <c r="F90" s="4"/>
      <c r="G90" s="4"/>
      <c r="H90" s="4"/>
      <c r="I90" s="4"/>
      <c r="J90" s="4"/>
      <c r="K90" s="4"/>
      <c r="L90" s="4"/>
      <c r="M90" s="4"/>
      <c r="N90" s="4"/>
      <c r="O90" s="4"/>
      <c r="P90" s="4"/>
      <c r="Q90" s="4"/>
      <c r="R90" s="4"/>
      <c r="S90" s="4"/>
      <c r="T90" s="5"/>
      <c r="U90" s="5"/>
      <c r="V90" s="5"/>
    </row>
    <row r="91" spans="1:22" x14ac:dyDescent="0.2">
      <c r="A91" s="2"/>
      <c r="B91" s="4"/>
      <c r="C91" s="4"/>
      <c r="D91" s="4"/>
      <c r="E91" s="4"/>
      <c r="F91" s="4"/>
      <c r="G91" s="4"/>
      <c r="H91" s="4"/>
      <c r="I91" s="4"/>
      <c r="J91" s="4"/>
      <c r="K91" s="4"/>
      <c r="L91" s="4"/>
      <c r="M91" s="4"/>
      <c r="N91" s="4"/>
      <c r="O91" s="4"/>
      <c r="P91" s="4"/>
      <c r="Q91" s="4"/>
      <c r="R91" s="4"/>
      <c r="S91" s="4"/>
      <c r="T91" s="5"/>
      <c r="U91" s="5"/>
      <c r="V91" s="5"/>
    </row>
    <row r="92" spans="1:22" x14ac:dyDescent="0.2">
      <c r="A92" s="6"/>
      <c r="B92" s="4"/>
      <c r="C92" s="4"/>
      <c r="D92" s="4"/>
      <c r="E92" s="4"/>
      <c r="F92" s="4"/>
      <c r="G92" s="4"/>
      <c r="H92" s="4"/>
      <c r="I92" s="4"/>
      <c r="J92" s="4"/>
      <c r="K92" s="4"/>
      <c r="L92" s="4"/>
      <c r="M92" s="4"/>
      <c r="N92" s="4"/>
      <c r="O92" s="4"/>
      <c r="P92" s="4"/>
      <c r="Q92" s="4"/>
      <c r="R92" s="4"/>
      <c r="S92" s="4"/>
      <c r="T92" s="5"/>
      <c r="U92" s="5"/>
      <c r="V92" s="5"/>
    </row>
    <row r="93" spans="1:22" x14ac:dyDescent="0.2">
      <c r="A93" s="6"/>
      <c r="B93" s="4"/>
      <c r="C93" s="4"/>
      <c r="D93" s="4"/>
      <c r="E93" s="4"/>
      <c r="F93" s="4"/>
      <c r="G93" s="4"/>
      <c r="H93" s="4"/>
      <c r="I93" s="4"/>
      <c r="J93" s="4"/>
      <c r="K93" s="4"/>
      <c r="L93" s="4"/>
      <c r="M93" s="4"/>
      <c r="N93" s="4"/>
      <c r="O93" s="4"/>
      <c r="P93" s="4"/>
      <c r="Q93" s="4"/>
      <c r="R93" s="4"/>
      <c r="S93" s="4"/>
      <c r="T93" s="5"/>
      <c r="U93" s="5"/>
      <c r="V93" s="5"/>
    </row>
    <row r="94" spans="1:22" x14ac:dyDescent="0.2">
      <c r="A94" s="6"/>
      <c r="B94" s="4"/>
      <c r="C94" s="4"/>
      <c r="D94" s="4"/>
      <c r="E94" s="4"/>
      <c r="F94" s="4"/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5"/>
      <c r="U94" s="5"/>
      <c r="V94" s="5"/>
    </row>
    <row r="95" spans="1:22" x14ac:dyDescent="0.2">
      <c r="A95" s="6"/>
      <c r="B95" s="4"/>
      <c r="C95" s="4"/>
      <c r="D95" s="4"/>
      <c r="E95" s="4"/>
      <c r="F95" s="4"/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5"/>
      <c r="U95" s="5"/>
      <c r="V95" s="5"/>
    </row>
    <row r="96" spans="1:22" x14ac:dyDescent="0.2">
      <c r="A96" s="6"/>
      <c r="B96" s="4"/>
      <c r="C96" s="4"/>
      <c r="D96" s="4"/>
      <c r="E96" s="4"/>
      <c r="F96" s="4"/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5"/>
      <c r="U96" s="5"/>
      <c r="V96" s="5"/>
    </row>
    <row r="97" spans="1:22" x14ac:dyDescent="0.2">
      <c r="A97" s="6"/>
      <c r="B97" s="4"/>
      <c r="C97" s="4"/>
      <c r="D97" s="4"/>
      <c r="E97" s="4"/>
      <c r="F97" s="4"/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5"/>
      <c r="U97" s="5"/>
      <c r="V97" s="5"/>
    </row>
    <row r="98" spans="1:22" x14ac:dyDescent="0.2">
      <c r="A98" s="6"/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5"/>
      <c r="U98" s="5"/>
      <c r="V98" s="5"/>
    </row>
    <row r="99" spans="1:22" x14ac:dyDescent="0.2">
      <c r="A99" s="6"/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5"/>
      <c r="U99" s="5"/>
      <c r="V99" s="5"/>
    </row>
    <row r="100" spans="1:22" x14ac:dyDescent="0.2">
      <c r="A100" s="6"/>
      <c r="B100" s="4"/>
      <c r="C100" s="4"/>
      <c r="D100" s="4"/>
      <c r="E100" s="4"/>
      <c r="F100" s="4"/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5"/>
      <c r="U100" s="5"/>
      <c r="V100" s="5"/>
    </row>
    <row r="101" spans="1:22" x14ac:dyDescent="0.2">
      <c r="A101" s="6"/>
      <c r="B101" s="4"/>
      <c r="C101" s="4"/>
      <c r="D101" s="4"/>
      <c r="E101" s="4"/>
      <c r="F101" s="4"/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5"/>
      <c r="U101" s="5"/>
      <c r="V101" s="5"/>
    </row>
    <row r="102" spans="1:22" x14ac:dyDescent="0.2">
      <c r="A102" s="2"/>
      <c r="B102" s="4"/>
      <c r="C102" s="4"/>
      <c r="D102" s="4"/>
      <c r="E102" s="4"/>
      <c r="F102" s="4"/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5"/>
      <c r="U102" s="5"/>
      <c r="V102" s="5"/>
    </row>
    <row r="103" spans="1:22" x14ac:dyDescent="0.2">
      <c r="A103" s="2"/>
      <c r="B103" s="4"/>
      <c r="C103" s="4"/>
      <c r="D103" s="4"/>
      <c r="E103" s="4"/>
      <c r="F103" s="4"/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5"/>
      <c r="U103" s="5"/>
      <c r="V103" s="5"/>
    </row>
    <row r="104" spans="1:22" x14ac:dyDescent="0.2">
      <c r="A104" s="6"/>
      <c r="B104" s="4"/>
      <c r="C104" s="4"/>
      <c r="D104" s="4"/>
      <c r="E104" s="4"/>
      <c r="F104" s="4"/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5"/>
      <c r="U104" s="5"/>
      <c r="V104" s="5"/>
    </row>
    <row r="105" spans="1:22" x14ac:dyDescent="0.2">
      <c r="A105" s="6"/>
      <c r="B105" s="4"/>
      <c r="C105" s="4"/>
      <c r="D105" s="4"/>
      <c r="E105" s="4"/>
      <c r="F105" s="4"/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5"/>
      <c r="U105" s="5"/>
      <c r="V105" s="5"/>
    </row>
    <row r="106" spans="1:22" x14ac:dyDescent="0.2">
      <c r="A106" s="6"/>
      <c r="B106" s="4"/>
      <c r="C106" s="4"/>
      <c r="D106" s="4"/>
      <c r="E106" s="4"/>
      <c r="F106" s="4"/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5"/>
      <c r="U106" s="5"/>
      <c r="V106" s="5"/>
    </row>
    <row r="107" spans="1:22" x14ac:dyDescent="0.2">
      <c r="A107" s="6"/>
      <c r="B107" s="4"/>
      <c r="C107" s="4"/>
      <c r="D107" s="4"/>
      <c r="E107" s="4"/>
      <c r="F107" s="4"/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5"/>
      <c r="U107" s="5"/>
      <c r="V107" s="5"/>
    </row>
    <row r="108" spans="1:22" x14ac:dyDescent="0.2">
      <c r="A108" s="6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5"/>
      <c r="U108" s="5"/>
      <c r="V108" s="5"/>
    </row>
    <row r="109" spans="1:22" x14ac:dyDescent="0.2">
      <c r="A109" s="6"/>
      <c r="B109" s="4"/>
      <c r="C109" s="4"/>
      <c r="D109" s="4"/>
      <c r="E109" s="4"/>
      <c r="F109" s="4"/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5"/>
      <c r="U109" s="5"/>
      <c r="V109" s="5"/>
    </row>
    <row r="110" spans="1:22" x14ac:dyDescent="0.2">
      <c r="A110" s="6"/>
      <c r="B110" s="4"/>
      <c r="C110" s="4"/>
      <c r="D110" s="4"/>
      <c r="E110" s="4"/>
      <c r="F110" s="4"/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5"/>
      <c r="U110" s="5"/>
      <c r="V110" s="5"/>
    </row>
    <row r="111" spans="1:22" x14ac:dyDescent="0.2">
      <c r="A111" s="6"/>
      <c r="B111" s="4"/>
      <c r="C111" s="4"/>
      <c r="D111" s="4"/>
      <c r="E111" s="4"/>
      <c r="F111" s="4"/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5"/>
      <c r="U111" s="5"/>
      <c r="V111" s="5"/>
    </row>
    <row r="112" spans="1:22" x14ac:dyDescent="0.2">
      <c r="A112" s="6"/>
      <c r="B112" s="4"/>
      <c r="C112" s="4"/>
      <c r="D112" s="4"/>
      <c r="E112" s="4"/>
      <c r="F112" s="4"/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5"/>
      <c r="U112" s="5"/>
      <c r="V112" s="5"/>
    </row>
    <row r="113" spans="1:22" x14ac:dyDescent="0.2">
      <c r="A113" s="6"/>
      <c r="B113" s="4"/>
      <c r="C113" s="4"/>
      <c r="D113" s="4"/>
      <c r="E113" s="4"/>
      <c r="F113" s="4"/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5"/>
      <c r="U113" s="5"/>
      <c r="V113" s="5"/>
    </row>
    <row r="114" spans="1:22" x14ac:dyDescent="0.2">
      <c r="A114" s="6"/>
      <c r="B114" s="4"/>
      <c r="C114" s="4"/>
      <c r="D114" s="4"/>
      <c r="E114" s="4"/>
      <c r="F114" s="4"/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5"/>
      <c r="U114" s="5"/>
      <c r="V114" s="5"/>
    </row>
    <row r="115" spans="1:22" x14ac:dyDescent="0.2">
      <c r="A115" s="6"/>
      <c r="B115" s="4"/>
      <c r="C115" s="4"/>
      <c r="D115" s="4"/>
      <c r="E115" s="4"/>
      <c r="F115" s="4"/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5"/>
      <c r="U115" s="5"/>
      <c r="V115" s="5"/>
    </row>
    <row r="116" spans="1:22" x14ac:dyDescent="0.2">
      <c r="A116" s="6"/>
      <c r="B116" s="4"/>
      <c r="C116" s="4"/>
      <c r="D116" s="4"/>
      <c r="E116" s="4"/>
      <c r="F116" s="4"/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5"/>
      <c r="U116" s="5"/>
      <c r="V116" s="5"/>
    </row>
    <row r="117" spans="1:22" x14ac:dyDescent="0.2">
      <c r="A117" s="2"/>
      <c r="B117" s="4"/>
      <c r="C117" s="4"/>
      <c r="D117" s="4"/>
      <c r="E117" s="4"/>
      <c r="F117" s="4"/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5"/>
      <c r="U117" s="5"/>
      <c r="V117" s="5"/>
    </row>
    <row r="118" spans="1:22" x14ac:dyDescent="0.2">
      <c r="A118" s="2"/>
      <c r="B118" s="4"/>
      <c r="C118" s="4"/>
      <c r="D118" s="4"/>
      <c r="E118" s="4"/>
      <c r="F118" s="4"/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5"/>
      <c r="U118" s="5"/>
      <c r="V118" s="5"/>
    </row>
    <row r="119" spans="1:22" x14ac:dyDescent="0.2">
      <c r="A119" s="2"/>
      <c r="B119" s="4"/>
      <c r="C119" s="4"/>
      <c r="D119" s="4"/>
      <c r="E119" s="4"/>
      <c r="F119" s="4"/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5"/>
      <c r="U119" s="5"/>
      <c r="V119" s="5"/>
    </row>
    <row r="120" spans="1:22" x14ac:dyDescent="0.2">
      <c r="A120" s="2"/>
      <c r="B120" s="4"/>
      <c r="C120" s="4"/>
      <c r="D120" s="4"/>
      <c r="E120" s="4"/>
      <c r="F120" s="4"/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5"/>
      <c r="U120" s="5"/>
      <c r="V120" s="5"/>
    </row>
    <row r="121" spans="1:22" x14ac:dyDescent="0.2">
      <c r="A121" s="2"/>
      <c r="B121" s="4"/>
      <c r="C121" s="4"/>
      <c r="D121" s="4"/>
      <c r="E121" s="4"/>
      <c r="F121" s="4"/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5"/>
      <c r="U121" s="5"/>
      <c r="V121" s="5"/>
    </row>
    <row r="122" spans="1:22" x14ac:dyDescent="0.2">
      <c r="A122" s="2"/>
      <c r="B122" s="4"/>
      <c r="C122" s="4"/>
      <c r="D122" s="4"/>
      <c r="E122" s="4"/>
      <c r="F122" s="4"/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5"/>
      <c r="U122" s="5"/>
      <c r="V122" s="5"/>
    </row>
    <row r="123" spans="1:22" x14ac:dyDescent="0.2">
      <c r="A123" s="2"/>
      <c r="B123" s="4"/>
      <c r="C123" s="4"/>
      <c r="D123" s="4"/>
      <c r="E123" s="4"/>
      <c r="F123" s="4"/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5"/>
      <c r="U123" s="5"/>
      <c r="V123" s="5"/>
    </row>
    <row r="124" spans="1:22" x14ac:dyDescent="0.2">
      <c r="A124" s="2"/>
      <c r="B124" s="4"/>
      <c r="C124" s="4"/>
      <c r="D124" s="4"/>
      <c r="E124" s="4"/>
      <c r="F124" s="4"/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5"/>
      <c r="U124" s="5"/>
      <c r="V124" s="5"/>
    </row>
    <row r="125" spans="1:22" x14ac:dyDescent="0.2">
      <c r="A125" s="2"/>
      <c r="B125" s="4"/>
      <c r="C125" s="4"/>
      <c r="D125" s="4"/>
      <c r="E125" s="4"/>
      <c r="F125" s="4"/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5"/>
      <c r="U125" s="5"/>
      <c r="V125" s="5"/>
    </row>
    <row r="126" spans="1:22" x14ac:dyDescent="0.2">
      <c r="A126" s="2"/>
      <c r="B126" s="4"/>
      <c r="C126" s="4"/>
      <c r="D126" s="4"/>
      <c r="E126" s="4"/>
      <c r="F126" s="4"/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5"/>
      <c r="U126" s="5"/>
      <c r="V126" s="5"/>
    </row>
    <row r="127" spans="1:22" x14ac:dyDescent="0.2">
      <c r="A127" s="2"/>
      <c r="B127" s="4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5"/>
      <c r="U127" s="5"/>
      <c r="V127" s="5"/>
    </row>
    <row r="128" spans="1:22" x14ac:dyDescent="0.2">
      <c r="A128" s="2"/>
      <c r="B128" s="4"/>
      <c r="C128" s="4"/>
      <c r="D128" s="4"/>
      <c r="E128" s="4"/>
      <c r="F128" s="4"/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5"/>
      <c r="U128" s="5"/>
      <c r="V128" s="5"/>
    </row>
    <row r="129" spans="1:22" x14ac:dyDescent="0.2">
      <c r="A129" s="2"/>
      <c r="B129" s="4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5"/>
      <c r="U129" s="5"/>
      <c r="V129" s="5"/>
    </row>
    <row r="130" spans="1:22" x14ac:dyDescent="0.2">
      <c r="A130" s="2"/>
      <c r="B130" s="4"/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5"/>
      <c r="U130" s="5"/>
      <c r="V130" s="5"/>
    </row>
    <row r="131" spans="1:22" x14ac:dyDescent="0.2">
      <c r="A131" s="2"/>
      <c r="B131" s="4"/>
      <c r="C131" s="4"/>
      <c r="D131" s="4"/>
      <c r="E131" s="4"/>
      <c r="F131" s="4"/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5"/>
      <c r="U131" s="5"/>
      <c r="V131" s="5"/>
    </row>
    <row r="132" spans="1:22" x14ac:dyDescent="0.2">
      <c r="A132" s="2"/>
      <c r="B132" s="4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5"/>
      <c r="U132" s="5"/>
      <c r="V132" s="5"/>
    </row>
    <row r="133" spans="1:22" x14ac:dyDescent="0.2">
      <c r="A133" s="2"/>
      <c r="B133" s="4"/>
      <c r="C133" s="4"/>
      <c r="D133" s="4"/>
      <c r="E133" s="4"/>
      <c r="F133" s="4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5"/>
    </row>
    <row r="134" spans="1:22" x14ac:dyDescent="0.2">
      <c r="A134" s="2"/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8"/>
    </row>
    <row r="135" spans="1:22" x14ac:dyDescent="0.2">
      <c r="A135" s="2"/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8"/>
    </row>
    <row r="136" spans="1:22" x14ac:dyDescent="0.2">
      <c r="A136" s="2"/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8"/>
    </row>
    <row r="137" spans="1:22" x14ac:dyDescent="0.2">
      <c r="A137" s="6"/>
      <c r="B137" s="4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5"/>
      <c r="U137" s="5"/>
      <c r="V137" s="8"/>
    </row>
    <row r="138" spans="1:22" x14ac:dyDescent="0.2">
      <c r="A138" s="6"/>
      <c r="B138" s="4"/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5"/>
      <c r="U138" s="5"/>
      <c r="V138" s="8"/>
    </row>
    <row r="139" spans="1:22" x14ac:dyDescent="0.2">
      <c r="A139" s="6"/>
      <c r="B139" s="4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5"/>
      <c r="U139" s="5"/>
      <c r="V139" s="8"/>
    </row>
    <row r="140" spans="1:22" x14ac:dyDescent="0.2">
      <c r="A140" s="6"/>
      <c r="B140" s="4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5"/>
      <c r="U140" s="5"/>
      <c r="V140" s="8"/>
    </row>
    <row r="141" spans="1:22" x14ac:dyDescent="0.2">
      <c r="A141" s="6"/>
      <c r="B141" s="4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5"/>
      <c r="U141" s="5"/>
      <c r="V141" s="8"/>
    </row>
    <row r="142" spans="1:22" x14ac:dyDescent="0.2">
      <c r="A142" s="2"/>
      <c r="B142" s="4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5"/>
      <c r="U142" s="5"/>
      <c r="V142" s="8"/>
    </row>
    <row r="143" spans="1:22" x14ac:dyDescent="0.2">
      <c r="A143" s="2"/>
      <c r="B143" s="4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5"/>
      <c r="U143" s="5"/>
      <c r="V143" s="8"/>
    </row>
    <row r="144" spans="1:22" x14ac:dyDescent="0.2">
      <c r="A144" s="2"/>
      <c r="B144" s="4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5"/>
      <c r="U144" s="5"/>
      <c r="V144" s="8"/>
    </row>
    <row r="145" spans="1:22" x14ac:dyDescent="0.2">
      <c r="A145" s="2"/>
      <c r="B145" s="4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5"/>
      <c r="U145" s="5"/>
      <c r="V145" s="8"/>
    </row>
    <row r="146" spans="1:22" x14ac:dyDescent="0.2">
      <c r="A146" s="2"/>
      <c r="B146" s="4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5"/>
      <c r="U146" s="5"/>
      <c r="V146" s="8"/>
    </row>
    <row r="172" spans="1:3" x14ac:dyDescent="0.2">
      <c r="A172" t="e" cm="1">
        <f t="array" aca="1" ref="A172" ca="1">INDIRECT("'" &amp; E1 &amp; "'!$A$2:$A$66")</f>
        <v>#REF!</v>
      </c>
      <c r="B172" t="e" cm="1">
        <f t="array" aca="1" ref="B172" ca="1">INDIRECT("'" &amp; E1 &amp; "'!$B$2:$B$66")</f>
        <v>#REF!</v>
      </c>
      <c r="C172" t="e" cm="1">
        <f t="array" aca="1" ref="C172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7CC26D-3313-434A-AD3E-36BD1B596D96}">
  <sheetPr codeName="Sheet43"/>
  <dimension ref="A1:V172"/>
  <sheetViews>
    <sheetView topLeftCell="C1" workbookViewId="0">
      <pane ySplit="2" topLeftCell="A3" activePane="bottomLeft" state="frozen"/>
      <selection activeCell="N24" sqref="N24"/>
      <selection pane="bottomLeft" activeCell="N24" sqref="N24"/>
    </sheetView>
  </sheetViews>
  <sheetFormatPr baseColWidth="10" defaultRowHeight="16" x14ac:dyDescent="0.2"/>
  <cols>
    <col min="1" max="1" width="21.1640625" customWidth="1"/>
    <col min="2" max="2" width="15.83203125" customWidth="1"/>
    <col min="3" max="3" width="14" customWidth="1"/>
    <col min="4" max="4" width="14.33203125" customWidth="1"/>
    <col min="5" max="5" width="18.5" customWidth="1"/>
    <col min="6" max="6" width="21.5" customWidth="1"/>
    <col min="10" max="10" width="18.33203125" customWidth="1"/>
    <col min="11" max="11" width="16.6640625" customWidth="1"/>
    <col min="18" max="18" width="13" customWidth="1"/>
    <col min="19" max="19" width="16.83203125" customWidth="1"/>
  </cols>
  <sheetData>
    <row r="1" spans="1:22" x14ac:dyDescent="0.2">
      <c r="B1" s="72" t="s">
        <v>5</v>
      </c>
      <c r="C1" s="72"/>
      <c r="D1" s="72"/>
      <c r="E1" s="72"/>
      <c r="F1" s="72"/>
      <c r="G1" s="73" t="s">
        <v>6</v>
      </c>
      <c r="H1" s="73"/>
      <c r="I1" s="73"/>
      <c r="J1" s="73"/>
      <c r="K1" s="73"/>
      <c r="L1" s="74" t="s">
        <v>15</v>
      </c>
      <c r="M1" s="74"/>
      <c r="N1" s="74"/>
      <c r="O1" s="74"/>
      <c r="P1" s="74"/>
      <c r="Q1" s="74"/>
      <c r="R1" s="74"/>
      <c r="S1" s="74"/>
      <c r="T1" s="74"/>
      <c r="U1" s="74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235</v>
      </c>
      <c r="O2" s="1" t="s">
        <v>236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257</v>
      </c>
      <c r="U2" s="1" t="s">
        <v>258</v>
      </c>
      <c r="V2" s="1" t="s">
        <v>237</v>
      </c>
    </row>
    <row r="3" spans="1:22" x14ac:dyDescent="0.2">
      <c r="A3" s="16" t="s">
        <v>294</v>
      </c>
      <c r="B3" s="4">
        <v>290100</v>
      </c>
      <c r="C3" s="4">
        <v>11800</v>
      </c>
      <c r="D3" s="4">
        <v>278300</v>
      </c>
      <c r="E3" s="4">
        <v>14387226709</v>
      </c>
      <c r="F3" s="4">
        <f t="shared" ref="F3:F79" si="0">E3+F4</f>
        <v>1003573404291</v>
      </c>
      <c r="K3">
        <f t="shared" ref="K3:K25" si="1">K4+J3</f>
        <v>-157560000</v>
      </c>
      <c r="L3" s="4">
        <v>313</v>
      </c>
      <c r="M3" s="4">
        <v>369</v>
      </c>
      <c r="N3" s="4">
        <v>99</v>
      </c>
      <c r="O3" s="4">
        <v>86</v>
      </c>
      <c r="P3" s="4">
        <v>907900</v>
      </c>
      <c r="Q3" s="4">
        <v>577800</v>
      </c>
      <c r="R3" s="5">
        <v>2E-3</v>
      </c>
      <c r="S3" s="4">
        <v>1540700</v>
      </c>
      <c r="T3" s="4">
        <f t="shared" ref="T3:T70" si="2">AVERAGE(S4,S13)</f>
        <v>1562948</v>
      </c>
      <c r="U3" s="4">
        <f t="shared" ref="U3:U72" si="3">MIN(S4:S8)</f>
        <v>816486</v>
      </c>
      <c r="V3" s="5">
        <v>1.9199999999999998E-2</v>
      </c>
    </row>
    <row r="4" spans="1:22" x14ac:dyDescent="0.2">
      <c r="A4" s="16" t="s">
        <v>293</v>
      </c>
      <c r="B4" s="4">
        <v>292100</v>
      </c>
      <c r="C4" s="4">
        <v>26400</v>
      </c>
      <c r="D4" s="4">
        <v>265700</v>
      </c>
      <c r="E4" s="4">
        <v>13545513565</v>
      </c>
      <c r="F4" s="4">
        <f t="shared" si="0"/>
        <v>989186177582</v>
      </c>
      <c r="G4" s="4">
        <v>0</v>
      </c>
      <c r="H4" s="4">
        <v>0</v>
      </c>
      <c r="I4" s="4">
        <v>0</v>
      </c>
      <c r="J4" s="4">
        <v>226520000</v>
      </c>
      <c r="K4">
        <f t="shared" si="1"/>
        <v>-157560000</v>
      </c>
      <c r="L4" s="4">
        <v>250</v>
      </c>
      <c r="M4" s="4">
        <v>328</v>
      </c>
      <c r="N4" s="4">
        <v>73</v>
      </c>
      <c r="O4" s="4">
        <v>100</v>
      </c>
      <c r="P4" s="4">
        <v>533800</v>
      </c>
      <c r="Q4" s="4">
        <v>730100</v>
      </c>
      <c r="R4" s="5">
        <v>7.9000000000000008E-3</v>
      </c>
      <c r="S4" s="4">
        <v>1479700</v>
      </c>
      <c r="T4" s="4">
        <f t="shared" si="2"/>
        <v>1857117</v>
      </c>
      <c r="U4" s="4">
        <f t="shared" si="3"/>
        <v>816486</v>
      </c>
      <c r="V4" s="5">
        <v>1.5600000000000001E-2</v>
      </c>
    </row>
    <row r="5" spans="1:22" x14ac:dyDescent="0.2">
      <c r="A5" s="16" t="s">
        <v>292</v>
      </c>
      <c r="B5" s="4">
        <v>101300</v>
      </c>
      <c r="C5" s="4">
        <v>106100</v>
      </c>
      <c r="D5" s="4">
        <v>-4800</v>
      </c>
      <c r="E5" s="4">
        <v>-244297002</v>
      </c>
      <c r="F5" s="4">
        <f t="shared" si="0"/>
        <v>975640664017</v>
      </c>
      <c r="G5" s="4">
        <v>0</v>
      </c>
      <c r="H5" s="4">
        <v>0</v>
      </c>
      <c r="I5" s="4">
        <v>0</v>
      </c>
      <c r="J5" s="4">
        <v>583340000</v>
      </c>
      <c r="K5">
        <f t="shared" si="1"/>
        <v>-384080000</v>
      </c>
      <c r="L5" s="4">
        <v>193</v>
      </c>
      <c r="M5" s="4">
        <v>486</v>
      </c>
      <c r="N5" s="4">
        <v>62</v>
      </c>
      <c r="O5" s="4">
        <v>91</v>
      </c>
      <c r="P5" s="4">
        <v>363800</v>
      </c>
      <c r="Q5" s="4">
        <v>686800</v>
      </c>
      <c r="R5" s="5">
        <v>-1.9E-3</v>
      </c>
      <c r="S5" s="4">
        <v>1059197</v>
      </c>
      <c r="T5" s="4">
        <f t="shared" si="2"/>
        <v>1421770</v>
      </c>
      <c r="U5" s="4">
        <f t="shared" si="3"/>
        <v>816486</v>
      </c>
      <c r="V5" s="5">
        <v>9.7999999999999997E-3</v>
      </c>
    </row>
    <row r="6" spans="1:22" x14ac:dyDescent="0.2">
      <c r="A6" s="16" t="s">
        <v>291</v>
      </c>
      <c r="B6" s="4">
        <v>73900</v>
      </c>
      <c r="C6" s="4">
        <v>17000</v>
      </c>
      <c r="D6" s="4">
        <v>56900</v>
      </c>
      <c r="E6" s="4">
        <v>2864101744</v>
      </c>
      <c r="F6" s="4">
        <f t="shared" si="0"/>
        <v>975884961019</v>
      </c>
      <c r="K6">
        <f t="shared" si="1"/>
        <v>-967420000</v>
      </c>
      <c r="L6" s="4">
        <v>272</v>
      </c>
      <c r="M6" s="4">
        <v>250</v>
      </c>
      <c r="N6" s="4">
        <v>44</v>
      </c>
      <c r="O6" s="4">
        <v>56</v>
      </c>
      <c r="P6" s="4">
        <v>345200</v>
      </c>
      <c r="Q6" s="4">
        <v>414300</v>
      </c>
      <c r="R6" s="5">
        <v>0.01</v>
      </c>
      <c r="S6" s="4">
        <v>816486</v>
      </c>
      <c r="T6" s="4">
        <f t="shared" si="2"/>
        <v>2086683</v>
      </c>
      <c r="U6" s="4">
        <f t="shared" si="3"/>
        <v>1595611</v>
      </c>
      <c r="V6" s="5">
        <v>2.92E-2</v>
      </c>
    </row>
    <row r="7" spans="1:22" x14ac:dyDescent="0.2">
      <c r="A7" s="16" t="s">
        <v>288</v>
      </c>
      <c r="B7" s="4">
        <v>177200</v>
      </c>
      <c r="C7" s="4">
        <v>16800</v>
      </c>
      <c r="D7" s="4">
        <v>160400</v>
      </c>
      <c r="E7" s="4">
        <v>8155045089</v>
      </c>
      <c r="F7" s="4">
        <f t="shared" si="0"/>
        <v>973020859275</v>
      </c>
      <c r="K7">
        <f t="shared" si="1"/>
        <v>-967420000</v>
      </c>
      <c r="L7" s="4">
        <v>435</v>
      </c>
      <c r="M7" s="4">
        <v>353</v>
      </c>
      <c r="N7" s="4">
        <v>43</v>
      </c>
      <c r="O7" s="4">
        <v>108</v>
      </c>
      <c r="P7" s="4">
        <v>391600</v>
      </c>
      <c r="Q7" s="4">
        <v>1194900</v>
      </c>
      <c r="R7" s="5">
        <v>-1.37E-2</v>
      </c>
      <c r="S7" s="4">
        <v>1595611</v>
      </c>
      <c r="T7" s="4">
        <f t="shared" si="2"/>
        <v>2695897</v>
      </c>
      <c r="U7" s="4">
        <f t="shared" si="3"/>
        <v>1629726</v>
      </c>
      <c r="V7" s="5">
        <v>3.0899999999999997E-2</v>
      </c>
    </row>
    <row r="8" spans="1:22" x14ac:dyDescent="0.2">
      <c r="A8" s="16" t="s">
        <v>287</v>
      </c>
      <c r="B8" s="4">
        <v>436200</v>
      </c>
      <c r="C8" s="4">
        <v>145900</v>
      </c>
      <c r="D8" s="4">
        <v>290300</v>
      </c>
      <c r="E8" s="4">
        <v>15290419127</v>
      </c>
      <c r="F8" s="4">
        <f t="shared" si="0"/>
        <v>964865814186</v>
      </c>
      <c r="G8" s="4">
        <v>0</v>
      </c>
      <c r="H8" s="4">
        <v>0</v>
      </c>
      <c r="I8" s="4">
        <v>0</v>
      </c>
      <c r="J8" s="4">
        <v>-967420000</v>
      </c>
      <c r="K8">
        <f t="shared" si="1"/>
        <v>-967420000</v>
      </c>
      <c r="L8" s="4">
        <v>913</v>
      </c>
      <c r="M8" s="4">
        <v>464</v>
      </c>
      <c r="N8" s="4">
        <v>168</v>
      </c>
      <c r="O8" s="4">
        <v>180</v>
      </c>
      <c r="P8" s="4">
        <v>1545300</v>
      </c>
      <c r="Q8" s="4">
        <v>2307900</v>
      </c>
      <c r="R8" s="5">
        <v>-2.0499999999999997E-2</v>
      </c>
      <c r="S8" s="4">
        <v>3862529</v>
      </c>
      <c r="T8" s="4">
        <f t="shared" si="2"/>
        <v>2409868</v>
      </c>
      <c r="U8" s="4">
        <f t="shared" si="3"/>
        <v>1629726</v>
      </c>
      <c r="V8" s="5">
        <v>2.9900000000000003E-2</v>
      </c>
    </row>
    <row r="9" spans="1:22" x14ac:dyDescent="0.2">
      <c r="A9" s="16" t="s">
        <v>286</v>
      </c>
      <c r="B9" s="4">
        <v>1126600</v>
      </c>
      <c r="C9" s="4">
        <v>7100</v>
      </c>
      <c r="D9" s="4">
        <v>1119500</v>
      </c>
      <c r="E9" s="4">
        <v>59662075842</v>
      </c>
      <c r="F9" s="4">
        <f t="shared" si="0"/>
        <v>949575395059</v>
      </c>
      <c r="K9">
        <f t="shared" si="1"/>
        <v>0</v>
      </c>
      <c r="L9" s="4">
        <v>365</v>
      </c>
      <c r="M9" s="4">
        <v>434</v>
      </c>
      <c r="N9" s="4">
        <v>161</v>
      </c>
      <c r="O9" s="4">
        <v>151</v>
      </c>
      <c r="P9" s="4">
        <v>1093700</v>
      </c>
      <c r="Q9" s="4">
        <v>1402000</v>
      </c>
      <c r="R9" s="5">
        <v>1.1399999999999999E-2</v>
      </c>
      <c r="S9" s="4">
        <v>2550233</v>
      </c>
      <c r="T9" s="4">
        <f t="shared" si="2"/>
        <v>2090067.5</v>
      </c>
      <c r="U9" s="4">
        <f t="shared" si="3"/>
        <v>1629726</v>
      </c>
      <c r="V9" s="5">
        <v>1.4999999999999999E-2</v>
      </c>
    </row>
    <row r="10" spans="1:22" x14ac:dyDescent="0.2">
      <c r="A10" s="16" t="s">
        <v>281</v>
      </c>
      <c r="B10" s="4">
        <v>341600</v>
      </c>
      <c r="C10" s="4">
        <v>330</v>
      </c>
      <c r="D10" s="4">
        <v>341270</v>
      </c>
      <c r="E10" s="4">
        <v>18081195053</v>
      </c>
      <c r="F10" s="4">
        <f t="shared" si="0"/>
        <v>889913319217</v>
      </c>
      <c r="K10">
        <f t="shared" si="1"/>
        <v>0</v>
      </c>
      <c r="L10" s="4">
        <v>367</v>
      </c>
      <c r="M10" s="4">
        <v>457</v>
      </c>
      <c r="N10" s="4">
        <v>149</v>
      </c>
      <c r="O10" s="4">
        <v>152</v>
      </c>
      <c r="P10" s="4">
        <v>1251700</v>
      </c>
      <c r="Q10" s="4">
        <v>1264700</v>
      </c>
      <c r="R10" s="5">
        <v>-1.8E-3</v>
      </c>
      <c r="S10" s="4">
        <v>2539289</v>
      </c>
      <c r="T10" s="4">
        <f t="shared" si="2"/>
        <v>3530970.5</v>
      </c>
      <c r="U10" s="4">
        <f t="shared" si="3"/>
        <v>1629726</v>
      </c>
      <c r="V10" s="5">
        <v>1.6899999999999998E-2</v>
      </c>
    </row>
    <row r="11" spans="1:22" x14ac:dyDescent="0.2">
      <c r="A11" s="16" t="s">
        <v>273</v>
      </c>
      <c r="B11" s="4">
        <v>961700</v>
      </c>
      <c r="C11" s="4">
        <v>7900</v>
      </c>
      <c r="D11" s="4">
        <v>953800</v>
      </c>
      <c r="E11" s="4">
        <v>50379960098</v>
      </c>
      <c r="F11" s="4">
        <f t="shared" si="0"/>
        <v>871832124164</v>
      </c>
      <c r="K11">
        <f t="shared" si="1"/>
        <v>0</v>
      </c>
      <c r="L11" s="4">
        <v>745</v>
      </c>
      <c r="M11" s="4">
        <v>520</v>
      </c>
      <c r="N11" s="4">
        <v>271</v>
      </c>
      <c r="O11" s="4">
        <v>171</v>
      </c>
      <c r="P11" s="4">
        <v>2336100</v>
      </c>
      <c r="Q11" s="4">
        <v>1627300</v>
      </c>
      <c r="R11" s="5">
        <v>2.3199999999999998E-2</v>
      </c>
      <c r="S11" s="4">
        <v>3995624</v>
      </c>
      <c r="T11" s="4">
        <f t="shared" si="2"/>
        <v>1866460.5</v>
      </c>
      <c r="U11" s="4">
        <f t="shared" si="3"/>
        <v>1629726</v>
      </c>
      <c r="V11" s="5">
        <v>3.3799999999999997E-2</v>
      </c>
    </row>
    <row r="12" spans="1:22" x14ac:dyDescent="0.2">
      <c r="A12" s="16" t="s">
        <v>272</v>
      </c>
      <c r="B12" s="4">
        <v>14900</v>
      </c>
      <c r="C12" s="4">
        <v>800</v>
      </c>
      <c r="D12" s="4">
        <v>14100</v>
      </c>
      <c r="E12" s="4">
        <v>732223986</v>
      </c>
      <c r="F12" s="4">
        <f t="shared" si="0"/>
        <v>821452164066</v>
      </c>
      <c r="K12">
        <f t="shared" si="1"/>
        <v>0</v>
      </c>
      <c r="L12" s="4">
        <v>250</v>
      </c>
      <c r="M12" s="4">
        <v>329</v>
      </c>
      <c r="N12" s="4">
        <v>83</v>
      </c>
      <c r="O12" s="4">
        <v>109</v>
      </c>
      <c r="P12" s="4">
        <v>658500</v>
      </c>
      <c r="Q12" s="4">
        <v>962900</v>
      </c>
      <c r="R12" s="5">
        <v>2E-3</v>
      </c>
      <c r="S12" s="4">
        <v>1629726</v>
      </c>
      <c r="T12" s="4">
        <f t="shared" si="2"/>
        <v>2315835</v>
      </c>
      <c r="U12" s="4">
        <f t="shared" si="3"/>
        <v>1529265</v>
      </c>
      <c r="V12" s="5">
        <v>9.5999999999999992E-3</v>
      </c>
    </row>
    <row r="13" spans="1:22" x14ac:dyDescent="0.2">
      <c r="A13" s="16" t="s">
        <v>248</v>
      </c>
      <c r="B13" s="4">
        <v>101430</v>
      </c>
      <c r="C13" s="4">
        <v>0</v>
      </c>
      <c r="D13" s="4">
        <v>101430</v>
      </c>
      <c r="E13" s="4">
        <v>5282385868</v>
      </c>
      <c r="F13" s="4">
        <f t="shared" si="0"/>
        <v>820719940080</v>
      </c>
      <c r="K13">
        <f t="shared" si="1"/>
        <v>0</v>
      </c>
      <c r="L13" s="4">
        <v>381</v>
      </c>
      <c r="M13" s="4">
        <v>267</v>
      </c>
      <c r="N13" s="4">
        <v>103</v>
      </c>
      <c r="O13" s="4">
        <v>86</v>
      </c>
      <c r="P13" s="4">
        <v>921900</v>
      </c>
      <c r="Q13" s="4">
        <v>722300</v>
      </c>
      <c r="R13" s="5">
        <v>-7.6E-3</v>
      </c>
      <c r="S13" s="4">
        <v>1646196</v>
      </c>
      <c r="T13" s="4">
        <f t="shared" si="2"/>
        <v>2014687.5</v>
      </c>
      <c r="U13" s="4">
        <f t="shared" si="3"/>
        <v>1529265</v>
      </c>
      <c r="V13" s="5">
        <v>1.34E-2</v>
      </c>
    </row>
    <row r="14" spans="1:22" x14ac:dyDescent="0.2">
      <c r="A14" s="16" t="s">
        <v>240</v>
      </c>
      <c r="B14" s="4">
        <v>401970</v>
      </c>
      <c r="C14" s="4">
        <v>58400</v>
      </c>
      <c r="D14" s="4">
        <v>343570</v>
      </c>
      <c r="E14" s="4">
        <v>17958774137</v>
      </c>
      <c r="F14" s="4">
        <f t="shared" si="0"/>
        <v>815437554212</v>
      </c>
      <c r="K14">
        <f t="shared" si="1"/>
        <v>0</v>
      </c>
      <c r="L14" s="4">
        <v>354</v>
      </c>
      <c r="M14" s="4">
        <v>517</v>
      </c>
      <c r="N14" s="4">
        <v>115</v>
      </c>
      <c r="O14" s="4">
        <v>162</v>
      </c>
      <c r="P14" s="4">
        <v>1251000</v>
      </c>
      <c r="Q14" s="4">
        <v>1396800</v>
      </c>
      <c r="R14" s="5">
        <v>0</v>
      </c>
      <c r="S14" s="4">
        <v>2655037</v>
      </c>
      <c r="T14" s="4">
        <f t="shared" si="2"/>
        <v>1686085.5</v>
      </c>
      <c r="U14" s="4">
        <f t="shared" si="3"/>
        <v>1529265</v>
      </c>
      <c r="V14" s="5">
        <v>1.52E-2</v>
      </c>
    </row>
    <row r="15" spans="1:22" x14ac:dyDescent="0.2">
      <c r="A15" s="16" t="s">
        <v>239</v>
      </c>
      <c r="B15" s="4">
        <v>502100</v>
      </c>
      <c r="C15" s="4">
        <v>66100</v>
      </c>
      <c r="D15" s="4">
        <v>436000</v>
      </c>
      <c r="E15" s="4">
        <v>22579329826</v>
      </c>
      <c r="F15" s="4">
        <f t="shared" si="0"/>
        <v>797478780075</v>
      </c>
      <c r="K15">
        <f t="shared" si="1"/>
        <v>0</v>
      </c>
      <c r="L15" s="4">
        <v>377</v>
      </c>
      <c r="M15" s="4">
        <v>365</v>
      </c>
      <c r="N15" s="4">
        <v>128</v>
      </c>
      <c r="O15" s="4">
        <v>97</v>
      </c>
      <c r="P15" s="4">
        <v>1090600</v>
      </c>
      <c r="Q15" s="4">
        <v>886000</v>
      </c>
      <c r="R15" s="5">
        <v>1.9599999999999999E-2</v>
      </c>
      <c r="S15" s="4">
        <v>2027054</v>
      </c>
      <c r="T15" s="4">
        <f t="shared" si="2"/>
        <v>2038618.5</v>
      </c>
      <c r="U15" s="4">
        <f t="shared" si="3"/>
        <v>1529265</v>
      </c>
      <c r="V15" s="5">
        <v>1.9199999999999998E-2</v>
      </c>
    </row>
    <row r="16" spans="1:22" x14ac:dyDescent="0.2">
      <c r="A16" s="16" t="s">
        <v>238</v>
      </c>
      <c r="B16" s="4">
        <v>133200</v>
      </c>
      <c r="C16" s="4">
        <v>0</v>
      </c>
      <c r="D16" s="4">
        <v>133200</v>
      </c>
      <c r="E16" s="4">
        <v>6855453724</v>
      </c>
      <c r="F16" s="4">
        <f t="shared" si="0"/>
        <v>774899450249</v>
      </c>
      <c r="K16">
        <f t="shared" si="1"/>
        <v>0</v>
      </c>
      <c r="L16" s="4">
        <v>558</v>
      </c>
      <c r="M16" s="4">
        <v>444</v>
      </c>
      <c r="N16" s="4">
        <v>140</v>
      </c>
      <c r="O16" s="4">
        <v>165</v>
      </c>
      <c r="P16" s="4">
        <v>1014000</v>
      </c>
      <c r="Q16" s="4">
        <v>1341700</v>
      </c>
      <c r="R16" s="5">
        <v>-1.72E-2</v>
      </c>
      <c r="S16" s="4">
        <v>2577755</v>
      </c>
      <c r="T16" s="4">
        <f t="shared" si="2"/>
        <v>1861788.5</v>
      </c>
      <c r="U16" s="4">
        <f t="shared" si="3"/>
        <v>1529265</v>
      </c>
      <c r="V16" s="5">
        <v>2.86E-2</v>
      </c>
    </row>
    <row r="17" spans="1:21" x14ac:dyDescent="0.2">
      <c r="A17" s="16" t="s">
        <v>234</v>
      </c>
      <c r="B17" s="4">
        <v>56600</v>
      </c>
      <c r="C17" s="4">
        <v>39000</v>
      </c>
      <c r="D17" s="4">
        <v>17600</v>
      </c>
      <c r="E17" s="4">
        <v>916481529</v>
      </c>
      <c r="F17" s="4">
        <f t="shared" si="0"/>
        <v>768043996525</v>
      </c>
      <c r="K17">
        <f t="shared" si="1"/>
        <v>0</v>
      </c>
      <c r="L17" s="4">
        <v>386</v>
      </c>
      <c r="M17" s="4">
        <v>240</v>
      </c>
      <c r="N17" s="4">
        <v>88</v>
      </c>
      <c r="O17" s="4">
        <v>70</v>
      </c>
      <c r="R17" s="5">
        <v>-1.9E-3</v>
      </c>
      <c r="S17" s="4">
        <v>1529265</v>
      </c>
      <c r="T17" s="4">
        <f t="shared" si="2"/>
        <v>2436436</v>
      </c>
      <c r="U17" s="4">
        <f t="shared" si="3"/>
        <v>1640846</v>
      </c>
    </row>
    <row r="18" spans="1:21" x14ac:dyDescent="0.2">
      <c r="A18" s="16" t="s">
        <v>233</v>
      </c>
      <c r="B18" s="4">
        <v>260000</v>
      </c>
      <c r="C18" s="4">
        <v>3800</v>
      </c>
      <c r="D18" s="4">
        <v>256200</v>
      </c>
      <c r="E18" s="4">
        <v>13303745099</v>
      </c>
      <c r="F18" s="4">
        <f t="shared" si="0"/>
        <v>767127514996</v>
      </c>
      <c r="K18">
        <f t="shared" si="1"/>
        <v>0</v>
      </c>
      <c r="R18" s="5">
        <v>2E-3</v>
      </c>
      <c r="S18" s="4">
        <v>2269503</v>
      </c>
      <c r="T18" s="4">
        <f t="shared" si="2"/>
        <v>2645928</v>
      </c>
      <c r="U18" s="4">
        <f t="shared" si="3"/>
        <v>1374338</v>
      </c>
    </row>
    <row r="19" spans="1:21" x14ac:dyDescent="0.2">
      <c r="A19" s="16" t="s">
        <v>232</v>
      </c>
      <c r="B19" s="4">
        <v>64900</v>
      </c>
      <c r="C19" s="4">
        <v>14450</v>
      </c>
      <c r="D19" s="4">
        <v>50450</v>
      </c>
      <c r="E19" s="4">
        <v>2629324438</v>
      </c>
      <c r="F19" s="4">
        <f t="shared" si="0"/>
        <v>753823769897</v>
      </c>
      <c r="K19">
        <f t="shared" si="1"/>
        <v>0</v>
      </c>
      <c r="R19" s="5">
        <v>0</v>
      </c>
      <c r="S19" s="4">
        <v>1640846</v>
      </c>
      <c r="T19" s="4">
        <f t="shared" si="2"/>
        <v>3274099</v>
      </c>
      <c r="U19" s="4">
        <f t="shared" si="3"/>
        <v>1345117</v>
      </c>
    </row>
    <row r="20" spans="1:21" x14ac:dyDescent="0.2">
      <c r="A20" s="16" t="s">
        <v>231</v>
      </c>
      <c r="B20" s="4">
        <v>95300</v>
      </c>
      <c r="C20" s="4">
        <v>500</v>
      </c>
      <c r="D20" s="4">
        <v>94800</v>
      </c>
      <c r="E20" s="4">
        <v>4940354661</v>
      </c>
      <c r="F20" s="4">
        <f t="shared" si="0"/>
        <v>751194445459</v>
      </c>
      <c r="K20">
        <f t="shared" si="1"/>
        <v>0</v>
      </c>
      <c r="R20" s="5">
        <v>1.1699999999999999E-2</v>
      </c>
      <c r="S20" s="4">
        <v>3066317</v>
      </c>
      <c r="T20" s="4">
        <f t="shared" si="2"/>
        <v>3339060</v>
      </c>
      <c r="U20" s="4">
        <f t="shared" si="3"/>
        <v>1345117</v>
      </c>
    </row>
    <row r="21" spans="1:21" x14ac:dyDescent="0.2">
      <c r="A21" s="16" t="s">
        <v>230</v>
      </c>
      <c r="B21" s="4">
        <v>197100</v>
      </c>
      <c r="C21" s="4">
        <v>0</v>
      </c>
      <c r="D21" s="4">
        <v>197100</v>
      </c>
      <c r="E21" s="4">
        <v>10126884016</v>
      </c>
      <c r="F21" s="4">
        <f t="shared" si="0"/>
        <v>746254090798</v>
      </c>
      <c r="K21">
        <f t="shared" si="1"/>
        <v>0</v>
      </c>
      <c r="R21" s="5">
        <v>7.9000000000000008E-3</v>
      </c>
      <c r="S21" s="4">
        <v>2103195</v>
      </c>
      <c r="T21" s="4">
        <f t="shared" si="2"/>
        <v>2462681</v>
      </c>
      <c r="U21" s="4">
        <f t="shared" si="3"/>
        <v>1345117</v>
      </c>
    </row>
    <row r="22" spans="1:21" x14ac:dyDescent="0.2">
      <c r="A22" s="16" t="s">
        <v>229</v>
      </c>
      <c r="B22" s="4">
        <v>262500</v>
      </c>
      <c r="C22" s="4">
        <v>2700</v>
      </c>
      <c r="D22" s="4">
        <v>259800</v>
      </c>
      <c r="E22" s="4">
        <v>13353001936</v>
      </c>
      <c r="F22" s="4">
        <f t="shared" si="0"/>
        <v>736127206782</v>
      </c>
      <c r="K22">
        <f t="shared" si="1"/>
        <v>0</v>
      </c>
      <c r="R22" s="5">
        <v>6.0000000000000001E-3</v>
      </c>
      <c r="S22" s="4">
        <v>2985474</v>
      </c>
      <c r="T22" s="4">
        <f t="shared" si="2"/>
        <v>1440247</v>
      </c>
      <c r="U22" s="4">
        <f t="shared" si="3"/>
        <v>1345117</v>
      </c>
    </row>
    <row r="23" spans="1:21" x14ac:dyDescent="0.2">
      <c r="A23" s="16" t="s">
        <v>228</v>
      </c>
      <c r="B23" s="4">
        <v>301000</v>
      </c>
      <c r="C23" s="4">
        <v>217600</v>
      </c>
      <c r="D23" s="4">
        <v>83400</v>
      </c>
      <c r="E23" s="4">
        <v>4215203783</v>
      </c>
      <c r="F23" s="4">
        <f t="shared" si="0"/>
        <v>722774204846</v>
      </c>
      <c r="K23">
        <f t="shared" si="1"/>
        <v>0</v>
      </c>
      <c r="R23" s="5">
        <v>0</v>
      </c>
      <c r="S23" s="4">
        <v>1374338</v>
      </c>
      <c r="T23" s="4">
        <f t="shared" si="2"/>
        <v>2889168</v>
      </c>
      <c r="U23" s="4">
        <f t="shared" si="3"/>
        <v>1345117</v>
      </c>
    </row>
    <row r="24" spans="1:21" x14ac:dyDescent="0.2">
      <c r="A24" s="16" t="s">
        <v>222</v>
      </c>
      <c r="B24" s="4">
        <v>341300</v>
      </c>
      <c r="C24" s="4">
        <v>19700</v>
      </c>
      <c r="D24" s="4">
        <v>321600</v>
      </c>
      <c r="E24" s="4">
        <v>16335837858</v>
      </c>
      <c r="F24" s="4">
        <f t="shared" si="0"/>
        <v>718559001063</v>
      </c>
      <c r="K24">
        <f t="shared" si="1"/>
        <v>0</v>
      </c>
      <c r="R24" s="5">
        <v>6.0000000000000001E-3</v>
      </c>
      <c r="S24" s="4">
        <v>1345117</v>
      </c>
      <c r="T24" s="4">
        <f t="shared" si="2"/>
        <v>2546333</v>
      </c>
      <c r="U24" s="4">
        <f t="shared" si="3"/>
        <v>1499482</v>
      </c>
    </row>
    <row r="25" spans="1:21" x14ac:dyDescent="0.2">
      <c r="A25" s="16" t="s">
        <v>213</v>
      </c>
      <c r="B25" s="4">
        <v>333200</v>
      </c>
      <c r="C25" s="4">
        <v>9600</v>
      </c>
      <c r="D25" s="4">
        <v>323600</v>
      </c>
      <c r="E25" s="4">
        <v>16168385029</v>
      </c>
      <c r="F25" s="4">
        <f t="shared" si="0"/>
        <v>702223163205</v>
      </c>
      <c r="K25">
        <f t="shared" si="1"/>
        <v>0</v>
      </c>
      <c r="R25" s="5">
        <v>0.01</v>
      </c>
      <c r="S25" s="4">
        <v>1499482</v>
      </c>
      <c r="T25" s="4">
        <f t="shared" si="2"/>
        <v>2819434.5</v>
      </c>
      <c r="U25" s="4">
        <f t="shared" si="3"/>
        <v>2194312</v>
      </c>
    </row>
    <row r="26" spans="1:21" x14ac:dyDescent="0.2">
      <c r="A26" s="16" t="s">
        <v>212</v>
      </c>
      <c r="B26" s="4">
        <v>503900</v>
      </c>
      <c r="C26" s="4">
        <v>100</v>
      </c>
      <c r="D26" s="4">
        <v>503800</v>
      </c>
      <c r="E26" s="4">
        <v>25203833137</v>
      </c>
      <c r="F26" s="4">
        <f t="shared" si="0"/>
        <v>686054778176</v>
      </c>
      <c r="K26">
        <f>K27+J26</f>
        <v>0</v>
      </c>
      <c r="R26" s="5">
        <v>-9.8999999999999991E-3</v>
      </c>
      <c r="S26" s="4">
        <v>2194312</v>
      </c>
      <c r="T26" s="4">
        <f t="shared" si="2"/>
        <v>3290827.5</v>
      </c>
      <c r="U26" s="4">
        <f t="shared" si="3"/>
        <v>1939888</v>
      </c>
    </row>
    <row r="27" spans="1:21" x14ac:dyDescent="0.2">
      <c r="A27" s="16" t="s">
        <v>211</v>
      </c>
      <c r="B27" s="4">
        <v>803080</v>
      </c>
      <c r="C27" s="4">
        <v>976700</v>
      </c>
      <c r="D27" s="4">
        <v>-173620</v>
      </c>
      <c r="E27" s="4">
        <v>-8819593159</v>
      </c>
      <c r="F27" s="4">
        <f t="shared" si="0"/>
        <v>660850945039</v>
      </c>
      <c r="K27">
        <f>J27+K29</f>
        <v>0</v>
      </c>
      <c r="R27" s="5">
        <v>-1.3600000000000001E-2</v>
      </c>
      <c r="S27" s="4">
        <v>2603369</v>
      </c>
      <c r="T27" s="4">
        <f t="shared" si="2"/>
        <v>2380465.5</v>
      </c>
      <c r="U27" s="4">
        <f t="shared" si="3"/>
        <v>1506156</v>
      </c>
    </row>
    <row r="28" spans="1:21" x14ac:dyDescent="0.2">
      <c r="A28" s="16" t="s">
        <v>210</v>
      </c>
      <c r="B28" s="4">
        <v>1253600</v>
      </c>
      <c r="C28" s="4">
        <v>109500</v>
      </c>
      <c r="D28" s="4">
        <v>1144100</v>
      </c>
      <c r="E28" s="4">
        <v>58762817419</v>
      </c>
      <c r="F28" s="4">
        <f t="shared" si="0"/>
        <v>669670538198</v>
      </c>
      <c r="R28" s="5">
        <v>7.9000000000000008E-3</v>
      </c>
      <c r="S28" s="4">
        <v>3651010</v>
      </c>
      <c r="T28" s="4">
        <f t="shared" si="2"/>
        <v>3540930.5</v>
      </c>
      <c r="U28" s="4">
        <f t="shared" si="3"/>
        <v>1506156</v>
      </c>
    </row>
    <row r="29" spans="1:21" x14ac:dyDescent="0.2">
      <c r="A29" s="16" t="s">
        <v>209</v>
      </c>
      <c r="B29" s="4">
        <v>1528600</v>
      </c>
      <c r="C29" s="4">
        <v>23230</v>
      </c>
      <c r="D29" s="4">
        <v>1505370</v>
      </c>
      <c r="E29" s="4">
        <v>76932321123</v>
      </c>
      <c r="F29" s="4">
        <f t="shared" si="0"/>
        <v>610907720779</v>
      </c>
      <c r="K29">
        <f>J29</f>
        <v>0</v>
      </c>
      <c r="R29" s="5">
        <v>-1.3500000000000002E-2</v>
      </c>
      <c r="S29" s="4">
        <v>3481881</v>
      </c>
      <c r="T29" s="4">
        <f t="shared" si="2"/>
        <v>2949938</v>
      </c>
      <c r="U29" s="4">
        <f t="shared" si="3"/>
        <v>1506156</v>
      </c>
    </row>
    <row r="30" spans="1:21" x14ac:dyDescent="0.2">
      <c r="A30" s="16" t="s">
        <v>208</v>
      </c>
      <c r="B30" s="4">
        <v>250300</v>
      </c>
      <c r="C30" s="4">
        <v>35300</v>
      </c>
      <c r="D30" s="4">
        <v>215000</v>
      </c>
      <c r="E30" s="4">
        <v>11073870780</v>
      </c>
      <c r="F30" s="4">
        <f t="shared" si="0"/>
        <v>533975399656</v>
      </c>
      <c r="R30" s="5">
        <v>1.5800000000000002E-2</v>
      </c>
      <c r="S30" s="4">
        <v>4574925</v>
      </c>
      <c r="T30" s="4">
        <f t="shared" si="2"/>
        <v>1723872</v>
      </c>
      <c r="U30" s="4">
        <f t="shared" si="3"/>
        <v>1506156</v>
      </c>
    </row>
    <row r="31" spans="1:21" x14ac:dyDescent="0.2">
      <c r="A31" s="16" t="s">
        <v>207</v>
      </c>
      <c r="B31" s="4">
        <v>2000</v>
      </c>
      <c r="C31" s="4">
        <v>30000</v>
      </c>
      <c r="D31" s="4">
        <v>-28000</v>
      </c>
      <c r="E31" s="4">
        <v>-1415245135</v>
      </c>
      <c r="F31" s="4">
        <f t="shared" si="0"/>
        <v>522901528876</v>
      </c>
      <c r="R31" s="5">
        <v>1.61E-2</v>
      </c>
      <c r="S31" s="4">
        <v>1939888</v>
      </c>
      <c r="T31" s="4">
        <f t="shared" si="2"/>
        <v>1309482.5</v>
      </c>
      <c r="U31" s="4">
        <f t="shared" si="3"/>
        <v>1506156</v>
      </c>
    </row>
    <row r="32" spans="1:21" x14ac:dyDescent="0.2">
      <c r="A32" s="16" t="s">
        <v>206</v>
      </c>
      <c r="B32" s="4">
        <v>300500</v>
      </c>
      <c r="C32" s="4">
        <v>0</v>
      </c>
      <c r="D32" s="4">
        <v>300500</v>
      </c>
      <c r="E32" s="4">
        <v>14998495157</v>
      </c>
      <c r="F32" s="4">
        <f t="shared" si="0"/>
        <v>524316774011</v>
      </c>
      <c r="R32" s="5">
        <v>0</v>
      </c>
      <c r="S32" s="4">
        <v>1506156</v>
      </c>
      <c r="T32" s="4">
        <f t="shared" si="2"/>
        <v>3474194.5</v>
      </c>
      <c r="U32" s="4">
        <f t="shared" si="3"/>
        <v>1109921</v>
      </c>
    </row>
    <row r="33" spans="1:21" x14ac:dyDescent="0.2">
      <c r="A33" s="16" t="s">
        <v>205</v>
      </c>
      <c r="B33" s="4">
        <v>441900</v>
      </c>
      <c r="C33" s="4">
        <v>98900</v>
      </c>
      <c r="D33" s="4">
        <v>343000</v>
      </c>
      <c r="E33" s="4">
        <v>17163696009</v>
      </c>
      <c r="F33" s="4">
        <f t="shared" si="0"/>
        <v>509318278854</v>
      </c>
      <c r="R33" s="5">
        <v>-2.3399999999999997E-2</v>
      </c>
      <c r="S33" s="4">
        <v>4433219</v>
      </c>
      <c r="T33" s="4">
        <f t="shared" si="2"/>
        <v>3435362</v>
      </c>
      <c r="U33" s="4">
        <f t="shared" si="3"/>
        <v>1109921</v>
      </c>
    </row>
    <row r="34" spans="1:21" x14ac:dyDescent="0.2">
      <c r="A34" s="16" t="s">
        <v>204</v>
      </c>
      <c r="B34" s="4">
        <v>359600</v>
      </c>
      <c r="C34" s="4">
        <v>276400</v>
      </c>
      <c r="D34" s="4">
        <v>83200</v>
      </c>
      <c r="E34" s="4">
        <v>4264673082</v>
      </c>
      <c r="F34" s="4">
        <f t="shared" si="0"/>
        <v>492154582845</v>
      </c>
      <c r="R34" s="5">
        <v>7.9000000000000008E-3</v>
      </c>
      <c r="S34" s="4">
        <v>3593184</v>
      </c>
      <c r="T34" s="4">
        <f t="shared" si="2"/>
        <v>3179336.5</v>
      </c>
      <c r="U34" s="4">
        <f t="shared" si="3"/>
        <v>1109921</v>
      </c>
    </row>
    <row r="35" spans="1:21" x14ac:dyDescent="0.2">
      <c r="A35" s="16" t="s">
        <v>203</v>
      </c>
      <c r="B35" s="4">
        <v>0</v>
      </c>
      <c r="C35" s="4">
        <v>100200</v>
      </c>
      <c r="D35" s="4">
        <v>-100200</v>
      </c>
      <c r="E35" s="4">
        <v>-5068998810</v>
      </c>
      <c r="F35" s="4">
        <f t="shared" si="0"/>
        <v>487889909763</v>
      </c>
      <c r="R35" s="5">
        <v>1.2E-2</v>
      </c>
      <c r="S35" s="4">
        <v>3444557</v>
      </c>
      <c r="T35" s="4">
        <f t="shared" si="2"/>
        <v>2847596.5</v>
      </c>
      <c r="U35" s="4">
        <f t="shared" si="3"/>
        <v>1109921</v>
      </c>
    </row>
    <row r="36" spans="1:21" x14ac:dyDescent="0.2">
      <c r="A36" s="16" t="s">
        <v>202</v>
      </c>
      <c r="B36" s="4">
        <v>500</v>
      </c>
      <c r="C36" s="4">
        <v>132700</v>
      </c>
      <c r="D36" s="4">
        <v>-132200</v>
      </c>
      <c r="E36" s="4">
        <v>-6644318277</v>
      </c>
      <c r="F36" s="4">
        <f t="shared" si="0"/>
        <v>492958908573</v>
      </c>
      <c r="R36" s="5">
        <v>2.2499999999999999E-2</v>
      </c>
      <c r="S36" s="4">
        <v>3978286</v>
      </c>
      <c r="T36" s="4">
        <f t="shared" si="2"/>
        <v>2982043</v>
      </c>
      <c r="U36" s="4">
        <f t="shared" si="3"/>
        <v>1109921</v>
      </c>
    </row>
    <row r="37" spans="1:21" x14ac:dyDescent="0.2">
      <c r="A37" s="16" t="s">
        <v>201</v>
      </c>
      <c r="B37" s="4">
        <v>0</v>
      </c>
      <c r="C37" s="4">
        <v>75800</v>
      </c>
      <c r="D37" s="4">
        <v>-75800</v>
      </c>
      <c r="E37" s="4">
        <v>-3722398399</v>
      </c>
      <c r="F37" s="4">
        <f t="shared" si="0"/>
        <v>499603226850</v>
      </c>
      <c r="R37" s="5">
        <v>0</v>
      </c>
      <c r="S37" s="4">
        <v>1109921</v>
      </c>
      <c r="T37" s="4">
        <f t="shared" si="2"/>
        <v>4270861</v>
      </c>
      <c r="U37" s="4">
        <f t="shared" si="3"/>
        <v>1112809</v>
      </c>
    </row>
    <row r="38" spans="1:21" x14ac:dyDescent="0.2">
      <c r="A38" s="16" t="s">
        <v>200</v>
      </c>
      <c r="B38" s="4">
        <v>50000</v>
      </c>
      <c r="C38" s="4">
        <v>522580</v>
      </c>
      <c r="D38" s="4">
        <v>-472580</v>
      </c>
      <c r="E38" s="4">
        <v>-23508249690</v>
      </c>
      <c r="F38" s="4">
        <f t="shared" si="0"/>
        <v>503325625249</v>
      </c>
      <c r="R38" s="5">
        <v>6.1999999999999998E-3</v>
      </c>
      <c r="S38" s="4">
        <v>3599980</v>
      </c>
      <c r="T38" s="4">
        <f t="shared" si="2"/>
        <v>1618618.5</v>
      </c>
      <c r="U38" s="4">
        <f t="shared" si="3"/>
        <v>1112809</v>
      </c>
    </row>
    <row r="39" spans="1:21" x14ac:dyDescent="0.2">
      <c r="A39" s="16" t="s">
        <v>199</v>
      </c>
      <c r="B39" s="4">
        <v>141400</v>
      </c>
      <c r="C39" s="4">
        <v>90900</v>
      </c>
      <c r="D39" s="4">
        <v>50500</v>
      </c>
      <c r="E39" s="4">
        <v>2457323290</v>
      </c>
      <c r="F39" s="4">
        <f t="shared" si="0"/>
        <v>526833874939</v>
      </c>
      <c r="R39" s="5">
        <v>4.1999999999999997E-3</v>
      </c>
      <c r="S39" s="4">
        <v>1324951</v>
      </c>
      <c r="T39" s="4">
        <f t="shared" si="2"/>
        <v>1963795</v>
      </c>
      <c r="U39" s="4">
        <f t="shared" si="3"/>
        <v>1112809</v>
      </c>
    </row>
    <row r="40" spans="1:21" x14ac:dyDescent="0.2">
      <c r="A40" s="16" t="s">
        <v>198</v>
      </c>
      <c r="B40" s="4">
        <v>72650</v>
      </c>
      <c r="C40" s="4">
        <v>0</v>
      </c>
      <c r="D40" s="4">
        <v>72650</v>
      </c>
      <c r="E40" s="4">
        <v>3479197028</v>
      </c>
      <c r="F40" s="4">
        <f t="shared" si="0"/>
        <v>524376551649</v>
      </c>
      <c r="R40" s="5">
        <v>1.0500000000000001E-2</v>
      </c>
      <c r="S40" s="4">
        <v>1507856</v>
      </c>
      <c r="T40" s="4">
        <f t="shared" si="2"/>
        <v>1428632</v>
      </c>
      <c r="U40" s="4">
        <f t="shared" si="3"/>
        <v>1112809</v>
      </c>
    </row>
    <row r="41" spans="1:21" x14ac:dyDescent="0.2">
      <c r="A41" s="16" t="s">
        <v>197</v>
      </c>
      <c r="B41" s="4">
        <v>820</v>
      </c>
      <c r="C41" s="4">
        <v>30000</v>
      </c>
      <c r="D41" s="4">
        <v>-29180</v>
      </c>
      <c r="E41" s="4">
        <v>-1414013839</v>
      </c>
      <c r="F41" s="4">
        <f t="shared" si="0"/>
        <v>520897354621</v>
      </c>
      <c r="R41" s="5">
        <v>-1.84E-2</v>
      </c>
      <c r="S41" s="4">
        <v>1112809</v>
      </c>
      <c r="T41" s="4">
        <f t="shared" si="2"/>
        <v>2141545.5</v>
      </c>
      <c r="U41" s="4">
        <f t="shared" si="3"/>
        <v>1716907</v>
      </c>
    </row>
    <row r="42" spans="1:21" x14ac:dyDescent="0.2">
      <c r="A42" s="16" t="s">
        <v>196</v>
      </c>
      <c r="B42" s="4">
        <v>910</v>
      </c>
      <c r="C42" s="4">
        <v>0</v>
      </c>
      <c r="D42" s="4">
        <v>910</v>
      </c>
      <c r="E42" s="4">
        <v>43560953</v>
      </c>
      <c r="F42" s="4">
        <f t="shared" si="0"/>
        <v>522311368460</v>
      </c>
      <c r="R42" s="5">
        <v>2.3099999999999999E-2</v>
      </c>
      <c r="S42" s="4">
        <v>2515170</v>
      </c>
      <c r="T42" s="4">
        <f t="shared" si="2"/>
        <v>3090889.5</v>
      </c>
      <c r="U42" s="4">
        <f t="shared" si="3"/>
        <v>1716907</v>
      </c>
    </row>
    <row r="43" spans="1:21" x14ac:dyDescent="0.2">
      <c r="A43" s="16" t="s">
        <v>195</v>
      </c>
      <c r="B43" s="4">
        <v>81100</v>
      </c>
      <c r="C43" s="4">
        <v>77900</v>
      </c>
      <c r="D43" s="4">
        <v>3200</v>
      </c>
      <c r="E43" s="4">
        <v>159365977</v>
      </c>
      <c r="F43" s="4">
        <f t="shared" si="0"/>
        <v>522267807507</v>
      </c>
      <c r="R43" s="5">
        <v>-5.3399999999999996E-2</v>
      </c>
      <c r="S43" s="4">
        <v>3277540</v>
      </c>
      <c r="T43" s="4">
        <f t="shared" si="2"/>
        <v>3488584</v>
      </c>
      <c r="U43" s="4">
        <f t="shared" si="3"/>
        <v>1716907</v>
      </c>
    </row>
    <row r="44" spans="1:21" x14ac:dyDescent="0.2">
      <c r="A44" s="16" t="s">
        <v>194</v>
      </c>
      <c r="B44" s="4">
        <v>57200</v>
      </c>
      <c r="C44" s="4">
        <v>39200</v>
      </c>
      <c r="D44" s="4">
        <v>18000</v>
      </c>
      <c r="E44" s="4">
        <v>902525635</v>
      </c>
      <c r="F44" s="4">
        <f t="shared" si="0"/>
        <v>522108441530</v>
      </c>
      <c r="R44" s="5">
        <v>0</v>
      </c>
      <c r="S44" s="4">
        <v>2914116</v>
      </c>
      <c r="T44" s="4">
        <f t="shared" si="2"/>
        <v>2542828.5</v>
      </c>
      <c r="U44" s="4">
        <f t="shared" si="3"/>
        <v>1716907</v>
      </c>
    </row>
    <row r="45" spans="1:21" x14ac:dyDescent="0.2">
      <c r="A45" s="16" t="s">
        <v>193</v>
      </c>
      <c r="B45" s="4">
        <v>17100</v>
      </c>
      <c r="C45" s="4">
        <v>1100</v>
      </c>
      <c r="D45" s="4">
        <v>16000</v>
      </c>
      <c r="E45" s="4">
        <v>809296450</v>
      </c>
      <c r="F45" s="4">
        <f t="shared" si="0"/>
        <v>521205915895</v>
      </c>
      <c r="R45" s="5">
        <v>2E-3</v>
      </c>
      <c r="S45" s="4">
        <v>1716907</v>
      </c>
      <c r="T45" s="4">
        <f t="shared" si="2"/>
        <v>3610110.5</v>
      </c>
      <c r="U45" s="4">
        <f t="shared" si="3"/>
        <v>1744455</v>
      </c>
    </row>
    <row r="46" spans="1:21" x14ac:dyDescent="0.2">
      <c r="A46" s="16" t="s">
        <v>192</v>
      </c>
      <c r="B46" s="4">
        <v>112000</v>
      </c>
      <c r="C46" s="4">
        <v>12600</v>
      </c>
      <c r="D46" s="4">
        <v>99400</v>
      </c>
      <c r="E46" s="4">
        <v>4995317256</v>
      </c>
      <c r="F46" s="4">
        <f t="shared" si="0"/>
        <v>520396619445</v>
      </c>
      <c r="R46" s="5">
        <v>2.0299999999999999E-2</v>
      </c>
      <c r="S46" s="4">
        <v>4854165</v>
      </c>
      <c r="T46" s="4">
        <f t="shared" si="2"/>
        <v>3210078</v>
      </c>
      <c r="U46" s="4">
        <f t="shared" si="3"/>
        <v>1744455</v>
      </c>
    </row>
    <row r="47" spans="1:21" x14ac:dyDescent="0.2">
      <c r="A47" s="16" t="s">
        <v>191</v>
      </c>
      <c r="B47" s="4">
        <v>205300</v>
      </c>
      <c r="C47" s="4">
        <v>11300</v>
      </c>
      <c r="D47" s="4">
        <v>194000</v>
      </c>
      <c r="E47" s="4">
        <v>9730402956</v>
      </c>
      <c r="F47" s="4">
        <f t="shared" si="0"/>
        <v>515401302189</v>
      </c>
      <c r="R47" s="5">
        <v>-8.0000000000000002E-3</v>
      </c>
      <c r="S47" s="4">
        <v>4941742</v>
      </c>
      <c r="T47" s="4">
        <f t="shared" si="2"/>
        <v>2088158.5</v>
      </c>
      <c r="U47" s="4">
        <f t="shared" si="3"/>
        <v>1744455</v>
      </c>
    </row>
    <row r="48" spans="1:21" x14ac:dyDescent="0.2">
      <c r="A48" s="16" t="s">
        <v>190</v>
      </c>
      <c r="B48" s="4">
        <v>160400</v>
      </c>
      <c r="C48" s="4">
        <v>154200</v>
      </c>
      <c r="D48" s="4">
        <v>6200</v>
      </c>
      <c r="E48" s="4">
        <v>303906598</v>
      </c>
      <c r="F48" s="4">
        <f t="shared" si="0"/>
        <v>505670899233</v>
      </c>
      <c r="R48" s="5">
        <v>1.6399999999999998E-2</v>
      </c>
      <c r="S48" s="4">
        <v>1912286</v>
      </c>
      <c r="T48" s="4">
        <f t="shared" si="2"/>
        <v>3575194</v>
      </c>
      <c r="U48" s="4">
        <f t="shared" si="3"/>
        <v>1744455</v>
      </c>
    </row>
    <row r="49" spans="1:21" x14ac:dyDescent="0.2">
      <c r="A49" s="16" t="s">
        <v>189</v>
      </c>
      <c r="B49" s="4">
        <v>210900</v>
      </c>
      <c r="C49" s="4">
        <v>56100</v>
      </c>
      <c r="D49" s="4">
        <v>154800</v>
      </c>
      <c r="E49" s="4">
        <v>7690228504</v>
      </c>
      <c r="F49" s="4">
        <f t="shared" si="0"/>
        <v>505366992635</v>
      </c>
      <c r="R49" s="5">
        <v>0</v>
      </c>
      <c r="S49" s="4">
        <v>2419734</v>
      </c>
      <c r="T49" s="4">
        <f t="shared" si="2"/>
        <v>1579200</v>
      </c>
      <c r="U49" s="4">
        <f t="shared" si="3"/>
        <v>1744455</v>
      </c>
    </row>
    <row r="50" spans="1:21" x14ac:dyDescent="0.2">
      <c r="A50" s="16" t="s">
        <v>188</v>
      </c>
      <c r="B50" s="4">
        <v>60000</v>
      </c>
      <c r="C50" s="4">
        <v>69000</v>
      </c>
      <c r="D50" s="4">
        <v>-9000</v>
      </c>
      <c r="E50" s="4">
        <v>-439504525</v>
      </c>
      <c r="F50" s="4">
        <f t="shared" si="0"/>
        <v>497676764131</v>
      </c>
      <c r="R50" s="5">
        <v>1.04E-2</v>
      </c>
      <c r="S50" s="4">
        <v>1744455</v>
      </c>
      <c r="T50" s="4">
        <f t="shared" si="2"/>
        <v>3328684.5</v>
      </c>
      <c r="U50" s="4">
        <f t="shared" si="3"/>
        <v>1767921</v>
      </c>
    </row>
    <row r="51" spans="1:21" x14ac:dyDescent="0.2">
      <c r="A51" s="16" t="s">
        <v>187</v>
      </c>
      <c r="B51" s="4">
        <v>106400</v>
      </c>
      <c r="C51" s="4">
        <v>15400</v>
      </c>
      <c r="D51" s="4">
        <v>91000</v>
      </c>
      <c r="E51" s="4">
        <v>4414687136</v>
      </c>
      <c r="F51" s="4">
        <f t="shared" si="0"/>
        <v>498116268656</v>
      </c>
      <c r="R51" s="5">
        <v>0</v>
      </c>
      <c r="S51" s="4">
        <v>1767921</v>
      </c>
      <c r="T51" s="4">
        <f t="shared" si="2"/>
        <v>3672268</v>
      </c>
      <c r="U51" s="4">
        <f t="shared" si="3"/>
        <v>1478414</v>
      </c>
    </row>
    <row r="52" spans="1:21" x14ac:dyDescent="0.2">
      <c r="A52" s="16" t="s">
        <v>186</v>
      </c>
      <c r="B52" s="4">
        <v>100</v>
      </c>
      <c r="C52" s="4">
        <v>122600</v>
      </c>
      <c r="D52" s="4">
        <v>-122500</v>
      </c>
      <c r="E52" s="4">
        <v>-5973603570</v>
      </c>
      <c r="F52" s="4">
        <f t="shared" si="0"/>
        <v>493701581520</v>
      </c>
      <c r="R52" s="5">
        <v>-8.1000000000000013E-3</v>
      </c>
      <c r="S52" s="4">
        <v>2904239</v>
      </c>
      <c r="T52" s="4">
        <f t="shared" si="2"/>
        <v>3923075</v>
      </c>
      <c r="U52" s="4">
        <f t="shared" si="3"/>
        <v>1478414</v>
      </c>
    </row>
    <row r="53" spans="1:21" x14ac:dyDescent="0.2">
      <c r="A53" s="16" t="s">
        <v>185</v>
      </c>
      <c r="B53" s="4">
        <v>603300</v>
      </c>
      <c r="C53" s="4">
        <v>225200</v>
      </c>
      <c r="D53" s="4">
        <v>378100</v>
      </c>
      <c r="E53" s="4">
        <v>18475873255</v>
      </c>
      <c r="F53" s="4">
        <f t="shared" si="0"/>
        <v>499675185090</v>
      </c>
      <c r="R53" s="5">
        <v>1.46E-2</v>
      </c>
      <c r="S53" s="4">
        <v>4063052</v>
      </c>
      <c r="T53" s="4">
        <f t="shared" si="2"/>
        <v>6163468</v>
      </c>
      <c r="U53" s="4">
        <f t="shared" si="3"/>
        <v>1478414</v>
      </c>
    </row>
    <row r="54" spans="1:21" x14ac:dyDescent="0.2">
      <c r="A54" s="16" t="s">
        <v>184</v>
      </c>
      <c r="B54" s="4">
        <v>819500</v>
      </c>
      <c r="C54" s="4">
        <v>56200</v>
      </c>
      <c r="D54" s="4">
        <v>763300</v>
      </c>
      <c r="E54" s="4">
        <v>35664707447</v>
      </c>
      <c r="F54" s="4">
        <f t="shared" si="0"/>
        <v>481199311835</v>
      </c>
      <c r="R54" s="5">
        <v>7.1199999999999999E-2</v>
      </c>
      <c r="S54" s="4">
        <v>3368750</v>
      </c>
      <c r="T54" s="4">
        <f t="shared" si="2"/>
        <v>3111174.5</v>
      </c>
      <c r="U54" s="4">
        <f t="shared" si="3"/>
        <v>1413945</v>
      </c>
    </row>
    <row r="55" spans="1:21" x14ac:dyDescent="0.2">
      <c r="A55" s="16" t="s">
        <v>183</v>
      </c>
      <c r="B55" s="4">
        <v>149800</v>
      </c>
      <c r="C55" s="4">
        <v>11600</v>
      </c>
      <c r="D55" s="4">
        <v>138200</v>
      </c>
      <c r="E55" s="4">
        <v>6299407432</v>
      </c>
      <c r="F55" s="4">
        <f t="shared" si="0"/>
        <v>445534604388</v>
      </c>
      <c r="R55" s="5">
        <v>-8.8000000000000005E-3</v>
      </c>
      <c r="S55" s="4">
        <v>2366056</v>
      </c>
      <c r="T55" s="4">
        <f t="shared" si="2"/>
        <v>2839544.5</v>
      </c>
      <c r="U55" s="4">
        <f t="shared" si="3"/>
        <v>1413945</v>
      </c>
    </row>
    <row r="56" spans="1:21" x14ac:dyDescent="0.2">
      <c r="A56" s="16" t="s">
        <v>182</v>
      </c>
      <c r="B56" s="4">
        <v>112500</v>
      </c>
      <c r="C56" s="4">
        <v>16100</v>
      </c>
      <c r="D56" s="4">
        <v>96400</v>
      </c>
      <c r="E56" s="4">
        <v>4370004826</v>
      </c>
      <c r="F56" s="4">
        <f t="shared" si="0"/>
        <v>439235196956</v>
      </c>
      <c r="R56" s="5">
        <v>1.1200000000000002E-2</v>
      </c>
      <c r="S56" s="4">
        <v>1478414</v>
      </c>
      <c r="T56" s="4">
        <f t="shared" si="2"/>
        <v>2440932</v>
      </c>
      <c r="U56" s="4">
        <f t="shared" si="3"/>
        <v>1413945</v>
      </c>
    </row>
    <row r="57" spans="1:21" x14ac:dyDescent="0.2">
      <c r="A57" s="16" t="s">
        <v>181</v>
      </c>
      <c r="B57" s="4">
        <v>207100</v>
      </c>
      <c r="C57" s="4">
        <v>126500</v>
      </c>
      <c r="D57" s="4">
        <v>80600</v>
      </c>
      <c r="E57" s="4">
        <v>3645812483</v>
      </c>
      <c r="F57" s="4">
        <f t="shared" si="0"/>
        <v>434865192130</v>
      </c>
      <c r="R57" s="5">
        <v>-1.1000000000000001E-2</v>
      </c>
      <c r="S57" s="4">
        <v>2264031</v>
      </c>
      <c r="T57" s="4">
        <f t="shared" si="2"/>
        <v>4340003.5</v>
      </c>
      <c r="U57" s="4">
        <f t="shared" si="3"/>
        <v>1413945</v>
      </c>
    </row>
    <row r="58" spans="1:21" x14ac:dyDescent="0.2">
      <c r="A58" s="16" t="s">
        <v>180</v>
      </c>
      <c r="B58" s="4">
        <v>468400</v>
      </c>
      <c r="C58" s="4">
        <v>47600</v>
      </c>
      <c r="D58" s="4">
        <v>420800</v>
      </c>
      <c r="E58" s="4">
        <v>18673377239</v>
      </c>
      <c r="F58" s="4">
        <f t="shared" si="0"/>
        <v>431219379647</v>
      </c>
      <c r="R58" s="5">
        <v>5.5899999999999998E-2</v>
      </c>
      <c r="S58" s="4">
        <v>4730654</v>
      </c>
      <c r="T58" s="4">
        <f t="shared" si="2"/>
        <v>2646812.5</v>
      </c>
      <c r="U58" s="4">
        <f t="shared" si="3"/>
        <v>1413945</v>
      </c>
    </row>
    <row r="59" spans="1:21" x14ac:dyDescent="0.2">
      <c r="A59" s="16" t="s">
        <v>179</v>
      </c>
      <c r="B59" s="4">
        <v>228300</v>
      </c>
      <c r="C59" s="4">
        <v>5200</v>
      </c>
      <c r="D59" s="4">
        <v>223100</v>
      </c>
      <c r="E59" s="4">
        <v>9419863039</v>
      </c>
      <c r="F59" s="4">
        <f t="shared" si="0"/>
        <v>412546002408</v>
      </c>
      <c r="R59" s="5">
        <v>1.18E-2</v>
      </c>
      <c r="S59" s="4">
        <v>1413945</v>
      </c>
      <c r="T59" s="4">
        <f t="shared" si="2"/>
        <v>6109815.5</v>
      </c>
      <c r="U59" s="4">
        <f t="shared" si="3"/>
        <v>3783098</v>
      </c>
    </row>
    <row r="60" spans="1:21" x14ac:dyDescent="0.2">
      <c r="A60" s="16" t="s">
        <v>178</v>
      </c>
      <c r="B60" s="4">
        <v>497190</v>
      </c>
      <c r="C60" s="4">
        <v>11400</v>
      </c>
      <c r="D60" s="4">
        <v>485790</v>
      </c>
      <c r="E60" s="4">
        <v>20625313504</v>
      </c>
      <c r="F60" s="4">
        <f t="shared" si="0"/>
        <v>403126139369</v>
      </c>
      <c r="R60" s="5">
        <v>-2.9600000000000001E-2</v>
      </c>
      <c r="S60" s="4">
        <v>4889448</v>
      </c>
      <c r="T60" s="4">
        <f t="shared" si="2"/>
        <v>5755998</v>
      </c>
      <c r="U60" s="4">
        <f t="shared" si="3"/>
        <v>3783098</v>
      </c>
    </row>
    <row r="61" spans="1:21" x14ac:dyDescent="0.2">
      <c r="A61" s="16" t="s">
        <v>177</v>
      </c>
      <c r="B61" s="4">
        <v>79200</v>
      </c>
      <c r="C61" s="4">
        <v>83500</v>
      </c>
      <c r="D61" s="4">
        <v>-4300</v>
      </c>
      <c r="E61" s="4">
        <v>-194333323</v>
      </c>
      <c r="F61" s="4">
        <f t="shared" si="0"/>
        <v>382500825865</v>
      </c>
      <c r="R61" s="5">
        <v>-7.0000000000000007E-2</v>
      </c>
      <c r="S61" s="4">
        <v>4440297</v>
      </c>
      <c r="T61" s="4">
        <f t="shared" si="2"/>
        <v>4068675</v>
      </c>
      <c r="U61" s="4">
        <f t="shared" si="3"/>
        <v>2617833</v>
      </c>
    </row>
    <row r="62" spans="1:21" x14ac:dyDescent="0.2">
      <c r="A62" s="16" t="s">
        <v>176</v>
      </c>
      <c r="B62" s="4">
        <v>345300</v>
      </c>
      <c r="C62" s="4">
        <v>10000</v>
      </c>
      <c r="D62" s="4">
        <v>335300</v>
      </c>
      <c r="E62" s="4">
        <v>15757888884</v>
      </c>
      <c r="F62" s="4">
        <f t="shared" si="0"/>
        <v>382695159188</v>
      </c>
      <c r="R62" s="5">
        <v>2.2000000000000001E-3</v>
      </c>
      <c r="S62" s="4">
        <v>3783098</v>
      </c>
      <c r="T62" s="4">
        <f t="shared" si="2"/>
        <v>7283134</v>
      </c>
      <c r="U62" s="4">
        <f t="shared" si="3"/>
        <v>2617833</v>
      </c>
    </row>
    <row r="63" spans="1:21" x14ac:dyDescent="0.2">
      <c r="A63" s="16" t="s">
        <v>175</v>
      </c>
      <c r="B63" s="4">
        <v>423950</v>
      </c>
      <c r="C63" s="4">
        <v>24600</v>
      </c>
      <c r="D63" s="4">
        <v>399350</v>
      </c>
      <c r="E63" s="4">
        <v>18852238560</v>
      </c>
      <c r="F63" s="4">
        <f t="shared" si="0"/>
        <v>366937270304</v>
      </c>
      <c r="R63" s="5">
        <v>-0.06</v>
      </c>
      <c r="S63" s="4">
        <v>8958186</v>
      </c>
      <c r="T63" s="4">
        <f t="shared" si="2"/>
        <v>6071238.5</v>
      </c>
      <c r="U63" s="4">
        <f t="shared" si="3"/>
        <v>2617833</v>
      </c>
    </row>
    <row r="64" spans="1:21" x14ac:dyDescent="0.2">
      <c r="A64" s="16" t="s">
        <v>174</v>
      </c>
      <c r="B64" s="4">
        <v>135800</v>
      </c>
      <c r="C64" s="4">
        <v>16600</v>
      </c>
      <c r="D64" s="4">
        <v>119200</v>
      </c>
      <c r="E64" s="4">
        <v>6066034133</v>
      </c>
      <c r="F64" s="4">
        <f t="shared" si="0"/>
        <v>348085031744</v>
      </c>
      <c r="R64" s="5">
        <v>-1.5700000000000002E-2</v>
      </c>
      <c r="S64" s="4">
        <v>3856293</v>
      </c>
      <c r="T64" s="4">
        <f t="shared" si="2"/>
        <v>3826147</v>
      </c>
      <c r="U64" s="4">
        <f t="shared" si="3"/>
        <v>2617833</v>
      </c>
    </row>
    <row r="65" spans="1:21" x14ac:dyDescent="0.2">
      <c r="A65" s="16" t="s">
        <v>173</v>
      </c>
      <c r="B65" s="4">
        <v>747400</v>
      </c>
      <c r="C65" s="4">
        <v>9800</v>
      </c>
      <c r="D65" s="4">
        <v>737600</v>
      </c>
      <c r="E65" s="4">
        <v>36813302482</v>
      </c>
      <c r="F65" s="4">
        <f t="shared" si="0"/>
        <v>342018997611</v>
      </c>
      <c r="R65" s="5">
        <v>4.0999999999999995E-2</v>
      </c>
      <c r="S65" s="4">
        <v>4200675</v>
      </c>
      <c r="T65" s="4">
        <f t="shared" si="2"/>
        <v>3399301.5</v>
      </c>
      <c r="U65" s="4">
        <f t="shared" si="3"/>
        <v>2617833</v>
      </c>
    </row>
    <row r="66" spans="1:21" x14ac:dyDescent="0.2">
      <c r="A66" s="16" t="s">
        <v>172</v>
      </c>
      <c r="B66" s="4">
        <v>701100</v>
      </c>
      <c r="C66" s="4">
        <v>51000</v>
      </c>
      <c r="D66" s="4">
        <v>650100</v>
      </c>
      <c r="E66" s="4">
        <v>31918208492</v>
      </c>
      <c r="F66" s="4">
        <f t="shared" si="0"/>
        <v>305205695129</v>
      </c>
      <c r="R66" s="5">
        <v>-1.61E-2</v>
      </c>
      <c r="S66" s="4">
        <v>2617833</v>
      </c>
      <c r="T66" s="4">
        <f t="shared" si="2"/>
        <v>3590604</v>
      </c>
      <c r="U66" s="4">
        <f t="shared" si="3"/>
        <v>3879680</v>
      </c>
    </row>
    <row r="67" spans="1:21" x14ac:dyDescent="0.2">
      <c r="A67" s="16" t="s">
        <v>171</v>
      </c>
      <c r="B67" s="4">
        <v>202900</v>
      </c>
      <c r="C67" s="4">
        <v>300000</v>
      </c>
      <c r="D67" s="4">
        <v>-97100</v>
      </c>
      <c r="E67" s="4">
        <v>-4708564570</v>
      </c>
      <c r="F67" s="4">
        <f t="shared" si="0"/>
        <v>273287486637</v>
      </c>
      <c r="R67" s="5">
        <v>2.2700000000000001E-2</v>
      </c>
      <c r="S67" s="4">
        <v>3949353</v>
      </c>
      <c r="T67" s="4">
        <f t="shared" si="2"/>
        <v>3065771</v>
      </c>
      <c r="U67" s="4">
        <f t="shared" si="3"/>
        <v>3879680</v>
      </c>
    </row>
    <row r="68" spans="1:21" x14ac:dyDescent="0.2">
      <c r="A68" s="16" t="s">
        <v>170</v>
      </c>
      <c r="B68" s="4">
        <v>311400</v>
      </c>
      <c r="C68" s="4">
        <v>7400</v>
      </c>
      <c r="D68" s="4">
        <v>304000</v>
      </c>
      <c r="E68" s="4">
        <v>15064873650</v>
      </c>
      <c r="F68" s="4">
        <f t="shared" si="0"/>
        <v>277996051207</v>
      </c>
      <c r="R68" s="5">
        <v>-4.9000000000000002E-2</v>
      </c>
      <c r="S68" s="4">
        <v>3879680</v>
      </c>
      <c r="T68" s="4">
        <f t="shared" si="2"/>
        <v>5487853.5</v>
      </c>
      <c r="U68" s="4">
        <f t="shared" si="3"/>
        <v>4354252</v>
      </c>
    </row>
    <row r="69" spans="1:21" x14ac:dyDescent="0.2">
      <c r="A69" s="16" t="s">
        <v>169</v>
      </c>
      <c r="B69" s="4">
        <v>507600</v>
      </c>
      <c r="C69" s="4">
        <v>36250</v>
      </c>
      <c r="D69" s="4">
        <v>471350</v>
      </c>
      <c r="E69" s="4">
        <v>23451226120</v>
      </c>
      <c r="F69" s="4">
        <f t="shared" si="0"/>
        <v>262931177557</v>
      </c>
      <c r="R69" s="5">
        <v>0.02</v>
      </c>
      <c r="S69" s="4">
        <v>7330183</v>
      </c>
      <c r="T69" s="4">
        <f t="shared" si="2"/>
        <v>4620608.5</v>
      </c>
      <c r="U69" s="4">
        <f t="shared" si="3"/>
        <v>3451619</v>
      </c>
    </row>
    <row r="70" spans="1:21" x14ac:dyDescent="0.2">
      <c r="A70" s="16" t="s">
        <v>168</v>
      </c>
      <c r="B70" s="4">
        <v>1548700</v>
      </c>
      <c r="C70" s="4">
        <v>153100</v>
      </c>
      <c r="D70" s="4">
        <v>1395600</v>
      </c>
      <c r="E70" s="4">
        <v>71388603593</v>
      </c>
      <c r="F70" s="4">
        <f t="shared" si="0"/>
        <v>239479951437</v>
      </c>
      <c r="R70" s="5">
        <v>-2.1499999999999998E-2</v>
      </c>
      <c r="S70" s="4">
        <v>7071699</v>
      </c>
      <c r="T70" s="4">
        <f t="shared" si="2"/>
        <v>4009175</v>
      </c>
      <c r="U70" s="4">
        <f t="shared" si="3"/>
        <v>3451619</v>
      </c>
    </row>
    <row r="71" spans="1:21" x14ac:dyDescent="0.2">
      <c r="A71" s="16" t="s">
        <v>167</v>
      </c>
      <c r="B71" s="4">
        <v>42300</v>
      </c>
      <c r="C71" s="4">
        <v>470</v>
      </c>
      <c r="D71" s="4">
        <v>41830</v>
      </c>
      <c r="E71" s="4">
        <v>2172512551</v>
      </c>
      <c r="F71" s="4">
        <f t="shared" si="0"/>
        <v>168091347844</v>
      </c>
      <c r="R71" s="5">
        <v>-2.6600000000000002E-2</v>
      </c>
      <c r="S71" s="4">
        <v>4354252</v>
      </c>
      <c r="T71" s="4">
        <f>AVERAGE(S72,S81)</f>
        <v>3590075</v>
      </c>
      <c r="U71" s="4">
        <f t="shared" si="3"/>
        <v>3231855</v>
      </c>
    </row>
    <row r="72" spans="1:21" x14ac:dyDescent="0.2">
      <c r="A72" s="16" t="s">
        <v>166</v>
      </c>
      <c r="B72" s="4">
        <v>552750</v>
      </c>
      <c r="C72" s="4">
        <v>10200</v>
      </c>
      <c r="D72" s="4">
        <v>542550</v>
      </c>
      <c r="E72" s="4">
        <v>27996915711</v>
      </c>
      <c r="F72" s="4">
        <f t="shared" si="0"/>
        <v>165918835293</v>
      </c>
      <c r="R72" s="5">
        <v>2.9500000000000002E-2</v>
      </c>
      <c r="S72" s="4">
        <v>5608082</v>
      </c>
      <c r="U72" s="4">
        <f t="shared" si="3"/>
        <v>2251862</v>
      </c>
    </row>
    <row r="73" spans="1:21" x14ac:dyDescent="0.2">
      <c r="A73" s="16" t="s">
        <v>165</v>
      </c>
      <c r="B73" s="4">
        <v>591600</v>
      </c>
      <c r="C73" s="4">
        <v>110900</v>
      </c>
      <c r="D73" s="4">
        <v>480700</v>
      </c>
      <c r="E73" s="4">
        <v>24265570709</v>
      </c>
      <c r="F73" s="4">
        <f t="shared" si="0"/>
        <v>137921919582</v>
      </c>
      <c r="R73" s="5">
        <v>4.5100000000000001E-2</v>
      </c>
      <c r="S73" s="4">
        <v>8286184</v>
      </c>
      <c r="U73" s="4">
        <f t="shared" ref="U73:U75" si="4">MIN(S74:S78)</f>
        <v>2251862</v>
      </c>
    </row>
    <row r="74" spans="1:21" x14ac:dyDescent="0.2">
      <c r="A74" s="16" t="s">
        <v>164</v>
      </c>
      <c r="B74" s="4">
        <v>709200</v>
      </c>
      <c r="C74" s="4">
        <v>4000</v>
      </c>
      <c r="D74" s="4">
        <v>705200</v>
      </c>
      <c r="E74" s="4">
        <v>34223937604</v>
      </c>
      <c r="F74" s="4">
        <f t="shared" si="0"/>
        <v>113656348873</v>
      </c>
      <c r="R74" s="5">
        <v>1.46E-2</v>
      </c>
      <c r="S74" s="4">
        <v>3451619</v>
      </c>
      <c r="U74" s="4">
        <f t="shared" si="4"/>
        <v>2169518</v>
      </c>
    </row>
    <row r="75" spans="1:21" x14ac:dyDescent="0.2">
      <c r="A75" s="16" t="s">
        <v>163</v>
      </c>
      <c r="B75" s="4">
        <v>740100</v>
      </c>
      <c r="C75" s="4">
        <v>0</v>
      </c>
      <c r="D75" s="4">
        <v>740100</v>
      </c>
      <c r="E75" s="4">
        <v>35874402734</v>
      </c>
      <c r="F75" s="4">
        <f t="shared" si="0"/>
        <v>79432411269</v>
      </c>
      <c r="R75" s="5">
        <v>1.2699999999999999E-2</v>
      </c>
      <c r="S75" s="4">
        <v>4180770</v>
      </c>
      <c r="U75" s="4">
        <f t="shared" si="4"/>
        <v>2169518</v>
      </c>
    </row>
    <row r="76" spans="1:21" x14ac:dyDescent="0.2">
      <c r="A76" s="16" t="s">
        <v>162</v>
      </c>
      <c r="B76" s="4">
        <v>219400</v>
      </c>
      <c r="C76" s="4">
        <v>2700</v>
      </c>
      <c r="D76" s="4">
        <v>216700</v>
      </c>
      <c r="E76" s="4">
        <v>10308505991</v>
      </c>
      <c r="F76" s="4">
        <f t="shared" si="0"/>
        <v>43558008535</v>
      </c>
      <c r="R76" s="5">
        <v>1.0700000000000001E-2</v>
      </c>
      <c r="S76" s="4">
        <v>3231855</v>
      </c>
      <c r="U76" s="4">
        <f>MIN(S77:S81)</f>
        <v>1572068</v>
      </c>
    </row>
    <row r="77" spans="1:21" x14ac:dyDescent="0.2">
      <c r="A77" s="16" t="s">
        <v>161</v>
      </c>
      <c r="B77" s="4">
        <v>250100</v>
      </c>
      <c r="C77" s="4">
        <v>4000</v>
      </c>
      <c r="D77" s="4">
        <v>246100</v>
      </c>
      <c r="E77" s="4">
        <v>11492727872</v>
      </c>
      <c r="F77" s="4">
        <f t="shared" si="0"/>
        <v>33249502544</v>
      </c>
      <c r="R77" s="5">
        <v>2.18E-2</v>
      </c>
      <c r="S77" s="4">
        <v>2251862</v>
      </c>
    </row>
    <row r="78" spans="1:21" x14ac:dyDescent="0.2">
      <c r="A78" s="16" t="s">
        <v>160</v>
      </c>
      <c r="B78" s="4">
        <v>134020</v>
      </c>
      <c r="C78" s="4">
        <v>19200</v>
      </c>
      <c r="D78" s="4">
        <v>114820</v>
      </c>
      <c r="E78" s="4">
        <v>5344602321</v>
      </c>
      <c r="F78" s="4">
        <f t="shared" si="0"/>
        <v>21756774672</v>
      </c>
      <c r="R78" s="5">
        <v>1.77E-2</v>
      </c>
      <c r="S78" s="4">
        <v>3645524</v>
      </c>
    </row>
    <row r="79" spans="1:21" x14ac:dyDescent="0.2">
      <c r="A79" s="16" t="s">
        <v>159</v>
      </c>
      <c r="B79" s="4">
        <v>275600</v>
      </c>
      <c r="C79" s="4">
        <v>9400</v>
      </c>
      <c r="D79" s="4">
        <v>266200</v>
      </c>
      <c r="E79" s="4">
        <v>11967603978</v>
      </c>
      <c r="F79" s="4">
        <f t="shared" si="0"/>
        <v>16412172351</v>
      </c>
      <c r="R79" s="5">
        <v>6.7000000000000002E-3</v>
      </c>
      <c r="S79" s="4">
        <v>2169518</v>
      </c>
    </row>
    <row r="80" spans="1:21" x14ac:dyDescent="0.2">
      <c r="A80" s="16" t="s">
        <v>158</v>
      </c>
      <c r="B80" s="4">
        <v>1200</v>
      </c>
      <c r="C80" s="4">
        <v>200</v>
      </c>
      <c r="D80" s="4">
        <v>1000</v>
      </c>
      <c r="E80" s="4">
        <v>45591640</v>
      </c>
      <c r="F80" s="4">
        <f>E80+F81</f>
        <v>4444568373</v>
      </c>
      <c r="R80" s="5">
        <v>-3.85E-2</v>
      </c>
      <c r="S80" s="4">
        <v>3664098</v>
      </c>
    </row>
    <row r="81" spans="1:22" x14ac:dyDescent="0.2">
      <c r="A81" s="16" t="s">
        <v>157</v>
      </c>
      <c r="B81" s="4">
        <v>103200</v>
      </c>
      <c r="C81" s="4">
        <v>9180</v>
      </c>
      <c r="D81" s="4">
        <v>94020</v>
      </c>
      <c r="E81" s="4">
        <v>4398976733</v>
      </c>
      <c r="F81" s="4">
        <f>E81</f>
        <v>4398976733</v>
      </c>
      <c r="R81" s="5">
        <v>8.6999999999999994E-3</v>
      </c>
      <c r="S81" s="4">
        <v>1572068</v>
      </c>
    </row>
    <row r="82" spans="1:22" x14ac:dyDescent="0.2">
      <c r="A82" s="2"/>
      <c r="B82" s="4"/>
      <c r="C82" s="4"/>
      <c r="D82" s="4"/>
      <c r="E82" s="4"/>
      <c r="F82" s="4">
        <f>E82</f>
        <v>0</v>
      </c>
      <c r="G82" s="4"/>
      <c r="H82" s="4"/>
      <c r="I82" s="4"/>
      <c r="J82" s="4"/>
      <c r="K82" s="4"/>
      <c r="L82" s="4"/>
      <c r="M82" s="4"/>
      <c r="N82" s="4"/>
      <c r="O82" s="4"/>
      <c r="P82" s="4"/>
      <c r="Q82" s="4"/>
      <c r="R82" s="4"/>
      <c r="S82" s="4"/>
      <c r="T82" s="5"/>
      <c r="U82" s="5"/>
      <c r="V82" s="5"/>
    </row>
    <row r="83" spans="1:22" x14ac:dyDescent="0.2">
      <c r="A83" s="2"/>
      <c r="B83" s="4"/>
      <c r="C83" s="4"/>
      <c r="D83" s="4"/>
      <c r="E83" s="4"/>
      <c r="F83" s="4"/>
      <c r="G83" s="4"/>
      <c r="H83" s="4"/>
      <c r="I83" s="4"/>
      <c r="J83" s="4"/>
      <c r="K83" s="4"/>
      <c r="L83" s="4"/>
      <c r="M83" s="4"/>
      <c r="N83" s="4"/>
      <c r="O83" s="4"/>
      <c r="P83" s="4"/>
      <c r="Q83" s="4"/>
      <c r="R83" s="4"/>
      <c r="S83" s="4"/>
      <c r="T83" s="5"/>
      <c r="U83" s="5"/>
      <c r="V83" s="5"/>
    </row>
    <row r="84" spans="1:22" x14ac:dyDescent="0.2">
      <c r="A84" s="2"/>
      <c r="B84" s="4"/>
      <c r="C84" s="4"/>
      <c r="D84" s="4"/>
      <c r="E84" s="4"/>
      <c r="F84" s="4"/>
      <c r="G84" s="4"/>
      <c r="H84" s="4"/>
      <c r="I84" s="4"/>
      <c r="J84" s="4"/>
      <c r="K84" s="4"/>
      <c r="L84" s="4"/>
      <c r="M84" s="4"/>
      <c r="N84" s="4"/>
      <c r="O84" s="4"/>
      <c r="P84" s="4"/>
      <c r="Q84" s="4"/>
      <c r="R84" s="4"/>
      <c r="S84" s="4"/>
      <c r="T84" s="5"/>
      <c r="U84" s="5"/>
      <c r="V84" s="5"/>
    </row>
    <row r="85" spans="1:22" x14ac:dyDescent="0.2">
      <c r="A85" s="2"/>
      <c r="B85" s="4"/>
      <c r="C85" s="4"/>
      <c r="D85" s="4"/>
      <c r="E85" s="4"/>
      <c r="F85" s="4"/>
      <c r="G85" s="4"/>
      <c r="H85" s="4"/>
      <c r="I85" s="4"/>
      <c r="J85" s="4"/>
      <c r="K85" s="4"/>
      <c r="L85" s="4"/>
      <c r="M85" s="4"/>
      <c r="N85" s="4"/>
      <c r="O85" s="4"/>
      <c r="P85" s="4"/>
      <c r="Q85" s="4"/>
      <c r="R85" s="4"/>
      <c r="S85" s="4"/>
      <c r="T85" s="5"/>
      <c r="U85" s="5"/>
      <c r="V85" s="5"/>
    </row>
    <row r="86" spans="1:22" x14ac:dyDescent="0.2">
      <c r="A86" s="2"/>
      <c r="B86" s="4"/>
      <c r="C86" s="4"/>
      <c r="D86" s="4"/>
      <c r="E86" s="4"/>
      <c r="F86" s="4"/>
      <c r="G86" s="4"/>
      <c r="H86" s="4"/>
      <c r="I86" s="4"/>
      <c r="J86" s="4"/>
      <c r="K86" s="4"/>
      <c r="L86" s="4"/>
      <c r="M86" s="4"/>
      <c r="N86" s="4"/>
      <c r="O86" s="4"/>
      <c r="P86" s="4"/>
      <c r="Q86" s="4"/>
      <c r="R86" s="4"/>
      <c r="S86" s="4"/>
      <c r="T86" s="5"/>
      <c r="U86" s="5"/>
      <c r="V86" s="5"/>
    </row>
    <row r="87" spans="1:22" x14ac:dyDescent="0.2">
      <c r="A87" s="2"/>
      <c r="B87" s="4"/>
      <c r="C87" s="4"/>
      <c r="D87" s="4"/>
      <c r="E87" s="4"/>
      <c r="F87" s="4"/>
      <c r="G87" s="4"/>
      <c r="H87" s="4"/>
      <c r="I87" s="4"/>
      <c r="J87" s="4"/>
      <c r="K87" s="4"/>
      <c r="L87" s="4"/>
      <c r="M87" s="4"/>
      <c r="N87" s="4"/>
      <c r="O87" s="4"/>
      <c r="P87" s="4"/>
      <c r="Q87" s="4"/>
      <c r="R87" s="4"/>
      <c r="S87" s="4"/>
      <c r="T87" s="5"/>
      <c r="U87" s="5"/>
      <c r="V87" s="5"/>
    </row>
    <row r="88" spans="1:22" x14ac:dyDescent="0.2">
      <c r="A88" s="2"/>
      <c r="B88" s="4"/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5"/>
      <c r="U88" s="5"/>
      <c r="V88" s="5"/>
    </row>
    <row r="89" spans="1:22" x14ac:dyDescent="0.2">
      <c r="A89" s="2"/>
      <c r="B89" s="4"/>
      <c r="C89" s="4"/>
      <c r="D89" s="4"/>
      <c r="E89" s="4"/>
      <c r="F89" s="4"/>
      <c r="G89" s="4"/>
      <c r="H89" s="4"/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  <c r="T89" s="5"/>
      <c r="U89" s="5"/>
      <c r="V89" s="5"/>
    </row>
    <row r="90" spans="1:22" x14ac:dyDescent="0.2">
      <c r="A90" s="2"/>
      <c r="B90" s="4"/>
      <c r="C90" s="4"/>
      <c r="D90" s="4"/>
      <c r="E90" s="4"/>
      <c r="F90" s="4"/>
      <c r="G90" s="4"/>
      <c r="H90" s="4"/>
      <c r="I90" s="4"/>
      <c r="J90" s="4"/>
      <c r="K90" s="4"/>
      <c r="L90" s="4"/>
      <c r="M90" s="4"/>
      <c r="N90" s="4"/>
      <c r="O90" s="4"/>
      <c r="P90" s="4"/>
      <c r="Q90" s="4"/>
      <c r="R90" s="4"/>
      <c r="S90" s="4"/>
      <c r="T90" s="5"/>
      <c r="U90" s="5"/>
      <c r="V90" s="5"/>
    </row>
    <row r="91" spans="1:22" x14ac:dyDescent="0.2">
      <c r="A91" s="2"/>
      <c r="B91" s="4"/>
      <c r="C91" s="4"/>
      <c r="D91" s="4"/>
      <c r="E91" s="4"/>
      <c r="F91" s="4"/>
      <c r="G91" s="4"/>
      <c r="H91" s="4"/>
      <c r="I91" s="4"/>
      <c r="J91" s="4"/>
      <c r="K91" s="4"/>
      <c r="L91" s="4"/>
      <c r="M91" s="4"/>
      <c r="N91" s="4"/>
      <c r="O91" s="4"/>
      <c r="P91" s="4"/>
      <c r="Q91" s="4"/>
      <c r="R91" s="4"/>
      <c r="S91" s="4"/>
      <c r="T91" s="5"/>
      <c r="U91" s="5"/>
      <c r="V91" s="5"/>
    </row>
    <row r="92" spans="1:22" x14ac:dyDescent="0.2">
      <c r="A92" s="6"/>
      <c r="B92" s="4"/>
      <c r="C92" s="4"/>
      <c r="D92" s="4"/>
      <c r="E92" s="4"/>
      <c r="F92" s="4"/>
      <c r="G92" s="4"/>
      <c r="H92" s="4"/>
      <c r="I92" s="4"/>
      <c r="J92" s="4"/>
      <c r="K92" s="4"/>
      <c r="L92" s="4"/>
      <c r="M92" s="4"/>
      <c r="N92" s="4"/>
      <c r="O92" s="4"/>
      <c r="P92" s="4"/>
      <c r="Q92" s="4"/>
      <c r="R92" s="4"/>
      <c r="S92" s="4"/>
      <c r="T92" s="5"/>
      <c r="U92" s="5"/>
      <c r="V92" s="5"/>
    </row>
    <row r="93" spans="1:22" x14ac:dyDescent="0.2">
      <c r="A93" s="6"/>
      <c r="B93" s="4"/>
      <c r="C93" s="4"/>
      <c r="D93" s="4"/>
      <c r="E93" s="4"/>
      <c r="F93" s="4"/>
      <c r="G93" s="4"/>
      <c r="H93" s="4"/>
      <c r="I93" s="4"/>
      <c r="J93" s="4"/>
      <c r="K93" s="4"/>
      <c r="L93" s="4"/>
      <c r="M93" s="4"/>
      <c r="N93" s="4"/>
      <c r="O93" s="4"/>
      <c r="P93" s="4"/>
      <c r="Q93" s="4"/>
      <c r="R93" s="4"/>
      <c r="S93" s="4"/>
      <c r="T93" s="5"/>
      <c r="U93" s="5"/>
      <c r="V93" s="5"/>
    </row>
    <row r="94" spans="1:22" x14ac:dyDescent="0.2">
      <c r="A94" s="6"/>
      <c r="B94" s="4"/>
      <c r="C94" s="4"/>
      <c r="D94" s="4"/>
      <c r="E94" s="4"/>
      <c r="F94" s="4"/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5"/>
      <c r="U94" s="5"/>
      <c r="V94" s="5"/>
    </row>
    <row r="95" spans="1:22" x14ac:dyDescent="0.2">
      <c r="A95" s="6"/>
      <c r="B95" s="4"/>
      <c r="C95" s="4"/>
      <c r="D95" s="4"/>
      <c r="E95" s="4"/>
      <c r="F95" s="4"/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5"/>
      <c r="U95" s="5"/>
      <c r="V95" s="5"/>
    </row>
    <row r="96" spans="1:22" x14ac:dyDescent="0.2">
      <c r="A96" s="6"/>
      <c r="B96" s="4"/>
      <c r="C96" s="4"/>
      <c r="D96" s="4"/>
      <c r="E96" s="4"/>
      <c r="F96" s="4"/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5"/>
      <c r="U96" s="5"/>
      <c r="V96" s="5"/>
    </row>
    <row r="97" spans="1:22" x14ac:dyDescent="0.2">
      <c r="A97" s="6"/>
      <c r="B97" s="4"/>
      <c r="C97" s="4"/>
      <c r="D97" s="4"/>
      <c r="E97" s="4"/>
      <c r="F97" s="4"/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5"/>
      <c r="U97" s="5"/>
      <c r="V97" s="5"/>
    </row>
    <row r="98" spans="1:22" x14ac:dyDescent="0.2">
      <c r="A98" s="6"/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5"/>
      <c r="U98" s="5"/>
      <c r="V98" s="5"/>
    </row>
    <row r="99" spans="1:22" x14ac:dyDescent="0.2">
      <c r="A99" s="6"/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5"/>
      <c r="U99" s="5"/>
      <c r="V99" s="5"/>
    </row>
    <row r="100" spans="1:22" x14ac:dyDescent="0.2">
      <c r="A100" s="6"/>
      <c r="B100" s="4"/>
      <c r="C100" s="4"/>
      <c r="D100" s="4"/>
      <c r="E100" s="4"/>
      <c r="F100" s="4"/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5"/>
      <c r="U100" s="5"/>
      <c r="V100" s="5"/>
    </row>
    <row r="101" spans="1:22" x14ac:dyDescent="0.2">
      <c r="A101" s="6"/>
      <c r="B101" s="4"/>
      <c r="C101" s="4"/>
      <c r="D101" s="4"/>
      <c r="E101" s="4"/>
      <c r="F101" s="4"/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5"/>
      <c r="U101" s="5"/>
      <c r="V101" s="5"/>
    </row>
    <row r="102" spans="1:22" x14ac:dyDescent="0.2">
      <c r="A102" s="2"/>
      <c r="B102" s="4"/>
      <c r="C102" s="4"/>
      <c r="D102" s="4"/>
      <c r="E102" s="4"/>
      <c r="F102" s="4"/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5"/>
      <c r="U102" s="5"/>
      <c r="V102" s="5"/>
    </row>
    <row r="103" spans="1:22" x14ac:dyDescent="0.2">
      <c r="A103" s="2"/>
      <c r="B103" s="4"/>
      <c r="C103" s="4"/>
      <c r="D103" s="4"/>
      <c r="E103" s="4"/>
      <c r="F103" s="4"/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5"/>
      <c r="U103" s="5"/>
      <c r="V103" s="5"/>
    </row>
    <row r="104" spans="1:22" x14ac:dyDescent="0.2">
      <c r="A104" s="6"/>
      <c r="B104" s="4"/>
      <c r="C104" s="4"/>
      <c r="D104" s="4"/>
      <c r="E104" s="4"/>
      <c r="F104" s="4"/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5"/>
      <c r="U104" s="5"/>
      <c r="V104" s="5"/>
    </row>
    <row r="105" spans="1:22" x14ac:dyDescent="0.2">
      <c r="A105" s="6"/>
      <c r="B105" s="4"/>
      <c r="C105" s="4"/>
      <c r="D105" s="4"/>
      <c r="E105" s="4"/>
      <c r="F105" s="4"/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5"/>
      <c r="U105" s="5"/>
      <c r="V105" s="5"/>
    </row>
    <row r="106" spans="1:22" x14ac:dyDescent="0.2">
      <c r="A106" s="6"/>
      <c r="B106" s="4"/>
      <c r="C106" s="4"/>
      <c r="D106" s="4"/>
      <c r="E106" s="4"/>
      <c r="F106" s="4"/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5"/>
      <c r="U106" s="5"/>
      <c r="V106" s="5"/>
    </row>
    <row r="107" spans="1:22" x14ac:dyDescent="0.2">
      <c r="A107" s="6"/>
      <c r="B107" s="4"/>
      <c r="C107" s="4"/>
      <c r="D107" s="4"/>
      <c r="E107" s="4"/>
      <c r="F107" s="4"/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5"/>
      <c r="U107" s="5"/>
      <c r="V107" s="5"/>
    </row>
    <row r="108" spans="1:22" x14ac:dyDescent="0.2">
      <c r="A108" s="6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5"/>
      <c r="U108" s="5"/>
      <c r="V108" s="5"/>
    </row>
    <row r="109" spans="1:22" x14ac:dyDescent="0.2">
      <c r="A109" s="6"/>
      <c r="B109" s="4"/>
      <c r="C109" s="4"/>
      <c r="D109" s="4"/>
      <c r="E109" s="4"/>
      <c r="F109" s="4"/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5"/>
      <c r="U109" s="5"/>
      <c r="V109" s="5"/>
    </row>
    <row r="110" spans="1:22" x14ac:dyDescent="0.2">
      <c r="A110" s="6"/>
      <c r="B110" s="4"/>
      <c r="C110" s="4"/>
      <c r="D110" s="4"/>
      <c r="E110" s="4"/>
      <c r="F110" s="4"/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5"/>
      <c r="U110" s="5"/>
      <c r="V110" s="5"/>
    </row>
    <row r="111" spans="1:22" x14ac:dyDescent="0.2">
      <c r="A111" s="6"/>
      <c r="B111" s="4"/>
      <c r="C111" s="4"/>
      <c r="D111" s="4"/>
      <c r="E111" s="4"/>
      <c r="F111" s="4"/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5"/>
      <c r="U111" s="5"/>
      <c r="V111" s="5"/>
    </row>
    <row r="112" spans="1:22" x14ac:dyDescent="0.2">
      <c r="A112" s="6"/>
      <c r="B112" s="4"/>
      <c r="C112" s="4"/>
      <c r="D112" s="4"/>
      <c r="E112" s="4"/>
      <c r="F112" s="4"/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5"/>
      <c r="U112" s="5"/>
      <c r="V112" s="5"/>
    </row>
    <row r="113" spans="1:22" x14ac:dyDescent="0.2">
      <c r="A113" s="6"/>
      <c r="B113" s="4"/>
      <c r="C113" s="4"/>
      <c r="D113" s="4"/>
      <c r="E113" s="4"/>
      <c r="F113" s="4"/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5"/>
      <c r="U113" s="5"/>
      <c r="V113" s="5"/>
    </row>
    <row r="114" spans="1:22" x14ac:dyDescent="0.2">
      <c r="A114" s="6"/>
      <c r="B114" s="4"/>
      <c r="C114" s="4"/>
      <c r="D114" s="4"/>
      <c r="E114" s="4"/>
      <c r="F114" s="4"/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5"/>
      <c r="U114" s="5"/>
      <c r="V114" s="5"/>
    </row>
    <row r="115" spans="1:22" x14ac:dyDescent="0.2">
      <c r="A115" s="6"/>
      <c r="B115" s="4"/>
      <c r="C115" s="4"/>
      <c r="D115" s="4"/>
      <c r="E115" s="4"/>
      <c r="F115" s="4"/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5"/>
      <c r="U115" s="5"/>
      <c r="V115" s="5"/>
    </row>
    <row r="116" spans="1:22" x14ac:dyDescent="0.2">
      <c r="A116" s="6"/>
      <c r="B116" s="4"/>
      <c r="C116" s="4"/>
      <c r="D116" s="4"/>
      <c r="E116" s="4"/>
      <c r="F116" s="4"/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5"/>
      <c r="U116" s="5"/>
      <c r="V116" s="5"/>
    </row>
    <row r="117" spans="1:22" x14ac:dyDescent="0.2">
      <c r="A117" s="2"/>
      <c r="B117" s="4"/>
      <c r="C117" s="4"/>
      <c r="D117" s="4"/>
      <c r="E117" s="4"/>
      <c r="F117" s="4"/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5"/>
      <c r="U117" s="5"/>
      <c r="V117" s="5"/>
    </row>
    <row r="118" spans="1:22" x14ac:dyDescent="0.2">
      <c r="A118" s="2"/>
      <c r="B118" s="4"/>
      <c r="C118" s="4"/>
      <c r="D118" s="4"/>
      <c r="E118" s="4"/>
      <c r="F118" s="4"/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5"/>
      <c r="U118" s="5"/>
      <c r="V118" s="5"/>
    </row>
    <row r="119" spans="1:22" x14ac:dyDescent="0.2">
      <c r="A119" s="2"/>
      <c r="B119" s="4"/>
      <c r="C119" s="4"/>
      <c r="D119" s="4"/>
      <c r="E119" s="4"/>
      <c r="F119" s="4"/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5"/>
      <c r="U119" s="5"/>
      <c r="V119" s="5"/>
    </row>
    <row r="120" spans="1:22" x14ac:dyDescent="0.2">
      <c r="A120" s="2"/>
      <c r="B120" s="4"/>
      <c r="C120" s="4"/>
      <c r="D120" s="4"/>
      <c r="E120" s="4"/>
      <c r="F120" s="4"/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5"/>
      <c r="U120" s="5"/>
      <c r="V120" s="5"/>
    </row>
    <row r="121" spans="1:22" x14ac:dyDescent="0.2">
      <c r="A121" s="2"/>
      <c r="B121" s="4"/>
      <c r="C121" s="4"/>
      <c r="D121" s="4"/>
      <c r="E121" s="4"/>
      <c r="F121" s="4"/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5"/>
      <c r="U121" s="5"/>
      <c r="V121" s="5"/>
    </row>
    <row r="122" spans="1:22" x14ac:dyDescent="0.2">
      <c r="A122" s="2"/>
      <c r="B122" s="4"/>
      <c r="C122" s="4"/>
      <c r="D122" s="4"/>
      <c r="E122" s="4"/>
      <c r="F122" s="4"/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5"/>
      <c r="U122" s="5"/>
      <c r="V122" s="5"/>
    </row>
    <row r="123" spans="1:22" x14ac:dyDescent="0.2">
      <c r="A123" s="2"/>
      <c r="B123" s="4"/>
      <c r="C123" s="4"/>
      <c r="D123" s="4"/>
      <c r="E123" s="4"/>
      <c r="F123" s="4"/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5"/>
      <c r="U123" s="5"/>
      <c r="V123" s="5"/>
    </row>
    <row r="124" spans="1:22" x14ac:dyDescent="0.2">
      <c r="A124" s="2"/>
      <c r="B124" s="4"/>
      <c r="C124" s="4"/>
      <c r="D124" s="4"/>
      <c r="E124" s="4"/>
      <c r="F124" s="4"/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5"/>
      <c r="U124" s="5"/>
      <c r="V124" s="5"/>
    </row>
    <row r="125" spans="1:22" x14ac:dyDescent="0.2">
      <c r="A125" s="2"/>
      <c r="B125" s="4"/>
      <c r="C125" s="4"/>
      <c r="D125" s="4"/>
      <c r="E125" s="4"/>
      <c r="F125" s="4"/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5"/>
      <c r="U125" s="5"/>
      <c r="V125" s="5"/>
    </row>
    <row r="126" spans="1:22" x14ac:dyDescent="0.2">
      <c r="A126" s="2"/>
      <c r="B126" s="4"/>
      <c r="C126" s="4"/>
      <c r="D126" s="4"/>
      <c r="E126" s="4"/>
      <c r="F126" s="4"/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5"/>
      <c r="U126" s="5"/>
      <c r="V126" s="5"/>
    </row>
    <row r="127" spans="1:22" x14ac:dyDescent="0.2">
      <c r="A127" s="2"/>
      <c r="B127" s="4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5"/>
      <c r="U127" s="5"/>
      <c r="V127" s="5"/>
    </row>
    <row r="128" spans="1:22" x14ac:dyDescent="0.2">
      <c r="A128" s="2"/>
      <c r="B128" s="4"/>
      <c r="C128" s="4"/>
      <c r="D128" s="4"/>
      <c r="E128" s="4"/>
      <c r="F128" s="4"/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5"/>
      <c r="U128" s="5"/>
      <c r="V128" s="5"/>
    </row>
    <row r="129" spans="1:22" x14ac:dyDescent="0.2">
      <c r="A129" s="2"/>
      <c r="B129" s="4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5"/>
      <c r="U129" s="5"/>
      <c r="V129" s="5"/>
    </row>
    <row r="130" spans="1:22" x14ac:dyDescent="0.2">
      <c r="A130" s="2"/>
      <c r="B130" s="4"/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5"/>
      <c r="U130" s="5"/>
      <c r="V130" s="5"/>
    </row>
    <row r="131" spans="1:22" x14ac:dyDescent="0.2">
      <c r="A131" s="2"/>
      <c r="B131" s="4"/>
      <c r="C131" s="4"/>
      <c r="D131" s="4"/>
      <c r="E131" s="4"/>
      <c r="F131" s="4"/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5"/>
      <c r="U131" s="5"/>
      <c r="V131" s="5"/>
    </row>
    <row r="132" spans="1:22" x14ac:dyDescent="0.2">
      <c r="A132" s="2"/>
      <c r="B132" s="4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5"/>
      <c r="U132" s="5"/>
      <c r="V132" s="5"/>
    </row>
    <row r="133" spans="1:22" x14ac:dyDescent="0.2">
      <c r="A133" s="2"/>
      <c r="B133" s="4"/>
      <c r="C133" s="4"/>
      <c r="D133" s="4"/>
      <c r="E133" s="4"/>
      <c r="F133" s="4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5"/>
    </row>
    <row r="134" spans="1:22" x14ac:dyDescent="0.2">
      <c r="A134" s="2"/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8"/>
    </row>
    <row r="135" spans="1:22" x14ac:dyDescent="0.2">
      <c r="A135" s="2"/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8"/>
    </row>
    <row r="136" spans="1:22" x14ac:dyDescent="0.2">
      <c r="A136" s="2"/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8"/>
    </row>
    <row r="137" spans="1:22" x14ac:dyDescent="0.2">
      <c r="A137" s="6"/>
      <c r="B137" s="4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5"/>
      <c r="U137" s="5"/>
      <c r="V137" s="8"/>
    </row>
    <row r="138" spans="1:22" x14ac:dyDescent="0.2">
      <c r="A138" s="6"/>
      <c r="B138" s="4"/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5"/>
      <c r="U138" s="5"/>
      <c r="V138" s="8"/>
    </row>
    <row r="139" spans="1:22" x14ac:dyDescent="0.2">
      <c r="A139" s="6"/>
      <c r="B139" s="4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5"/>
      <c r="U139" s="5"/>
      <c r="V139" s="8"/>
    </row>
    <row r="140" spans="1:22" x14ac:dyDescent="0.2">
      <c r="A140" s="6"/>
      <c r="B140" s="4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5"/>
      <c r="U140" s="5"/>
      <c r="V140" s="8"/>
    </row>
    <row r="141" spans="1:22" x14ac:dyDescent="0.2">
      <c r="A141" s="6"/>
      <c r="B141" s="4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5"/>
      <c r="U141" s="5"/>
      <c r="V141" s="8"/>
    </row>
    <row r="142" spans="1:22" x14ac:dyDescent="0.2">
      <c r="A142" s="2"/>
      <c r="B142" s="4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5"/>
      <c r="U142" s="5"/>
      <c r="V142" s="8"/>
    </row>
    <row r="143" spans="1:22" x14ac:dyDescent="0.2">
      <c r="A143" s="2"/>
      <c r="B143" s="4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5"/>
      <c r="U143" s="5"/>
      <c r="V143" s="8"/>
    </row>
    <row r="144" spans="1:22" x14ac:dyDescent="0.2">
      <c r="A144" s="2"/>
      <c r="B144" s="4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5"/>
      <c r="U144" s="5"/>
      <c r="V144" s="8"/>
    </row>
    <row r="145" spans="1:22" x14ac:dyDescent="0.2">
      <c r="A145" s="2"/>
      <c r="B145" s="4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5"/>
      <c r="U145" s="5"/>
      <c r="V145" s="8"/>
    </row>
    <row r="146" spans="1:22" x14ac:dyDescent="0.2">
      <c r="A146" s="2"/>
      <c r="B146" s="4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5"/>
      <c r="U146" s="5"/>
      <c r="V146" s="8"/>
    </row>
    <row r="172" spans="1:3" x14ac:dyDescent="0.2">
      <c r="A172" t="e" cm="1">
        <f t="array" aca="1" ref="A172" ca="1">INDIRECT("'" &amp; E1 &amp; "'!$A$2:$A$66")</f>
        <v>#REF!</v>
      </c>
      <c r="B172" t="e" cm="1">
        <f t="array" aca="1" ref="B172" ca="1">INDIRECT("'" &amp; E1 &amp; "'!$B$2:$B$66")</f>
        <v>#REF!</v>
      </c>
      <c r="C172" t="e" cm="1">
        <f t="array" aca="1" ref="C172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BAA4A0-A76B-7647-B6FA-BB399A16F708}">
  <sheetPr codeName="Sheet44"/>
  <dimension ref="A1:V172"/>
  <sheetViews>
    <sheetView topLeftCell="F1" workbookViewId="0">
      <pane ySplit="2" topLeftCell="A3" activePane="bottomLeft" state="frozen"/>
      <selection activeCell="N24" sqref="N24"/>
      <selection pane="bottomLeft" activeCell="N24" sqref="N24"/>
    </sheetView>
  </sheetViews>
  <sheetFormatPr baseColWidth="10" defaultRowHeight="16" x14ac:dyDescent="0.2"/>
  <cols>
    <col min="1" max="1" width="21.1640625" customWidth="1"/>
    <col min="2" max="2" width="15.83203125" customWidth="1"/>
    <col min="3" max="3" width="14" customWidth="1"/>
    <col min="4" max="4" width="14.33203125" customWidth="1"/>
    <col min="5" max="5" width="18.5" customWidth="1"/>
    <col min="6" max="6" width="21.5" customWidth="1"/>
    <col min="10" max="10" width="18.33203125" customWidth="1"/>
    <col min="11" max="11" width="16.6640625" customWidth="1"/>
    <col min="18" max="18" width="13" customWidth="1"/>
    <col min="19" max="19" width="16.83203125" customWidth="1"/>
  </cols>
  <sheetData>
    <row r="1" spans="1:22" x14ac:dyDescent="0.2">
      <c r="B1" s="72" t="s">
        <v>5</v>
      </c>
      <c r="C1" s="72"/>
      <c r="D1" s="72"/>
      <c r="E1" s="72"/>
      <c r="F1" s="72"/>
      <c r="G1" s="73" t="s">
        <v>6</v>
      </c>
      <c r="H1" s="73"/>
      <c r="I1" s="73"/>
      <c r="J1" s="73"/>
      <c r="K1" s="73"/>
      <c r="L1" s="74" t="s">
        <v>15</v>
      </c>
      <c r="M1" s="74"/>
      <c r="N1" s="74"/>
      <c r="O1" s="74"/>
      <c r="P1" s="74"/>
      <c r="Q1" s="74"/>
      <c r="R1" s="74"/>
      <c r="S1" s="74"/>
      <c r="T1" s="74"/>
      <c r="U1" s="74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235</v>
      </c>
      <c r="O2" s="1" t="s">
        <v>236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257</v>
      </c>
      <c r="U2" s="1" t="s">
        <v>258</v>
      </c>
      <c r="V2" s="1" t="s">
        <v>237</v>
      </c>
    </row>
    <row r="3" spans="1:22" x14ac:dyDescent="0.2">
      <c r="A3" s="16" t="s">
        <v>294</v>
      </c>
      <c r="B3" s="4">
        <v>0</v>
      </c>
      <c r="C3" s="4">
        <v>0</v>
      </c>
      <c r="D3" s="4">
        <v>0</v>
      </c>
      <c r="E3" s="4">
        <v>0</v>
      </c>
      <c r="F3" s="4">
        <f t="shared" ref="F3:F79" si="0">E3+F4</f>
        <v>-1959181269</v>
      </c>
      <c r="K3">
        <f t="shared" ref="K3:K25" si="1">K4+J3</f>
        <v>0</v>
      </c>
      <c r="L3" s="4">
        <v>5</v>
      </c>
      <c r="M3" s="4">
        <v>9</v>
      </c>
      <c r="N3" s="4">
        <v>2</v>
      </c>
      <c r="O3" s="4">
        <v>1</v>
      </c>
      <c r="P3" s="4">
        <v>2600</v>
      </c>
      <c r="Q3" s="4">
        <v>2900</v>
      </c>
      <c r="R3" s="5">
        <v>5.9999999999999995E-4</v>
      </c>
      <c r="S3" s="4">
        <v>6300</v>
      </c>
      <c r="T3" s="4">
        <f t="shared" ref="T3:T70" si="2">AVERAGE(S4,S13)</f>
        <v>20175</v>
      </c>
      <c r="U3" s="4">
        <f t="shared" ref="U3:U72" si="3">MIN(S4:S8)</f>
        <v>5100</v>
      </c>
      <c r="V3" s="5">
        <v>1.23E-2</v>
      </c>
    </row>
    <row r="4" spans="1:22" x14ac:dyDescent="0.2">
      <c r="A4" s="16" t="s">
        <v>293</v>
      </c>
      <c r="B4" s="4">
        <v>0</v>
      </c>
      <c r="C4" s="4">
        <v>0</v>
      </c>
      <c r="D4" s="4">
        <v>0</v>
      </c>
      <c r="E4" s="4">
        <v>0</v>
      </c>
      <c r="F4" s="4">
        <f t="shared" si="0"/>
        <v>-1959181269</v>
      </c>
      <c r="K4">
        <f t="shared" si="1"/>
        <v>0</v>
      </c>
      <c r="L4" s="4">
        <v>16</v>
      </c>
      <c r="M4" s="4">
        <v>16</v>
      </c>
      <c r="N4" s="4">
        <v>3</v>
      </c>
      <c r="O4" s="4">
        <v>7</v>
      </c>
      <c r="P4" s="4">
        <v>6100</v>
      </c>
      <c r="Q4" s="4">
        <v>11300</v>
      </c>
      <c r="R4" s="5">
        <v>8.8000000000000005E-3</v>
      </c>
      <c r="S4" s="4">
        <v>18300</v>
      </c>
      <c r="T4" s="4">
        <f t="shared" si="2"/>
        <v>26050</v>
      </c>
      <c r="U4" s="4">
        <f t="shared" si="3"/>
        <v>5100</v>
      </c>
      <c r="V4" s="5">
        <v>1.1200000000000002E-2</v>
      </c>
    </row>
    <row r="5" spans="1:22" x14ac:dyDescent="0.2">
      <c r="A5" s="16" t="s">
        <v>292</v>
      </c>
      <c r="B5" s="4">
        <v>0</v>
      </c>
      <c r="C5" s="4">
        <v>0</v>
      </c>
      <c r="D5" s="4">
        <v>0</v>
      </c>
      <c r="E5" s="4">
        <v>0</v>
      </c>
      <c r="F5" s="4">
        <f t="shared" si="0"/>
        <v>-1959181269</v>
      </c>
      <c r="K5">
        <f t="shared" si="1"/>
        <v>0</v>
      </c>
      <c r="L5" s="4">
        <v>28</v>
      </c>
      <c r="M5" s="4">
        <v>29</v>
      </c>
      <c r="N5" s="4">
        <v>9</v>
      </c>
      <c r="O5" s="4">
        <v>7</v>
      </c>
      <c r="P5" s="4">
        <v>17100</v>
      </c>
      <c r="Q5" s="4">
        <v>13300</v>
      </c>
      <c r="R5" s="5">
        <v>1.0700000000000001E-2</v>
      </c>
      <c r="S5" s="4">
        <v>34800</v>
      </c>
      <c r="T5" s="4">
        <f t="shared" si="2"/>
        <v>6350</v>
      </c>
      <c r="U5" s="4">
        <f t="shared" si="3"/>
        <v>3000</v>
      </c>
      <c r="V5" s="5">
        <v>1.46E-2</v>
      </c>
    </row>
    <row r="6" spans="1:22" x14ac:dyDescent="0.2">
      <c r="A6" s="16" t="s">
        <v>291</v>
      </c>
      <c r="B6" s="4">
        <v>0</v>
      </c>
      <c r="C6" s="4">
        <v>0</v>
      </c>
      <c r="D6" s="4">
        <v>0</v>
      </c>
      <c r="E6" s="4">
        <v>0</v>
      </c>
      <c r="F6" s="4">
        <f t="shared" si="0"/>
        <v>-1959181269</v>
      </c>
      <c r="K6">
        <f t="shared" si="1"/>
        <v>0</v>
      </c>
      <c r="L6" s="4">
        <v>7</v>
      </c>
      <c r="M6" s="4">
        <v>15</v>
      </c>
      <c r="N6" s="4">
        <v>3</v>
      </c>
      <c r="O6" s="4">
        <v>3</v>
      </c>
      <c r="P6" s="4">
        <v>3500</v>
      </c>
      <c r="Q6" s="4">
        <v>5800</v>
      </c>
      <c r="R6" s="5">
        <v>-3.4000000000000002E-3</v>
      </c>
      <c r="S6" s="4">
        <v>9700</v>
      </c>
      <c r="T6" s="4">
        <f t="shared" si="2"/>
        <v>9605</v>
      </c>
      <c r="U6" s="4">
        <f t="shared" si="3"/>
        <v>3000</v>
      </c>
      <c r="V6" s="5">
        <v>1.03E-2</v>
      </c>
    </row>
    <row r="7" spans="1:22" x14ac:dyDescent="0.2">
      <c r="A7" s="16" t="s">
        <v>288</v>
      </c>
      <c r="B7" s="4">
        <v>0</v>
      </c>
      <c r="C7" s="4">
        <v>0</v>
      </c>
      <c r="D7" s="4">
        <v>0</v>
      </c>
      <c r="E7" s="4">
        <v>0</v>
      </c>
      <c r="F7" s="4">
        <f t="shared" si="0"/>
        <v>-1959181269</v>
      </c>
      <c r="K7">
        <f t="shared" si="1"/>
        <v>0</v>
      </c>
      <c r="L7" s="4">
        <v>16</v>
      </c>
      <c r="M7" s="4">
        <v>13</v>
      </c>
      <c r="N7" s="4">
        <v>3</v>
      </c>
      <c r="O7" s="4">
        <v>7</v>
      </c>
      <c r="P7" s="4">
        <v>4700</v>
      </c>
      <c r="Q7" s="4">
        <v>8300</v>
      </c>
      <c r="R7" s="5">
        <v>1.6000000000000001E-3</v>
      </c>
      <c r="S7" s="4">
        <v>14300</v>
      </c>
      <c r="T7" s="4">
        <f t="shared" si="2"/>
        <v>10105</v>
      </c>
      <c r="U7" s="4">
        <f t="shared" si="3"/>
        <v>3000</v>
      </c>
      <c r="V7" s="5">
        <v>2.0299999999999999E-2</v>
      </c>
    </row>
    <row r="8" spans="1:22" x14ac:dyDescent="0.2">
      <c r="A8" s="16" t="s">
        <v>287</v>
      </c>
      <c r="B8" s="4">
        <v>0</v>
      </c>
      <c r="C8" s="4">
        <v>0</v>
      </c>
      <c r="D8" s="4">
        <v>0</v>
      </c>
      <c r="E8" s="4">
        <v>0</v>
      </c>
      <c r="F8" s="4">
        <f t="shared" si="0"/>
        <v>-1959181269</v>
      </c>
      <c r="K8">
        <f t="shared" si="1"/>
        <v>0</v>
      </c>
      <c r="L8" s="4">
        <v>9</v>
      </c>
      <c r="M8" s="4">
        <v>8</v>
      </c>
      <c r="N8" s="4">
        <v>1</v>
      </c>
      <c r="O8" s="4">
        <v>1</v>
      </c>
      <c r="P8" s="4">
        <v>2400</v>
      </c>
      <c r="Q8" s="4">
        <v>2100</v>
      </c>
      <c r="R8" s="5">
        <v>-3.2000000000000002E-3</v>
      </c>
      <c r="S8" s="4">
        <v>5100</v>
      </c>
      <c r="T8" s="4">
        <f t="shared" si="2"/>
        <v>24512.5</v>
      </c>
      <c r="U8" s="4">
        <f t="shared" si="3"/>
        <v>3000</v>
      </c>
      <c r="V8" s="5">
        <v>1.38E-2</v>
      </c>
    </row>
    <row r="9" spans="1:22" x14ac:dyDescent="0.2">
      <c r="A9" s="16" t="s">
        <v>286</v>
      </c>
      <c r="B9" s="4">
        <v>0</v>
      </c>
      <c r="C9" s="4">
        <v>0</v>
      </c>
      <c r="D9" s="4">
        <v>0</v>
      </c>
      <c r="E9" s="4">
        <v>0</v>
      </c>
      <c r="F9" s="4">
        <f t="shared" si="0"/>
        <v>-1959181269</v>
      </c>
      <c r="K9">
        <f t="shared" si="1"/>
        <v>0</v>
      </c>
      <c r="L9" s="4">
        <v>9</v>
      </c>
      <c r="M9" s="4">
        <v>12</v>
      </c>
      <c r="N9" s="4">
        <v>3</v>
      </c>
      <c r="O9" s="4">
        <v>2</v>
      </c>
      <c r="P9" s="4">
        <v>5500</v>
      </c>
      <c r="Q9" s="4">
        <v>6700</v>
      </c>
      <c r="R9" s="5">
        <v>-5.0000000000000001E-4</v>
      </c>
      <c r="S9" s="4">
        <v>16902</v>
      </c>
      <c r="T9" s="4">
        <f t="shared" si="2"/>
        <v>4806.5</v>
      </c>
      <c r="U9" s="4">
        <f t="shared" si="3"/>
        <v>3000</v>
      </c>
      <c r="V9" s="5">
        <v>1.18E-2</v>
      </c>
    </row>
    <row r="10" spans="1:22" x14ac:dyDescent="0.2">
      <c r="A10" s="16" t="s">
        <v>281</v>
      </c>
      <c r="B10" s="4">
        <v>0</v>
      </c>
      <c r="C10" s="4">
        <v>0</v>
      </c>
      <c r="D10" s="4">
        <v>0</v>
      </c>
      <c r="E10" s="4">
        <v>0</v>
      </c>
      <c r="F10" s="4">
        <f t="shared" si="0"/>
        <v>-1959181269</v>
      </c>
      <c r="K10">
        <f t="shared" si="1"/>
        <v>0</v>
      </c>
      <c r="L10" s="4">
        <v>4</v>
      </c>
      <c r="M10" s="4">
        <v>6</v>
      </c>
      <c r="N10" s="4">
        <v>2</v>
      </c>
      <c r="O10" s="4">
        <v>0</v>
      </c>
      <c r="P10" s="4">
        <v>2200</v>
      </c>
      <c r="Q10" s="4">
        <v>700</v>
      </c>
      <c r="R10" s="5">
        <v>-1.9E-3</v>
      </c>
      <c r="S10" s="4">
        <v>3000</v>
      </c>
      <c r="T10" s="4">
        <f t="shared" si="2"/>
        <v>27176</v>
      </c>
      <c r="U10" s="4">
        <f t="shared" si="3"/>
        <v>3000</v>
      </c>
      <c r="V10" s="5">
        <v>0.15659999999999999</v>
      </c>
    </row>
    <row r="11" spans="1:22" x14ac:dyDescent="0.2">
      <c r="A11" s="16" t="s">
        <v>273</v>
      </c>
      <c r="B11" s="4">
        <v>0</v>
      </c>
      <c r="C11" s="4">
        <v>10000</v>
      </c>
      <c r="D11" s="4">
        <v>-10000</v>
      </c>
      <c r="E11" s="4">
        <v>-1959181269</v>
      </c>
      <c r="F11" s="4">
        <f t="shared" si="0"/>
        <v>-1959181269</v>
      </c>
      <c r="K11">
        <f t="shared" si="1"/>
        <v>0</v>
      </c>
      <c r="L11" s="4">
        <v>20</v>
      </c>
      <c r="M11" s="4">
        <v>46</v>
      </c>
      <c r="N11" s="4">
        <v>5</v>
      </c>
      <c r="O11" s="4">
        <v>4</v>
      </c>
      <c r="P11" s="4">
        <v>12000</v>
      </c>
      <c r="Q11" s="4">
        <v>14700</v>
      </c>
      <c r="R11" s="5">
        <v>-5.8999999999999999E-3</v>
      </c>
      <c r="S11" s="4">
        <v>33152</v>
      </c>
      <c r="T11" s="4">
        <f t="shared" si="2"/>
        <v>14702.5</v>
      </c>
      <c r="U11" s="4">
        <f t="shared" si="3"/>
        <v>3000</v>
      </c>
      <c r="V11" s="5">
        <v>2.52E-2</v>
      </c>
    </row>
    <row r="12" spans="1:22" x14ac:dyDescent="0.2">
      <c r="A12" s="16" t="s">
        <v>272</v>
      </c>
      <c r="B12" s="4">
        <v>0</v>
      </c>
      <c r="C12" s="4">
        <v>0</v>
      </c>
      <c r="D12" s="4">
        <v>0</v>
      </c>
      <c r="E12" s="4">
        <v>0</v>
      </c>
      <c r="F12" s="4">
        <f t="shared" si="0"/>
        <v>0</v>
      </c>
      <c r="K12">
        <f t="shared" si="1"/>
        <v>0</v>
      </c>
      <c r="L12" s="4">
        <v>16</v>
      </c>
      <c r="M12" s="4">
        <v>12</v>
      </c>
      <c r="N12" s="4">
        <v>4</v>
      </c>
      <c r="O12" s="4">
        <v>6</v>
      </c>
      <c r="P12" s="4">
        <v>7800</v>
      </c>
      <c r="Q12" s="4">
        <v>11100</v>
      </c>
      <c r="R12" s="5">
        <v>5.0000000000000001E-3</v>
      </c>
      <c r="S12" s="4">
        <v>20305</v>
      </c>
      <c r="T12" s="4">
        <f t="shared" si="2"/>
        <v>28807.5</v>
      </c>
      <c r="U12" s="4">
        <f t="shared" si="3"/>
        <v>3000</v>
      </c>
      <c r="V12" s="5">
        <v>1.26E-2</v>
      </c>
    </row>
    <row r="13" spans="1:22" x14ac:dyDescent="0.2">
      <c r="A13" s="16" t="s">
        <v>248</v>
      </c>
      <c r="B13" s="4">
        <v>0</v>
      </c>
      <c r="C13" s="4">
        <v>0</v>
      </c>
      <c r="D13" s="4">
        <v>0</v>
      </c>
      <c r="E13" s="4">
        <v>0</v>
      </c>
      <c r="F13" s="4">
        <f t="shared" si="0"/>
        <v>0</v>
      </c>
      <c r="K13">
        <f t="shared" si="1"/>
        <v>0</v>
      </c>
      <c r="L13" s="4">
        <v>33</v>
      </c>
      <c r="M13" s="4">
        <v>22</v>
      </c>
      <c r="N13" s="4">
        <v>8</v>
      </c>
      <c r="O13" s="4">
        <v>4</v>
      </c>
      <c r="P13" s="4">
        <v>12900</v>
      </c>
      <c r="Q13" s="4">
        <v>6600</v>
      </c>
      <c r="R13" s="5">
        <v>1.72E-2</v>
      </c>
      <c r="S13" s="4">
        <v>22050</v>
      </c>
      <c r="T13" s="4">
        <f t="shared" si="2"/>
        <v>10800</v>
      </c>
      <c r="U13" s="4">
        <f t="shared" si="3"/>
        <v>3000</v>
      </c>
      <c r="V13" s="5">
        <v>2.52E-2</v>
      </c>
    </row>
    <row r="14" spans="1:22" x14ac:dyDescent="0.2">
      <c r="A14" s="16" t="s">
        <v>240</v>
      </c>
      <c r="B14" s="4">
        <v>0</v>
      </c>
      <c r="C14" s="4">
        <v>0</v>
      </c>
      <c r="D14" s="4">
        <v>0</v>
      </c>
      <c r="E14" s="4">
        <v>0</v>
      </c>
      <c r="F14" s="4">
        <f t="shared" si="0"/>
        <v>0</v>
      </c>
      <c r="K14">
        <f t="shared" si="1"/>
        <v>0</v>
      </c>
      <c r="L14" s="4">
        <v>14</v>
      </c>
      <c r="M14" s="4">
        <v>8</v>
      </c>
      <c r="N14" s="4">
        <v>7</v>
      </c>
      <c r="O14" s="4">
        <v>4</v>
      </c>
      <c r="P14" s="4">
        <v>8600</v>
      </c>
      <c r="Q14" s="4">
        <v>5000</v>
      </c>
      <c r="R14" s="5">
        <v>2.2000000000000001E-3</v>
      </c>
      <c r="S14" s="4">
        <v>17300</v>
      </c>
      <c r="T14" s="4">
        <f t="shared" si="2"/>
        <v>6051</v>
      </c>
      <c r="U14" s="4">
        <f t="shared" si="3"/>
        <v>3000</v>
      </c>
      <c r="V14" s="5">
        <v>7.3000000000000001E-3</v>
      </c>
    </row>
    <row r="15" spans="1:22" x14ac:dyDescent="0.2">
      <c r="A15" s="16" t="s">
        <v>239</v>
      </c>
      <c r="B15" s="4">
        <v>0</v>
      </c>
      <c r="C15" s="4">
        <v>0</v>
      </c>
      <c r="D15" s="4">
        <v>0</v>
      </c>
      <c r="E15" s="4">
        <v>0</v>
      </c>
      <c r="F15" s="4">
        <f t="shared" si="0"/>
        <v>0</v>
      </c>
      <c r="K15">
        <f t="shared" si="1"/>
        <v>0</v>
      </c>
      <c r="L15" s="4">
        <v>8</v>
      </c>
      <c r="M15" s="4">
        <v>3</v>
      </c>
      <c r="N15" s="4">
        <v>0</v>
      </c>
      <c r="O15" s="4">
        <v>0</v>
      </c>
      <c r="P15" s="4">
        <v>1500</v>
      </c>
      <c r="Q15" s="4">
        <v>400</v>
      </c>
      <c r="R15" s="5">
        <v>1.4000000000000002E-3</v>
      </c>
      <c r="S15" s="4">
        <v>3000</v>
      </c>
      <c r="T15" s="4">
        <f t="shared" si="2"/>
        <v>3559</v>
      </c>
      <c r="U15" s="4">
        <f t="shared" si="3"/>
        <v>4910</v>
      </c>
      <c r="V15" s="5">
        <v>8.8000000000000005E-3</v>
      </c>
    </row>
    <row r="16" spans="1:22" x14ac:dyDescent="0.2">
      <c r="A16" s="16" t="s">
        <v>238</v>
      </c>
      <c r="B16" s="4">
        <v>0</v>
      </c>
      <c r="C16" s="4">
        <v>0</v>
      </c>
      <c r="D16" s="4">
        <v>0</v>
      </c>
      <c r="E16" s="4">
        <v>0</v>
      </c>
      <c r="F16" s="4">
        <f t="shared" si="0"/>
        <v>0</v>
      </c>
      <c r="K16">
        <f t="shared" si="1"/>
        <v>0</v>
      </c>
      <c r="L16" s="4">
        <v>6</v>
      </c>
      <c r="M16" s="4">
        <v>14</v>
      </c>
      <c r="N16" s="4">
        <v>0</v>
      </c>
      <c r="O16" s="4">
        <v>0</v>
      </c>
      <c r="P16" s="4">
        <v>1900</v>
      </c>
      <c r="Q16" s="4">
        <v>2500</v>
      </c>
      <c r="R16" s="5">
        <v>1.6000000000000001E-3</v>
      </c>
      <c r="S16" s="4">
        <v>4910</v>
      </c>
      <c r="T16" s="4">
        <f t="shared" si="2"/>
        <v>11555.5</v>
      </c>
      <c r="U16" s="4">
        <f t="shared" si="3"/>
        <v>6613</v>
      </c>
      <c r="V16" s="5">
        <v>2.23E-2</v>
      </c>
    </row>
    <row r="17" spans="1:21" x14ac:dyDescent="0.2">
      <c r="A17" s="16" t="s">
        <v>234</v>
      </c>
      <c r="B17" s="4">
        <v>0</v>
      </c>
      <c r="C17" s="4">
        <v>0</v>
      </c>
      <c r="D17" s="4">
        <v>0</v>
      </c>
      <c r="E17" s="4">
        <v>0</v>
      </c>
      <c r="F17" s="4">
        <f t="shared" si="0"/>
        <v>0</v>
      </c>
      <c r="K17">
        <f t="shared" si="1"/>
        <v>0</v>
      </c>
      <c r="L17" s="4">
        <v>9</v>
      </c>
      <c r="M17" s="4">
        <v>14</v>
      </c>
      <c r="N17" s="4">
        <v>4</v>
      </c>
      <c r="O17" s="4">
        <v>5</v>
      </c>
      <c r="R17" s="5">
        <v>-1.1000000000000001E-2</v>
      </c>
      <c r="S17" s="4">
        <v>15110</v>
      </c>
      <c r="T17" s="4">
        <f t="shared" si="2"/>
        <v>20229</v>
      </c>
      <c r="U17" s="4">
        <f t="shared" si="3"/>
        <v>6613</v>
      </c>
    </row>
    <row r="18" spans="1:21" x14ac:dyDescent="0.2">
      <c r="A18" s="16" t="s">
        <v>233</v>
      </c>
      <c r="B18" s="4">
        <v>0</v>
      </c>
      <c r="C18" s="4">
        <v>0</v>
      </c>
      <c r="D18" s="4">
        <v>0</v>
      </c>
      <c r="E18" s="4">
        <v>0</v>
      </c>
      <c r="F18" s="4">
        <f t="shared" si="0"/>
        <v>0</v>
      </c>
      <c r="K18">
        <f t="shared" si="1"/>
        <v>0</v>
      </c>
      <c r="R18" s="5">
        <v>1.23E-2</v>
      </c>
      <c r="S18" s="4">
        <v>32123</v>
      </c>
      <c r="T18" s="4">
        <f t="shared" si="2"/>
        <v>6706.5</v>
      </c>
      <c r="U18" s="4">
        <f t="shared" si="3"/>
        <v>4300</v>
      </c>
    </row>
    <row r="19" spans="1:21" x14ac:dyDescent="0.2">
      <c r="A19" s="16" t="s">
        <v>232</v>
      </c>
      <c r="B19" s="4">
        <v>0</v>
      </c>
      <c r="C19" s="4">
        <v>0</v>
      </c>
      <c r="D19" s="4">
        <v>0</v>
      </c>
      <c r="E19" s="4">
        <v>0</v>
      </c>
      <c r="F19" s="4">
        <f t="shared" si="0"/>
        <v>0</v>
      </c>
      <c r="K19">
        <f t="shared" si="1"/>
        <v>0</v>
      </c>
      <c r="R19" s="5">
        <v>-1E-4</v>
      </c>
      <c r="S19" s="4">
        <v>6613</v>
      </c>
      <c r="T19" s="4">
        <f t="shared" si="2"/>
        <v>12800</v>
      </c>
      <c r="U19" s="4">
        <f t="shared" si="3"/>
        <v>4300</v>
      </c>
    </row>
    <row r="20" spans="1:21" x14ac:dyDescent="0.2">
      <c r="A20" s="16" t="s">
        <v>231</v>
      </c>
      <c r="B20" s="4">
        <v>0</v>
      </c>
      <c r="C20" s="4">
        <v>0</v>
      </c>
      <c r="D20" s="4">
        <v>0</v>
      </c>
      <c r="E20" s="4">
        <v>0</v>
      </c>
      <c r="F20" s="4">
        <f t="shared" si="0"/>
        <v>0</v>
      </c>
      <c r="K20">
        <f t="shared" si="1"/>
        <v>0</v>
      </c>
      <c r="R20" s="5">
        <v>7.8000000000000005E-3</v>
      </c>
      <c r="S20" s="4">
        <v>21200</v>
      </c>
      <c r="T20" s="4">
        <f t="shared" si="2"/>
        <v>10102</v>
      </c>
      <c r="U20" s="4">
        <f t="shared" si="3"/>
        <v>2208</v>
      </c>
    </row>
    <row r="21" spans="1:21" x14ac:dyDescent="0.2">
      <c r="A21" s="16" t="s">
        <v>230</v>
      </c>
      <c r="B21" s="4">
        <v>0</v>
      </c>
      <c r="C21" s="4">
        <v>0</v>
      </c>
      <c r="D21" s="4">
        <v>0</v>
      </c>
      <c r="E21" s="4">
        <v>0</v>
      </c>
      <c r="F21" s="4">
        <f t="shared" si="0"/>
        <v>0</v>
      </c>
      <c r="K21">
        <f t="shared" si="1"/>
        <v>0</v>
      </c>
      <c r="R21" s="5">
        <v>2.9999999999999997E-4</v>
      </c>
      <c r="S21" s="4">
        <v>9100</v>
      </c>
      <c r="T21" s="4">
        <f t="shared" si="2"/>
        <v>34983</v>
      </c>
      <c r="U21" s="4">
        <f t="shared" si="3"/>
        <v>2208</v>
      </c>
    </row>
    <row r="22" spans="1:21" x14ac:dyDescent="0.2">
      <c r="A22" s="16" t="s">
        <v>229</v>
      </c>
      <c r="B22" s="4">
        <v>0</v>
      </c>
      <c r="C22" s="4">
        <v>0</v>
      </c>
      <c r="D22" s="4">
        <v>0</v>
      </c>
      <c r="E22" s="4">
        <v>0</v>
      </c>
      <c r="F22" s="4">
        <f t="shared" si="0"/>
        <v>0</v>
      </c>
      <c r="K22">
        <f t="shared" si="1"/>
        <v>0</v>
      </c>
      <c r="R22" s="5">
        <v>1.1000000000000001E-2</v>
      </c>
      <c r="S22" s="4">
        <v>35565</v>
      </c>
      <c r="T22" s="4">
        <f t="shared" si="2"/>
        <v>21200</v>
      </c>
      <c r="U22" s="4">
        <f t="shared" si="3"/>
        <v>2208</v>
      </c>
    </row>
    <row r="23" spans="1:21" x14ac:dyDescent="0.2">
      <c r="A23" s="16" t="s">
        <v>228</v>
      </c>
      <c r="B23" s="4">
        <v>0</v>
      </c>
      <c r="C23" s="4">
        <v>0</v>
      </c>
      <c r="D23" s="4">
        <v>0</v>
      </c>
      <c r="E23" s="4">
        <v>0</v>
      </c>
      <c r="F23" s="4">
        <f t="shared" si="0"/>
        <v>0</v>
      </c>
      <c r="K23">
        <f t="shared" si="1"/>
        <v>0</v>
      </c>
      <c r="R23" s="5">
        <v>5.6000000000000008E-3</v>
      </c>
      <c r="S23" s="4">
        <v>4300</v>
      </c>
      <c r="T23" s="4">
        <f t="shared" si="2"/>
        <v>5051</v>
      </c>
      <c r="U23" s="4">
        <f t="shared" si="3"/>
        <v>2208</v>
      </c>
    </row>
    <row r="24" spans="1:21" x14ac:dyDescent="0.2">
      <c r="A24" s="16" t="s">
        <v>222</v>
      </c>
      <c r="B24" s="4">
        <v>0</v>
      </c>
      <c r="C24" s="4">
        <v>0</v>
      </c>
      <c r="D24" s="4">
        <v>0</v>
      </c>
      <c r="E24" s="4">
        <v>0</v>
      </c>
      <c r="F24" s="4">
        <f t="shared" si="0"/>
        <v>0</v>
      </c>
      <c r="K24">
        <f t="shared" si="1"/>
        <v>0</v>
      </c>
      <c r="R24" s="5">
        <v>9.3999999999999986E-3</v>
      </c>
      <c r="S24" s="4">
        <v>9102</v>
      </c>
      <c r="T24" s="4">
        <f t="shared" si="2"/>
        <v>1604</v>
      </c>
      <c r="U24" s="4">
        <f t="shared" si="3"/>
        <v>2208</v>
      </c>
    </row>
    <row r="25" spans="1:21" x14ac:dyDescent="0.2">
      <c r="A25" s="16" t="s">
        <v>213</v>
      </c>
      <c r="B25" s="4">
        <v>0</v>
      </c>
      <c r="C25" s="4">
        <v>0</v>
      </c>
      <c r="D25" s="4">
        <v>0</v>
      </c>
      <c r="E25" s="4">
        <v>0</v>
      </c>
      <c r="F25" s="4">
        <f t="shared" si="0"/>
        <v>0</v>
      </c>
      <c r="K25">
        <f t="shared" si="1"/>
        <v>0</v>
      </c>
      <c r="R25" s="5">
        <v>-4.3E-3</v>
      </c>
      <c r="S25" s="4">
        <v>2208</v>
      </c>
      <c r="T25" s="4">
        <f t="shared" si="2"/>
        <v>6850.5</v>
      </c>
      <c r="U25" s="4">
        <f t="shared" si="3"/>
        <v>4400</v>
      </c>
    </row>
    <row r="26" spans="1:21" x14ac:dyDescent="0.2">
      <c r="A26" s="16" t="s">
        <v>212</v>
      </c>
      <c r="B26" s="4">
        <v>0</v>
      </c>
      <c r="C26" s="4">
        <v>0</v>
      </c>
      <c r="D26" s="4">
        <v>0</v>
      </c>
      <c r="E26" s="4">
        <v>0</v>
      </c>
      <c r="F26" s="4">
        <f t="shared" si="0"/>
        <v>0</v>
      </c>
      <c r="K26">
        <f>K27+J26</f>
        <v>0</v>
      </c>
      <c r="R26" s="5">
        <v>1.2999999999999999E-3</v>
      </c>
      <c r="S26" s="4">
        <v>8001</v>
      </c>
      <c r="T26" s="4">
        <f t="shared" si="2"/>
        <v>8073.5</v>
      </c>
      <c r="U26" s="4">
        <f t="shared" si="3"/>
        <v>4400</v>
      </c>
    </row>
    <row r="27" spans="1:21" x14ac:dyDescent="0.2">
      <c r="A27" s="16" t="s">
        <v>211</v>
      </c>
      <c r="B27" s="4">
        <v>0</v>
      </c>
      <c r="C27" s="4">
        <v>0</v>
      </c>
      <c r="D27" s="4">
        <v>0</v>
      </c>
      <c r="E27" s="4">
        <v>0</v>
      </c>
      <c r="F27" s="4">
        <f t="shared" si="0"/>
        <v>0</v>
      </c>
      <c r="K27">
        <f>J27+K29</f>
        <v>0</v>
      </c>
      <c r="R27" s="5">
        <v>-1.0200000000000001E-2</v>
      </c>
      <c r="S27" s="4">
        <v>8335</v>
      </c>
      <c r="T27" s="4">
        <f t="shared" si="2"/>
        <v>5650.5</v>
      </c>
      <c r="U27" s="4">
        <f t="shared" si="3"/>
        <v>4400</v>
      </c>
    </row>
    <row r="28" spans="1:21" x14ac:dyDescent="0.2">
      <c r="A28" s="16" t="s">
        <v>210</v>
      </c>
      <c r="B28" s="4">
        <v>0</v>
      </c>
      <c r="C28" s="4">
        <v>0</v>
      </c>
      <c r="D28" s="4">
        <v>0</v>
      </c>
      <c r="E28" s="4">
        <v>0</v>
      </c>
      <c r="F28" s="4">
        <f t="shared" si="0"/>
        <v>0</v>
      </c>
      <c r="R28" s="5">
        <v>-2.3E-3</v>
      </c>
      <c r="S28" s="4">
        <v>6800</v>
      </c>
      <c r="T28" s="4">
        <f t="shared" si="2"/>
        <v>3301.5</v>
      </c>
      <c r="U28" s="4">
        <f t="shared" si="3"/>
        <v>1000</v>
      </c>
    </row>
    <row r="29" spans="1:21" x14ac:dyDescent="0.2">
      <c r="A29" s="16" t="s">
        <v>209</v>
      </c>
      <c r="B29" s="4">
        <v>0</v>
      </c>
      <c r="C29" s="4">
        <v>0</v>
      </c>
      <c r="D29" s="4">
        <v>0</v>
      </c>
      <c r="E29" s="4">
        <v>0</v>
      </c>
      <c r="F29" s="4">
        <f t="shared" si="0"/>
        <v>0</v>
      </c>
      <c r="K29">
        <f>J29</f>
        <v>0</v>
      </c>
      <c r="R29" s="5">
        <v>-1.11E-2</v>
      </c>
      <c r="S29" s="4">
        <v>4400</v>
      </c>
      <c r="T29" s="4">
        <f t="shared" si="2"/>
        <v>6102</v>
      </c>
      <c r="U29" s="4">
        <f t="shared" si="3"/>
        <v>1000</v>
      </c>
    </row>
    <row r="30" spans="1:21" x14ac:dyDescent="0.2">
      <c r="A30" s="16" t="s">
        <v>208</v>
      </c>
      <c r="B30" s="4">
        <v>0</v>
      </c>
      <c r="C30" s="4">
        <v>0</v>
      </c>
      <c r="D30" s="4">
        <v>0</v>
      </c>
      <c r="E30" s="4">
        <v>0</v>
      </c>
      <c r="F30" s="4">
        <f t="shared" si="0"/>
        <v>0</v>
      </c>
      <c r="R30" s="5">
        <v>6.8000000000000005E-3</v>
      </c>
      <c r="S30" s="4">
        <v>11104</v>
      </c>
      <c r="T30" s="4">
        <f t="shared" si="2"/>
        <v>17253</v>
      </c>
      <c r="U30" s="4">
        <f t="shared" si="3"/>
        <v>1000</v>
      </c>
    </row>
    <row r="31" spans="1:21" x14ac:dyDescent="0.2">
      <c r="A31" s="16" t="s">
        <v>207</v>
      </c>
      <c r="B31" s="4">
        <v>0</v>
      </c>
      <c r="C31" s="4">
        <v>0</v>
      </c>
      <c r="D31" s="4">
        <v>0</v>
      </c>
      <c r="E31" s="4">
        <v>0</v>
      </c>
      <c r="F31" s="4">
        <f t="shared" si="0"/>
        <v>0</v>
      </c>
      <c r="R31" s="5">
        <v>1.43E-2</v>
      </c>
      <c r="S31" s="4">
        <v>34401</v>
      </c>
      <c r="T31" s="4">
        <f t="shared" si="2"/>
        <v>19867</v>
      </c>
      <c r="U31" s="4">
        <f t="shared" si="3"/>
        <v>1000</v>
      </c>
    </row>
    <row r="32" spans="1:21" x14ac:dyDescent="0.2">
      <c r="A32" s="16" t="s">
        <v>206</v>
      </c>
      <c r="B32" s="4">
        <v>0</v>
      </c>
      <c r="C32" s="4">
        <v>0</v>
      </c>
      <c r="D32" s="4">
        <v>0</v>
      </c>
      <c r="E32" s="4">
        <v>0</v>
      </c>
      <c r="F32" s="4">
        <f t="shared" si="0"/>
        <v>0</v>
      </c>
      <c r="R32" s="5">
        <v>9.5999999999999992E-3</v>
      </c>
      <c r="S32" s="4">
        <v>38100</v>
      </c>
      <c r="T32" s="4">
        <f t="shared" si="2"/>
        <v>2570</v>
      </c>
      <c r="U32" s="4">
        <f t="shared" si="3"/>
        <v>1000</v>
      </c>
    </row>
    <row r="33" spans="1:21" x14ac:dyDescent="0.2">
      <c r="A33" s="16" t="s">
        <v>205</v>
      </c>
      <c r="B33" s="4">
        <v>0</v>
      </c>
      <c r="C33" s="4">
        <v>0</v>
      </c>
      <c r="D33" s="4">
        <v>0</v>
      </c>
      <c r="E33" s="4">
        <v>0</v>
      </c>
      <c r="F33" s="4">
        <f t="shared" si="0"/>
        <v>0</v>
      </c>
      <c r="R33" s="5">
        <v>-1.8E-3</v>
      </c>
      <c r="S33" s="4">
        <v>1000</v>
      </c>
      <c r="T33" s="4">
        <f t="shared" si="2"/>
        <v>2750</v>
      </c>
      <c r="U33" s="4">
        <f t="shared" si="3"/>
        <v>1000</v>
      </c>
    </row>
    <row r="34" spans="1:21" x14ac:dyDescent="0.2">
      <c r="A34" s="16" t="s">
        <v>204</v>
      </c>
      <c r="B34" s="4">
        <v>0</v>
      </c>
      <c r="C34" s="4">
        <v>0</v>
      </c>
      <c r="D34" s="4">
        <v>0</v>
      </c>
      <c r="E34" s="4">
        <v>0</v>
      </c>
      <c r="F34" s="4">
        <f t="shared" si="0"/>
        <v>0</v>
      </c>
      <c r="R34" s="5">
        <v>1E-3</v>
      </c>
      <c r="S34" s="4">
        <v>1000</v>
      </c>
      <c r="T34" s="4">
        <f t="shared" si="2"/>
        <v>3980</v>
      </c>
      <c r="U34" s="4">
        <f t="shared" si="3"/>
        <v>1100</v>
      </c>
    </row>
    <row r="35" spans="1:21" x14ac:dyDescent="0.2">
      <c r="A35" s="16" t="s">
        <v>203</v>
      </c>
      <c r="B35" s="4">
        <v>0</v>
      </c>
      <c r="C35" s="4">
        <v>0</v>
      </c>
      <c r="D35" s="4">
        <v>0</v>
      </c>
      <c r="E35" s="4">
        <v>0</v>
      </c>
      <c r="F35" s="4">
        <f t="shared" si="0"/>
        <v>0</v>
      </c>
      <c r="R35" s="5">
        <v>3.9000000000000003E-3</v>
      </c>
      <c r="S35" s="4">
        <v>5700</v>
      </c>
      <c r="T35" s="4">
        <f t="shared" si="2"/>
        <v>4910</v>
      </c>
      <c r="U35" s="4">
        <f t="shared" si="3"/>
        <v>105</v>
      </c>
    </row>
    <row r="36" spans="1:21" x14ac:dyDescent="0.2">
      <c r="A36" s="16" t="s">
        <v>202</v>
      </c>
      <c r="B36" s="4">
        <v>0</v>
      </c>
      <c r="C36" s="4">
        <v>0</v>
      </c>
      <c r="D36" s="4">
        <v>0</v>
      </c>
      <c r="E36" s="4">
        <v>0</v>
      </c>
      <c r="F36" s="4">
        <f t="shared" si="0"/>
        <v>0</v>
      </c>
      <c r="R36" s="5">
        <v>-9.300000000000001E-3</v>
      </c>
      <c r="S36" s="4">
        <v>7812</v>
      </c>
      <c r="T36" s="4">
        <f t="shared" si="2"/>
        <v>3900.5</v>
      </c>
      <c r="U36" s="4">
        <f t="shared" si="3"/>
        <v>105</v>
      </c>
    </row>
    <row r="37" spans="1:21" x14ac:dyDescent="0.2">
      <c r="A37" s="16" t="s">
        <v>201</v>
      </c>
      <c r="B37" s="4">
        <v>0</v>
      </c>
      <c r="C37" s="4">
        <v>0</v>
      </c>
      <c r="D37" s="4">
        <v>0</v>
      </c>
      <c r="E37" s="4">
        <v>0</v>
      </c>
      <c r="F37" s="4">
        <f t="shared" si="0"/>
        <v>0</v>
      </c>
      <c r="R37" s="5">
        <v>1.4199999999999999E-2</v>
      </c>
      <c r="S37" s="4">
        <v>4501</v>
      </c>
      <c r="T37" s="4">
        <f t="shared" si="2"/>
        <v>4459</v>
      </c>
      <c r="U37" s="4">
        <f t="shared" si="3"/>
        <v>105</v>
      </c>
    </row>
    <row r="38" spans="1:21" x14ac:dyDescent="0.2">
      <c r="A38" s="16" t="s">
        <v>200</v>
      </c>
      <c r="B38" s="4">
        <v>0</v>
      </c>
      <c r="C38" s="4">
        <v>0</v>
      </c>
      <c r="D38" s="4">
        <v>0</v>
      </c>
      <c r="E38" s="4">
        <v>0</v>
      </c>
      <c r="F38" s="4">
        <f t="shared" si="0"/>
        <v>0</v>
      </c>
      <c r="R38" s="5">
        <v>-5.1000000000000004E-3</v>
      </c>
      <c r="S38" s="4">
        <v>2203</v>
      </c>
      <c r="T38" s="4">
        <f t="shared" si="2"/>
        <v>3703.5</v>
      </c>
      <c r="U38" s="4">
        <f t="shared" si="3"/>
        <v>105</v>
      </c>
    </row>
    <row r="39" spans="1:21" x14ac:dyDescent="0.2">
      <c r="A39" s="16" t="s">
        <v>199</v>
      </c>
      <c r="B39" s="4">
        <v>0</v>
      </c>
      <c r="C39" s="4">
        <v>0</v>
      </c>
      <c r="D39" s="4">
        <v>0</v>
      </c>
      <c r="E39" s="4">
        <v>0</v>
      </c>
      <c r="F39" s="4">
        <f t="shared" si="0"/>
        <v>0</v>
      </c>
      <c r="R39" s="5">
        <v>2.0000000000000001E-4</v>
      </c>
      <c r="S39" s="4">
        <v>1100</v>
      </c>
      <c r="T39" s="4">
        <f t="shared" si="2"/>
        <v>2803</v>
      </c>
      <c r="U39" s="4">
        <f t="shared" si="3"/>
        <v>105</v>
      </c>
    </row>
    <row r="40" spans="1:21" x14ac:dyDescent="0.2">
      <c r="A40" s="16" t="s">
        <v>198</v>
      </c>
      <c r="B40" s="4">
        <v>0</v>
      </c>
      <c r="C40" s="4">
        <v>0</v>
      </c>
      <c r="D40" s="4">
        <v>0</v>
      </c>
      <c r="E40" s="4">
        <v>0</v>
      </c>
      <c r="F40" s="4">
        <f t="shared" si="0"/>
        <v>0</v>
      </c>
      <c r="R40" s="5">
        <v>5.0000000000000001E-3</v>
      </c>
      <c r="S40" s="4">
        <v>105</v>
      </c>
      <c r="T40" s="4">
        <f t="shared" si="2"/>
        <v>6917</v>
      </c>
      <c r="U40" s="4">
        <f t="shared" si="3"/>
        <v>1634</v>
      </c>
    </row>
    <row r="41" spans="1:21" x14ac:dyDescent="0.2">
      <c r="A41" s="16" t="s">
        <v>197</v>
      </c>
      <c r="B41" s="4">
        <v>0</v>
      </c>
      <c r="C41" s="4">
        <v>0</v>
      </c>
      <c r="D41" s="4">
        <v>0</v>
      </c>
      <c r="E41" s="4">
        <v>0</v>
      </c>
      <c r="F41" s="4">
        <f t="shared" si="0"/>
        <v>0</v>
      </c>
      <c r="R41" s="5">
        <v>2.3999999999999998E-3</v>
      </c>
      <c r="S41" s="4">
        <v>1634</v>
      </c>
      <c r="T41" s="4">
        <f t="shared" si="2"/>
        <v>2070</v>
      </c>
      <c r="U41" s="4">
        <f t="shared" si="3"/>
        <v>2008</v>
      </c>
    </row>
    <row r="42" spans="1:21" x14ac:dyDescent="0.2">
      <c r="A42" s="16" t="s">
        <v>196</v>
      </c>
      <c r="B42" s="4">
        <v>0</v>
      </c>
      <c r="C42" s="4">
        <v>0</v>
      </c>
      <c r="D42" s="4">
        <v>0</v>
      </c>
      <c r="E42" s="4">
        <v>0</v>
      </c>
      <c r="F42" s="4">
        <f t="shared" si="0"/>
        <v>0</v>
      </c>
      <c r="R42" s="5">
        <v>-6.0000000000000001E-3</v>
      </c>
      <c r="S42" s="4">
        <v>4140</v>
      </c>
      <c r="T42" s="4">
        <f t="shared" si="2"/>
        <v>10469.5</v>
      </c>
      <c r="U42" s="4">
        <f t="shared" si="3"/>
        <v>2008</v>
      </c>
    </row>
    <row r="43" spans="1:21" x14ac:dyDescent="0.2">
      <c r="A43" s="16" t="s">
        <v>195</v>
      </c>
      <c r="B43" s="4">
        <v>0</v>
      </c>
      <c r="C43" s="4">
        <v>0</v>
      </c>
      <c r="D43" s="4">
        <v>0</v>
      </c>
      <c r="E43" s="4">
        <v>0</v>
      </c>
      <c r="F43" s="4">
        <f t="shared" si="0"/>
        <v>0</v>
      </c>
      <c r="R43" s="5">
        <v>-3.5999999999999999E-3</v>
      </c>
      <c r="S43" s="4">
        <v>4500</v>
      </c>
      <c r="T43" s="4">
        <f t="shared" si="2"/>
        <v>8180</v>
      </c>
      <c r="U43" s="4">
        <f t="shared" si="3"/>
        <v>2008</v>
      </c>
    </row>
    <row r="44" spans="1:21" x14ac:dyDescent="0.2">
      <c r="A44" s="16" t="s">
        <v>194</v>
      </c>
      <c r="B44" s="4">
        <v>0</v>
      </c>
      <c r="C44" s="4">
        <v>0</v>
      </c>
      <c r="D44" s="4">
        <v>0</v>
      </c>
      <c r="E44" s="4">
        <v>0</v>
      </c>
      <c r="F44" s="4">
        <f t="shared" si="0"/>
        <v>0</v>
      </c>
      <c r="R44" s="5">
        <v>4.4000000000000003E-3</v>
      </c>
      <c r="S44" s="4">
        <v>2260</v>
      </c>
      <c r="T44" s="4">
        <f t="shared" si="2"/>
        <v>5404</v>
      </c>
      <c r="U44" s="4">
        <f t="shared" si="3"/>
        <v>2008</v>
      </c>
    </row>
    <row r="45" spans="1:21" x14ac:dyDescent="0.2">
      <c r="A45" s="16" t="s">
        <v>193</v>
      </c>
      <c r="B45" s="4">
        <v>0</v>
      </c>
      <c r="C45" s="4">
        <v>0</v>
      </c>
      <c r="D45" s="4">
        <v>0</v>
      </c>
      <c r="E45" s="4">
        <v>0</v>
      </c>
      <c r="F45" s="4">
        <f t="shared" si="0"/>
        <v>0</v>
      </c>
      <c r="R45" s="5">
        <v>-4.0000000000000002E-4</v>
      </c>
      <c r="S45" s="4">
        <v>2008</v>
      </c>
      <c r="T45" s="4">
        <f t="shared" si="2"/>
        <v>3350.5</v>
      </c>
      <c r="U45" s="4">
        <f t="shared" si="3"/>
        <v>3300</v>
      </c>
    </row>
    <row r="46" spans="1:21" x14ac:dyDescent="0.2">
      <c r="A46" s="16" t="s">
        <v>192</v>
      </c>
      <c r="B46" s="4">
        <v>0</v>
      </c>
      <c r="C46" s="4">
        <v>0</v>
      </c>
      <c r="D46" s="4">
        <v>0</v>
      </c>
      <c r="E46" s="4">
        <v>0</v>
      </c>
      <c r="F46" s="4">
        <f t="shared" si="0"/>
        <v>0</v>
      </c>
      <c r="R46" s="5">
        <v>-5.1999999999999998E-3</v>
      </c>
      <c r="S46" s="4">
        <v>3300</v>
      </c>
      <c r="T46" s="4">
        <f t="shared" si="2"/>
        <v>4608</v>
      </c>
      <c r="U46" s="4">
        <f t="shared" si="3"/>
        <v>0</v>
      </c>
    </row>
    <row r="47" spans="1:21" x14ac:dyDescent="0.2">
      <c r="A47" s="16" t="s">
        <v>191</v>
      </c>
      <c r="B47" s="4">
        <v>0</v>
      </c>
      <c r="C47" s="4">
        <v>0</v>
      </c>
      <c r="D47" s="4">
        <v>0</v>
      </c>
      <c r="E47" s="4">
        <v>0</v>
      </c>
      <c r="F47" s="4">
        <f t="shared" si="0"/>
        <v>0</v>
      </c>
      <c r="R47" s="5">
        <v>3.5999999999999999E-3</v>
      </c>
      <c r="S47" s="4">
        <v>6715</v>
      </c>
      <c r="T47" s="4">
        <f t="shared" si="2"/>
        <v>3253.5</v>
      </c>
      <c r="U47" s="4">
        <f t="shared" si="3"/>
        <v>0</v>
      </c>
    </row>
    <row r="48" spans="1:21" x14ac:dyDescent="0.2">
      <c r="A48" s="16" t="s">
        <v>190</v>
      </c>
      <c r="B48" s="4">
        <v>0</v>
      </c>
      <c r="C48" s="4">
        <v>0</v>
      </c>
      <c r="D48" s="4">
        <v>0</v>
      </c>
      <c r="E48" s="4">
        <v>0</v>
      </c>
      <c r="F48" s="4">
        <f t="shared" si="0"/>
        <v>0</v>
      </c>
      <c r="R48" s="5">
        <v>-5.7999999999999996E-3</v>
      </c>
      <c r="S48" s="4">
        <v>6307</v>
      </c>
      <c r="T48" s="4">
        <f t="shared" si="2"/>
        <v>10250.5</v>
      </c>
      <c r="U48" s="4">
        <f t="shared" si="3"/>
        <v>0</v>
      </c>
    </row>
    <row r="49" spans="1:21" x14ac:dyDescent="0.2">
      <c r="A49" s="16" t="s">
        <v>189</v>
      </c>
      <c r="B49" s="4">
        <v>0</v>
      </c>
      <c r="C49" s="4">
        <v>0</v>
      </c>
      <c r="D49" s="4">
        <v>0</v>
      </c>
      <c r="E49" s="4">
        <v>0</v>
      </c>
      <c r="F49" s="4">
        <f t="shared" si="0"/>
        <v>0</v>
      </c>
      <c r="R49" s="5">
        <v>-5.9999999999999995E-4</v>
      </c>
      <c r="S49" s="4">
        <v>5501</v>
      </c>
      <c r="T49" s="4">
        <f t="shared" si="2"/>
        <v>12554.5</v>
      </c>
      <c r="U49" s="4">
        <f t="shared" si="3"/>
        <v>0</v>
      </c>
    </row>
    <row r="50" spans="1:21" x14ac:dyDescent="0.2">
      <c r="A50" s="16" t="s">
        <v>188</v>
      </c>
      <c r="B50" s="4">
        <v>0</v>
      </c>
      <c r="C50" s="4">
        <v>0</v>
      </c>
      <c r="D50" s="4">
        <v>0</v>
      </c>
      <c r="E50" s="4">
        <v>0</v>
      </c>
      <c r="F50" s="4">
        <f t="shared" si="0"/>
        <v>0</v>
      </c>
      <c r="R50" s="5">
        <v>6.1999999999999998E-3</v>
      </c>
      <c r="S50" s="4">
        <v>12200</v>
      </c>
      <c r="T50" s="4">
        <f t="shared" si="2"/>
        <v>505</v>
      </c>
      <c r="U50" s="4">
        <f t="shared" si="3"/>
        <v>0</v>
      </c>
    </row>
    <row r="51" spans="1:21" x14ac:dyDescent="0.2">
      <c r="A51" s="16" t="s">
        <v>187</v>
      </c>
      <c r="B51" s="4">
        <v>0</v>
      </c>
      <c r="C51" s="4">
        <v>0</v>
      </c>
      <c r="D51" s="4">
        <v>0</v>
      </c>
      <c r="E51" s="4">
        <v>0</v>
      </c>
      <c r="F51" s="4">
        <f t="shared" si="0"/>
        <v>0</v>
      </c>
      <c r="R51" s="5">
        <v>0</v>
      </c>
      <c r="S51" s="4">
        <v>0</v>
      </c>
      <c r="T51" s="4">
        <f t="shared" si="2"/>
        <v>11869.5</v>
      </c>
      <c r="U51" s="4">
        <f t="shared" si="3"/>
        <v>2501</v>
      </c>
    </row>
    <row r="52" spans="1:21" x14ac:dyDescent="0.2">
      <c r="A52" s="16" t="s">
        <v>186</v>
      </c>
      <c r="B52" s="4">
        <v>0</v>
      </c>
      <c r="C52" s="4">
        <v>0</v>
      </c>
      <c r="D52" s="4">
        <v>0</v>
      </c>
      <c r="E52" s="4">
        <v>0</v>
      </c>
      <c r="F52" s="4">
        <f t="shared" si="0"/>
        <v>0</v>
      </c>
      <c r="R52" s="5">
        <v>-1.1599999999999999E-2</v>
      </c>
      <c r="S52" s="4">
        <v>16439</v>
      </c>
      <c r="T52" s="4">
        <f t="shared" si="2"/>
        <v>8550.5</v>
      </c>
      <c r="U52" s="4">
        <f t="shared" si="3"/>
        <v>200</v>
      </c>
    </row>
    <row r="53" spans="1:21" x14ac:dyDescent="0.2">
      <c r="A53" s="16" t="s">
        <v>185</v>
      </c>
      <c r="B53" s="4">
        <v>0</v>
      </c>
      <c r="C53" s="4">
        <v>0</v>
      </c>
      <c r="D53" s="4">
        <v>0</v>
      </c>
      <c r="E53" s="4">
        <v>0</v>
      </c>
      <c r="F53" s="4">
        <f t="shared" si="0"/>
        <v>0</v>
      </c>
      <c r="R53" s="5">
        <v>1.6799999999999999E-2</v>
      </c>
      <c r="S53" s="4">
        <v>14100</v>
      </c>
      <c r="T53" s="4">
        <f t="shared" si="2"/>
        <v>7300</v>
      </c>
      <c r="U53" s="4">
        <f t="shared" si="3"/>
        <v>200</v>
      </c>
    </row>
    <row r="54" spans="1:21" x14ac:dyDescent="0.2">
      <c r="A54" s="16" t="s">
        <v>184</v>
      </c>
      <c r="B54" s="4">
        <v>0</v>
      </c>
      <c r="C54" s="4">
        <v>0</v>
      </c>
      <c r="D54" s="4">
        <v>0</v>
      </c>
      <c r="E54" s="4">
        <v>0</v>
      </c>
      <c r="F54" s="4">
        <f t="shared" si="0"/>
        <v>0</v>
      </c>
      <c r="R54" s="5">
        <v>4.6999999999999993E-3</v>
      </c>
      <c r="S54" s="4">
        <v>8800</v>
      </c>
      <c r="T54" s="4">
        <f t="shared" si="2"/>
        <v>12036.5</v>
      </c>
      <c r="U54" s="4">
        <f t="shared" si="3"/>
        <v>200</v>
      </c>
    </row>
    <row r="55" spans="1:21" x14ac:dyDescent="0.2">
      <c r="A55" s="16" t="s">
        <v>183</v>
      </c>
      <c r="B55" s="4">
        <v>0</v>
      </c>
      <c r="C55" s="4">
        <v>0</v>
      </c>
      <c r="D55" s="4">
        <v>0</v>
      </c>
      <c r="E55" s="4">
        <v>0</v>
      </c>
      <c r="F55" s="4">
        <f t="shared" si="0"/>
        <v>0</v>
      </c>
      <c r="R55" s="5">
        <v>-5.7999999999999996E-3</v>
      </c>
      <c r="S55" s="4">
        <v>3401</v>
      </c>
      <c r="T55" s="4">
        <f t="shared" si="2"/>
        <v>3410.5</v>
      </c>
      <c r="U55" s="4">
        <f t="shared" si="3"/>
        <v>200</v>
      </c>
    </row>
    <row r="56" spans="1:21" x14ac:dyDescent="0.2">
      <c r="A56" s="16" t="s">
        <v>182</v>
      </c>
      <c r="B56" s="4">
        <v>0</v>
      </c>
      <c r="C56" s="4">
        <v>0</v>
      </c>
      <c r="D56" s="4">
        <v>0</v>
      </c>
      <c r="E56" s="4">
        <v>0</v>
      </c>
      <c r="F56" s="4">
        <f t="shared" si="0"/>
        <v>0</v>
      </c>
      <c r="R56" s="5">
        <v>3.4000000000000002E-3</v>
      </c>
      <c r="S56" s="4">
        <v>2501</v>
      </c>
      <c r="T56" s="4">
        <f t="shared" si="2"/>
        <v>6657.5</v>
      </c>
      <c r="U56" s="4">
        <f t="shared" si="3"/>
        <v>200</v>
      </c>
    </row>
    <row r="57" spans="1:21" x14ac:dyDescent="0.2">
      <c r="A57" s="16" t="s">
        <v>181</v>
      </c>
      <c r="B57" s="4">
        <v>0</v>
      </c>
      <c r="C57" s="4">
        <v>0</v>
      </c>
      <c r="D57" s="4">
        <v>0</v>
      </c>
      <c r="E57" s="4">
        <v>0</v>
      </c>
      <c r="F57" s="4">
        <f t="shared" si="0"/>
        <v>0</v>
      </c>
      <c r="R57" s="5">
        <v>-3.4999999999999996E-3</v>
      </c>
      <c r="S57" s="4">
        <v>200</v>
      </c>
      <c r="T57" s="4">
        <f t="shared" si="2"/>
        <v>9426</v>
      </c>
      <c r="U57" s="4">
        <f t="shared" si="3"/>
        <v>1010</v>
      </c>
    </row>
    <row r="58" spans="1:21" x14ac:dyDescent="0.2">
      <c r="A58" s="16" t="s">
        <v>180</v>
      </c>
      <c r="B58" s="4">
        <v>0</v>
      </c>
      <c r="C58" s="4">
        <v>0</v>
      </c>
      <c r="D58" s="4">
        <v>0</v>
      </c>
      <c r="E58" s="4">
        <v>0</v>
      </c>
      <c r="F58" s="4">
        <f t="shared" si="0"/>
        <v>0</v>
      </c>
      <c r="R58" s="5">
        <v>1.77E-2</v>
      </c>
      <c r="S58" s="4">
        <v>15000</v>
      </c>
      <c r="T58" s="4">
        <f t="shared" si="2"/>
        <v>14384.5</v>
      </c>
      <c r="U58" s="4">
        <f t="shared" si="3"/>
        <v>1010</v>
      </c>
    </row>
    <row r="59" spans="1:21" x14ac:dyDescent="0.2">
      <c r="A59" s="16" t="s">
        <v>179</v>
      </c>
      <c r="B59" s="4">
        <v>0</v>
      </c>
      <c r="C59" s="4">
        <v>0</v>
      </c>
      <c r="D59" s="4">
        <v>0</v>
      </c>
      <c r="E59" s="4">
        <v>0</v>
      </c>
      <c r="F59" s="4">
        <f t="shared" si="0"/>
        <v>0</v>
      </c>
      <c r="R59" s="5">
        <v>-1.6E-2</v>
      </c>
      <c r="S59" s="4">
        <v>12909</v>
      </c>
      <c r="T59" s="4">
        <f t="shared" si="2"/>
        <v>9665.5</v>
      </c>
      <c r="U59" s="4">
        <f t="shared" si="3"/>
        <v>1010</v>
      </c>
    </row>
    <row r="60" spans="1:21" x14ac:dyDescent="0.2">
      <c r="A60" s="16" t="s">
        <v>178</v>
      </c>
      <c r="B60" s="4">
        <v>0</v>
      </c>
      <c r="C60" s="4">
        <v>0</v>
      </c>
      <c r="D60" s="4">
        <v>0</v>
      </c>
      <c r="E60" s="4">
        <v>0</v>
      </c>
      <c r="F60" s="4">
        <f t="shared" si="0"/>
        <v>0</v>
      </c>
      <c r="R60" s="5">
        <v>-7.3000000000000001E-3</v>
      </c>
      <c r="S60" s="4">
        <v>1010</v>
      </c>
      <c r="T60" s="4">
        <f t="shared" si="2"/>
        <v>8650</v>
      </c>
      <c r="U60" s="4">
        <f t="shared" si="3"/>
        <v>3001</v>
      </c>
    </row>
    <row r="61" spans="1:21" x14ac:dyDescent="0.2">
      <c r="A61" s="16" t="s">
        <v>177</v>
      </c>
      <c r="B61" s="4">
        <v>0</v>
      </c>
      <c r="C61" s="4">
        <v>0</v>
      </c>
      <c r="D61" s="4">
        <v>0</v>
      </c>
      <c r="E61" s="4">
        <v>0</v>
      </c>
      <c r="F61" s="4">
        <f t="shared" si="0"/>
        <v>0</v>
      </c>
      <c r="R61" s="5">
        <v>-5.6000000000000008E-3</v>
      </c>
      <c r="S61" s="4">
        <v>7300</v>
      </c>
      <c r="T61" s="4">
        <f t="shared" si="2"/>
        <v>6300.5</v>
      </c>
      <c r="U61" s="4">
        <f t="shared" si="3"/>
        <v>3001</v>
      </c>
    </row>
    <row r="62" spans="1:21" x14ac:dyDescent="0.2">
      <c r="A62" s="16" t="s">
        <v>176</v>
      </c>
      <c r="B62" s="4">
        <v>0</v>
      </c>
      <c r="C62" s="4">
        <v>0</v>
      </c>
      <c r="D62" s="4">
        <v>0</v>
      </c>
      <c r="E62" s="4">
        <v>0</v>
      </c>
      <c r="F62" s="4">
        <f t="shared" si="0"/>
        <v>0</v>
      </c>
      <c r="R62" s="5">
        <v>4.0000000000000002E-4</v>
      </c>
      <c r="S62" s="4">
        <v>3001</v>
      </c>
      <c r="T62" s="4">
        <f t="shared" si="2"/>
        <v>5750</v>
      </c>
      <c r="U62" s="4">
        <f t="shared" si="3"/>
        <v>3852</v>
      </c>
    </row>
    <row r="63" spans="1:21" x14ac:dyDescent="0.2">
      <c r="A63" s="16" t="s">
        <v>175</v>
      </c>
      <c r="B63" s="4">
        <v>0</v>
      </c>
      <c r="C63" s="4">
        <v>0</v>
      </c>
      <c r="D63" s="4">
        <v>0</v>
      </c>
      <c r="E63" s="4">
        <v>0</v>
      </c>
      <c r="F63" s="4">
        <f t="shared" si="0"/>
        <v>0</v>
      </c>
      <c r="R63" s="5">
        <v>-3.5299999999999998E-2</v>
      </c>
      <c r="S63" s="4">
        <v>5800</v>
      </c>
      <c r="T63" s="4">
        <f t="shared" si="2"/>
        <v>15294.5</v>
      </c>
      <c r="U63" s="4">
        <f t="shared" si="3"/>
        <v>3852</v>
      </c>
    </row>
    <row r="64" spans="1:21" x14ac:dyDescent="0.2">
      <c r="A64" s="16" t="s">
        <v>174</v>
      </c>
      <c r="B64" s="4">
        <v>0</v>
      </c>
      <c r="C64" s="4">
        <v>0</v>
      </c>
      <c r="D64" s="4">
        <v>0</v>
      </c>
      <c r="E64" s="4">
        <v>0</v>
      </c>
      <c r="F64" s="4">
        <f t="shared" si="0"/>
        <v>0</v>
      </c>
      <c r="R64" s="5">
        <v>2.35E-2</v>
      </c>
      <c r="S64" s="4">
        <v>20672</v>
      </c>
      <c r="T64" s="4">
        <f t="shared" si="2"/>
        <v>2412.5</v>
      </c>
      <c r="U64" s="4">
        <f t="shared" si="3"/>
        <v>3852</v>
      </c>
    </row>
    <row r="65" spans="1:21" x14ac:dyDescent="0.2">
      <c r="A65" s="16" t="s">
        <v>173</v>
      </c>
      <c r="B65" s="4">
        <v>0</v>
      </c>
      <c r="C65" s="4">
        <v>0</v>
      </c>
      <c r="D65" s="4">
        <v>0</v>
      </c>
      <c r="E65" s="4">
        <v>0</v>
      </c>
      <c r="F65" s="4">
        <f t="shared" si="0"/>
        <v>0</v>
      </c>
      <c r="R65" s="5">
        <v>-1E-4</v>
      </c>
      <c r="S65" s="4">
        <v>4320</v>
      </c>
      <c r="T65" s="4">
        <f t="shared" si="2"/>
        <v>9382.5</v>
      </c>
      <c r="U65" s="4">
        <f t="shared" si="3"/>
        <v>3852</v>
      </c>
    </row>
    <row r="66" spans="1:21" x14ac:dyDescent="0.2">
      <c r="A66" s="16" t="s">
        <v>172</v>
      </c>
      <c r="B66" s="4">
        <v>0</v>
      </c>
      <c r="C66" s="4">
        <v>0</v>
      </c>
      <c r="D66" s="4">
        <v>0</v>
      </c>
      <c r="E66" s="4">
        <v>0</v>
      </c>
      <c r="F66" s="4">
        <f t="shared" si="0"/>
        <v>0</v>
      </c>
      <c r="R66" s="5">
        <v>-6.0000000000000001E-3</v>
      </c>
      <c r="S66" s="4">
        <v>13115</v>
      </c>
      <c r="T66" s="4">
        <f t="shared" si="2"/>
        <v>19470</v>
      </c>
      <c r="U66" s="4">
        <f t="shared" si="3"/>
        <v>3852</v>
      </c>
    </row>
    <row r="67" spans="1:21" x14ac:dyDescent="0.2">
      <c r="A67" s="16" t="s">
        <v>171</v>
      </c>
      <c r="B67" s="4">
        <v>0</v>
      </c>
      <c r="C67" s="4">
        <v>0</v>
      </c>
      <c r="D67" s="4">
        <v>0</v>
      </c>
      <c r="E67" s="4">
        <v>0</v>
      </c>
      <c r="F67" s="4">
        <f t="shared" si="0"/>
        <v>0</v>
      </c>
      <c r="R67" s="5">
        <v>-5.8999999999999999E-3</v>
      </c>
      <c r="S67" s="4">
        <v>3852</v>
      </c>
      <c r="T67" s="4">
        <f t="shared" si="2"/>
        <v>11330</v>
      </c>
      <c r="U67" s="4">
        <f t="shared" si="3"/>
        <v>5700</v>
      </c>
    </row>
    <row r="68" spans="1:21" x14ac:dyDescent="0.2">
      <c r="A68" s="16" t="s">
        <v>170</v>
      </c>
      <c r="B68" s="4">
        <v>0</v>
      </c>
      <c r="C68" s="4">
        <v>0</v>
      </c>
      <c r="D68" s="4">
        <v>0</v>
      </c>
      <c r="E68" s="4">
        <v>0</v>
      </c>
      <c r="F68" s="4">
        <f t="shared" si="0"/>
        <v>0</v>
      </c>
      <c r="R68" s="5">
        <v>-1.8600000000000002E-2</v>
      </c>
      <c r="S68" s="4">
        <v>15860</v>
      </c>
      <c r="T68" s="4">
        <f t="shared" si="2"/>
        <v>19428.5</v>
      </c>
      <c r="U68" s="4">
        <f t="shared" si="3"/>
        <v>5700</v>
      </c>
    </row>
    <row r="69" spans="1:21" x14ac:dyDescent="0.2">
      <c r="A69" s="16" t="s">
        <v>169</v>
      </c>
      <c r="B69" s="4">
        <v>0</v>
      </c>
      <c r="C69" s="4">
        <v>0</v>
      </c>
      <c r="D69" s="4">
        <v>0</v>
      </c>
      <c r="E69" s="4">
        <v>0</v>
      </c>
      <c r="F69" s="4">
        <f t="shared" si="0"/>
        <v>0</v>
      </c>
      <c r="R69" s="5">
        <v>8.0000000000000004E-4</v>
      </c>
      <c r="S69" s="4">
        <v>18321</v>
      </c>
      <c r="T69" s="4">
        <f t="shared" si="2"/>
        <v>5950</v>
      </c>
      <c r="U69" s="4">
        <f t="shared" si="3"/>
        <v>505</v>
      </c>
    </row>
    <row r="70" spans="1:21" x14ac:dyDescent="0.2">
      <c r="A70" s="16" t="s">
        <v>168</v>
      </c>
      <c r="B70" s="4">
        <v>0</v>
      </c>
      <c r="C70" s="4">
        <v>0</v>
      </c>
      <c r="D70" s="4">
        <v>0</v>
      </c>
      <c r="E70" s="4">
        <v>0</v>
      </c>
      <c r="F70" s="4">
        <f t="shared" si="0"/>
        <v>0</v>
      </c>
      <c r="R70" s="5">
        <v>4.1999999999999997E-3</v>
      </c>
      <c r="S70" s="4">
        <v>10000</v>
      </c>
      <c r="T70" s="4">
        <f t="shared" si="2"/>
        <v>9550</v>
      </c>
      <c r="U70" s="4">
        <f t="shared" si="3"/>
        <v>505</v>
      </c>
    </row>
    <row r="71" spans="1:21" x14ac:dyDescent="0.2">
      <c r="A71" s="16" t="s">
        <v>167</v>
      </c>
      <c r="B71" s="4">
        <v>0</v>
      </c>
      <c r="C71" s="4">
        <v>0</v>
      </c>
      <c r="D71" s="4">
        <v>0</v>
      </c>
      <c r="E71" s="4">
        <v>0</v>
      </c>
      <c r="F71" s="4">
        <f t="shared" si="0"/>
        <v>0</v>
      </c>
      <c r="R71" s="5">
        <v>1.1399999999999999E-2</v>
      </c>
      <c r="S71" s="4">
        <v>9600</v>
      </c>
      <c r="T71" s="4">
        <f>AVERAGE(S72,S81)</f>
        <v>18404.5</v>
      </c>
      <c r="U71" s="4">
        <f t="shared" si="3"/>
        <v>505</v>
      </c>
    </row>
    <row r="72" spans="1:21" x14ac:dyDescent="0.2">
      <c r="A72" s="16" t="s">
        <v>166</v>
      </c>
      <c r="B72" s="4">
        <v>0</v>
      </c>
      <c r="C72" s="4">
        <v>0</v>
      </c>
      <c r="D72" s="4">
        <v>0</v>
      </c>
      <c r="E72" s="4">
        <v>0</v>
      </c>
      <c r="F72" s="4">
        <f t="shared" si="0"/>
        <v>0</v>
      </c>
      <c r="R72" s="5">
        <v>3.9000000000000003E-3</v>
      </c>
      <c r="S72" s="4">
        <v>5700</v>
      </c>
      <c r="U72" s="4">
        <f t="shared" si="3"/>
        <v>505</v>
      </c>
    </row>
    <row r="73" spans="1:21" x14ac:dyDescent="0.2">
      <c r="A73" s="16" t="s">
        <v>165</v>
      </c>
      <c r="B73" s="4">
        <v>0</v>
      </c>
      <c r="C73" s="4">
        <v>0</v>
      </c>
      <c r="D73" s="4">
        <v>0</v>
      </c>
      <c r="E73" s="4">
        <v>0</v>
      </c>
      <c r="F73" s="4">
        <f t="shared" si="0"/>
        <v>0</v>
      </c>
      <c r="R73" s="5">
        <v>-7.1999999999999998E-3</v>
      </c>
      <c r="S73" s="4">
        <v>9917</v>
      </c>
      <c r="U73" s="4">
        <f t="shared" ref="U73:U75" si="4">MIN(S74:S78)</f>
        <v>505</v>
      </c>
    </row>
    <row r="74" spans="1:21" x14ac:dyDescent="0.2">
      <c r="A74" s="16" t="s">
        <v>164</v>
      </c>
      <c r="B74" s="4">
        <v>0</v>
      </c>
      <c r="C74" s="4">
        <v>0</v>
      </c>
      <c r="D74" s="4">
        <v>0</v>
      </c>
      <c r="E74" s="4">
        <v>0</v>
      </c>
      <c r="F74" s="4">
        <f t="shared" si="0"/>
        <v>0</v>
      </c>
      <c r="R74" s="5">
        <v>8.9999999999999998E-4</v>
      </c>
      <c r="S74" s="4">
        <v>505</v>
      </c>
      <c r="U74" s="4">
        <f t="shared" si="4"/>
        <v>1900</v>
      </c>
    </row>
    <row r="75" spans="1:21" x14ac:dyDescent="0.2">
      <c r="A75" s="16" t="s">
        <v>163</v>
      </c>
      <c r="B75" s="4">
        <v>0</v>
      </c>
      <c r="C75" s="4">
        <v>0</v>
      </c>
      <c r="D75" s="4">
        <v>0</v>
      </c>
      <c r="E75" s="4">
        <v>0</v>
      </c>
      <c r="F75" s="4">
        <f t="shared" si="0"/>
        <v>0</v>
      </c>
      <c r="R75" s="5">
        <v>1.61E-2</v>
      </c>
      <c r="S75" s="4">
        <v>5650</v>
      </c>
      <c r="U75" s="4">
        <f t="shared" si="4"/>
        <v>1900</v>
      </c>
    </row>
    <row r="76" spans="1:21" x14ac:dyDescent="0.2">
      <c r="A76" s="16" t="s">
        <v>162</v>
      </c>
      <c r="B76" s="4">
        <v>0</v>
      </c>
      <c r="C76" s="4">
        <v>0</v>
      </c>
      <c r="D76" s="4">
        <v>0</v>
      </c>
      <c r="E76" s="4">
        <v>0</v>
      </c>
      <c r="F76" s="4">
        <f t="shared" si="0"/>
        <v>0</v>
      </c>
      <c r="R76" s="5">
        <v>2.3199999999999998E-2</v>
      </c>
      <c r="S76" s="4">
        <v>35088</v>
      </c>
      <c r="U76" s="4">
        <f>MIN(S77:S81)</f>
        <v>1900</v>
      </c>
    </row>
    <row r="77" spans="1:21" x14ac:dyDescent="0.2">
      <c r="A77" s="16" t="s">
        <v>161</v>
      </c>
      <c r="B77" s="4">
        <v>0</v>
      </c>
      <c r="C77" s="4">
        <v>0</v>
      </c>
      <c r="D77" s="4">
        <v>0</v>
      </c>
      <c r="E77" s="4">
        <v>0</v>
      </c>
      <c r="F77" s="4">
        <f t="shared" si="0"/>
        <v>0</v>
      </c>
      <c r="R77" s="5">
        <v>-5.8999999999999999E-3</v>
      </c>
      <c r="S77" s="4">
        <v>6800</v>
      </c>
    </row>
    <row r="78" spans="1:21" x14ac:dyDescent="0.2">
      <c r="A78" s="16" t="s">
        <v>160</v>
      </c>
      <c r="B78" s="4">
        <v>0</v>
      </c>
      <c r="C78" s="4">
        <v>0</v>
      </c>
      <c r="D78" s="4">
        <v>0</v>
      </c>
      <c r="E78" s="4">
        <v>0</v>
      </c>
      <c r="F78" s="4">
        <f t="shared" si="0"/>
        <v>0</v>
      </c>
      <c r="R78" s="5">
        <v>5.9999999999999995E-4</v>
      </c>
      <c r="S78" s="4">
        <v>20536</v>
      </c>
    </row>
    <row r="79" spans="1:21" x14ac:dyDescent="0.2">
      <c r="A79" s="16" t="s">
        <v>159</v>
      </c>
      <c r="B79" s="4">
        <v>0</v>
      </c>
      <c r="C79" s="4">
        <v>0</v>
      </c>
      <c r="D79" s="4">
        <v>0</v>
      </c>
      <c r="E79" s="4">
        <v>0</v>
      </c>
      <c r="F79" s="4">
        <f t="shared" si="0"/>
        <v>0</v>
      </c>
      <c r="R79" s="5">
        <v>2.2000000000000001E-3</v>
      </c>
      <c r="S79" s="4">
        <v>1900</v>
      </c>
    </row>
    <row r="80" spans="1:21" x14ac:dyDescent="0.2">
      <c r="A80" s="16" t="s">
        <v>158</v>
      </c>
      <c r="B80" s="4">
        <v>0</v>
      </c>
      <c r="C80" s="4">
        <v>0</v>
      </c>
      <c r="D80" s="4">
        <v>0</v>
      </c>
      <c r="E80" s="4">
        <v>0</v>
      </c>
      <c r="F80" s="4">
        <f>E80+F81</f>
        <v>0</v>
      </c>
      <c r="R80" s="5">
        <v>2.0000000000000001E-4</v>
      </c>
      <c r="S80" s="4">
        <v>9500</v>
      </c>
    </row>
    <row r="81" spans="1:22" x14ac:dyDescent="0.2">
      <c r="A81" s="16" t="s">
        <v>157</v>
      </c>
      <c r="B81" s="4">
        <v>0</v>
      </c>
      <c r="C81" s="4">
        <v>0</v>
      </c>
      <c r="D81" s="4">
        <v>0</v>
      </c>
      <c r="E81" s="4">
        <v>0</v>
      </c>
      <c r="F81" s="4">
        <f>E81</f>
        <v>0</v>
      </c>
      <c r="R81" s="5">
        <v>8.1000000000000013E-3</v>
      </c>
      <c r="S81" s="4">
        <v>31109</v>
      </c>
    </row>
    <row r="82" spans="1:22" x14ac:dyDescent="0.2">
      <c r="A82" s="2"/>
      <c r="B82" s="4"/>
      <c r="C82" s="4"/>
      <c r="D82" s="4"/>
      <c r="E82" s="4"/>
      <c r="F82" s="4">
        <f>E82</f>
        <v>0</v>
      </c>
      <c r="G82" s="4"/>
      <c r="H82" s="4"/>
      <c r="I82" s="4"/>
      <c r="J82" s="4"/>
      <c r="K82" s="4"/>
      <c r="L82" s="4"/>
      <c r="M82" s="4"/>
      <c r="N82" s="4"/>
      <c r="O82" s="4"/>
      <c r="P82" s="4"/>
      <c r="Q82" s="4"/>
      <c r="R82" s="4"/>
      <c r="S82" s="4"/>
      <c r="T82" s="5"/>
      <c r="U82" s="5"/>
      <c r="V82" s="5"/>
    </row>
    <row r="83" spans="1:22" x14ac:dyDescent="0.2">
      <c r="A83" s="2"/>
      <c r="B83" s="4"/>
      <c r="C83" s="4"/>
      <c r="D83" s="4"/>
      <c r="E83" s="4"/>
      <c r="F83" s="4"/>
      <c r="G83" s="4"/>
      <c r="H83" s="4"/>
      <c r="I83" s="4"/>
      <c r="J83" s="4"/>
      <c r="K83" s="4"/>
      <c r="L83" s="4"/>
      <c r="M83" s="4"/>
      <c r="N83" s="4"/>
      <c r="O83" s="4"/>
      <c r="P83" s="4"/>
      <c r="Q83" s="4"/>
      <c r="R83" s="4"/>
      <c r="S83" s="4"/>
      <c r="T83" s="5"/>
      <c r="U83" s="5"/>
      <c r="V83" s="5"/>
    </row>
    <row r="84" spans="1:22" x14ac:dyDescent="0.2">
      <c r="A84" s="2"/>
      <c r="B84" s="4"/>
      <c r="C84" s="4"/>
      <c r="D84" s="4"/>
      <c r="E84" s="4"/>
      <c r="F84" s="4"/>
      <c r="G84" s="4"/>
      <c r="H84" s="4"/>
      <c r="I84" s="4"/>
      <c r="J84" s="4"/>
      <c r="K84" s="4"/>
      <c r="L84" s="4"/>
      <c r="M84" s="4"/>
      <c r="N84" s="4"/>
      <c r="O84" s="4"/>
      <c r="P84" s="4"/>
      <c r="Q84" s="4"/>
      <c r="R84" s="4"/>
      <c r="S84" s="4"/>
      <c r="T84" s="5"/>
      <c r="U84" s="5"/>
      <c r="V84" s="5"/>
    </row>
    <row r="85" spans="1:22" x14ac:dyDescent="0.2">
      <c r="A85" s="2"/>
      <c r="B85" s="4"/>
      <c r="C85" s="4"/>
      <c r="D85" s="4"/>
      <c r="E85" s="4"/>
      <c r="F85" s="4"/>
      <c r="G85" s="4"/>
      <c r="H85" s="4"/>
      <c r="I85" s="4"/>
      <c r="J85" s="4"/>
      <c r="K85" s="4"/>
      <c r="L85" s="4"/>
      <c r="M85" s="4"/>
      <c r="N85" s="4"/>
      <c r="O85" s="4"/>
      <c r="P85" s="4"/>
      <c r="Q85" s="4"/>
      <c r="R85" s="4"/>
      <c r="S85" s="4"/>
      <c r="T85" s="5"/>
      <c r="U85" s="5"/>
      <c r="V85" s="5"/>
    </row>
    <row r="86" spans="1:22" x14ac:dyDescent="0.2">
      <c r="A86" s="2"/>
      <c r="B86" s="4"/>
      <c r="C86" s="4"/>
      <c r="D86" s="4"/>
      <c r="E86" s="4"/>
      <c r="F86" s="4"/>
      <c r="G86" s="4"/>
      <c r="H86" s="4"/>
      <c r="I86" s="4"/>
      <c r="J86" s="4"/>
      <c r="K86" s="4"/>
      <c r="L86" s="4"/>
      <c r="M86" s="4"/>
      <c r="N86" s="4"/>
      <c r="O86" s="4"/>
      <c r="P86" s="4"/>
      <c r="Q86" s="4"/>
      <c r="R86" s="4"/>
      <c r="S86" s="4"/>
      <c r="T86" s="5"/>
      <c r="U86" s="5"/>
      <c r="V86" s="5"/>
    </row>
    <row r="87" spans="1:22" x14ac:dyDescent="0.2">
      <c r="A87" s="2"/>
      <c r="B87" s="4"/>
      <c r="C87" s="4"/>
      <c r="D87" s="4"/>
      <c r="E87" s="4"/>
      <c r="F87" s="4"/>
      <c r="G87" s="4"/>
      <c r="H87" s="4"/>
      <c r="I87" s="4"/>
      <c r="J87" s="4"/>
      <c r="K87" s="4"/>
      <c r="L87" s="4"/>
      <c r="M87" s="4"/>
      <c r="N87" s="4"/>
      <c r="O87" s="4"/>
      <c r="P87" s="4"/>
      <c r="Q87" s="4"/>
      <c r="R87" s="4"/>
      <c r="S87" s="4"/>
      <c r="T87" s="5"/>
      <c r="U87" s="5"/>
      <c r="V87" s="5"/>
    </row>
    <row r="88" spans="1:22" x14ac:dyDescent="0.2">
      <c r="A88" s="2"/>
      <c r="B88" s="4"/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5"/>
      <c r="U88" s="5"/>
      <c r="V88" s="5"/>
    </row>
    <row r="89" spans="1:22" x14ac:dyDescent="0.2">
      <c r="A89" s="2"/>
      <c r="B89" s="4"/>
      <c r="C89" s="4"/>
      <c r="D89" s="4"/>
      <c r="E89" s="4"/>
      <c r="F89" s="4"/>
      <c r="G89" s="4"/>
      <c r="H89" s="4"/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  <c r="T89" s="5"/>
      <c r="U89" s="5"/>
      <c r="V89" s="5"/>
    </row>
    <row r="90" spans="1:22" x14ac:dyDescent="0.2">
      <c r="A90" s="2"/>
      <c r="B90" s="4"/>
      <c r="C90" s="4"/>
      <c r="D90" s="4"/>
      <c r="E90" s="4"/>
      <c r="F90" s="4"/>
      <c r="G90" s="4"/>
      <c r="H90" s="4"/>
      <c r="I90" s="4"/>
      <c r="J90" s="4"/>
      <c r="K90" s="4"/>
      <c r="L90" s="4"/>
      <c r="M90" s="4"/>
      <c r="N90" s="4"/>
      <c r="O90" s="4"/>
      <c r="P90" s="4"/>
      <c r="Q90" s="4"/>
      <c r="R90" s="4"/>
      <c r="S90" s="4"/>
      <c r="T90" s="5"/>
      <c r="U90" s="5"/>
      <c r="V90" s="5"/>
    </row>
    <row r="91" spans="1:22" x14ac:dyDescent="0.2">
      <c r="A91" s="2"/>
      <c r="B91" s="4"/>
      <c r="C91" s="4"/>
      <c r="D91" s="4"/>
      <c r="E91" s="4"/>
      <c r="F91" s="4"/>
      <c r="G91" s="4"/>
      <c r="H91" s="4"/>
      <c r="I91" s="4"/>
      <c r="J91" s="4"/>
      <c r="K91" s="4"/>
      <c r="L91" s="4"/>
      <c r="M91" s="4"/>
      <c r="N91" s="4"/>
      <c r="O91" s="4"/>
      <c r="P91" s="4"/>
      <c r="Q91" s="4"/>
      <c r="R91" s="4"/>
      <c r="S91" s="4"/>
      <c r="T91" s="5"/>
      <c r="U91" s="5"/>
      <c r="V91" s="5"/>
    </row>
    <row r="92" spans="1:22" x14ac:dyDescent="0.2">
      <c r="A92" s="6"/>
      <c r="B92" s="4"/>
      <c r="C92" s="4"/>
      <c r="D92" s="4"/>
      <c r="E92" s="4"/>
      <c r="F92" s="4"/>
      <c r="G92" s="4"/>
      <c r="H92" s="4"/>
      <c r="I92" s="4"/>
      <c r="J92" s="4"/>
      <c r="K92" s="4"/>
      <c r="L92" s="4"/>
      <c r="M92" s="4"/>
      <c r="N92" s="4"/>
      <c r="O92" s="4"/>
      <c r="P92" s="4"/>
      <c r="Q92" s="4"/>
      <c r="R92" s="4"/>
      <c r="S92" s="4"/>
      <c r="T92" s="5"/>
      <c r="U92" s="5"/>
      <c r="V92" s="5"/>
    </row>
    <row r="93" spans="1:22" x14ac:dyDescent="0.2">
      <c r="A93" s="6"/>
      <c r="B93" s="4"/>
      <c r="C93" s="4"/>
      <c r="D93" s="4"/>
      <c r="E93" s="4"/>
      <c r="F93" s="4"/>
      <c r="G93" s="4"/>
      <c r="H93" s="4"/>
      <c r="I93" s="4"/>
      <c r="J93" s="4"/>
      <c r="K93" s="4"/>
      <c r="L93" s="4"/>
      <c r="M93" s="4"/>
      <c r="N93" s="4"/>
      <c r="O93" s="4"/>
      <c r="P93" s="4"/>
      <c r="Q93" s="4"/>
      <c r="R93" s="4"/>
      <c r="S93" s="4"/>
      <c r="T93" s="5"/>
      <c r="U93" s="5"/>
      <c r="V93" s="5"/>
    </row>
    <row r="94" spans="1:22" x14ac:dyDescent="0.2">
      <c r="A94" s="6"/>
      <c r="B94" s="4"/>
      <c r="C94" s="4"/>
      <c r="D94" s="4"/>
      <c r="E94" s="4"/>
      <c r="F94" s="4"/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5"/>
      <c r="U94" s="5"/>
      <c r="V94" s="5"/>
    </row>
    <row r="95" spans="1:22" x14ac:dyDescent="0.2">
      <c r="A95" s="6"/>
      <c r="B95" s="4"/>
      <c r="C95" s="4"/>
      <c r="D95" s="4"/>
      <c r="E95" s="4"/>
      <c r="F95" s="4"/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5"/>
      <c r="U95" s="5"/>
      <c r="V95" s="5"/>
    </row>
    <row r="96" spans="1:22" x14ac:dyDescent="0.2">
      <c r="A96" s="6"/>
      <c r="B96" s="4"/>
      <c r="C96" s="4"/>
      <c r="D96" s="4"/>
      <c r="E96" s="4"/>
      <c r="F96" s="4"/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5"/>
      <c r="U96" s="5"/>
      <c r="V96" s="5"/>
    </row>
    <row r="97" spans="1:22" x14ac:dyDescent="0.2">
      <c r="A97" s="6"/>
      <c r="B97" s="4"/>
      <c r="C97" s="4"/>
      <c r="D97" s="4"/>
      <c r="E97" s="4"/>
      <c r="F97" s="4"/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5"/>
      <c r="U97" s="5"/>
      <c r="V97" s="5"/>
    </row>
    <row r="98" spans="1:22" x14ac:dyDescent="0.2">
      <c r="A98" s="6"/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5"/>
      <c r="U98" s="5"/>
      <c r="V98" s="5"/>
    </row>
    <row r="99" spans="1:22" x14ac:dyDescent="0.2">
      <c r="A99" s="6"/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5"/>
      <c r="U99" s="5"/>
      <c r="V99" s="5"/>
    </row>
    <row r="100" spans="1:22" x14ac:dyDescent="0.2">
      <c r="A100" s="6"/>
      <c r="B100" s="4"/>
      <c r="C100" s="4"/>
      <c r="D100" s="4"/>
      <c r="E100" s="4"/>
      <c r="F100" s="4"/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5"/>
      <c r="U100" s="5"/>
      <c r="V100" s="5"/>
    </row>
    <row r="101" spans="1:22" x14ac:dyDescent="0.2">
      <c r="A101" s="6"/>
      <c r="B101" s="4"/>
      <c r="C101" s="4"/>
      <c r="D101" s="4"/>
      <c r="E101" s="4"/>
      <c r="F101" s="4"/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5"/>
      <c r="U101" s="5"/>
      <c r="V101" s="5"/>
    </row>
    <row r="102" spans="1:22" x14ac:dyDescent="0.2">
      <c r="A102" s="2"/>
      <c r="B102" s="4"/>
      <c r="C102" s="4"/>
      <c r="D102" s="4"/>
      <c r="E102" s="4"/>
      <c r="F102" s="4"/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5"/>
      <c r="U102" s="5"/>
      <c r="V102" s="5"/>
    </row>
    <row r="103" spans="1:22" x14ac:dyDescent="0.2">
      <c r="A103" s="2"/>
      <c r="B103" s="4"/>
      <c r="C103" s="4"/>
      <c r="D103" s="4"/>
      <c r="E103" s="4"/>
      <c r="F103" s="4"/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5"/>
      <c r="U103" s="5"/>
      <c r="V103" s="5"/>
    </row>
    <row r="104" spans="1:22" x14ac:dyDescent="0.2">
      <c r="A104" s="6"/>
      <c r="B104" s="4"/>
      <c r="C104" s="4"/>
      <c r="D104" s="4"/>
      <c r="E104" s="4"/>
      <c r="F104" s="4"/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5"/>
      <c r="U104" s="5"/>
      <c r="V104" s="5"/>
    </row>
    <row r="105" spans="1:22" x14ac:dyDescent="0.2">
      <c r="A105" s="6"/>
      <c r="B105" s="4"/>
      <c r="C105" s="4"/>
      <c r="D105" s="4"/>
      <c r="E105" s="4"/>
      <c r="F105" s="4"/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5"/>
      <c r="U105" s="5"/>
      <c r="V105" s="5"/>
    </row>
    <row r="106" spans="1:22" x14ac:dyDescent="0.2">
      <c r="A106" s="6"/>
      <c r="B106" s="4"/>
      <c r="C106" s="4"/>
      <c r="D106" s="4"/>
      <c r="E106" s="4"/>
      <c r="F106" s="4"/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5"/>
      <c r="U106" s="5"/>
      <c r="V106" s="5"/>
    </row>
    <row r="107" spans="1:22" x14ac:dyDescent="0.2">
      <c r="A107" s="6"/>
      <c r="B107" s="4"/>
      <c r="C107" s="4"/>
      <c r="D107" s="4"/>
      <c r="E107" s="4"/>
      <c r="F107" s="4"/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5"/>
      <c r="U107" s="5"/>
      <c r="V107" s="5"/>
    </row>
    <row r="108" spans="1:22" x14ac:dyDescent="0.2">
      <c r="A108" s="6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5"/>
      <c r="U108" s="5"/>
      <c r="V108" s="5"/>
    </row>
    <row r="109" spans="1:22" x14ac:dyDescent="0.2">
      <c r="A109" s="6"/>
      <c r="B109" s="4"/>
      <c r="C109" s="4"/>
      <c r="D109" s="4"/>
      <c r="E109" s="4"/>
      <c r="F109" s="4"/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5"/>
      <c r="U109" s="5"/>
      <c r="V109" s="5"/>
    </row>
    <row r="110" spans="1:22" x14ac:dyDescent="0.2">
      <c r="A110" s="6"/>
      <c r="B110" s="4"/>
      <c r="C110" s="4"/>
      <c r="D110" s="4"/>
      <c r="E110" s="4"/>
      <c r="F110" s="4"/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5"/>
      <c r="U110" s="5"/>
      <c r="V110" s="5"/>
    </row>
    <row r="111" spans="1:22" x14ac:dyDescent="0.2">
      <c r="A111" s="6"/>
      <c r="B111" s="4"/>
      <c r="C111" s="4"/>
      <c r="D111" s="4"/>
      <c r="E111" s="4"/>
      <c r="F111" s="4"/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5"/>
      <c r="U111" s="5"/>
      <c r="V111" s="5"/>
    </row>
    <row r="112" spans="1:22" x14ac:dyDescent="0.2">
      <c r="A112" s="6"/>
      <c r="B112" s="4"/>
      <c r="C112" s="4"/>
      <c r="D112" s="4"/>
      <c r="E112" s="4"/>
      <c r="F112" s="4"/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5"/>
      <c r="U112" s="5"/>
      <c r="V112" s="5"/>
    </row>
    <row r="113" spans="1:22" x14ac:dyDescent="0.2">
      <c r="A113" s="6"/>
      <c r="B113" s="4"/>
      <c r="C113" s="4"/>
      <c r="D113" s="4"/>
      <c r="E113" s="4"/>
      <c r="F113" s="4"/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5"/>
      <c r="U113" s="5"/>
      <c r="V113" s="5"/>
    </row>
    <row r="114" spans="1:22" x14ac:dyDescent="0.2">
      <c r="A114" s="6"/>
      <c r="B114" s="4"/>
      <c r="C114" s="4"/>
      <c r="D114" s="4"/>
      <c r="E114" s="4"/>
      <c r="F114" s="4"/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5"/>
      <c r="U114" s="5"/>
      <c r="V114" s="5"/>
    </row>
    <row r="115" spans="1:22" x14ac:dyDescent="0.2">
      <c r="A115" s="6"/>
      <c r="B115" s="4"/>
      <c r="C115" s="4"/>
      <c r="D115" s="4"/>
      <c r="E115" s="4"/>
      <c r="F115" s="4"/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5"/>
      <c r="U115" s="5"/>
      <c r="V115" s="5"/>
    </row>
    <row r="116" spans="1:22" x14ac:dyDescent="0.2">
      <c r="A116" s="6"/>
      <c r="B116" s="4"/>
      <c r="C116" s="4"/>
      <c r="D116" s="4"/>
      <c r="E116" s="4"/>
      <c r="F116" s="4"/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5"/>
      <c r="U116" s="5"/>
      <c r="V116" s="5"/>
    </row>
    <row r="117" spans="1:22" x14ac:dyDescent="0.2">
      <c r="A117" s="2"/>
      <c r="B117" s="4"/>
      <c r="C117" s="4"/>
      <c r="D117" s="4"/>
      <c r="E117" s="4"/>
      <c r="F117" s="4"/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5"/>
      <c r="U117" s="5"/>
      <c r="V117" s="5"/>
    </row>
    <row r="118" spans="1:22" x14ac:dyDescent="0.2">
      <c r="A118" s="2"/>
      <c r="B118" s="4"/>
      <c r="C118" s="4"/>
      <c r="D118" s="4"/>
      <c r="E118" s="4"/>
      <c r="F118" s="4"/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5"/>
      <c r="U118" s="5"/>
      <c r="V118" s="5"/>
    </row>
    <row r="119" spans="1:22" x14ac:dyDescent="0.2">
      <c r="A119" s="2"/>
      <c r="B119" s="4"/>
      <c r="C119" s="4"/>
      <c r="D119" s="4"/>
      <c r="E119" s="4"/>
      <c r="F119" s="4"/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5"/>
      <c r="U119" s="5"/>
      <c r="V119" s="5"/>
    </row>
    <row r="120" spans="1:22" x14ac:dyDescent="0.2">
      <c r="A120" s="2"/>
      <c r="B120" s="4"/>
      <c r="C120" s="4"/>
      <c r="D120" s="4"/>
      <c r="E120" s="4"/>
      <c r="F120" s="4"/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5"/>
      <c r="U120" s="5"/>
      <c r="V120" s="5"/>
    </row>
    <row r="121" spans="1:22" x14ac:dyDescent="0.2">
      <c r="A121" s="2"/>
      <c r="B121" s="4"/>
      <c r="C121" s="4"/>
      <c r="D121" s="4"/>
      <c r="E121" s="4"/>
      <c r="F121" s="4"/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5"/>
      <c r="U121" s="5"/>
      <c r="V121" s="5"/>
    </row>
    <row r="122" spans="1:22" x14ac:dyDescent="0.2">
      <c r="A122" s="2"/>
      <c r="B122" s="4"/>
      <c r="C122" s="4"/>
      <c r="D122" s="4"/>
      <c r="E122" s="4"/>
      <c r="F122" s="4"/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5"/>
      <c r="U122" s="5"/>
      <c r="V122" s="5"/>
    </row>
    <row r="123" spans="1:22" x14ac:dyDescent="0.2">
      <c r="A123" s="2"/>
      <c r="B123" s="4"/>
      <c r="C123" s="4"/>
      <c r="D123" s="4"/>
      <c r="E123" s="4"/>
      <c r="F123" s="4"/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5"/>
      <c r="U123" s="5"/>
      <c r="V123" s="5"/>
    </row>
    <row r="124" spans="1:22" x14ac:dyDescent="0.2">
      <c r="A124" s="2"/>
      <c r="B124" s="4"/>
      <c r="C124" s="4"/>
      <c r="D124" s="4"/>
      <c r="E124" s="4"/>
      <c r="F124" s="4"/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5"/>
      <c r="U124" s="5"/>
      <c r="V124" s="5"/>
    </row>
    <row r="125" spans="1:22" x14ac:dyDescent="0.2">
      <c r="A125" s="2"/>
      <c r="B125" s="4"/>
      <c r="C125" s="4"/>
      <c r="D125" s="4"/>
      <c r="E125" s="4"/>
      <c r="F125" s="4"/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5"/>
      <c r="U125" s="5"/>
      <c r="V125" s="5"/>
    </row>
    <row r="126" spans="1:22" x14ac:dyDescent="0.2">
      <c r="A126" s="2"/>
      <c r="B126" s="4"/>
      <c r="C126" s="4"/>
      <c r="D126" s="4"/>
      <c r="E126" s="4"/>
      <c r="F126" s="4"/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5"/>
      <c r="U126" s="5"/>
      <c r="V126" s="5"/>
    </row>
    <row r="127" spans="1:22" x14ac:dyDescent="0.2">
      <c r="A127" s="2"/>
      <c r="B127" s="4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5"/>
      <c r="U127" s="5"/>
      <c r="V127" s="5"/>
    </row>
    <row r="128" spans="1:22" x14ac:dyDescent="0.2">
      <c r="A128" s="2"/>
      <c r="B128" s="4"/>
      <c r="C128" s="4"/>
      <c r="D128" s="4"/>
      <c r="E128" s="4"/>
      <c r="F128" s="4"/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5"/>
      <c r="U128" s="5"/>
      <c r="V128" s="5"/>
    </row>
    <row r="129" spans="1:22" x14ac:dyDescent="0.2">
      <c r="A129" s="2"/>
      <c r="B129" s="4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5"/>
      <c r="U129" s="5"/>
      <c r="V129" s="5"/>
    </row>
    <row r="130" spans="1:22" x14ac:dyDescent="0.2">
      <c r="A130" s="2"/>
      <c r="B130" s="4"/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5"/>
      <c r="U130" s="5"/>
      <c r="V130" s="5"/>
    </row>
    <row r="131" spans="1:22" x14ac:dyDescent="0.2">
      <c r="A131" s="2"/>
      <c r="B131" s="4"/>
      <c r="C131" s="4"/>
      <c r="D131" s="4"/>
      <c r="E131" s="4"/>
      <c r="F131" s="4"/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5"/>
      <c r="U131" s="5"/>
      <c r="V131" s="5"/>
    </row>
    <row r="132" spans="1:22" x14ac:dyDescent="0.2">
      <c r="A132" s="2"/>
      <c r="B132" s="4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5"/>
      <c r="U132" s="5"/>
      <c r="V132" s="5"/>
    </row>
    <row r="133" spans="1:22" x14ac:dyDescent="0.2">
      <c r="A133" s="2"/>
      <c r="B133" s="4"/>
      <c r="C133" s="4"/>
      <c r="D133" s="4"/>
      <c r="E133" s="4"/>
      <c r="F133" s="4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5"/>
    </row>
    <row r="134" spans="1:22" x14ac:dyDescent="0.2">
      <c r="A134" s="2"/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8"/>
    </row>
    <row r="135" spans="1:22" x14ac:dyDescent="0.2">
      <c r="A135" s="2"/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8"/>
    </row>
    <row r="136" spans="1:22" x14ac:dyDescent="0.2">
      <c r="A136" s="2"/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8"/>
    </row>
    <row r="137" spans="1:22" x14ac:dyDescent="0.2">
      <c r="A137" s="6"/>
      <c r="B137" s="4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5"/>
      <c r="U137" s="5"/>
      <c r="V137" s="8"/>
    </row>
    <row r="138" spans="1:22" x14ac:dyDescent="0.2">
      <c r="A138" s="6"/>
      <c r="B138" s="4"/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5"/>
      <c r="U138" s="5"/>
      <c r="V138" s="8"/>
    </row>
    <row r="139" spans="1:22" x14ac:dyDescent="0.2">
      <c r="A139" s="6"/>
      <c r="B139" s="4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5"/>
      <c r="U139" s="5"/>
      <c r="V139" s="8"/>
    </row>
    <row r="140" spans="1:22" x14ac:dyDescent="0.2">
      <c r="A140" s="6"/>
      <c r="B140" s="4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5"/>
      <c r="U140" s="5"/>
      <c r="V140" s="8"/>
    </row>
    <row r="141" spans="1:22" x14ac:dyDescent="0.2">
      <c r="A141" s="6"/>
      <c r="B141" s="4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5"/>
      <c r="U141" s="5"/>
      <c r="V141" s="8"/>
    </row>
    <row r="142" spans="1:22" x14ac:dyDescent="0.2">
      <c r="A142" s="2"/>
      <c r="B142" s="4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5"/>
      <c r="U142" s="5"/>
      <c r="V142" s="8"/>
    </row>
    <row r="143" spans="1:22" x14ac:dyDescent="0.2">
      <c r="A143" s="2"/>
      <c r="B143" s="4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5"/>
      <c r="U143" s="5"/>
      <c r="V143" s="8"/>
    </row>
    <row r="144" spans="1:22" x14ac:dyDescent="0.2">
      <c r="A144" s="2"/>
      <c r="B144" s="4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5"/>
      <c r="U144" s="5"/>
      <c r="V144" s="8"/>
    </row>
    <row r="145" spans="1:22" x14ac:dyDescent="0.2">
      <c r="A145" s="2"/>
      <c r="B145" s="4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5"/>
      <c r="U145" s="5"/>
      <c r="V145" s="8"/>
    </row>
    <row r="146" spans="1:22" x14ac:dyDescent="0.2">
      <c r="A146" s="2"/>
      <c r="B146" s="4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5"/>
      <c r="U146" s="5"/>
      <c r="V146" s="8"/>
    </row>
    <row r="172" spans="1:3" x14ac:dyDescent="0.2">
      <c r="A172" t="e" cm="1">
        <f t="array" aca="1" ref="A172" ca="1">INDIRECT("'" &amp; E1 &amp; "'!$A$2:$A$66")</f>
        <v>#REF!</v>
      </c>
      <c r="B172" t="e" cm="1">
        <f t="array" aca="1" ref="B172" ca="1">INDIRECT("'" &amp; E1 &amp; "'!$B$2:$B$66")</f>
        <v>#REF!</v>
      </c>
      <c r="C172" t="e" cm="1">
        <f t="array" aca="1" ref="C172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4AC42E-3578-FC4B-AD64-EC98E8B43B46}">
  <sheetPr codeName="Sheet45"/>
  <dimension ref="A1:V172"/>
  <sheetViews>
    <sheetView topLeftCell="B1" workbookViewId="0">
      <pane ySplit="2" topLeftCell="A3" activePane="bottomLeft" state="frozen"/>
      <selection activeCell="N24" sqref="N24"/>
      <selection pane="bottomLeft" activeCell="N24" sqref="N24"/>
    </sheetView>
  </sheetViews>
  <sheetFormatPr baseColWidth="10" defaultRowHeight="16" x14ac:dyDescent="0.2"/>
  <cols>
    <col min="1" max="1" width="21.1640625" customWidth="1"/>
    <col min="2" max="2" width="14.1640625" customWidth="1"/>
    <col min="3" max="3" width="12.83203125" customWidth="1"/>
    <col min="4" max="4" width="15.6640625" customWidth="1"/>
    <col min="5" max="5" width="18.33203125" customWidth="1"/>
    <col min="6" max="6" width="21.5" customWidth="1"/>
    <col min="10" max="10" width="18.33203125" customWidth="1"/>
    <col min="11" max="11" width="16.6640625" customWidth="1"/>
    <col min="18" max="18" width="13" customWidth="1"/>
    <col min="19" max="19" width="13.83203125" customWidth="1"/>
  </cols>
  <sheetData>
    <row r="1" spans="1:22" x14ac:dyDescent="0.2">
      <c r="B1" s="72" t="s">
        <v>5</v>
      </c>
      <c r="C1" s="72"/>
      <c r="D1" s="72"/>
      <c r="E1" s="72"/>
      <c r="F1" s="72"/>
      <c r="G1" s="73" t="s">
        <v>6</v>
      </c>
      <c r="H1" s="73"/>
      <c r="I1" s="73"/>
      <c r="J1" s="73"/>
      <c r="K1" s="73"/>
      <c r="L1" s="74" t="s">
        <v>15</v>
      </c>
      <c r="M1" s="74"/>
      <c r="N1" s="74"/>
      <c r="O1" s="74"/>
      <c r="P1" s="74"/>
      <c r="Q1" s="74"/>
      <c r="R1" s="74"/>
      <c r="S1" s="74"/>
      <c r="T1" s="74"/>
      <c r="U1" s="74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235</v>
      </c>
      <c r="O2" s="1" t="s">
        <v>236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257</v>
      </c>
      <c r="U2" s="1" t="s">
        <v>258</v>
      </c>
      <c r="V2" s="1" t="s">
        <v>237</v>
      </c>
    </row>
    <row r="3" spans="1:22" x14ac:dyDescent="0.2">
      <c r="A3" s="16" t="s">
        <v>294</v>
      </c>
      <c r="B3" s="4">
        <v>523500</v>
      </c>
      <c r="C3" s="4">
        <v>22200</v>
      </c>
      <c r="D3" s="4">
        <v>501300</v>
      </c>
      <c r="E3" s="4">
        <v>15932180000</v>
      </c>
      <c r="F3" s="4">
        <f t="shared" ref="F3:F79" si="0">E3+F4</f>
        <v>15220680000</v>
      </c>
      <c r="G3" s="4">
        <v>37200</v>
      </c>
      <c r="H3" s="4">
        <v>30600</v>
      </c>
      <c r="I3" s="4">
        <v>6600</v>
      </c>
      <c r="J3" s="4">
        <v>201060000</v>
      </c>
      <c r="K3" s="4">
        <f t="shared" ref="K3:K25" si="1">K4+J3</f>
        <v>26983414000</v>
      </c>
      <c r="L3" s="4">
        <v>1942</v>
      </c>
      <c r="M3" s="4">
        <v>1970</v>
      </c>
      <c r="N3" s="4">
        <v>183</v>
      </c>
      <c r="O3" s="4">
        <v>185</v>
      </c>
      <c r="P3" s="4">
        <v>2559000</v>
      </c>
      <c r="Q3" s="4">
        <v>2628700</v>
      </c>
      <c r="R3" s="5">
        <v>4.7999999999999996E-3</v>
      </c>
      <c r="S3" s="4">
        <v>5407300</v>
      </c>
      <c r="T3" s="4">
        <f t="shared" ref="T3:T70" si="2">AVERAGE(S4,S13)</f>
        <v>5107356</v>
      </c>
      <c r="U3" s="4">
        <f t="shared" ref="U3:U72" si="3">MIN(S4:S8)</f>
        <v>3862500</v>
      </c>
      <c r="V3" s="5">
        <v>2.18E-2</v>
      </c>
    </row>
    <row r="4" spans="1:22" x14ac:dyDescent="0.2">
      <c r="A4" s="16" t="s">
        <v>293</v>
      </c>
      <c r="B4" s="4">
        <v>646600</v>
      </c>
      <c r="C4" s="4">
        <v>167700</v>
      </c>
      <c r="D4" s="4">
        <v>478900</v>
      </c>
      <c r="E4" s="4">
        <v>14977290000</v>
      </c>
      <c r="F4" s="4">
        <f t="shared" si="0"/>
        <v>-711500000</v>
      </c>
      <c r="G4" s="4">
        <v>0</v>
      </c>
      <c r="H4" s="4">
        <v>0</v>
      </c>
      <c r="I4" s="4">
        <v>0</v>
      </c>
      <c r="J4" s="4">
        <v>-93390000</v>
      </c>
      <c r="K4" s="4">
        <f t="shared" si="1"/>
        <v>26782354000</v>
      </c>
      <c r="L4" s="4">
        <v>1406</v>
      </c>
      <c r="M4" s="4">
        <v>1111</v>
      </c>
      <c r="N4" s="4">
        <v>132</v>
      </c>
      <c r="O4" s="4">
        <v>118</v>
      </c>
      <c r="P4" s="4">
        <v>1766900</v>
      </c>
      <c r="Q4" s="4">
        <v>1564500</v>
      </c>
      <c r="R4" s="5">
        <v>1.46E-2</v>
      </c>
      <c r="S4" s="4">
        <v>3862500</v>
      </c>
      <c r="T4" s="4">
        <f t="shared" si="2"/>
        <v>8682246</v>
      </c>
      <c r="U4" s="4">
        <f t="shared" si="3"/>
        <v>4030776</v>
      </c>
      <c r="V4" s="5">
        <v>1.2800000000000001E-2</v>
      </c>
    </row>
    <row r="5" spans="1:22" x14ac:dyDescent="0.2">
      <c r="A5" s="16" t="s">
        <v>292</v>
      </c>
      <c r="B5" s="4">
        <v>152700</v>
      </c>
      <c r="C5" s="4">
        <v>975600</v>
      </c>
      <c r="D5" s="4">
        <v>-822900</v>
      </c>
      <c r="E5" s="4">
        <v>-25578110000</v>
      </c>
      <c r="F5" s="4">
        <f t="shared" si="0"/>
        <v>-15688790000</v>
      </c>
      <c r="G5" s="4">
        <v>0</v>
      </c>
      <c r="H5" s="4">
        <v>0</v>
      </c>
      <c r="I5" s="4">
        <v>0</v>
      </c>
      <c r="J5" s="4">
        <v>-1966340000</v>
      </c>
      <c r="K5" s="4">
        <f t="shared" si="1"/>
        <v>26875744000</v>
      </c>
      <c r="L5" s="4">
        <v>2183</v>
      </c>
      <c r="M5" s="4">
        <v>1625</v>
      </c>
      <c r="N5" s="4">
        <v>115</v>
      </c>
      <c r="O5" s="4">
        <v>136</v>
      </c>
      <c r="P5" s="4">
        <v>1985600</v>
      </c>
      <c r="Q5" s="4">
        <v>2393900</v>
      </c>
      <c r="R5" s="5">
        <v>0</v>
      </c>
      <c r="S5" s="4">
        <v>4610815</v>
      </c>
      <c r="T5" s="4">
        <f t="shared" si="2"/>
        <v>3922604</v>
      </c>
      <c r="U5" s="4">
        <f t="shared" si="3"/>
        <v>4030776</v>
      </c>
      <c r="V5" s="5">
        <v>1.2800000000000001E-2</v>
      </c>
    </row>
    <row r="6" spans="1:22" x14ac:dyDescent="0.2">
      <c r="A6" s="16" t="s">
        <v>291</v>
      </c>
      <c r="B6" s="4">
        <v>12000</v>
      </c>
      <c r="C6" s="4">
        <v>61566</v>
      </c>
      <c r="D6" s="4">
        <v>-49566</v>
      </c>
      <c r="E6" s="4">
        <v>-1513620000</v>
      </c>
      <c r="F6" s="4">
        <f t="shared" si="0"/>
        <v>9889320000</v>
      </c>
      <c r="G6" s="4">
        <v>30000</v>
      </c>
      <c r="H6" s="4">
        <v>0</v>
      </c>
      <c r="I6" s="4">
        <v>30000</v>
      </c>
      <c r="J6" s="4">
        <v>919500000</v>
      </c>
      <c r="K6" s="4">
        <f t="shared" si="1"/>
        <v>28842084000</v>
      </c>
      <c r="L6" s="4">
        <v>1473</v>
      </c>
      <c r="M6" s="4">
        <v>1171</v>
      </c>
      <c r="N6" s="4">
        <v>157</v>
      </c>
      <c r="O6" s="4">
        <v>135</v>
      </c>
      <c r="P6" s="4">
        <v>1973400</v>
      </c>
      <c r="Q6" s="4">
        <v>1707000</v>
      </c>
      <c r="R6" s="5">
        <v>1.6500000000000001E-2</v>
      </c>
      <c r="S6" s="4">
        <v>4030776</v>
      </c>
      <c r="T6" s="4">
        <f t="shared" si="2"/>
        <v>4848108.5</v>
      </c>
      <c r="U6" s="4">
        <f t="shared" si="3"/>
        <v>4326422</v>
      </c>
      <c r="V6" s="5">
        <v>1.78E-2</v>
      </c>
    </row>
    <row r="7" spans="1:22" x14ac:dyDescent="0.2">
      <c r="A7" s="16" t="s">
        <v>288</v>
      </c>
      <c r="B7" s="4">
        <v>13900</v>
      </c>
      <c r="C7" s="4">
        <v>123900</v>
      </c>
      <c r="D7" s="4">
        <v>-110000</v>
      </c>
      <c r="E7" s="4">
        <v>-3384810000</v>
      </c>
      <c r="F7" s="4">
        <f t="shared" si="0"/>
        <v>11402940000</v>
      </c>
      <c r="K7" s="4">
        <f t="shared" si="1"/>
        <v>27922584000</v>
      </c>
      <c r="L7" s="4">
        <v>1000</v>
      </c>
      <c r="M7" s="4">
        <v>2028</v>
      </c>
      <c r="N7" s="4">
        <v>113</v>
      </c>
      <c r="O7" s="4">
        <v>152</v>
      </c>
      <c r="P7" s="4">
        <v>1365600</v>
      </c>
      <c r="Q7" s="4">
        <v>2332400</v>
      </c>
      <c r="R7" s="5">
        <v>-1.4499999999999999E-2</v>
      </c>
      <c r="S7" s="4">
        <v>4326422</v>
      </c>
      <c r="T7" s="4">
        <f t="shared" si="2"/>
        <v>7528886</v>
      </c>
      <c r="U7" s="4">
        <f t="shared" si="3"/>
        <v>7230331</v>
      </c>
      <c r="V7" s="5">
        <v>2.41E-2</v>
      </c>
    </row>
    <row r="8" spans="1:22" x14ac:dyDescent="0.2">
      <c r="A8" s="16" t="s">
        <v>287</v>
      </c>
      <c r="B8" s="4">
        <v>822200</v>
      </c>
      <c r="C8" s="4">
        <v>591100</v>
      </c>
      <c r="D8" s="4">
        <v>231100</v>
      </c>
      <c r="E8" s="4">
        <v>7188230000</v>
      </c>
      <c r="F8" s="4">
        <f t="shared" si="0"/>
        <v>14787750000</v>
      </c>
      <c r="G8" s="4">
        <v>34400</v>
      </c>
      <c r="H8" s="4">
        <v>0</v>
      </c>
      <c r="I8" s="4">
        <v>34400</v>
      </c>
      <c r="J8" s="4">
        <v>1068360000</v>
      </c>
      <c r="K8" s="4">
        <f t="shared" si="1"/>
        <v>27922584000</v>
      </c>
      <c r="L8" s="4">
        <v>2174</v>
      </c>
      <c r="M8" s="4">
        <v>3876</v>
      </c>
      <c r="N8" s="4">
        <v>249</v>
      </c>
      <c r="O8" s="4">
        <v>453</v>
      </c>
      <c r="P8" s="4">
        <v>3400600</v>
      </c>
      <c r="Q8" s="4">
        <v>6481300</v>
      </c>
      <c r="R8" s="5">
        <v>-2.52E-2</v>
      </c>
      <c r="S8" s="4">
        <v>10420747</v>
      </c>
      <c r="T8" s="4">
        <f t="shared" si="2"/>
        <v>5659335.5</v>
      </c>
      <c r="U8" s="4">
        <f t="shared" si="3"/>
        <v>6352212</v>
      </c>
      <c r="V8" s="5">
        <v>2.7000000000000003E-2</v>
      </c>
    </row>
    <row r="9" spans="1:22" x14ac:dyDescent="0.2">
      <c r="A9" s="16" t="s">
        <v>286</v>
      </c>
      <c r="B9" s="4">
        <v>1843700</v>
      </c>
      <c r="C9" s="4">
        <v>330000</v>
      </c>
      <c r="D9" s="4">
        <v>1513700</v>
      </c>
      <c r="E9" s="4">
        <v>47912770000</v>
      </c>
      <c r="F9" s="4">
        <f t="shared" si="0"/>
        <v>7599520000</v>
      </c>
      <c r="G9" s="4">
        <v>81200</v>
      </c>
      <c r="H9" s="4">
        <v>2400</v>
      </c>
      <c r="I9" s="4">
        <v>78800</v>
      </c>
      <c r="J9" s="4">
        <v>2499760000</v>
      </c>
      <c r="K9" s="4">
        <f t="shared" si="1"/>
        <v>26854224000</v>
      </c>
      <c r="L9" s="4">
        <v>1477</v>
      </c>
      <c r="M9" s="4">
        <v>2307</v>
      </c>
      <c r="N9" s="4">
        <v>235</v>
      </c>
      <c r="O9" s="4">
        <v>293</v>
      </c>
      <c r="P9" s="4">
        <v>2863500</v>
      </c>
      <c r="Q9" s="4">
        <v>3962500</v>
      </c>
      <c r="R9" s="5">
        <v>1.6000000000000001E-3</v>
      </c>
      <c r="S9" s="4">
        <v>7230331</v>
      </c>
      <c r="T9" s="4">
        <f t="shared" si="2"/>
        <v>7402262.5</v>
      </c>
      <c r="U9" s="4">
        <f t="shared" si="3"/>
        <v>6352212</v>
      </c>
      <c r="V9" s="5">
        <v>9.4999999999999998E-3</v>
      </c>
    </row>
    <row r="10" spans="1:22" x14ac:dyDescent="0.2">
      <c r="A10" s="16" t="s">
        <v>281</v>
      </c>
      <c r="B10" s="4">
        <v>816500</v>
      </c>
      <c r="C10" s="4">
        <v>403500</v>
      </c>
      <c r="D10" s="4">
        <v>413000</v>
      </c>
      <c r="E10" s="4">
        <v>13116430000</v>
      </c>
      <c r="F10" s="4">
        <f t="shared" si="0"/>
        <v>-40313250000</v>
      </c>
      <c r="G10" s="4">
        <v>190800</v>
      </c>
      <c r="H10" s="4">
        <v>0</v>
      </c>
      <c r="I10" s="4">
        <v>190800</v>
      </c>
      <c r="J10" s="4">
        <v>6078880000</v>
      </c>
      <c r="K10" s="4">
        <f t="shared" si="1"/>
        <v>24354464000</v>
      </c>
      <c r="L10" s="4">
        <v>2215</v>
      </c>
      <c r="M10" s="4">
        <v>5093</v>
      </c>
      <c r="N10" s="4">
        <v>242</v>
      </c>
      <c r="O10" s="4">
        <v>409</v>
      </c>
      <c r="P10" s="4">
        <v>3871000</v>
      </c>
      <c r="Q10" s="4">
        <v>6441700</v>
      </c>
      <c r="R10" s="5">
        <v>-1.8600000000000002E-2</v>
      </c>
      <c r="S10" s="4">
        <v>10598024</v>
      </c>
      <c r="T10" s="4">
        <f t="shared" si="2"/>
        <v>7114965</v>
      </c>
      <c r="U10" s="4">
        <f t="shared" si="3"/>
        <v>3814432</v>
      </c>
      <c r="V10" s="5">
        <v>2.3300000000000001E-2</v>
      </c>
    </row>
    <row r="11" spans="1:22" x14ac:dyDescent="0.2">
      <c r="A11" s="16" t="s">
        <v>273</v>
      </c>
      <c r="B11" s="4">
        <v>435700</v>
      </c>
      <c r="C11" s="4">
        <v>600400</v>
      </c>
      <c r="D11" s="4">
        <v>-164700</v>
      </c>
      <c r="E11" s="4">
        <v>-5385410000</v>
      </c>
      <c r="F11" s="4">
        <f t="shared" si="0"/>
        <v>-53429680000</v>
      </c>
      <c r="G11" s="4">
        <v>62000</v>
      </c>
      <c r="H11" s="4">
        <v>230000</v>
      </c>
      <c r="I11" s="4">
        <v>-168000</v>
      </c>
      <c r="J11" s="4">
        <v>-5443020000</v>
      </c>
      <c r="K11" s="4">
        <f t="shared" si="1"/>
        <v>18275584000</v>
      </c>
      <c r="L11" s="4">
        <v>2460</v>
      </c>
      <c r="M11" s="4">
        <v>2955</v>
      </c>
      <c r="N11" s="4">
        <v>317</v>
      </c>
      <c r="O11" s="4">
        <v>324</v>
      </c>
      <c r="P11" s="4">
        <v>4217000</v>
      </c>
      <c r="Q11" s="4">
        <v>4614600</v>
      </c>
      <c r="R11" s="5">
        <v>-1.5E-3</v>
      </c>
      <c r="S11" s="4">
        <v>9100400</v>
      </c>
      <c r="T11" s="4">
        <f t="shared" si="2"/>
        <v>5623966</v>
      </c>
      <c r="U11" s="4">
        <f t="shared" si="3"/>
        <v>3814432</v>
      </c>
      <c r="V11" s="5">
        <v>1.84E-2</v>
      </c>
    </row>
    <row r="12" spans="1:22" x14ac:dyDescent="0.2">
      <c r="A12" s="16" t="s">
        <v>272</v>
      </c>
      <c r="B12" s="4">
        <v>94800</v>
      </c>
      <c r="C12" s="4">
        <v>1724700</v>
      </c>
      <c r="D12" s="4">
        <v>-1629900</v>
      </c>
      <c r="E12" s="4">
        <v>-52379980000</v>
      </c>
      <c r="F12" s="4">
        <f t="shared" si="0"/>
        <v>-48044270000</v>
      </c>
      <c r="G12" s="4">
        <v>100000</v>
      </c>
      <c r="H12" s="4">
        <v>56000</v>
      </c>
      <c r="I12" s="4">
        <v>44000</v>
      </c>
      <c r="J12" s="4">
        <v>1409420000</v>
      </c>
      <c r="K12" s="4">
        <f t="shared" si="1"/>
        <v>23718604000</v>
      </c>
      <c r="L12" s="4">
        <v>1749</v>
      </c>
      <c r="M12" s="4">
        <v>3003</v>
      </c>
      <c r="N12" s="4">
        <v>196</v>
      </c>
      <c r="O12" s="4">
        <v>297</v>
      </c>
      <c r="P12" s="4">
        <v>2640000</v>
      </c>
      <c r="Q12" s="4">
        <v>4125500</v>
      </c>
      <c r="R12" s="5">
        <v>1.1000000000000001E-2</v>
      </c>
      <c r="S12" s="4">
        <v>7234532</v>
      </c>
      <c r="T12" s="4">
        <f t="shared" si="2"/>
        <v>5005537</v>
      </c>
      <c r="U12" s="4">
        <f t="shared" si="3"/>
        <v>3814432</v>
      </c>
      <c r="V12" s="5">
        <v>1.54E-2</v>
      </c>
    </row>
    <row r="13" spans="1:22" x14ac:dyDescent="0.2">
      <c r="A13" s="16" t="s">
        <v>248</v>
      </c>
      <c r="B13" s="4">
        <v>143200</v>
      </c>
      <c r="C13" s="4">
        <v>442653</v>
      </c>
      <c r="D13" s="4">
        <v>-299453</v>
      </c>
      <c r="E13" s="4">
        <v>-9561720000</v>
      </c>
      <c r="F13" s="4">
        <f t="shared" si="0"/>
        <v>4335710000</v>
      </c>
      <c r="G13" s="4">
        <v>201200</v>
      </c>
      <c r="H13" s="4">
        <v>1200</v>
      </c>
      <c r="I13" s="4">
        <v>200000</v>
      </c>
      <c r="J13" s="4">
        <v>6384700000</v>
      </c>
      <c r="K13" s="4">
        <f t="shared" si="1"/>
        <v>22309184000</v>
      </c>
      <c r="L13" s="4">
        <v>1830</v>
      </c>
      <c r="M13" s="4">
        <v>2728</v>
      </c>
      <c r="N13" s="4">
        <v>181</v>
      </c>
      <c r="O13" s="4">
        <v>221</v>
      </c>
      <c r="P13" s="4">
        <v>2389200</v>
      </c>
      <c r="Q13" s="4">
        <v>3571700</v>
      </c>
      <c r="R13" s="5">
        <v>7.9000000000000008E-3</v>
      </c>
      <c r="S13" s="4">
        <v>6352212</v>
      </c>
      <c r="T13" s="4">
        <f t="shared" si="2"/>
        <v>8568672</v>
      </c>
      <c r="U13" s="4">
        <f t="shared" si="3"/>
        <v>3814432</v>
      </c>
      <c r="V13" s="5">
        <v>2.3199999999999998E-2</v>
      </c>
    </row>
    <row r="14" spans="1:22" x14ac:dyDescent="0.2">
      <c r="A14" s="16" t="s">
        <v>240</v>
      </c>
      <c r="B14" s="4">
        <v>141200</v>
      </c>
      <c r="C14" s="4">
        <v>303200</v>
      </c>
      <c r="D14" s="4">
        <v>-162000</v>
      </c>
      <c r="E14" s="4">
        <v>-5208700000</v>
      </c>
      <c r="F14" s="4">
        <f t="shared" si="0"/>
        <v>13897430000</v>
      </c>
      <c r="G14" s="4">
        <v>364400</v>
      </c>
      <c r="H14" s="4">
        <v>14500</v>
      </c>
      <c r="I14" s="4">
        <v>349900</v>
      </c>
      <c r="J14" s="4">
        <v>11250635000</v>
      </c>
      <c r="K14" s="4">
        <f t="shared" si="1"/>
        <v>15924484000</v>
      </c>
      <c r="L14" s="4">
        <v>2881</v>
      </c>
      <c r="M14" s="4">
        <v>3262</v>
      </c>
      <c r="N14" s="4">
        <v>338</v>
      </c>
      <c r="O14" s="4">
        <v>492</v>
      </c>
      <c r="P14" s="4">
        <v>5047300</v>
      </c>
      <c r="Q14" s="4">
        <v>6983300</v>
      </c>
      <c r="R14" s="5">
        <v>-6.1999999999999998E-3</v>
      </c>
      <c r="S14" s="4">
        <v>12753677</v>
      </c>
      <c r="T14" s="4">
        <f t="shared" si="2"/>
        <v>4099821</v>
      </c>
      <c r="U14" s="4">
        <f t="shared" si="3"/>
        <v>3814432</v>
      </c>
      <c r="V14" s="5">
        <v>2.0099999999999996E-2</v>
      </c>
    </row>
    <row r="15" spans="1:22" x14ac:dyDescent="0.2">
      <c r="A15" s="16" t="s">
        <v>239</v>
      </c>
      <c r="B15" s="4">
        <v>82300</v>
      </c>
      <c r="C15" s="4">
        <v>248000</v>
      </c>
      <c r="D15" s="4">
        <v>-165700</v>
      </c>
      <c r="E15" s="4">
        <v>-5239340000</v>
      </c>
      <c r="F15" s="4">
        <f t="shared" si="0"/>
        <v>19106130000</v>
      </c>
      <c r="G15" s="4">
        <v>50000</v>
      </c>
      <c r="H15" s="4">
        <v>1200</v>
      </c>
      <c r="I15" s="4">
        <v>48800</v>
      </c>
      <c r="J15" s="4">
        <v>1551900000</v>
      </c>
      <c r="K15" s="4">
        <f t="shared" si="1"/>
        <v>4673849000</v>
      </c>
      <c r="L15" s="4">
        <v>1169</v>
      </c>
      <c r="M15" s="4">
        <v>1186</v>
      </c>
      <c r="N15" s="4">
        <v>121</v>
      </c>
      <c r="O15" s="4">
        <v>107</v>
      </c>
      <c r="P15" s="4">
        <v>1651200</v>
      </c>
      <c r="Q15" s="4">
        <v>1512000</v>
      </c>
      <c r="R15" s="5">
        <v>1.11E-2</v>
      </c>
      <c r="S15" s="4">
        <v>3814432</v>
      </c>
      <c r="T15" s="4">
        <f t="shared" si="2"/>
        <v>5727497</v>
      </c>
      <c r="U15" s="4">
        <f t="shared" si="3"/>
        <v>4088340</v>
      </c>
      <c r="V15" s="5">
        <v>1.4199999999999999E-2</v>
      </c>
    </row>
    <row r="16" spans="1:22" x14ac:dyDescent="0.2">
      <c r="A16" s="16" t="s">
        <v>238</v>
      </c>
      <c r="B16" s="4">
        <v>19600</v>
      </c>
      <c r="C16" s="4">
        <v>694100</v>
      </c>
      <c r="D16" s="4">
        <v>-674500</v>
      </c>
      <c r="E16" s="4">
        <v>-21365050000</v>
      </c>
      <c r="F16" s="4">
        <f t="shared" si="0"/>
        <v>24345470000</v>
      </c>
      <c r="K16" s="4">
        <f t="shared" si="1"/>
        <v>3121949000</v>
      </c>
      <c r="L16" s="4">
        <v>1792</v>
      </c>
      <c r="M16" s="4">
        <v>1819</v>
      </c>
      <c r="N16" s="4">
        <v>159</v>
      </c>
      <c r="O16" s="4">
        <v>188</v>
      </c>
      <c r="P16" s="4">
        <v>2461500</v>
      </c>
      <c r="Q16" s="4">
        <v>2664600</v>
      </c>
      <c r="R16" s="5">
        <v>-6.1999999999999998E-3</v>
      </c>
      <c r="S16" s="4">
        <v>5369795</v>
      </c>
      <c r="T16" s="4">
        <f t="shared" si="2"/>
        <v>5540115.5</v>
      </c>
      <c r="U16" s="4">
        <f t="shared" si="3"/>
        <v>4013400</v>
      </c>
      <c r="V16" s="5">
        <v>2.18E-2</v>
      </c>
    </row>
    <row r="17" spans="1:21" x14ac:dyDescent="0.2">
      <c r="A17" s="16" t="s">
        <v>234</v>
      </c>
      <c r="B17" s="4">
        <v>1056100</v>
      </c>
      <c r="C17" s="4">
        <v>80400</v>
      </c>
      <c r="D17" s="4">
        <v>975700</v>
      </c>
      <c r="E17" s="4">
        <v>30975310000</v>
      </c>
      <c r="F17" s="4">
        <f t="shared" si="0"/>
        <v>45710520000</v>
      </c>
      <c r="K17" s="4">
        <f t="shared" si="1"/>
        <v>3121949000</v>
      </c>
      <c r="L17" s="4">
        <v>1077</v>
      </c>
      <c r="M17" s="4">
        <v>1501</v>
      </c>
      <c r="N17" s="4">
        <v>108</v>
      </c>
      <c r="O17" s="4">
        <v>140</v>
      </c>
      <c r="P17" s="4">
        <v>158800</v>
      </c>
      <c r="Q17" s="4">
        <v>286300</v>
      </c>
      <c r="R17" s="5">
        <v>8.0000000000000002E-3</v>
      </c>
      <c r="S17" s="4">
        <v>4637025</v>
      </c>
      <c r="T17" s="4">
        <f t="shared" si="2"/>
        <v>5337620</v>
      </c>
      <c r="U17" s="4">
        <f t="shared" si="3"/>
        <v>3658862</v>
      </c>
    </row>
    <row r="18" spans="1:21" x14ac:dyDescent="0.2">
      <c r="A18" s="16" t="s">
        <v>233</v>
      </c>
      <c r="B18" s="4">
        <v>375700</v>
      </c>
      <c r="C18" s="4">
        <v>5200</v>
      </c>
      <c r="D18" s="4">
        <v>370500</v>
      </c>
      <c r="E18" s="4">
        <v>11699610000</v>
      </c>
      <c r="F18" s="4">
        <f t="shared" si="0"/>
        <v>14735210000</v>
      </c>
      <c r="G18" s="4">
        <v>38400</v>
      </c>
      <c r="H18" s="4">
        <v>66</v>
      </c>
      <c r="I18" s="4">
        <v>38334</v>
      </c>
      <c r="J18" s="4">
        <v>1211124000</v>
      </c>
      <c r="K18" s="4">
        <f t="shared" si="1"/>
        <v>3121949000</v>
      </c>
      <c r="L18" s="4"/>
      <c r="M18" s="4"/>
      <c r="N18" s="4"/>
      <c r="O18" s="4"/>
      <c r="P18" s="4">
        <v>1480100</v>
      </c>
      <c r="Q18" s="4">
        <v>2205700</v>
      </c>
      <c r="R18" s="5">
        <v>0</v>
      </c>
      <c r="S18" s="4">
        <v>4088340</v>
      </c>
      <c r="T18" s="4">
        <f t="shared" si="2"/>
        <v>5198175</v>
      </c>
      <c r="U18" s="4">
        <f t="shared" si="3"/>
        <v>3658862</v>
      </c>
    </row>
    <row r="19" spans="1:21" x14ac:dyDescent="0.2">
      <c r="A19" s="16" t="s">
        <v>232</v>
      </c>
      <c r="B19" s="4">
        <v>169800</v>
      </c>
      <c r="C19" s="4">
        <v>246218</v>
      </c>
      <c r="D19" s="4">
        <v>-76418</v>
      </c>
      <c r="E19" s="4">
        <v>-2417840000</v>
      </c>
      <c r="F19" s="4">
        <f t="shared" si="0"/>
        <v>3035600000</v>
      </c>
      <c r="K19" s="4">
        <f t="shared" si="1"/>
        <v>1910825000</v>
      </c>
      <c r="L19" s="4"/>
      <c r="M19" s="4"/>
      <c r="N19" s="4"/>
      <c r="O19" s="4"/>
      <c r="P19" s="4">
        <v>1451400</v>
      </c>
      <c r="Q19" s="4">
        <v>2422100</v>
      </c>
      <c r="R19" s="5">
        <v>-6.3E-3</v>
      </c>
      <c r="S19" s="4">
        <v>4206501</v>
      </c>
      <c r="T19" s="4">
        <f t="shared" si="2"/>
        <v>7684198.5</v>
      </c>
      <c r="U19" s="4">
        <f t="shared" si="3"/>
        <v>3658862</v>
      </c>
    </row>
    <row r="20" spans="1:21" x14ac:dyDescent="0.2">
      <c r="A20" s="16" t="s">
        <v>231</v>
      </c>
      <c r="B20" s="4">
        <v>199900</v>
      </c>
      <c r="C20" s="4">
        <v>250366</v>
      </c>
      <c r="D20" s="4">
        <v>-50466</v>
      </c>
      <c r="E20" s="4">
        <v>-1603060000</v>
      </c>
      <c r="F20" s="4">
        <f t="shared" si="0"/>
        <v>5453440000</v>
      </c>
      <c r="K20" s="4">
        <f t="shared" si="1"/>
        <v>1910825000</v>
      </c>
      <c r="L20" s="4"/>
      <c r="M20" s="4"/>
      <c r="N20" s="4"/>
      <c r="O20" s="4"/>
      <c r="P20" s="4">
        <v>2792200</v>
      </c>
      <c r="Q20" s="4">
        <v>2020700</v>
      </c>
      <c r="R20" s="5">
        <v>3.2000000000000002E-3</v>
      </c>
      <c r="S20" s="4">
        <v>5129530</v>
      </c>
      <c r="T20" s="4">
        <f t="shared" si="2"/>
        <v>4457817.5</v>
      </c>
      <c r="U20" s="4">
        <f t="shared" si="3"/>
        <v>3658862</v>
      </c>
    </row>
    <row r="21" spans="1:21" x14ac:dyDescent="0.2">
      <c r="A21" s="16" t="s">
        <v>230</v>
      </c>
      <c r="B21" s="4">
        <v>76500</v>
      </c>
      <c r="C21" s="4">
        <v>155933</v>
      </c>
      <c r="D21" s="4">
        <v>-79433</v>
      </c>
      <c r="E21" s="4">
        <v>-2492510000</v>
      </c>
      <c r="F21" s="4">
        <f t="shared" si="0"/>
        <v>7056500000</v>
      </c>
      <c r="K21" s="4">
        <f t="shared" si="1"/>
        <v>1910825000</v>
      </c>
      <c r="L21" s="4"/>
      <c r="M21" s="4"/>
      <c r="N21" s="4"/>
      <c r="O21" s="4"/>
      <c r="P21" s="4">
        <v>2375100</v>
      </c>
      <c r="Q21" s="4">
        <v>1206500</v>
      </c>
      <c r="R21" s="5">
        <v>1.61E-2</v>
      </c>
      <c r="S21" s="4">
        <v>4013400</v>
      </c>
      <c r="T21" s="4">
        <f t="shared" si="2"/>
        <v>3849851</v>
      </c>
      <c r="U21" s="4">
        <f t="shared" si="3"/>
        <v>3658862</v>
      </c>
    </row>
    <row r="22" spans="1:21" x14ac:dyDescent="0.2">
      <c r="A22" s="16" t="s">
        <v>229</v>
      </c>
      <c r="B22" s="4">
        <v>69900</v>
      </c>
      <c r="C22" s="4">
        <v>413800</v>
      </c>
      <c r="D22" s="4">
        <v>-343900</v>
      </c>
      <c r="E22" s="4">
        <v>-10739380000</v>
      </c>
      <c r="F22" s="4">
        <f t="shared" si="0"/>
        <v>9549010000</v>
      </c>
      <c r="K22" s="4">
        <f t="shared" si="1"/>
        <v>1910825000</v>
      </c>
      <c r="L22" s="4"/>
      <c r="M22" s="4"/>
      <c r="N22" s="4"/>
      <c r="O22" s="4"/>
      <c r="P22" s="4">
        <v>1251600</v>
      </c>
      <c r="Q22" s="4">
        <v>2267600</v>
      </c>
      <c r="R22" s="5">
        <v>0</v>
      </c>
      <c r="S22" s="4">
        <v>3658862</v>
      </c>
      <c r="T22" s="4">
        <f t="shared" si="2"/>
        <v>5373518.5</v>
      </c>
      <c r="U22" s="4">
        <f t="shared" si="3"/>
        <v>4383667</v>
      </c>
    </row>
    <row r="23" spans="1:21" x14ac:dyDescent="0.2">
      <c r="A23" s="16" t="s">
        <v>228</v>
      </c>
      <c r="B23" s="4">
        <v>193200</v>
      </c>
      <c r="C23" s="4">
        <v>1883020</v>
      </c>
      <c r="D23" s="4">
        <v>-1689820</v>
      </c>
      <c r="E23" s="4">
        <v>-52462550000</v>
      </c>
      <c r="F23" s="4">
        <f t="shared" si="0"/>
        <v>20288390000</v>
      </c>
      <c r="K23" s="4">
        <f t="shared" si="1"/>
        <v>1910825000</v>
      </c>
      <c r="L23" s="4"/>
      <c r="M23" s="4"/>
      <c r="N23" s="4"/>
      <c r="O23" s="4"/>
      <c r="P23" s="4">
        <v>1699600</v>
      </c>
      <c r="Q23" s="4">
        <v>2355600</v>
      </c>
      <c r="R23" s="5">
        <v>-1.26E-2</v>
      </c>
      <c r="S23" s="4">
        <v>4383667</v>
      </c>
      <c r="T23" s="4">
        <f t="shared" si="2"/>
        <v>8548158</v>
      </c>
      <c r="U23" s="4">
        <f t="shared" si="3"/>
        <v>4385210</v>
      </c>
    </row>
    <row r="24" spans="1:21" x14ac:dyDescent="0.2">
      <c r="A24" s="16" t="s">
        <v>222</v>
      </c>
      <c r="B24" s="4">
        <v>1512200</v>
      </c>
      <c r="C24" s="4">
        <v>442500</v>
      </c>
      <c r="D24" s="4">
        <v>1069700</v>
      </c>
      <c r="E24" s="4">
        <v>33420310000</v>
      </c>
      <c r="F24" s="4">
        <f t="shared" si="0"/>
        <v>72750940000</v>
      </c>
      <c r="K24" s="4">
        <f t="shared" si="1"/>
        <v>1910825000</v>
      </c>
      <c r="L24" s="4"/>
      <c r="M24" s="4"/>
      <c r="N24" s="4"/>
      <c r="O24" s="4"/>
      <c r="P24" s="4">
        <v>2500200</v>
      </c>
      <c r="Q24" s="4">
        <v>1352900</v>
      </c>
      <c r="R24" s="5">
        <v>1.95E-2</v>
      </c>
      <c r="S24" s="4">
        <v>4385210</v>
      </c>
      <c r="T24" s="4">
        <f t="shared" si="2"/>
        <v>7514273</v>
      </c>
      <c r="U24" s="4">
        <f t="shared" si="3"/>
        <v>6085199</v>
      </c>
    </row>
    <row r="25" spans="1:21" x14ac:dyDescent="0.2">
      <c r="A25" s="16" t="s">
        <v>213</v>
      </c>
      <c r="B25" s="4">
        <v>1334843</v>
      </c>
      <c r="C25" s="4">
        <v>1177677</v>
      </c>
      <c r="D25" s="4">
        <v>157166</v>
      </c>
      <c r="E25" s="4">
        <v>4724570000</v>
      </c>
      <c r="F25" s="4">
        <f t="shared" si="0"/>
        <v>39330630000</v>
      </c>
      <c r="K25" s="4">
        <f t="shared" si="1"/>
        <v>1910825000</v>
      </c>
      <c r="L25" s="4"/>
      <c r="M25" s="4"/>
      <c r="N25" s="4"/>
      <c r="O25" s="4"/>
      <c r="P25" s="4">
        <v>2429300</v>
      </c>
      <c r="Q25" s="4">
        <v>3279600</v>
      </c>
      <c r="R25" s="5">
        <v>2.4900000000000002E-2</v>
      </c>
      <c r="S25" s="4">
        <v>6085199</v>
      </c>
      <c r="T25" s="4">
        <f t="shared" si="2"/>
        <v>6212141</v>
      </c>
      <c r="U25" s="4">
        <f t="shared" si="3"/>
        <v>4902235</v>
      </c>
    </row>
    <row r="26" spans="1:21" x14ac:dyDescent="0.2">
      <c r="A26" s="16" t="s">
        <v>212</v>
      </c>
      <c r="B26" s="4">
        <v>104900</v>
      </c>
      <c r="C26" s="4">
        <v>1321700</v>
      </c>
      <c r="D26" s="4">
        <v>-1216800</v>
      </c>
      <c r="E26" s="4">
        <v>-36998670000</v>
      </c>
      <c r="F26" s="4">
        <f t="shared" si="0"/>
        <v>34606060000</v>
      </c>
      <c r="K26" s="4">
        <f>K27+J26</f>
        <v>1910825000</v>
      </c>
      <c r="L26" s="4"/>
      <c r="M26" s="4"/>
      <c r="N26" s="4"/>
      <c r="O26" s="4"/>
      <c r="P26" s="4">
        <v>1659700</v>
      </c>
      <c r="Q26" s="4">
        <v>4294400</v>
      </c>
      <c r="R26" s="5">
        <v>-1.7899999999999999E-2</v>
      </c>
      <c r="S26" s="4">
        <v>6443206</v>
      </c>
      <c r="T26" s="4">
        <f t="shared" si="2"/>
        <v>10123993</v>
      </c>
      <c r="U26" s="4">
        <f t="shared" si="3"/>
        <v>4040840</v>
      </c>
    </row>
    <row r="27" spans="1:21" x14ac:dyDescent="0.2">
      <c r="A27" s="16" t="s">
        <v>211</v>
      </c>
      <c r="B27" s="4">
        <v>272564</v>
      </c>
      <c r="C27" s="4">
        <v>2479100</v>
      </c>
      <c r="D27" s="4">
        <v>-2206536</v>
      </c>
      <c r="E27" s="4">
        <v>-67978640000</v>
      </c>
      <c r="F27" s="4">
        <f t="shared" si="0"/>
        <v>71604730000</v>
      </c>
      <c r="K27" s="4">
        <f>J27+K29</f>
        <v>1910825000</v>
      </c>
      <c r="R27" s="5">
        <v>-9.5999999999999992E-3</v>
      </c>
      <c r="S27" s="4">
        <v>6586900</v>
      </c>
      <c r="T27" s="4">
        <f t="shared" si="2"/>
        <v>5854939</v>
      </c>
      <c r="U27" s="4">
        <f t="shared" si="3"/>
        <v>4040840</v>
      </c>
    </row>
    <row r="28" spans="1:21" x14ac:dyDescent="0.2">
      <c r="A28" s="16" t="s">
        <v>210</v>
      </c>
      <c r="B28" s="4">
        <v>384700</v>
      </c>
      <c r="C28" s="4">
        <v>805672</v>
      </c>
      <c r="D28" s="4">
        <v>-420972</v>
      </c>
      <c r="E28" s="4">
        <v>-13252890000</v>
      </c>
      <c r="F28" s="4">
        <f t="shared" si="0"/>
        <v>139583370000</v>
      </c>
      <c r="L28" s="4"/>
      <c r="M28" s="4"/>
      <c r="N28" s="4"/>
      <c r="O28" s="4"/>
      <c r="P28" s="4">
        <v>1686800</v>
      </c>
      <c r="Q28" s="4">
        <v>3761200</v>
      </c>
      <c r="R28" s="5">
        <v>-1.43E-2</v>
      </c>
      <c r="S28" s="4">
        <v>6189849</v>
      </c>
      <c r="T28" s="4">
        <f t="shared" si="2"/>
        <v>9262557</v>
      </c>
      <c r="U28" s="4">
        <f t="shared" si="3"/>
        <v>4040840</v>
      </c>
    </row>
    <row r="29" spans="1:21" x14ac:dyDescent="0.2">
      <c r="A29" s="16" t="s">
        <v>209</v>
      </c>
      <c r="B29" s="4">
        <v>98100</v>
      </c>
      <c r="C29" s="4">
        <v>846800</v>
      </c>
      <c r="D29" s="4">
        <v>-748700</v>
      </c>
      <c r="E29" s="4">
        <v>-23956380000</v>
      </c>
      <c r="F29" s="4">
        <f t="shared" si="0"/>
        <v>152836260000</v>
      </c>
      <c r="G29" s="4">
        <v>62000</v>
      </c>
      <c r="H29" s="4">
        <v>1300</v>
      </c>
      <c r="I29" s="4">
        <v>60700</v>
      </c>
      <c r="J29" s="4">
        <v>1910825000</v>
      </c>
      <c r="K29" s="4">
        <f>J29</f>
        <v>1910825000</v>
      </c>
      <c r="R29" s="5">
        <v>-2.3199999999999998E-2</v>
      </c>
      <c r="S29" s="4">
        <v>10238867</v>
      </c>
      <c r="T29" s="4">
        <f t="shared" si="2"/>
        <v>5335743</v>
      </c>
      <c r="U29" s="4">
        <f t="shared" si="3"/>
        <v>4040840</v>
      </c>
    </row>
    <row r="30" spans="1:21" x14ac:dyDescent="0.2">
      <c r="A30" s="16" t="s">
        <v>208</v>
      </c>
      <c r="B30" s="4">
        <v>608076</v>
      </c>
      <c r="C30" s="4">
        <v>1829899</v>
      </c>
      <c r="D30" s="4">
        <v>-1221823</v>
      </c>
      <c r="E30" s="4">
        <v>-39620130000</v>
      </c>
      <c r="F30" s="4">
        <f t="shared" si="0"/>
        <v>176792640000</v>
      </c>
      <c r="R30" s="5">
        <v>-7.7000000000000002E-3</v>
      </c>
      <c r="S30" s="4">
        <v>4902235</v>
      </c>
      <c r="T30" s="4">
        <f t="shared" si="2"/>
        <v>5667525</v>
      </c>
      <c r="U30" s="4">
        <f t="shared" si="3"/>
        <v>4040840</v>
      </c>
    </row>
    <row r="31" spans="1:21" x14ac:dyDescent="0.2">
      <c r="A31" s="16" t="s">
        <v>207</v>
      </c>
      <c r="B31" s="4">
        <v>508600</v>
      </c>
      <c r="C31" s="4">
        <v>181500</v>
      </c>
      <c r="D31" s="4">
        <v>327100</v>
      </c>
      <c r="E31" s="4">
        <v>10669430000</v>
      </c>
      <c r="F31" s="4">
        <f t="shared" si="0"/>
        <v>216412770000</v>
      </c>
      <c r="R31" s="5">
        <v>-3.0000000000000001E-3</v>
      </c>
      <c r="S31" s="4">
        <v>4040840</v>
      </c>
      <c r="T31" s="4">
        <f t="shared" si="2"/>
        <v>4932286</v>
      </c>
      <c r="U31" s="4">
        <f t="shared" si="3"/>
        <v>5981076</v>
      </c>
    </row>
    <row r="32" spans="1:21" x14ac:dyDescent="0.2">
      <c r="A32" s="16" t="s">
        <v>206</v>
      </c>
      <c r="B32" s="4">
        <v>2616200</v>
      </c>
      <c r="C32" s="4">
        <v>1658100</v>
      </c>
      <c r="D32" s="4">
        <v>958100</v>
      </c>
      <c r="E32" s="4">
        <v>31079620000</v>
      </c>
      <c r="F32" s="4">
        <f t="shared" si="0"/>
        <v>205743340000</v>
      </c>
      <c r="R32" s="5">
        <v>1.09E-2</v>
      </c>
      <c r="S32" s="4">
        <v>6363370</v>
      </c>
      <c r="T32" s="4">
        <f t="shared" si="2"/>
        <v>11330659.5</v>
      </c>
      <c r="U32" s="4">
        <f t="shared" si="3"/>
        <v>5520029</v>
      </c>
    </row>
    <row r="33" spans="1:21" x14ac:dyDescent="0.2">
      <c r="A33" s="16" t="s">
        <v>205</v>
      </c>
      <c r="B33" s="4">
        <v>780800</v>
      </c>
      <c r="C33" s="4">
        <v>174530</v>
      </c>
      <c r="D33" s="4">
        <v>606270</v>
      </c>
      <c r="E33" s="4">
        <v>19497790000</v>
      </c>
      <c r="F33" s="4">
        <f t="shared" si="0"/>
        <v>174663720000</v>
      </c>
      <c r="R33" s="5">
        <v>-2.5699999999999997E-2</v>
      </c>
      <c r="S33" s="4">
        <v>12711106</v>
      </c>
      <c r="T33" s="4">
        <f t="shared" si="2"/>
        <v>9109686</v>
      </c>
      <c r="U33" s="4">
        <f t="shared" si="3"/>
        <v>5520029</v>
      </c>
    </row>
    <row r="34" spans="1:21" x14ac:dyDescent="0.2">
      <c r="A34" s="16" t="s">
        <v>204</v>
      </c>
      <c r="B34" s="4">
        <v>1293500</v>
      </c>
      <c r="C34" s="4">
        <v>1767900</v>
      </c>
      <c r="D34" s="4">
        <v>-474400</v>
      </c>
      <c r="E34" s="4">
        <v>-15472340000</v>
      </c>
      <c r="F34" s="4">
        <f t="shared" si="0"/>
        <v>155165930000</v>
      </c>
      <c r="R34" s="5">
        <v>6.0999999999999995E-3</v>
      </c>
      <c r="S34" s="4">
        <v>8943347</v>
      </c>
      <c r="T34" s="4">
        <f t="shared" si="2"/>
        <v>6594367.5</v>
      </c>
      <c r="U34" s="4">
        <f t="shared" si="3"/>
        <v>5520029</v>
      </c>
    </row>
    <row r="35" spans="1:21" x14ac:dyDescent="0.2">
      <c r="A35" s="16" t="s">
        <v>203</v>
      </c>
      <c r="B35" s="4">
        <v>635900</v>
      </c>
      <c r="C35" s="4">
        <v>281700</v>
      </c>
      <c r="D35" s="4">
        <v>354200</v>
      </c>
      <c r="E35" s="4">
        <v>11599390000</v>
      </c>
      <c r="F35" s="4">
        <f t="shared" si="0"/>
        <v>170638270000</v>
      </c>
      <c r="R35" s="5">
        <v>0</v>
      </c>
      <c r="S35" s="4">
        <v>5981076</v>
      </c>
      <c r="T35" s="4">
        <f t="shared" si="2"/>
        <v>9721550</v>
      </c>
      <c r="U35" s="4">
        <f t="shared" si="3"/>
        <v>5520029</v>
      </c>
    </row>
    <row r="36" spans="1:21" x14ac:dyDescent="0.2">
      <c r="A36" s="16" t="s">
        <v>202</v>
      </c>
      <c r="B36" s="4">
        <v>312000</v>
      </c>
      <c r="C36" s="4">
        <v>533460</v>
      </c>
      <c r="D36" s="4">
        <v>-221460</v>
      </c>
      <c r="E36" s="4">
        <v>-7128630000</v>
      </c>
      <c r="F36" s="4">
        <f t="shared" si="0"/>
        <v>159038880000</v>
      </c>
      <c r="R36" s="5">
        <v>4.1299999999999996E-2</v>
      </c>
      <c r="S36" s="4">
        <v>13661086</v>
      </c>
      <c r="T36" s="4">
        <f t="shared" si="2"/>
        <v>9023521.5</v>
      </c>
      <c r="U36" s="4">
        <f t="shared" si="3"/>
        <v>3501202</v>
      </c>
    </row>
    <row r="37" spans="1:21" x14ac:dyDescent="0.2">
      <c r="A37" s="16" t="s">
        <v>201</v>
      </c>
      <c r="B37" s="4">
        <v>364600</v>
      </c>
      <c r="C37" s="4">
        <v>118700</v>
      </c>
      <c r="D37" s="4">
        <v>245900</v>
      </c>
      <c r="E37" s="4">
        <v>7665700000</v>
      </c>
      <c r="F37" s="4">
        <f t="shared" si="0"/>
        <v>166167510000</v>
      </c>
      <c r="R37" s="5">
        <v>1.4499999999999999E-2</v>
      </c>
      <c r="S37" s="4">
        <v>5520029</v>
      </c>
      <c r="T37" s="4">
        <f t="shared" si="2"/>
        <v>13119886</v>
      </c>
      <c r="U37" s="4">
        <f t="shared" si="3"/>
        <v>3501202</v>
      </c>
    </row>
    <row r="38" spans="1:21" x14ac:dyDescent="0.2">
      <c r="A38" s="16" t="s">
        <v>200</v>
      </c>
      <c r="B38" s="4">
        <v>211800</v>
      </c>
      <c r="C38" s="4">
        <v>495100</v>
      </c>
      <c r="D38" s="4">
        <v>-283300</v>
      </c>
      <c r="E38" s="4">
        <v>-8933680000</v>
      </c>
      <c r="F38" s="4">
        <f t="shared" si="0"/>
        <v>158501810000</v>
      </c>
      <c r="R38" s="5">
        <v>3.3E-3</v>
      </c>
      <c r="S38" s="4">
        <v>8286247</v>
      </c>
      <c r="T38" s="4">
        <f t="shared" si="2"/>
        <v>5696017.5</v>
      </c>
      <c r="U38" s="4">
        <f t="shared" si="3"/>
        <v>3501202</v>
      </c>
    </row>
    <row r="39" spans="1:21" x14ac:dyDescent="0.2">
      <c r="A39" s="16" t="s">
        <v>199</v>
      </c>
      <c r="B39" s="4">
        <v>80200</v>
      </c>
      <c r="C39" s="4">
        <v>403500</v>
      </c>
      <c r="D39" s="4">
        <v>-323300</v>
      </c>
      <c r="E39" s="4">
        <v>-10005120000</v>
      </c>
      <c r="F39" s="4">
        <f t="shared" si="0"/>
        <v>167435490000</v>
      </c>
      <c r="R39" s="5">
        <v>0</v>
      </c>
      <c r="S39" s="4">
        <v>5769251</v>
      </c>
      <c r="T39" s="4">
        <f t="shared" si="2"/>
        <v>7385493</v>
      </c>
      <c r="U39" s="4">
        <f t="shared" si="3"/>
        <v>3501202</v>
      </c>
    </row>
    <row r="40" spans="1:21" x14ac:dyDescent="0.2">
      <c r="A40" s="16" t="s">
        <v>198</v>
      </c>
      <c r="B40" s="4">
        <v>23300</v>
      </c>
      <c r="C40" s="4">
        <v>625266</v>
      </c>
      <c r="D40" s="4">
        <v>-601966</v>
      </c>
      <c r="E40" s="4">
        <v>-18253980000</v>
      </c>
      <c r="F40" s="4">
        <f t="shared" si="0"/>
        <v>177440610000</v>
      </c>
      <c r="R40" s="5">
        <v>0</v>
      </c>
      <c r="S40" s="4">
        <v>7294210</v>
      </c>
      <c r="T40" s="4">
        <f t="shared" si="2"/>
        <v>4541652.5</v>
      </c>
      <c r="U40" s="4">
        <f t="shared" si="3"/>
        <v>3501202</v>
      </c>
    </row>
    <row r="41" spans="1:21" x14ac:dyDescent="0.2">
      <c r="A41" s="16" t="s">
        <v>197</v>
      </c>
      <c r="B41" s="4">
        <v>144300</v>
      </c>
      <c r="C41" s="4">
        <v>19600</v>
      </c>
      <c r="D41" s="4">
        <v>124700</v>
      </c>
      <c r="E41" s="4">
        <v>3899960000</v>
      </c>
      <c r="F41" s="4">
        <f t="shared" si="0"/>
        <v>195694590000</v>
      </c>
      <c r="R41" s="5">
        <v>-1.11E-2</v>
      </c>
      <c r="S41" s="4">
        <v>3501202</v>
      </c>
      <c r="T41" s="4">
        <f t="shared" si="2"/>
        <v>8156698.5</v>
      </c>
      <c r="U41" s="4">
        <f t="shared" si="3"/>
        <v>5782014</v>
      </c>
    </row>
    <row r="42" spans="1:21" x14ac:dyDescent="0.2">
      <c r="A42" s="16" t="s">
        <v>196</v>
      </c>
      <c r="B42" s="4">
        <v>758500</v>
      </c>
      <c r="C42" s="4">
        <v>9100</v>
      </c>
      <c r="D42" s="4">
        <v>749400</v>
      </c>
      <c r="E42" s="4">
        <v>22830470000</v>
      </c>
      <c r="F42" s="4">
        <f t="shared" si="0"/>
        <v>191794630000</v>
      </c>
      <c r="R42" s="5">
        <v>3.1300000000000001E-2</v>
      </c>
      <c r="S42" s="4">
        <v>9950213</v>
      </c>
      <c r="T42" s="4">
        <f t="shared" si="2"/>
        <v>9618087</v>
      </c>
      <c r="U42" s="4">
        <f t="shared" si="3"/>
        <v>5782014</v>
      </c>
    </row>
    <row r="43" spans="1:21" x14ac:dyDescent="0.2">
      <c r="A43" s="16" t="s">
        <v>195</v>
      </c>
      <c r="B43" s="4">
        <v>502200</v>
      </c>
      <c r="C43" s="4">
        <v>674200</v>
      </c>
      <c r="D43" s="4">
        <v>-172000</v>
      </c>
      <c r="E43" s="4">
        <v>-5766620000</v>
      </c>
      <c r="F43" s="4">
        <f t="shared" si="0"/>
        <v>168964160000</v>
      </c>
      <c r="R43" s="5">
        <v>-6.1699999999999998E-2</v>
      </c>
      <c r="S43" s="4">
        <v>9276025</v>
      </c>
      <c r="T43" s="4">
        <f t="shared" si="2"/>
        <v>10176189.5</v>
      </c>
      <c r="U43" s="4">
        <f t="shared" si="3"/>
        <v>5622784</v>
      </c>
    </row>
    <row r="44" spans="1:21" x14ac:dyDescent="0.2">
      <c r="A44" s="16" t="s">
        <v>194</v>
      </c>
      <c r="B44" s="4">
        <v>159500</v>
      </c>
      <c r="C44" s="4">
        <v>186613</v>
      </c>
      <c r="D44" s="4">
        <v>-27113</v>
      </c>
      <c r="E44" s="4">
        <v>-857830000</v>
      </c>
      <c r="F44" s="4">
        <f t="shared" si="0"/>
        <v>174730780000</v>
      </c>
      <c r="R44" s="5">
        <v>9.3999999999999986E-3</v>
      </c>
      <c r="S44" s="4">
        <v>7207659</v>
      </c>
      <c r="T44" s="4">
        <f t="shared" si="2"/>
        <v>8710215</v>
      </c>
      <c r="U44" s="4">
        <f t="shared" si="3"/>
        <v>5622784</v>
      </c>
    </row>
    <row r="45" spans="1:21" x14ac:dyDescent="0.2">
      <c r="A45" s="16" t="s">
        <v>193</v>
      </c>
      <c r="B45" s="4">
        <v>389700</v>
      </c>
      <c r="C45" s="4">
        <v>149500</v>
      </c>
      <c r="D45" s="4">
        <v>240200</v>
      </c>
      <c r="E45" s="4">
        <v>7654780000</v>
      </c>
      <c r="F45" s="4">
        <f t="shared" si="0"/>
        <v>175588610000</v>
      </c>
      <c r="R45" s="5">
        <v>1.6000000000000001E-3</v>
      </c>
      <c r="S45" s="4">
        <v>5782014</v>
      </c>
      <c r="T45" s="4">
        <f t="shared" si="2"/>
        <v>9159573.5</v>
      </c>
      <c r="U45" s="4">
        <f t="shared" si="3"/>
        <v>5582103</v>
      </c>
    </row>
    <row r="46" spans="1:21" x14ac:dyDescent="0.2">
      <c r="A46" s="16" t="s">
        <v>192</v>
      </c>
      <c r="B46" s="4">
        <v>281600</v>
      </c>
      <c r="C46" s="4">
        <v>396900</v>
      </c>
      <c r="D46" s="4">
        <v>-115300</v>
      </c>
      <c r="E46" s="4">
        <v>-3740240000</v>
      </c>
      <c r="F46" s="4">
        <f t="shared" si="0"/>
        <v>167933830000</v>
      </c>
      <c r="R46" s="5">
        <v>1.9099999999999999E-2</v>
      </c>
      <c r="S46" s="4">
        <v>12527014</v>
      </c>
      <c r="T46" s="4">
        <f t="shared" si="2"/>
        <v>12338134</v>
      </c>
      <c r="U46" s="4">
        <f t="shared" si="3"/>
        <v>5582103</v>
      </c>
    </row>
    <row r="47" spans="1:21" x14ac:dyDescent="0.2">
      <c r="A47" s="16" t="s">
        <v>191</v>
      </c>
      <c r="B47" s="4">
        <v>113200</v>
      </c>
      <c r="C47" s="4">
        <v>179900</v>
      </c>
      <c r="D47" s="4">
        <v>-66700</v>
      </c>
      <c r="E47" s="4">
        <v>-2135530000</v>
      </c>
      <c r="F47" s="4">
        <f t="shared" si="0"/>
        <v>171674070000</v>
      </c>
      <c r="R47" s="5">
        <v>8.1000000000000013E-3</v>
      </c>
      <c r="S47" s="4">
        <v>17953525</v>
      </c>
      <c r="T47" s="4">
        <f t="shared" si="2"/>
        <v>7036288</v>
      </c>
      <c r="U47" s="4">
        <f t="shared" si="3"/>
        <v>5582103</v>
      </c>
    </row>
    <row r="48" spans="1:21" x14ac:dyDescent="0.2">
      <c r="A48" s="16" t="s">
        <v>190</v>
      </c>
      <c r="B48" s="4">
        <v>1423849</v>
      </c>
      <c r="C48" s="4">
        <v>527800</v>
      </c>
      <c r="D48" s="4">
        <v>896049</v>
      </c>
      <c r="E48" s="4">
        <v>27724780000</v>
      </c>
      <c r="F48" s="4">
        <f t="shared" si="0"/>
        <v>173809600000</v>
      </c>
      <c r="R48" s="5">
        <v>1.6299999999999999E-2</v>
      </c>
      <c r="S48" s="4">
        <v>5622784</v>
      </c>
      <c r="T48" s="4">
        <f t="shared" si="2"/>
        <v>7378018</v>
      </c>
      <c r="U48" s="4">
        <f t="shared" si="3"/>
        <v>5582103</v>
      </c>
    </row>
    <row r="49" spans="1:21" x14ac:dyDescent="0.2">
      <c r="A49" s="16" t="s">
        <v>189</v>
      </c>
      <c r="B49" s="4">
        <v>106600</v>
      </c>
      <c r="C49" s="4">
        <v>297400</v>
      </c>
      <c r="D49" s="4">
        <v>-190800</v>
      </c>
      <c r="E49" s="4">
        <v>-5900820000</v>
      </c>
      <c r="F49" s="4">
        <f t="shared" si="0"/>
        <v>146084820000</v>
      </c>
      <c r="R49" s="5">
        <v>-1.6000000000000001E-3</v>
      </c>
      <c r="S49" s="4">
        <v>7476776</v>
      </c>
      <c r="T49" s="4">
        <f t="shared" si="2"/>
        <v>6181817</v>
      </c>
      <c r="U49" s="4">
        <f t="shared" si="3"/>
        <v>5582103</v>
      </c>
    </row>
    <row r="50" spans="1:21" x14ac:dyDescent="0.2">
      <c r="A50" s="16" t="s">
        <v>188</v>
      </c>
      <c r="B50" s="4">
        <v>330200</v>
      </c>
      <c r="C50" s="4">
        <v>457365</v>
      </c>
      <c r="D50" s="4">
        <v>-127165</v>
      </c>
      <c r="E50" s="4">
        <v>-3939440000</v>
      </c>
      <c r="F50" s="4">
        <f t="shared" si="0"/>
        <v>151985640000</v>
      </c>
      <c r="R50" s="5">
        <v>-1.6000000000000001E-3</v>
      </c>
      <c r="S50" s="4">
        <v>5582103</v>
      </c>
      <c r="T50" s="4">
        <f t="shared" si="2"/>
        <v>7923942.5</v>
      </c>
      <c r="U50" s="4">
        <f t="shared" si="3"/>
        <v>5792133</v>
      </c>
    </row>
    <row r="51" spans="1:21" x14ac:dyDescent="0.2">
      <c r="A51" s="16" t="s">
        <v>187</v>
      </c>
      <c r="B51" s="4">
        <v>846900</v>
      </c>
      <c r="C51" s="4">
        <v>309100</v>
      </c>
      <c r="D51" s="4">
        <v>537800</v>
      </c>
      <c r="E51" s="4">
        <v>16623470000</v>
      </c>
      <c r="F51" s="4">
        <f t="shared" si="0"/>
        <v>155925080000</v>
      </c>
      <c r="R51" s="5">
        <v>6.6E-3</v>
      </c>
      <c r="S51" s="4">
        <v>6363184</v>
      </c>
      <c r="T51" s="4">
        <f t="shared" si="2"/>
        <v>7720616.5</v>
      </c>
      <c r="U51" s="4">
        <f t="shared" si="3"/>
        <v>5792133</v>
      </c>
    </row>
    <row r="52" spans="1:21" x14ac:dyDescent="0.2">
      <c r="A52" s="16" t="s">
        <v>186</v>
      </c>
      <c r="B52" s="4">
        <v>174500</v>
      </c>
      <c r="C52" s="4">
        <v>415900</v>
      </c>
      <c r="D52" s="4">
        <v>-241400</v>
      </c>
      <c r="E52" s="4">
        <v>-7489260000</v>
      </c>
      <c r="F52" s="4">
        <f t="shared" si="0"/>
        <v>139301610000</v>
      </c>
      <c r="R52" s="5">
        <v>-3.2000000000000002E-3</v>
      </c>
      <c r="S52" s="4">
        <v>9960149</v>
      </c>
      <c r="T52" s="4">
        <f t="shared" si="2"/>
        <v>9590635.5</v>
      </c>
      <c r="U52" s="4">
        <f t="shared" si="3"/>
        <v>5792133</v>
      </c>
    </row>
    <row r="53" spans="1:21" x14ac:dyDescent="0.2">
      <c r="A53" s="16" t="s">
        <v>185</v>
      </c>
      <c r="B53" s="4">
        <v>2030300</v>
      </c>
      <c r="C53" s="4">
        <v>558000</v>
      </c>
      <c r="D53" s="4">
        <v>1472300</v>
      </c>
      <c r="E53" s="4">
        <v>45488100000</v>
      </c>
      <c r="F53" s="4">
        <f t="shared" si="0"/>
        <v>146790870000</v>
      </c>
      <c r="R53" s="5">
        <v>8.3000000000000001E-3</v>
      </c>
      <c r="S53" s="4">
        <v>13144720</v>
      </c>
      <c r="T53" s="4">
        <f t="shared" si="2"/>
        <v>12157378.5</v>
      </c>
      <c r="U53" s="4">
        <f t="shared" si="3"/>
        <v>5792133</v>
      </c>
    </row>
    <row r="54" spans="1:21" x14ac:dyDescent="0.2">
      <c r="A54" s="16" t="s">
        <v>184</v>
      </c>
      <c r="B54" s="4">
        <v>1277500</v>
      </c>
      <c r="C54" s="4">
        <v>1456000</v>
      </c>
      <c r="D54" s="4">
        <v>-178500</v>
      </c>
      <c r="E54" s="4">
        <v>-5464100000</v>
      </c>
      <c r="F54" s="4">
        <f t="shared" si="0"/>
        <v>101302770000</v>
      </c>
      <c r="R54" s="5">
        <v>6.8499999999999991E-2</v>
      </c>
      <c r="S54" s="4">
        <v>11638416</v>
      </c>
      <c r="T54" s="4">
        <f t="shared" si="2"/>
        <v>6489706</v>
      </c>
      <c r="U54" s="4">
        <f t="shared" si="3"/>
        <v>5792133</v>
      </c>
    </row>
    <row r="55" spans="1:21" x14ac:dyDescent="0.2">
      <c r="A55" s="16" t="s">
        <v>183</v>
      </c>
      <c r="B55" s="4">
        <v>759690</v>
      </c>
      <c r="C55" s="4">
        <v>388000</v>
      </c>
      <c r="D55" s="4">
        <v>371690</v>
      </c>
      <c r="E55" s="4">
        <v>10616820000</v>
      </c>
      <c r="F55" s="4">
        <f t="shared" si="0"/>
        <v>106766870000</v>
      </c>
      <c r="R55" s="5">
        <v>-3.4000000000000002E-3</v>
      </c>
      <c r="S55" s="4">
        <v>5792133</v>
      </c>
      <c r="T55" s="4">
        <f t="shared" si="2"/>
        <v>6217677.5</v>
      </c>
      <c r="U55" s="4">
        <f t="shared" si="3"/>
        <v>6722743</v>
      </c>
    </row>
    <row r="56" spans="1:21" x14ac:dyDescent="0.2">
      <c r="A56" s="16" t="s">
        <v>182</v>
      </c>
      <c r="B56" s="4">
        <v>163000</v>
      </c>
      <c r="C56" s="4">
        <v>730600</v>
      </c>
      <c r="D56" s="4">
        <v>-567600</v>
      </c>
      <c r="E56" s="4">
        <v>-16023430000</v>
      </c>
      <c r="F56" s="4">
        <f t="shared" si="0"/>
        <v>96150050000</v>
      </c>
      <c r="R56" s="5">
        <v>5.3E-3</v>
      </c>
      <c r="S56" s="4">
        <v>6722743</v>
      </c>
      <c r="T56" s="4">
        <f t="shared" si="2"/>
        <v>7464047.5</v>
      </c>
      <c r="U56" s="4">
        <f t="shared" si="3"/>
        <v>5481084</v>
      </c>
    </row>
    <row r="57" spans="1:21" x14ac:dyDescent="0.2">
      <c r="A57" s="16" t="s">
        <v>181</v>
      </c>
      <c r="B57" s="4">
        <v>1322100</v>
      </c>
      <c r="C57" s="4">
        <v>1278700</v>
      </c>
      <c r="D57" s="4">
        <v>43400</v>
      </c>
      <c r="E57" s="4">
        <v>1204650000</v>
      </c>
      <c r="F57" s="4">
        <f t="shared" si="0"/>
        <v>112173480000</v>
      </c>
      <c r="R57" s="5">
        <v>-1.7000000000000001E-3</v>
      </c>
      <c r="S57" s="4">
        <v>8449792</v>
      </c>
      <c r="T57" s="4">
        <f t="shared" si="2"/>
        <v>7136569</v>
      </c>
      <c r="U57" s="4">
        <f t="shared" si="3"/>
        <v>5481084</v>
      </c>
    </row>
    <row r="58" spans="1:21" x14ac:dyDescent="0.2">
      <c r="A58" s="16" t="s">
        <v>180</v>
      </c>
      <c r="B58" s="4">
        <v>543200</v>
      </c>
      <c r="C58" s="4">
        <v>581120</v>
      </c>
      <c r="D58" s="4">
        <v>-37920</v>
      </c>
      <c r="E58" s="4">
        <v>-957660000</v>
      </c>
      <c r="F58" s="4">
        <f t="shared" si="0"/>
        <v>110968830000</v>
      </c>
      <c r="R58" s="5">
        <v>6.7500000000000004E-2</v>
      </c>
      <c r="S58" s="4">
        <v>7279260</v>
      </c>
      <c r="T58" s="4">
        <f t="shared" si="2"/>
        <v>7839506</v>
      </c>
      <c r="U58" s="4">
        <f t="shared" si="3"/>
        <v>5481084</v>
      </c>
    </row>
    <row r="59" spans="1:21" x14ac:dyDescent="0.2">
      <c r="A59" s="16" t="s">
        <v>179</v>
      </c>
      <c r="B59" s="4">
        <v>998600</v>
      </c>
      <c r="C59" s="4">
        <v>360000</v>
      </c>
      <c r="D59" s="4">
        <v>638600</v>
      </c>
      <c r="E59" s="4">
        <v>16650420000</v>
      </c>
      <c r="F59" s="4">
        <f t="shared" si="0"/>
        <v>111926490000</v>
      </c>
      <c r="R59" s="5">
        <v>4.7100000000000003E-2</v>
      </c>
      <c r="S59" s="4">
        <v>6781531</v>
      </c>
      <c r="T59" s="4">
        <f t="shared" si="2"/>
        <v>10441603</v>
      </c>
      <c r="U59" s="4">
        <f t="shared" si="3"/>
        <v>5481084</v>
      </c>
    </row>
    <row r="60" spans="1:21" x14ac:dyDescent="0.2">
      <c r="A60" s="16" t="s">
        <v>178</v>
      </c>
      <c r="B60" s="4">
        <v>1772197</v>
      </c>
      <c r="C60" s="4">
        <v>251200</v>
      </c>
      <c r="D60" s="4">
        <v>1520997</v>
      </c>
      <c r="E60" s="4">
        <v>39852690000</v>
      </c>
      <c r="F60" s="4">
        <f t="shared" si="0"/>
        <v>95276070000</v>
      </c>
      <c r="R60" s="5">
        <v>-3.95E-2</v>
      </c>
      <c r="S60" s="4">
        <v>9484701</v>
      </c>
      <c r="T60" s="4">
        <f t="shared" si="2"/>
        <v>8363946</v>
      </c>
      <c r="U60" s="4">
        <f t="shared" si="3"/>
        <v>5481084</v>
      </c>
    </row>
    <row r="61" spans="1:21" x14ac:dyDescent="0.2">
      <c r="A61" s="16" t="s">
        <v>177</v>
      </c>
      <c r="B61" s="4">
        <v>474900</v>
      </c>
      <c r="C61" s="4">
        <v>218700</v>
      </c>
      <c r="D61" s="4">
        <v>256200</v>
      </c>
      <c r="E61" s="4">
        <v>6990690000</v>
      </c>
      <c r="F61" s="4">
        <f t="shared" si="0"/>
        <v>55423380000</v>
      </c>
      <c r="R61" s="5">
        <v>-6.8400000000000002E-2</v>
      </c>
      <c r="S61" s="4">
        <v>5481084</v>
      </c>
      <c r="T61" s="4">
        <f t="shared" si="2"/>
        <v>8606866.5</v>
      </c>
      <c r="U61" s="4">
        <f t="shared" si="3"/>
        <v>5712612</v>
      </c>
    </row>
    <row r="62" spans="1:21" x14ac:dyDescent="0.2">
      <c r="A62" s="16" t="s">
        <v>176</v>
      </c>
      <c r="B62" s="4">
        <v>490000</v>
      </c>
      <c r="C62" s="4">
        <v>239200</v>
      </c>
      <c r="D62" s="4">
        <v>250800</v>
      </c>
      <c r="E62" s="4">
        <v>7151720000</v>
      </c>
      <c r="F62" s="4">
        <f t="shared" si="0"/>
        <v>48432690000</v>
      </c>
      <c r="R62" s="5">
        <v>-1.7000000000000001E-3</v>
      </c>
      <c r="S62" s="4">
        <v>6036551</v>
      </c>
      <c r="T62" s="4">
        <f t="shared" si="2"/>
        <v>12920984.5</v>
      </c>
      <c r="U62" s="4">
        <f t="shared" si="3"/>
        <v>5712612</v>
      </c>
    </row>
    <row r="63" spans="1:21" x14ac:dyDescent="0.2">
      <c r="A63" s="16" t="s">
        <v>175</v>
      </c>
      <c r="B63" s="4">
        <v>1107800</v>
      </c>
      <c r="C63" s="4">
        <v>721500</v>
      </c>
      <c r="D63" s="4">
        <v>386300</v>
      </c>
      <c r="E63" s="4">
        <v>10999660000</v>
      </c>
      <c r="F63" s="4">
        <f t="shared" si="0"/>
        <v>41280970000</v>
      </c>
      <c r="R63" s="5">
        <v>-6.8499999999999991E-2</v>
      </c>
      <c r="S63" s="4">
        <v>12676341</v>
      </c>
      <c r="T63" s="4">
        <f t="shared" si="2"/>
        <v>7677412.5</v>
      </c>
      <c r="U63" s="4">
        <f t="shared" si="3"/>
        <v>5712612</v>
      </c>
    </row>
    <row r="64" spans="1:21" x14ac:dyDescent="0.2">
      <c r="A64" s="16" t="s">
        <v>174</v>
      </c>
      <c r="B64" s="4">
        <v>897300</v>
      </c>
      <c r="C64" s="4">
        <v>849500</v>
      </c>
      <c r="D64" s="4">
        <v>47800</v>
      </c>
      <c r="E64" s="4">
        <v>1535060000</v>
      </c>
      <c r="F64" s="4">
        <f t="shared" si="0"/>
        <v>30281310000</v>
      </c>
      <c r="R64" s="5">
        <v>-1.9199999999999998E-2</v>
      </c>
      <c r="S64" s="4">
        <v>7187279</v>
      </c>
      <c r="T64" s="4">
        <f t="shared" si="2"/>
        <v>5990503</v>
      </c>
      <c r="U64" s="4">
        <f t="shared" si="3"/>
        <v>5712612</v>
      </c>
    </row>
    <row r="65" spans="1:21" x14ac:dyDescent="0.2">
      <c r="A65" s="16" t="s">
        <v>173</v>
      </c>
      <c r="B65" s="4">
        <v>1136200</v>
      </c>
      <c r="C65" s="4">
        <v>212300</v>
      </c>
      <c r="D65" s="4">
        <v>923900</v>
      </c>
      <c r="E65" s="4">
        <v>28593820000</v>
      </c>
      <c r="F65" s="4">
        <f t="shared" si="0"/>
        <v>28746250000</v>
      </c>
      <c r="R65" s="5">
        <v>2.7999999999999997E-2</v>
      </c>
      <c r="S65" s="4">
        <v>5712612</v>
      </c>
      <c r="T65" s="4">
        <f t="shared" si="2"/>
        <v>7449916</v>
      </c>
      <c r="U65" s="4">
        <f t="shared" si="3"/>
        <v>6478303</v>
      </c>
    </row>
    <row r="66" spans="1:21" x14ac:dyDescent="0.2">
      <c r="A66" s="16" t="s">
        <v>172</v>
      </c>
      <c r="B66" s="4">
        <v>1401900</v>
      </c>
      <c r="C66" s="4">
        <v>537500</v>
      </c>
      <c r="D66" s="4">
        <v>864400</v>
      </c>
      <c r="E66" s="4">
        <v>26394060000</v>
      </c>
      <c r="F66" s="4">
        <f t="shared" si="0"/>
        <v>152430000</v>
      </c>
      <c r="R66" s="5">
        <v>0</v>
      </c>
      <c r="S66" s="4">
        <v>6478303</v>
      </c>
      <c r="T66" s="4">
        <f t="shared" si="2"/>
        <v>6151991.5</v>
      </c>
      <c r="U66" s="4">
        <f t="shared" si="3"/>
        <v>6993878</v>
      </c>
    </row>
    <row r="67" spans="1:21" x14ac:dyDescent="0.2">
      <c r="A67" s="16" t="s">
        <v>171</v>
      </c>
      <c r="B67" s="4">
        <v>539600</v>
      </c>
      <c r="C67" s="4">
        <v>644400</v>
      </c>
      <c r="D67" s="4">
        <v>-104800</v>
      </c>
      <c r="E67" s="4">
        <v>-3052690000</v>
      </c>
      <c r="F67" s="4">
        <f t="shared" si="0"/>
        <v>-26241630000</v>
      </c>
      <c r="R67" s="5">
        <v>3.5799999999999998E-2</v>
      </c>
      <c r="S67" s="4">
        <v>6993878</v>
      </c>
      <c r="T67" s="4">
        <f t="shared" si="2"/>
        <v>7157859</v>
      </c>
      <c r="U67" s="4">
        <f t="shared" si="3"/>
        <v>8897481</v>
      </c>
    </row>
    <row r="68" spans="1:21" x14ac:dyDescent="0.2">
      <c r="A68" s="16" t="s">
        <v>170</v>
      </c>
      <c r="B68" s="4">
        <v>1515200</v>
      </c>
      <c r="C68" s="4">
        <v>888600</v>
      </c>
      <c r="D68" s="4">
        <v>626600</v>
      </c>
      <c r="E68" s="4">
        <v>18678110000</v>
      </c>
      <c r="F68" s="4">
        <f t="shared" si="0"/>
        <v>-23188940000</v>
      </c>
      <c r="R68" s="5">
        <v>-3.2899999999999999E-2</v>
      </c>
      <c r="S68" s="4">
        <v>8897481</v>
      </c>
      <c r="T68" s="4">
        <f t="shared" si="2"/>
        <v>9091955</v>
      </c>
      <c r="U68" s="4">
        <f t="shared" si="3"/>
        <v>8167546</v>
      </c>
    </row>
    <row r="69" spans="1:21" x14ac:dyDescent="0.2">
      <c r="A69" s="16" t="s">
        <v>169</v>
      </c>
      <c r="B69" s="4">
        <v>427800</v>
      </c>
      <c r="C69" s="4">
        <v>59366</v>
      </c>
      <c r="D69" s="4">
        <v>368434</v>
      </c>
      <c r="E69" s="4">
        <v>11307700000</v>
      </c>
      <c r="F69" s="4">
        <f t="shared" si="0"/>
        <v>-41867050000</v>
      </c>
      <c r="R69" s="5">
        <v>-1.1399999999999999E-2</v>
      </c>
      <c r="S69" s="4">
        <v>11398505</v>
      </c>
      <c r="T69" s="4">
        <f t="shared" si="2"/>
        <v>9423796.5</v>
      </c>
      <c r="U69" s="4">
        <f t="shared" si="3"/>
        <v>6268394</v>
      </c>
    </row>
    <row r="70" spans="1:21" x14ac:dyDescent="0.2">
      <c r="A70" s="16" t="s">
        <v>168</v>
      </c>
      <c r="B70" s="4">
        <v>270600</v>
      </c>
      <c r="C70" s="4">
        <v>658600</v>
      </c>
      <c r="D70" s="4">
        <v>-388000</v>
      </c>
      <c r="E70" s="4">
        <v>-12936110000</v>
      </c>
      <c r="F70" s="4">
        <f t="shared" si="0"/>
        <v>-53174750000</v>
      </c>
      <c r="R70" s="5">
        <v>-6.9599999999999995E-2</v>
      </c>
      <c r="S70" s="4">
        <v>11246808</v>
      </c>
      <c r="T70" s="4">
        <f t="shared" si="2"/>
        <v>11138800.5</v>
      </c>
      <c r="U70" s="4">
        <f t="shared" si="3"/>
        <v>6268394</v>
      </c>
    </row>
    <row r="71" spans="1:21" x14ac:dyDescent="0.2">
      <c r="A71" s="16" t="s">
        <v>167</v>
      </c>
      <c r="B71" s="4">
        <v>401800</v>
      </c>
      <c r="C71" s="4">
        <v>911693</v>
      </c>
      <c r="D71" s="4">
        <v>-509893</v>
      </c>
      <c r="E71" s="4">
        <v>-17057590000</v>
      </c>
      <c r="F71" s="4">
        <f t="shared" si="0"/>
        <v>-40238640000</v>
      </c>
      <c r="R71" s="5">
        <v>-9.0000000000000011E-3</v>
      </c>
      <c r="S71" s="4">
        <v>11177182</v>
      </c>
      <c r="T71" s="4">
        <f>AVERAGE(S72,S81)</f>
        <v>8746733</v>
      </c>
      <c r="U71" s="4">
        <f t="shared" si="3"/>
        <v>5310105</v>
      </c>
    </row>
    <row r="72" spans="1:21" x14ac:dyDescent="0.2">
      <c r="A72" s="16" t="s">
        <v>166</v>
      </c>
      <c r="B72" s="4">
        <v>928800</v>
      </c>
      <c r="C72" s="4">
        <v>532300</v>
      </c>
      <c r="D72" s="4">
        <v>396500</v>
      </c>
      <c r="E72" s="4">
        <v>12896790000</v>
      </c>
      <c r="F72" s="4">
        <f t="shared" si="0"/>
        <v>-23181050000</v>
      </c>
      <c r="R72" s="5">
        <v>2.7799999999999998E-2</v>
      </c>
      <c r="S72" s="4">
        <v>13165628</v>
      </c>
      <c r="U72" s="4">
        <f t="shared" si="3"/>
        <v>5310105</v>
      </c>
    </row>
    <row r="73" spans="1:21" x14ac:dyDescent="0.2">
      <c r="A73" s="16" t="s">
        <v>165</v>
      </c>
      <c r="B73" s="4">
        <v>505200</v>
      </c>
      <c r="C73" s="4">
        <v>609500</v>
      </c>
      <c r="D73" s="4">
        <v>-104300</v>
      </c>
      <c r="E73" s="4">
        <v>-3391390000</v>
      </c>
      <c r="F73" s="4">
        <f t="shared" si="0"/>
        <v>-36077840000</v>
      </c>
      <c r="R73" s="5">
        <v>1.2500000000000001E-2</v>
      </c>
      <c r="S73" s="4">
        <v>8167546</v>
      </c>
      <c r="U73" s="4">
        <f t="shared" ref="U73:U75" si="4">MIN(S74:S78)</f>
        <v>5310105</v>
      </c>
    </row>
    <row r="74" spans="1:21" x14ac:dyDescent="0.2">
      <c r="A74" s="16" t="s">
        <v>164</v>
      </c>
      <c r="B74" s="4">
        <v>587300</v>
      </c>
      <c r="C74" s="4">
        <v>762600</v>
      </c>
      <c r="D74" s="4">
        <v>-175300</v>
      </c>
      <c r="E74" s="4">
        <v>-5572350000</v>
      </c>
      <c r="F74" s="4">
        <f t="shared" si="0"/>
        <v>-32686450000</v>
      </c>
      <c r="R74" s="5">
        <v>1.2699999999999999E-2</v>
      </c>
      <c r="S74" s="4">
        <v>6268394</v>
      </c>
      <c r="U74" s="4">
        <f t="shared" si="4"/>
        <v>5310105</v>
      </c>
    </row>
    <row r="75" spans="1:21" x14ac:dyDescent="0.2">
      <c r="A75" s="16" t="s">
        <v>163</v>
      </c>
      <c r="B75" s="4">
        <v>40000</v>
      </c>
      <c r="C75" s="4">
        <v>43400</v>
      </c>
      <c r="D75" s="4">
        <v>-3400</v>
      </c>
      <c r="E75" s="4">
        <v>-112120000</v>
      </c>
      <c r="F75" s="4">
        <f t="shared" si="0"/>
        <v>-27114100000</v>
      </c>
      <c r="R75" s="5">
        <v>-1.5E-3</v>
      </c>
      <c r="S75" s="4">
        <v>8421529</v>
      </c>
      <c r="U75" s="4">
        <f t="shared" si="4"/>
        <v>5310105</v>
      </c>
    </row>
    <row r="76" spans="1:21" x14ac:dyDescent="0.2">
      <c r="A76" s="16" t="s">
        <v>162</v>
      </c>
      <c r="B76" s="4">
        <v>184400</v>
      </c>
      <c r="C76" s="4">
        <v>261000</v>
      </c>
      <c r="D76" s="4">
        <v>-76600</v>
      </c>
      <c r="E76" s="4">
        <v>-2479350000</v>
      </c>
      <c r="F76" s="4">
        <f t="shared" si="0"/>
        <v>-27001980000</v>
      </c>
      <c r="R76" s="5">
        <v>0</v>
      </c>
      <c r="S76" s="4">
        <v>5310105</v>
      </c>
      <c r="U76" s="4">
        <f>MIN(S77:S81)</f>
        <v>4327838</v>
      </c>
    </row>
    <row r="77" spans="1:21" x14ac:dyDescent="0.2">
      <c r="A77" s="16" t="s">
        <v>161</v>
      </c>
      <c r="B77" s="4">
        <v>282700</v>
      </c>
      <c r="C77" s="4">
        <v>234100</v>
      </c>
      <c r="D77" s="4">
        <v>48600</v>
      </c>
      <c r="E77" s="4">
        <v>1529180000</v>
      </c>
      <c r="F77" s="4">
        <f t="shared" si="0"/>
        <v>-24522630000</v>
      </c>
      <c r="R77" s="5">
        <v>2.76E-2</v>
      </c>
      <c r="S77" s="4">
        <v>5418237</v>
      </c>
    </row>
    <row r="78" spans="1:21" x14ac:dyDescent="0.2">
      <c r="A78" s="16" t="s">
        <v>160</v>
      </c>
      <c r="B78" s="4">
        <v>31820</v>
      </c>
      <c r="C78" s="4">
        <v>363100</v>
      </c>
      <c r="D78" s="4">
        <v>-331280</v>
      </c>
      <c r="E78" s="4">
        <v>-10332730000</v>
      </c>
      <c r="F78" s="4">
        <f t="shared" si="0"/>
        <v>-26051810000</v>
      </c>
      <c r="R78" s="5">
        <v>6.6E-3</v>
      </c>
      <c r="S78" s="4">
        <v>6785405</v>
      </c>
    </row>
    <row r="79" spans="1:21" x14ac:dyDescent="0.2">
      <c r="A79" s="16" t="s">
        <v>159</v>
      </c>
      <c r="B79" s="4">
        <v>961000</v>
      </c>
      <c r="C79" s="4">
        <v>1364800</v>
      </c>
      <c r="D79" s="4">
        <v>-403800</v>
      </c>
      <c r="E79" s="4">
        <v>-12870320000</v>
      </c>
      <c r="F79" s="4">
        <f t="shared" si="0"/>
        <v>-15719080000</v>
      </c>
      <c r="R79" s="5">
        <v>1.1599999999999999E-2</v>
      </c>
      <c r="S79" s="4">
        <v>7600785</v>
      </c>
    </row>
    <row r="80" spans="1:21" x14ac:dyDescent="0.2">
      <c r="A80" s="16" t="s">
        <v>158</v>
      </c>
      <c r="B80" s="4">
        <v>641450</v>
      </c>
      <c r="C80" s="4">
        <v>767600</v>
      </c>
      <c r="D80" s="4">
        <v>-126150</v>
      </c>
      <c r="E80" s="4">
        <v>-4238840000</v>
      </c>
      <c r="F80" s="4">
        <f>E80+F81</f>
        <v>-2848760000</v>
      </c>
      <c r="R80" s="5">
        <v>-6.3399999999999998E-2</v>
      </c>
      <c r="S80" s="4">
        <v>11100419</v>
      </c>
    </row>
    <row r="81" spans="1:22" x14ac:dyDescent="0.2">
      <c r="A81" s="16" t="s">
        <v>157</v>
      </c>
      <c r="B81" s="4">
        <v>146900</v>
      </c>
      <c r="C81" s="4">
        <v>104221</v>
      </c>
      <c r="D81" s="4">
        <v>42679</v>
      </c>
      <c r="E81" s="4">
        <v>1390080000</v>
      </c>
      <c r="F81" s="4">
        <f>E81</f>
        <v>1390080000</v>
      </c>
      <c r="R81" s="5">
        <v>6.3E-3</v>
      </c>
      <c r="S81" s="4">
        <v>4327838</v>
      </c>
    </row>
    <row r="82" spans="1:22" x14ac:dyDescent="0.2">
      <c r="A82" s="2"/>
      <c r="B82" s="4"/>
      <c r="C82" s="4"/>
      <c r="D82" s="4"/>
      <c r="E82" s="4"/>
      <c r="F82" s="4">
        <f>E82</f>
        <v>0</v>
      </c>
      <c r="G82" s="4"/>
      <c r="H82" s="4"/>
      <c r="I82" s="4"/>
      <c r="J82" s="4"/>
      <c r="K82" s="4"/>
      <c r="L82" s="4"/>
      <c r="M82" s="4"/>
      <c r="N82" s="4"/>
      <c r="O82" s="4"/>
      <c r="P82" s="4"/>
      <c r="Q82" s="4"/>
      <c r="R82" s="4"/>
      <c r="S82" s="4"/>
      <c r="T82" s="5"/>
      <c r="U82" s="5"/>
      <c r="V82" s="5"/>
    </row>
    <row r="83" spans="1:22" x14ac:dyDescent="0.2">
      <c r="A83" s="2"/>
      <c r="B83" s="4"/>
      <c r="C83" s="4"/>
      <c r="D83" s="4"/>
      <c r="E83" s="4"/>
      <c r="F83" s="4"/>
      <c r="G83" s="4"/>
      <c r="H83" s="4"/>
      <c r="I83" s="4"/>
      <c r="J83" s="4"/>
      <c r="K83" s="4"/>
      <c r="L83" s="4"/>
      <c r="M83" s="4"/>
      <c r="N83" s="4"/>
      <c r="O83" s="4"/>
      <c r="P83" s="4"/>
      <c r="Q83" s="4"/>
      <c r="R83" s="4"/>
      <c r="S83" s="4"/>
      <c r="T83" s="5"/>
      <c r="U83" s="5"/>
      <c r="V83" s="5"/>
    </row>
    <row r="84" spans="1:22" x14ac:dyDescent="0.2">
      <c r="A84" s="2"/>
      <c r="B84" s="4"/>
      <c r="C84" s="4"/>
      <c r="D84" s="4"/>
      <c r="E84" s="4"/>
      <c r="F84" s="4"/>
      <c r="G84" s="4"/>
      <c r="H84" s="4"/>
      <c r="I84" s="4"/>
      <c r="J84" s="4"/>
      <c r="K84" s="4"/>
      <c r="L84" s="4"/>
      <c r="M84" s="4"/>
      <c r="N84" s="4"/>
      <c r="O84" s="4"/>
      <c r="P84" s="4"/>
      <c r="Q84" s="4"/>
      <c r="R84" s="4"/>
      <c r="S84" s="4"/>
      <c r="T84" s="5"/>
      <c r="U84" s="5"/>
      <c r="V84" s="5"/>
    </row>
    <row r="85" spans="1:22" x14ac:dyDescent="0.2">
      <c r="A85" s="2"/>
      <c r="B85" s="4"/>
      <c r="C85" s="4"/>
      <c r="D85" s="4"/>
      <c r="E85" s="4"/>
      <c r="F85" s="4"/>
      <c r="G85" s="4"/>
      <c r="H85" s="4"/>
      <c r="I85" s="4"/>
      <c r="J85" s="4"/>
      <c r="K85" s="4"/>
      <c r="L85" s="4"/>
      <c r="M85" s="4"/>
      <c r="N85" s="4"/>
      <c r="O85" s="4"/>
      <c r="P85" s="4"/>
      <c r="Q85" s="4"/>
      <c r="R85" s="4"/>
      <c r="S85" s="4"/>
      <c r="T85" s="5"/>
      <c r="U85" s="5"/>
      <c r="V85" s="5"/>
    </row>
    <row r="86" spans="1:22" x14ac:dyDescent="0.2">
      <c r="A86" s="2"/>
      <c r="B86" s="4"/>
      <c r="C86" s="4"/>
      <c r="D86" s="4"/>
      <c r="E86" s="4"/>
      <c r="F86" s="4"/>
      <c r="G86" s="4"/>
      <c r="H86" s="4"/>
      <c r="I86" s="4"/>
      <c r="J86" s="4"/>
      <c r="K86" s="4"/>
      <c r="L86" s="4"/>
      <c r="M86" s="4"/>
      <c r="N86" s="4"/>
      <c r="O86" s="4"/>
      <c r="P86" s="4"/>
      <c r="Q86" s="4"/>
      <c r="R86" s="4"/>
      <c r="S86" s="4"/>
      <c r="T86" s="5"/>
      <c r="U86" s="5"/>
      <c r="V86" s="5"/>
    </row>
    <row r="87" spans="1:22" x14ac:dyDescent="0.2">
      <c r="A87" s="2"/>
      <c r="B87" s="4"/>
      <c r="C87" s="4"/>
      <c r="D87" s="4"/>
      <c r="E87" s="4"/>
      <c r="F87" s="4"/>
      <c r="G87" s="4"/>
      <c r="H87" s="4"/>
      <c r="I87" s="4"/>
      <c r="J87" s="4"/>
      <c r="K87" s="4"/>
      <c r="L87" s="4"/>
      <c r="M87" s="4"/>
      <c r="N87" s="4"/>
      <c r="O87" s="4"/>
      <c r="P87" s="4"/>
      <c r="Q87" s="4"/>
      <c r="R87" s="4"/>
      <c r="S87" s="4"/>
      <c r="T87" s="5"/>
      <c r="U87" s="5"/>
      <c r="V87" s="5"/>
    </row>
    <row r="88" spans="1:22" x14ac:dyDescent="0.2">
      <c r="A88" s="2"/>
      <c r="B88" s="4"/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5"/>
      <c r="U88" s="5"/>
      <c r="V88" s="5"/>
    </row>
    <row r="89" spans="1:22" x14ac:dyDescent="0.2">
      <c r="A89" s="2"/>
      <c r="B89" s="4"/>
      <c r="C89" s="4"/>
      <c r="D89" s="4"/>
      <c r="E89" s="4"/>
      <c r="F89" s="4"/>
      <c r="G89" s="4"/>
      <c r="H89" s="4"/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  <c r="T89" s="5"/>
      <c r="U89" s="5"/>
      <c r="V89" s="5"/>
    </row>
    <row r="90" spans="1:22" x14ac:dyDescent="0.2">
      <c r="A90" s="2"/>
      <c r="B90" s="4"/>
      <c r="C90" s="4"/>
      <c r="D90" s="4"/>
      <c r="E90" s="4"/>
      <c r="F90" s="4"/>
      <c r="G90" s="4"/>
      <c r="H90" s="4"/>
      <c r="I90" s="4"/>
      <c r="J90" s="4"/>
      <c r="K90" s="4"/>
      <c r="L90" s="4"/>
      <c r="M90" s="4"/>
      <c r="N90" s="4"/>
      <c r="O90" s="4"/>
      <c r="P90" s="4"/>
      <c r="Q90" s="4"/>
      <c r="R90" s="4"/>
      <c r="S90" s="4"/>
      <c r="T90" s="5"/>
      <c r="U90" s="5"/>
      <c r="V90" s="5"/>
    </row>
    <row r="91" spans="1:22" x14ac:dyDescent="0.2">
      <c r="A91" s="2"/>
      <c r="B91" s="4"/>
      <c r="C91" s="4"/>
      <c r="D91" s="4"/>
      <c r="E91" s="4"/>
      <c r="F91" s="4"/>
      <c r="G91" s="4"/>
      <c r="H91" s="4"/>
      <c r="I91" s="4"/>
      <c r="J91" s="4"/>
      <c r="K91" s="4"/>
      <c r="L91" s="4"/>
      <c r="M91" s="4"/>
      <c r="N91" s="4"/>
      <c r="O91" s="4"/>
      <c r="P91" s="4"/>
      <c r="Q91" s="4"/>
      <c r="R91" s="4"/>
      <c r="S91" s="4"/>
      <c r="T91" s="5"/>
      <c r="U91" s="5"/>
      <c r="V91" s="5"/>
    </row>
    <row r="92" spans="1:22" x14ac:dyDescent="0.2">
      <c r="A92" s="6"/>
      <c r="B92" s="4"/>
      <c r="C92" s="4"/>
      <c r="D92" s="4"/>
      <c r="E92" s="4"/>
      <c r="F92" s="4"/>
      <c r="G92" s="4"/>
      <c r="H92" s="4"/>
      <c r="I92" s="4"/>
      <c r="J92" s="4"/>
      <c r="K92" s="4"/>
      <c r="L92" s="4"/>
      <c r="M92" s="4"/>
      <c r="N92" s="4"/>
      <c r="O92" s="4"/>
      <c r="P92" s="4"/>
      <c r="Q92" s="4"/>
      <c r="R92" s="4"/>
      <c r="S92" s="4"/>
      <c r="T92" s="5"/>
      <c r="U92" s="5"/>
      <c r="V92" s="5"/>
    </row>
    <row r="93" spans="1:22" x14ac:dyDescent="0.2">
      <c r="A93" s="6"/>
      <c r="B93" s="4"/>
      <c r="C93" s="4"/>
      <c r="D93" s="4"/>
      <c r="E93" s="4"/>
      <c r="F93" s="4"/>
      <c r="G93" s="4"/>
      <c r="H93" s="4"/>
      <c r="I93" s="4"/>
      <c r="J93" s="4"/>
      <c r="K93" s="4"/>
      <c r="L93" s="4"/>
      <c r="M93" s="4"/>
      <c r="N93" s="4"/>
      <c r="O93" s="4"/>
      <c r="P93" s="4"/>
      <c r="Q93" s="4"/>
      <c r="R93" s="4"/>
      <c r="S93" s="4"/>
      <c r="T93" s="5"/>
      <c r="U93" s="5"/>
      <c r="V93" s="5"/>
    </row>
    <row r="94" spans="1:22" x14ac:dyDescent="0.2">
      <c r="A94" s="6"/>
      <c r="B94" s="4"/>
      <c r="C94" s="4"/>
      <c r="D94" s="4"/>
      <c r="E94" s="4"/>
      <c r="F94" s="4"/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5"/>
      <c r="U94" s="5"/>
      <c r="V94" s="5"/>
    </row>
    <row r="95" spans="1:22" x14ac:dyDescent="0.2">
      <c r="A95" s="6"/>
      <c r="B95" s="4"/>
      <c r="C95" s="4"/>
      <c r="D95" s="4"/>
      <c r="E95" s="4"/>
      <c r="F95" s="4"/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5"/>
      <c r="U95" s="5"/>
      <c r="V95" s="5"/>
    </row>
    <row r="96" spans="1:22" x14ac:dyDescent="0.2">
      <c r="A96" s="6"/>
      <c r="B96" s="4"/>
      <c r="C96" s="4"/>
      <c r="D96" s="4"/>
      <c r="E96" s="4"/>
      <c r="F96" s="4"/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5"/>
      <c r="U96" s="5"/>
      <c r="V96" s="5"/>
    </row>
    <row r="97" spans="1:22" x14ac:dyDescent="0.2">
      <c r="A97" s="6"/>
      <c r="B97" s="4"/>
      <c r="C97" s="4"/>
      <c r="D97" s="4"/>
      <c r="E97" s="4"/>
      <c r="F97" s="4"/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5"/>
      <c r="U97" s="5"/>
      <c r="V97" s="5"/>
    </row>
    <row r="98" spans="1:22" x14ac:dyDescent="0.2">
      <c r="A98" s="6"/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5"/>
      <c r="U98" s="5"/>
      <c r="V98" s="5"/>
    </row>
    <row r="99" spans="1:22" x14ac:dyDescent="0.2">
      <c r="A99" s="6"/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5"/>
      <c r="U99" s="5"/>
      <c r="V99" s="5"/>
    </row>
    <row r="100" spans="1:22" x14ac:dyDescent="0.2">
      <c r="A100" s="6"/>
      <c r="B100" s="4"/>
      <c r="C100" s="4"/>
      <c r="D100" s="4"/>
      <c r="E100" s="4"/>
      <c r="F100" s="4"/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5"/>
      <c r="U100" s="5"/>
      <c r="V100" s="5"/>
    </row>
    <row r="101" spans="1:22" x14ac:dyDescent="0.2">
      <c r="A101" s="6"/>
      <c r="B101" s="4"/>
      <c r="C101" s="4"/>
      <c r="D101" s="4"/>
      <c r="E101" s="4"/>
      <c r="F101" s="4"/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5"/>
      <c r="U101" s="5"/>
      <c r="V101" s="5"/>
    </row>
    <row r="102" spans="1:22" x14ac:dyDescent="0.2">
      <c r="A102" s="2"/>
      <c r="B102" s="4"/>
      <c r="C102" s="4"/>
      <c r="D102" s="4"/>
      <c r="E102" s="4"/>
      <c r="F102" s="4"/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5"/>
      <c r="U102" s="5"/>
      <c r="V102" s="5"/>
    </row>
    <row r="103" spans="1:22" x14ac:dyDescent="0.2">
      <c r="A103" s="2"/>
      <c r="B103" s="4"/>
      <c r="C103" s="4"/>
      <c r="D103" s="4"/>
      <c r="E103" s="4"/>
      <c r="F103" s="4"/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5"/>
      <c r="U103" s="5"/>
      <c r="V103" s="5"/>
    </row>
    <row r="104" spans="1:22" x14ac:dyDescent="0.2">
      <c r="A104" s="6"/>
      <c r="B104" s="4"/>
      <c r="C104" s="4"/>
      <c r="D104" s="4"/>
      <c r="E104" s="4"/>
      <c r="F104" s="4"/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5"/>
      <c r="U104" s="5"/>
      <c r="V104" s="5"/>
    </row>
    <row r="105" spans="1:22" x14ac:dyDescent="0.2">
      <c r="A105" s="6"/>
      <c r="B105" s="4"/>
      <c r="C105" s="4"/>
      <c r="D105" s="4"/>
      <c r="E105" s="4"/>
      <c r="F105" s="4"/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5"/>
      <c r="U105" s="5"/>
      <c r="V105" s="5"/>
    </row>
    <row r="106" spans="1:22" x14ac:dyDescent="0.2">
      <c r="A106" s="6"/>
      <c r="B106" s="4"/>
      <c r="C106" s="4"/>
      <c r="D106" s="4"/>
      <c r="E106" s="4"/>
      <c r="F106" s="4"/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5"/>
      <c r="U106" s="5"/>
      <c r="V106" s="5"/>
    </row>
    <row r="107" spans="1:22" x14ac:dyDescent="0.2">
      <c r="A107" s="6"/>
      <c r="B107" s="4"/>
      <c r="C107" s="4"/>
      <c r="D107" s="4"/>
      <c r="E107" s="4"/>
      <c r="F107" s="4"/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5"/>
      <c r="U107" s="5"/>
      <c r="V107" s="5"/>
    </row>
    <row r="108" spans="1:22" x14ac:dyDescent="0.2">
      <c r="A108" s="6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5"/>
      <c r="U108" s="5"/>
      <c r="V108" s="5"/>
    </row>
    <row r="109" spans="1:22" x14ac:dyDescent="0.2">
      <c r="A109" s="6"/>
      <c r="B109" s="4"/>
      <c r="C109" s="4"/>
      <c r="D109" s="4"/>
      <c r="E109" s="4"/>
      <c r="F109" s="4"/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5"/>
      <c r="U109" s="5"/>
      <c r="V109" s="5"/>
    </row>
    <row r="110" spans="1:22" x14ac:dyDescent="0.2">
      <c r="A110" s="6"/>
      <c r="B110" s="4"/>
      <c r="C110" s="4"/>
      <c r="D110" s="4"/>
      <c r="E110" s="4"/>
      <c r="F110" s="4"/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5"/>
      <c r="U110" s="5"/>
      <c r="V110" s="5"/>
    </row>
    <row r="111" spans="1:22" x14ac:dyDescent="0.2">
      <c r="A111" s="6"/>
      <c r="B111" s="4"/>
      <c r="C111" s="4"/>
      <c r="D111" s="4"/>
      <c r="E111" s="4"/>
      <c r="F111" s="4"/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5"/>
      <c r="U111" s="5"/>
      <c r="V111" s="5"/>
    </row>
    <row r="112" spans="1:22" x14ac:dyDescent="0.2">
      <c r="A112" s="6"/>
      <c r="B112" s="4"/>
      <c r="C112" s="4"/>
      <c r="D112" s="4"/>
      <c r="E112" s="4"/>
      <c r="F112" s="4"/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5"/>
      <c r="U112" s="5"/>
      <c r="V112" s="5"/>
    </row>
    <row r="113" spans="1:22" x14ac:dyDescent="0.2">
      <c r="A113" s="6"/>
      <c r="B113" s="4"/>
      <c r="C113" s="4"/>
      <c r="D113" s="4"/>
      <c r="E113" s="4"/>
      <c r="F113" s="4"/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5"/>
      <c r="U113" s="5"/>
      <c r="V113" s="5"/>
    </row>
    <row r="114" spans="1:22" x14ac:dyDescent="0.2">
      <c r="A114" s="6"/>
      <c r="B114" s="4"/>
      <c r="C114" s="4"/>
      <c r="D114" s="4"/>
      <c r="E114" s="4"/>
      <c r="F114" s="4"/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5"/>
      <c r="U114" s="5"/>
      <c r="V114" s="5"/>
    </row>
    <row r="115" spans="1:22" x14ac:dyDescent="0.2">
      <c r="A115" s="6"/>
      <c r="B115" s="4"/>
      <c r="C115" s="4"/>
      <c r="D115" s="4"/>
      <c r="E115" s="4"/>
      <c r="F115" s="4"/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5"/>
      <c r="U115" s="5"/>
      <c r="V115" s="5"/>
    </row>
    <row r="116" spans="1:22" x14ac:dyDescent="0.2">
      <c r="A116" s="6"/>
      <c r="B116" s="4"/>
      <c r="C116" s="4"/>
      <c r="D116" s="4"/>
      <c r="E116" s="4"/>
      <c r="F116" s="4"/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5"/>
      <c r="U116" s="5"/>
      <c r="V116" s="5"/>
    </row>
    <row r="117" spans="1:22" x14ac:dyDescent="0.2">
      <c r="A117" s="2"/>
      <c r="B117" s="4"/>
      <c r="C117" s="4"/>
      <c r="D117" s="4"/>
      <c r="E117" s="4"/>
      <c r="F117" s="4"/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5"/>
      <c r="U117" s="5"/>
      <c r="V117" s="5"/>
    </row>
    <row r="118" spans="1:22" x14ac:dyDescent="0.2">
      <c r="A118" s="2"/>
      <c r="B118" s="4"/>
      <c r="C118" s="4"/>
      <c r="D118" s="4"/>
      <c r="E118" s="4"/>
      <c r="F118" s="4"/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5"/>
      <c r="U118" s="5"/>
      <c r="V118" s="5"/>
    </row>
    <row r="119" spans="1:22" x14ac:dyDescent="0.2">
      <c r="A119" s="2"/>
      <c r="B119" s="4"/>
      <c r="C119" s="4"/>
      <c r="D119" s="4"/>
      <c r="E119" s="4"/>
      <c r="F119" s="4"/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5"/>
      <c r="U119" s="5"/>
      <c r="V119" s="5"/>
    </row>
    <row r="120" spans="1:22" x14ac:dyDescent="0.2">
      <c r="A120" s="2"/>
      <c r="B120" s="4"/>
      <c r="C120" s="4"/>
      <c r="D120" s="4"/>
      <c r="E120" s="4"/>
      <c r="F120" s="4"/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5"/>
      <c r="U120" s="5"/>
      <c r="V120" s="5"/>
    </row>
    <row r="121" spans="1:22" x14ac:dyDescent="0.2">
      <c r="A121" s="2"/>
      <c r="B121" s="4"/>
      <c r="C121" s="4"/>
      <c r="D121" s="4"/>
      <c r="E121" s="4"/>
      <c r="F121" s="4"/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5"/>
      <c r="U121" s="5"/>
      <c r="V121" s="5"/>
    </row>
    <row r="122" spans="1:22" x14ac:dyDescent="0.2">
      <c r="A122" s="2"/>
      <c r="B122" s="4"/>
      <c r="C122" s="4"/>
      <c r="D122" s="4"/>
      <c r="E122" s="4"/>
      <c r="F122" s="4"/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5"/>
      <c r="U122" s="5"/>
      <c r="V122" s="5"/>
    </row>
    <row r="123" spans="1:22" x14ac:dyDescent="0.2">
      <c r="A123" s="2"/>
      <c r="B123" s="4"/>
      <c r="C123" s="4"/>
      <c r="D123" s="4"/>
      <c r="E123" s="4"/>
      <c r="F123" s="4"/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5"/>
      <c r="U123" s="5"/>
      <c r="V123" s="5"/>
    </row>
    <row r="124" spans="1:22" x14ac:dyDescent="0.2">
      <c r="A124" s="2"/>
      <c r="B124" s="4"/>
      <c r="C124" s="4"/>
      <c r="D124" s="4"/>
      <c r="E124" s="4"/>
      <c r="F124" s="4"/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5"/>
      <c r="U124" s="5"/>
      <c r="V124" s="5"/>
    </row>
    <row r="125" spans="1:22" x14ac:dyDescent="0.2">
      <c r="A125" s="2"/>
      <c r="B125" s="4"/>
      <c r="C125" s="4"/>
      <c r="D125" s="4"/>
      <c r="E125" s="4"/>
      <c r="F125" s="4"/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5"/>
      <c r="U125" s="5"/>
      <c r="V125" s="5"/>
    </row>
    <row r="126" spans="1:22" x14ac:dyDescent="0.2">
      <c r="A126" s="2"/>
      <c r="B126" s="4"/>
      <c r="C126" s="4"/>
      <c r="D126" s="4"/>
      <c r="E126" s="4"/>
      <c r="F126" s="4"/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5"/>
      <c r="U126" s="5"/>
      <c r="V126" s="5"/>
    </row>
    <row r="127" spans="1:22" x14ac:dyDescent="0.2">
      <c r="A127" s="2"/>
      <c r="B127" s="4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5"/>
      <c r="U127" s="5"/>
      <c r="V127" s="5"/>
    </row>
    <row r="128" spans="1:22" x14ac:dyDescent="0.2">
      <c r="A128" s="2"/>
      <c r="B128" s="4"/>
      <c r="C128" s="4"/>
      <c r="D128" s="4"/>
      <c r="E128" s="4"/>
      <c r="F128" s="4"/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5"/>
      <c r="U128" s="5"/>
      <c r="V128" s="5"/>
    </row>
    <row r="129" spans="1:22" x14ac:dyDescent="0.2">
      <c r="A129" s="2"/>
      <c r="B129" s="4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5"/>
      <c r="U129" s="5"/>
      <c r="V129" s="5"/>
    </row>
    <row r="130" spans="1:22" x14ac:dyDescent="0.2">
      <c r="A130" s="2"/>
      <c r="B130" s="4"/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5"/>
      <c r="U130" s="5"/>
      <c r="V130" s="5"/>
    </row>
    <row r="131" spans="1:22" x14ac:dyDescent="0.2">
      <c r="A131" s="2"/>
      <c r="B131" s="4"/>
      <c r="C131" s="4"/>
      <c r="D131" s="4"/>
      <c r="E131" s="4"/>
      <c r="F131" s="4"/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5"/>
      <c r="U131" s="5"/>
      <c r="V131" s="5"/>
    </row>
    <row r="132" spans="1:22" x14ac:dyDescent="0.2">
      <c r="A132" s="2"/>
      <c r="B132" s="4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5"/>
      <c r="U132" s="5"/>
      <c r="V132" s="5"/>
    </row>
    <row r="133" spans="1:22" x14ac:dyDescent="0.2">
      <c r="A133" s="2"/>
      <c r="B133" s="4"/>
      <c r="C133" s="4"/>
      <c r="D133" s="4"/>
      <c r="E133" s="4"/>
      <c r="F133" s="4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5"/>
    </row>
    <row r="134" spans="1:22" x14ac:dyDescent="0.2">
      <c r="A134" s="2"/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8"/>
    </row>
    <row r="135" spans="1:22" x14ac:dyDescent="0.2">
      <c r="A135" s="2"/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8"/>
    </row>
    <row r="136" spans="1:22" x14ac:dyDescent="0.2">
      <c r="A136" s="2"/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8"/>
    </row>
    <row r="137" spans="1:22" x14ac:dyDescent="0.2">
      <c r="A137" s="6"/>
      <c r="B137" s="4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5"/>
      <c r="U137" s="5"/>
      <c r="V137" s="8"/>
    </row>
    <row r="138" spans="1:22" x14ac:dyDescent="0.2">
      <c r="A138" s="6"/>
      <c r="B138" s="4"/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5"/>
      <c r="U138" s="5"/>
      <c r="V138" s="8"/>
    </row>
    <row r="139" spans="1:22" x14ac:dyDescent="0.2">
      <c r="A139" s="6"/>
      <c r="B139" s="4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5"/>
      <c r="U139" s="5"/>
      <c r="V139" s="8"/>
    </row>
    <row r="140" spans="1:22" x14ac:dyDescent="0.2">
      <c r="A140" s="6"/>
      <c r="B140" s="4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5"/>
      <c r="U140" s="5"/>
      <c r="V140" s="8"/>
    </row>
    <row r="141" spans="1:22" x14ac:dyDescent="0.2">
      <c r="A141" s="6"/>
      <c r="B141" s="4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5"/>
      <c r="U141" s="5"/>
      <c r="V141" s="8"/>
    </row>
    <row r="142" spans="1:22" x14ac:dyDescent="0.2">
      <c r="A142" s="2"/>
      <c r="B142" s="4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5"/>
      <c r="U142" s="5"/>
      <c r="V142" s="8"/>
    </row>
    <row r="143" spans="1:22" x14ac:dyDescent="0.2">
      <c r="A143" s="2"/>
      <c r="B143" s="4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5"/>
      <c r="U143" s="5"/>
      <c r="V143" s="8"/>
    </row>
    <row r="144" spans="1:22" x14ac:dyDescent="0.2">
      <c r="A144" s="2"/>
      <c r="B144" s="4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5"/>
      <c r="U144" s="5"/>
      <c r="V144" s="8"/>
    </row>
    <row r="145" spans="1:22" x14ac:dyDescent="0.2">
      <c r="A145" s="2"/>
      <c r="B145" s="4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5"/>
      <c r="U145" s="5"/>
      <c r="V145" s="8"/>
    </row>
    <row r="146" spans="1:22" x14ac:dyDescent="0.2">
      <c r="A146" s="2"/>
      <c r="B146" s="4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5"/>
      <c r="U146" s="5"/>
      <c r="V146" s="8"/>
    </row>
    <row r="172" spans="1:3" x14ac:dyDescent="0.2">
      <c r="A172" t="e" cm="1">
        <f t="array" aca="1" ref="A172" ca="1">INDIRECT("'" &amp; E1 &amp; "'!$A$2:$A$66")</f>
        <v>#REF!</v>
      </c>
      <c r="B172" t="e" cm="1">
        <f t="array" aca="1" ref="B172" ca="1">INDIRECT("'" &amp; E1 &amp; "'!$B$2:$B$66")</f>
        <v>#REF!</v>
      </c>
      <c r="C172" t="e" cm="1">
        <f t="array" aca="1" ref="C172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7B0277-CB8E-A34C-AE68-14D31119012B}">
  <sheetPr codeName="Sheet46"/>
  <dimension ref="A1:V172"/>
  <sheetViews>
    <sheetView workbookViewId="0">
      <pane ySplit="2" topLeftCell="A3" activePane="bottomLeft" state="frozen"/>
      <selection activeCell="N24" sqref="N24"/>
      <selection pane="bottomLeft" activeCell="N24" sqref="N24"/>
    </sheetView>
  </sheetViews>
  <sheetFormatPr baseColWidth="10" defaultRowHeight="16" x14ac:dyDescent="0.2"/>
  <cols>
    <col min="1" max="1" width="21.1640625" customWidth="1"/>
    <col min="2" max="2" width="15.83203125" customWidth="1"/>
    <col min="3" max="3" width="14" customWidth="1"/>
    <col min="4" max="4" width="14.33203125" customWidth="1"/>
    <col min="5" max="5" width="18.5" customWidth="1"/>
    <col min="6" max="6" width="21.5" customWidth="1"/>
    <col min="10" max="10" width="18.33203125" customWidth="1"/>
    <col min="11" max="11" width="16.6640625" customWidth="1"/>
    <col min="18" max="18" width="13" customWidth="1"/>
    <col min="19" max="19" width="16.83203125" customWidth="1"/>
  </cols>
  <sheetData>
    <row r="1" spans="1:22" x14ac:dyDescent="0.2">
      <c r="B1" s="72" t="s">
        <v>5</v>
      </c>
      <c r="C1" s="72"/>
      <c r="D1" s="72"/>
      <c r="E1" s="72"/>
      <c r="F1" s="72"/>
      <c r="G1" s="73" t="s">
        <v>6</v>
      </c>
      <c r="H1" s="73"/>
      <c r="I1" s="73"/>
      <c r="J1" s="73"/>
      <c r="K1" s="73"/>
      <c r="L1" s="74" t="s">
        <v>15</v>
      </c>
      <c r="M1" s="74"/>
      <c r="N1" s="74"/>
      <c r="O1" s="74"/>
      <c r="P1" s="74"/>
      <c r="Q1" s="74"/>
      <c r="R1" s="74"/>
      <c r="S1" s="74"/>
      <c r="T1" s="74"/>
      <c r="U1" s="74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235</v>
      </c>
      <c r="O2" s="1" t="s">
        <v>236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257</v>
      </c>
      <c r="U2" s="1" t="s">
        <v>258</v>
      </c>
      <c r="V2" s="1" t="s">
        <v>237</v>
      </c>
    </row>
    <row r="3" spans="1:22" x14ac:dyDescent="0.2">
      <c r="A3" s="16" t="s">
        <v>294</v>
      </c>
      <c r="B3" s="4">
        <v>2393600</v>
      </c>
      <c r="C3" s="4">
        <v>5501100</v>
      </c>
      <c r="D3" s="4">
        <v>-3107500</v>
      </c>
      <c r="E3" s="4">
        <v>-74323240000</v>
      </c>
      <c r="F3" s="4">
        <f t="shared" ref="F3:F79" si="0">E3+F4</f>
        <v>-1160008370133</v>
      </c>
      <c r="K3">
        <f t="shared" ref="K3:K25" si="1">K4+J3</f>
        <v>11300070000</v>
      </c>
      <c r="L3" s="4">
        <v>1645</v>
      </c>
      <c r="M3" s="4">
        <v>1585</v>
      </c>
      <c r="N3" s="4">
        <v>206</v>
      </c>
      <c r="O3" s="4">
        <v>196</v>
      </c>
      <c r="P3" s="4">
        <v>3045900</v>
      </c>
      <c r="Q3" s="4">
        <v>3080700</v>
      </c>
      <c r="R3" s="5">
        <v>1.2800000000000001E-2</v>
      </c>
      <c r="S3" s="4">
        <v>11209000</v>
      </c>
      <c r="T3" s="4">
        <f t="shared" ref="T3:T70" si="2">AVERAGE(S4,S13)</f>
        <v>5345707.5</v>
      </c>
      <c r="U3" s="4">
        <f t="shared" ref="U3:U72" si="3">MIN(S4:S8)</f>
        <v>2398587</v>
      </c>
      <c r="V3" s="5">
        <v>2.4799999999999999E-2</v>
      </c>
    </row>
    <row r="4" spans="1:22" x14ac:dyDescent="0.2">
      <c r="A4" s="16" t="s">
        <v>293</v>
      </c>
      <c r="B4" s="4">
        <v>1356385</v>
      </c>
      <c r="C4" s="4">
        <v>3683000</v>
      </c>
      <c r="D4" s="4">
        <v>-2326615</v>
      </c>
      <c r="E4" s="4">
        <v>-54414650000</v>
      </c>
      <c r="F4" s="4">
        <f t="shared" si="0"/>
        <v>-1085685130133</v>
      </c>
      <c r="G4" s="4">
        <v>0</v>
      </c>
      <c r="H4" s="4">
        <v>0</v>
      </c>
      <c r="I4" s="4">
        <v>0</v>
      </c>
      <c r="J4" s="4">
        <v>5803205000</v>
      </c>
      <c r="K4">
        <f t="shared" si="1"/>
        <v>11300070000</v>
      </c>
      <c r="L4" s="4">
        <v>2165</v>
      </c>
      <c r="M4" s="4">
        <v>1457</v>
      </c>
      <c r="N4" s="4">
        <v>239</v>
      </c>
      <c r="O4" s="4">
        <v>105</v>
      </c>
      <c r="P4" s="4">
        <v>3873500</v>
      </c>
      <c r="Q4" s="4">
        <v>1984000</v>
      </c>
      <c r="R4" s="5">
        <v>1.0800000000000001E-2</v>
      </c>
      <c r="S4" s="4">
        <v>7389200</v>
      </c>
      <c r="T4" s="4">
        <f t="shared" si="2"/>
        <v>4848182</v>
      </c>
      <c r="U4" s="4">
        <f t="shared" si="3"/>
        <v>2398587</v>
      </c>
      <c r="V4" s="5">
        <v>1.49E-2</v>
      </c>
    </row>
    <row r="5" spans="1:22" x14ac:dyDescent="0.2">
      <c r="A5" s="16" t="s">
        <v>292</v>
      </c>
      <c r="B5" s="4">
        <v>409570</v>
      </c>
      <c r="C5" s="4">
        <v>3651120</v>
      </c>
      <c r="D5" s="4">
        <v>-3241550</v>
      </c>
      <c r="E5" s="4">
        <v>-75402410000</v>
      </c>
      <c r="F5" s="4">
        <f t="shared" si="0"/>
        <v>-1031270480133</v>
      </c>
      <c r="G5" s="4">
        <v>0</v>
      </c>
      <c r="H5" s="4">
        <v>0</v>
      </c>
      <c r="I5" s="4">
        <v>0</v>
      </c>
      <c r="J5" s="4">
        <v>-2240300000</v>
      </c>
      <c r="K5">
        <f t="shared" si="1"/>
        <v>5496865000</v>
      </c>
      <c r="L5" s="4">
        <v>1122</v>
      </c>
      <c r="M5" s="4">
        <v>1767</v>
      </c>
      <c r="N5" s="4">
        <v>112</v>
      </c>
      <c r="O5" s="4">
        <v>153</v>
      </c>
      <c r="P5" s="4">
        <v>1904100</v>
      </c>
      <c r="Q5" s="4">
        <v>2745100</v>
      </c>
      <c r="R5" s="5">
        <v>8.6999999999999994E-3</v>
      </c>
      <c r="S5" s="4">
        <v>4901698</v>
      </c>
      <c r="T5" s="4">
        <f t="shared" si="2"/>
        <v>2673558</v>
      </c>
      <c r="U5" s="4">
        <f t="shared" si="3"/>
        <v>2398587</v>
      </c>
      <c r="V5" s="5">
        <v>1.4999999999999999E-2</v>
      </c>
    </row>
    <row r="6" spans="1:22" x14ac:dyDescent="0.2">
      <c r="A6" s="16" t="s">
        <v>291</v>
      </c>
      <c r="B6" s="4">
        <v>51000</v>
      </c>
      <c r="C6" s="4">
        <v>1562970</v>
      </c>
      <c r="D6" s="4">
        <v>-1511970</v>
      </c>
      <c r="E6" s="4">
        <v>-34798950000</v>
      </c>
      <c r="F6" s="4">
        <f t="shared" si="0"/>
        <v>-955868070133</v>
      </c>
      <c r="G6" s="4">
        <v>0</v>
      </c>
      <c r="H6" s="4">
        <v>0</v>
      </c>
      <c r="I6" s="4">
        <v>0</v>
      </c>
      <c r="J6" s="4">
        <v>-287845000</v>
      </c>
      <c r="K6">
        <f t="shared" si="1"/>
        <v>7737165000</v>
      </c>
      <c r="L6" s="4">
        <v>595</v>
      </c>
      <c r="M6" s="4">
        <v>1267</v>
      </c>
      <c r="N6" s="4">
        <v>49</v>
      </c>
      <c r="O6" s="4">
        <v>51</v>
      </c>
      <c r="P6" s="4">
        <v>892400</v>
      </c>
      <c r="Q6" s="4">
        <v>1774100</v>
      </c>
      <c r="R6" s="5">
        <v>6.6E-3</v>
      </c>
      <c r="S6" s="4">
        <v>2667669</v>
      </c>
      <c r="T6" s="4">
        <f t="shared" si="2"/>
        <v>3410652</v>
      </c>
      <c r="U6" s="4">
        <f t="shared" si="3"/>
        <v>2398587</v>
      </c>
      <c r="V6" s="5">
        <v>1.09E-2</v>
      </c>
    </row>
    <row r="7" spans="1:22" x14ac:dyDescent="0.2">
      <c r="A7" s="16" t="s">
        <v>288</v>
      </c>
      <c r="B7" s="4">
        <v>58200</v>
      </c>
      <c r="C7" s="4">
        <v>1043400</v>
      </c>
      <c r="D7" s="4">
        <v>-985200</v>
      </c>
      <c r="E7" s="4">
        <v>-22755560000</v>
      </c>
      <c r="F7" s="4">
        <f t="shared" si="0"/>
        <v>-921069120133</v>
      </c>
      <c r="G7" s="4">
        <v>0</v>
      </c>
      <c r="H7" s="4">
        <v>0</v>
      </c>
      <c r="I7" s="4">
        <v>0</v>
      </c>
      <c r="J7" s="4">
        <v>3310900000</v>
      </c>
      <c r="K7">
        <f t="shared" si="1"/>
        <v>8025010000</v>
      </c>
      <c r="L7" s="4">
        <v>416</v>
      </c>
      <c r="M7" s="4">
        <v>958</v>
      </c>
      <c r="N7" s="4">
        <v>58</v>
      </c>
      <c r="O7" s="4">
        <v>64</v>
      </c>
      <c r="P7" s="4">
        <v>858800</v>
      </c>
      <c r="Q7" s="4">
        <v>1462600</v>
      </c>
      <c r="R7" s="5">
        <v>-6.4000000000000003E-3</v>
      </c>
      <c r="S7" s="4">
        <v>2398587</v>
      </c>
      <c r="T7" s="4">
        <f t="shared" si="2"/>
        <v>5170473.5</v>
      </c>
      <c r="U7" s="4">
        <f t="shared" si="3"/>
        <v>3464880</v>
      </c>
      <c r="V7" s="5">
        <v>1.72E-2</v>
      </c>
    </row>
    <row r="8" spans="1:22" x14ac:dyDescent="0.2">
      <c r="A8" s="16" t="s">
        <v>287</v>
      </c>
      <c r="B8" s="4">
        <v>72600</v>
      </c>
      <c r="C8" s="4">
        <v>1068200</v>
      </c>
      <c r="D8" s="4">
        <v>-995600</v>
      </c>
      <c r="E8" s="4">
        <v>-22973500000</v>
      </c>
      <c r="F8" s="4">
        <f t="shared" si="0"/>
        <v>-898313560133</v>
      </c>
      <c r="G8" s="4">
        <v>0</v>
      </c>
      <c r="H8" s="4">
        <v>0</v>
      </c>
      <c r="I8" s="4">
        <v>0</v>
      </c>
      <c r="J8" s="4">
        <v>4714110000</v>
      </c>
      <c r="K8">
        <f t="shared" si="1"/>
        <v>4714110000</v>
      </c>
      <c r="L8" s="4">
        <v>1029</v>
      </c>
      <c r="M8" s="4">
        <v>2294</v>
      </c>
      <c r="N8" s="4">
        <v>111</v>
      </c>
      <c r="O8" s="4">
        <v>216</v>
      </c>
      <c r="P8" s="4">
        <v>1718700</v>
      </c>
      <c r="Q8" s="4">
        <v>4133400</v>
      </c>
      <c r="R8" s="5">
        <v>-1.49E-2</v>
      </c>
      <c r="S8" s="4">
        <v>5985258</v>
      </c>
      <c r="T8" s="4">
        <f t="shared" si="2"/>
        <v>4993494.5</v>
      </c>
      <c r="U8" s="4">
        <f t="shared" si="3"/>
        <v>3302215</v>
      </c>
      <c r="V8" s="5">
        <v>1.72E-2</v>
      </c>
    </row>
    <row r="9" spans="1:22" x14ac:dyDescent="0.2">
      <c r="A9" s="16" t="s">
        <v>286</v>
      </c>
      <c r="B9" s="4">
        <v>542500</v>
      </c>
      <c r="C9" s="4">
        <v>2007500</v>
      </c>
      <c r="D9" s="4">
        <v>-1465000</v>
      </c>
      <c r="E9" s="4">
        <v>-34334780000</v>
      </c>
      <c r="F9" s="4">
        <f t="shared" si="0"/>
        <v>-875340060133</v>
      </c>
      <c r="K9">
        <f t="shared" si="1"/>
        <v>0</v>
      </c>
      <c r="L9" s="4">
        <v>895</v>
      </c>
      <c r="M9" s="4">
        <v>1220</v>
      </c>
      <c r="N9" s="4">
        <v>86</v>
      </c>
      <c r="O9" s="4">
        <v>115</v>
      </c>
      <c r="P9" s="4">
        <v>1842000</v>
      </c>
      <c r="Q9" s="4">
        <v>1985000</v>
      </c>
      <c r="R9" s="5">
        <v>6.5000000000000006E-3</v>
      </c>
      <c r="S9" s="4">
        <v>3880426</v>
      </c>
      <c r="T9" s="4">
        <f t="shared" si="2"/>
        <v>3343041.5</v>
      </c>
      <c r="U9" s="4">
        <f t="shared" si="3"/>
        <v>3302215</v>
      </c>
      <c r="V9" s="5">
        <v>1.4800000000000001E-2</v>
      </c>
    </row>
    <row r="10" spans="1:22" x14ac:dyDescent="0.2">
      <c r="A10" s="16" t="s">
        <v>281</v>
      </c>
      <c r="B10" s="4">
        <v>33100</v>
      </c>
      <c r="C10" s="4">
        <v>656300</v>
      </c>
      <c r="D10" s="4">
        <v>-623200</v>
      </c>
      <c r="E10" s="4">
        <v>-14520690000</v>
      </c>
      <c r="F10" s="4">
        <f t="shared" si="0"/>
        <v>-841005280133</v>
      </c>
      <c r="K10">
        <f t="shared" si="1"/>
        <v>0</v>
      </c>
      <c r="L10" s="4">
        <v>718</v>
      </c>
      <c r="M10" s="4">
        <v>1204</v>
      </c>
      <c r="N10" s="4">
        <v>72</v>
      </c>
      <c r="O10" s="4">
        <v>130</v>
      </c>
      <c r="P10" s="4">
        <v>1224600</v>
      </c>
      <c r="Q10" s="4">
        <v>2078500</v>
      </c>
      <c r="R10" s="5">
        <v>-2.0999999999999999E-3</v>
      </c>
      <c r="S10" s="4">
        <v>3464880</v>
      </c>
      <c r="T10" s="4">
        <f t="shared" si="2"/>
        <v>3733645</v>
      </c>
      <c r="U10" s="4">
        <f t="shared" si="3"/>
        <v>2679447</v>
      </c>
      <c r="V10" s="5">
        <v>1.2800000000000001E-2</v>
      </c>
    </row>
    <row r="11" spans="1:22" x14ac:dyDescent="0.2">
      <c r="A11" s="16" t="s">
        <v>273</v>
      </c>
      <c r="B11" s="4">
        <v>1294400</v>
      </c>
      <c r="C11" s="4">
        <v>3429400</v>
      </c>
      <c r="D11" s="4">
        <v>-2135000</v>
      </c>
      <c r="E11" s="4">
        <v>-50095540000</v>
      </c>
      <c r="F11" s="4">
        <f t="shared" si="0"/>
        <v>-826484590133</v>
      </c>
      <c r="K11">
        <f t="shared" si="1"/>
        <v>0</v>
      </c>
      <c r="L11" s="4">
        <v>753</v>
      </c>
      <c r="M11" s="4">
        <v>1624</v>
      </c>
      <c r="N11" s="4">
        <v>57</v>
      </c>
      <c r="O11" s="4">
        <v>216</v>
      </c>
      <c r="P11" s="4">
        <v>1008500</v>
      </c>
      <c r="Q11" s="4">
        <v>3347800</v>
      </c>
      <c r="R11" s="5">
        <v>-1.47E-2</v>
      </c>
      <c r="S11" s="4">
        <v>4815300</v>
      </c>
      <c r="T11" s="4">
        <f t="shared" si="2"/>
        <v>5541997.5</v>
      </c>
      <c r="U11" s="4">
        <f t="shared" si="3"/>
        <v>2679447</v>
      </c>
      <c r="V11" s="5">
        <v>1.9E-2</v>
      </c>
    </row>
    <row r="12" spans="1:22" x14ac:dyDescent="0.2">
      <c r="A12" s="16" t="s">
        <v>272</v>
      </c>
      <c r="B12" s="4">
        <v>1232205</v>
      </c>
      <c r="C12" s="4">
        <v>2228200</v>
      </c>
      <c r="D12" s="4">
        <v>-995995</v>
      </c>
      <c r="E12" s="4">
        <v>-23732540000</v>
      </c>
      <c r="F12" s="4">
        <f t="shared" si="0"/>
        <v>-776389050133</v>
      </c>
      <c r="K12">
        <f t="shared" si="1"/>
        <v>0</v>
      </c>
      <c r="L12" s="4">
        <v>2455</v>
      </c>
      <c r="M12" s="4">
        <v>1590</v>
      </c>
      <c r="N12" s="4">
        <v>218</v>
      </c>
      <c r="O12" s="4">
        <v>159</v>
      </c>
      <c r="P12" s="4">
        <v>3887200</v>
      </c>
      <c r="Q12" s="4">
        <v>3475300</v>
      </c>
      <c r="R12" s="5">
        <v>1.4999999999999999E-2</v>
      </c>
      <c r="S12" s="4">
        <v>7663595</v>
      </c>
      <c r="T12" s="4">
        <f t="shared" si="2"/>
        <v>2596623</v>
      </c>
      <c r="U12" s="4">
        <f t="shared" si="3"/>
        <v>2679447</v>
      </c>
      <c r="V12" s="5">
        <v>3.1200000000000002E-2</v>
      </c>
    </row>
    <row r="13" spans="1:22" x14ac:dyDescent="0.2">
      <c r="A13" s="16" t="s">
        <v>248</v>
      </c>
      <c r="B13" s="4">
        <v>83900</v>
      </c>
      <c r="C13" s="4">
        <v>1785700</v>
      </c>
      <c r="D13" s="4">
        <v>-1701800</v>
      </c>
      <c r="E13" s="4">
        <v>-39605250000</v>
      </c>
      <c r="F13" s="4">
        <f t="shared" si="0"/>
        <v>-752656510133</v>
      </c>
      <c r="K13">
        <f t="shared" si="1"/>
        <v>0</v>
      </c>
      <c r="L13" s="4">
        <v>782</v>
      </c>
      <c r="M13" s="4">
        <v>1128</v>
      </c>
      <c r="N13" s="4">
        <v>84</v>
      </c>
      <c r="O13" s="4">
        <v>106</v>
      </c>
      <c r="P13" s="4">
        <v>1226500</v>
      </c>
      <c r="Q13" s="4">
        <v>1805600</v>
      </c>
      <c r="R13" s="5">
        <v>-2.0999999999999999E-3</v>
      </c>
      <c r="S13" s="4">
        <v>3302215</v>
      </c>
      <c r="T13" s="4">
        <f t="shared" si="2"/>
        <v>3191413.5</v>
      </c>
      <c r="U13" s="4">
        <f t="shared" si="3"/>
        <v>2679447</v>
      </c>
      <c r="V13" s="5">
        <v>1.9199999999999998E-2</v>
      </c>
    </row>
    <row r="14" spans="1:22" x14ac:dyDescent="0.2">
      <c r="A14" s="16" t="s">
        <v>240</v>
      </c>
      <c r="B14" s="4">
        <v>759700</v>
      </c>
      <c r="C14" s="4">
        <v>1123742</v>
      </c>
      <c r="D14" s="4">
        <v>-364042</v>
      </c>
      <c r="E14" s="4">
        <v>-8489980000</v>
      </c>
      <c r="F14" s="4">
        <f t="shared" si="0"/>
        <v>-713051260133</v>
      </c>
      <c r="K14">
        <f t="shared" si="1"/>
        <v>0</v>
      </c>
      <c r="L14" s="4">
        <v>1801</v>
      </c>
      <c r="M14" s="4">
        <v>1287</v>
      </c>
      <c r="N14" s="4">
        <v>155</v>
      </c>
      <c r="O14" s="4">
        <v>109</v>
      </c>
      <c r="P14" s="4">
        <v>2545100</v>
      </c>
      <c r="Q14" s="4">
        <v>2113000</v>
      </c>
      <c r="R14" s="5">
        <v>6.5000000000000006E-3</v>
      </c>
      <c r="S14" s="4">
        <v>4794666</v>
      </c>
      <c r="T14" s="4">
        <f t="shared" si="2"/>
        <v>2637703.5</v>
      </c>
      <c r="U14" s="4">
        <f t="shared" si="3"/>
        <v>2679447</v>
      </c>
      <c r="V14" s="5">
        <v>1.49E-2</v>
      </c>
    </row>
    <row r="15" spans="1:22" x14ac:dyDescent="0.2">
      <c r="A15" s="16" t="s">
        <v>239</v>
      </c>
      <c r="B15" s="4">
        <v>286000</v>
      </c>
      <c r="C15" s="4">
        <v>773900</v>
      </c>
      <c r="D15" s="4">
        <v>-487900</v>
      </c>
      <c r="E15" s="4">
        <v>-11281650000</v>
      </c>
      <c r="F15" s="4">
        <f t="shared" si="0"/>
        <v>-704561280133</v>
      </c>
      <c r="K15">
        <f t="shared" si="1"/>
        <v>0</v>
      </c>
      <c r="L15" s="4">
        <v>639</v>
      </c>
      <c r="M15" s="4">
        <v>928</v>
      </c>
      <c r="N15" s="4">
        <v>81</v>
      </c>
      <c r="O15" s="4">
        <v>74</v>
      </c>
      <c r="P15" s="4">
        <v>1234700</v>
      </c>
      <c r="Q15" s="4">
        <v>1225800</v>
      </c>
      <c r="R15" s="5">
        <v>6.5000000000000006E-3</v>
      </c>
      <c r="S15" s="4">
        <v>2679447</v>
      </c>
      <c r="T15" s="4">
        <f t="shared" si="2"/>
        <v>3525967.5</v>
      </c>
      <c r="U15" s="4">
        <f t="shared" si="3"/>
        <v>2651990</v>
      </c>
      <c r="V15" s="5">
        <v>1.72E-2</v>
      </c>
    </row>
    <row r="16" spans="1:22" x14ac:dyDescent="0.2">
      <c r="A16" s="16" t="s">
        <v>238</v>
      </c>
      <c r="B16" s="4">
        <v>407931</v>
      </c>
      <c r="C16" s="4">
        <v>2135500</v>
      </c>
      <c r="D16" s="4">
        <v>-1727569</v>
      </c>
      <c r="E16" s="4">
        <v>-40132370000</v>
      </c>
      <c r="F16" s="4">
        <f t="shared" si="0"/>
        <v>-693279630133</v>
      </c>
      <c r="K16">
        <f t="shared" si="1"/>
        <v>0</v>
      </c>
      <c r="L16" s="4">
        <v>772</v>
      </c>
      <c r="M16" s="4">
        <v>1936</v>
      </c>
      <c r="N16" s="4">
        <v>70</v>
      </c>
      <c r="O16" s="4">
        <v>179</v>
      </c>
      <c r="P16" s="4">
        <v>1214200</v>
      </c>
      <c r="Q16" s="4">
        <v>3023800</v>
      </c>
      <c r="R16" s="5">
        <v>-8.5000000000000006E-3</v>
      </c>
      <c r="S16" s="4">
        <v>4422717</v>
      </c>
      <c r="T16" s="4">
        <f t="shared" si="2"/>
        <v>3351215.5</v>
      </c>
      <c r="U16" s="4">
        <f t="shared" si="3"/>
        <v>2651990</v>
      </c>
      <c r="V16" s="5">
        <v>2.1299999999999999E-2</v>
      </c>
    </row>
    <row r="17" spans="1:21" x14ac:dyDescent="0.2">
      <c r="A17" s="16" t="s">
        <v>234</v>
      </c>
      <c r="B17" s="4">
        <v>2637166</v>
      </c>
      <c r="C17" s="4">
        <v>2287600</v>
      </c>
      <c r="D17" s="4">
        <v>349566</v>
      </c>
      <c r="E17" s="4">
        <v>8270590000</v>
      </c>
      <c r="F17" s="4">
        <f t="shared" si="0"/>
        <v>-653147260133</v>
      </c>
      <c r="K17">
        <f t="shared" si="1"/>
        <v>0</v>
      </c>
      <c r="L17" s="4">
        <v>1029</v>
      </c>
      <c r="M17" s="4">
        <v>1037</v>
      </c>
      <c r="N17" s="4">
        <v>118</v>
      </c>
      <c r="O17" s="4">
        <v>117</v>
      </c>
      <c r="P17" s="4">
        <v>370700</v>
      </c>
      <c r="Q17" s="4">
        <v>239600</v>
      </c>
      <c r="R17" s="5">
        <v>-8.5000000000000006E-3</v>
      </c>
      <c r="S17" s="4">
        <v>4355689</v>
      </c>
      <c r="T17" s="4">
        <f t="shared" si="2"/>
        <v>5181616</v>
      </c>
      <c r="U17" s="4">
        <f t="shared" si="3"/>
        <v>1891031</v>
      </c>
    </row>
    <row r="18" spans="1:21" x14ac:dyDescent="0.2">
      <c r="A18" s="16" t="s">
        <v>233</v>
      </c>
      <c r="B18" s="4">
        <v>450349</v>
      </c>
      <c r="C18" s="4">
        <v>616400</v>
      </c>
      <c r="D18" s="4">
        <v>-166051</v>
      </c>
      <c r="E18" s="4">
        <v>-3860890000</v>
      </c>
      <c r="F18" s="4">
        <f t="shared" si="0"/>
        <v>-661417850133</v>
      </c>
      <c r="K18">
        <f t="shared" si="1"/>
        <v>0</v>
      </c>
      <c r="L18" s="4"/>
      <c r="M18" s="4"/>
      <c r="N18" s="4"/>
      <c r="O18" s="4"/>
      <c r="P18" s="4">
        <v>3059700</v>
      </c>
      <c r="Q18" s="4">
        <v>2809900</v>
      </c>
      <c r="R18" s="5">
        <v>1.0800000000000001E-2</v>
      </c>
      <c r="S18" s="4">
        <v>6106563</v>
      </c>
      <c r="T18" s="4">
        <f t="shared" si="2"/>
        <v>3363962.5</v>
      </c>
      <c r="U18" s="4">
        <f t="shared" si="3"/>
        <v>1588161</v>
      </c>
    </row>
    <row r="19" spans="1:21" x14ac:dyDescent="0.2">
      <c r="A19" s="16" t="s">
        <v>232</v>
      </c>
      <c r="B19" s="4">
        <v>541600</v>
      </c>
      <c r="C19" s="4">
        <v>298602</v>
      </c>
      <c r="D19" s="4">
        <v>242998</v>
      </c>
      <c r="E19" s="4">
        <v>5686120000</v>
      </c>
      <c r="F19" s="4">
        <f t="shared" si="0"/>
        <v>-657556960133</v>
      </c>
      <c r="K19">
        <f t="shared" si="1"/>
        <v>0</v>
      </c>
      <c r="L19" s="4"/>
      <c r="M19" s="4"/>
      <c r="N19" s="4"/>
      <c r="O19" s="4"/>
      <c r="P19" s="4">
        <v>1463600</v>
      </c>
      <c r="Q19" s="4">
        <v>1684900</v>
      </c>
      <c r="R19" s="5">
        <v>-2.0999999999999999E-3</v>
      </c>
      <c r="S19" s="4">
        <v>3221203</v>
      </c>
      <c r="T19" s="4">
        <f t="shared" si="2"/>
        <v>3486593.5</v>
      </c>
      <c r="U19" s="4">
        <f t="shared" si="3"/>
        <v>1588161</v>
      </c>
    </row>
    <row r="20" spans="1:21" x14ac:dyDescent="0.2">
      <c r="A20" s="16" t="s">
        <v>231</v>
      </c>
      <c r="B20" s="4">
        <v>547210</v>
      </c>
      <c r="C20" s="4">
        <v>338300</v>
      </c>
      <c r="D20" s="4">
        <v>208910</v>
      </c>
      <c r="E20" s="4">
        <v>4866480000</v>
      </c>
      <c r="F20" s="4">
        <f t="shared" si="0"/>
        <v>-663243080133</v>
      </c>
      <c r="K20">
        <f t="shared" si="1"/>
        <v>0</v>
      </c>
      <c r="L20" s="4"/>
      <c r="M20" s="4"/>
      <c r="N20" s="4"/>
      <c r="O20" s="4"/>
      <c r="P20" s="4">
        <v>1140700</v>
      </c>
      <c r="Q20" s="4">
        <v>1448200</v>
      </c>
      <c r="R20" s="5">
        <v>-4.1999999999999997E-3</v>
      </c>
      <c r="S20" s="4">
        <v>2651990</v>
      </c>
      <c r="T20" s="4">
        <f t="shared" si="2"/>
        <v>3239973</v>
      </c>
      <c r="U20" s="4">
        <f t="shared" si="3"/>
        <v>1588161</v>
      </c>
    </row>
    <row r="21" spans="1:21" x14ac:dyDescent="0.2">
      <c r="A21" s="16" t="s">
        <v>230</v>
      </c>
      <c r="B21" s="4">
        <v>801600</v>
      </c>
      <c r="C21" s="4">
        <v>212800</v>
      </c>
      <c r="D21" s="4">
        <v>588800</v>
      </c>
      <c r="E21" s="4">
        <v>13630680000</v>
      </c>
      <c r="F21" s="4">
        <f t="shared" si="0"/>
        <v>-668109560133</v>
      </c>
      <c r="K21">
        <f t="shared" si="1"/>
        <v>0</v>
      </c>
      <c r="L21" s="4"/>
      <c r="M21" s="4"/>
      <c r="N21" s="4"/>
      <c r="O21" s="4"/>
      <c r="P21" s="4">
        <v>2102200</v>
      </c>
      <c r="Q21" s="4">
        <v>1142500</v>
      </c>
      <c r="R21" s="5">
        <v>1.9699999999999999E-2</v>
      </c>
      <c r="S21" s="4">
        <v>3420400</v>
      </c>
      <c r="T21" s="4">
        <f t="shared" si="2"/>
        <v>2832663.5</v>
      </c>
      <c r="U21" s="4">
        <f t="shared" si="3"/>
        <v>1588161</v>
      </c>
    </row>
    <row r="22" spans="1:21" x14ac:dyDescent="0.2">
      <c r="A22" s="16" t="s">
        <v>229</v>
      </c>
      <c r="B22" s="4">
        <v>374400</v>
      </c>
      <c r="C22" s="4">
        <v>909100</v>
      </c>
      <c r="D22" s="4">
        <v>-534700</v>
      </c>
      <c r="E22" s="4">
        <v>-12179890000</v>
      </c>
      <c r="F22" s="4">
        <f t="shared" si="0"/>
        <v>-681740240133</v>
      </c>
      <c r="K22">
        <f t="shared" si="1"/>
        <v>0</v>
      </c>
      <c r="L22" s="4"/>
      <c r="M22" s="4"/>
      <c r="N22" s="4"/>
      <c r="O22" s="4"/>
      <c r="P22" s="4">
        <v>564800</v>
      </c>
      <c r="Q22" s="4">
        <v>1179500</v>
      </c>
      <c r="R22" s="5">
        <v>0</v>
      </c>
      <c r="S22" s="4">
        <v>1891031</v>
      </c>
      <c r="T22" s="4">
        <f t="shared" si="2"/>
        <v>3582318.5</v>
      </c>
      <c r="U22" s="4">
        <f t="shared" si="3"/>
        <v>1588161</v>
      </c>
    </row>
    <row r="23" spans="1:21" x14ac:dyDescent="0.2">
      <c r="A23" s="16" t="s">
        <v>228</v>
      </c>
      <c r="B23" s="4">
        <v>335800</v>
      </c>
      <c r="C23" s="4">
        <v>228400</v>
      </c>
      <c r="D23" s="4">
        <v>107400</v>
      </c>
      <c r="E23" s="4">
        <v>2465090000</v>
      </c>
      <c r="F23" s="4">
        <f t="shared" si="0"/>
        <v>-669560350133</v>
      </c>
      <c r="K23">
        <f t="shared" si="1"/>
        <v>0</v>
      </c>
      <c r="L23" s="4"/>
      <c r="M23" s="4"/>
      <c r="N23" s="4"/>
      <c r="O23" s="4"/>
      <c r="P23" s="4">
        <v>672400</v>
      </c>
      <c r="Q23" s="4">
        <v>827100</v>
      </c>
      <c r="R23" s="5">
        <v>-2.0999999999999999E-3</v>
      </c>
      <c r="S23" s="4">
        <v>1588161</v>
      </c>
      <c r="T23" s="4">
        <f t="shared" si="2"/>
        <v>3825252.5</v>
      </c>
      <c r="U23" s="4">
        <f t="shared" si="3"/>
        <v>2346742</v>
      </c>
    </row>
    <row r="24" spans="1:21" x14ac:dyDescent="0.2">
      <c r="A24" s="16" t="s">
        <v>222</v>
      </c>
      <c r="B24" s="4">
        <v>837700</v>
      </c>
      <c r="C24" s="4">
        <v>381900</v>
      </c>
      <c r="D24" s="4">
        <v>455800</v>
      </c>
      <c r="E24" s="4">
        <v>10443010000</v>
      </c>
      <c r="F24" s="4">
        <f t="shared" si="0"/>
        <v>-672025440133</v>
      </c>
      <c r="K24">
        <f t="shared" si="1"/>
        <v>0</v>
      </c>
      <c r="L24" s="4"/>
      <c r="M24" s="4"/>
      <c r="N24" s="4"/>
      <c r="O24" s="4"/>
      <c r="P24" s="4">
        <v>1178500</v>
      </c>
      <c r="Q24" s="4">
        <v>1301800</v>
      </c>
      <c r="R24" s="5">
        <v>1.3300000000000001E-2</v>
      </c>
      <c r="S24" s="4">
        <v>2595960</v>
      </c>
      <c r="T24" s="4">
        <f t="shared" si="2"/>
        <v>3189863</v>
      </c>
      <c r="U24" s="4">
        <f t="shared" si="3"/>
        <v>2346742</v>
      </c>
    </row>
    <row r="25" spans="1:21" x14ac:dyDescent="0.2">
      <c r="A25" s="16" t="s">
        <v>213</v>
      </c>
      <c r="B25" s="4">
        <v>1647834</v>
      </c>
      <c r="C25" s="4">
        <v>928381</v>
      </c>
      <c r="D25" s="4">
        <v>719453</v>
      </c>
      <c r="E25" s="4">
        <v>16254070000</v>
      </c>
      <c r="F25" s="4">
        <f t="shared" si="0"/>
        <v>-682468450133</v>
      </c>
      <c r="K25">
        <f t="shared" si="1"/>
        <v>0</v>
      </c>
      <c r="L25" s="4"/>
      <c r="M25" s="4"/>
      <c r="N25" s="4"/>
      <c r="O25" s="4"/>
      <c r="P25" s="4">
        <v>1193700</v>
      </c>
      <c r="Q25" s="4">
        <v>1262200</v>
      </c>
      <c r="R25" s="5">
        <v>4.5000000000000005E-3</v>
      </c>
      <c r="S25" s="4">
        <v>2629218</v>
      </c>
      <c r="T25" s="4">
        <f t="shared" si="2"/>
        <v>2405985</v>
      </c>
      <c r="U25" s="4">
        <f t="shared" si="3"/>
        <v>2346742</v>
      </c>
    </row>
    <row r="26" spans="1:21" x14ac:dyDescent="0.2">
      <c r="A26" s="16" t="s">
        <v>212</v>
      </c>
      <c r="B26" s="4">
        <v>453600</v>
      </c>
      <c r="C26" s="4">
        <v>50500</v>
      </c>
      <c r="D26" s="4">
        <v>403100</v>
      </c>
      <c r="E26" s="4">
        <v>9145560000</v>
      </c>
      <c r="F26" s="4">
        <f t="shared" si="0"/>
        <v>-698722520133</v>
      </c>
      <c r="K26">
        <f>K27+J26</f>
        <v>0</v>
      </c>
      <c r="L26" s="4"/>
      <c r="M26" s="4"/>
      <c r="N26" s="4"/>
      <c r="O26" s="4"/>
      <c r="P26" s="4">
        <v>1000100</v>
      </c>
      <c r="Q26" s="4">
        <v>1106200</v>
      </c>
      <c r="R26" s="5">
        <v>2.3E-3</v>
      </c>
      <c r="S26" s="4">
        <v>2346742</v>
      </c>
      <c r="T26" s="4">
        <f t="shared" si="2"/>
        <v>4472544.5</v>
      </c>
      <c r="U26" s="4">
        <f t="shared" si="3"/>
        <v>3059546</v>
      </c>
    </row>
    <row r="27" spans="1:21" x14ac:dyDescent="0.2">
      <c r="A27" s="16" t="s">
        <v>211</v>
      </c>
      <c r="B27" s="4">
        <v>748700</v>
      </c>
      <c r="C27" s="4">
        <v>1435400</v>
      </c>
      <c r="D27" s="4">
        <v>-686700</v>
      </c>
      <c r="E27" s="4">
        <v>-15259390000</v>
      </c>
      <c r="F27" s="4">
        <f t="shared" si="0"/>
        <v>-707868080133</v>
      </c>
      <c r="K27">
        <f>J27+K29</f>
        <v>0</v>
      </c>
      <c r="R27" s="5">
        <v>-1.3100000000000001E-2</v>
      </c>
      <c r="S27" s="4">
        <v>4256669</v>
      </c>
      <c r="T27" s="4">
        <f t="shared" si="2"/>
        <v>3028935.5</v>
      </c>
      <c r="U27" s="4">
        <f t="shared" si="3"/>
        <v>3059546</v>
      </c>
    </row>
    <row r="28" spans="1:21" x14ac:dyDescent="0.2">
      <c r="A28" s="16" t="s">
        <v>210</v>
      </c>
      <c r="B28" s="4">
        <v>349956</v>
      </c>
      <c r="C28" s="4">
        <v>1469755</v>
      </c>
      <c r="D28" s="4">
        <v>-1119799</v>
      </c>
      <c r="E28" s="4">
        <v>-25629480000</v>
      </c>
      <c r="F28" s="4">
        <f t="shared" si="0"/>
        <v>-692608690133</v>
      </c>
      <c r="L28" s="4"/>
      <c r="M28" s="4"/>
      <c r="N28" s="4"/>
      <c r="O28" s="4"/>
      <c r="P28" s="4">
        <v>847700</v>
      </c>
      <c r="Q28" s="4">
        <v>2456700</v>
      </c>
      <c r="R28" s="5">
        <v>-6.5000000000000006E-3</v>
      </c>
      <c r="S28" s="4">
        <v>3506722</v>
      </c>
      <c r="T28" s="4">
        <f t="shared" si="2"/>
        <v>4132651</v>
      </c>
      <c r="U28" s="4">
        <f t="shared" si="3"/>
        <v>3059546</v>
      </c>
    </row>
    <row r="29" spans="1:21" x14ac:dyDescent="0.2">
      <c r="A29" s="16" t="s">
        <v>209</v>
      </c>
      <c r="B29" s="4">
        <v>2010700</v>
      </c>
      <c r="C29" s="4">
        <v>2751225</v>
      </c>
      <c r="D29" s="4">
        <v>-740525</v>
      </c>
      <c r="E29" s="4">
        <v>-17239690000</v>
      </c>
      <c r="F29" s="4">
        <f t="shared" si="0"/>
        <v>-666979210133</v>
      </c>
      <c r="K29">
        <f>J29</f>
        <v>0</v>
      </c>
      <c r="R29" s="5">
        <v>-2.7400000000000001E-2</v>
      </c>
      <c r="S29" s="4">
        <v>4321197</v>
      </c>
      <c r="T29" s="4">
        <f t="shared" si="2"/>
        <v>3571519.5</v>
      </c>
      <c r="U29" s="4">
        <f t="shared" si="3"/>
        <v>3059546</v>
      </c>
    </row>
    <row r="30" spans="1:21" x14ac:dyDescent="0.2">
      <c r="A30" s="16" t="s">
        <v>208</v>
      </c>
      <c r="B30" s="4">
        <v>1109240</v>
      </c>
      <c r="C30" s="4">
        <v>658150</v>
      </c>
      <c r="D30" s="4">
        <v>451090</v>
      </c>
      <c r="E30" s="4">
        <v>10656500000</v>
      </c>
      <c r="F30" s="4">
        <f t="shared" si="0"/>
        <v>-649739520133</v>
      </c>
      <c r="R30" s="5">
        <v>0</v>
      </c>
      <c r="S30" s="4">
        <v>3059546</v>
      </c>
      <c r="T30" s="4">
        <f t="shared" si="2"/>
        <v>2873263</v>
      </c>
      <c r="U30" s="4">
        <f t="shared" si="3"/>
        <v>2465228</v>
      </c>
    </row>
    <row r="31" spans="1:21" x14ac:dyDescent="0.2">
      <c r="A31" s="16" t="s">
        <v>207</v>
      </c>
      <c r="B31" s="4">
        <v>719650</v>
      </c>
      <c r="C31" s="4">
        <v>303188</v>
      </c>
      <c r="D31" s="4">
        <v>416462</v>
      </c>
      <c r="E31" s="4">
        <v>9839080000</v>
      </c>
      <c r="F31" s="4">
        <f t="shared" si="0"/>
        <v>-660396020133</v>
      </c>
      <c r="R31" s="5">
        <v>1.29E-2</v>
      </c>
      <c r="S31" s="4">
        <v>3774296</v>
      </c>
      <c r="T31" s="4">
        <f t="shared" si="2"/>
        <v>3899933</v>
      </c>
      <c r="U31" s="4">
        <f t="shared" si="3"/>
        <v>2465228</v>
      </c>
    </row>
    <row r="32" spans="1:21" x14ac:dyDescent="0.2">
      <c r="A32" s="16" t="s">
        <v>206</v>
      </c>
      <c r="B32" s="4">
        <v>560480</v>
      </c>
      <c r="C32" s="4">
        <v>309790</v>
      </c>
      <c r="D32" s="4">
        <v>250690</v>
      </c>
      <c r="E32" s="4">
        <v>5874960000</v>
      </c>
      <c r="F32" s="4">
        <f t="shared" si="0"/>
        <v>-670235100133</v>
      </c>
      <c r="R32" s="5">
        <v>2.4199999999999999E-2</v>
      </c>
      <c r="S32" s="4">
        <v>5576476</v>
      </c>
      <c r="T32" s="4">
        <f t="shared" si="2"/>
        <v>4530884</v>
      </c>
      <c r="U32" s="4">
        <f t="shared" si="3"/>
        <v>2465228</v>
      </c>
    </row>
    <row r="33" spans="1:21" x14ac:dyDescent="0.2">
      <c r="A33" s="16" t="s">
        <v>205</v>
      </c>
      <c r="B33" s="4">
        <v>514514</v>
      </c>
      <c r="C33" s="4">
        <v>1730200</v>
      </c>
      <c r="D33" s="4">
        <v>-1215686</v>
      </c>
      <c r="E33" s="4">
        <v>-27762660000</v>
      </c>
      <c r="F33" s="4">
        <f t="shared" si="0"/>
        <v>-676110060133</v>
      </c>
      <c r="R33" s="5">
        <v>-4.3E-3</v>
      </c>
      <c r="S33" s="4">
        <v>5054545</v>
      </c>
      <c r="T33" s="4">
        <f t="shared" si="2"/>
        <v>4552793.5</v>
      </c>
      <c r="U33" s="4">
        <f t="shared" si="3"/>
        <v>2465228</v>
      </c>
    </row>
    <row r="34" spans="1:21" x14ac:dyDescent="0.2">
      <c r="A34" s="16" t="s">
        <v>204</v>
      </c>
      <c r="B34" s="4">
        <v>609200</v>
      </c>
      <c r="C34" s="4">
        <v>1668700</v>
      </c>
      <c r="D34" s="4">
        <v>-1059500</v>
      </c>
      <c r="E34" s="4">
        <v>-24176450000</v>
      </c>
      <c r="F34" s="4">
        <f t="shared" si="0"/>
        <v>-648347400133</v>
      </c>
      <c r="R34" s="5">
        <v>2.2000000000000001E-3</v>
      </c>
      <c r="S34" s="4">
        <v>3750508</v>
      </c>
      <c r="T34" s="4">
        <f t="shared" si="2"/>
        <v>2933568</v>
      </c>
      <c r="U34" s="4">
        <f t="shared" si="3"/>
        <v>2465228</v>
      </c>
    </row>
    <row r="35" spans="1:21" x14ac:dyDescent="0.2">
      <c r="A35" s="16" t="s">
        <v>203</v>
      </c>
      <c r="B35" s="4">
        <v>1816750</v>
      </c>
      <c r="C35" s="4">
        <v>2133505</v>
      </c>
      <c r="D35" s="4">
        <v>-316755</v>
      </c>
      <c r="E35" s="4">
        <v>-7268400000</v>
      </c>
      <c r="F35" s="4">
        <f t="shared" si="0"/>
        <v>-624170950133</v>
      </c>
      <c r="R35" s="5">
        <v>-6.5000000000000006E-3</v>
      </c>
      <c r="S35" s="4">
        <v>2465228</v>
      </c>
      <c r="T35" s="4">
        <f t="shared" si="2"/>
        <v>4646041</v>
      </c>
      <c r="U35" s="4">
        <f t="shared" si="3"/>
        <v>1972230</v>
      </c>
    </row>
    <row r="36" spans="1:21" x14ac:dyDescent="0.2">
      <c r="A36" s="16" t="s">
        <v>202</v>
      </c>
      <c r="B36" s="4">
        <v>429000</v>
      </c>
      <c r="C36" s="4">
        <v>1294800</v>
      </c>
      <c r="D36" s="4">
        <v>-865800</v>
      </c>
      <c r="E36" s="4">
        <v>-19844660000</v>
      </c>
      <c r="F36" s="4">
        <f t="shared" si="0"/>
        <v>-616902550133</v>
      </c>
      <c r="R36" s="5">
        <v>8.8000000000000005E-3</v>
      </c>
      <c r="S36" s="4">
        <v>4688420</v>
      </c>
      <c r="T36" s="4">
        <f t="shared" si="2"/>
        <v>3306506</v>
      </c>
      <c r="U36" s="4">
        <f t="shared" si="3"/>
        <v>1972230</v>
      </c>
    </row>
    <row r="37" spans="1:21" x14ac:dyDescent="0.2">
      <c r="A37" s="16" t="s">
        <v>201</v>
      </c>
      <c r="B37" s="4">
        <v>407300</v>
      </c>
      <c r="C37" s="4">
        <v>387605</v>
      </c>
      <c r="D37" s="4">
        <v>19695</v>
      </c>
      <c r="E37" s="4">
        <v>455980000</v>
      </c>
      <c r="F37" s="4">
        <f t="shared" si="0"/>
        <v>-597057890133</v>
      </c>
      <c r="R37" s="5">
        <v>3.1699999999999999E-2</v>
      </c>
      <c r="S37" s="4">
        <v>2551149</v>
      </c>
      <c r="T37" s="4">
        <f t="shared" si="2"/>
        <v>6088195</v>
      </c>
      <c r="U37" s="4">
        <f t="shared" si="3"/>
        <v>1972230</v>
      </c>
    </row>
    <row r="38" spans="1:21" x14ac:dyDescent="0.2">
      <c r="A38" s="16" t="s">
        <v>200</v>
      </c>
      <c r="B38" s="4">
        <v>428956</v>
      </c>
      <c r="C38" s="4">
        <v>1810792</v>
      </c>
      <c r="D38" s="4">
        <v>-1381836</v>
      </c>
      <c r="E38" s="4">
        <v>-30742810000</v>
      </c>
      <c r="F38" s="4">
        <f t="shared" si="0"/>
        <v>-597513870133</v>
      </c>
      <c r="R38" s="5">
        <v>-4.7400000000000005E-2</v>
      </c>
      <c r="S38" s="4">
        <v>3944105</v>
      </c>
      <c r="T38" s="4">
        <f t="shared" si="2"/>
        <v>4180129</v>
      </c>
      <c r="U38" s="4">
        <f t="shared" si="3"/>
        <v>1972230</v>
      </c>
    </row>
    <row r="39" spans="1:21" x14ac:dyDescent="0.2">
      <c r="A39" s="16" t="s">
        <v>199</v>
      </c>
      <c r="B39" s="4">
        <v>1232600</v>
      </c>
      <c r="C39" s="4">
        <v>244900</v>
      </c>
      <c r="D39" s="4">
        <v>987700</v>
      </c>
      <c r="E39" s="4">
        <v>22798460000</v>
      </c>
      <c r="F39" s="4">
        <f t="shared" si="0"/>
        <v>-566771060133</v>
      </c>
      <c r="R39" s="5">
        <v>1.7600000000000001E-2</v>
      </c>
      <c r="S39" s="4">
        <v>4083493</v>
      </c>
      <c r="T39" s="4">
        <f t="shared" si="2"/>
        <v>2958326.5</v>
      </c>
      <c r="U39" s="4">
        <f t="shared" si="3"/>
        <v>1972230</v>
      </c>
    </row>
    <row r="40" spans="1:21" x14ac:dyDescent="0.2">
      <c r="A40" s="16" t="s">
        <v>198</v>
      </c>
      <c r="B40" s="4">
        <v>187200</v>
      </c>
      <c r="C40" s="4">
        <v>194407</v>
      </c>
      <c r="D40" s="4">
        <v>-7207</v>
      </c>
      <c r="E40" s="4">
        <v>-159680000</v>
      </c>
      <c r="F40" s="4">
        <f t="shared" si="0"/>
        <v>-589569520133</v>
      </c>
      <c r="R40" s="5">
        <v>8.8999999999999999E-3</v>
      </c>
      <c r="S40" s="4">
        <v>1972230</v>
      </c>
      <c r="T40" s="4">
        <f t="shared" si="2"/>
        <v>2947463</v>
      </c>
      <c r="U40" s="4">
        <f t="shared" si="3"/>
        <v>2223390</v>
      </c>
    </row>
    <row r="41" spans="1:21" x14ac:dyDescent="0.2">
      <c r="A41" s="16" t="s">
        <v>197</v>
      </c>
      <c r="B41" s="4">
        <v>125350</v>
      </c>
      <c r="C41" s="4">
        <v>672509</v>
      </c>
      <c r="D41" s="4">
        <v>-547159</v>
      </c>
      <c r="E41" s="4">
        <v>-12429560000</v>
      </c>
      <c r="F41" s="4">
        <f t="shared" si="0"/>
        <v>-589409840133</v>
      </c>
      <c r="R41" s="5">
        <v>0</v>
      </c>
      <c r="S41" s="4">
        <v>2223390</v>
      </c>
      <c r="T41" s="4">
        <f t="shared" si="2"/>
        <v>3924748.5</v>
      </c>
      <c r="U41" s="4">
        <f t="shared" si="3"/>
        <v>3401908</v>
      </c>
    </row>
    <row r="42" spans="1:21" x14ac:dyDescent="0.2">
      <c r="A42" s="16" t="s">
        <v>196</v>
      </c>
      <c r="B42" s="4">
        <v>200500</v>
      </c>
      <c r="C42" s="4">
        <v>1553100</v>
      </c>
      <c r="D42" s="4">
        <v>-1352600</v>
      </c>
      <c r="E42" s="4">
        <v>-30187560000</v>
      </c>
      <c r="F42" s="4">
        <f t="shared" si="0"/>
        <v>-576980280133</v>
      </c>
      <c r="R42" s="5">
        <v>0</v>
      </c>
      <c r="S42" s="4">
        <v>4007223</v>
      </c>
      <c r="T42" s="4">
        <f t="shared" si="2"/>
        <v>4854543.5</v>
      </c>
      <c r="U42" s="4">
        <f t="shared" si="3"/>
        <v>3401908</v>
      </c>
    </row>
    <row r="43" spans="1:21" x14ac:dyDescent="0.2">
      <c r="A43" s="16" t="s">
        <v>195</v>
      </c>
      <c r="B43" s="4">
        <v>181500</v>
      </c>
      <c r="C43" s="4">
        <v>2566800</v>
      </c>
      <c r="D43" s="4">
        <v>-2385300</v>
      </c>
      <c r="E43" s="4">
        <v>-54727550000</v>
      </c>
      <c r="F43" s="4">
        <f t="shared" si="0"/>
        <v>-546792720133</v>
      </c>
      <c r="R43" s="5">
        <v>-8.6999999999999994E-3</v>
      </c>
      <c r="S43" s="4">
        <v>5355079</v>
      </c>
      <c r="T43" s="4">
        <f t="shared" si="2"/>
        <v>4588289.5</v>
      </c>
      <c r="U43" s="4">
        <f t="shared" si="3"/>
        <v>3401908</v>
      </c>
    </row>
    <row r="44" spans="1:21" x14ac:dyDescent="0.2">
      <c r="A44" s="16" t="s">
        <v>194</v>
      </c>
      <c r="B44" s="4">
        <v>189090</v>
      </c>
      <c r="C44" s="4">
        <v>2139210</v>
      </c>
      <c r="D44" s="4">
        <v>-1950120</v>
      </c>
      <c r="E44" s="4">
        <v>-44149300000</v>
      </c>
      <c r="F44" s="4">
        <f t="shared" si="0"/>
        <v>-492065170133</v>
      </c>
      <c r="R44" s="5">
        <v>8.8999999999999999E-3</v>
      </c>
      <c r="S44" s="4">
        <v>3401908</v>
      </c>
      <c r="T44" s="4">
        <f t="shared" si="2"/>
        <v>5225484</v>
      </c>
      <c r="U44" s="4">
        <f t="shared" si="3"/>
        <v>3944423</v>
      </c>
    </row>
    <row r="45" spans="1:21" x14ac:dyDescent="0.2">
      <c r="A45" s="16" t="s">
        <v>193</v>
      </c>
      <c r="B45" s="4">
        <v>417460</v>
      </c>
      <c r="C45" s="4">
        <v>3014500</v>
      </c>
      <c r="D45" s="4">
        <v>-2597040</v>
      </c>
      <c r="E45" s="4">
        <v>-58786361320</v>
      </c>
      <c r="F45" s="4">
        <f t="shared" si="0"/>
        <v>-447915870133</v>
      </c>
      <c r="R45" s="5">
        <v>2.3E-3</v>
      </c>
      <c r="S45" s="4">
        <v>4603662</v>
      </c>
      <c r="T45" s="4">
        <f t="shared" si="2"/>
        <v>4691838</v>
      </c>
      <c r="U45" s="4">
        <f t="shared" si="3"/>
        <v>3671536</v>
      </c>
    </row>
    <row r="46" spans="1:21" x14ac:dyDescent="0.2">
      <c r="A46" s="16" t="s">
        <v>192</v>
      </c>
      <c r="B46" s="4">
        <v>365307</v>
      </c>
      <c r="C46" s="4">
        <v>2044402</v>
      </c>
      <c r="D46" s="4">
        <v>-1679095</v>
      </c>
      <c r="E46" s="4">
        <v>-38222210000</v>
      </c>
      <c r="F46" s="4">
        <f t="shared" si="0"/>
        <v>-389129508813</v>
      </c>
      <c r="R46" s="5">
        <v>-1.09E-2</v>
      </c>
      <c r="S46" s="4">
        <v>4061863</v>
      </c>
      <c r="T46" s="4">
        <f t="shared" si="2"/>
        <v>6819988</v>
      </c>
      <c r="U46" s="4">
        <f t="shared" si="3"/>
        <v>3671536</v>
      </c>
    </row>
    <row r="47" spans="1:21" x14ac:dyDescent="0.2">
      <c r="A47" s="16" t="s">
        <v>191</v>
      </c>
      <c r="B47" s="4">
        <v>1049825</v>
      </c>
      <c r="C47" s="4">
        <v>2761800</v>
      </c>
      <c r="D47" s="4">
        <v>-1711975</v>
      </c>
      <c r="E47" s="4">
        <v>-39761040000</v>
      </c>
      <c r="F47" s="4">
        <f t="shared" si="0"/>
        <v>-350907298813</v>
      </c>
      <c r="R47" s="5">
        <v>-4.4000000000000004E-2</v>
      </c>
      <c r="S47" s="4">
        <v>8232285</v>
      </c>
      <c r="T47" s="4">
        <f t="shared" si="2"/>
        <v>8434939.5</v>
      </c>
      <c r="U47" s="4">
        <f t="shared" si="3"/>
        <v>3671536</v>
      </c>
    </row>
    <row r="48" spans="1:21" x14ac:dyDescent="0.2">
      <c r="A48" s="16" t="s">
        <v>190</v>
      </c>
      <c r="B48" s="4">
        <v>257639</v>
      </c>
      <c r="C48" s="4">
        <v>2612300</v>
      </c>
      <c r="D48" s="4">
        <v>-2354661</v>
      </c>
      <c r="E48" s="4">
        <v>-56124690000</v>
      </c>
      <c r="F48" s="4">
        <f t="shared" si="0"/>
        <v>-311146258813</v>
      </c>
      <c r="R48" s="5">
        <v>-1.03E-2</v>
      </c>
      <c r="S48" s="4">
        <v>4276765</v>
      </c>
      <c r="T48" s="4">
        <f t="shared" si="2"/>
        <v>4873117.5</v>
      </c>
      <c r="U48" s="4">
        <f t="shared" si="3"/>
        <v>3671536</v>
      </c>
    </row>
    <row r="49" spans="1:21" x14ac:dyDescent="0.2">
      <c r="A49" s="16" t="s">
        <v>189</v>
      </c>
      <c r="B49" s="4">
        <v>566200</v>
      </c>
      <c r="C49" s="4">
        <v>539661</v>
      </c>
      <c r="D49" s="4">
        <v>26539</v>
      </c>
      <c r="E49" s="4">
        <v>741340000</v>
      </c>
      <c r="F49" s="4">
        <f t="shared" si="0"/>
        <v>-255021568813</v>
      </c>
      <c r="R49" s="5">
        <v>4.1999999999999997E-3</v>
      </c>
      <c r="S49" s="4">
        <v>3944423</v>
      </c>
      <c r="T49" s="4">
        <f t="shared" si="2"/>
        <v>4954821</v>
      </c>
      <c r="U49" s="4">
        <f t="shared" si="3"/>
        <v>3671536</v>
      </c>
    </row>
    <row r="50" spans="1:21" x14ac:dyDescent="0.2">
      <c r="A50" s="16" t="s">
        <v>188</v>
      </c>
      <c r="B50" s="4">
        <v>1143300</v>
      </c>
      <c r="C50" s="4">
        <v>1156200</v>
      </c>
      <c r="D50" s="4">
        <v>-12900</v>
      </c>
      <c r="E50" s="4">
        <v>-221790000</v>
      </c>
      <c r="F50" s="4">
        <f t="shared" si="0"/>
        <v>-255762908813</v>
      </c>
      <c r="R50" s="5">
        <v>2.1299999999999999E-2</v>
      </c>
      <c r="S50" s="4">
        <v>3671536</v>
      </c>
      <c r="T50" s="4">
        <f t="shared" si="2"/>
        <v>4827894</v>
      </c>
      <c r="U50" s="4">
        <f t="shared" si="3"/>
        <v>3842274</v>
      </c>
    </row>
    <row r="51" spans="1:21" x14ac:dyDescent="0.2">
      <c r="A51" s="16" t="s">
        <v>187</v>
      </c>
      <c r="B51" s="4">
        <v>795200</v>
      </c>
      <c r="C51" s="4">
        <v>1289165</v>
      </c>
      <c r="D51" s="4">
        <v>-493965</v>
      </c>
      <c r="E51" s="4">
        <v>-11777860000</v>
      </c>
      <c r="F51" s="4">
        <f t="shared" si="0"/>
        <v>-255541118813</v>
      </c>
      <c r="R51" s="5">
        <v>-1.8700000000000001E-2</v>
      </c>
      <c r="S51" s="4">
        <v>3842274</v>
      </c>
      <c r="T51" s="4">
        <f t="shared" si="2"/>
        <v>4879144.5</v>
      </c>
      <c r="U51" s="4">
        <f t="shared" si="3"/>
        <v>4354008</v>
      </c>
    </row>
    <row r="52" spans="1:21" x14ac:dyDescent="0.2">
      <c r="A52" s="16" t="s">
        <v>186</v>
      </c>
      <c r="B52" s="4">
        <v>3168800</v>
      </c>
      <c r="C52" s="4">
        <v>2393000</v>
      </c>
      <c r="D52" s="4">
        <v>775800</v>
      </c>
      <c r="E52" s="4">
        <v>18654520000</v>
      </c>
      <c r="F52" s="4">
        <f t="shared" si="0"/>
        <v>-243763258813</v>
      </c>
      <c r="R52" s="5">
        <v>-1.44E-2</v>
      </c>
      <c r="S52" s="4">
        <v>4354008</v>
      </c>
      <c r="T52" s="4">
        <f t="shared" si="2"/>
        <v>9366487</v>
      </c>
      <c r="U52" s="4">
        <f t="shared" si="3"/>
        <v>5321813</v>
      </c>
    </row>
    <row r="53" spans="1:21" x14ac:dyDescent="0.2">
      <c r="A53" s="16" t="s">
        <v>185</v>
      </c>
      <c r="B53" s="4">
        <v>2127400</v>
      </c>
      <c r="C53" s="4">
        <v>1777094</v>
      </c>
      <c r="D53" s="4">
        <v>350306</v>
      </c>
      <c r="E53" s="4">
        <v>8505410000</v>
      </c>
      <c r="F53" s="4">
        <f t="shared" si="0"/>
        <v>-262417778813</v>
      </c>
      <c r="R53" s="5">
        <v>2.5399999999999999E-2</v>
      </c>
      <c r="S53" s="4">
        <v>5774671</v>
      </c>
      <c r="T53" s="4">
        <f t="shared" si="2"/>
        <v>7548815.5</v>
      </c>
      <c r="U53" s="4">
        <f t="shared" si="3"/>
        <v>5321813</v>
      </c>
    </row>
    <row r="54" spans="1:21" x14ac:dyDescent="0.2">
      <c r="A54" s="16" t="s">
        <v>184</v>
      </c>
      <c r="B54" s="4">
        <v>566900</v>
      </c>
      <c r="C54" s="4">
        <v>3003700</v>
      </c>
      <c r="D54" s="4">
        <v>-2436800</v>
      </c>
      <c r="E54" s="4">
        <v>-56841400000</v>
      </c>
      <c r="F54" s="4">
        <f t="shared" si="0"/>
        <v>-270923188813</v>
      </c>
      <c r="R54" s="5">
        <v>2.3799999999999998E-2</v>
      </c>
      <c r="S54" s="4">
        <v>5847306</v>
      </c>
      <c r="T54" s="4">
        <f t="shared" si="2"/>
        <v>4065093</v>
      </c>
      <c r="U54" s="4">
        <f t="shared" si="3"/>
        <v>5321813</v>
      </c>
    </row>
    <row r="55" spans="1:21" x14ac:dyDescent="0.2">
      <c r="A55" s="16" t="s">
        <v>183</v>
      </c>
      <c r="B55" s="4">
        <v>657325</v>
      </c>
      <c r="C55" s="4">
        <v>4604281</v>
      </c>
      <c r="D55" s="4">
        <v>-3946956</v>
      </c>
      <c r="E55" s="4">
        <v>-94164600000</v>
      </c>
      <c r="F55" s="4">
        <f t="shared" si="0"/>
        <v>-214081788813</v>
      </c>
      <c r="R55" s="5">
        <v>-3.5400000000000001E-2</v>
      </c>
      <c r="S55" s="4">
        <v>5321813</v>
      </c>
      <c r="T55" s="4">
        <f t="shared" si="2"/>
        <v>3756529.5</v>
      </c>
      <c r="U55" s="4">
        <f t="shared" si="3"/>
        <v>5407691</v>
      </c>
    </row>
    <row r="56" spans="1:21" x14ac:dyDescent="0.2">
      <c r="A56" s="16" t="s">
        <v>182</v>
      </c>
      <c r="B56" s="4">
        <v>929300</v>
      </c>
      <c r="C56" s="4">
        <v>2173300</v>
      </c>
      <c r="D56" s="4">
        <v>-1244000</v>
      </c>
      <c r="E56" s="4">
        <v>-29832243734</v>
      </c>
      <c r="F56" s="4">
        <f t="shared" si="0"/>
        <v>-119917188813</v>
      </c>
      <c r="R56" s="5">
        <v>-1.6299999999999999E-2</v>
      </c>
      <c r="S56" s="4">
        <v>5407691</v>
      </c>
      <c r="T56" s="4">
        <f t="shared" si="2"/>
        <v>7422215.5</v>
      </c>
      <c r="U56" s="4">
        <f t="shared" si="3"/>
        <v>5404281</v>
      </c>
    </row>
    <row r="57" spans="1:21" x14ac:dyDescent="0.2">
      <c r="A57" s="16" t="s">
        <v>181</v>
      </c>
      <c r="B57" s="4">
        <v>4984600</v>
      </c>
      <c r="C57" s="4">
        <v>4194296</v>
      </c>
      <c r="D57" s="4">
        <v>790304</v>
      </c>
      <c r="E57" s="4">
        <v>19524490000</v>
      </c>
      <c r="F57" s="4">
        <f t="shared" si="0"/>
        <v>-90084945079</v>
      </c>
      <c r="R57" s="5">
        <v>4.9500000000000002E-2</v>
      </c>
      <c r="S57" s="4">
        <v>12593114</v>
      </c>
      <c r="T57" s="4">
        <f t="shared" si="2"/>
        <v>3869210.5</v>
      </c>
      <c r="U57" s="4">
        <f t="shared" si="3"/>
        <v>5404281</v>
      </c>
    </row>
    <row r="58" spans="1:21" x14ac:dyDescent="0.2">
      <c r="A58" s="16" t="s">
        <v>180</v>
      </c>
      <c r="B58" s="4">
        <v>2164100</v>
      </c>
      <c r="C58" s="4">
        <v>4747300</v>
      </c>
      <c r="D58" s="4">
        <v>-2583200</v>
      </c>
      <c r="E58" s="4">
        <v>-59473950000</v>
      </c>
      <c r="F58" s="4">
        <f t="shared" si="0"/>
        <v>-109609435079</v>
      </c>
      <c r="R58" s="5">
        <v>2.4300000000000002E-2</v>
      </c>
      <c r="S58" s="4">
        <v>5801812</v>
      </c>
      <c r="T58" s="4">
        <f t="shared" si="2"/>
        <v>4538431.5</v>
      </c>
      <c r="U58" s="4">
        <f t="shared" si="3"/>
        <v>5404281</v>
      </c>
    </row>
    <row r="59" spans="1:21" x14ac:dyDescent="0.2">
      <c r="A59" s="16" t="s">
        <v>179</v>
      </c>
      <c r="B59" s="4">
        <v>2494450</v>
      </c>
      <c r="C59" s="4">
        <v>2863200</v>
      </c>
      <c r="D59" s="4">
        <v>-368750</v>
      </c>
      <c r="E59" s="4">
        <v>-8073040000</v>
      </c>
      <c r="F59" s="4">
        <f t="shared" si="0"/>
        <v>-50135485079</v>
      </c>
      <c r="R59" s="5">
        <v>2.2599999999999999E-2</v>
      </c>
      <c r="S59" s="4">
        <v>6238106</v>
      </c>
      <c r="T59" s="4">
        <f t="shared" si="2"/>
        <v>4375857.5</v>
      </c>
      <c r="U59" s="4">
        <f t="shared" si="3"/>
        <v>2808373</v>
      </c>
    </row>
    <row r="60" spans="1:21" x14ac:dyDescent="0.2">
      <c r="A60" s="16" t="s">
        <v>178</v>
      </c>
      <c r="B60" s="4">
        <v>3928508</v>
      </c>
      <c r="C60" s="4">
        <v>2845800</v>
      </c>
      <c r="D60" s="4">
        <v>1082708</v>
      </c>
      <c r="E60" s="4">
        <v>25185040000</v>
      </c>
      <c r="F60" s="4">
        <f t="shared" si="0"/>
        <v>-42062445079</v>
      </c>
      <c r="R60" s="5">
        <v>-3.8900000000000004E-2</v>
      </c>
      <c r="S60" s="4">
        <v>5813514</v>
      </c>
      <c r="T60" s="4">
        <f t="shared" si="2"/>
        <v>4329738.5</v>
      </c>
      <c r="U60" s="4">
        <f t="shared" si="3"/>
        <v>2105368</v>
      </c>
    </row>
    <row r="61" spans="1:21" x14ac:dyDescent="0.2">
      <c r="A61" s="16" t="s">
        <v>177</v>
      </c>
      <c r="B61" s="4">
        <v>1548400</v>
      </c>
      <c r="C61" s="4">
        <v>1218801</v>
      </c>
      <c r="D61" s="4">
        <v>329599</v>
      </c>
      <c r="E61" s="4">
        <v>7625840000</v>
      </c>
      <c r="F61" s="4">
        <f t="shared" si="0"/>
        <v>-67247485079</v>
      </c>
      <c r="R61" s="5">
        <v>8.8000000000000005E-3</v>
      </c>
      <c r="S61" s="4">
        <v>5404281</v>
      </c>
      <c r="T61" s="4">
        <f t="shared" si="2"/>
        <v>7334181.5</v>
      </c>
      <c r="U61" s="4">
        <f t="shared" si="3"/>
        <v>2105368</v>
      </c>
    </row>
    <row r="62" spans="1:21" x14ac:dyDescent="0.2">
      <c r="A62" s="16" t="s">
        <v>176</v>
      </c>
      <c r="B62" s="4">
        <v>1488400</v>
      </c>
      <c r="C62" s="4">
        <v>5060940</v>
      </c>
      <c r="D62" s="4">
        <v>-3572540</v>
      </c>
      <c r="E62" s="4">
        <v>-82809265079</v>
      </c>
      <c r="F62" s="4">
        <f t="shared" si="0"/>
        <v>-74873325079</v>
      </c>
      <c r="R62" s="5">
        <v>-6.9099999999999995E-2</v>
      </c>
      <c r="S62" s="4">
        <v>12958303</v>
      </c>
      <c r="T62" s="4">
        <f t="shared" si="2"/>
        <v>5451348.5</v>
      </c>
      <c r="U62" s="4">
        <f t="shared" si="3"/>
        <v>1936609</v>
      </c>
    </row>
    <row r="63" spans="1:21" x14ac:dyDescent="0.2">
      <c r="A63" s="16" t="s">
        <v>175</v>
      </c>
      <c r="B63" s="4">
        <v>890357</v>
      </c>
      <c r="C63" s="4">
        <v>1125725</v>
      </c>
      <c r="D63" s="4">
        <v>-235368</v>
      </c>
      <c r="E63" s="4">
        <v>-5581280000</v>
      </c>
      <c r="F63" s="4">
        <f t="shared" si="0"/>
        <v>7935940000</v>
      </c>
      <c r="R63" s="5">
        <v>-6.9900000000000004E-2</v>
      </c>
      <c r="S63" s="4">
        <v>9250325</v>
      </c>
      <c r="T63" s="4">
        <f t="shared" si="2"/>
        <v>2274704</v>
      </c>
      <c r="U63" s="4">
        <f t="shared" si="3"/>
        <v>1936609</v>
      </c>
    </row>
    <row r="64" spans="1:21" x14ac:dyDescent="0.2">
      <c r="A64" s="16" t="s">
        <v>174</v>
      </c>
      <c r="B64" s="4">
        <v>667200</v>
      </c>
      <c r="C64" s="4">
        <v>1673700</v>
      </c>
      <c r="D64" s="4">
        <v>-1006500</v>
      </c>
      <c r="E64" s="4">
        <v>-26856050000</v>
      </c>
      <c r="F64" s="4">
        <f t="shared" si="0"/>
        <v>13517220000</v>
      </c>
      <c r="R64" s="5">
        <v>-5.6000000000000008E-3</v>
      </c>
      <c r="S64" s="4">
        <v>2808373</v>
      </c>
      <c r="T64" s="4">
        <f t="shared" si="2"/>
        <v>1597615</v>
      </c>
      <c r="U64" s="4">
        <f t="shared" si="3"/>
        <v>1936609</v>
      </c>
    </row>
    <row r="65" spans="1:21" x14ac:dyDescent="0.2">
      <c r="A65" s="16" t="s">
        <v>173</v>
      </c>
      <c r="B65" s="4">
        <v>532000</v>
      </c>
      <c r="C65" s="4">
        <v>775176</v>
      </c>
      <c r="D65" s="4">
        <v>-243176</v>
      </c>
      <c r="E65" s="4">
        <v>-6352230000</v>
      </c>
      <c r="F65" s="4">
        <f t="shared" si="0"/>
        <v>40373270000</v>
      </c>
      <c r="R65" s="5">
        <v>2.3099999999999999E-2</v>
      </c>
      <c r="S65" s="4">
        <v>2105368</v>
      </c>
      <c r="T65" s="4">
        <f t="shared" si="2"/>
        <v>2446611.5</v>
      </c>
      <c r="U65" s="4">
        <f t="shared" si="3"/>
        <v>1936609</v>
      </c>
    </row>
    <row r="66" spans="1:21" x14ac:dyDescent="0.2">
      <c r="A66" s="16" t="s">
        <v>172</v>
      </c>
      <c r="B66" s="4">
        <v>325100</v>
      </c>
      <c r="C66" s="4">
        <v>1336576</v>
      </c>
      <c r="D66" s="4">
        <v>-1011476</v>
      </c>
      <c r="E66" s="4">
        <v>-26333310000</v>
      </c>
      <c r="F66" s="4">
        <f t="shared" si="0"/>
        <v>46725500000</v>
      </c>
      <c r="R66" s="5">
        <v>-2.2499999999999999E-2</v>
      </c>
      <c r="S66" s="4">
        <v>2251317</v>
      </c>
      <c r="T66" s="4">
        <f t="shared" si="2"/>
        <v>1976193.5</v>
      </c>
      <c r="U66" s="4">
        <f t="shared" si="3"/>
        <v>1710060</v>
      </c>
    </row>
    <row r="67" spans="1:21" x14ac:dyDescent="0.2">
      <c r="A67" s="16" t="s">
        <v>171</v>
      </c>
      <c r="B67" s="4">
        <v>588600</v>
      </c>
      <c r="C67" s="4">
        <v>569700</v>
      </c>
      <c r="D67" s="4">
        <v>18900</v>
      </c>
      <c r="E67" s="4">
        <v>687220000</v>
      </c>
      <c r="F67" s="4">
        <f t="shared" si="0"/>
        <v>73058810000</v>
      </c>
      <c r="R67" s="5">
        <v>7.6E-3</v>
      </c>
      <c r="S67" s="4">
        <v>1936609</v>
      </c>
      <c r="T67" s="4">
        <f t="shared" si="2"/>
        <v>2395680</v>
      </c>
      <c r="U67" s="4">
        <f t="shared" si="3"/>
        <v>1652372</v>
      </c>
    </row>
    <row r="68" spans="1:21" x14ac:dyDescent="0.2">
      <c r="A68" s="16" t="s">
        <v>170</v>
      </c>
      <c r="B68" s="4">
        <v>1951900</v>
      </c>
      <c r="C68" s="4">
        <v>1422700</v>
      </c>
      <c r="D68" s="4">
        <v>529200</v>
      </c>
      <c r="E68" s="4">
        <v>14551700000</v>
      </c>
      <c r="F68" s="4">
        <f t="shared" si="0"/>
        <v>72371590000</v>
      </c>
      <c r="R68" s="5">
        <v>-3.7000000000000002E-3</v>
      </c>
      <c r="S68" s="4">
        <v>2838757</v>
      </c>
      <c r="T68" s="4">
        <f t="shared" si="2"/>
        <v>2458177.5</v>
      </c>
      <c r="U68" s="4">
        <f t="shared" si="3"/>
        <v>1652372</v>
      </c>
    </row>
    <row r="69" spans="1:21" x14ac:dyDescent="0.2">
      <c r="A69" s="16" t="s">
        <v>169</v>
      </c>
      <c r="B69" s="4">
        <v>781998</v>
      </c>
      <c r="C69" s="4">
        <v>1405100</v>
      </c>
      <c r="D69" s="4">
        <v>-623102</v>
      </c>
      <c r="E69" s="4">
        <v>-16536530000</v>
      </c>
      <c r="F69" s="4">
        <f t="shared" si="0"/>
        <v>57819890000</v>
      </c>
      <c r="R69" s="5">
        <v>-1.8500000000000003E-2</v>
      </c>
      <c r="S69" s="4">
        <v>2938201</v>
      </c>
      <c r="T69" s="4">
        <f t="shared" si="2"/>
        <v>2799395</v>
      </c>
      <c r="U69" s="4">
        <f t="shared" si="3"/>
        <v>1089862</v>
      </c>
    </row>
    <row r="70" spans="1:21" x14ac:dyDescent="0.2">
      <c r="A70" s="16" t="s">
        <v>168</v>
      </c>
      <c r="B70" s="4">
        <v>759100</v>
      </c>
      <c r="C70" s="4">
        <v>1110230</v>
      </c>
      <c r="D70" s="4">
        <v>-351130</v>
      </c>
      <c r="E70" s="4">
        <v>-9464810000</v>
      </c>
      <c r="F70" s="4">
        <f t="shared" si="0"/>
        <v>74356420000</v>
      </c>
      <c r="R70" s="5">
        <v>1.1299999999999999E-2</v>
      </c>
      <c r="S70" s="4">
        <v>3255196</v>
      </c>
      <c r="T70" s="4">
        <f t="shared" si="2"/>
        <v>2506049.5</v>
      </c>
      <c r="U70" s="4">
        <f t="shared" si="3"/>
        <v>1089862</v>
      </c>
    </row>
    <row r="71" spans="1:21" x14ac:dyDescent="0.2">
      <c r="A71" s="16" t="s">
        <v>167</v>
      </c>
      <c r="B71" s="4">
        <v>106100</v>
      </c>
      <c r="C71" s="4">
        <v>512600</v>
      </c>
      <c r="D71" s="4">
        <v>-406500</v>
      </c>
      <c r="E71" s="4">
        <v>-10931780000</v>
      </c>
      <c r="F71" s="4">
        <f t="shared" si="0"/>
        <v>83821230000</v>
      </c>
      <c r="R71" s="5">
        <v>-2.3700000000000002E-2</v>
      </c>
      <c r="S71" s="4">
        <v>1710060</v>
      </c>
      <c r="T71" s="4">
        <f>AVERAGE(S72,S81)</f>
        <v>2616229.5</v>
      </c>
      <c r="U71" s="4">
        <f t="shared" si="3"/>
        <v>1089862</v>
      </c>
    </row>
    <row r="72" spans="1:21" x14ac:dyDescent="0.2">
      <c r="A72" s="16" t="s">
        <v>166</v>
      </c>
      <c r="B72" s="4">
        <v>325500</v>
      </c>
      <c r="C72" s="4">
        <v>194510</v>
      </c>
      <c r="D72" s="4">
        <v>130990</v>
      </c>
      <c r="E72" s="4">
        <v>3579690000</v>
      </c>
      <c r="F72" s="4">
        <f t="shared" si="0"/>
        <v>94753010000</v>
      </c>
      <c r="R72" s="5">
        <v>5.6000000000000008E-3</v>
      </c>
      <c r="S72" s="4">
        <v>1652372</v>
      </c>
      <c r="U72" s="4">
        <f t="shared" si="3"/>
        <v>1089862</v>
      </c>
    </row>
    <row r="73" spans="1:21" x14ac:dyDescent="0.2">
      <c r="A73" s="16" t="s">
        <v>165</v>
      </c>
      <c r="B73" s="4">
        <v>709400</v>
      </c>
      <c r="C73" s="4">
        <v>339450</v>
      </c>
      <c r="D73" s="4">
        <v>369950</v>
      </c>
      <c r="E73" s="4">
        <v>10096160000</v>
      </c>
      <c r="F73" s="4">
        <f t="shared" si="0"/>
        <v>91173320000</v>
      </c>
      <c r="R73" s="5">
        <v>7.4999999999999997E-3</v>
      </c>
      <c r="S73" s="4">
        <v>1741035</v>
      </c>
      <c r="U73" s="4">
        <f t="shared" ref="U73:U75" si="4">MIN(S74:S78)</f>
        <v>1089862</v>
      </c>
    </row>
    <row r="74" spans="1:21" x14ac:dyDescent="0.2">
      <c r="A74" s="16" t="s">
        <v>164</v>
      </c>
      <c r="B74" s="4">
        <v>816864</v>
      </c>
      <c r="C74" s="4">
        <v>641500</v>
      </c>
      <c r="D74" s="4">
        <v>175364</v>
      </c>
      <c r="E74" s="4">
        <v>4732320000</v>
      </c>
      <c r="F74" s="4">
        <f t="shared" si="0"/>
        <v>81077160000</v>
      </c>
      <c r="R74" s="5">
        <v>0</v>
      </c>
      <c r="S74" s="4">
        <v>1089862</v>
      </c>
      <c r="U74" s="4">
        <f t="shared" si="4"/>
        <v>1952603</v>
      </c>
    </row>
    <row r="75" spans="1:21" x14ac:dyDescent="0.2">
      <c r="A75" s="16" t="s">
        <v>163</v>
      </c>
      <c r="B75" s="4">
        <v>1686600</v>
      </c>
      <c r="C75" s="4">
        <v>2421420</v>
      </c>
      <c r="D75" s="4">
        <v>-734820</v>
      </c>
      <c r="E75" s="4">
        <v>-19957660000</v>
      </c>
      <c r="F75" s="4">
        <f t="shared" si="0"/>
        <v>76344840000</v>
      </c>
      <c r="R75" s="5">
        <v>-1.8E-3</v>
      </c>
      <c r="S75" s="4">
        <v>2641906</v>
      </c>
      <c r="U75" s="4">
        <f t="shared" si="4"/>
        <v>1952603</v>
      </c>
    </row>
    <row r="76" spans="1:21" x14ac:dyDescent="0.2">
      <c r="A76" s="16" t="s">
        <v>162</v>
      </c>
      <c r="B76" s="4">
        <v>880900</v>
      </c>
      <c r="C76" s="4">
        <v>1387147</v>
      </c>
      <c r="D76" s="4">
        <v>-506247</v>
      </c>
      <c r="E76" s="4">
        <v>-13704870000</v>
      </c>
      <c r="F76" s="4">
        <f t="shared" si="0"/>
        <v>96302500000</v>
      </c>
      <c r="R76" s="5">
        <v>-1.4499999999999999E-2</v>
      </c>
      <c r="S76" s="4">
        <v>2015778</v>
      </c>
      <c r="U76" s="4">
        <f>MIN(S77:S81)</f>
        <v>1952603</v>
      </c>
    </row>
    <row r="77" spans="1:21" x14ac:dyDescent="0.2">
      <c r="A77" s="16" t="s">
        <v>161</v>
      </c>
      <c r="B77" s="4">
        <v>1134200</v>
      </c>
      <c r="C77" s="4">
        <v>351200</v>
      </c>
      <c r="D77" s="4">
        <v>783000</v>
      </c>
      <c r="E77" s="4">
        <v>21263540000</v>
      </c>
      <c r="F77" s="4">
        <f t="shared" si="0"/>
        <v>110007370000</v>
      </c>
      <c r="R77" s="5">
        <v>2.4300000000000002E-2</v>
      </c>
      <c r="S77" s="4">
        <v>1952603</v>
      </c>
    </row>
    <row r="78" spans="1:21" x14ac:dyDescent="0.2">
      <c r="A78" s="16" t="s">
        <v>160</v>
      </c>
      <c r="B78" s="4">
        <v>974300</v>
      </c>
      <c r="C78" s="4">
        <v>647000</v>
      </c>
      <c r="D78" s="4">
        <v>327300</v>
      </c>
      <c r="E78" s="4">
        <v>8862090000</v>
      </c>
      <c r="F78" s="4">
        <f t="shared" si="0"/>
        <v>88743830000</v>
      </c>
      <c r="R78" s="5">
        <v>-7.4000000000000003E-3</v>
      </c>
      <c r="S78" s="4">
        <v>1978154</v>
      </c>
    </row>
    <row r="79" spans="1:21" x14ac:dyDescent="0.2">
      <c r="A79" s="16" t="s">
        <v>159</v>
      </c>
      <c r="B79" s="4">
        <v>2397200</v>
      </c>
      <c r="C79" s="4">
        <v>1682600</v>
      </c>
      <c r="D79" s="4">
        <v>714600</v>
      </c>
      <c r="E79" s="4">
        <v>19149250000</v>
      </c>
      <c r="F79" s="4">
        <f t="shared" si="0"/>
        <v>79881740000</v>
      </c>
      <c r="R79" s="5">
        <v>2.6699999999999998E-2</v>
      </c>
      <c r="S79" s="4">
        <v>2343594</v>
      </c>
    </row>
    <row r="80" spans="1:21" x14ac:dyDescent="0.2">
      <c r="A80" s="16" t="s">
        <v>158</v>
      </c>
      <c r="B80" s="4">
        <v>1063100</v>
      </c>
      <c r="C80" s="4">
        <v>308030</v>
      </c>
      <c r="D80" s="4">
        <v>755070</v>
      </c>
      <c r="E80" s="4">
        <v>20058390000</v>
      </c>
      <c r="F80" s="4">
        <f>E80+F81</f>
        <v>60732490000</v>
      </c>
      <c r="R80" s="5">
        <v>-2.0400000000000001E-2</v>
      </c>
      <c r="S80" s="4">
        <v>3302039</v>
      </c>
    </row>
    <row r="81" spans="1:22" x14ac:dyDescent="0.2">
      <c r="A81" s="16" t="s">
        <v>157</v>
      </c>
      <c r="B81" s="4">
        <v>1982200</v>
      </c>
      <c r="C81" s="4">
        <v>470810</v>
      </c>
      <c r="D81" s="4">
        <v>1511390</v>
      </c>
      <c r="E81" s="4">
        <v>40674100000</v>
      </c>
      <c r="F81" s="4">
        <f>E81</f>
        <v>40674100000</v>
      </c>
      <c r="R81" s="5">
        <v>2.8799999999999999E-2</v>
      </c>
      <c r="S81" s="4">
        <v>3580087</v>
      </c>
    </row>
    <row r="82" spans="1:22" x14ac:dyDescent="0.2">
      <c r="A82" s="2"/>
      <c r="B82" s="4"/>
      <c r="C82" s="4"/>
      <c r="D82" s="4"/>
      <c r="E82" s="4"/>
      <c r="F82" s="4">
        <f>E82</f>
        <v>0</v>
      </c>
      <c r="G82" s="4"/>
      <c r="H82" s="4"/>
      <c r="I82" s="4"/>
      <c r="J82" s="4"/>
      <c r="K82" s="4"/>
      <c r="L82" s="4"/>
      <c r="M82" s="4"/>
      <c r="N82" s="4"/>
      <c r="O82" s="4"/>
      <c r="P82" s="4"/>
      <c r="Q82" s="4"/>
      <c r="R82" s="4"/>
      <c r="S82" s="4"/>
      <c r="T82" s="5"/>
      <c r="U82" s="5"/>
      <c r="V82" s="5"/>
    </row>
    <row r="83" spans="1:22" x14ac:dyDescent="0.2">
      <c r="A83" s="2"/>
      <c r="B83" s="4"/>
      <c r="C83" s="4"/>
      <c r="D83" s="4"/>
      <c r="E83" s="4"/>
      <c r="F83" s="4"/>
      <c r="G83" s="4"/>
      <c r="H83" s="4"/>
      <c r="I83" s="4"/>
      <c r="J83" s="4"/>
      <c r="K83" s="4"/>
      <c r="L83" s="4"/>
      <c r="M83" s="4"/>
      <c r="N83" s="4"/>
      <c r="O83" s="4"/>
      <c r="P83" s="4"/>
      <c r="Q83" s="4"/>
      <c r="R83" s="4"/>
      <c r="S83" s="4"/>
      <c r="T83" s="5"/>
      <c r="U83" s="5"/>
      <c r="V83" s="5"/>
    </row>
    <row r="84" spans="1:22" x14ac:dyDescent="0.2">
      <c r="A84" s="2"/>
      <c r="B84" s="4"/>
      <c r="C84" s="4"/>
      <c r="D84" s="4"/>
      <c r="E84" s="4"/>
      <c r="F84" s="4"/>
      <c r="G84" s="4"/>
      <c r="H84" s="4"/>
      <c r="I84" s="4"/>
      <c r="J84" s="4"/>
      <c r="K84" s="4"/>
      <c r="L84" s="4"/>
      <c r="M84" s="4"/>
      <c r="N84" s="4"/>
      <c r="O84" s="4"/>
      <c r="P84" s="4"/>
      <c r="Q84" s="4"/>
      <c r="R84" s="4"/>
      <c r="S84" s="4"/>
      <c r="T84" s="5"/>
      <c r="U84" s="5"/>
      <c r="V84" s="5"/>
    </row>
    <row r="85" spans="1:22" x14ac:dyDescent="0.2">
      <c r="A85" s="2"/>
      <c r="B85" s="4"/>
      <c r="C85" s="4"/>
      <c r="D85" s="4"/>
      <c r="E85" s="4"/>
      <c r="F85" s="4"/>
      <c r="G85" s="4"/>
      <c r="H85" s="4"/>
      <c r="I85" s="4"/>
      <c r="J85" s="4"/>
      <c r="K85" s="4"/>
      <c r="L85" s="4"/>
      <c r="M85" s="4"/>
      <c r="N85" s="4"/>
      <c r="O85" s="4"/>
      <c r="P85" s="4"/>
      <c r="Q85" s="4"/>
      <c r="R85" s="4"/>
      <c r="S85" s="4"/>
      <c r="T85" s="5"/>
      <c r="U85" s="5"/>
      <c r="V85" s="5"/>
    </row>
    <row r="86" spans="1:22" x14ac:dyDescent="0.2">
      <c r="A86" s="2"/>
      <c r="B86" s="4"/>
      <c r="C86" s="4"/>
      <c r="D86" s="4"/>
      <c r="E86" s="4"/>
      <c r="F86" s="4"/>
      <c r="G86" s="4"/>
      <c r="H86" s="4"/>
      <c r="I86" s="4"/>
      <c r="J86" s="4"/>
      <c r="K86" s="4"/>
      <c r="L86" s="4"/>
      <c r="M86" s="4"/>
      <c r="N86" s="4"/>
      <c r="O86" s="4"/>
      <c r="P86" s="4"/>
      <c r="Q86" s="4"/>
      <c r="R86" s="4"/>
      <c r="S86" s="4"/>
      <c r="T86" s="5"/>
      <c r="U86" s="5"/>
      <c r="V86" s="5"/>
    </row>
    <row r="87" spans="1:22" x14ac:dyDescent="0.2">
      <c r="A87" s="2"/>
      <c r="B87" s="4"/>
      <c r="C87" s="4"/>
      <c r="D87" s="4"/>
      <c r="E87" s="4"/>
      <c r="F87" s="4"/>
      <c r="G87" s="4"/>
      <c r="H87" s="4"/>
      <c r="I87" s="4"/>
      <c r="J87" s="4"/>
      <c r="K87" s="4"/>
      <c r="L87" s="4"/>
      <c r="M87" s="4"/>
      <c r="N87" s="4"/>
      <c r="O87" s="4"/>
      <c r="P87" s="4"/>
      <c r="Q87" s="4"/>
      <c r="R87" s="4"/>
      <c r="S87" s="4"/>
      <c r="T87" s="5"/>
      <c r="U87" s="5"/>
      <c r="V87" s="5"/>
    </row>
    <row r="88" spans="1:22" x14ac:dyDescent="0.2">
      <c r="A88" s="2"/>
      <c r="B88" s="4"/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5"/>
      <c r="U88" s="5"/>
      <c r="V88" s="5"/>
    </row>
    <row r="89" spans="1:22" x14ac:dyDescent="0.2">
      <c r="A89" s="2"/>
      <c r="B89" s="4"/>
      <c r="C89" s="4"/>
      <c r="D89" s="4"/>
      <c r="E89" s="4"/>
      <c r="F89" s="4"/>
      <c r="G89" s="4"/>
      <c r="H89" s="4"/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  <c r="T89" s="5"/>
      <c r="U89" s="5"/>
      <c r="V89" s="5"/>
    </row>
    <row r="90" spans="1:22" x14ac:dyDescent="0.2">
      <c r="A90" s="2"/>
      <c r="B90" s="4"/>
      <c r="C90" s="4"/>
      <c r="D90" s="4"/>
      <c r="E90" s="4"/>
      <c r="F90" s="4"/>
      <c r="G90" s="4"/>
      <c r="H90" s="4"/>
      <c r="I90" s="4"/>
      <c r="J90" s="4"/>
      <c r="K90" s="4"/>
      <c r="L90" s="4"/>
      <c r="M90" s="4"/>
      <c r="N90" s="4"/>
      <c r="O90" s="4"/>
      <c r="P90" s="4"/>
      <c r="Q90" s="4"/>
      <c r="R90" s="4"/>
      <c r="S90" s="4"/>
      <c r="T90" s="5"/>
      <c r="U90" s="5"/>
      <c r="V90" s="5"/>
    </row>
    <row r="91" spans="1:22" x14ac:dyDescent="0.2">
      <c r="A91" s="2"/>
      <c r="B91" s="4"/>
      <c r="C91" s="4"/>
      <c r="D91" s="4"/>
      <c r="E91" s="4"/>
      <c r="F91" s="4"/>
      <c r="G91" s="4"/>
      <c r="H91" s="4"/>
      <c r="I91" s="4"/>
      <c r="J91" s="4"/>
      <c r="K91" s="4"/>
      <c r="L91" s="4"/>
      <c r="M91" s="4"/>
      <c r="N91" s="4"/>
      <c r="O91" s="4"/>
      <c r="P91" s="4"/>
      <c r="Q91" s="4"/>
      <c r="R91" s="4"/>
      <c r="S91" s="4"/>
      <c r="T91" s="5"/>
      <c r="U91" s="5"/>
      <c r="V91" s="5"/>
    </row>
    <row r="92" spans="1:22" x14ac:dyDescent="0.2">
      <c r="A92" s="6"/>
      <c r="B92" s="4"/>
      <c r="C92" s="4"/>
      <c r="D92" s="4"/>
      <c r="E92" s="4"/>
      <c r="F92" s="4"/>
      <c r="G92" s="4"/>
      <c r="H92" s="4"/>
      <c r="I92" s="4"/>
      <c r="J92" s="4"/>
      <c r="K92" s="4"/>
      <c r="L92" s="4"/>
      <c r="M92" s="4"/>
      <c r="N92" s="4"/>
      <c r="O92" s="4"/>
      <c r="P92" s="4"/>
      <c r="Q92" s="4"/>
      <c r="R92" s="4"/>
      <c r="S92" s="4"/>
      <c r="T92" s="5"/>
      <c r="U92" s="5"/>
      <c r="V92" s="5"/>
    </row>
    <row r="93" spans="1:22" x14ac:dyDescent="0.2">
      <c r="A93" s="6"/>
      <c r="B93" s="4"/>
      <c r="C93" s="4"/>
      <c r="D93" s="4"/>
      <c r="E93" s="4"/>
      <c r="F93" s="4"/>
      <c r="G93" s="4"/>
      <c r="H93" s="4"/>
      <c r="I93" s="4"/>
      <c r="J93" s="4"/>
      <c r="K93" s="4"/>
      <c r="L93" s="4"/>
      <c r="M93" s="4"/>
      <c r="N93" s="4"/>
      <c r="O93" s="4"/>
      <c r="P93" s="4"/>
      <c r="Q93" s="4"/>
      <c r="R93" s="4"/>
      <c r="S93" s="4"/>
      <c r="T93" s="5"/>
      <c r="U93" s="5"/>
      <c r="V93" s="5"/>
    </row>
    <row r="94" spans="1:22" x14ac:dyDescent="0.2">
      <c r="A94" s="6"/>
      <c r="B94" s="4"/>
      <c r="C94" s="4"/>
      <c r="D94" s="4"/>
      <c r="E94" s="4"/>
      <c r="F94" s="4"/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5"/>
      <c r="U94" s="5"/>
      <c r="V94" s="5"/>
    </row>
    <row r="95" spans="1:22" x14ac:dyDescent="0.2">
      <c r="A95" s="6"/>
      <c r="B95" s="4"/>
      <c r="C95" s="4"/>
      <c r="D95" s="4"/>
      <c r="E95" s="4"/>
      <c r="F95" s="4"/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5"/>
      <c r="U95" s="5"/>
      <c r="V95" s="5"/>
    </row>
    <row r="96" spans="1:22" x14ac:dyDescent="0.2">
      <c r="A96" s="6"/>
      <c r="B96" s="4"/>
      <c r="C96" s="4"/>
      <c r="D96" s="4"/>
      <c r="E96" s="4"/>
      <c r="F96" s="4"/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5"/>
      <c r="U96" s="5"/>
      <c r="V96" s="5"/>
    </row>
    <row r="97" spans="1:22" x14ac:dyDescent="0.2">
      <c r="A97" s="6"/>
      <c r="B97" s="4"/>
      <c r="C97" s="4"/>
      <c r="D97" s="4"/>
      <c r="E97" s="4"/>
      <c r="F97" s="4"/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5"/>
      <c r="U97" s="5"/>
      <c r="V97" s="5"/>
    </row>
    <row r="98" spans="1:22" x14ac:dyDescent="0.2">
      <c r="A98" s="6"/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5"/>
      <c r="U98" s="5"/>
      <c r="V98" s="5"/>
    </row>
    <row r="99" spans="1:22" x14ac:dyDescent="0.2">
      <c r="A99" s="6"/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5"/>
      <c r="U99" s="5"/>
      <c r="V99" s="5"/>
    </row>
    <row r="100" spans="1:22" x14ac:dyDescent="0.2">
      <c r="A100" s="6"/>
      <c r="B100" s="4"/>
      <c r="C100" s="4"/>
      <c r="D100" s="4"/>
      <c r="E100" s="4"/>
      <c r="F100" s="4"/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5"/>
      <c r="U100" s="5"/>
      <c r="V100" s="5"/>
    </row>
    <row r="101" spans="1:22" x14ac:dyDescent="0.2">
      <c r="A101" s="6"/>
      <c r="B101" s="4"/>
      <c r="C101" s="4"/>
      <c r="D101" s="4"/>
      <c r="E101" s="4"/>
      <c r="F101" s="4"/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5"/>
      <c r="U101" s="5"/>
      <c r="V101" s="5"/>
    </row>
    <row r="102" spans="1:22" x14ac:dyDescent="0.2">
      <c r="A102" s="2"/>
      <c r="B102" s="4"/>
      <c r="C102" s="4"/>
      <c r="D102" s="4"/>
      <c r="E102" s="4"/>
      <c r="F102" s="4"/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5"/>
      <c r="U102" s="5"/>
      <c r="V102" s="5"/>
    </row>
    <row r="103" spans="1:22" x14ac:dyDescent="0.2">
      <c r="A103" s="2"/>
      <c r="B103" s="4"/>
      <c r="C103" s="4"/>
      <c r="D103" s="4"/>
      <c r="E103" s="4"/>
      <c r="F103" s="4"/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5"/>
      <c r="U103" s="5"/>
      <c r="V103" s="5"/>
    </row>
    <row r="104" spans="1:22" x14ac:dyDescent="0.2">
      <c r="A104" s="6"/>
      <c r="B104" s="4"/>
      <c r="C104" s="4"/>
      <c r="D104" s="4"/>
      <c r="E104" s="4"/>
      <c r="F104" s="4"/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5"/>
      <c r="U104" s="5"/>
      <c r="V104" s="5"/>
    </row>
    <row r="105" spans="1:22" x14ac:dyDescent="0.2">
      <c r="A105" s="6"/>
      <c r="B105" s="4"/>
      <c r="C105" s="4"/>
      <c r="D105" s="4"/>
      <c r="E105" s="4"/>
      <c r="F105" s="4"/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5"/>
      <c r="U105" s="5"/>
      <c r="V105" s="5"/>
    </row>
    <row r="106" spans="1:22" x14ac:dyDescent="0.2">
      <c r="A106" s="6"/>
      <c r="B106" s="4"/>
      <c r="C106" s="4"/>
      <c r="D106" s="4"/>
      <c r="E106" s="4"/>
      <c r="F106" s="4"/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5"/>
      <c r="U106" s="5"/>
      <c r="V106" s="5"/>
    </row>
    <row r="107" spans="1:22" x14ac:dyDescent="0.2">
      <c r="A107" s="6"/>
      <c r="B107" s="4"/>
      <c r="C107" s="4"/>
      <c r="D107" s="4"/>
      <c r="E107" s="4"/>
      <c r="F107" s="4"/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5"/>
      <c r="U107" s="5"/>
      <c r="V107" s="5"/>
    </row>
    <row r="108" spans="1:22" x14ac:dyDescent="0.2">
      <c r="A108" s="6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5"/>
      <c r="U108" s="5"/>
      <c r="V108" s="5"/>
    </row>
    <row r="109" spans="1:22" x14ac:dyDescent="0.2">
      <c r="A109" s="6"/>
      <c r="B109" s="4"/>
      <c r="C109" s="4"/>
      <c r="D109" s="4"/>
      <c r="E109" s="4"/>
      <c r="F109" s="4"/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5"/>
      <c r="U109" s="5"/>
      <c r="V109" s="5"/>
    </row>
    <row r="110" spans="1:22" x14ac:dyDescent="0.2">
      <c r="A110" s="6"/>
      <c r="B110" s="4"/>
      <c r="C110" s="4"/>
      <c r="D110" s="4"/>
      <c r="E110" s="4"/>
      <c r="F110" s="4"/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5"/>
      <c r="U110" s="5"/>
      <c r="V110" s="5"/>
    </row>
    <row r="111" spans="1:22" x14ac:dyDescent="0.2">
      <c r="A111" s="6"/>
      <c r="B111" s="4"/>
      <c r="C111" s="4"/>
      <c r="D111" s="4"/>
      <c r="E111" s="4"/>
      <c r="F111" s="4"/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5"/>
      <c r="U111" s="5"/>
      <c r="V111" s="5"/>
    </row>
    <row r="112" spans="1:22" x14ac:dyDescent="0.2">
      <c r="A112" s="6"/>
      <c r="B112" s="4"/>
      <c r="C112" s="4"/>
      <c r="D112" s="4"/>
      <c r="E112" s="4"/>
      <c r="F112" s="4"/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5"/>
      <c r="U112" s="5"/>
      <c r="V112" s="5"/>
    </row>
    <row r="113" spans="1:22" x14ac:dyDescent="0.2">
      <c r="A113" s="6"/>
      <c r="B113" s="4"/>
      <c r="C113" s="4"/>
      <c r="D113" s="4"/>
      <c r="E113" s="4"/>
      <c r="F113" s="4"/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5"/>
      <c r="U113" s="5"/>
      <c r="V113" s="5"/>
    </row>
    <row r="114" spans="1:22" x14ac:dyDescent="0.2">
      <c r="A114" s="6"/>
      <c r="B114" s="4"/>
      <c r="C114" s="4"/>
      <c r="D114" s="4"/>
      <c r="E114" s="4"/>
      <c r="F114" s="4"/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5"/>
      <c r="U114" s="5"/>
      <c r="V114" s="5"/>
    </row>
    <row r="115" spans="1:22" x14ac:dyDescent="0.2">
      <c r="A115" s="6"/>
      <c r="B115" s="4"/>
      <c r="C115" s="4"/>
      <c r="D115" s="4"/>
      <c r="E115" s="4"/>
      <c r="F115" s="4"/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5"/>
      <c r="U115" s="5"/>
      <c r="V115" s="5"/>
    </row>
    <row r="116" spans="1:22" x14ac:dyDescent="0.2">
      <c r="A116" s="6"/>
      <c r="B116" s="4"/>
      <c r="C116" s="4"/>
      <c r="D116" s="4"/>
      <c r="E116" s="4"/>
      <c r="F116" s="4"/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5"/>
      <c r="U116" s="5"/>
      <c r="V116" s="5"/>
    </row>
    <row r="117" spans="1:22" x14ac:dyDescent="0.2">
      <c r="A117" s="2"/>
      <c r="B117" s="4"/>
      <c r="C117" s="4"/>
      <c r="D117" s="4"/>
      <c r="E117" s="4"/>
      <c r="F117" s="4"/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5"/>
      <c r="U117" s="5"/>
      <c r="V117" s="5"/>
    </row>
    <row r="118" spans="1:22" x14ac:dyDescent="0.2">
      <c r="A118" s="2"/>
      <c r="B118" s="4"/>
      <c r="C118" s="4"/>
      <c r="D118" s="4"/>
      <c r="E118" s="4"/>
      <c r="F118" s="4"/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5"/>
      <c r="U118" s="5"/>
      <c r="V118" s="5"/>
    </row>
    <row r="119" spans="1:22" x14ac:dyDescent="0.2">
      <c r="A119" s="2"/>
      <c r="B119" s="4"/>
      <c r="C119" s="4"/>
      <c r="D119" s="4"/>
      <c r="E119" s="4"/>
      <c r="F119" s="4"/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5"/>
      <c r="U119" s="5"/>
      <c r="V119" s="5"/>
    </row>
    <row r="120" spans="1:22" x14ac:dyDescent="0.2">
      <c r="A120" s="2"/>
      <c r="B120" s="4"/>
      <c r="C120" s="4"/>
      <c r="D120" s="4"/>
      <c r="E120" s="4"/>
      <c r="F120" s="4"/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5"/>
      <c r="U120" s="5"/>
      <c r="V120" s="5"/>
    </row>
    <row r="121" spans="1:22" x14ac:dyDescent="0.2">
      <c r="A121" s="2"/>
      <c r="B121" s="4"/>
      <c r="C121" s="4"/>
      <c r="D121" s="4"/>
      <c r="E121" s="4"/>
      <c r="F121" s="4"/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5"/>
      <c r="U121" s="5"/>
      <c r="V121" s="5"/>
    </row>
    <row r="122" spans="1:22" x14ac:dyDescent="0.2">
      <c r="A122" s="2"/>
      <c r="B122" s="4"/>
      <c r="C122" s="4"/>
      <c r="D122" s="4"/>
      <c r="E122" s="4"/>
      <c r="F122" s="4"/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5"/>
      <c r="U122" s="5"/>
      <c r="V122" s="5"/>
    </row>
    <row r="123" spans="1:22" x14ac:dyDescent="0.2">
      <c r="A123" s="2"/>
      <c r="B123" s="4"/>
      <c r="C123" s="4"/>
      <c r="D123" s="4"/>
      <c r="E123" s="4"/>
      <c r="F123" s="4"/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5"/>
      <c r="U123" s="5"/>
      <c r="V123" s="5"/>
    </row>
    <row r="124" spans="1:22" x14ac:dyDescent="0.2">
      <c r="A124" s="2"/>
      <c r="B124" s="4"/>
      <c r="C124" s="4"/>
      <c r="D124" s="4"/>
      <c r="E124" s="4"/>
      <c r="F124" s="4"/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5"/>
      <c r="U124" s="5"/>
      <c r="V124" s="5"/>
    </row>
    <row r="125" spans="1:22" x14ac:dyDescent="0.2">
      <c r="A125" s="2"/>
      <c r="B125" s="4"/>
      <c r="C125" s="4"/>
      <c r="D125" s="4"/>
      <c r="E125" s="4"/>
      <c r="F125" s="4"/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5"/>
      <c r="U125" s="5"/>
      <c r="V125" s="5"/>
    </row>
    <row r="126" spans="1:22" x14ac:dyDescent="0.2">
      <c r="A126" s="2"/>
      <c r="B126" s="4"/>
      <c r="C126" s="4"/>
      <c r="D126" s="4"/>
      <c r="E126" s="4"/>
      <c r="F126" s="4"/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5"/>
      <c r="U126" s="5"/>
      <c r="V126" s="5"/>
    </row>
    <row r="127" spans="1:22" x14ac:dyDescent="0.2">
      <c r="A127" s="2"/>
      <c r="B127" s="4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5"/>
      <c r="U127" s="5"/>
      <c r="V127" s="5"/>
    </row>
    <row r="128" spans="1:22" x14ac:dyDescent="0.2">
      <c r="A128" s="2"/>
      <c r="B128" s="4"/>
      <c r="C128" s="4"/>
      <c r="D128" s="4"/>
      <c r="E128" s="4"/>
      <c r="F128" s="4"/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5"/>
      <c r="U128" s="5"/>
      <c r="V128" s="5"/>
    </row>
    <row r="129" spans="1:22" x14ac:dyDescent="0.2">
      <c r="A129" s="2"/>
      <c r="B129" s="4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5"/>
      <c r="U129" s="5"/>
      <c r="V129" s="5"/>
    </row>
    <row r="130" spans="1:22" x14ac:dyDescent="0.2">
      <c r="A130" s="2"/>
      <c r="B130" s="4"/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5"/>
      <c r="U130" s="5"/>
      <c r="V130" s="5"/>
    </row>
    <row r="131" spans="1:22" x14ac:dyDescent="0.2">
      <c r="A131" s="2"/>
      <c r="B131" s="4"/>
      <c r="C131" s="4"/>
      <c r="D131" s="4"/>
      <c r="E131" s="4"/>
      <c r="F131" s="4"/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5"/>
      <c r="U131" s="5"/>
      <c r="V131" s="5"/>
    </row>
    <row r="132" spans="1:22" x14ac:dyDescent="0.2">
      <c r="A132" s="2"/>
      <c r="B132" s="4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5"/>
      <c r="U132" s="5"/>
      <c r="V132" s="5"/>
    </row>
    <row r="133" spans="1:22" x14ac:dyDescent="0.2">
      <c r="A133" s="2"/>
      <c r="B133" s="4"/>
      <c r="C133" s="4"/>
      <c r="D133" s="4"/>
      <c r="E133" s="4"/>
      <c r="F133" s="4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5"/>
    </row>
    <row r="134" spans="1:22" x14ac:dyDescent="0.2">
      <c r="A134" s="2"/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8"/>
    </row>
    <row r="135" spans="1:22" x14ac:dyDescent="0.2">
      <c r="A135" s="2"/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8"/>
    </row>
    <row r="136" spans="1:22" x14ac:dyDescent="0.2">
      <c r="A136" s="2"/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8"/>
    </row>
    <row r="137" spans="1:22" x14ac:dyDescent="0.2">
      <c r="A137" s="6"/>
      <c r="B137" s="4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5"/>
      <c r="U137" s="5"/>
      <c r="V137" s="8"/>
    </row>
    <row r="138" spans="1:22" x14ac:dyDescent="0.2">
      <c r="A138" s="6"/>
      <c r="B138" s="4"/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5"/>
      <c r="U138" s="5"/>
      <c r="V138" s="8"/>
    </row>
    <row r="139" spans="1:22" x14ac:dyDescent="0.2">
      <c r="A139" s="6"/>
      <c r="B139" s="4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5"/>
      <c r="U139" s="5"/>
      <c r="V139" s="8"/>
    </row>
    <row r="140" spans="1:22" x14ac:dyDescent="0.2">
      <c r="A140" s="6"/>
      <c r="B140" s="4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5"/>
      <c r="U140" s="5"/>
      <c r="V140" s="8"/>
    </row>
    <row r="141" spans="1:22" x14ac:dyDescent="0.2">
      <c r="A141" s="6"/>
      <c r="B141" s="4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5"/>
      <c r="U141" s="5"/>
      <c r="V141" s="8"/>
    </row>
    <row r="142" spans="1:22" x14ac:dyDescent="0.2">
      <c r="A142" s="2"/>
      <c r="B142" s="4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5"/>
      <c r="U142" s="5"/>
      <c r="V142" s="8"/>
    </row>
    <row r="143" spans="1:22" x14ac:dyDescent="0.2">
      <c r="A143" s="2"/>
      <c r="B143" s="4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5"/>
      <c r="U143" s="5"/>
      <c r="V143" s="8"/>
    </row>
    <row r="144" spans="1:22" x14ac:dyDescent="0.2">
      <c r="A144" s="2"/>
      <c r="B144" s="4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5"/>
      <c r="U144" s="5"/>
      <c r="V144" s="8"/>
    </row>
    <row r="145" spans="1:22" x14ac:dyDescent="0.2">
      <c r="A145" s="2"/>
      <c r="B145" s="4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5"/>
      <c r="U145" s="5"/>
      <c r="V145" s="8"/>
    </row>
    <row r="146" spans="1:22" x14ac:dyDescent="0.2">
      <c r="A146" s="2"/>
      <c r="B146" s="4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5"/>
      <c r="U146" s="5"/>
      <c r="V146" s="8"/>
    </row>
    <row r="172" spans="1:3" x14ac:dyDescent="0.2">
      <c r="A172" t="e" cm="1">
        <f t="array" aca="1" ref="A172" ca="1">INDIRECT("'" &amp; E1 &amp; "'!$A$2:$A$66")</f>
        <v>#REF!</v>
      </c>
      <c r="B172" t="e" cm="1">
        <f t="array" aca="1" ref="B172" ca="1">INDIRECT("'" &amp; E1 &amp; "'!$B$2:$B$66")</f>
        <v>#REF!</v>
      </c>
      <c r="C172" t="e" cm="1">
        <f t="array" aca="1" ref="C172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6F1523-C157-7143-AFF1-5FAB349381F8}">
  <sheetPr codeName="Sheet47"/>
  <dimension ref="A1:V172"/>
  <sheetViews>
    <sheetView workbookViewId="0">
      <pane ySplit="2" topLeftCell="A3" activePane="bottomLeft" state="frozen"/>
      <selection activeCell="N24" sqref="N24"/>
      <selection pane="bottomLeft" activeCell="N24" sqref="N24"/>
    </sheetView>
  </sheetViews>
  <sheetFormatPr baseColWidth="10" defaultRowHeight="16" x14ac:dyDescent="0.2"/>
  <cols>
    <col min="1" max="1" width="21.1640625" customWidth="1"/>
    <col min="2" max="2" width="13" customWidth="1"/>
    <col min="3" max="3" width="14.5" customWidth="1"/>
    <col min="4" max="4" width="13.83203125" customWidth="1"/>
    <col min="5" max="5" width="17.83203125" customWidth="1"/>
    <col min="6" max="6" width="21.5" customWidth="1"/>
    <col min="8" max="8" width="13.6640625" customWidth="1"/>
    <col min="9" max="9" width="14.1640625" customWidth="1"/>
    <col min="10" max="10" width="18.33203125" customWidth="1"/>
    <col min="11" max="11" width="16.6640625" customWidth="1"/>
    <col min="18" max="18" width="13" customWidth="1"/>
    <col min="19" max="19" width="14.1640625" customWidth="1"/>
  </cols>
  <sheetData>
    <row r="1" spans="1:22" x14ac:dyDescent="0.2">
      <c r="B1" s="72" t="s">
        <v>5</v>
      </c>
      <c r="C1" s="72"/>
      <c r="D1" s="72"/>
      <c r="E1" s="72"/>
      <c r="F1" s="72"/>
      <c r="G1" s="73" t="s">
        <v>6</v>
      </c>
      <c r="H1" s="73"/>
      <c r="I1" s="73"/>
      <c r="J1" s="73"/>
      <c r="K1" s="73"/>
      <c r="L1" s="74" t="s">
        <v>15</v>
      </c>
      <c r="M1" s="74"/>
      <c r="N1" s="74"/>
      <c r="O1" s="74"/>
      <c r="P1" s="74"/>
      <c r="Q1" s="74"/>
      <c r="R1" s="74"/>
      <c r="S1" s="74"/>
      <c r="T1" s="74"/>
      <c r="U1" s="74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235</v>
      </c>
      <c r="O2" s="1" t="s">
        <v>236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257</v>
      </c>
      <c r="U2" s="1" t="s">
        <v>258</v>
      </c>
      <c r="V2" s="1" t="s">
        <v>237</v>
      </c>
    </row>
    <row r="3" spans="1:22" x14ac:dyDescent="0.2">
      <c r="A3" s="16" t="s">
        <v>294</v>
      </c>
      <c r="B3" s="4">
        <v>268820</v>
      </c>
      <c r="C3" s="4">
        <v>236840</v>
      </c>
      <c r="D3" s="4">
        <v>31980</v>
      </c>
      <c r="E3" s="4">
        <v>2161650000</v>
      </c>
      <c r="F3" s="4">
        <f t="shared" ref="F3:F24" si="0">E3+F4</f>
        <v>-216006290000</v>
      </c>
      <c r="G3" s="4">
        <v>262000</v>
      </c>
      <c r="H3" s="4">
        <v>47800</v>
      </c>
      <c r="I3" s="4">
        <v>214200</v>
      </c>
      <c r="J3" s="4">
        <v>14543630000</v>
      </c>
      <c r="K3" s="4">
        <f t="shared" ref="K3:K25" si="1">K4+J3</f>
        <v>23205678000</v>
      </c>
      <c r="L3" s="4">
        <v>1806</v>
      </c>
      <c r="M3" s="4">
        <v>1725</v>
      </c>
      <c r="N3" s="4">
        <v>330</v>
      </c>
      <c r="O3" s="4">
        <v>229</v>
      </c>
      <c r="P3" s="4">
        <v>1906700</v>
      </c>
      <c r="Q3" s="4">
        <v>1397600</v>
      </c>
      <c r="R3" s="5">
        <v>2.1099999999999997E-2</v>
      </c>
      <c r="S3" s="4">
        <v>3305300</v>
      </c>
      <c r="T3" s="5">
        <f t="shared" ref="T3:T70" si="2">AVERAGE(S4,S13)</f>
        <v>2680872</v>
      </c>
      <c r="U3" s="5">
        <f t="shared" ref="U3:U72" si="3">MIN(S4:S8)</f>
        <v>1312577</v>
      </c>
      <c r="V3" s="5">
        <v>2.4900000000000002E-2</v>
      </c>
    </row>
    <row r="4" spans="1:22" x14ac:dyDescent="0.2">
      <c r="A4" s="16" t="s">
        <v>293</v>
      </c>
      <c r="B4" s="4">
        <v>91400</v>
      </c>
      <c r="C4" s="4">
        <v>219400</v>
      </c>
      <c r="D4" s="4">
        <v>-128000</v>
      </c>
      <c r="E4" s="4">
        <v>-8520340000</v>
      </c>
      <c r="F4" s="4">
        <f t="shared" si="0"/>
        <v>-218167940000</v>
      </c>
      <c r="G4" s="4">
        <v>197200</v>
      </c>
      <c r="H4" s="4">
        <v>51100</v>
      </c>
      <c r="I4" s="4">
        <v>146100</v>
      </c>
      <c r="J4" s="4">
        <v>9736660000</v>
      </c>
      <c r="K4" s="4">
        <f t="shared" si="1"/>
        <v>8662048000</v>
      </c>
      <c r="L4" s="4">
        <v>595</v>
      </c>
      <c r="M4" s="4">
        <v>803</v>
      </c>
      <c r="N4" s="4">
        <v>94</v>
      </c>
      <c r="O4" s="4">
        <v>128</v>
      </c>
      <c r="P4" s="4">
        <v>497700</v>
      </c>
      <c r="Q4" s="4">
        <v>727400</v>
      </c>
      <c r="R4" s="5">
        <v>1.6000000000000001E-3</v>
      </c>
      <c r="S4" s="4">
        <v>1954100</v>
      </c>
      <c r="T4" s="5">
        <f t="shared" si="2"/>
        <v>2216495</v>
      </c>
      <c r="U4" s="5">
        <f t="shared" si="3"/>
        <v>1312577</v>
      </c>
      <c r="V4" s="5">
        <v>9.0000000000000011E-3</v>
      </c>
    </row>
    <row r="5" spans="1:22" x14ac:dyDescent="0.2">
      <c r="A5" s="16" t="s">
        <v>292</v>
      </c>
      <c r="B5" s="4">
        <v>177700</v>
      </c>
      <c r="C5" s="4">
        <v>258700</v>
      </c>
      <c r="D5" s="4">
        <v>-81000</v>
      </c>
      <c r="E5" s="4">
        <v>-5428760000</v>
      </c>
      <c r="F5" s="4">
        <f t="shared" si="0"/>
        <v>-209647600000</v>
      </c>
      <c r="G5" s="4">
        <v>207000</v>
      </c>
      <c r="H5" s="4">
        <v>363200</v>
      </c>
      <c r="I5" s="4">
        <v>-156200</v>
      </c>
      <c r="J5" s="4">
        <v>-10353930000</v>
      </c>
      <c r="K5" s="4">
        <f t="shared" si="1"/>
        <v>-1074612000</v>
      </c>
      <c r="L5" s="4">
        <v>708</v>
      </c>
      <c r="M5" s="4">
        <v>1354</v>
      </c>
      <c r="N5" s="4">
        <v>116</v>
      </c>
      <c r="O5" s="4">
        <v>210</v>
      </c>
      <c r="P5" s="4">
        <v>683900</v>
      </c>
      <c r="Q5" s="4">
        <v>1123200</v>
      </c>
      <c r="R5" s="5">
        <v>-1.1899999999999999E-2</v>
      </c>
      <c r="S5" s="4">
        <v>1905190</v>
      </c>
      <c r="T5" s="5">
        <f t="shared" si="2"/>
        <v>1830302</v>
      </c>
      <c r="U5" s="5">
        <f t="shared" si="3"/>
        <v>1312577</v>
      </c>
      <c r="V5" s="5">
        <v>1.78E-2</v>
      </c>
    </row>
    <row r="6" spans="1:22" x14ac:dyDescent="0.2">
      <c r="A6" s="16" t="s">
        <v>291</v>
      </c>
      <c r="B6" s="4">
        <v>102700</v>
      </c>
      <c r="C6" s="4">
        <v>154572</v>
      </c>
      <c r="D6" s="4">
        <v>-51872</v>
      </c>
      <c r="E6" s="4">
        <v>-3492720000</v>
      </c>
      <c r="F6" s="4">
        <f t="shared" si="0"/>
        <v>-204218840000</v>
      </c>
      <c r="G6" s="4">
        <v>74400</v>
      </c>
      <c r="H6" s="4">
        <v>74500</v>
      </c>
      <c r="I6" s="4">
        <v>-100</v>
      </c>
      <c r="J6" s="4">
        <v>26060000</v>
      </c>
      <c r="K6" s="4">
        <f t="shared" si="1"/>
        <v>9279318000</v>
      </c>
      <c r="L6" s="4">
        <v>1131</v>
      </c>
      <c r="M6" s="4">
        <v>907</v>
      </c>
      <c r="N6" s="4">
        <v>185</v>
      </c>
      <c r="O6" s="4">
        <v>96</v>
      </c>
      <c r="P6" s="4">
        <v>1165300</v>
      </c>
      <c r="Q6" s="4">
        <v>658500</v>
      </c>
      <c r="R6" s="5">
        <v>2.29E-2</v>
      </c>
      <c r="S6" s="4">
        <v>1938805</v>
      </c>
      <c r="T6" s="5">
        <f t="shared" si="2"/>
        <v>2469768.5</v>
      </c>
      <c r="U6" s="5">
        <f t="shared" si="3"/>
        <v>1312577</v>
      </c>
      <c r="V6" s="5">
        <v>2.98E-2</v>
      </c>
    </row>
    <row r="7" spans="1:22" x14ac:dyDescent="0.2">
      <c r="A7" s="16" t="s">
        <v>288</v>
      </c>
      <c r="B7" s="4">
        <v>27900</v>
      </c>
      <c r="C7" s="4">
        <v>45012</v>
      </c>
      <c r="D7" s="4">
        <v>-17112</v>
      </c>
      <c r="E7" s="4">
        <v>-1123420000</v>
      </c>
      <c r="F7" s="4">
        <f t="shared" si="0"/>
        <v>-200726120000</v>
      </c>
      <c r="G7" s="4">
        <v>139300</v>
      </c>
      <c r="H7" s="4">
        <v>26600</v>
      </c>
      <c r="I7" s="4">
        <v>112700</v>
      </c>
      <c r="J7" s="4">
        <v>7402650000</v>
      </c>
      <c r="K7" s="4">
        <f t="shared" si="1"/>
        <v>9253258000</v>
      </c>
      <c r="L7" s="4">
        <v>879</v>
      </c>
      <c r="M7" s="4">
        <v>573</v>
      </c>
      <c r="N7" s="4">
        <v>117</v>
      </c>
      <c r="O7" s="4">
        <v>108</v>
      </c>
      <c r="P7" s="4">
        <v>672500</v>
      </c>
      <c r="Q7" s="4">
        <v>608700</v>
      </c>
      <c r="R7" s="5">
        <v>1.24E-2</v>
      </c>
      <c r="S7" s="4">
        <v>1312577</v>
      </c>
      <c r="T7" s="5">
        <f t="shared" si="2"/>
        <v>2305389</v>
      </c>
      <c r="U7" s="5">
        <f t="shared" si="3"/>
        <v>1883741</v>
      </c>
      <c r="V7" s="5">
        <v>1.37E-2</v>
      </c>
    </row>
    <row r="8" spans="1:22" x14ac:dyDescent="0.2">
      <c r="A8" s="16" t="s">
        <v>287</v>
      </c>
      <c r="B8" s="4">
        <v>45200</v>
      </c>
      <c r="C8" s="4">
        <v>95400</v>
      </c>
      <c r="D8" s="4">
        <v>-50200</v>
      </c>
      <c r="E8" s="4">
        <v>-3271580000</v>
      </c>
      <c r="F8" s="4">
        <f t="shared" si="0"/>
        <v>-199602700000</v>
      </c>
      <c r="G8" s="4">
        <v>69900</v>
      </c>
      <c r="H8" s="4">
        <v>352900</v>
      </c>
      <c r="I8" s="4">
        <v>-283000</v>
      </c>
      <c r="J8" s="4">
        <v>-18533470000</v>
      </c>
      <c r="K8" s="4">
        <f t="shared" si="1"/>
        <v>1850608000</v>
      </c>
      <c r="L8" s="4">
        <v>974</v>
      </c>
      <c r="M8" s="4">
        <v>2164</v>
      </c>
      <c r="N8" s="4">
        <v>95</v>
      </c>
      <c r="O8" s="4">
        <v>233</v>
      </c>
      <c r="P8" s="4">
        <v>661000</v>
      </c>
      <c r="Q8" s="4">
        <v>1545300</v>
      </c>
      <c r="R8" s="5">
        <v>-1.9599999999999999E-2</v>
      </c>
      <c r="S8" s="4">
        <v>2391360</v>
      </c>
      <c r="T8" s="5">
        <f t="shared" si="2"/>
        <v>2017523</v>
      </c>
      <c r="U8" s="5">
        <f t="shared" si="3"/>
        <v>1883741</v>
      </c>
      <c r="V8" s="5">
        <v>1.8200000000000001E-2</v>
      </c>
    </row>
    <row r="9" spans="1:22" x14ac:dyDescent="0.2">
      <c r="A9" s="16" t="s">
        <v>286</v>
      </c>
      <c r="B9" s="4">
        <v>45300</v>
      </c>
      <c r="C9" s="4">
        <v>236700</v>
      </c>
      <c r="D9" s="4">
        <v>-191400</v>
      </c>
      <c r="E9" s="4">
        <v>-12657630000</v>
      </c>
      <c r="F9" s="4">
        <f t="shared" si="0"/>
        <v>-196331120000</v>
      </c>
      <c r="G9" s="4">
        <v>183200</v>
      </c>
      <c r="H9" s="4">
        <v>131400</v>
      </c>
      <c r="I9" s="4">
        <v>51800</v>
      </c>
      <c r="J9" s="4">
        <v>3436250000</v>
      </c>
      <c r="K9" s="4">
        <f t="shared" si="1"/>
        <v>20384078000</v>
      </c>
      <c r="L9" s="4">
        <v>904</v>
      </c>
      <c r="M9" s="4">
        <v>1923</v>
      </c>
      <c r="N9" s="4">
        <v>127</v>
      </c>
      <c r="O9" s="4">
        <v>169</v>
      </c>
      <c r="P9" s="4">
        <v>897700</v>
      </c>
      <c r="Q9" s="4">
        <v>1211100</v>
      </c>
      <c r="R9" s="5">
        <v>-1.5E-3</v>
      </c>
      <c r="S9" s="4">
        <v>2174002</v>
      </c>
      <c r="T9" s="5">
        <f t="shared" si="2"/>
        <v>2376049</v>
      </c>
      <c r="U9" s="5">
        <f t="shared" si="3"/>
        <v>1883741</v>
      </c>
      <c r="V9" s="5">
        <v>1.3500000000000002E-2</v>
      </c>
    </row>
    <row r="10" spans="1:22" x14ac:dyDescent="0.2">
      <c r="A10" s="16" t="s">
        <v>281</v>
      </c>
      <c r="B10" s="4">
        <v>264800</v>
      </c>
      <c r="C10" s="4">
        <v>382336</v>
      </c>
      <c r="D10" s="4">
        <v>-117536</v>
      </c>
      <c r="E10" s="4">
        <v>-7862340000</v>
      </c>
      <c r="F10" s="4">
        <f t="shared" si="0"/>
        <v>-183673490000</v>
      </c>
      <c r="G10" s="4">
        <v>68100</v>
      </c>
      <c r="H10" s="4">
        <v>144300</v>
      </c>
      <c r="I10" s="4">
        <v>-76200</v>
      </c>
      <c r="J10" s="4">
        <v>-5079650000</v>
      </c>
      <c r="K10" s="4">
        <f t="shared" si="1"/>
        <v>16947828000</v>
      </c>
      <c r="L10" s="4">
        <v>920</v>
      </c>
      <c r="M10" s="4">
        <v>1413</v>
      </c>
      <c r="N10" s="4">
        <v>117</v>
      </c>
      <c r="O10" s="4">
        <v>154</v>
      </c>
      <c r="P10" s="4">
        <v>676200</v>
      </c>
      <c r="Q10" s="4">
        <v>1071700</v>
      </c>
      <c r="R10" s="5">
        <v>1.6000000000000001E-3</v>
      </c>
      <c r="S10" s="4">
        <v>1883741</v>
      </c>
      <c r="T10" s="5">
        <f t="shared" si="2"/>
        <v>2429990.5</v>
      </c>
      <c r="U10" s="5">
        <f t="shared" si="3"/>
        <v>1721799</v>
      </c>
      <c r="V10" s="5">
        <v>2.0799999999999999E-2</v>
      </c>
    </row>
    <row r="11" spans="1:22" x14ac:dyDescent="0.2">
      <c r="A11" s="16" t="s">
        <v>273</v>
      </c>
      <c r="B11" s="4">
        <v>70500</v>
      </c>
      <c r="C11" s="4">
        <v>780470</v>
      </c>
      <c r="D11" s="4">
        <v>-709970</v>
      </c>
      <c r="E11" s="4">
        <v>-47152480000</v>
      </c>
      <c r="F11" s="4">
        <f t="shared" si="0"/>
        <v>-175811150000</v>
      </c>
      <c r="G11" s="4">
        <v>99700</v>
      </c>
      <c r="H11" s="4">
        <v>20300</v>
      </c>
      <c r="I11" s="4">
        <v>79400</v>
      </c>
      <c r="J11" s="4">
        <v>5262930000</v>
      </c>
      <c r="K11" s="4">
        <f t="shared" si="1"/>
        <v>22027478000</v>
      </c>
      <c r="L11" s="4">
        <v>1634</v>
      </c>
      <c r="M11" s="4">
        <v>1573</v>
      </c>
      <c r="N11" s="4">
        <v>107</v>
      </c>
      <c r="O11" s="4">
        <v>202</v>
      </c>
      <c r="P11" s="4">
        <v>806900</v>
      </c>
      <c r="Q11" s="4">
        <v>1370600</v>
      </c>
      <c r="R11" s="5">
        <v>-7.4999999999999997E-3</v>
      </c>
      <c r="S11" s="4">
        <v>2177500</v>
      </c>
      <c r="T11" s="5">
        <f t="shared" si="2"/>
        <v>2960054.5</v>
      </c>
      <c r="U11" s="5">
        <f t="shared" si="3"/>
        <v>1721799</v>
      </c>
      <c r="V11" s="5">
        <v>2.0799999999999999E-2</v>
      </c>
    </row>
    <row r="12" spans="1:22" x14ac:dyDescent="0.2">
      <c r="A12" s="16" t="s">
        <v>272</v>
      </c>
      <c r="B12" s="4">
        <v>87500</v>
      </c>
      <c r="C12" s="4">
        <v>962501</v>
      </c>
      <c r="D12" s="4">
        <v>-875001</v>
      </c>
      <c r="E12" s="4">
        <v>-58651930000</v>
      </c>
      <c r="F12" s="4">
        <f t="shared" si="0"/>
        <v>-128658670000</v>
      </c>
      <c r="G12" s="4">
        <v>99400</v>
      </c>
      <c r="H12" s="4">
        <v>28000</v>
      </c>
      <c r="I12" s="4">
        <v>71400</v>
      </c>
      <c r="J12" s="4">
        <v>4840760000</v>
      </c>
      <c r="K12" s="4">
        <f t="shared" si="1"/>
        <v>16764548000</v>
      </c>
      <c r="L12" s="4">
        <v>1151</v>
      </c>
      <c r="M12" s="4">
        <v>2492</v>
      </c>
      <c r="N12" s="4">
        <v>113</v>
      </c>
      <c r="O12" s="4">
        <v>248</v>
      </c>
      <c r="P12" s="4">
        <v>758800</v>
      </c>
      <c r="Q12" s="4">
        <v>1687200</v>
      </c>
      <c r="R12" s="5">
        <v>-1.9099999999999999E-2</v>
      </c>
      <c r="S12" s="4">
        <v>2685209</v>
      </c>
      <c r="T12" s="5">
        <f t="shared" si="2"/>
        <v>2798693</v>
      </c>
      <c r="U12" s="5">
        <f t="shared" si="3"/>
        <v>1721799</v>
      </c>
      <c r="V12" s="5">
        <v>2.06E-2</v>
      </c>
    </row>
    <row r="13" spans="1:22" x14ac:dyDescent="0.2">
      <c r="A13" s="16" t="s">
        <v>248</v>
      </c>
      <c r="B13" s="4">
        <v>112381</v>
      </c>
      <c r="C13" s="4">
        <v>850648</v>
      </c>
      <c r="D13" s="4">
        <v>-738267</v>
      </c>
      <c r="E13" s="4">
        <v>-49791340000</v>
      </c>
      <c r="F13" s="4">
        <f t="shared" si="0"/>
        <v>-70006740000</v>
      </c>
      <c r="G13" s="4">
        <v>111000</v>
      </c>
      <c r="H13" s="4">
        <v>93600</v>
      </c>
      <c r="I13" s="4">
        <v>17400</v>
      </c>
      <c r="J13" s="4">
        <v>1162410000</v>
      </c>
      <c r="K13" s="4">
        <f t="shared" si="1"/>
        <v>11923788000</v>
      </c>
      <c r="L13" s="4">
        <v>1294</v>
      </c>
      <c r="M13" s="4">
        <v>2680</v>
      </c>
      <c r="N13" s="4">
        <v>190</v>
      </c>
      <c r="O13" s="4">
        <v>367</v>
      </c>
      <c r="P13" s="4">
        <v>1098900</v>
      </c>
      <c r="Q13" s="4">
        <v>2205100</v>
      </c>
      <c r="R13" s="5">
        <v>-2.8999999999999998E-3</v>
      </c>
      <c r="S13" s="4">
        <v>3407644</v>
      </c>
      <c r="T13" s="5">
        <f t="shared" si="2"/>
        <v>1952306.5</v>
      </c>
      <c r="U13" s="5">
        <f t="shared" si="3"/>
        <v>1721799</v>
      </c>
      <c r="V13" s="5">
        <v>2.4900000000000002E-2</v>
      </c>
    </row>
    <row r="14" spans="1:22" x14ac:dyDescent="0.2">
      <c r="A14" s="16" t="s">
        <v>240</v>
      </c>
      <c r="B14" s="4">
        <v>230040</v>
      </c>
      <c r="C14" s="4">
        <v>624975</v>
      </c>
      <c r="D14" s="4">
        <v>-394935</v>
      </c>
      <c r="E14" s="4">
        <v>-27109610000</v>
      </c>
      <c r="F14" s="4">
        <f t="shared" si="0"/>
        <v>-20215400000</v>
      </c>
      <c r="G14" s="4">
        <v>359800</v>
      </c>
      <c r="H14" s="4">
        <v>101900</v>
      </c>
      <c r="I14" s="4">
        <v>257900</v>
      </c>
      <c r="J14" s="4">
        <v>17752750000</v>
      </c>
      <c r="K14" s="4">
        <f t="shared" si="1"/>
        <v>10761378000</v>
      </c>
      <c r="L14" s="4">
        <v>1294</v>
      </c>
      <c r="M14" s="4">
        <v>2010</v>
      </c>
      <c r="N14" s="4">
        <v>158</v>
      </c>
      <c r="O14" s="4">
        <v>200</v>
      </c>
      <c r="P14" s="4">
        <v>981300</v>
      </c>
      <c r="Q14" s="4">
        <v>1399600</v>
      </c>
      <c r="R14" s="5">
        <v>-1.1599999999999999E-2</v>
      </c>
      <c r="S14" s="4">
        <v>2527800</v>
      </c>
      <c r="T14" s="5">
        <f t="shared" si="2"/>
        <v>1674163.5</v>
      </c>
      <c r="U14" s="5">
        <f t="shared" si="3"/>
        <v>1721799</v>
      </c>
      <c r="V14" s="5">
        <v>1.4499999999999999E-2</v>
      </c>
    </row>
    <row r="15" spans="1:22" x14ac:dyDescent="0.2">
      <c r="A15" s="16" t="s">
        <v>239</v>
      </c>
      <c r="B15" s="4">
        <v>355100</v>
      </c>
      <c r="C15" s="4">
        <v>297620</v>
      </c>
      <c r="D15" s="4">
        <v>57480</v>
      </c>
      <c r="E15" s="4">
        <v>4015960000</v>
      </c>
      <c r="F15" s="4">
        <f t="shared" si="0"/>
        <v>6894210000</v>
      </c>
      <c r="G15" s="4">
        <v>24200</v>
      </c>
      <c r="H15" s="4">
        <v>188400</v>
      </c>
      <c r="I15" s="4">
        <v>-164200</v>
      </c>
      <c r="J15" s="4">
        <v>-11201350000</v>
      </c>
      <c r="K15" s="4">
        <f t="shared" si="1"/>
        <v>-6991372000</v>
      </c>
      <c r="L15" s="4">
        <v>1774</v>
      </c>
      <c r="M15" s="4">
        <v>1373</v>
      </c>
      <c r="N15" s="4">
        <v>103</v>
      </c>
      <c r="O15" s="4">
        <v>91</v>
      </c>
      <c r="P15" s="4">
        <v>756900</v>
      </c>
      <c r="Q15" s="4">
        <v>750800</v>
      </c>
      <c r="R15" s="5">
        <v>7.4000000000000003E-3</v>
      </c>
      <c r="S15" s="4">
        <v>1721799</v>
      </c>
      <c r="T15" s="5">
        <f t="shared" si="2"/>
        <v>3626960</v>
      </c>
      <c r="U15" s="5">
        <f t="shared" si="3"/>
        <v>1861044</v>
      </c>
      <c r="V15" s="5">
        <v>1.7500000000000002E-2</v>
      </c>
    </row>
    <row r="16" spans="1:22" x14ac:dyDescent="0.2">
      <c r="A16" s="16" t="s">
        <v>238</v>
      </c>
      <c r="B16" s="4">
        <v>156700</v>
      </c>
      <c r="C16" s="4">
        <v>83960</v>
      </c>
      <c r="D16" s="4">
        <v>72740</v>
      </c>
      <c r="E16" s="4">
        <v>4955210000</v>
      </c>
      <c r="F16" s="4">
        <f t="shared" si="0"/>
        <v>2878250000</v>
      </c>
      <c r="G16" s="4">
        <v>90600</v>
      </c>
      <c r="H16" s="4">
        <v>150700</v>
      </c>
      <c r="I16" s="4">
        <v>-60100</v>
      </c>
      <c r="J16" s="4">
        <v>-4156700000</v>
      </c>
      <c r="K16" s="4">
        <f t="shared" si="1"/>
        <v>4209978000</v>
      </c>
      <c r="L16" s="4">
        <v>2324</v>
      </c>
      <c r="M16" s="4">
        <v>2008</v>
      </c>
      <c r="N16" s="4">
        <v>311</v>
      </c>
      <c r="O16" s="4">
        <v>294</v>
      </c>
      <c r="P16" s="4">
        <v>1854600</v>
      </c>
      <c r="Q16" s="4">
        <v>1640500</v>
      </c>
      <c r="R16" s="5">
        <v>2.0899999999999998E-2</v>
      </c>
      <c r="S16" s="4">
        <v>3626960</v>
      </c>
      <c r="T16" s="5">
        <f t="shared" si="2"/>
        <v>2219418</v>
      </c>
      <c r="U16" s="5">
        <f t="shared" si="3"/>
        <v>1861044</v>
      </c>
      <c r="V16" s="5">
        <v>2.8900000000000002E-2</v>
      </c>
    </row>
    <row r="17" spans="1:21" x14ac:dyDescent="0.2">
      <c r="A17" s="16" t="s">
        <v>234</v>
      </c>
      <c r="B17" s="4">
        <v>149250</v>
      </c>
      <c r="C17" s="4">
        <v>49600</v>
      </c>
      <c r="D17" s="4">
        <v>99650</v>
      </c>
      <c r="E17" s="4">
        <v>6732940000</v>
      </c>
      <c r="F17" s="4">
        <f t="shared" si="0"/>
        <v>-2076960000</v>
      </c>
      <c r="G17" s="4">
        <v>165300</v>
      </c>
      <c r="H17" s="4">
        <v>140200</v>
      </c>
      <c r="I17" s="4">
        <v>25100</v>
      </c>
      <c r="J17" s="4">
        <v>2247100000</v>
      </c>
      <c r="K17" s="4">
        <f t="shared" si="1"/>
        <v>8366678000</v>
      </c>
      <c r="L17" s="4">
        <v>1267</v>
      </c>
      <c r="M17" s="4">
        <v>1324</v>
      </c>
      <c r="N17" s="4">
        <v>155</v>
      </c>
      <c r="O17" s="4">
        <v>162</v>
      </c>
      <c r="P17" s="4">
        <v>112700</v>
      </c>
      <c r="Q17" s="4">
        <v>127300</v>
      </c>
      <c r="R17" s="5">
        <v>0</v>
      </c>
      <c r="S17" s="4">
        <v>2219418</v>
      </c>
      <c r="T17" s="5">
        <f t="shared" si="2"/>
        <v>1861044</v>
      </c>
      <c r="U17" s="5">
        <f t="shared" si="3"/>
        <v>1861044</v>
      </c>
    </row>
    <row r="18" spans="1:21" x14ac:dyDescent="0.2">
      <c r="A18" s="16" t="s">
        <v>233</v>
      </c>
      <c r="B18" s="4">
        <v>216200</v>
      </c>
      <c r="C18" s="4">
        <v>200920</v>
      </c>
      <c r="D18" s="4">
        <v>15280</v>
      </c>
      <c r="E18" s="4">
        <v>1030790000</v>
      </c>
      <c r="F18" s="4">
        <f t="shared" si="0"/>
        <v>-8809900000</v>
      </c>
      <c r="G18" s="4">
        <v>232600</v>
      </c>
      <c r="H18" s="4">
        <v>189700</v>
      </c>
      <c r="I18" s="4">
        <v>42900</v>
      </c>
      <c r="J18" s="4">
        <v>2949380000</v>
      </c>
      <c r="K18" s="4">
        <f t="shared" si="1"/>
        <v>6119578000</v>
      </c>
      <c r="L18" s="4"/>
      <c r="M18" s="4"/>
      <c r="N18" s="4"/>
      <c r="O18" s="4"/>
      <c r="P18" s="4">
        <v>645600</v>
      </c>
      <c r="Q18" s="4">
        <v>1111000</v>
      </c>
      <c r="R18" s="5">
        <v>0</v>
      </c>
      <c r="S18" s="4">
        <v>1861044</v>
      </c>
      <c r="T18" s="5">
        <f t="shared" si="2"/>
        <v>2868357</v>
      </c>
      <c r="U18" s="5">
        <f t="shared" si="3"/>
        <v>1376813</v>
      </c>
    </row>
    <row r="19" spans="1:21" x14ac:dyDescent="0.2">
      <c r="A19" s="16" t="s">
        <v>232</v>
      </c>
      <c r="B19" s="4">
        <v>502538</v>
      </c>
      <c r="C19" s="4">
        <v>54352</v>
      </c>
      <c r="D19" s="4">
        <v>448186</v>
      </c>
      <c r="E19" s="4">
        <v>30051110000</v>
      </c>
      <c r="F19" s="4">
        <f t="shared" si="0"/>
        <v>-9840690000</v>
      </c>
      <c r="G19" s="4">
        <v>121700</v>
      </c>
      <c r="H19" s="4">
        <v>10800</v>
      </c>
      <c r="I19" s="4">
        <v>110900</v>
      </c>
      <c r="J19" s="4">
        <v>7408690000</v>
      </c>
      <c r="K19" s="4">
        <f t="shared" si="1"/>
        <v>3170198000</v>
      </c>
      <c r="L19" s="4"/>
      <c r="M19" s="4"/>
      <c r="N19" s="4"/>
      <c r="O19" s="4"/>
      <c r="P19" s="4">
        <v>1556100</v>
      </c>
      <c r="Q19" s="4">
        <v>1136600</v>
      </c>
      <c r="R19" s="5">
        <v>1.21E-2</v>
      </c>
      <c r="S19" s="4">
        <v>2868357</v>
      </c>
      <c r="T19" s="5">
        <f t="shared" si="2"/>
        <v>2682481</v>
      </c>
      <c r="U19" s="5">
        <f t="shared" si="3"/>
        <v>1376813</v>
      </c>
    </row>
    <row r="20" spans="1:21" x14ac:dyDescent="0.2">
      <c r="A20" s="16" t="s">
        <v>231</v>
      </c>
      <c r="B20" s="4">
        <v>880038</v>
      </c>
      <c r="C20" s="4">
        <v>656800</v>
      </c>
      <c r="D20" s="4">
        <v>223238</v>
      </c>
      <c r="E20" s="4">
        <v>14737640000</v>
      </c>
      <c r="F20" s="4">
        <f t="shared" si="0"/>
        <v>-39891800000</v>
      </c>
      <c r="G20" s="4">
        <v>278700</v>
      </c>
      <c r="H20" s="4">
        <v>172100</v>
      </c>
      <c r="I20" s="4">
        <v>106600</v>
      </c>
      <c r="J20" s="4">
        <v>6813430000</v>
      </c>
      <c r="K20" s="4">
        <f t="shared" si="1"/>
        <v>-4238492000</v>
      </c>
      <c r="L20" s="4"/>
      <c r="M20" s="4"/>
      <c r="N20" s="4"/>
      <c r="O20" s="4"/>
      <c r="P20" s="4">
        <v>1409100</v>
      </c>
      <c r="Q20" s="4">
        <v>1184200</v>
      </c>
      <c r="R20" s="5">
        <v>-3.0000000000000001E-3</v>
      </c>
      <c r="S20" s="4">
        <v>2682481</v>
      </c>
      <c r="T20" s="5">
        <f t="shared" si="2"/>
        <v>3234900</v>
      </c>
      <c r="U20" s="5">
        <f t="shared" si="3"/>
        <v>1376813</v>
      </c>
    </row>
    <row r="21" spans="1:21" x14ac:dyDescent="0.2">
      <c r="A21" s="16" t="s">
        <v>230</v>
      </c>
      <c r="B21" s="4">
        <v>218148</v>
      </c>
      <c r="C21" s="4">
        <v>67998</v>
      </c>
      <c r="D21" s="4">
        <v>150150</v>
      </c>
      <c r="E21" s="4">
        <v>9784170000</v>
      </c>
      <c r="F21" s="4">
        <f t="shared" si="0"/>
        <v>-54629440000</v>
      </c>
      <c r="G21" s="4">
        <v>265000</v>
      </c>
      <c r="H21" s="4">
        <v>4400</v>
      </c>
      <c r="I21" s="4">
        <v>260600</v>
      </c>
      <c r="J21" s="4">
        <v>16977210000</v>
      </c>
      <c r="K21" s="4">
        <f t="shared" si="1"/>
        <v>-11051922000</v>
      </c>
      <c r="L21" s="4"/>
      <c r="M21" s="4"/>
      <c r="N21" s="4"/>
      <c r="O21" s="4"/>
      <c r="P21" s="4">
        <v>2020800</v>
      </c>
      <c r="Q21" s="4">
        <v>1107500</v>
      </c>
      <c r="R21" s="5">
        <v>5.4000000000000006E-2</v>
      </c>
      <c r="S21" s="4">
        <v>3234900</v>
      </c>
      <c r="T21" s="5">
        <f t="shared" si="2"/>
        <v>2189742</v>
      </c>
      <c r="U21" s="5">
        <f t="shared" si="3"/>
        <v>1376813</v>
      </c>
    </row>
    <row r="22" spans="1:21" x14ac:dyDescent="0.2">
      <c r="A22" s="16" t="s">
        <v>229</v>
      </c>
      <c r="B22" s="4">
        <v>318338</v>
      </c>
      <c r="C22" s="4">
        <v>1378004</v>
      </c>
      <c r="D22" s="4">
        <v>-1059666</v>
      </c>
      <c r="E22" s="4">
        <v>-67207890000</v>
      </c>
      <c r="F22" s="4">
        <f t="shared" si="0"/>
        <v>-64413610000</v>
      </c>
      <c r="G22" s="4">
        <v>111500</v>
      </c>
      <c r="H22" s="4">
        <v>256400</v>
      </c>
      <c r="I22" s="4">
        <v>-144900</v>
      </c>
      <c r="J22" s="4">
        <v>-9273960000</v>
      </c>
      <c r="K22" s="4">
        <f t="shared" si="1"/>
        <v>-28029132000</v>
      </c>
      <c r="L22" s="4"/>
      <c r="M22" s="4"/>
      <c r="N22" s="4"/>
      <c r="O22" s="4"/>
      <c r="P22" s="4">
        <v>796300</v>
      </c>
      <c r="Q22" s="4">
        <v>1159900</v>
      </c>
      <c r="R22" s="5">
        <v>-1.09E-2</v>
      </c>
      <c r="S22" s="4">
        <v>2189742</v>
      </c>
      <c r="T22" s="5">
        <f t="shared" si="2"/>
        <v>1376813</v>
      </c>
      <c r="U22" s="5">
        <f t="shared" si="3"/>
        <v>1376813</v>
      </c>
    </row>
    <row r="23" spans="1:21" x14ac:dyDescent="0.2">
      <c r="A23" s="16" t="s">
        <v>228</v>
      </c>
      <c r="B23" s="4">
        <v>180338</v>
      </c>
      <c r="C23" s="4">
        <v>302648</v>
      </c>
      <c r="D23" s="4">
        <v>-122310</v>
      </c>
      <c r="E23" s="4">
        <v>-7749610000</v>
      </c>
      <c r="F23" s="4">
        <f t="shared" si="0"/>
        <v>2794280000</v>
      </c>
      <c r="G23" s="4">
        <v>154300</v>
      </c>
      <c r="H23" s="4">
        <v>278200</v>
      </c>
      <c r="I23" s="4">
        <v>-123900</v>
      </c>
      <c r="J23" s="4">
        <v>-7836012000</v>
      </c>
      <c r="K23" s="4">
        <f t="shared" si="1"/>
        <v>-18755172000</v>
      </c>
      <c r="L23" s="4"/>
      <c r="M23" s="4"/>
      <c r="N23" s="4"/>
      <c r="O23" s="4"/>
      <c r="P23" s="4">
        <v>667100</v>
      </c>
      <c r="Q23" s="4">
        <v>628100</v>
      </c>
      <c r="R23" s="5">
        <v>-3.0999999999999999E-3</v>
      </c>
      <c r="S23" s="4">
        <v>1376813</v>
      </c>
      <c r="T23" s="5">
        <f t="shared" si="2"/>
        <v>1626528</v>
      </c>
      <c r="U23" s="5">
        <f t="shared" si="3"/>
        <v>1626528</v>
      </c>
    </row>
    <row r="24" spans="1:21" x14ac:dyDescent="0.2">
      <c r="A24" s="16" t="s">
        <v>222</v>
      </c>
      <c r="B24" s="4">
        <v>378138</v>
      </c>
      <c r="C24" s="4">
        <v>212720</v>
      </c>
      <c r="D24" s="4">
        <v>165418</v>
      </c>
      <c r="E24" s="4">
        <v>10543890000</v>
      </c>
      <c r="F24" s="4">
        <f t="shared" si="0"/>
        <v>10543890000</v>
      </c>
      <c r="G24" s="4">
        <v>53900</v>
      </c>
      <c r="H24" s="4">
        <v>226200</v>
      </c>
      <c r="I24" s="4">
        <v>-172300</v>
      </c>
      <c r="J24" s="4">
        <v>-10919160000</v>
      </c>
      <c r="K24" s="4">
        <f t="shared" si="1"/>
        <v>-10919160000</v>
      </c>
      <c r="L24" s="4"/>
      <c r="M24" s="4"/>
      <c r="N24" s="4"/>
      <c r="O24" s="4"/>
      <c r="P24" s="4">
        <v>816300</v>
      </c>
      <c r="Q24" s="4">
        <v>702100</v>
      </c>
      <c r="R24" s="5">
        <v>2.7400000000000001E-2</v>
      </c>
      <c r="S24" s="4">
        <v>1626528</v>
      </c>
      <c r="T24" s="5" t="e">
        <f t="shared" si="2"/>
        <v>#DIV/0!</v>
      </c>
      <c r="U24" s="5">
        <f t="shared" si="3"/>
        <v>0</v>
      </c>
    </row>
    <row r="25" spans="1:21" x14ac:dyDescent="0.2">
      <c r="A25" s="2"/>
      <c r="B25" s="4"/>
      <c r="C25" s="4"/>
      <c r="D25" s="4"/>
      <c r="E25" s="4"/>
      <c r="F25" s="4"/>
      <c r="G25" s="4"/>
      <c r="H25" s="4"/>
      <c r="I25" s="4"/>
      <c r="J25" s="4"/>
      <c r="K25" s="4">
        <f t="shared" si="1"/>
        <v>0</v>
      </c>
      <c r="L25" s="4"/>
      <c r="M25" s="4"/>
      <c r="N25" s="4"/>
      <c r="O25" s="4"/>
      <c r="P25" s="4"/>
      <c r="Q25" s="4"/>
      <c r="R25" s="5"/>
      <c r="S25" s="4"/>
      <c r="T25" s="5" t="e">
        <f t="shared" si="2"/>
        <v>#DIV/0!</v>
      </c>
      <c r="U25" s="5">
        <f t="shared" si="3"/>
        <v>0</v>
      </c>
    </row>
    <row r="26" spans="1:21" x14ac:dyDescent="0.2">
      <c r="A26" s="2"/>
      <c r="B26" s="4"/>
      <c r="C26" s="4"/>
      <c r="D26" s="4"/>
      <c r="E26" s="4"/>
      <c r="F26" s="4"/>
      <c r="G26" s="4"/>
      <c r="H26" s="4"/>
      <c r="I26" s="4"/>
      <c r="J26" s="4"/>
      <c r="K26" s="4">
        <f>K27+J26</f>
        <v>0</v>
      </c>
      <c r="L26" s="4"/>
      <c r="M26" s="4"/>
      <c r="N26" s="4"/>
      <c r="O26" s="4"/>
      <c r="P26" s="4"/>
      <c r="Q26" s="4"/>
      <c r="R26" s="5"/>
      <c r="S26" s="4"/>
      <c r="T26" s="5" t="e">
        <f t="shared" si="2"/>
        <v>#DIV/0!</v>
      </c>
      <c r="U26" s="5">
        <f t="shared" si="3"/>
        <v>0</v>
      </c>
    </row>
    <row r="27" spans="1:21" x14ac:dyDescent="0.2">
      <c r="A27" s="2"/>
      <c r="B27" s="4"/>
      <c r="C27" s="4"/>
      <c r="D27" s="4"/>
      <c r="E27" s="4"/>
      <c r="F27" s="4"/>
      <c r="G27" s="4"/>
      <c r="H27" s="4"/>
      <c r="I27" s="4"/>
      <c r="J27" s="4"/>
      <c r="K27" s="4">
        <f>J27+K29</f>
        <v>0</v>
      </c>
      <c r="L27" s="4"/>
      <c r="M27" s="4"/>
      <c r="N27" s="4"/>
      <c r="O27" s="4"/>
      <c r="P27" s="4"/>
      <c r="Q27" s="4"/>
      <c r="R27" s="5"/>
      <c r="S27" s="4"/>
      <c r="T27" s="5" t="e">
        <f t="shared" si="2"/>
        <v>#DIV/0!</v>
      </c>
      <c r="U27" s="5">
        <f t="shared" si="3"/>
        <v>0</v>
      </c>
    </row>
    <row r="28" spans="1:21" x14ac:dyDescent="0.2">
      <c r="A28" s="2"/>
      <c r="B28" s="4"/>
      <c r="C28" s="4"/>
      <c r="D28" s="4"/>
      <c r="E28" s="4"/>
      <c r="F28" s="4"/>
      <c r="G28" s="4"/>
      <c r="H28" s="4"/>
      <c r="I28" s="4"/>
      <c r="J28" s="4"/>
      <c r="K28" s="4"/>
      <c r="L28" s="4"/>
      <c r="M28" s="4"/>
      <c r="N28" s="4"/>
      <c r="O28" s="4"/>
      <c r="P28" s="4"/>
      <c r="Q28" s="4"/>
      <c r="R28" s="5"/>
      <c r="S28" s="4"/>
      <c r="T28" s="5" t="e">
        <f t="shared" si="2"/>
        <v>#DIV/0!</v>
      </c>
      <c r="U28" s="5">
        <f t="shared" si="3"/>
        <v>0</v>
      </c>
    </row>
    <row r="29" spans="1:21" x14ac:dyDescent="0.2">
      <c r="A29" s="2"/>
      <c r="B29" s="4"/>
      <c r="C29" s="4"/>
      <c r="D29" s="4"/>
      <c r="E29" s="4"/>
      <c r="F29" s="4"/>
      <c r="G29" s="4"/>
      <c r="H29" s="4"/>
      <c r="I29" s="4"/>
      <c r="J29" s="4"/>
      <c r="K29" s="4">
        <f>J29</f>
        <v>0</v>
      </c>
      <c r="L29" s="4"/>
      <c r="M29" s="4"/>
      <c r="N29" s="4"/>
      <c r="O29" s="4"/>
      <c r="P29" s="4"/>
      <c r="Q29" s="4"/>
      <c r="R29" s="5"/>
      <c r="S29" s="4"/>
      <c r="T29" s="5" t="e">
        <f t="shared" si="2"/>
        <v>#DIV/0!</v>
      </c>
      <c r="U29" s="5">
        <f t="shared" si="3"/>
        <v>0</v>
      </c>
    </row>
    <row r="30" spans="1:21" x14ac:dyDescent="0.2">
      <c r="A30" s="2"/>
      <c r="B30" s="4"/>
      <c r="C30" s="4"/>
      <c r="D30" s="4"/>
      <c r="E30" s="4"/>
      <c r="F30" s="4"/>
      <c r="G30" s="4"/>
      <c r="H30" s="4"/>
      <c r="I30" s="4"/>
      <c r="J30" s="4"/>
      <c r="K30" s="4"/>
      <c r="L30" s="4"/>
      <c r="M30" s="4"/>
      <c r="N30" s="4"/>
      <c r="O30" s="4"/>
      <c r="P30" s="4"/>
      <c r="Q30" s="4"/>
      <c r="R30" s="5"/>
      <c r="S30" s="4"/>
      <c r="T30" s="5" t="e">
        <f t="shared" si="2"/>
        <v>#DIV/0!</v>
      </c>
      <c r="U30" s="5">
        <f t="shared" si="3"/>
        <v>0</v>
      </c>
    </row>
    <row r="31" spans="1:21" x14ac:dyDescent="0.2">
      <c r="A31" s="2"/>
      <c r="B31" s="4"/>
      <c r="C31" s="4"/>
      <c r="D31" s="4"/>
      <c r="E31" s="4"/>
      <c r="F31" s="4"/>
      <c r="G31" s="4"/>
      <c r="H31" s="4"/>
      <c r="I31" s="4"/>
      <c r="J31" s="4"/>
      <c r="K31" s="4"/>
      <c r="L31" s="4"/>
      <c r="M31" s="4"/>
      <c r="N31" s="4"/>
      <c r="O31" s="4"/>
      <c r="P31" s="4"/>
      <c r="Q31" s="4"/>
      <c r="R31" s="5"/>
      <c r="S31" s="4"/>
      <c r="T31" s="5" t="e">
        <f t="shared" si="2"/>
        <v>#DIV/0!</v>
      </c>
      <c r="U31" s="5">
        <f t="shared" si="3"/>
        <v>0</v>
      </c>
    </row>
    <row r="32" spans="1:21" x14ac:dyDescent="0.2">
      <c r="A32" s="2"/>
      <c r="B32" s="4"/>
      <c r="C32" s="4"/>
      <c r="D32" s="4"/>
      <c r="E32" s="4"/>
      <c r="F32" s="4"/>
      <c r="G32" s="4"/>
      <c r="H32" s="4"/>
      <c r="I32" s="4"/>
      <c r="J32" s="4"/>
      <c r="K32" s="4"/>
      <c r="L32" s="4"/>
      <c r="M32" s="4"/>
      <c r="N32" s="4"/>
      <c r="O32" s="4"/>
      <c r="P32" s="4"/>
      <c r="Q32" s="4"/>
      <c r="R32" s="5"/>
      <c r="S32" s="4"/>
      <c r="T32" s="5" t="e">
        <f t="shared" si="2"/>
        <v>#DIV/0!</v>
      </c>
      <c r="U32" s="5">
        <f t="shared" si="3"/>
        <v>0</v>
      </c>
    </row>
    <row r="33" spans="1:21" x14ac:dyDescent="0.2">
      <c r="A33" s="2"/>
      <c r="B33" s="4"/>
      <c r="C33" s="4"/>
      <c r="D33" s="4"/>
      <c r="E33" s="4"/>
      <c r="F33" s="4"/>
      <c r="G33" s="4"/>
      <c r="H33" s="4"/>
      <c r="I33" s="4"/>
      <c r="J33" s="4"/>
      <c r="K33" s="4"/>
      <c r="L33" s="4"/>
      <c r="M33" s="4"/>
      <c r="N33" s="4"/>
      <c r="O33" s="4"/>
      <c r="P33" s="4"/>
      <c r="Q33" s="4"/>
      <c r="R33" s="5"/>
      <c r="S33" s="4"/>
      <c r="T33" s="5" t="e">
        <f t="shared" si="2"/>
        <v>#DIV/0!</v>
      </c>
      <c r="U33" s="5">
        <f t="shared" si="3"/>
        <v>0</v>
      </c>
    </row>
    <row r="34" spans="1:21" x14ac:dyDescent="0.2">
      <c r="A34" s="2"/>
      <c r="B34" s="4"/>
      <c r="C34" s="4"/>
      <c r="D34" s="4"/>
      <c r="E34" s="4"/>
      <c r="F34" s="4"/>
      <c r="G34" s="4"/>
      <c r="H34" s="4"/>
      <c r="I34" s="4"/>
      <c r="J34" s="4"/>
      <c r="K34" s="4"/>
      <c r="L34" s="4"/>
      <c r="M34" s="4"/>
      <c r="N34" s="4"/>
      <c r="O34" s="4"/>
      <c r="P34" s="4"/>
      <c r="Q34" s="4"/>
      <c r="R34" s="5"/>
      <c r="S34" s="4"/>
      <c r="T34" s="5" t="e">
        <f t="shared" si="2"/>
        <v>#DIV/0!</v>
      </c>
      <c r="U34" s="5">
        <f t="shared" si="3"/>
        <v>0</v>
      </c>
    </row>
    <row r="35" spans="1:21" x14ac:dyDescent="0.2">
      <c r="A35" s="6"/>
      <c r="B35" s="4"/>
      <c r="C35" s="4"/>
      <c r="D35" s="4"/>
      <c r="E35" s="4"/>
      <c r="F35" s="4"/>
      <c r="G35" s="4"/>
      <c r="H35" s="4"/>
      <c r="I35" s="4"/>
      <c r="J35" s="4"/>
      <c r="K35" s="4"/>
      <c r="L35" s="4"/>
      <c r="M35" s="4"/>
      <c r="N35" s="4"/>
      <c r="O35" s="4"/>
      <c r="P35" s="4"/>
      <c r="Q35" s="4"/>
      <c r="R35" s="5"/>
      <c r="S35" s="4"/>
      <c r="T35" s="5" t="e">
        <f t="shared" si="2"/>
        <v>#DIV/0!</v>
      </c>
      <c r="U35" s="5">
        <f t="shared" si="3"/>
        <v>0</v>
      </c>
    </row>
    <row r="36" spans="1:21" x14ac:dyDescent="0.2">
      <c r="A36" s="6"/>
      <c r="B36" s="4"/>
      <c r="C36" s="4"/>
      <c r="D36" s="4"/>
      <c r="E36" s="4"/>
      <c r="F36" s="4"/>
      <c r="G36" s="4"/>
      <c r="H36" s="4"/>
      <c r="I36" s="4"/>
      <c r="J36" s="4"/>
      <c r="K36" s="4"/>
      <c r="L36" s="4"/>
      <c r="M36" s="4"/>
      <c r="N36" s="4"/>
      <c r="O36" s="4"/>
      <c r="P36" s="4"/>
      <c r="Q36" s="4"/>
      <c r="R36" s="5"/>
      <c r="S36" s="4"/>
      <c r="T36" s="5" t="e">
        <f t="shared" si="2"/>
        <v>#DIV/0!</v>
      </c>
      <c r="U36" s="5">
        <f t="shared" si="3"/>
        <v>0</v>
      </c>
    </row>
    <row r="37" spans="1:21" x14ac:dyDescent="0.2">
      <c r="A37" s="6"/>
      <c r="B37" s="4"/>
      <c r="C37" s="4"/>
      <c r="D37" s="4"/>
      <c r="E37" s="4"/>
      <c r="F37" s="4"/>
      <c r="G37" s="4"/>
      <c r="H37" s="4"/>
      <c r="I37" s="4"/>
      <c r="J37" s="4"/>
      <c r="K37" s="4"/>
      <c r="L37" s="4"/>
      <c r="M37" s="4"/>
      <c r="N37" s="4"/>
      <c r="O37" s="4"/>
      <c r="P37" s="4"/>
      <c r="Q37" s="4"/>
      <c r="R37" s="5"/>
      <c r="S37" s="4"/>
      <c r="T37" s="5" t="e">
        <f t="shared" si="2"/>
        <v>#DIV/0!</v>
      </c>
      <c r="U37" s="5">
        <f t="shared" si="3"/>
        <v>0</v>
      </c>
    </row>
    <row r="38" spans="1:21" x14ac:dyDescent="0.2">
      <c r="A38" s="6"/>
      <c r="B38" s="4"/>
      <c r="C38" s="4"/>
      <c r="D38" s="4"/>
      <c r="E38" s="4"/>
      <c r="F38" s="4"/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5"/>
      <c r="S38" s="4"/>
      <c r="T38" s="5" t="e">
        <f t="shared" si="2"/>
        <v>#DIV/0!</v>
      </c>
      <c r="U38" s="5">
        <f t="shared" si="3"/>
        <v>0</v>
      </c>
    </row>
    <row r="39" spans="1:21" x14ac:dyDescent="0.2">
      <c r="A39" s="6"/>
      <c r="B39" s="4"/>
      <c r="C39" s="4"/>
      <c r="D39" s="4"/>
      <c r="E39" s="4"/>
      <c r="F39" s="4"/>
      <c r="G39" s="4"/>
      <c r="H39" s="4"/>
      <c r="I39" s="4"/>
      <c r="J39" s="4"/>
      <c r="K39" s="4"/>
      <c r="L39" s="4"/>
      <c r="M39" s="4"/>
      <c r="N39" s="4"/>
      <c r="O39" s="4"/>
      <c r="P39" s="4"/>
      <c r="Q39" s="4"/>
      <c r="R39" s="5"/>
      <c r="S39" s="4"/>
      <c r="T39" s="5" t="e">
        <f t="shared" si="2"/>
        <v>#DIV/0!</v>
      </c>
      <c r="U39" s="5">
        <f t="shared" si="3"/>
        <v>0</v>
      </c>
    </row>
    <row r="40" spans="1:21" x14ac:dyDescent="0.2">
      <c r="A40" s="6"/>
      <c r="B40" s="4"/>
      <c r="C40" s="4"/>
      <c r="D40" s="4"/>
      <c r="E40" s="4"/>
      <c r="F40" s="4"/>
      <c r="G40" s="4"/>
      <c r="H40" s="4"/>
      <c r="I40" s="4"/>
      <c r="J40" s="4"/>
      <c r="K40" s="4"/>
      <c r="L40" s="4"/>
      <c r="M40" s="4"/>
      <c r="N40" s="4"/>
      <c r="O40" s="4"/>
      <c r="P40" s="4"/>
      <c r="Q40" s="4"/>
      <c r="R40" s="5"/>
      <c r="S40" s="4"/>
      <c r="T40" s="5" t="e">
        <f t="shared" si="2"/>
        <v>#DIV/0!</v>
      </c>
      <c r="U40" s="5">
        <f t="shared" si="3"/>
        <v>0</v>
      </c>
    </row>
    <row r="41" spans="1:21" x14ac:dyDescent="0.2">
      <c r="A41" s="6"/>
      <c r="B41" s="4"/>
      <c r="C41" s="4"/>
      <c r="D41" s="4"/>
      <c r="E41" s="4"/>
      <c r="F41" s="4"/>
      <c r="G41" s="4"/>
      <c r="H41" s="4"/>
      <c r="I41" s="4"/>
      <c r="J41" s="4"/>
      <c r="K41" s="4"/>
      <c r="L41" s="4"/>
      <c r="M41" s="4"/>
      <c r="N41" s="4"/>
      <c r="O41" s="4"/>
      <c r="P41" s="4"/>
      <c r="Q41" s="4"/>
      <c r="R41" s="5"/>
      <c r="S41" s="4"/>
      <c r="T41" s="5" t="e">
        <f t="shared" si="2"/>
        <v>#DIV/0!</v>
      </c>
      <c r="U41" s="5">
        <f t="shared" si="3"/>
        <v>0</v>
      </c>
    </row>
    <row r="42" spans="1:21" x14ac:dyDescent="0.2">
      <c r="A42" s="6"/>
      <c r="B42" s="4"/>
      <c r="C42" s="4"/>
      <c r="D42" s="4"/>
      <c r="E42" s="4"/>
      <c r="F42" s="4"/>
      <c r="G42" s="4"/>
      <c r="H42" s="4"/>
      <c r="I42" s="4"/>
      <c r="J42" s="4"/>
      <c r="K42" s="4"/>
      <c r="L42" s="4"/>
      <c r="M42" s="4"/>
      <c r="N42" s="4"/>
      <c r="O42" s="4"/>
      <c r="P42" s="4"/>
      <c r="Q42" s="4"/>
      <c r="R42" s="5"/>
      <c r="S42" s="4"/>
      <c r="T42" s="5" t="e">
        <f t="shared" si="2"/>
        <v>#DIV/0!</v>
      </c>
      <c r="U42" s="5">
        <f t="shared" si="3"/>
        <v>0</v>
      </c>
    </row>
    <row r="43" spans="1:21" x14ac:dyDescent="0.2">
      <c r="A43" s="6"/>
      <c r="B43" s="4"/>
      <c r="C43" s="4"/>
      <c r="D43" s="4"/>
      <c r="E43" s="4"/>
      <c r="F43" s="4"/>
      <c r="G43" s="4"/>
      <c r="H43" s="4"/>
      <c r="I43" s="4"/>
      <c r="J43" s="4"/>
      <c r="K43" s="4"/>
      <c r="L43" s="4"/>
      <c r="M43" s="4"/>
      <c r="N43" s="4"/>
      <c r="O43" s="4"/>
      <c r="P43" s="4"/>
      <c r="Q43" s="4"/>
      <c r="R43" s="5"/>
      <c r="S43" s="4"/>
      <c r="T43" s="5" t="e">
        <f t="shared" si="2"/>
        <v>#DIV/0!</v>
      </c>
      <c r="U43" s="5">
        <f t="shared" si="3"/>
        <v>0</v>
      </c>
    </row>
    <row r="44" spans="1:21" x14ac:dyDescent="0.2">
      <c r="A44" s="6"/>
      <c r="B44" s="4"/>
      <c r="C44" s="4"/>
      <c r="D44" s="4"/>
      <c r="E44" s="4"/>
      <c r="F44" s="4"/>
      <c r="G44" s="4"/>
      <c r="H44" s="4"/>
      <c r="I44" s="4"/>
      <c r="J44" s="4"/>
      <c r="K44" s="4"/>
      <c r="L44" s="4"/>
      <c r="M44" s="4"/>
      <c r="N44" s="4"/>
      <c r="O44" s="4"/>
      <c r="P44" s="4"/>
      <c r="Q44" s="4"/>
      <c r="R44" s="5"/>
      <c r="S44" s="4"/>
      <c r="T44" s="5" t="e">
        <f t="shared" si="2"/>
        <v>#DIV/0!</v>
      </c>
      <c r="U44" s="5">
        <f t="shared" si="3"/>
        <v>0</v>
      </c>
    </row>
    <row r="45" spans="1:21" x14ac:dyDescent="0.2">
      <c r="A45" s="2"/>
      <c r="B45" s="4"/>
      <c r="C45" s="4"/>
      <c r="D45" s="4"/>
      <c r="E45" s="4"/>
      <c r="F45" s="4"/>
      <c r="G45" s="4"/>
      <c r="H45" s="4"/>
      <c r="I45" s="4"/>
      <c r="J45" s="4"/>
      <c r="K45" s="4"/>
      <c r="L45" s="4"/>
      <c r="M45" s="4"/>
      <c r="N45" s="4"/>
      <c r="O45" s="4"/>
      <c r="P45" s="4"/>
      <c r="Q45" s="4"/>
      <c r="R45" s="5"/>
      <c r="S45" s="4"/>
      <c r="T45" s="5" t="e">
        <f t="shared" si="2"/>
        <v>#DIV/0!</v>
      </c>
      <c r="U45" s="5">
        <f t="shared" si="3"/>
        <v>0</v>
      </c>
    </row>
    <row r="46" spans="1:21" x14ac:dyDescent="0.2">
      <c r="A46" s="2"/>
      <c r="B46" s="4"/>
      <c r="C46" s="4"/>
      <c r="D46" s="4"/>
      <c r="E46" s="4"/>
      <c r="F46" s="4"/>
      <c r="G46" s="4"/>
      <c r="H46" s="4"/>
      <c r="I46" s="4"/>
      <c r="J46" s="4"/>
      <c r="K46" s="4"/>
      <c r="L46" s="4"/>
      <c r="M46" s="4"/>
      <c r="N46" s="4"/>
      <c r="O46" s="4"/>
      <c r="P46" s="4"/>
      <c r="Q46" s="4"/>
      <c r="R46" s="5"/>
      <c r="S46" s="4"/>
      <c r="T46" s="5" t="e">
        <f t="shared" si="2"/>
        <v>#DIV/0!</v>
      </c>
      <c r="U46" s="5">
        <f t="shared" si="3"/>
        <v>0</v>
      </c>
    </row>
    <row r="47" spans="1:21" x14ac:dyDescent="0.2">
      <c r="A47" s="6"/>
      <c r="B47" s="4"/>
      <c r="C47" s="4"/>
      <c r="D47" s="4"/>
      <c r="E47" s="4"/>
      <c r="F47" s="4"/>
      <c r="G47" s="4"/>
      <c r="H47" s="4"/>
      <c r="I47" s="4"/>
      <c r="J47" s="4"/>
      <c r="K47" s="4"/>
      <c r="L47" s="4"/>
      <c r="M47" s="4"/>
      <c r="N47" s="4"/>
      <c r="O47" s="4"/>
      <c r="P47" s="4"/>
      <c r="Q47" s="4"/>
      <c r="R47" s="5"/>
      <c r="S47" s="4"/>
      <c r="T47" s="5" t="e">
        <f t="shared" si="2"/>
        <v>#DIV/0!</v>
      </c>
      <c r="U47" s="5">
        <f t="shared" si="3"/>
        <v>0</v>
      </c>
    </row>
    <row r="48" spans="1:21" x14ac:dyDescent="0.2">
      <c r="A48" s="6"/>
      <c r="B48" s="4"/>
      <c r="C48" s="4"/>
      <c r="D48" s="4"/>
      <c r="E48" s="4"/>
      <c r="F48" s="4"/>
      <c r="G48" s="4"/>
      <c r="H48" s="4"/>
      <c r="I48" s="4"/>
      <c r="J48" s="4"/>
      <c r="K48" s="4"/>
      <c r="L48" s="4"/>
      <c r="M48" s="4"/>
      <c r="N48" s="4"/>
      <c r="O48" s="4"/>
      <c r="P48" s="4"/>
      <c r="Q48" s="4"/>
      <c r="R48" s="5"/>
      <c r="S48" s="4"/>
      <c r="T48" s="5" t="e">
        <f t="shared" si="2"/>
        <v>#DIV/0!</v>
      </c>
      <c r="U48" s="5">
        <f t="shared" si="3"/>
        <v>0</v>
      </c>
    </row>
    <row r="49" spans="1:21" x14ac:dyDescent="0.2">
      <c r="A49" s="6"/>
      <c r="B49" s="4"/>
      <c r="C49" s="4"/>
      <c r="D49" s="4"/>
      <c r="E49" s="4"/>
      <c r="F49" s="4"/>
      <c r="G49" s="4"/>
      <c r="H49" s="4"/>
      <c r="I49" s="4"/>
      <c r="J49" s="4"/>
      <c r="K49" s="4"/>
      <c r="L49" s="4"/>
      <c r="M49" s="4"/>
      <c r="N49" s="4"/>
      <c r="O49" s="4"/>
      <c r="P49" s="4"/>
      <c r="Q49" s="4"/>
      <c r="R49" s="5"/>
      <c r="S49" s="4"/>
      <c r="T49" s="5" t="e">
        <f t="shared" si="2"/>
        <v>#DIV/0!</v>
      </c>
      <c r="U49" s="5">
        <f t="shared" si="3"/>
        <v>0</v>
      </c>
    </row>
    <row r="50" spans="1:21" x14ac:dyDescent="0.2">
      <c r="A50" s="6"/>
      <c r="B50" s="4"/>
      <c r="C50" s="4"/>
      <c r="D50" s="4"/>
      <c r="E50" s="4"/>
      <c r="F50" s="4"/>
      <c r="G50" s="4"/>
      <c r="H50" s="4"/>
      <c r="I50" s="4"/>
      <c r="J50" s="4"/>
      <c r="K50" s="4"/>
      <c r="L50" s="4"/>
      <c r="M50" s="4"/>
      <c r="N50" s="4"/>
      <c r="O50" s="4"/>
      <c r="P50" s="4"/>
      <c r="Q50" s="4"/>
      <c r="R50" s="5"/>
      <c r="S50" s="4"/>
      <c r="T50" s="5" t="e">
        <f t="shared" si="2"/>
        <v>#DIV/0!</v>
      </c>
      <c r="U50" s="5">
        <f t="shared" si="3"/>
        <v>0</v>
      </c>
    </row>
    <row r="51" spans="1:21" x14ac:dyDescent="0.2">
      <c r="A51" s="6"/>
      <c r="B51" s="4"/>
      <c r="C51" s="4"/>
      <c r="D51" s="4"/>
      <c r="E51" s="4"/>
      <c r="F51" s="4"/>
      <c r="G51" s="4"/>
      <c r="H51" s="4"/>
      <c r="I51" s="4"/>
      <c r="J51" s="4"/>
      <c r="K51" s="4"/>
      <c r="L51" s="4"/>
      <c r="M51" s="4"/>
      <c r="N51" s="4"/>
      <c r="O51" s="4"/>
      <c r="P51" s="4"/>
      <c r="Q51" s="4"/>
      <c r="R51" s="5"/>
      <c r="S51" s="4"/>
      <c r="T51" s="5" t="e">
        <f t="shared" si="2"/>
        <v>#DIV/0!</v>
      </c>
      <c r="U51" s="5">
        <f t="shared" si="3"/>
        <v>0</v>
      </c>
    </row>
    <row r="52" spans="1:21" x14ac:dyDescent="0.2">
      <c r="A52" s="6"/>
      <c r="B52" s="4"/>
      <c r="C52" s="4"/>
      <c r="D52" s="4"/>
      <c r="E52" s="4"/>
      <c r="F52" s="4"/>
      <c r="G52" s="4"/>
      <c r="H52" s="4"/>
      <c r="I52" s="4"/>
      <c r="J52" s="4"/>
      <c r="K52" s="4"/>
      <c r="L52" s="4"/>
      <c r="M52" s="4"/>
      <c r="N52" s="4"/>
      <c r="O52" s="4"/>
      <c r="P52" s="4"/>
      <c r="Q52" s="4"/>
      <c r="R52" s="5"/>
      <c r="S52" s="4"/>
      <c r="T52" s="5" t="e">
        <f t="shared" si="2"/>
        <v>#DIV/0!</v>
      </c>
      <c r="U52" s="5">
        <f t="shared" si="3"/>
        <v>0</v>
      </c>
    </row>
    <row r="53" spans="1:21" x14ac:dyDescent="0.2">
      <c r="A53" s="6"/>
      <c r="B53" s="4"/>
      <c r="C53" s="4"/>
      <c r="D53" s="4"/>
      <c r="E53" s="4"/>
      <c r="F53" s="4"/>
      <c r="G53" s="4"/>
      <c r="H53" s="4"/>
      <c r="I53" s="4"/>
      <c r="J53" s="4"/>
      <c r="K53" s="4"/>
      <c r="L53" s="4"/>
      <c r="M53" s="4"/>
      <c r="N53" s="4"/>
      <c r="O53" s="4"/>
      <c r="P53" s="4"/>
      <c r="Q53" s="4"/>
      <c r="R53" s="5"/>
      <c r="S53" s="4"/>
      <c r="T53" s="5" t="e">
        <f t="shared" si="2"/>
        <v>#DIV/0!</v>
      </c>
      <c r="U53" s="5">
        <f t="shared" si="3"/>
        <v>0</v>
      </c>
    </row>
    <row r="54" spans="1:21" x14ac:dyDescent="0.2">
      <c r="A54" s="6"/>
      <c r="B54" s="4"/>
      <c r="C54" s="4"/>
      <c r="D54" s="4"/>
      <c r="E54" s="4"/>
      <c r="F54" s="4"/>
      <c r="G54" s="4"/>
      <c r="H54" s="4"/>
      <c r="I54" s="4"/>
      <c r="J54" s="4"/>
      <c r="K54" s="4"/>
      <c r="L54" s="4"/>
      <c r="M54" s="4"/>
      <c r="N54" s="4"/>
      <c r="O54" s="4"/>
      <c r="P54" s="4"/>
      <c r="Q54" s="4"/>
      <c r="R54" s="5"/>
      <c r="S54" s="4"/>
      <c r="T54" s="5" t="e">
        <f t="shared" si="2"/>
        <v>#DIV/0!</v>
      </c>
      <c r="U54" s="5">
        <f t="shared" si="3"/>
        <v>0</v>
      </c>
    </row>
    <row r="55" spans="1:21" x14ac:dyDescent="0.2">
      <c r="A55" s="6"/>
      <c r="B55" s="4"/>
      <c r="C55" s="4"/>
      <c r="D55" s="4"/>
      <c r="E55" s="4"/>
      <c r="F55" s="4"/>
      <c r="G55" s="4"/>
      <c r="H55" s="4"/>
      <c r="I55" s="4"/>
      <c r="J55" s="4"/>
      <c r="K55" s="4"/>
      <c r="L55" s="4"/>
      <c r="M55" s="4"/>
      <c r="N55" s="4"/>
      <c r="O55" s="4"/>
      <c r="P55" s="4"/>
      <c r="Q55" s="4"/>
      <c r="R55" s="5"/>
      <c r="S55" s="4"/>
      <c r="T55" s="5" t="e">
        <f t="shared" si="2"/>
        <v>#DIV/0!</v>
      </c>
      <c r="U55" s="5">
        <f t="shared" si="3"/>
        <v>0</v>
      </c>
    </row>
    <row r="56" spans="1:21" x14ac:dyDescent="0.2">
      <c r="A56" s="6"/>
      <c r="B56" s="4"/>
      <c r="C56" s="4"/>
      <c r="D56" s="4"/>
      <c r="E56" s="4"/>
      <c r="F56" s="4"/>
      <c r="G56" s="4"/>
      <c r="H56" s="4"/>
      <c r="I56" s="4"/>
      <c r="J56" s="4"/>
      <c r="K56" s="4"/>
      <c r="L56" s="4"/>
      <c r="M56" s="4"/>
      <c r="N56" s="4"/>
      <c r="O56" s="4"/>
      <c r="P56" s="4"/>
      <c r="Q56" s="4"/>
      <c r="R56" s="5"/>
      <c r="S56" s="4"/>
      <c r="T56" s="5" t="e">
        <f t="shared" si="2"/>
        <v>#DIV/0!</v>
      </c>
      <c r="U56" s="5">
        <f t="shared" si="3"/>
        <v>0</v>
      </c>
    </row>
    <row r="57" spans="1:21" x14ac:dyDescent="0.2">
      <c r="A57" s="6"/>
      <c r="B57" s="4"/>
      <c r="C57" s="4"/>
      <c r="D57" s="4"/>
      <c r="E57" s="4"/>
      <c r="F57" s="4"/>
      <c r="G57" s="4"/>
      <c r="H57" s="4"/>
      <c r="I57" s="4"/>
      <c r="J57" s="4"/>
      <c r="K57" s="4"/>
      <c r="L57" s="4"/>
      <c r="M57" s="4"/>
      <c r="N57" s="4"/>
      <c r="O57" s="4"/>
      <c r="P57" s="4"/>
      <c r="Q57" s="4"/>
      <c r="R57" s="5"/>
      <c r="S57" s="4"/>
      <c r="T57" s="5" t="e">
        <f t="shared" si="2"/>
        <v>#DIV/0!</v>
      </c>
      <c r="U57" s="5">
        <f t="shared" si="3"/>
        <v>0</v>
      </c>
    </row>
    <row r="58" spans="1:21" x14ac:dyDescent="0.2">
      <c r="A58" s="6"/>
      <c r="B58" s="4"/>
      <c r="C58" s="4"/>
      <c r="D58" s="4"/>
      <c r="E58" s="4"/>
      <c r="F58" s="4"/>
      <c r="G58" s="4"/>
      <c r="H58" s="4"/>
      <c r="I58" s="4"/>
      <c r="J58" s="4"/>
      <c r="K58" s="4"/>
      <c r="L58" s="4"/>
      <c r="M58" s="4"/>
      <c r="N58" s="4"/>
      <c r="O58" s="4"/>
      <c r="P58" s="4"/>
      <c r="Q58" s="4"/>
      <c r="R58" s="5"/>
      <c r="S58" s="4"/>
      <c r="T58" s="5" t="e">
        <f t="shared" si="2"/>
        <v>#DIV/0!</v>
      </c>
      <c r="U58" s="5">
        <f t="shared" si="3"/>
        <v>0</v>
      </c>
    </row>
    <row r="59" spans="1:21" x14ac:dyDescent="0.2">
      <c r="A59" s="6"/>
      <c r="B59" s="4"/>
      <c r="C59" s="4"/>
      <c r="D59" s="4"/>
      <c r="E59" s="4"/>
      <c r="F59" s="4"/>
      <c r="G59" s="4"/>
      <c r="H59" s="4"/>
      <c r="I59" s="4"/>
      <c r="J59" s="4"/>
      <c r="K59" s="4"/>
      <c r="L59" s="4"/>
      <c r="M59" s="4"/>
      <c r="N59" s="4"/>
      <c r="O59" s="4"/>
      <c r="P59" s="4"/>
      <c r="Q59" s="4"/>
      <c r="R59" s="5"/>
      <c r="S59" s="4"/>
      <c r="T59" s="5" t="e">
        <f t="shared" si="2"/>
        <v>#DIV/0!</v>
      </c>
      <c r="U59" s="5">
        <f t="shared" si="3"/>
        <v>0</v>
      </c>
    </row>
    <row r="60" spans="1:21" x14ac:dyDescent="0.2">
      <c r="A60" s="2"/>
      <c r="B60" s="4"/>
      <c r="C60" s="4"/>
      <c r="D60" s="4"/>
      <c r="E60" s="4"/>
      <c r="F60" s="4"/>
      <c r="G60" s="4"/>
      <c r="H60" s="4"/>
      <c r="I60" s="4"/>
      <c r="J60" s="4"/>
      <c r="K60" s="4"/>
      <c r="L60" s="4"/>
      <c r="M60" s="4"/>
      <c r="N60" s="4"/>
      <c r="O60" s="4"/>
      <c r="P60" s="4"/>
      <c r="Q60" s="4"/>
      <c r="R60" s="5"/>
      <c r="S60" s="4"/>
      <c r="T60" s="5" t="e">
        <f t="shared" si="2"/>
        <v>#DIV/0!</v>
      </c>
      <c r="U60" s="5">
        <f t="shared" si="3"/>
        <v>0</v>
      </c>
    </row>
    <row r="61" spans="1:21" x14ac:dyDescent="0.2">
      <c r="A61" s="2"/>
      <c r="B61" s="4"/>
      <c r="C61" s="4"/>
      <c r="D61" s="4"/>
      <c r="E61" s="4"/>
      <c r="F61" s="4"/>
      <c r="G61" s="4"/>
      <c r="H61" s="4"/>
      <c r="I61" s="4"/>
      <c r="J61" s="4"/>
      <c r="K61" s="4"/>
      <c r="L61" s="4"/>
      <c r="M61" s="4"/>
      <c r="N61" s="4"/>
      <c r="O61" s="4"/>
      <c r="P61" s="4"/>
      <c r="Q61" s="4"/>
      <c r="R61" s="5"/>
      <c r="S61" s="4"/>
      <c r="T61" s="5" t="e">
        <f t="shared" si="2"/>
        <v>#DIV/0!</v>
      </c>
      <c r="U61" s="5">
        <f t="shared" si="3"/>
        <v>0</v>
      </c>
    </row>
    <row r="62" spans="1:21" x14ac:dyDescent="0.2">
      <c r="A62" s="2"/>
      <c r="B62" s="4"/>
      <c r="C62" s="4"/>
      <c r="D62" s="4"/>
      <c r="E62" s="4"/>
      <c r="F62" s="4"/>
      <c r="G62" s="4"/>
      <c r="H62" s="4"/>
      <c r="I62" s="4"/>
      <c r="J62" s="4"/>
      <c r="K62" s="4"/>
      <c r="L62" s="4"/>
      <c r="M62" s="4"/>
      <c r="N62" s="4"/>
      <c r="O62" s="4"/>
      <c r="P62" s="4"/>
      <c r="Q62" s="4"/>
      <c r="R62" s="5"/>
      <c r="S62" s="4"/>
      <c r="T62" s="5" t="e">
        <f t="shared" si="2"/>
        <v>#DIV/0!</v>
      </c>
      <c r="U62" s="5">
        <f t="shared" si="3"/>
        <v>0</v>
      </c>
    </row>
    <row r="63" spans="1:21" x14ac:dyDescent="0.2">
      <c r="A63" s="2"/>
      <c r="B63" s="4"/>
      <c r="C63" s="4"/>
      <c r="D63" s="4"/>
      <c r="E63" s="4"/>
      <c r="F63" s="4"/>
      <c r="G63" s="4"/>
      <c r="H63" s="4"/>
      <c r="I63" s="4"/>
      <c r="J63" s="4"/>
      <c r="K63" s="4"/>
      <c r="L63" s="4"/>
      <c r="M63" s="4"/>
      <c r="N63" s="4"/>
      <c r="O63" s="4"/>
      <c r="P63" s="4"/>
      <c r="Q63" s="4"/>
      <c r="R63" s="5"/>
      <c r="S63" s="4"/>
      <c r="T63" s="5" t="e">
        <f t="shared" si="2"/>
        <v>#DIV/0!</v>
      </c>
      <c r="U63" s="5">
        <f t="shared" si="3"/>
        <v>0</v>
      </c>
    </row>
    <row r="64" spans="1:21" x14ac:dyDescent="0.2">
      <c r="A64" s="2"/>
      <c r="B64" s="4"/>
      <c r="C64" s="4"/>
      <c r="D64" s="4"/>
      <c r="E64" s="4"/>
      <c r="F64" s="4"/>
      <c r="G64" s="4"/>
      <c r="H64" s="4"/>
      <c r="I64" s="4"/>
      <c r="J64" s="4"/>
      <c r="K64" s="4"/>
      <c r="L64" s="4"/>
      <c r="M64" s="4"/>
      <c r="N64" s="4"/>
      <c r="O64" s="4"/>
      <c r="P64" s="4"/>
      <c r="Q64" s="4"/>
      <c r="R64" s="5"/>
      <c r="S64" s="4"/>
      <c r="T64" s="5" t="e">
        <f t="shared" si="2"/>
        <v>#DIV/0!</v>
      </c>
      <c r="U64" s="5">
        <f t="shared" si="3"/>
        <v>0</v>
      </c>
    </row>
    <row r="65" spans="1:21" x14ac:dyDescent="0.2">
      <c r="A65" s="2"/>
      <c r="B65" s="4"/>
      <c r="C65" s="4"/>
      <c r="D65" s="4"/>
      <c r="E65" s="4"/>
      <c r="F65" s="4"/>
      <c r="G65" s="4"/>
      <c r="H65" s="4"/>
      <c r="I65" s="4"/>
      <c r="J65" s="4"/>
      <c r="K65" s="4"/>
      <c r="L65" s="4"/>
      <c r="M65" s="4"/>
      <c r="N65" s="4"/>
      <c r="O65" s="4"/>
      <c r="P65" s="4"/>
      <c r="Q65" s="4"/>
      <c r="R65" s="5"/>
      <c r="S65" s="4"/>
      <c r="T65" s="5" t="e">
        <f t="shared" si="2"/>
        <v>#DIV/0!</v>
      </c>
      <c r="U65" s="5">
        <f t="shared" si="3"/>
        <v>0</v>
      </c>
    </row>
    <row r="66" spans="1:21" x14ac:dyDescent="0.2">
      <c r="A66" s="2"/>
      <c r="B66" s="4"/>
      <c r="C66" s="4"/>
      <c r="D66" s="4"/>
      <c r="E66" s="4"/>
      <c r="F66" s="4"/>
      <c r="G66" s="4"/>
      <c r="H66" s="4"/>
      <c r="I66" s="4"/>
      <c r="J66" s="4"/>
      <c r="K66" s="4"/>
      <c r="L66" s="4"/>
      <c r="M66" s="4"/>
      <c r="N66" s="4"/>
      <c r="O66" s="4"/>
      <c r="P66" s="4"/>
      <c r="Q66" s="4"/>
      <c r="R66" s="5"/>
      <c r="S66" s="4"/>
      <c r="T66" s="5" t="e">
        <f t="shared" si="2"/>
        <v>#DIV/0!</v>
      </c>
      <c r="U66" s="5">
        <f t="shared" si="3"/>
        <v>0</v>
      </c>
    </row>
    <row r="67" spans="1:21" x14ac:dyDescent="0.2">
      <c r="A67" s="2"/>
      <c r="B67" s="4"/>
      <c r="C67" s="4"/>
      <c r="D67" s="4"/>
      <c r="E67" s="4"/>
      <c r="F67" s="4"/>
      <c r="G67" s="4"/>
      <c r="H67" s="4"/>
      <c r="I67" s="4"/>
      <c r="J67" s="4"/>
      <c r="K67" s="4"/>
      <c r="L67" s="4"/>
      <c r="M67" s="4"/>
      <c r="N67" s="4"/>
      <c r="O67" s="4"/>
      <c r="P67" s="4"/>
      <c r="Q67" s="4"/>
      <c r="R67" s="5"/>
      <c r="S67" s="4"/>
      <c r="T67" s="5" t="e">
        <f t="shared" si="2"/>
        <v>#DIV/0!</v>
      </c>
      <c r="U67" s="5">
        <f t="shared" si="3"/>
        <v>0</v>
      </c>
    </row>
    <row r="68" spans="1:21" x14ac:dyDescent="0.2">
      <c r="A68" s="2"/>
      <c r="B68" s="4"/>
      <c r="C68" s="4"/>
      <c r="D68" s="4"/>
      <c r="E68" s="4"/>
      <c r="F68" s="4"/>
      <c r="G68" s="4"/>
      <c r="H68" s="4"/>
      <c r="I68" s="4"/>
      <c r="J68" s="4"/>
      <c r="K68" s="4"/>
      <c r="L68" s="4"/>
      <c r="M68" s="4"/>
      <c r="N68" s="4"/>
      <c r="O68" s="4"/>
      <c r="P68" s="4"/>
      <c r="Q68" s="4"/>
      <c r="R68" s="5"/>
      <c r="S68" s="4"/>
      <c r="T68" s="5" t="e">
        <f t="shared" si="2"/>
        <v>#DIV/0!</v>
      </c>
      <c r="U68" s="5">
        <f t="shared" si="3"/>
        <v>0</v>
      </c>
    </row>
    <row r="69" spans="1:21" x14ac:dyDescent="0.2">
      <c r="A69" s="2"/>
      <c r="B69" s="4"/>
      <c r="C69" s="4"/>
      <c r="D69" s="4"/>
      <c r="E69" s="4"/>
      <c r="F69" s="4"/>
      <c r="G69" s="4"/>
      <c r="H69" s="4"/>
      <c r="I69" s="4"/>
      <c r="J69" s="4"/>
      <c r="K69" s="4"/>
      <c r="L69" s="4"/>
      <c r="M69" s="4"/>
      <c r="N69" s="4"/>
      <c r="O69" s="4"/>
      <c r="P69" s="4"/>
      <c r="Q69" s="4"/>
      <c r="R69" s="5"/>
      <c r="S69" s="4"/>
      <c r="T69" s="5" t="e">
        <f t="shared" si="2"/>
        <v>#DIV/0!</v>
      </c>
      <c r="U69" s="5">
        <f t="shared" si="3"/>
        <v>0</v>
      </c>
    </row>
    <row r="70" spans="1:21" x14ac:dyDescent="0.2">
      <c r="A70" s="2"/>
      <c r="B70" s="4"/>
      <c r="C70" s="4"/>
      <c r="D70" s="4"/>
      <c r="E70" s="4"/>
      <c r="F70" s="4"/>
      <c r="G70" s="4"/>
      <c r="H70" s="4"/>
      <c r="I70" s="4"/>
      <c r="J70" s="4"/>
      <c r="K70" s="4"/>
      <c r="L70" s="4"/>
      <c r="M70" s="4"/>
      <c r="N70" s="4"/>
      <c r="O70" s="4"/>
      <c r="P70" s="4"/>
      <c r="Q70" s="4"/>
      <c r="R70" s="5"/>
      <c r="S70" s="4"/>
      <c r="T70" s="5" t="e">
        <f t="shared" si="2"/>
        <v>#DIV/0!</v>
      </c>
      <c r="U70" s="5">
        <f t="shared" si="3"/>
        <v>0</v>
      </c>
    </row>
    <row r="71" spans="1:21" x14ac:dyDescent="0.2">
      <c r="A71" s="2"/>
      <c r="B71" s="4"/>
      <c r="C71" s="4"/>
      <c r="D71" s="4"/>
      <c r="E71" s="4"/>
      <c r="F71" s="4"/>
      <c r="G71" s="4"/>
      <c r="H71" s="4"/>
      <c r="I71" s="4"/>
      <c r="J71" s="4"/>
      <c r="K71" s="4"/>
      <c r="L71" s="4"/>
      <c r="M71" s="4"/>
      <c r="N71" s="4"/>
      <c r="O71" s="4"/>
      <c r="P71" s="4"/>
      <c r="Q71" s="4"/>
      <c r="R71" s="5"/>
      <c r="S71" s="4"/>
      <c r="T71" s="5" t="e">
        <f>AVERAGE(S72,S81)</f>
        <v>#DIV/0!</v>
      </c>
      <c r="U71" s="5">
        <f t="shared" si="3"/>
        <v>0</v>
      </c>
    </row>
    <row r="72" spans="1:21" x14ac:dyDescent="0.2">
      <c r="A72" s="2"/>
      <c r="B72" s="4"/>
      <c r="C72" s="4"/>
      <c r="D72" s="4"/>
      <c r="E72" s="4"/>
      <c r="F72" s="4"/>
      <c r="G72" s="4"/>
      <c r="H72" s="4"/>
      <c r="I72" s="4"/>
      <c r="J72" s="4"/>
      <c r="K72" s="4"/>
      <c r="L72" s="4"/>
      <c r="M72" s="4"/>
      <c r="N72" s="4"/>
      <c r="O72" s="4"/>
      <c r="P72" s="4"/>
      <c r="Q72" s="4"/>
      <c r="R72" s="5"/>
      <c r="S72" s="4"/>
      <c r="T72" s="5"/>
      <c r="U72" s="5">
        <f t="shared" si="3"/>
        <v>0</v>
      </c>
    </row>
    <row r="73" spans="1:21" x14ac:dyDescent="0.2">
      <c r="A73" s="2"/>
      <c r="B73" s="4"/>
      <c r="C73" s="4"/>
      <c r="D73" s="4"/>
      <c r="E73" s="4"/>
      <c r="F73" s="4"/>
      <c r="G73" s="4"/>
      <c r="H73" s="4"/>
      <c r="I73" s="4"/>
      <c r="J73" s="4"/>
      <c r="K73" s="4"/>
      <c r="L73" s="4"/>
      <c r="M73" s="4"/>
      <c r="N73" s="4"/>
      <c r="O73" s="4"/>
      <c r="P73" s="4"/>
      <c r="Q73" s="4"/>
      <c r="R73" s="5"/>
      <c r="S73" s="4"/>
      <c r="T73" s="5"/>
      <c r="U73" s="5">
        <f t="shared" ref="U73:U75" si="4">MIN(S74:S78)</f>
        <v>0</v>
      </c>
    </row>
    <row r="74" spans="1:21" x14ac:dyDescent="0.2">
      <c r="A74" s="2"/>
      <c r="B74" s="4"/>
      <c r="C74" s="4"/>
      <c r="D74" s="4"/>
      <c r="E74" s="4"/>
      <c r="F74" s="4"/>
      <c r="G74" s="4"/>
      <c r="H74" s="4"/>
      <c r="I74" s="4"/>
      <c r="J74" s="4"/>
      <c r="K74" s="4"/>
      <c r="L74" s="4"/>
      <c r="M74" s="4"/>
      <c r="N74" s="4"/>
      <c r="O74" s="4"/>
      <c r="P74" s="4"/>
      <c r="Q74" s="4"/>
      <c r="R74" s="5"/>
      <c r="S74" s="4"/>
      <c r="T74" s="5"/>
      <c r="U74" s="5">
        <f t="shared" si="4"/>
        <v>0</v>
      </c>
    </row>
    <row r="75" spans="1:21" x14ac:dyDescent="0.2">
      <c r="A75" s="2"/>
      <c r="B75" s="4"/>
      <c r="C75" s="4"/>
      <c r="D75" s="4"/>
      <c r="E75" s="4"/>
      <c r="F75" s="4"/>
      <c r="G75" s="4"/>
      <c r="H75" s="4"/>
      <c r="I75" s="4"/>
      <c r="J75" s="4"/>
      <c r="K75" s="4"/>
      <c r="L75" s="4"/>
      <c r="M75" s="4"/>
      <c r="N75" s="4"/>
      <c r="O75" s="4"/>
      <c r="P75" s="4"/>
      <c r="Q75" s="4"/>
      <c r="R75" s="5"/>
      <c r="S75" s="4"/>
      <c r="T75" s="5"/>
      <c r="U75" s="5">
        <f t="shared" si="4"/>
        <v>0</v>
      </c>
    </row>
    <row r="76" spans="1:21" x14ac:dyDescent="0.2">
      <c r="A76" s="2"/>
      <c r="B76" s="4"/>
      <c r="C76" s="4"/>
      <c r="D76" s="4"/>
      <c r="E76" s="4"/>
      <c r="F76" s="4"/>
      <c r="G76" s="4"/>
      <c r="H76" s="4"/>
      <c r="I76" s="4"/>
      <c r="J76" s="4"/>
      <c r="K76" s="4"/>
      <c r="L76" s="4"/>
      <c r="M76" s="4"/>
      <c r="N76" s="4"/>
      <c r="O76" s="4"/>
      <c r="P76" s="4"/>
      <c r="Q76" s="4"/>
      <c r="R76" s="5"/>
      <c r="S76" s="4"/>
      <c r="T76" s="5"/>
      <c r="U76" s="5">
        <f>MIN(S77:S81)</f>
        <v>0</v>
      </c>
    </row>
    <row r="77" spans="1:21" x14ac:dyDescent="0.2">
      <c r="A77" s="2"/>
      <c r="B77" s="4"/>
      <c r="C77" s="4"/>
      <c r="D77" s="4"/>
      <c r="E77" s="4"/>
      <c r="F77" s="4"/>
      <c r="G77" s="4"/>
      <c r="H77" s="4"/>
      <c r="I77" s="4"/>
      <c r="J77" s="4"/>
      <c r="K77" s="4"/>
      <c r="L77" s="4"/>
      <c r="M77" s="4"/>
      <c r="N77" s="4"/>
      <c r="O77" s="4"/>
      <c r="P77" s="4"/>
      <c r="Q77" s="4"/>
      <c r="R77" s="8"/>
      <c r="S77" s="4"/>
      <c r="T77" s="5"/>
      <c r="U77" s="5"/>
    </row>
    <row r="78" spans="1:21" x14ac:dyDescent="0.2">
      <c r="A78" s="2"/>
      <c r="B78" s="4"/>
      <c r="C78" s="4"/>
      <c r="D78" s="4"/>
      <c r="E78" s="4"/>
      <c r="F78" s="4"/>
      <c r="G78" s="4"/>
      <c r="H78" s="4"/>
      <c r="I78" s="4"/>
      <c r="J78" s="4"/>
      <c r="K78" s="4"/>
      <c r="L78" s="4"/>
      <c r="M78" s="4"/>
      <c r="N78" s="4"/>
      <c r="O78" s="4"/>
      <c r="P78" s="4"/>
      <c r="Q78" s="4"/>
      <c r="R78" s="8"/>
      <c r="S78" s="4"/>
      <c r="T78" s="5"/>
      <c r="U78" s="5"/>
    </row>
    <row r="79" spans="1:21" x14ac:dyDescent="0.2">
      <c r="A79" s="2"/>
      <c r="B79" s="4"/>
      <c r="C79" s="4"/>
      <c r="D79" s="4"/>
      <c r="E79" s="4"/>
      <c r="F79" s="4"/>
      <c r="G79" s="4"/>
      <c r="H79" s="4"/>
      <c r="I79" s="4"/>
      <c r="J79" s="4"/>
      <c r="K79" s="4"/>
      <c r="L79" s="4"/>
      <c r="M79" s="4"/>
      <c r="N79" s="4"/>
      <c r="O79" s="4"/>
      <c r="P79" s="4"/>
      <c r="Q79" s="4"/>
      <c r="R79" s="8"/>
      <c r="S79" s="4"/>
      <c r="T79" s="5"/>
      <c r="U79" s="5"/>
    </row>
    <row r="80" spans="1:21" x14ac:dyDescent="0.2">
      <c r="A80" s="6"/>
      <c r="B80" s="4"/>
      <c r="C80" s="4"/>
      <c r="D80" s="4"/>
      <c r="E80" s="4"/>
      <c r="F80" s="4"/>
      <c r="G80" s="4"/>
      <c r="H80" s="4"/>
      <c r="I80" s="4"/>
      <c r="J80" s="4"/>
      <c r="K80" s="4"/>
      <c r="L80" s="4"/>
      <c r="M80" s="4"/>
      <c r="N80" s="4"/>
      <c r="O80" s="4"/>
      <c r="P80" s="4"/>
      <c r="Q80" s="4"/>
      <c r="R80" s="8"/>
      <c r="S80" s="4"/>
      <c r="T80" s="5"/>
      <c r="U80" s="5"/>
    </row>
    <row r="81" spans="1:22" x14ac:dyDescent="0.2">
      <c r="A81" s="6"/>
      <c r="B81" s="4"/>
      <c r="C81" s="4"/>
      <c r="D81" s="4"/>
      <c r="E81" s="4"/>
      <c r="F81" s="4"/>
      <c r="G81" s="4"/>
      <c r="H81" s="4"/>
      <c r="I81" s="4"/>
      <c r="J81" s="4"/>
      <c r="K81" s="4"/>
      <c r="L81" s="4"/>
      <c r="M81" s="4"/>
      <c r="N81" s="4"/>
      <c r="O81" s="4"/>
      <c r="P81" s="4"/>
      <c r="Q81" s="4"/>
      <c r="R81" s="8"/>
      <c r="S81" s="4"/>
      <c r="T81" s="5"/>
      <c r="U81" s="5"/>
    </row>
    <row r="82" spans="1:22" x14ac:dyDescent="0.2">
      <c r="A82" s="6"/>
      <c r="B82" s="4"/>
      <c r="C82" s="4"/>
      <c r="D82" s="4"/>
      <c r="E82" s="4"/>
      <c r="F82" s="4"/>
      <c r="G82" s="4"/>
      <c r="H82" s="4"/>
      <c r="I82" s="4"/>
      <c r="J82" s="4"/>
      <c r="K82" s="4"/>
      <c r="L82" s="4"/>
      <c r="M82" s="4"/>
      <c r="N82" s="4"/>
      <c r="O82" s="4"/>
      <c r="P82" s="4"/>
      <c r="Q82" s="4"/>
      <c r="R82" s="4"/>
      <c r="S82" s="4"/>
      <c r="T82" s="5"/>
      <c r="U82" s="5"/>
      <c r="V82" s="8"/>
    </row>
    <row r="83" spans="1:22" x14ac:dyDescent="0.2">
      <c r="A83" s="6"/>
      <c r="B83" s="4"/>
      <c r="C83" s="4"/>
      <c r="D83" s="4"/>
      <c r="E83" s="4"/>
      <c r="F83" s="4"/>
      <c r="G83" s="4"/>
      <c r="H83" s="4"/>
      <c r="I83" s="4"/>
      <c r="J83" s="4"/>
      <c r="K83" s="4"/>
      <c r="L83" s="4"/>
      <c r="M83" s="4"/>
      <c r="N83" s="4"/>
      <c r="O83" s="4"/>
      <c r="P83" s="4"/>
      <c r="Q83" s="4"/>
      <c r="R83" s="4"/>
      <c r="S83" s="4"/>
      <c r="T83" s="5"/>
      <c r="U83" s="5"/>
      <c r="V83" s="8"/>
    </row>
    <row r="84" spans="1:22" x14ac:dyDescent="0.2">
      <c r="A84" s="6"/>
      <c r="B84" s="4"/>
      <c r="C84" s="4"/>
      <c r="D84" s="4"/>
      <c r="E84" s="4"/>
      <c r="F84" s="4"/>
      <c r="G84" s="4"/>
      <c r="H84" s="4"/>
      <c r="I84" s="4"/>
      <c r="J84" s="4"/>
      <c r="K84" s="4"/>
      <c r="L84" s="4"/>
      <c r="M84" s="4"/>
      <c r="N84" s="4"/>
      <c r="O84" s="4"/>
      <c r="P84" s="4"/>
      <c r="Q84" s="4"/>
      <c r="R84" s="4"/>
      <c r="S84" s="4"/>
      <c r="T84" s="5"/>
      <c r="U84" s="5"/>
      <c r="V84" s="8"/>
    </row>
    <row r="85" spans="1:22" x14ac:dyDescent="0.2">
      <c r="A85" s="2"/>
      <c r="B85" s="4"/>
      <c r="C85" s="4"/>
      <c r="D85" s="4"/>
      <c r="E85" s="4"/>
      <c r="F85" s="4"/>
      <c r="G85" s="4"/>
      <c r="H85" s="4"/>
      <c r="I85" s="4"/>
      <c r="J85" s="4"/>
      <c r="K85" s="4"/>
      <c r="L85" s="4"/>
      <c r="M85" s="4"/>
      <c r="N85" s="4"/>
      <c r="O85" s="4"/>
      <c r="P85" s="4"/>
      <c r="Q85" s="4"/>
      <c r="R85" s="4"/>
      <c r="S85" s="4"/>
      <c r="T85" s="5"/>
      <c r="U85" s="5"/>
      <c r="V85" s="8"/>
    </row>
    <row r="86" spans="1:22" x14ac:dyDescent="0.2">
      <c r="A86" s="2"/>
      <c r="B86" s="4"/>
      <c r="C86" s="4"/>
      <c r="D86" s="4"/>
      <c r="E86" s="4"/>
      <c r="F86" s="4"/>
      <c r="G86" s="4"/>
      <c r="H86" s="4"/>
      <c r="I86" s="4"/>
      <c r="J86" s="4"/>
      <c r="K86" s="4"/>
      <c r="L86" s="4"/>
      <c r="M86" s="4"/>
      <c r="N86" s="4"/>
      <c r="O86" s="4"/>
      <c r="P86" s="4"/>
      <c r="Q86" s="4"/>
      <c r="R86" s="4"/>
      <c r="S86" s="4"/>
      <c r="T86" s="5"/>
      <c r="U86" s="5"/>
      <c r="V86" s="8"/>
    </row>
    <row r="87" spans="1:22" x14ac:dyDescent="0.2">
      <c r="A87" s="2"/>
      <c r="B87" s="4"/>
      <c r="C87" s="4"/>
      <c r="D87" s="4"/>
      <c r="E87" s="4"/>
      <c r="F87" s="4"/>
      <c r="G87" s="4"/>
      <c r="H87" s="4"/>
      <c r="I87" s="4"/>
      <c r="J87" s="4"/>
      <c r="K87" s="4"/>
      <c r="L87" s="4"/>
      <c r="M87" s="4"/>
      <c r="N87" s="4"/>
      <c r="O87" s="4"/>
      <c r="P87" s="4"/>
      <c r="Q87" s="4"/>
      <c r="R87" s="4"/>
      <c r="S87" s="4"/>
      <c r="T87" s="5"/>
      <c r="U87" s="5"/>
      <c r="V87" s="8"/>
    </row>
    <row r="88" spans="1:22" x14ac:dyDescent="0.2">
      <c r="A88" s="2"/>
      <c r="B88" s="4"/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5"/>
      <c r="U88" s="5"/>
      <c r="V88" s="8"/>
    </row>
    <row r="89" spans="1:22" x14ac:dyDescent="0.2">
      <c r="A89" s="2"/>
      <c r="B89" s="4"/>
      <c r="C89" s="4"/>
      <c r="D89" s="4"/>
      <c r="E89" s="4"/>
      <c r="F89" s="4"/>
      <c r="G89" s="4"/>
      <c r="H89" s="4"/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  <c r="T89" s="5"/>
      <c r="U89" s="5"/>
      <c r="V89" s="8"/>
    </row>
    <row r="172" spans="1:3" x14ac:dyDescent="0.2">
      <c r="A172" t="e" cm="1">
        <f t="array" aca="1" ref="A172" ca="1">INDIRECT("'" &amp; E1 &amp; "'!$A$2:$A$66")</f>
        <v>#REF!</v>
      </c>
      <c r="B172" t="e" cm="1">
        <f t="array" aca="1" ref="B172" ca="1">INDIRECT("'" &amp; E1 &amp; "'!$B$2:$B$66")</f>
        <v>#REF!</v>
      </c>
      <c r="C172" t="e" cm="1">
        <f t="array" aca="1" ref="C172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D5DB65-AE4C-7549-81FB-FAAC320FFF38}">
  <sheetPr codeName="Sheet48"/>
  <dimension ref="A1:V172"/>
  <sheetViews>
    <sheetView topLeftCell="E1" workbookViewId="0">
      <pane ySplit="2" topLeftCell="A3" activePane="bottomLeft" state="frozen"/>
      <selection activeCell="N24" sqref="N24"/>
      <selection pane="bottomLeft" activeCell="N24" sqref="N24"/>
    </sheetView>
  </sheetViews>
  <sheetFormatPr baseColWidth="10" defaultRowHeight="16" x14ac:dyDescent="0.2"/>
  <cols>
    <col min="1" max="1" width="21.1640625" customWidth="1"/>
    <col min="2" max="2" width="14.5" customWidth="1"/>
    <col min="3" max="3" width="14.1640625" customWidth="1"/>
    <col min="4" max="4" width="18.33203125" customWidth="1"/>
    <col min="5" max="5" width="18" customWidth="1"/>
    <col min="6" max="6" width="21.5" customWidth="1"/>
    <col min="7" max="9" width="17.1640625" customWidth="1"/>
    <col min="10" max="10" width="18.33203125" customWidth="1"/>
    <col min="11" max="11" width="16.6640625" customWidth="1"/>
    <col min="12" max="17" width="17.1640625" customWidth="1"/>
    <col min="18" max="18" width="13" customWidth="1"/>
    <col min="19" max="19" width="15.6640625" customWidth="1"/>
    <col min="20" max="21" width="18.83203125" customWidth="1"/>
    <col min="22" max="22" width="15.6640625" customWidth="1"/>
  </cols>
  <sheetData>
    <row r="1" spans="1:22" x14ac:dyDescent="0.2">
      <c r="A1" s="19"/>
      <c r="B1" s="72" t="s">
        <v>5</v>
      </c>
      <c r="C1" s="72"/>
      <c r="D1" s="72"/>
      <c r="E1" s="72"/>
      <c r="F1" s="72"/>
      <c r="G1" s="73" t="s">
        <v>6</v>
      </c>
      <c r="H1" s="73"/>
      <c r="I1" s="73"/>
      <c r="J1" s="73"/>
      <c r="K1" s="73"/>
      <c r="L1" s="74" t="s">
        <v>15</v>
      </c>
      <c r="M1" s="74"/>
      <c r="N1" s="74"/>
      <c r="O1" s="74"/>
      <c r="P1" s="74"/>
      <c r="Q1" s="74"/>
      <c r="R1" s="74"/>
      <c r="S1" s="74"/>
      <c r="T1" s="74"/>
      <c r="U1" s="74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2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18</v>
      </c>
      <c r="M2" s="1" t="s">
        <v>17</v>
      </c>
      <c r="N2" s="1" t="s">
        <v>235</v>
      </c>
      <c r="O2" s="1" t="s">
        <v>236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257</v>
      </c>
      <c r="U2" s="1" t="s">
        <v>258</v>
      </c>
      <c r="V2" s="1" t="s">
        <v>237</v>
      </c>
    </row>
    <row r="3" spans="1:22" x14ac:dyDescent="0.2">
      <c r="A3" s="16" t="s">
        <v>294</v>
      </c>
      <c r="B3" s="4">
        <v>3689100</v>
      </c>
      <c r="C3" s="4">
        <v>2290000</v>
      </c>
      <c r="D3" s="4">
        <v>1399100</v>
      </c>
      <c r="E3" s="4">
        <v>64316470000</v>
      </c>
      <c r="F3" s="4">
        <f t="shared" ref="F3:F79" si="0">E3+F4</f>
        <v>-1673761500000</v>
      </c>
      <c r="G3" s="4">
        <v>333700</v>
      </c>
      <c r="H3" s="4">
        <v>449100</v>
      </c>
      <c r="I3" s="4">
        <v>-115400</v>
      </c>
      <c r="J3" s="4">
        <v>-5305260000</v>
      </c>
      <c r="K3" s="4">
        <f t="shared" ref="K3:K25" si="1">K4+J3</f>
        <v>-121580907000</v>
      </c>
      <c r="L3" s="4">
        <v>3113</v>
      </c>
      <c r="M3" s="4">
        <v>3505</v>
      </c>
      <c r="N3" s="4">
        <v>508</v>
      </c>
      <c r="O3" s="4">
        <v>499</v>
      </c>
      <c r="P3" s="4">
        <v>5645700</v>
      </c>
      <c r="Q3" s="4">
        <v>5061400</v>
      </c>
      <c r="R3" s="5">
        <v>4.4000000000000003E-3</v>
      </c>
      <c r="S3" s="4">
        <v>12844300</v>
      </c>
      <c r="T3" s="4">
        <f t="shared" ref="T3:T70" si="2">AVERAGE(S4,S13)</f>
        <v>9188943.5</v>
      </c>
      <c r="U3" s="4">
        <f t="shared" ref="U3:U72" si="3">MIN(S4:S8)</f>
        <v>7142308</v>
      </c>
      <c r="V3" s="5">
        <v>0.03</v>
      </c>
    </row>
    <row r="4" spans="1:22" x14ac:dyDescent="0.2">
      <c r="A4" s="16" t="s">
        <v>293</v>
      </c>
      <c r="B4" s="4">
        <v>3539830</v>
      </c>
      <c r="C4" s="4">
        <v>863900</v>
      </c>
      <c r="D4" s="4">
        <v>2675930</v>
      </c>
      <c r="E4" s="4">
        <v>121673390000</v>
      </c>
      <c r="F4" s="4">
        <f t="shared" si="0"/>
        <v>-1738077970000</v>
      </c>
      <c r="G4" s="4">
        <v>331600</v>
      </c>
      <c r="H4" s="4">
        <v>288000</v>
      </c>
      <c r="I4" s="4">
        <v>43600</v>
      </c>
      <c r="J4" s="4">
        <v>1844485000</v>
      </c>
      <c r="K4" s="4">
        <f t="shared" si="1"/>
        <v>-116275647000</v>
      </c>
      <c r="L4" s="4">
        <v>3912</v>
      </c>
      <c r="M4" s="4">
        <v>1881</v>
      </c>
      <c r="N4" s="4">
        <v>575</v>
      </c>
      <c r="O4" s="4">
        <v>312</v>
      </c>
      <c r="P4" s="4">
        <v>5164900</v>
      </c>
      <c r="Q4" s="4">
        <v>2932900</v>
      </c>
      <c r="R4" s="5">
        <v>2.12E-2</v>
      </c>
      <c r="S4" s="4">
        <v>9333000</v>
      </c>
      <c r="T4" s="4">
        <f t="shared" si="2"/>
        <v>10505642.5</v>
      </c>
      <c r="U4" s="4">
        <f t="shared" si="3"/>
        <v>4994094</v>
      </c>
      <c r="V4" s="5">
        <v>2.7300000000000001E-2</v>
      </c>
    </row>
    <row r="5" spans="1:22" x14ac:dyDescent="0.2">
      <c r="A5" s="16" t="s">
        <v>292</v>
      </c>
      <c r="B5" s="4">
        <v>7725400</v>
      </c>
      <c r="C5" s="4">
        <v>4201639</v>
      </c>
      <c r="D5" s="4">
        <v>3523761</v>
      </c>
      <c r="E5" s="4">
        <v>158949880000</v>
      </c>
      <c r="F5" s="4">
        <f t="shared" si="0"/>
        <v>-1859751360000</v>
      </c>
      <c r="G5" s="4">
        <v>522500</v>
      </c>
      <c r="H5" s="4">
        <v>1150000</v>
      </c>
      <c r="I5" s="4">
        <v>-627500</v>
      </c>
      <c r="J5" s="4">
        <v>-28165825000</v>
      </c>
      <c r="K5" s="4">
        <f t="shared" si="1"/>
        <v>-118120132000</v>
      </c>
      <c r="L5" s="4">
        <v>5131</v>
      </c>
      <c r="M5" s="4">
        <v>3688</v>
      </c>
      <c r="N5" s="4">
        <v>740</v>
      </c>
      <c r="O5" s="4">
        <v>638</v>
      </c>
      <c r="P5" s="4">
        <v>6829400</v>
      </c>
      <c r="Q5" s="4">
        <v>5173100</v>
      </c>
      <c r="R5" s="5">
        <v>1.3600000000000001E-2</v>
      </c>
      <c r="S5" s="4">
        <v>12491662</v>
      </c>
      <c r="T5" s="4">
        <f t="shared" si="2"/>
        <v>11755458</v>
      </c>
      <c r="U5" s="4">
        <f t="shared" si="3"/>
        <v>4994094</v>
      </c>
      <c r="V5" s="5">
        <v>2.86E-2</v>
      </c>
    </row>
    <row r="6" spans="1:22" x14ac:dyDescent="0.2">
      <c r="A6" s="16" t="s">
        <v>291</v>
      </c>
      <c r="B6" s="4">
        <v>6431552</v>
      </c>
      <c r="C6" s="4">
        <v>3079600</v>
      </c>
      <c r="D6" s="4">
        <v>3351952</v>
      </c>
      <c r="E6" s="4">
        <v>147762410000</v>
      </c>
      <c r="F6" s="4">
        <f t="shared" si="0"/>
        <v>-2018701240000</v>
      </c>
      <c r="G6" s="4">
        <v>372500</v>
      </c>
      <c r="H6" s="4">
        <v>691000</v>
      </c>
      <c r="I6" s="4">
        <v>-318500</v>
      </c>
      <c r="J6" s="4">
        <v>-13809870000</v>
      </c>
      <c r="K6" s="4">
        <f t="shared" si="1"/>
        <v>-89954307000</v>
      </c>
      <c r="L6" s="4">
        <v>7674</v>
      </c>
      <c r="M6" s="4">
        <v>3119</v>
      </c>
      <c r="N6" s="4">
        <v>1216</v>
      </c>
      <c r="O6" s="4">
        <v>514</v>
      </c>
      <c r="P6" s="4">
        <v>12799000</v>
      </c>
      <c r="Q6" s="4">
        <v>4613400</v>
      </c>
      <c r="R6" s="5">
        <v>3.27E-2</v>
      </c>
      <c r="S6" s="4">
        <v>17424732</v>
      </c>
      <c r="T6" s="4">
        <f t="shared" si="2"/>
        <v>8066074.5</v>
      </c>
      <c r="U6" s="4">
        <f t="shared" si="3"/>
        <v>4994094</v>
      </c>
      <c r="V6" s="5">
        <v>3.61E-2</v>
      </c>
    </row>
    <row r="7" spans="1:22" x14ac:dyDescent="0.2">
      <c r="A7" s="16" t="s">
        <v>288</v>
      </c>
      <c r="B7" s="4">
        <v>3568900</v>
      </c>
      <c r="C7" s="4">
        <v>2285200</v>
      </c>
      <c r="D7" s="4">
        <v>1283700</v>
      </c>
      <c r="E7" s="4">
        <v>55970140000</v>
      </c>
      <c r="F7" s="4">
        <f t="shared" si="0"/>
        <v>-2166463650000</v>
      </c>
      <c r="G7" s="4">
        <v>421800</v>
      </c>
      <c r="H7" s="4">
        <v>344700</v>
      </c>
      <c r="I7" s="4">
        <v>77100</v>
      </c>
      <c r="J7" s="4">
        <v>3274015000</v>
      </c>
      <c r="K7" s="4">
        <f t="shared" si="1"/>
        <v>-76144437000</v>
      </c>
      <c r="L7" s="4">
        <v>3756</v>
      </c>
      <c r="M7" s="4">
        <v>2423</v>
      </c>
      <c r="N7" s="4">
        <v>554</v>
      </c>
      <c r="O7" s="4">
        <v>408</v>
      </c>
      <c r="P7" s="4">
        <v>4980900</v>
      </c>
      <c r="Q7" s="4">
        <v>3923900</v>
      </c>
      <c r="R7" s="5">
        <v>2.3900000000000001E-2</v>
      </c>
      <c r="S7" s="4">
        <v>8988879</v>
      </c>
      <c r="T7" s="4">
        <f t="shared" si="2"/>
        <v>5662763</v>
      </c>
      <c r="U7" s="4">
        <f t="shared" si="3"/>
        <v>4994094</v>
      </c>
      <c r="V7" s="5">
        <v>2.4300000000000002E-2</v>
      </c>
    </row>
    <row r="8" spans="1:22" x14ac:dyDescent="0.2">
      <c r="A8" s="16" t="s">
        <v>287</v>
      </c>
      <c r="B8" s="4">
        <v>1590800</v>
      </c>
      <c r="C8" s="4">
        <v>360600</v>
      </c>
      <c r="D8" s="4">
        <v>1230200</v>
      </c>
      <c r="E8" s="4">
        <v>51859580000</v>
      </c>
      <c r="F8" s="4">
        <f t="shared" si="0"/>
        <v>-2222433790000</v>
      </c>
      <c r="G8" s="4">
        <v>338200</v>
      </c>
      <c r="H8" s="4">
        <v>1401200</v>
      </c>
      <c r="I8" s="4">
        <v>-1063000</v>
      </c>
      <c r="J8" s="4">
        <v>-44924950000</v>
      </c>
      <c r="K8" s="4">
        <f t="shared" si="1"/>
        <v>-79418452000</v>
      </c>
      <c r="L8" s="4">
        <v>1733</v>
      </c>
      <c r="M8" s="4">
        <v>2823</v>
      </c>
      <c r="N8" s="4">
        <v>277</v>
      </c>
      <c r="O8" s="4">
        <v>470</v>
      </c>
      <c r="P8" s="4">
        <v>2448100</v>
      </c>
      <c r="Q8" s="4">
        <v>4172900</v>
      </c>
      <c r="R8" s="5">
        <v>-1.29E-2</v>
      </c>
      <c r="S8" s="4">
        <v>7142308</v>
      </c>
      <c r="T8" s="4">
        <f t="shared" si="2"/>
        <v>5684164</v>
      </c>
      <c r="U8" s="4">
        <f t="shared" si="3"/>
        <v>4994094</v>
      </c>
      <c r="V8" s="5">
        <v>1.8799999999999997E-2</v>
      </c>
    </row>
    <row r="9" spans="1:22" x14ac:dyDescent="0.2">
      <c r="A9" s="16" t="s">
        <v>286</v>
      </c>
      <c r="B9" s="4">
        <v>1356120</v>
      </c>
      <c r="C9" s="4">
        <v>2021200</v>
      </c>
      <c r="D9" s="4">
        <v>-665080</v>
      </c>
      <c r="E9" s="4">
        <v>-28160960000</v>
      </c>
      <c r="F9" s="4">
        <f t="shared" si="0"/>
        <v>-2274293370000</v>
      </c>
      <c r="G9" s="4">
        <v>331800</v>
      </c>
      <c r="H9" s="4">
        <v>194700</v>
      </c>
      <c r="I9" s="4">
        <v>137100</v>
      </c>
      <c r="J9" s="4">
        <v>5883330000</v>
      </c>
      <c r="K9" s="4">
        <f t="shared" si="1"/>
        <v>-34493502000</v>
      </c>
      <c r="L9" s="4">
        <v>1924</v>
      </c>
      <c r="M9" s="4">
        <v>1555</v>
      </c>
      <c r="N9" s="4">
        <v>292</v>
      </c>
      <c r="O9" s="4">
        <v>257</v>
      </c>
      <c r="P9" s="4">
        <v>2548500</v>
      </c>
      <c r="Q9" s="4">
        <v>2163000</v>
      </c>
      <c r="R9" s="5">
        <v>4.7999999999999996E-3</v>
      </c>
      <c r="S9" s="4">
        <v>4994094</v>
      </c>
      <c r="T9" s="4">
        <f t="shared" si="2"/>
        <v>6009276.5</v>
      </c>
      <c r="U9" s="4">
        <f t="shared" si="3"/>
        <v>6215699</v>
      </c>
      <c r="V9" s="5">
        <v>2.2099999999999998E-2</v>
      </c>
    </row>
    <row r="10" spans="1:22" x14ac:dyDescent="0.2">
      <c r="A10" s="16" t="s">
        <v>281</v>
      </c>
      <c r="B10" s="4">
        <v>1675038</v>
      </c>
      <c r="C10" s="4">
        <v>666600</v>
      </c>
      <c r="D10" s="4">
        <v>1008438</v>
      </c>
      <c r="E10" s="4">
        <v>42842480000</v>
      </c>
      <c r="F10" s="4">
        <f t="shared" si="0"/>
        <v>-2246132410000</v>
      </c>
      <c r="G10" s="4">
        <v>112500</v>
      </c>
      <c r="H10" s="4">
        <v>745500</v>
      </c>
      <c r="I10" s="4">
        <v>-633000</v>
      </c>
      <c r="J10" s="4">
        <v>-26870265000</v>
      </c>
      <c r="K10" s="4">
        <f t="shared" si="1"/>
        <v>-40376832000</v>
      </c>
      <c r="L10" s="4">
        <v>1701</v>
      </c>
      <c r="M10" s="4">
        <v>3734</v>
      </c>
      <c r="N10" s="4">
        <v>214</v>
      </c>
      <c r="O10" s="4">
        <v>390</v>
      </c>
      <c r="P10" s="4">
        <v>2048000</v>
      </c>
      <c r="Q10" s="4">
        <v>4311300</v>
      </c>
      <c r="R10" s="5">
        <v>-1.0500000000000001E-2</v>
      </c>
      <c r="S10" s="4">
        <v>6773587</v>
      </c>
      <c r="T10" s="4">
        <f t="shared" si="2"/>
        <v>7894065</v>
      </c>
      <c r="U10" s="4">
        <f t="shared" si="3"/>
        <v>6086184</v>
      </c>
      <c r="V10" s="5">
        <v>2.3399999999999997E-2</v>
      </c>
    </row>
    <row r="11" spans="1:22" x14ac:dyDescent="0.2">
      <c r="A11" s="16" t="s">
        <v>273</v>
      </c>
      <c r="B11" s="4">
        <v>1587400</v>
      </c>
      <c r="C11" s="4">
        <v>1106856</v>
      </c>
      <c r="D11" s="4">
        <v>480544</v>
      </c>
      <c r="E11" s="4">
        <v>20417330000</v>
      </c>
      <c r="F11" s="4">
        <f t="shared" si="0"/>
        <v>-2288974890000</v>
      </c>
      <c r="G11" s="4">
        <v>299400</v>
      </c>
      <c r="H11" s="4">
        <v>343600</v>
      </c>
      <c r="I11" s="4">
        <v>-44200</v>
      </c>
      <c r="J11" s="4">
        <v>-1895820000</v>
      </c>
      <c r="K11" s="4">
        <f t="shared" si="1"/>
        <v>-13506567000</v>
      </c>
      <c r="L11" s="4">
        <v>2464</v>
      </c>
      <c r="M11" s="4">
        <v>4690</v>
      </c>
      <c r="N11" s="4">
        <v>322</v>
      </c>
      <c r="O11" s="4">
        <v>517</v>
      </c>
      <c r="P11" s="4">
        <v>3415500</v>
      </c>
      <c r="Q11" s="4">
        <v>5597400</v>
      </c>
      <c r="R11" s="5">
        <v>-1.15E-2</v>
      </c>
      <c r="S11" s="4">
        <v>9017100</v>
      </c>
      <c r="T11" s="4">
        <f t="shared" si="2"/>
        <v>7346799.5</v>
      </c>
      <c r="U11" s="4">
        <f t="shared" si="3"/>
        <v>6086184</v>
      </c>
      <c r="V11" s="5">
        <v>1.8600000000000002E-2</v>
      </c>
    </row>
    <row r="12" spans="1:22" x14ac:dyDescent="0.2">
      <c r="A12" s="16" t="s">
        <v>272</v>
      </c>
      <c r="B12" s="4">
        <v>606700</v>
      </c>
      <c r="C12" s="4">
        <v>1065021</v>
      </c>
      <c r="D12" s="4">
        <v>-458321</v>
      </c>
      <c r="E12" s="4">
        <v>-19896220000</v>
      </c>
      <c r="F12" s="4">
        <f t="shared" si="0"/>
        <v>-2309392220000</v>
      </c>
      <c r="G12" s="4">
        <v>600200</v>
      </c>
      <c r="H12" s="4">
        <v>540200</v>
      </c>
      <c r="I12" s="4">
        <v>60000</v>
      </c>
      <c r="J12" s="4">
        <v>2833445000</v>
      </c>
      <c r="K12" s="4">
        <f t="shared" si="1"/>
        <v>-11610747000</v>
      </c>
      <c r="L12" s="4">
        <v>2560</v>
      </c>
      <c r="M12" s="4">
        <v>3094</v>
      </c>
      <c r="N12" s="4">
        <v>209</v>
      </c>
      <c r="O12" s="4">
        <v>357</v>
      </c>
      <c r="P12" s="4">
        <v>2460800</v>
      </c>
      <c r="Q12" s="4">
        <v>3442900</v>
      </c>
      <c r="R12" s="5">
        <v>-1.4800000000000001E-2</v>
      </c>
      <c r="S12" s="4">
        <v>6215699</v>
      </c>
      <c r="T12" s="4">
        <f t="shared" si="2"/>
        <v>7561105</v>
      </c>
      <c r="U12" s="4">
        <f t="shared" si="3"/>
        <v>4183218</v>
      </c>
      <c r="V12" s="5">
        <v>2.4900000000000002E-2</v>
      </c>
    </row>
    <row r="13" spans="1:22" x14ac:dyDescent="0.2">
      <c r="A13" s="16" t="s">
        <v>248</v>
      </c>
      <c r="B13" s="4">
        <v>1566520</v>
      </c>
      <c r="C13" s="4">
        <v>1564900</v>
      </c>
      <c r="D13" s="4">
        <v>1620</v>
      </c>
      <c r="E13" s="4">
        <v>-43660000</v>
      </c>
      <c r="F13" s="4">
        <f t="shared" si="0"/>
        <v>-2289496000000</v>
      </c>
      <c r="G13" s="4">
        <v>1194900</v>
      </c>
      <c r="H13" s="4">
        <v>434400</v>
      </c>
      <c r="I13" s="4">
        <v>760500</v>
      </c>
      <c r="J13" s="4">
        <v>33243215000</v>
      </c>
      <c r="K13" s="4">
        <f t="shared" si="1"/>
        <v>-14444192000</v>
      </c>
      <c r="L13" s="4">
        <v>3021</v>
      </c>
      <c r="M13" s="4">
        <v>2823</v>
      </c>
      <c r="N13" s="4">
        <v>497</v>
      </c>
      <c r="O13" s="4">
        <v>369</v>
      </c>
      <c r="P13" s="4">
        <v>4855300</v>
      </c>
      <c r="Q13" s="4">
        <v>3798400</v>
      </c>
      <c r="R13" s="5">
        <v>1.5100000000000001E-2</v>
      </c>
      <c r="S13" s="4">
        <v>9044887</v>
      </c>
      <c r="T13" s="4">
        <f t="shared" si="2"/>
        <v>7864671</v>
      </c>
      <c r="U13" s="4">
        <f t="shared" si="3"/>
        <v>4183218</v>
      </c>
      <c r="V13" s="5">
        <v>2.5000000000000001E-2</v>
      </c>
    </row>
    <row r="14" spans="1:22" x14ac:dyDescent="0.2">
      <c r="A14" s="16" t="s">
        <v>240</v>
      </c>
      <c r="B14" s="4">
        <v>424600</v>
      </c>
      <c r="C14" s="4">
        <v>637800</v>
      </c>
      <c r="D14" s="4">
        <v>-213200</v>
      </c>
      <c r="E14" s="4">
        <v>-9190020000</v>
      </c>
      <c r="F14" s="4">
        <f t="shared" si="0"/>
        <v>-2289452340000</v>
      </c>
      <c r="G14" s="4">
        <v>2789900</v>
      </c>
      <c r="H14" s="4">
        <v>438000</v>
      </c>
      <c r="I14" s="4">
        <v>2351900</v>
      </c>
      <c r="J14" s="4">
        <v>101995450000</v>
      </c>
      <c r="K14" s="4">
        <f t="shared" si="1"/>
        <v>-47687407000</v>
      </c>
      <c r="L14" s="4">
        <v>3075</v>
      </c>
      <c r="M14" s="4">
        <v>2479</v>
      </c>
      <c r="N14" s="4">
        <v>471</v>
      </c>
      <c r="O14" s="4">
        <v>385</v>
      </c>
      <c r="P14" s="4">
        <v>4324500</v>
      </c>
      <c r="Q14" s="4">
        <v>3847100</v>
      </c>
      <c r="R14" s="5">
        <v>0</v>
      </c>
      <c r="S14" s="4">
        <v>8519623</v>
      </c>
      <c r="T14" s="4">
        <f t="shared" si="2"/>
        <v>9270768</v>
      </c>
      <c r="U14" s="4">
        <f t="shared" si="3"/>
        <v>4183218</v>
      </c>
      <c r="V14" s="5">
        <v>1.83E-2</v>
      </c>
    </row>
    <row r="15" spans="1:22" x14ac:dyDescent="0.2">
      <c r="A15" s="16" t="s">
        <v>239</v>
      </c>
      <c r="B15" s="4">
        <v>727000</v>
      </c>
      <c r="C15" s="4">
        <v>1176520</v>
      </c>
      <c r="D15" s="4">
        <v>-449520</v>
      </c>
      <c r="E15" s="4">
        <v>-19357930000</v>
      </c>
      <c r="F15" s="4">
        <f t="shared" si="0"/>
        <v>-2280262320000</v>
      </c>
      <c r="G15" s="4">
        <v>282600</v>
      </c>
      <c r="H15" s="4">
        <v>429700</v>
      </c>
      <c r="I15" s="4">
        <v>-147100</v>
      </c>
      <c r="J15" s="4">
        <v>-6283250000</v>
      </c>
      <c r="K15" s="4">
        <f t="shared" si="1"/>
        <v>-149682857000</v>
      </c>
      <c r="L15" s="4">
        <v>3501</v>
      </c>
      <c r="M15" s="4">
        <v>1794</v>
      </c>
      <c r="N15" s="4">
        <v>314</v>
      </c>
      <c r="O15" s="4">
        <v>193</v>
      </c>
      <c r="P15" s="4">
        <v>3466800</v>
      </c>
      <c r="Q15" s="4">
        <v>2156100</v>
      </c>
      <c r="R15" s="5">
        <v>1.77E-2</v>
      </c>
      <c r="S15" s="4">
        <v>6086184</v>
      </c>
      <c r="T15" s="4">
        <f t="shared" si="2"/>
        <v>6442302</v>
      </c>
      <c r="U15" s="4">
        <f t="shared" si="3"/>
        <v>4183218</v>
      </c>
      <c r="V15" s="5">
        <v>3.3399999999999999E-2</v>
      </c>
    </row>
    <row r="16" spans="1:22" x14ac:dyDescent="0.2">
      <c r="A16" s="16" t="s">
        <v>238</v>
      </c>
      <c r="B16" s="4">
        <v>1611200</v>
      </c>
      <c r="C16" s="4">
        <v>1269900</v>
      </c>
      <c r="D16" s="4">
        <v>341300</v>
      </c>
      <c r="E16" s="4">
        <v>14328110000</v>
      </c>
      <c r="F16" s="4">
        <f t="shared" si="0"/>
        <v>-2260904390000</v>
      </c>
      <c r="G16" s="4">
        <v>173600</v>
      </c>
      <c r="H16" s="4">
        <v>480800</v>
      </c>
      <c r="I16" s="4">
        <v>-307200</v>
      </c>
      <c r="J16" s="4">
        <v>-12994020000</v>
      </c>
      <c r="K16" s="4">
        <f t="shared" si="1"/>
        <v>-143399607000</v>
      </c>
      <c r="L16" s="4">
        <v>1685</v>
      </c>
      <c r="M16" s="4">
        <v>2887</v>
      </c>
      <c r="N16" s="4">
        <v>255</v>
      </c>
      <c r="O16" s="4">
        <v>460</v>
      </c>
      <c r="P16" s="4">
        <v>2541400</v>
      </c>
      <c r="Q16" s="4">
        <v>4265000</v>
      </c>
      <c r="R16" s="5">
        <v>-8.1000000000000013E-3</v>
      </c>
      <c r="S16" s="4">
        <v>7143270</v>
      </c>
      <c r="T16" s="4">
        <f t="shared" si="2"/>
        <v>6442703</v>
      </c>
      <c r="U16" s="4">
        <f t="shared" si="3"/>
        <v>4183218</v>
      </c>
      <c r="V16" s="5">
        <v>2.6600000000000002E-2</v>
      </c>
    </row>
    <row r="17" spans="1:21" x14ac:dyDescent="0.2">
      <c r="A17" s="16" t="s">
        <v>234</v>
      </c>
      <c r="B17" s="4">
        <v>433600</v>
      </c>
      <c r="C17" s="4">
        <v>575100</v>
      </c>
      <c r="D17" s="4">
        <v>-141500</v>
      </c>
      <c r="E17" s="4">
        <v>-6128140000</v>
      </c>
      <c r="F17" s="4">
        <f t="shared" si="0"/>
        <v>-2275232500000</v>
      </c>
      <c r="G17" s="4">
        <v>377400</v>
      </c>
      <c r="H17" s="4">
        <v>375900</v>
      </c>
      <c r="I17" s="4">
        <v>1500</v>
      </c>
      <c r="J17" s="4">
        <v>828920000</v>
      </c>
      <c r="K17" s="4">
        <f t="shared" si="1"/>
        <v>-130405587000</v>
      </c>
      <c r="L17" s="4">
        <v>1407</v>
      </c>
      <c r="M17" s="4">
        <v>1832</v>
      </c>
      <c r="N17" s="4">
        <v>151</v>
      </c>
      <c r="O17" s="4">
        <v>201</v>
      </c>
      <c r="P17" s="4">
        <v>193700</v>
      </c>
      <c r="Q17" s="4">
        <v>263000</v>
      </c>
      <c r="R17" s="5">
        <v>-5.7999999999999996E-3</v>
      </c>
      <c r="S17" s="4">
        <v>4183218</v>
      </c>
      <c r="T17" s="4">
        <f t="shared" si="2"/>
        <v>7863849.5</v>
      </c>
      <c r="U17" s="4">
        <f t="shared" si="3"/>
        <v>5244966</v>
      </c>
    </row>
    <row r="18" spans="1:21" x14ac:dyDescent="0.2">
      <c r="A18" s="16" t="s">
        <v>233</v>
      </c>
      <c r="B18" s="4">
        <v>1948790</v>
      </c>
      <c r="C18" s="4">
        <v>1304400</v>
      </c>
      <c r="D18" s="4">
        <v>644390</v>
      </c>
      <c r="E18" s="4">
        <v>27746620000</v>
      </c>
      <c r="F18" s="4">
        <f t="shared" si="0"/>
        <v>-2269104360000</v>
      </c>
      <c r="G18" s="4">
        <v>532900</v>
      </c>
      <c r="H18" s="4">
        <v>430600</v>
      </c>
      <c r="I18" s="4">
        <v>102300</v>
      </c>
      <c r="J18" s="4">
        <v>4436895000</v>
      </c>
      <c r="K18" s="4">
        <f t="shared" si="1"/>
        <v>-131234507000</v>
      </c>
      <c r="L18" s="4"/>
      <c r="M18" s="4"/>
      <c r="N18" s="4"/>
      <c r="O18" s="4"/>
      <c r="P18" s="4">
        <v>3409100</v>
      </c>
      <c r="Q18" s="4">
        <v>2676600</v>
      </c>
      <c r="R18" s="5">
        <v>4.6999999999999993E-3</v>
      </c>
      <c r="S18" s="4">
        <v>6374234</v>
      </c>
      <c r="T18" s="4">
        <f t="shared" si="2"/>
        <v>5895813.5</v>
      </c>
      <c r="U18" s="4">
        <f t="shared" si="3"/>
        <v>5244966</v>
      </c>
    </row>
    <row r="19" spans="1:21" x14ac:dyDescent="0.2">
      <c r="A19" s="16" t="s">
        <v>232</v>
      </c>
      <c r="B19" s="4">
        <v>1577400</v>
      </c>
      <c r="C19" s="4">
        <v>1055100</v>
      </c>
      <c r="D19" s="4">
        <v>522300</v>
      </c>
      <c r="E19" s="4">
        <v>22341970000</v>
      </c>
      <c r="F19" s="4">
        <f t="shared" si="0"/>
        <v>-2296850980000</v>
      </c>
      <c r="G19" s="4">
        <v>295200</v>
      </c>
      <c r="H19" s="4">
        <v>283100</v>
      </c>
      <c r="I19" s="4">
        <v>12100</v>
      </c>
      <c r="J19" s="4">
        <v>526480000</v>
      </c>
      <c r="K19" s="4">
        <f t="shared" si="1"/>
        <v>-135671402000</v>
      </c>
      <c r="L19" s="4"/>
      <c r="M19" s="4"/>
      <c r="N19" s="4"/>
      <c r="O19" s="4"/>
      <c r="P19" s="4">
        <v>2478200</v>
      </c>
      <c r="Q19" s="4">
        <v>2286600</v>
      </c>
      <c r="R19" s="5">
        <v>3.5999999999999999E-3</v>
      </c>
      <c r="S19" s="4">
        <v>5244966</v>
      </c>
      <c r="T19" s="4">
        <f t="shared" si="2"/>
        <v>8819268.5</v>
      </c>
      <c r="U19" s="4">
        <f t="shared" si="3"/>
        <v>6077323</v>
      </c>
    </row>
    <row r="20" spans="1:21" x14ac:dyDescent="0.2">
      <c r="A20" s="16" t="s">
        <v>231</v>
      </c>
      <c r="B20" s="4">
        <v>1421300</v>
      </c>
      <c r="C20" s="4">
        <v>1249100</v>
      </c>
      <c r="D20" s="4">
        <v>172200</v>
      </c>
      <c r="E20" s="4">
        <v>7229890000</v>
      </c>
      <c r="F20" s="4">
        <f t="shared" si="0"/>
        <v>-2319192950000</v>
      </c>
      <c r="G20" s="4">
        <v>1113600</v>
      </c>
      <c r="H20" s="4">
        <v>1541800</v>
      </c>
      <c r="I20" s="4">
        <v>-428200</v>
      </c>
      <c r="J20" s="4">
        <v>-18214465000</v>
      </c>
      <c r="K20" s="4">
        <f t="shared" si="1"/>
        <v>-136197882000</v>
      </c>
      <c r="L20" s="4"/>
      <c r="M20" s="4"/>
      <c r="N20" s="4"/>
      <c r="O20" s="4"/>
      <c r="P20" s="4">
        <v>3463900</v>
      </c>
      <c r="Q20" s="4">
        <v>2896300</v>
      </c>
      <c r="R20" s="5">
        <v>1.1999999999999999E-3</v>
      </c>
      <c r="S20" s="4">
        <v>6771030</v>
      </c>
      <c r="T20" s="4">
        <f t="shared" si="2"/>
        <v>7218132.5</v>
      </c>
      <c r="U20" s="4">
        <f t="shared" si="3"/>
        <v>5741334</v>
      </c>
    </row>
    <row r="21" spans="1:21" x14ac:dyDescent="0.2">
      <c r="A21" s="16" t="s">
        <v>230</v>
      </c>
      <c r="B21" s="4">
        <v>398300</v>
      </c>
      <c r="C21" s="4">
        <v>646262</v>
      </c>
      <c r="D21" s="4">
        <v>-247962</v>
      </c>
      <c r="E21" s="4">
        <v>-10711220000</v>
      </c>
      <c r="F21" s="4">
        <f t="shared" si="0"/>
        <v>-2326422840000</v>
      </c>
      <c r="G21" s="4">
        <v>807600</v>
      </c>
      <c r="H21" s="4">
        <v>1087000</v>
      </c>
      <c r="I21" s="4">
        <v>-279400</v>
      </c>
      <c r="J21" s="4">
        <v>-11905565000</v>
      </c>
      <c r="K21" s="4">
        <f t="shared" si="1"/>
        <v>-117983417000</v>
      </c>
      <c r="L21" s="4"/>
      <c r="M21" s="4"/>
      <c r="N21" s="4"/>
      <c r="O21" s="4"/>
      <c r="P21" s="4">
        <v>4427300</v>
      </c>
      <c r="Q21" s="4">
        <v>3421500</v>
      </c>
      <c r="R21" s="5">
        <v>7.0999999999999995E-3</v>
      </c>
      <c r="S21" s="4">
        <v>8477900</v>
      </c>
      <c r="T21" s="4">
        <f t="shared" si="2"/>
        <v>6144561</v>
      </c>
      <c r="U21" s="4">
        <f t="shared" si="3"/>
        <v>5741334</v>
      </c>
    </row>
    <row r="22" spans="1:21" x14ac:dyDescent="0.2">
      <c r="A22" s="16" t="s">
        <v>229</v>
      </c>
      <c r="B22" s="4">
        <v>2805900</v>
      </c>
      <c r="C22" s="4">
        <v>1510000</v>
      </c>
      <c r="D22" s="4">
        <v>1295900</v>
      </c>
      <c r="E22" s="4">
        <v>54893110000</v>
      </c>
      <c r="F22" s="4">
        <f t="shared" si="0"/>
        <v>-2315711620000</v>
      </c>
      <c r="G22" s="4">
        <v>152600</v>
      </c>
      <c r="H22" s="4">
        <v>857800</v>
      </c>
      <c r="I22" s="4">
        <v>-705200</v>
      </c>
      <c r="J22" s="4">
        <v>-29791385000</v>
      </c>
      <c r="K22" s="4">
        <f t="shared" si="1"/>
        <v>-106077852000</v>
      </c>
      <c r="L22" s="4"/>
      <c r="M22" s="4"/>
      <c r="N22" s="4"/>
      <c r="O22" s="4"/>
      <c r="P22" s="4">
        <v>2404800</v>
      </c>
      <c r="Q22" s="4">
        <v>3378400</v>
      </c>
      <c r="R22" s="5">
        <v>-6.9999999999999993E-3</v>
      </c>
      <c r="S22" s="4">
        <v>6077323</v>
      </c>
      <c r="T22" s="4">
        <f t="shared" si="2"/>
        <v>12010260.5</v>
      </c>
      <c r="U22" s="4">
        <f t="shared" si="3"/>
        <v>5741334</v>
      </c>
    </row>
    <row r="23" spans="1:21" x14ac:dyDescent="0.2">
      <c r="A23" s="16" t="s">
        <v>228</v>
      </c>
      <c r="B23" s="4">
        <v>1912600</v>
      </c>
      <c r="C23" s="4">
        <v>1181500</v>
      </c>
      <c r="D23" s="4">
        <v>731100</v>
      </c>
      <c r="E23" s="4">
        <v>31001430000</v>
      </c>
      <c r="F23" s="4">
        <f t="shared" si="0"/>
        <v>-2370604730000</v>
      </c>
      <c r="G23" s="4">
        <v>565100</v>
      </c>
      <c r="H23" s="4">
        <v>1007000</v>
      </c>
      <c r="I23" s="4">
        <v>-441900</v>
      </c>
      <c r="J23" s="4">
        <v>-18700167000</v>
      </c>
      <c r="K23" s="4">
        <f t="shared" si="1"/>
        <v>-76286467000</v>
      </c>
      <c r="L23" s="4"/>
      <c r="M23" s="4"/>
      <c r="N23" s="4"/>
      <c r="O23" s="4"/>
      <c r="P23" s="4">
        <v>3778000</v>
      </c>
      <c r="Q23" s="4">
        <v>2521400</v>
      </c>
      <c r="R23" s="5">
        <v>5.8999999999999999E-3</v>
      </c>
      <c r="S23" s="4">
        <v>7209719</v>
      </c>
      <c r="T23" s="4">
        <f t="shared" si="2"/>
        <v>11527028</v>
      </c>
      <c r="U23" s="4">
        <f t="shared" si="3"/>
        <v>5741334</v>
      </c>
    </row>
    <row r="24" spans="1:21" x14ac:dyDescent="0.2">
      <c r="A24" s="16" t="s">
        <v>222</v>
      </c>
      <c r="B24" s="4">
        <v>15037834</v>
      </c>
      <c r="C24" s="4">
        <v>12515100</v>
      </c>
      <c r="D24" s="4">
        <v>2522734</v>
      </c>
      <c r="E24" s="4">
        <v>105584360000</v>
      </c>
      <c r="F24" s="4">
        <f t="shared" si="0"/>
        <v>-2401606160000</v>
      </c>
      <c r="G24" s="4">
        <v>418300</v>
      </c>
      <c r="H24" s="4">
        <v>977000</v>
      </c>
      <c r="I24" s="4">
        <v>-558700</v>
      </c>
      <c r="J24" s="4">
        <v>-23328195000</v>
      </c>
      <c r="K24" s="4">
        <f t="shared" si="1"/>
        <v>-57586300000</v>
      </c>
      <c r="L24" s="4"/>
      <c r="M24" s="4"/>
      <c r="N24" s="4"/>
      <c r="O24" s="4"/>
      <c r="P24" s="4">
        <v>7965700</v>
      </c>
      <c r="Q24" s="4">
        <v>3481800</v>
      </c>
      <c r="R24" s="5">
        <v>4.3099999999999999E-2</v>
      </c>
      <c r="S24" s="4">
        <v>12455352</v>
      </c>
      <c r="T24" s="4">
        <f t="shared" si="2"/>
        <v>7399660</v>
      </c>
      <c r="U24" s="4">
        <f t="shared" si="3"/>
        <v>5741334</v>
      </c>
    </row>
    <row r="25" spans="1:21" x14ac:dyDescent="0.2">
      <c r="A25" s="16" t="s">
        <v>213</v>
      </c>
      <c r="B25" s="4">
        <v>1542800</v>
      </c>
      <c r="C25" s="4">
        <v>1263000</v>
      </c>
      <c r="D25" s="4">
        <v>279800</v>
      </c>
      <c r="E25" s="4">
        <v>10960530000</v>
      </c>
      <c r="F25" s="4">
        <f t="shared" si="0"/>
        <v>-2507190520000</v>
      </c>
      <c r="G25" s="4">
        <v>1211800</v>
      </c>
      <c r="H25" s="4">
        <v>1244600</v>
      </c>
      <c r="I25" s="4">
        <v>-32800</v>
      </c>
      <c r="J25" s="4">
        <v>-1216595000</v>
      </c>
      <c r="K25" s="4">
        <f t="shared" si="1"/>
        <v>-34258105000</v>
      </c>
      <c r="L25" s="4"/>
      <c r="M25" s="4"/>
      <c r="N25" s="4"/>
      <c r="O25" s="4"/>
      <c r="P25" s="4">
        <v>2469700</v>
      </c>
      <c r="Q25" s="4">
        <v>2777700</v>
      </c>
      <c r="R25" s="5">
        <v>2.6600000000000002E-2</v>
      </c>
      <c r="S25" s="4">
        <v>5741334</v>
      </c>
      <c r="T25" s="4">
        <f t="shared" si="2"/>
        <v>7451542</v>
      </c>
      <c r="U25" s="4">
        <f t="shared" si="3"/>
        <v>5958365</v>
      </c>
    </row>
    <row r="26" spans="1:21" x14ac:dyDescent="0.2">
      <c r="A26" s="16" t="s">
        <v>212</v>
      </c>
      <c r="B26" s="4">
        <v>1419800</v>
      </c>
      <c r="C26" s="4">
        <v>1594898</v>
      </c>
      <c r="D26" s="4">
        <v>-175098</v>
      </c>
      <c r="E26" s="4">
        <v>-7063500000</v>
      </c>
      <c r="F26" s="4">
        <f t="shared" si="0"/>
        <v>-2518151050000</v>
      </c>
      <c r="G26" s="4">
        <v>871400</v>
      </c>
      <c r="H26" s="4">
        <v>892700</v>
      </c>
      <c r="I26" s="4">
        <v>-21300</v>
      </c>
      <c r="J26" s="4">
        <v>-928405000</v>
      </c>
      <c r="K26" s="4">
        <f>K27+J26</f>
        <v>-33041510000</v>
      </c>
      <c r="L26" s="4"/>
      <c r="M26" s="4"/>
      <c r="N26" s="4"/>
      <c r="O26" s="4"/>
      <c r="P26" s="4">
        <v>2981700</v>
      </c>
      <c r="Q26" s="4">
        <v>4886400</v>
      </c>
      <c r="R26" s="5">
        <v>-2.8199999999999999E-2</v>
      </c>
      <c r="S26" s="4">
        <v>8702188</v>
      </c>
      <c r="T26" s="4">
        <f t="shared" si="2"/>
        <v>9977569</v>
      </c>
      <c r="U26" s="4">
        <f t="shared" si="3"/>
        <v>5958365</v>
      </c>
    </row>
    <row r="27" spans="1:21" x14ac:dyDescent="0.2">
      <c r="A27" s="16" t="s">
        <v>211</v>
      </c>
      <c r="B27" s="4">
        <v>6290900</v>
      </c>
      <c r="C27" s="4">
        <v>6984500</v>
      </c>
      <c r="D27" s="4">
        <v>-693600</v>
      </c>
      <c r="E27" s="4">
        <v>-28342900000</v>
      </c>
      <c r="F27" s="4">
        <f t="shared" si="0"/>
        <v>-2511087550000</v>
      </c>
      <c r="G27" s="4">
        <v>587000</v>
      </c>
      <c r="H27" s="4">
        <v>883700</v>
      </c>
      <c r="I27" s="4">
        <v>-296700</v>
      </c>
      <c r="J27" s="4">
        <v>-12127885000</v>
      </c>
      <c r="K27" s="4">
        <f>J27+K29</f>
        <v>-32113105000</v>
      </c>
      <c r="R27" s="5">
        <v>-2.0400000000000001E-2</v>
      </c>
      <c r="S27" s="4">
        <v>9353465</v>
      </c>
      <c r="T27" s="4">
        <f t="shared" si="2"/>
        <v>5355378.5</v>
      </c>
      <c r="U27" s="4">
        <f t="shared" si="3"/>
        <v>5958365</v>
      </c>
    </row>
    <row r="28" spans="1:21" x14ac:dyDescent="0.2">
      <c r="A28" s="16" t="s">
        <v>210</v>
      </c>
      <c r="B28" s="4">
        <v>8507000</v>
      </c>
      <c r="C28" s="4">
        <v>7961302</v>
      </c>
      <c r="D28" s="4">
        <v>545698</v>
      </c>
      <c r="E28" s="4">
        <v>22823080000</v>
      </c>
      <c r="F28" s="4">
        <f t="shared" si="0"/>
        <v>-2482744650000</v>
      </c>
      <c r="L28" s="4"/>
      <c r="M28" s="4"/>
      <c r="N28" s="4"/>
      <c r="O28" s="4"/>
      <c r="P28" s="4">
        <v>2568400</v>
      </c>
      <c r="Q28" s="4">
        <v>3556600</v>
      </c>
      <c r="R28" s="5">
        <v>-2.3E-3</v>
      </c>
      <c r="S28" s="4">
        <v>6546661</v>
      </c>
      <c r="T28" s="4">
        <f t="shared" si="2"/>
        <v>7451121</v>
      </c>
      <c r="U28" s="4">
        <f t="shared" si="3"/>
        <v>5958365</v>
      </c>
    </row>
    <row r="29" spans="1:21" x14ac:dyDescent="0.2">
      <c r="A29" s="16" t="s">
        <v>209</v>
      </c>
      <c r="B29" s="4">
        <v>2747400</v>
      </c>
      <c r="C29" s="4">
        <v>3549100</v>
      </c>
      <c r="D29" s="4">
        <v>-801700</v>
      </c>
      <c r="E29" s="4">
        <v>-34214540000</v>
      </c>
      <c r="F29" s="4">
        <f t="shared" si="0"/>
        <v>-2505567730000</v>
      </c>
      <c r="G29" s="4">
        <v>286400</v>
      </c>
      <c r="H29" s="4">
        <v>751300</v>
      </c>
      <c r="I29" s="4">
        <v>-464900</v>
      </c>
      <c r="J29" s="4">
        <v>-19985220000</v>
      </c>
      <c r="K29" s="4">
        <f>J29</f>
        <v>-19985220000</v>
      </c>
      <c r="R29" s="5">
        <v>-1.8799999999999997E-2</v>
      </c>
      <c r="S29" s="4">
        <v>10867507</v>
      </c>
      <c r="T29" s="4">
        <f t="shared" si="2"/>
        <v>7240184.5</v>
      </c>
      <c r="U29" s="4">
        <f t="shared" si="3"/>
        <v>5958365</v>
      </c>
    </row>
    <row r="30" spans="1:21" x14ac:dyDescent="0.2">
      <c r="A30" s="16" t="s">
        <v>208</v>
      </c>
      <c r="B30" s="4">
        <v>1248100</v>
      </c>
      <c r="C30" s="4">
        <v>1382200</v>
      </c>
      <c r="D30" s="4">
        <v>-134100</v>
      </c>
      <c r="E30" s="4">
        <v>-5687460000</v>
      </c>
      <c r="F30" s="4">
        <f t="shared" si="0"/>
        <v>-2471353190000</v>
      </c>
      <c r="R30" s="5">
        <v>0</v>
      </c>
      <c r="S30" s="4">
        <v>5958365</v>
      </c>
      <c r="T30" s="4">
        <f t="shared" si="2"/>
        <v>6173657</v>
      </c>
      <c r="U30" s="4">
        <f t="shared" si="3"/>
        <v>6200896</v>
      </c>
    </row>
    <row r="31" spans="1:21" x14ac:dyDescent="0.2">
      <c r="A31" s="16" t="s">
        <v>207</v>
      </c>
      <c r="B31" s="4">
        <v>1313300</v>
      </c>
      <c r="C31" s="4">
        <v>1301805</v>
      </c>
      <c r="D31" s="4">
        <v>11495</v>
      </c>
      <c r="E31" s="4">
        <v>497220000</v>
      </c>
      <c r="F31" s="4">
        <f t="shared" si="0"/>
        <v>-2465665730000</v>
      </c>
      <c r="R31" s="5">
        <v>-2.3E-3</v>
      </c>
      <c r="S31" s="4">
        <v>6211799</v>
      </c>
      <c r="T31" s="4">
        <f t="shared" si="2"/>
        <v>11041604</v>
      </c>
      <c r="U31" s="4">
        <f t="shared" si="3"/>
        <v>6200896</v>
      </c>
    </row>
    <row r="32" spans="1:21" x14ac:dyDescent="0.2">
      <c r="A32" s="16" t="s">
        <v>206</v>
      </c>
      <c r="B32" s="4">
        <v>1526000</v>
      </c>
      <c r="C32" s="4">
        <v>966760</v>
      </c>
      <c r="D32" s="4">
        <v>559240</v>
      </c>
      <c r="E32" s="4">
        <v>23393550000</v>
      </c>
      <c r="F32" s="4">
        <f t="shared" si="0"/>
        <v>-2466162950000</v>
      </c>
      <c r="R32" s="5">
        <v>4.2900000000000001E-2</v>
      </c>
      <c r="S32" s="4">
        <v>16810802</v>
      </c>
      <c r="T32" s="4">
        <f t="shared" si="2"/>
        <v>10892301</v>
      </c>
      <c r="U32" s="4">
        <f t="shared" si="3"/>
        <v>4164096</v>
      </c>
    </row>
    <row r="33" spans="1:21" x14ac:dyDescent="0.2">
      <c r="A33" s="16" t="s">
        <v>205</v>
      </c>
      <c r="B33" s="4">
        <v>1602300</v>
      </c>
      <c r="C33" s="4">
        <v>2020800</v>
      </c>
      <c r="D33" s="4">
        <v>-418500</v>
      </c>
      <c r="E33" s="4">
        <v>-16993520000</v>
      </c>
      <c r="F33" s="4">
        <f t="shared" si="0"/>
        <v>-2489556500000</v>
      </c>
      <c r="R33" s="5">
        <v>-2.3999999999999998E-3</v>
      </c>
      <c r="S33" s="4">
        <v>10598704</v>
      </c>
      <c r="T33" s="4">
        <f t="shared" si="2"/>
        <v>8567458</v>
      </c>
      <c r="U33" s="4">
        <f t="shared" si="3"/>
        <v>4034735</v>
      </c>
    </row>
    <row r="34" spans="1:21" x14ac:dyDescent="0.2">
      <c r="A34" s="16" t="s">
        <v>204</v>
      </c>
      <c r="B34" s="4">
        <v>1148400</v>
      </c>
      <c r="C34" s="4">
        <v>1514000</v>
      </c>
      <c r="D34" s="4">
        <v>-365600</v>
      </c>
      <c r="E34" s="4">
        <v>-14764250000</v>
      </c>
      <c r="F34" s="4">
        <f t="shared" si="0"/>
        <v>-2472562980000</v>
      </c>
      <c r="R34" s="5">
        <v>2.3799999999999998E-2</v>
      </c>
      <c r="S34" s="4">
        <v>9057986</v>
      </c>
      <c r="T34" s="4">
        <f t="shared" si="2"/>
        <v>10354514</v>
      </c>
      <c r="U34" s="4">
        <f t="shared" si="3"/>
        <v>4034735</v>
      </c>
    </row>
    <row r="35" spans="1:21" x14ac:dyDescent="0.2">
      <c r="A35" s="16" t="s">
        <v>203</v>
      </c>
      <c r="B35" s="4">
        <v>677700</v>
      </c>
      <c r="C35" s="4">
        <v>675878</v>
      </c>
      <c r="D35" s="4">
        <v>1822</v>
      </c>
      <c r="E35" s="4">
        <v>31370000</v>
      </c>
      <c r="F35" s="4">
        <f t="shared" si="0"/>
        <v>-2457798730000</v>
      </c>
      <c r="R35" s="5">
        <v>1.2999999999999999E-3</v>
      </c>
      <c r="S35" s="4">
        <v>6200896</v>
      </c>
      <c r="T35" s="4">
        <f t="shared" si="2"/>
        <v>8191375</v>
      </c>
      <c r="U35" s="4">
        <f t="shared" si="3"/>
        <v>4034735</v>
      </c>
    </row>
    <row r="36" spans="1:21" x14ac:dyDescent="0.2">
      <c r="A36" s="16" t="s">
        <v>202</v>
      </c>
      <c r="B36" s="4">
        <v>563300</v>
      </c>
      <c r="C36" s="4">
        <v>857000</v>
      </c>
      <c r="D36" s="4">
        <v>-293700</v>
      </c>
      <c r="E36" s="4">
        <v>-11980410000</v>
      </c>
      <c r="F36" s="4">
        <f t="shared" si="0"/>
        <v>-2457830100000</v>
      </c>
      <c r="R36" s="5">
        <v>3.1E-2</v>
      </c>
      <c r="S36" s="4">
        <v>10601673</v>
      </c>
      <c r="T36" s="4">
        <f t="shared" si="2"/>
        <v>5862612.5</v>
      </c>
      <c r="U36" s="4">
        <f t="shared" si="3"/>
        <v>4034735</v>
      </c>
    </row>
    <row r="37" spans="1:21" x14ac:dyDescent="0.2">
      <c r="A37" s="16" t="s">
        <v>201</v>
      </c>
      <c r="B37" s="4">
        <v>543700</v>
      </c>
      <c r="C37" s="4">
        <v>406800</v>
      </c>
      <c r="D37" s="4">
        <v>136900</v>
      </c>
      <c r="E37" s="4">
        <v>5229750000</v>
      </c>
      <c r="F37" s="4">
        <f t="shared" si="0"/>
        <v>-2445849690000</v>
      </c>
      <c r="R37" s="5">
        <v>6.5000000000000006E-3</v>
      </c>
      <c r="S37" s="4">
        <v>4164096</v>
      </c>
      <c r="T37" s="4">
        <f t="shared" si="2"/>
        <v>7517947</v>
      </c>
      <c r="U37" s="4">
        <f t="shared" si="3"/>
        <v>4034735</v>
      </c>
    </row>
    <row r="38" spans="1:21" x14ac:dyDescent="0.2">
      <c r="A38" s="16" t="s">
        <v>200</v>
      </c>
      <c r="B38" s="4">
        <v>482500</v>
      </c>
      <c r="C38" s="4">
        <v>427400</v>
      </c>
      <c r="D38" s="4">
        <v>55100</v>
      </c>
      <c r="E38" s="4">
        <v>2117530000</v>
      </c>
      <c r="F38" s="4">
        <f t="shared" si="0"/>
        <v>-2451079440000</v>
      </c>
      <c r="R38" s="5">
        <v>-7.7000000000000002E-3</v>
      </c>
      <c r="S38" s="4">
        <v>4034735</v>
      </c>
      <c r="T38" s="4">
        <f t="shared" si="2"/>
        <v>9529619</v>
      </c>
      <c r="U38" s="4">
        <f t="shared" si="3"/>
        <v>5272406</v>
      </c>
    </row>
    <row r="39" spans="1:21" x14ac:dyDescent="0.2">
      <c r="A39" s="16" t="s">
        <v>199</v>
      </c>
      <c r="B39" s="4">
        <v>586900</v>
      </c>
      <c r="C39" s="4">
        <v>3721970</v>
      </c>
      <c r="D39" s="4">
        <v>-3135070</v>
      </c>
      <c r="E39" s="4">
        <v>-121722360000</v>
      </c>
      <c r="F39" s="4">
        <f t="shared" si="0"/>
        <v>-2453196970000</v>
      </c>
      <c r="R39" s="5">
        <v>2.1099999999999997E-2</v>
      </c>
      <c r="S39" s="4">
        <v>8522004</v>
      </c>
      <c r="T39" s="4">
        <f t="shared" si="2"/>
        <v>8239439.5</v>
      </c>
      <c r="U39" s="4">
        <f t="shared" si="3"/>
        <v>5272406</v>
      </c>
    </row>
    <row r="40" spans="1:21" x14ac:dyDescent="0.2">
      <c r="A40" s="16" t="s">
        <v>198</v>
      </c>
      <c r="B40" s="4">
        <v>1248800</v>
      </c>
      <c r="C40" s="4">
        <v>1725100</v>
      </c>
      <c r="D40" s="4">
        <v>-476300</v>
      </c>
      <c r="E40" s="4">
        <v>-18179540000</v>
      </c>
      <c r="F40" s="4">
        <f t="shared" si="0"/>
        <v>-2331474610000</v>
      </c>
      <c r="R40" s="5">
        <v>0</v>
      </c>
      <c r="S40" s="4">
        <v>6135515</v>
      </c>
      <c r="T40" s="4">
        <f t="shared" si="2"/>
        <v>10256394</v>
      </c>
      <c r="U40" s="4">
        <f t="shared" si="3"/>
        <v>5272406</v>
      </c>
    </row>
    <row r="41" spans="1:21" x14ac:dyDescent="0.2">
      <c r="A41" s="16" t="s">
        <v>197</v>
      </c>
      <c r="B41" s="4">
        <v>733760</v>
      </c>
      <c r="C41" s="4">
        <v>645700</v>
      </c>
      <c r="D41" s="4">
        <v>88060</v>
      </c>
      <c r="E41" s="4">
        <v>3229260000</v>
      </c>
      <c r="F41" s="4">
        <f t="shared" si="0"/>
        <v>-2313295070000</v>
      </c>
      <c r="R41" s="5">
        <v>-1.4199999999999999E-2</v>
      </c>
      <c r="S41" s="4">
        <v>5272406</v>
      </c>
      <c r="T41" s="4">
        <f t="shared" si="2"/>
        <v>10191101</v>
      </c>
      <c r="U41" s="4">
        <f t="shared" si="3"/>
        <v>5781077</v>
      </c>
    </row>
    <row r="42" spans="1:21" x14ac:dyDescent="0.2">
      <c r="A42" s="16" t="s">
        <v>196</v>
      </c>
      <c r="B42" s="4">
        <v>1697600</v>
      </c>
      <c r="C42" s="4">
        <v>1526100</v>
      </c>
      <c r="D42" s="4">
        <v>171500</v>
      </c>
      <c r="E42" s="4">
        <v>5907260000</v>
      </c>
      <c r="F42" s="4">
        <f t="shared" si="0"/>
        <v>-2316524330000</v>
      </c>
      <c r="R42" s="5">
        <v>3.3599999999999998E-2</v>
      </c>
      <c r="S42" s="4">
        <v>11185898</v>
      </c>
      <c r="T42" s="4">
        <f t="shared" si="2"/>
        <v>9568034</v>
      </c>
      <c r="U42" s="4">
        <f t="shared" si="3"/>
        <v>5781077</v>
      </c>
    </row>
    <row r="43" spans="1:21" x14ac:dyDescent="0.2">
      <c r="A43" s="16" t="s">
        <v>195</v>
      </c>
      <c r="B43" s="4">
        <v>1124445</v>
      </c>
      <c r="C43" s="4">
        <v>2160062</v>
      </c>
      <c r="D43" s="4">
        <v>-1035617</v>
      </c>
      <c r="E43" s="4">
        <v>-41396420000</v>
      </c>
      <c r="F43" s="4">
        <f t="shared" si="0"/>
        <v>-2322431590000</v>
      </c>
      <c r="R43" s="5">
        <v>-6.2800000000000009E-2</v>
      </c>
      <c r="S43" s="4">
        <v>8076930</v>
      </c>
      <c r="T43" s="4">
        <f t="shared" si="2"/>
        <v>13329089.5</v>
      </c>
      <c r="U43" s="4">
        <f t="shared" si="3"/>
        <v>5781077</v>
      </c>
    </row>
    <row r="44" spans="1:21" x14ac:dyDescent="0.2">
      <c r="A44" s="16" t="s">
        <v>194</v>
      </c>
      <c r="B44" s="4">
        <v>1235900</v>
      </c>
      <c r="C44" s="4">
        <v>2700900</v>
      </c>
      <c r="D44" s="4">
        <v>-1465000</v>
      </c>
      <c r="E44" s="4">
        <v>-58407550000</v>
      </c>
      <c r="F44" s="4">
        <f t="shared" si="0"/>
        <v>-2281035170000</v>
      </c>
      <c r="R44" s="5">
        <v>-2.6800000000000001E-2</v>
      </c>
      <c r="S44" s="4">
        <v>14508132</v>
      </c>
      <c r="T44" s="4">
        <f t="shared" si="2"/>
        <v>12697204.5</v>
      </c>
      <c r="U44" s="4">
        <f t="shared" si="3"/>
        <v>5781077</v>
      </c>
    </row>
    <row r="45" spans="1:21" x14ac:dyDescent="0.2">
      <c r="A45" s="16" t="s">
        <v>193</v>
      </c>
      <c r="B45" s="4">
        <v>1128900</v>
      </c>
      <c r="C45" s="4">
        <v>1703500</v>
      </c>
      <c r="D45" s="4">
        <v>-574600</v>
      </c>
      <c r="E45" s="4">
        <v>-23568600000</v>
      </c>
      <c r="F45" s="4">
        <f t="shared" si="0"/>
        <v>-2222627620000</v>
      </c>
      <c r="R45" s="5">
        <v>8.6999999999999994E-3</v>
      </c>
      <c r="S45" s="4">
        <v>5781077</v>
      </c>
      <c r="T45" s="4">
        <f t="shared" si="2"/>
        <v>8993966</v>
      </c>
      <c r="U45" s="4">
        <f t="shared" si="3"/>
        <v>7561129</v>
      </c>
    </row>
    <row r="46" spans="1:21" x14ac:dyDescent="0.2">
      <c r="A46" s="16" t="s">
        <v>192</v>
      </c>
      <c r="B46" s="4">
        <v>709600</v>
      </c>
      <c r="C46" s="4">
        <v>1209600</v>
      </c>
      <c r="D46" s="4">
        <v>-500000</v>
      </c>
      <c r="E46" s="4">
        <v>-20738720000</v>
      </c>
      <c r="F46" s="4">
        <f t="shared" si="0"/>
        <v>-2199059020000</v>
      </c>
      <c r="R46" s="5">
        <v>-2.0499999999999997E-2</v>
      </c>
      <c r="S46" s="4">
        <v>7561129</v>
      </c>
      <c r="T46" s="4">
        <f t="shared" si="2"/>
        <v>11823926</v>
      </c>
      <c r="U46" s="4">
        <f t="shared" si="3"/>
        <v>9196304</v>
      </c>
    </row>
    <row r="47" spans="1:21" x14ac:dyDescent="0.2">
      <c r="A47" s="16" t="s">
        <v>191</v>
      </c>
      <c r="B47" s="4">
        <v>1204580</v>
      </c>
      <c r="C47" s="4">
        <v>2758400</v>
      </c>
      <c r="D47" s="4">
        <v>-1553820</v>
      </c>
      <c r="E47" s="4">
        <v>-65124600000</v>
      </c>
      <c r="F47" s="4">
        <f t="shared" si="0"/>
        <v>-2178320300000</v>
      </c>
      <c r="R47" s="5">
        <v>-2.3999999999999998E-3</v>
      </c>
      <c r="S47" s="4">
        <v>11001159</v>
      </c>
      <c r="T47" s="4">
        <f t="shared" si="2"/>
        <v>11477001</v>
      </c>
      <c r="U47" s="4">
        <f t="shared" si="3"/>
        <v>9196304</v>
      </c>
    </row>
    <row r="48" spans="1:21" x14ac:dyDescent="0.2">
      <c r="A48" s="16" t="s">
        <v>190</v>
      </c>
      <c r="B48" s="4">
        <v>1035400</v>
      </c>
      <c r="C48" s="4">
        <v>2996100</v>
      </c>
      <c r="D48" s="4">
        <v>-1960700</v>
      </c>
      <c r="E48" s="4">
        <v>-81100070000</v>
      </c>
      <c r="F48" s="4">
        <f t="shared" si="0"/>
        <v>-2113195700000</v>
      </c>
      <c r="R48" s="5">
        <v>-9.4999999999999998E-3</v>
      </c>
      <c r="S48" s="4">
        <v>10537234</v>
      </c>
      <c r="T48" s="4">
        <f t="shared" si="2"/>
        <v>15764648</v>
      </c>
      <c r="U48" s="4">
        <f t="shared" si="3"/>
        <v>9196304</v>
      </c>
    </row>
    <row r="49" spans="1:21" x14ac:dyDescent="0.2">
      <c r="A49" s="16" t="s">
        <v>189</v>
      </c>
      <c r="B49" s="4">
        <v>1744700</v>
      </c>
      <c r="C49" s="4">
        <v>2690000</v>
      </c>
      <c r="D49" s="4">
        <v>-945300</v>
      </c>
      <c r="E49" s="4">
        <v>-40044580000</v>
      </c>
      <c r="F49" s="4">
        <f t="shared" si="0"/>
        <v>-2032095630000</v>
      </c>
      <c r="R49" s="5">
        <v>9.7000000000000003E-3</v>
      </c>
      <c r="S49" s="4">
        <v>10343364</v>
      </c>
      <c r="T49" s="4">
        <f t="shared" si="2"/>
        <v>18172476.5</v>
      </c>
      <c r="U49" s="4">
        <f t="shared" si="3"/>
        <v>9196304</v>
      </c>
    </row>
    <row r="50" spans="1:21" x14ac:dyDescent="0.2">
      <c r="A50" s="16" t="s">
        <v>188</v>
      </c>
      <c r="B50" s="4">
        <v>2105421</v>
      </c>
      <c r="C50" s="4">
        <v>5225898</v>
      </c>
      <c r="D50" s="4">
        <v>-3120477</v>
      </c>
      <c r="E50" s="4">
        <v>-129891840000</v>
      </c>
      <c r="F50" s="4">
        <f t="shared" si="0"/>
        <v>-1992051050000</v>
      </c>
      <c r="R50" s="5">
        <v>3.7499999999999999E-2</v>
      </c>
      <c r="S50" s="4">
        <v>15240382</v>
      </c>
      <c r="T50" s="4">
        <f t="shared" si="2"/>
        <v>11206628.5</v>
      </c>
      <c r="U50" s="4">
        <f t="shared" si="3"/>
        <v>9196304</v>
      </c>
    </row>
    <row r="51" spans="1:21" x14ac:dyDescent="0.2">
      <c r="A51" s="16" t="s">
        <v>187</v>
      </c>
      <c r="B51" s="4">
        <v>683300</v>
      </c>
      <c r="C51" s="4">
        <v>1874100</v>
      </c>
      <c r="D51" s="4">
        <v>-1190800</v>
      </c>
      <c r="E51" s="4">
        <v>-47446830000</v>
      </c>
      <c r="F51" s="4">
        <f t="shared" si="0"/>
        <v>-1862159210000</v>
      </c>
      <c r="R51" s="5">
        <v>1.5300000000000001E-2</v>
      </c>
      <c r="S51" s="4">
        <v>9196304</v>
      </c>
      <c r="T51" s="4">
        <f t="shared" si="2"/>
        <v>7655910.5</v>
      </c>
      <c r="U51" s="4">
        <f t="shared" si="3"/>
        <v>10426803</v>
      </c>
    </row>
    <row r="52" spans="1:21" x14ac:dyDescent="0.2">
      <c r="A52" s="16" t="s">
        <v>186</v>
      </c>
      <c r="B52" s="4">
        <v>871400</v>
      </c>
      <c r="C52" s="4">
        <v>673700</v>
      </c>
      <c r="D52" s="4">
        <v>197700</v>
      </c>
      <c r="E52" s="4">
        <v>7802130000</v>
      </c>
      <c r="F52" s="4">
        <f t="shared" si="0"/>
        <v>-1814712380000</v>
      </c>
      <c r="R52" s="5">
        <v>-2.23E-2</v>
      </c>
      <c r="S52" s="4">
        <v>11059138</v>
      </c>
      <c r="T52" s="4">
        <f t="shared" si="2"/>
        <v>8421745.5</v>
      </c>
      <c r="U52" s="4">
        <f t="shared" si="3"/>
        <v>10426803</v>
      </c>
    </row>
    <row r="53" spans="1:21" x14ac:dyDescent="0.2">
      <c r="A53" s="16" t="s">
        <v>185</v>
      </c>
      <c r="B53" s="4">
        <v>802820</v>
      </c>
      <c r="C53" s="4">
        <v>2123600</v>
      </c>
      <c r="D53" s="4">
        <v>-1320780</v>
      </c>
      <c r="E53" s="4">
        <v>-53959520000</v>
      </c>
      <c r="F53" s="4">
        <f t="shared" si="0"/>
        <v>-1822514510000</v>
      </c>
      <c r="R53" s="5">
        <v>1.77E-2</v>
      </c>
      <c r="S53" s="4">
        <v>12150047</v>
      </c>
      <c r="T53" s="4">
        <f t="shared" si="2"/>
        <v>17334714.5</v>
      </c>
      <c r="U53" s="4">
        <f t="shared" si="3"/>
        <v>10426803</v>
      </c>
    </row>
    <row r="54" spans="1:21" x14ac:dyDescent="0.2">
      <c r="A54" s="16" t="s">
        <v>184</v>
      </c>
      <c r="B54" s="4">
        <v>1605600</v>
      </c>
      <c r="C54" s="4">
        <v>7794832</v>
      </c>
      <c r="D54" s="4">
        <v>-6189232</v>
      </c>
      <c r="E54" s="4">
        <v>-235749150000</v>
      </c>
      <c r="F54" s="4">
        <f t="shared" si="0"/>
        <v>-1768554990000</v>
      </c>
      <c r="R54" s="5">
        <v>3.6699999999999997E-2</v>
      </c>
      <c r="S54" s="4">
        <v>19613332</v>
      </c>
      <c r="T54" s="4">
        <f t="shared" si="2"/>
        <v>7599583.5</v>
      </c>
      <c r="U54" s="4">
        <f t="shared" si="3"/>
        <v>10426803</v>
      </c>
    </row>
    <row r="55" spans="1:21" x14ac:dyDescent="0.2">
      <c r="A55" s="16" t="s">
        <v>183</v>
      </c>
      <c r="B55" s="4">
        <v>2428488</v>
      </c>
      <c r="C55" s="4">
        <v>5565600</v>
      </c>
      <c r="D55" s="4">
        <v>-3137112</v>
      </c>
      <c r="E55" s="4">
        <v>-121679820000</v>
      </c>
      <c r="F55" s="4">
        <f t="shared" si="0"/>
        <v>-1532805840000</v>
      </c>
      <c r="R55" s="5">
        <v>4.0000000000000001E-3</v>
      </c>
      <c r="S55" s="4">
        <v>10426803</v>
      </c>
      <c r="T55" s="4">
        <f t="shared" si="2"/>
        <v>10434346.5</v>
      </c>
      <c r="U55" s="4">
        <f t="shared" si="3"/>
        <v>12416768</v>
      </c>
    </row>
    <row r="56" spans="1:21" x14ac:dyDescent="0.2">
      <c r="A56" s="16" t="s">
        <v>182</v>
      </c>
      <c r="B56" s="4">
        <v>2086500</v>
      </c>
      <c r="C56" s="4">
        <v>3281148</v>
      </c>
      <c r="D56" s="4">
        <v>-1194648</v>
      </c>
      <c r="E56" s="4">
        <v>-45605950000</v>
      </c>
      <c r="F56" s="4">
        <f t="shared" si="0"/>
        <v>-1411126020000</v>
      </c>
      <c r="R56" s="5">
        <v>-2.3099999999999999E-2</v>
      </c>
      <c r="S56" s="4">
        <v>12646693</v>
      </c>
      <c r="T56" s="4">
        <f t="shared" si="2"/>
        <v>10497909.5</v>
      </c>
      <c r="U56" s="4">
        <f t="shared" si="3"/>
        <v>4252683</v>
      </c>
    </row>
    <row r="57" spans="1:21" x14ac:dyDescent="0.2">
      <c r="A57" s="16" t="s">
        <v>181</v>
      </c>
      <c r="B57" s="4">
        <v>2586100</v>
      </c>
      <c r="C57" s="4">
        <v>1114600</v>
      </c>
      <c r="D57" s="4">
        <v>1471500</v>
      </c>
      <c r="E57" s="4">
        <v>56545920000</v>
      </c>
      <c r="F57" s="4">
        <f t="shared" si="0"/>
        <v>-1365520070000</v>
      </c>
      <c r="R57" s="5">
        <v>5.28E-2</v>
      </c>
      <c r="S57" s="4">
        <v>12416768</v>
      </c>
      <c r="T57" s="4">
        <f t="shared" si="2"/>
        <v>14105369.5</v>
      </c>
      <c r="U57" s="4">
        <f t="shared" si="3"/>
        <v>4252683</v>
      </c>
    </row>
    <row r="58" spans="1:21" x14ac:dyDescent="0.2">
      <c r="A58" s="16" t="s">
        <v>180</v>
      </c>
      <c r="B58" s="4">
        <v>3198400</v>
      </c>
      <c r="C58" s="4">
        <v>11295700</v>
      </c>
      <c r="D58" s="4">
        <v>-8097300</v>
      </c>
      <c r="E58" s="4">
        <v>-284306910000</v>
      </c>
      <c r="F58" s="4">
        <f t="shared" si="0"/>
        <v>-1422065990000</v>
      </c>
      <c r="R58" s="5">
        <v>5.4199999999999998E-2</v>
      </c>
      <c r="S58" s="4">
        <v>21185932</v>
      </c>
      <c r="T58" s="4">
        <f t="shared" si="2"/>
        <v>14589940.5</v>
      </c>
      <c r="U58" s="4">
        <f t="shared" si="3"/>
        <v>4252683</v>
      </c>
    </row>
    <row r="59" spans="1:21" x14ac:dyDescent="0.2">
      <c r="A59" s="16" t="s">
        <v>179</v>
      </c>
      <c r="B59" s="4">
        <v>3243170</v>
      </c>
      <c r="C59" s="4">
        <v>8544982</v>
      </c>
      <c r="D59" s="4">
        <v>-5301812</v>
      </c>
      <c r="E59" s="4">
        <v>-187836430000</v>
      </c>
      <c r="F59" s="4">
        <f t="shared" si="0"/>
        <v>-1137759080000</v>
      </c>
      <c r="R59" s="5">
        <v>-6.8900000000000003E-2</v>
      </c>
      <c r="S59" s="4">
        <v>21104571</v>
      </c>
      <c r="T59" s="4">
        <f t="shared" si="2"/>
        <v>12318668</v>
      </c>
      <c r="U59" s="4">
        <f t="shared" si="3"/>
        <v>4252683</v>
      </c>
    </row>
    <row r="60" spans="1:21" x14ac:dyDescent="0.2">
      <c r="A60" s="16" t="s">
        <v>178</v>
      </c>
      <c r="B60" s="4">
        <v>2493555</v>
      </c>
      <c r="C60" s="4">
        <v>4540114</v>
      </c>
      <c r="D60" s="4">
        <v>-2046559</v>
      </c>
      <c r="E60" s="4">
        <v>-77909560000</v>
      </c>
      <c r="F60" s="4">
        <f t="shared" si="0"/>
        <v>-949922650000</v>
      </c>
      <c r="R60" s="5">
        <v>-6.9099999999999995E-2</v>
      </c>
      <c r="S60" s="4">
        <v>13216953</v>
      </c>
      <c r="T60" s="4">
        <f t="shared" si="2"/>
        <v>6071096</v>
      </c>
      <c r="U60" s="4">
        <f t="shared" si="3"/>
        <v>4252683</v>
      </c>
    </row>
    <row r="61" spans="1:21" x14ac:dyDescent="0.2">
      <c r="A61" s="16" t="s">
        <v>177</v>
      </c>
      <c r="B61" s="4">
        <v>923400</v>
      </c>
      <c r="C61" s="4">
        <v>844300</v>
      </c>
      <c r="D61" s="4">
        <v>79100</v>
      </c>
      <c r="E61" s="4">
        <v>3114790000</v>
      </c>
      <c r="F61" s="4">
        <f t="shared" si="0"/>
        <v>-872013090000</v>
      </c>
      <c r="R61" s="5">
        <v>-3.5699999999999996E-2</v>
      </c>
      <c r="S61" s="4">
        <v>4252683</v>
      </c>
      <c r="T61" s="4">
        <f t="shared" si="2"/>
        <v>6599374.5</v>
      </c>
      <c r="U61" s="4">
        <f t="shared" si="3"/>
        <v>4693444</v>
      </c>
    </row>
    <row r="62" spans="1:21" x14ac:dyDescent="0.2">
      <c r="A62" s="16" t="s">
        <v>176</v>
      </c>
      <c r="B62" s="4">
        <v>881518</v>
      </c>
      <c r="C62" s="4">
        <v>1060000</v>
      </c>
      <c r="D62" s="4">
        <v>-178482</v>
      </c>
      <c r="E62" s="4">
        <v>-7573090000</v>
      </c>
      <c r="F62" s="4">
        <f t="shared" si="0"/>
        <v>-875127880000</v>
      </c>
      <c r="R62" s="5">
        <v>0</v>
      </c>
      <c r="S62" s="4">
        <v>4693444</v>
      </c>
      <c r="T62" s="4">
        <f t="shared" si="2"/>
        <v>12451684.5</v>
      </c>
      <c r="U62" s="4">
        <f t="shared" si="3"/>
        <v>4772364</v>
      </c>
    </row>
    <row r="63" spans="1:21" x14ac:dyDescent="0.2">
      <c r="A63" s="16" t="s">
        <v>175</v>
      </c>
      <c r="B63" s="4">
        <v>2901615</v>
      </c>
      <c r="C63" s="4">
        <v>1337400</v>
      </c>
      <c r="D63" s="4">
        <v>1564215</v>
      </c>
      <c r="E63" s="4">
        <v>64781860000</v>
      </c>
      <c r="F63" s="4">
        <f t="shared" si="0"/>
        <v>-867554790000</v>
      </c>
      <c r="R63" s="5">
        <v>-3.44E-2</v>
      </c>
      <c r="S63" s="4">
        <v>15056097</v>
      </c>
      <c r="T63" s="4">
        <f t="shared" si="2"/>
        <v>9237923.5</v>
      </c>
      <c r="U63" s="4">
        <f t="shared" si="3"/>
        <v>4772364</v>
      </c>
    </row>
    <row r="64" spans="1:21" x14ac:dyDescent="0.2">
      <c r="A64" s="16" t="s">
        <v>174</v>
      </c>
      <c r="B64" s="4">
        <v>1478940</v>
      </c>
      <c r="C64" s="4">
        <v>2169700</v>
      </c>
      <c r="D64" s="4">
        <v>-690760</v>
      </c>
      <c r="E64" s="4">
        <v>-30023790000</v>
      </c>
      <c r="F64" s="4">
        <f t="shared" si="0"/>
        <v>-932336650000</v>
      </c>
      <c r="R64" s="5">
        <v>1.1699999999999999E-2</v>
      </c>
      <c r="S64" s="4">
        <v>4772364</v>
      </c>
      <c r="T64" s="4">
        <f t="shared" si="2"/>
        <v>5850867.5</v>
      </c>
      <c r="U64" s="4">
        <f t="shared" si="3"/>
        <v>7024807</v>
      </c>
    </row>
    <row r="65" spans="1:21" x14ac:dyDescent="0.2">
      <c r="A65" s="16" t="s">
        <v>173</v>
      </c>
      <c r="B65" s="4">
        <v>2470800</v>
      </c>
      <c r="C65" s="4">
        <v>5659041</v>
      </c>
      <c r="D65" s="4">
        <v>-3188241</v>
      </c>
      <c r="E65" s="4">
        <v>-135185080000</v>
      </c>
      <c r="F65" s="4">
        <f t="shared" si="0"/>
        <v>-902312860000</v>
      </c>
      <c r="R65" s="5">
        <v>0</v>
      </c>
      <c r="S65" s="4">
        <v>8222000</v>
      </c>
      <c r="T65" s="4">
        <f t="shared" si="2"/>
        <v>6700837</v>
      </c>
      <c r="U65" s="4">
        <f t="shared" si="3"/>
        <v>7024807</v>
      </c>
    </row>
    <row r="66" spans="1:21" x14ac:dyDescent="0.2">
      <c r="A66" s="16" t="s">
        <v>172</v>
      </c>
      <c r="B66" s="4">
        <v>766330</v>
      </c>
      <c r="C66" s="4">
        <v>4447600</v>
      </c>
      <c r="D66" s="4">
        <v>-3681270</v>
      </c>
      <c r="E66" s="4">
        <v>-160553080000</v>
      </c>
      <c r="F66" s="4">
        <f t="shared" si="0"/>
        <v>-767127780000</v>
      </c>
      <c r="R66" s="5">
        <v>-3.7999999999999999E-2</v>
      </c>
      <c r="S66" s="4">
        <v>8579051</v>
      </c>
      <c r="T66" s="4">
        <f t="shared" si="2"/>
        <v>6742348.5</v>
      </c>
      <c r="U66" s="4">
        <f t="shared" si="3"/>
        <v>7024807</v>
      </c>
    </row>
    <row r="67" spans="1:21" x14ac:dyDescent="0.2">
      <c r="A67" s="16" t="s">
        <v>171</v>
      </c>
      <c r="B67" s="4">
        <v>1542300</v>
      </c>
      <c r="C67" s="4">
        <v>1353000</v>
      </c>
      <c r="D67" s="4">
        <v>189300</v>
      </c>
      <c r="E67" s="4">
        <v>8116580000</v>
      </c>
      <c r="F67" s="4">
        <f t="shared" si="0"/>
        <v>-606574700000</v>
      </c>
      <c r="R67" s="5">
        <v>3.9599999999999996E-2</v>
      </c>
      <c r="S67" s="4">
        <v>7024807</v>
      </c>
      <c r="T67" s="4">
        <f t="shared" si="2"/>
        <v>6632876.5</v>
      </c>
      <c r="U67" s="4">
        <f t="shared" si="3"/>
        <v>7889509</v>
      </c>
    </row>
    <row r="68" spans="1:21" x14ac:dyDescent="0.2">
      <c r="A68" s="16" t="s">
        <v>170</v>
      </c>
      <c r="B68" s="4">
        <v>1749810</v>
      </c>
      <c r="C68" s="4">
        <v>2503200</v>
      </c>
      <c r="D68" s="4">
        <v>-753390</v>
      </c>
      <c r="E68" s="4">
        <v>-33482390000</v>
      </c>
      <c r="F68" s="4">
        <f t="shared" si="0"/>
        <v>-614691280000</v>
      </c>
      <c r="R68" s="5">
        <v>-3.7999999999999999E-2</v>
      </c>
      <c r="S68" s="4">
        <v>8075310</v>
      </c>
      <c r="T68" s="4">
        <f t="shared" si="2"/>
        <v>8886124.5</v>
      </c>
      <c r="U68" s="4">
        <f t="shared" si="3"/>
        <v>7889509</v>
      </c>
    </row>
    <row r="69" spans="1:21" x14ac:dyDescent="0.2">
      <c r="A69" s="16" t="s">
        <v>169</v>
      </c>
      <c r="B69" s="4">
        <v>1866100</v>
      </c>
      <c r="C69" s="4">
        <v>1732134</v>
      </c>
      <c r="D69" s="4">
        <v>133966</v>
      </c>
      <c r="E69" s="4">
        <v>4473680000</v>
      </c>
      <c r="F69" s="4">
        <f t="shared" si="0"/>
        <v>-581208890000</v>
      </c>
      <c r="R69" s="5">
        <v>-3.4500000000000003E-2</v>
      </c>
      <c r="S69" s="4">
        <v>11420383</v>
      </c>
      <c r="T69" s="4">
        <f t="shared" si="2"/>
        <v>6358646.5</v>
      </c>
      <c r="U69" s="4">
        <f t="shared" si="3"/>
        <v>3479735</v>
      </c>
    </row>
    <row r="70" spans="1:21" x14ac:dyDescent="0.2">
      <c r="A70" s="16" t="s">
        <v>168</v>
      </c>
      <c r="B70" s="4">
        <v>912900</v>
      </c>
      <c r="C70" s="4">
        <v>1566900</v>
      </c>
      <c r="D70" s="4">
        <v>-654000</v>
      </c>
      <c r="E70" s="4">
        <v>-31796790000</v>
      </c>
      <c r="F70" s="4">
        <f t="shared" si="0"/>
        <v>-585682570000</v>
      </c>
      <c r="R70" s="5">
        <v>-4.7300000000000002E-2</v>
      </c>
      <c r="S70" s="4">
        <v>7889509</v>
      </c>
      <c r="T70" s="4">
        <f t="shared" si="2"/>
        <v>8742413</v>
      </c>
      <c r="U70" s="4">
        <f t="shared" si="3"/>
        <v>3479735</v>
      </c>
    </row>
    <row r="71" spans="1:21" x14ac:dyDescent="0.2">
      <c r="A71" s="16" t="s">
        <v>167</v>
      </c>
      <c r="B71" s="4">
        <v>731800</v>
      </c>
      <c r="C71" s="4">
        <v>3569780</v>
      </c>
      <c r="D71" s="4">
        <v>-2837980</v>
      </c>
      <c r="E71" s="4">
        <v>-141287780000</v>
      </c>
      <c r="F71" s="4">
        <f t="shared" si="0"/>
        <v>-553885780000</v>
      </c>
      <c r="R71" s="5">
        <v>-1.8100000000000002E-2</v>
      </c>
      <c r="S71" s="4">
        <v>8505305</v>
      </c>
      <c r="T71" s="4">
        <f>AVERAGE(S72,S81)</f>
        <v>7028348.5</v>
      </c>
      <c r="U71" s="4">
        <f t="shared" si="3"/>
        <v>3479735</v>
      </c>
    </row>
    <row r="72" spans="1:21" x14ac:dyDescent="0.2">
      <c r="A72" s="16" t="s">
        <v>166</v>
      </c>
      <c r="B72" s="4">
        <v>1199200</v>
      </c>
      <c r="C72" s="4">
        <v>3710300</v>
      </c>
      <c r="D72" s="4">
        <v>-2511100</v>
      </c>
      <c r="E72" s="4">
        <v>-123303630000</v>
      </c>
      <c r="F72" s="4">
        <f t="shared" si="0"/>
        <v>-412598000000</v>
      </c>
      <c r="R72" s="5">
        <v>2.2799999999999997E-2</v>
      </c>
      <c r="S72" s="4">
        <v>9847272</v>
      </c>
      <c r="U72" s="4">
        <f t="shared" si="3"/>
        <v>3479735</v>
      </c>
    </row>
    <row r="73" spans="1:21" x14ac:dyDescent="0.2">
      <c r="A73" s="16" t="s">
        <v>165</v>
      </c>
      <c r="B73" s="4">
        <v>773600</v>
      </c>
      <c r="C73" s="4">
        <v>5643400</v>
      </c>
      <c r="D73" s="4">
        <v>-4869800</v>
      </c>
      <c r="E73" s="4">
        <v>-237652770000</v>
      </c>
      <c r="F73" s="4">
        <f t="shared" si="0"/>
        <v>-289294370000</v>
      </c>
      <c r="R73" s="5">
        <v>-1.8200000000000001E-2</v>
      </c>
      <c r="S73" s="4">
        <v>13703483</v>
      </c>
      <c r="U73" s="4">
        <f t="shared" ref="U73:U75" si="4">MIN(S74:S78)</f>
        <v>3479735</v>
      </c>
    </row>
    <row r="74" spans="1:21" x14ac:dyDescent="0.2">
      <c r="A74" s="16" t="s">
        <v>164</v>
      </c>
      <c r="B74" s="4">
        <v>252862</v>
      </c>
      <c r="C74" s="4">
        <v>187888</v>
      </c>
      <c r="D74" s="4">
        <v>64974</v>
      </c>
      <c r="E74" s="4">
        <v>3199580000</v>
      </c>
      <c r="F74" s="4">
        <f t="shared" si="0"/>
        <v>-51641600000</v>
      </c>
      <c r="R74" s="5">
        <v>9.300000000000001E-3</v>
      </c>
      <c r="S74" s="4">
        <v>3479735</v>
      </c>
      <c r="U74" s="4">
        <f t="shared" si="4"/>
        <v>4822623</v>
      </c>
    </row>
    <row r="75" spans="1:21" x14ac:dyDescent="0.2">
      <c r="A75" s="16" t="s">
        <v>163</v>
      </c>
      <c r="B75" s="4">
        <v>563600</v>
      </c>
      <c r="C75" s="4">
        <v>420100</v>
      </c>
      <c r="D75" s="4">
        <v>143500</v>
      </c>
      <c r="E75" s="4">
        <v>6987190000</v>
      </c>
      <c r="F75" s="4">
        <f t="shared" si="0"/>
        <v>-54841180000</v>
      </c>
      <c r="R75" s="5">
        <v>1.8799999999999997E-2</v>
      </c>
      <c r="S75" s="4">
        <v>4822623</v>
      </c>
      <c r="U75" s="4">
        <f t="shared" si="4"/>
        <v>4827784</v>
      </c>
    </row>
    <row r="76" spans="1:21" x14ac:dyDescent="0.2">
      <c r="A76" s="16" t="s">
        <v>162</v>
      </c>
      <c r="B76" s="4">
        <v>238000</v>
      </c>
      <c r="C76" s="4">
        <v>459200</v>
      </c>
      <c r="D76" s="4">
        <v>-221200</v>
      </c>
      <c r="E76" s="4">
        <v>-10675180000</v>
      </c>
      <c r="F76" s="4">
        <f t="shared" si="0"/>
        <v>-61828370000</v>
      </c>
      <c r="R76" s="5">
        <v>-7.1999999999999998E-3</v>
      </c>
      <c r="S76" s="4">
        <v>6459890</v>
      </c>
      <c r="U76" s="4">
        <f>MIN(S77:S81)</f>
        <v>4209425</v>
      </c>
    </row>
    <row r="77" spans="1:21" x14ac:dyDescent="0.2">
      <c r="A77" s="16" t="s">
        <v>161</v>
      </c>
      <c r="B77" s="4">
        <v>645300</v>
      </c>
      <c r="C77" s="4">
        <v>776700</v>
      </c>
      <c r="D77" s="4">
        <v>-131400</v>
      </c>
      <c r="E77" s="4">
        <v>-6115570000</v>
      </c>
      <c r="F77" s="4">
        <f t="shared" si="0"/>
        <v>-51153190000</v>
      </c>
      <c r="R77" s="5">
        <v>2.7699999999999999E-2</v>
      </c>
      <c r="S77" s="4">
        <v>5190443</v>
      </c>
    </row>
    <row r="78" spans="1:21" x14ac:dyDescent="0.2">
      <c r="A78" s="16" t="s">
        <v>160</v>
      </c>
      <c r="B78" s="4">
        <v>519170</v>
      </c>
      <c r="C78" s="4">
        <v>1341353</v>
      </c>
      <c r="D78" s="4">
        <v>-822183</v>
      </c>
      <c r="E78" s="4">
        <v>-40009030000</v>
      </c>
      <c r="F78" s="4">
        <f t="shared" si="0"/>
        <v>-45037620000</v>
      </c>
      <c r="R78" s="5">
        <v>-4.4699999999999997E-2</v>
      </c>
      <c r="S78" s="4">
        <v>6351866</v>
      </c>
    </row>
    <row r="79" spans="1:21" x14ac:dyDescent="0.2">
      <c r="A79" s="16" t="s">
        <v>159</v>
      </c>
      <c r="B79" s="4">
        <v>768500</v>
      </c>
      <c r="C79" s="4">
        <v>1428200</v>
      </c>
      <c r="D79" s="4">
        <v>-659700</v>
      </c>
      <c r="E79" s="4">
        <v>-32539520000</v>
      </c>
      <c r="F79" s="4">
        <f t="shared" si="0"/>
        <v>-5028590000</v>
      </c>
      <c r="R79" s="5">
        <v>4.0999999999999995E-3</v>
      </c>
      <c r="S79" s="4">
        <v>4827784</v>
      </c>
    </row>
    <row r="80" spans="1:21" x14ac:dyDescent="0.2">
      <c r="A80" s="16" t="s">
        <v>158</v>
      </c>
      <c r="B80" s="4">
        <v>1858900</v>
      </c>
      <c r="C80" s="4">
        <v>1148000</v>
      </c>
      <c r="D80" s="4">
        <v>710900</v>
      </c>
      <c r="E80" s="4">
        <v>35161040000</v>
      </c>
      <c r="F80" s="4">
        <f>E80+F81</f>
        <v>27510930000</v>
      </c>
      <c r="R80" s="5">
        <v>-5.5800000000000002E-2</v>
      </c>
      <c r="S80" s="4">
        <v>8979521</v>
      </c>
    </row>
    <row r="81" spans="1:22" x14ac:dyDescent="0.2">
      <c r="A81" s="16" t="s">
        <v>157</v>
      </c>
      <c r="B81" s="4">
        <v>526862</v>
      </c>
      <c r="C81" s="4">
        <v>670300</v>
      </c>
      <c r="D81" s="4">
        <v>-143438</v>
      </c>
      <c r="E81" s="4">
        <v>-7650110000</v>
      </c>
      <c r="F81" s="4">
        <f>E81</f>
        <v>-7650110000</v>
      </c>
      <c r="R81" s="5">
        <v>-1.3300000000000001E-2</v>
      </c>
      <c r="S81" s="4">
        <v>4209425</v>
      </c>
    </row>
    <row r="82" spans="1:22" x14ac:dyDescent="0.2">
      <c r="A82" s="2"/>
      <c r="B82" s="4"/>
      <c r="C82" s="4"/>
      <c r="D82" s="4"/>
      <c r="E82" s="4"/>
      <c r="F82" s="4">
        <f>E82</f>
        <v>0</v>
      </c>
      <c r="G82" s="4"/>
      <c r="H82" s="4"/>
      <c r="I82" s="4"/>
      <c r="J82" s="4"/>
      <c r="K82" s="4"/>
      <c r="L82" s="4"/>
      <c r="M82" s="4"/>
      <c r="N82" s="4"/>
      <c r="O82" s="4"/>
      <c r="P82" s="4"/>
      <c r="Q82" s="4"/>
      <c r="R82" s="4"/>
      <c r="S82" s="4"/>
      <c r="T82" s="5"/>
      <c r="U82" s="5"/>
      <c r="V82" s="5"/>
    </row>
    <row r="83" spans="1:22" x14ac:dyDescent="0.2">
      <c r="A83" s="2"/>
      <c r="B83" s="4"/>
      <c r="C83" s="4"/>
      <c r="D83" s="4"/>
      <c r="E83" s="4"/>
      <c r="F83" s="4"/>
      <c r="G83" s="4"/>
      <c r="H83" s="4"/>
      <c r="I83" s="4"/>
      <c r="J83" s="4"/>
      <c r="K83" s="4"/>
      <c r="L83" s="4"/>
      <c r="M83" s="4"/>
      <c r="N83" s="4"/>
      <c r="O83" s="4"/>
      <c r="P83" s="4"/>
      <c r="Q83" s="4"/>
      <c r="R83" s="4"/>
      <c r="S83" s="4"/>
      <c r="T83" s="5"/>
      <c r="U83" s="5"/>
      <c r="V83" s="5"/>
    </row>
    <row r="84" spans="1:22" x14ac:dyDescent="0.2">
      <c r="A84" s="2"/>
      <c r="B84" s="4"/>
      <c r="C84" s="4"/>
      <c r="D84" s="4"/>
      <c r="E84" s="4"/>
      <c r="F84" s="4"/>
      <c r="G84" s="4"/>
      <c r="H84" s="4"/>
      <c r="I84" s="4"/>
      <c r="J84" s="4"/>
      <c r="K84" s="4"/>
      <c r="L84" s="4"/>
      <c r="M84" s="4"/>
      <c r="N84" s="4"/>
      <c r="O84" s="4"/>
      <c r="P84" s="4"/>
      <c r="Q84" s="4"/>
      <c r="R84" s="4"/>
      <c r="S84" s="4"/>
      <c r="T84" s="5"/>
      <c r="U84" s="5"/>
      <c r="V84" s="5"/>
    </row>
    <row r="85" spans="1:22" x14ac:dyDescent="0.2">
      <c r="A85" s="2"/>
      <c r="B85" s="4"/>
      <c r="C85" s="4"/>
      <c r="D85" s="4"/>
      <c r="E85" s="4"/>
      <c r="F85" s="4"/>
      <c r="G85" s="4"/>
      <c r="H85" s="4"/>
      <c r="I85" s="4"/>
      <c r="J85" s="4"/>
      <c r="K85" s="4"/>
      <c r="L85" s="4"/>
      <c r="M85" s="4"/>
      <c r="N85" s="4"/>
      <c r="O85" s="4"/>
      <c r="P85" s="4"/>
      <c r="Q85" s="4"/>
      <c r="R85" s="4"/>
      <c r="S85" s="4"/>
      <c r="T85" s="5"/>
      <c r="U85" s="5"/>
      <c r="V85" s="5"/>
    </row>
    <row r="86" spans="1:22" x14ac:dyDescent="0.2">
      <c r="A86" s="2"/>
      <c r="B86" s="4"/>
      <c r="C86" s="4"/>
      <c r="D86" s="4"/>
      <c r="E86" s="4"/>
      <c r="F86" s="4"/>
      <c r="G86" s="4"/>
      <c r="H86" s="4"/>
      <c r="I86" s="4"/>
      <c r="J86" s="4"/>
      <c r="K86" s="4"/>
      <c r="L86" s="4"/>
      <c r="M86" s="4"/>
      <c r="N86" s="4"/>
      <c r="O86" s="4"/>
      <c r="P86" s="4"/>
      <c r="Q86" s="4"/>
      <c r="R86" s="4"/>
      <c r="S86" s="4"/>
      <c r="T86" s="5"/>
      <c r="U86" s="5"/>
      <c r="V86" s="5"/>
    </row>
    <row r="87" spans="1:22" x14ac:dyDescent="0.2">
      <c r="A87" s="2"/>
      <c r="B87" s="4"/>
      <c r="C87" s="4"/>
      <c r="D87" s="4"/>
      <c r="E87" s="4"/>
      <c r="F87" s="4"/>
      <c r="G87" s="4"/>
      <c r="H87" s="4"/>
      <c r="I87" s="4"/>
      <c r="J87" s="4"/>
      <c r="K87" s="4"/>
      <c r="L87" s="4"/>
      <c r="M87" s="4"/>
      <c r="N87" s="4"/>
      <c r="O87" s="4"/>
      <c r="P87" s="4"/>
      <c r="Q87" s="4"/>
      <c r="R87" s="4"/>
      <c r="S87" s="4"/>
      <c r="T87" s="5"/>
      <c r="U87" s="5"/>
      <c r="V87" s="5"/>
    </row>
    <row r="88" spans="1:22" x14ac:dyDescent="0.2">
      <c r="A88" s="2"/>
      <c r="B88" s="4"/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5"/>
      <c r="U88" s="5"/>
      <c r="V88" s="5"/>
    </row>
    <row r="89" spans="1:22" x14ac:dyDescent="0.2">
      <c r="A89" s="2"/>
      <c r="B89" s="4"/>
      <c r="C89" s="4"/>
      <c r="D89" s="4"/>
      <c r="E89" s="4"/>
      <c r="F89" s="4"/>
      <c r="G89" s="4"/>
      <c r="H89" s="4"/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  <c r="T89" s="5"/>
      <c r="U89" s="5"/>
      <c r="V89" s="5"/>
    </row>
    <row r="90" spans="1:22" x14ac:dyDescent="0.2">
      <c r="A90" s="2"/>
      <c r="B90" s="4"/>
      <c r="C90" s="4"/>
      <c r="D90" s="4"/>
      <c r="E90" s="4"/>
      <c r="F90" s="4"/>
      <c r="G90" s="4"/>
      <c r="H90" s="4"/>
      <c r="I90" s="4"/>
      <c r="J90" s="4"/>
      <c r="K90" s="4"/>
      <c r="L90" s="4"/>
      <c r="M90" s="4"/>
      <c r="N90" s="4"/>
      <c r="O90" s="4"/>
      <c r="P90" s="4"/>
      <c r="Q90" s="4"/>
      <c r="R90" s="4"/>
      <c r="S90" s="4"/>
      <c r="T90" s="5"/>
      <c r="U90" s="5"/>
      <c r="V90" s="5"/>
    </row>
    <row r="91" spans="1:22" x14ac:dyDescent="0.2">
      <c r="A91" s="2"/>
      <c r="B91" s="4"/>
      <c r="C91" s="4"/>
      <c r="D91" s="4"/>
      <c r="E91" s="4"/>
      <c r="F91" s="4"/>
      <c r="G91" s="4"/>
      <c r="H91" s="4"/>
      <c r="I91" s="4"/>
      <c r="J91" s="4"/>
      <c r="K91" s="4"/>
      <c r="L91" s="4"/>
      <c r="M91" s="4"/>
      <c r="N91" s="4"/>
      <c r="O91" s="4"/>
      <c r="P91" s="4"/>
      <c r="Q91" s="4"/>
      <c r="R91" s="4"/>
      <c r="S91" s="4"/>
      <c r="T91" s="5"/>
      <c r="U91" s="5"/>
      <c r="V91" s="5"/>
    </row>
    <row r="92" spans="1:22" x14ac:dyDescent="0.2">
      <c r="A92" s="6"/>
      <c r="B92" s="4"/>
      <c r="C92" s="4"/>
      <c r="D92" s="4"/>
      <c r="E92" s="4"/>
      <c r="F92" s="4"/>
      <c r="G92" s="4"/>
      <c r="H92" s="4"/>
      <c r="I92" s="4"/>
      <c r="J92" s="4"/>
      <c r="K92" s="4"/>
      <c r="L92" s="4"/>
      <c r="M92" s="4"/>
      <c r="N92" s="4"/>
      <c r="O92" s="4"/>
      <c r="P92" s="4"/>
      <c r="Q92" s="4"/>
      <c r="R92" s="4"/>
      <c r="S92" s="4"/>
      <c r="T92" s="5"/>
      <c r="U92" s="5"/>
      <c r="V92" s="5"/>
    </row>
    <row r="93" spans="1:22" x14ac:dyDescent="0.2">
      <c r="A93" s="6"/>
      <c r="B93" s="4"/>
      <c r="C93" s="4"/>
      <c r="D93" s="4"/>
      <c r="E93" s="4"/>
      <c r="F93" s="4"/>
      <c r="G93" s="4"/>
      <c r="H93" s="4"/>
      <c r="I93" s="4"/>
      <c r="J93" s="4"/>
      <c r="K93" s="4"/>
      <c r="L93" s="4"/>
      <c r="M93" s="4"/>
      <c r="N93" s="4"/>
      <c r="O93" s="4"/>
      <c r="P93" s="4"/>
      <c r="Q93" s="4"/>
      <c r="R93" s="4"/>
      <c r="S93" s="4"/>
      <c r="T93" s="5"/>
      <c r="U93" s="5"/>
      <c r="V93" s="5"/>
    </row>
    <row r="94" spans="1:22" x14ac:dyDescent="0.2">
      <c r="A94" s="6"/>
      <c r="B94" s="4"/>
      <c r="C94" s="4"/>
      <c r="D94" s="4"/>
      <c r="E94" s="4"/>
      <c r="F94" s="4"/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5"/>
      <c r="U94" s="5"/>
      <c r="V94" s="5"/>
    </row>
    <row r="95" spans="1:22" x14ac:dyDescent="0.2">
      <c r="A95" s="6"/>
      <c r="B95" s="4"/>
      <c r="C95" s="4"/>
      <c r="D95" s="4"/>
      <c r="E95" s="4"/>
      <c r="F95" s="4"/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5"/>
      <c r="U95" s="5"/>
      <c r="V95" s="5"/>
    </row>
    <row r="96" spans="1:22" x14ac:dyDescent="0.2">
      <c r="A96" s="6"/>
      <c r="B96" s="4"/>
      <c r="C96" s="4"/>
      <c r="D96" s="4"/>
      <c r="E96" s="4"/>
      <c r="F96" s="4"/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5"/>
      <c r="U96" s="5"/>
      <c r="V96" s="5"/>
    </row>
    <row r="97" spans="1:22" x14ac:dyDescent="0.2">
      <c r="A97" s="6"/>
      <c r="B97" s="4"/>
      <c r="C97" s="4"/>
      <c r="D97" s="4"/>
      <c r="E97" s="4"/>
      <c r="F97" s="4"/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5"/>
      <c r="U97" s="5"/>
      <c r="V97" s="5"/>
    </row>
    <row r="98" spans="1:22" x14ac:dyDescent="0.2">
      <c r="A98" s="6"/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5"/>
      <c r="U98" s="5"/>
      <c r="V98" s="5"/>
    </row>
    <row r="99" spans="1:22" x14ac:dyDescent="0.2">
      <c r="A99" s="6"/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5"/>
      <c r="U99" s="5"/>
      <c r="V99" s="5"/>
    </row>
    <row r="100" spans="1:22" x14ac:dyDescent="0.2">
      <c r="A100" s="6"/>
      <c r="B100" s="4"/>
      <c r="C100" s="4"/>
      <c r="D100" s="4"/>
      <c r="E100" s="4"/>
      <c r="F100" s="4"/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5"/>
      <c r="U100" s="5"/>
      <c r="V100" s="5"/>
    </row>
    <row r="101" spans="1:22" x14ac:dyDescent="0.2">
      <c r="A101" s="6"/>
      <c r="B101" s="4"/>
      <c r="C101" s="4"/>
      <c r="D101" s="4"/>
      <c r="E101" s="4"/>
      <c r="F101" s="4"/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5"/>
      <c r="U101" s="5"/>
      <c r="V101" s="5"/>
    </row>
    <row r="102" spans="1:22" x14ac:dyDescent="0.2">
      <c r="A102" s="2"/>
      <c r="B102" s="4"/>
      <c r="C102" s="4"/>
      <c r="D102" s="4"/>
      <c r="E102" s="4"/>
      <c r="F102" s="4"/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5"/>
      <c r="U102" s="5"/>
      <c r="V102" s="5"/>
    </row>
    <row r="103" spans="1:22" x14ac:dyDescent="0.2">
      <c r="A103" s="2"/>
      <c r="B103" s="4"/>
      <c r="C103" s="4"/>
      <c r="D103" s="4"/>
      <c r="E103" s="4"/>
      <c r="F103" s="4"/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5"/>
      <c r="U103" s="5"/>
      <c r="V103" s="5"/>
    </row>
    <row r="104" spans="1:22" x14ac:dyDescent="0.2">
      <c r="A104" s="6"/>
      <c r="B104" s="4"/>
      <c r="C104" s="4"/>
      <c r="D104" s="4"/>
      <c r="E104" s="4"/>
      <c r="F104" s="4"/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5"/>
      <c r="U104" s="5"/>
      <c r="V104" s="5"/>
    </row>
    <row r="105" spans="1:22" x14ac:dyDescent="0.2">
      <c r="A105" s="6"/>
      <c r="B105" s="4"/>
      <c r="C105" s="4"/>
      <c r="D105" s="4"/>
      <c r="E105" s="4"/>
      <c r="F105" s="4"/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5"/>
      <c r="U105" s="5"/>
      <c r="V105" s="5"/>
    </row>
    <row r="106" spans="1:22" x14ac:dyDescent="0.2">
      <c r="A106" s="6"/>
      <c r="B106" s="4"/>
      <c r="C106" s="4"/>
      <c r="D106" s="4"/>
      <c r="E106" s="4"/>
      <c r="F106" s="4"/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5"/>
      <c r="U106" s="5"/>
      <c r="V106" s="5"/>
    </row>
    <row r="107" spans="1:22" x14ac:dyDescent="0.2">
      <c r="A107" s="6"/>
      <c r="B107" s="4"/>
      <c r="C107" s="4"/>
      <c r="D107" s="4"/>
      <c r="E107" s="4"/>
      <c r="F107" s="4"/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5"/>
      <c r="U107" s="5"/>
      <c r="V107" s="5"/>
    </row>
    <row r="108" spans="1:22" x14ac:dyDescent="0.2">
      <c r="A108" s="6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5"/>
      <c r="U108" s="5"/>
      <c r="V108" s="5"/>
    </row>
    <row r="109" spans="1:22" x14ac:dyDescent="0.2">
      <c r="A109" s="6"/>
      <c r="B109" s="4"/>
      <c r="C109" s="4"/>
      <c r="D109" s="4"/>
      <c r="E109" s="4"/>
      <c r="F109" s="4"/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5"/>
      <c r="U109" s="5"/>
      <c r="V109" s="5"/>
    </row>
    <row r="110" spans="1:22" x14ac:dyDescent="0.2">
      <c r="A110" s="6"/>
      <c r="B110" s="4"/>
      <c r="C110" s="4"/>
      <c r="D110" s="4"/>
      <c r="E110" s="4"/>
      <c r="F110" s="4"/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5"/>
      <c r="U110" s="5"/>
      <c r="V110" s="5"/>
    </row>
    <row r="111" spans="1:22" x14ac:dyDescent="0.2">
      <c r="A111" s="6"/>
      <c r="B111" s="4"/>
      <c r="C111" s="4"/>
      <c r="D111" s="4"/>
      <c r="E111" s="4"/>
      <c r="F111" s="4"/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5"/>
      <c r="U111" s="5"/>
      <c r="V111" s="5"/>
    </row>
    <row r="112" spans="1:22" x14ac:dyDescent="0.2">
      <c r="A112" s="6"/>
      <c r="B112" s="4"/>
      <c r="C112" s="4"/>
      <c r="D112" s="4"/>
      <c r="E112" s="4"/>
      <c r="F112" s="4"/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5"/>
      <c r="U112" s="5"/>
      <c r="V112" s="5"/>
    </row>
    <row r="113" spans="1:22" x14ac:dyDescent="0.2">
      <c r="A113" s="6"/>
      <c r="B113" s="4"/>
      <c r="C113" s="4"/>
      <c r="D113" s="4"/>
      <c r="E113" s="4"/>
      <c r="F113" s="4"/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5"/>
      <c r="U113" s="5"/>
      <c r="V113" s="5"/>
    </row>
    <row r="114" spans="1:22" x14ac:dyDescent="0.2">
      <c r="A114" s="6"/>
      <c r="B114" s="4"/>
      <c r="C114" s="4"/>
      <c r="D114" s="4"/>
      <c r="E114" s="4"/>
      <c r="F114" s="4"/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5"/>
      <c r="U114" s="5"/>
      <c r="V114" s="5"/>
    </row>
    <row r="115" spans="1:22" x14ac:dyDescent="0.2">
      <c r="A115" s="6"/>
      <c r="B115" s="4"/>
      <c r="C115" s="4"/>
      <c r="D115" s="4"/>
      <c r="E115" s="4"/>
      <c r="F115" s="4"/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5"/>
      <c r="U115" s="5"/>
      <c r="V115" s="5"/>
    </row>
    <row r="116" spans="1:22" x14ac:dyDescent="0.2">
      <c r="A116" s="6"/>
      <c r="B116" s="4"/>
      <c r="C116" s="4"/>
      <c r="D116" s="4"/>
      <c r="E116" s="4"/>
      <c r="F116" s="4"/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5"/>
      <c r="U116" s="5"/>
      <c r="V116" s="5"/>
    </row>
    <row r="117" spans="1:22" x14ac:dyDescent="0.2">
      <c r="A117" s="2"/>
      <c r="B117" s="4"/>
      <c r="C117" s="4"/>
      <c r="D117" s="4"/>
      <c r="E117" s="4"/>
      <c r="F117" s="4"/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5"/>
      <c r="U117" s="5"/>
      <c r="V117" s="5"/>
    </row>
    <row r="118" spans="1:22" x14ac:dyDescent="0.2">
      <c r="A118" s="2"/>
      <c r="B118" s="4"/>
      <c r="C118" s="4"/>
      <c r="D118" s="4"/>
      <c r="E118" s="4"/>
      <c r="F118" s="4"/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5"/>
      <c r="U118" s="5"/>
      <c r="V118" s="5"/>
    </row>
    <row r="119" spans="1:22" x14ac:dyDescent="0.2">
      <c r="A119" s="2"/>
      <c r="B119" s="4"/>
      <c r="C119" s="4"/>
      <c r="D119" s="4"/>
      <c r="E119" s="4"/>
      <c r="F119" s="4"/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5"/>
      <c r="U119" s="5"/>
      <c r="V119" s="5"/>
    </row>
    <row r="120" spans="1:22" x14ac:dyDescent="0.2">
      <c r="A120" s="2"/>
      <c r="B120" s="4"/>
      <c r="C120" s="4"/>
      <c r="D120" s="4"/>
      <c r="E120" s="4"/>
      <c r="F120" s="4"/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5"/>
      <c r="U120" s="5"/>
      <c r="V120" s="5"/>
    </row>
    <row r="121" spans="1:22" x14ac:dyDescent="0.2">
      <c r="A121" s="2"/>
      <c r="B121" s="4"/>
      <c r="C121" s="4"/>
      <c r="D121" s="4"/>
      <c r="E121" s="4"/>
      <c r="F121" s="4"/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5"/>
      <c r="U121" s="5"/>
      <c r="V121" s="5"/>
    </row>
    <row r="122" spans="1:22" x14ac:dyDescent="0.2">
      <c r="A122" s="2"/>
      <c r="B122" s="4"/>
      <c r="C122" s="4"/>
      <c r="D122" s="4"/>
      <c r="E122" s="4"/>
      <c r="F122" s="4"/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5"/>
      <c r="U122" s="5"/>
      <c r="V122" s="5"/>
    </row>
    <row r="123" spans="1:22" x14ac:dyDescent="0.2">
      <c r="A123" s="2"/>
      <c r="B123" s="4"/>
      <c r="C123" s="4"/>
      <c r="D123" s="4"/>
      <c r="E123" s="4"/>
      <c r="F123" s="4"/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5"/>
      <c r="U123" s="5"/>
      <c r="V123" s="5"/>
    </row>
    <row r="124" spans="1:22" x14ac:dyDescent="0.2">
      <c r="A124" s="2"/>
      <c r="B124" s="4"/>
      <c r="C124" s="4"/>
      <c r="D124" s="4"/>
      <c r="E124" s="4"/>
      <c r="F124" s="4"/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5"/>
      <c r="U124" s="5"/>
      <c r="V124" s="5"/>
    </row>
    <row r="125" spans="1:22" x14ac:dyDescent="0.2">
      <c r="A125" s="2"/>
      <c r="B125" s="4"/>
      <c r="C125" s="4"/>
      <c r="D125" s="4"/>
      <c r="E125" s="4"/>
      <c r="F125" s="4"/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5"/>
      <c r="U125" s="5"/>
      <c r="V125" s="5"/>
    </row>
    <row r="126" spans="1:22" x14ac:dyDescent="0.2">
      <c r="A126" s="2"/>
      <c r="B126" s="4"/>
      <c r="C126" s="4"/>
      <c r="D126" s="4"/>
      <c r="E126" s="4"/>
      <c r="F126" s="4"/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5"/>
      <c r="U126" s="5"/>
      <c r="V126" s="5"/>
    </row>
    <row r="127" spans="1:22" x14ac:dyDescent="0.2">
      <c r="A127" s="2"/>
      <c r="B127" s="4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5"/>
      <c r="U127" s="5"/>
      <c r="V127" s="5"/>
    </row>
    <row r="128" spans="1:22" x14ac:dyDescent="0.2">
      <c r="A128" s="2"/>
      <c r="B128" s="4"/>
      <c r="C128" s="4"/>
      <c r="D128" s="4"/>
      <c r="E128" s="4"/>
      <c r="F128" s="4"/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5"/>
      <c r="U128" s="5"/>
      <c r="V128" s="5"/>
    </row>
    <row r="129" spans="1:22" x14ac:dyDescent="0.2">
      <c r="A129" s="2"/>
      <c r="B129" s="4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5"/>
      <c r="U129" s="5"/>
      <c r="V129" s="5"/>
    </row>
    <row r="130" spans="1:22" x14ac:dyDescent="0.2">
      <c r="A130" s="2"/>
      <c r="B130" s="4"/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5"/>
      <c r="U130" s="5"/>
      <c r="V130" s="5"/>
    </row>
    <row r="131" spans="1:22" x14ac:dyDescent="0.2">
      <c r="A131" s="2"/>
      <c r="B131" s="4"/>
      <c r="C131" s="4"/>
      <c r="D131" s="4"/>
      <c r="E131" s="4"/>
      <c r="F131" s="4"/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5"/>
      <c r="U131" s="5"/>
      <c r="V131" s="5"/>
    </row>
    <row r="132" spans="1:22" x14ac:dyDescent="0.2">
      <c r="A132" s="2"/>
      <c r="B132" s="4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5"/>
      <c r="U132" s="5"/>
      <c r="V132" s="5"/>
    </row>
    <row r="133" spans="1:22" x14ac:dyDescent="0.2">
      <c r="A133" s="2"/>
      <c r="B133" s="4"/>
      <c r="C133" s="4"/>
      <c r="D133" s="4"/>
      <c r="E133" s="4"/>
      <c r="F133" s="4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5"/>
    </row>
    <row r="134" spans="1:22" x14ac:dyDescent="0.2">
      <c r="A134" s="2"/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8"/>
    </row>
    <row r="135" spans="1:22" x14ac:dyDescent="0.2">
      <c r="A135" s="2"/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8"/>
    </row>
    <row r="136" spans="1:22" x14ac:dyDescent="0.2">
      <c r="A136" s="2"/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8"/>
    </row>
    <row r="137" spans="1:22" x14ac:dyDescent="0.2">
      <c r="A137" s="6"/>
      <c r="B137" s="4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5"/>
      <c r="U137" s="5"/>
      <c r="V137" s="8"/>
    </row>
    <row r="138" spans="1:22" x14ac:dyDescent="0.2">
      <c r="A138" s="6"/>
      <c r="B138" s="4"/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5"/>
      <c r="U138" s="5"/>
      <c r="V138" s="8"/>
    </row>
    <row r="139" spans="1:22" x14ac:dyDescent="0.2">
      <c r="A139" s="6"/>
      <c r="B139" s="4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5"/>
      <c r="U139" s="5"/>
      <c r="V139" s="8"/>
    </row>
    <row r="140" spans="1:22" x14ac:dyDescent="0.2">
      <c r="A140" s="6"/>
      <c r="B140" s="4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5"/>
      <c r="U140" s="5"/>
      <c r="V140" s="8"/>
    </row>
    <row r="141" spans="1:22" x14ac:dyDescent="0.2">
      <c r="A141" s="6"/>
      <c r="B141" s="4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5"/>
      <c r="U141" s="5"/>
      <c r="V141" s="8"/>
    </row>
    <row r="142" spans="1:22" x14ac:dyDescent="0.2">
      <c r="A142" s="2"/>
      <c r="B142" s="4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5"/>
      <c r="U142" s="5"/>
      <c r="V142" s="8"/>
    </row>
    <row r="143" spans="1:22" x14ac:dyDescent="0.2">
      <c r="A143" s="2"/>
      <c r="B143" s="4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5"/>
      <c r="U143" s="5"/>
      <c r="V143" s="8"/>
    </row>
    <row r="144" spans="1:22" x14ac:dyDescent="0.2">
      <c r="A144" s="2"/>
      <c r="B144" s="4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5"/>
      <c r="U144" s="5"/>
      <c r="V144" s="8"/>
    </row>
    <row r="145" spans="1:22" x14ac:dyDescent="0.2">
      <c r="A145" s="2"/>
      <c r="B145" s="4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5"/>
      <c r="U145" s="5"/>
      <c r="V145" s="8"/>
    </row>
    <row r="146" spans="1:22" x14ac:dyDescent="0.2">
      <c r="A146" s="2"/>
      <c r="B146" s="4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5"/>
      <c r="U146" s="5"/>
      <c r="V146" s="8"/>
    </row>
    <row r="172" spans="1:3" x14ac:dyDescent="0.2">
      <c r="A172" t="e" cm="1">
        <f t="array" aca="1" ref="A172" ca="1">INDIRECT("'" &amp; E1 &amp; "'!$A$2:$A$66")</f>
        <v>#REF!</v>
      </c>
      <c r="B172" t="e" cm="1">
        <f t="array" aca="1" ref="B172" ca="1">INDIRECT("'" &amp; E1 &amp; "'!$B$2:$B$66")</f>
        <v>#REF!</v>
      </c>
      <c r="C172" t="e" cm="1">
        <f t="array" aca="1" ref="C172" ca="1">INDIRECT("'" &amp; E1 &amp; "'!$C$2:$C$66")</f>
        <v>#REF!</v>
      </c>
    </row>
  </sheetData>
  <mergeCells count="3">
    <mergeCell ref="L1:U1"/>
    <mergeCell ref="G1:K1"/>
    <mergeCell ref="B1:F1"/>
  </mergeCells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0E05D5-1A84-5446-8A29-0F059515B1F5}">
  <sheetPr codeName="Sheet49"/>
  <dimension ref="A1:V172"/>
  <sheetViews>
    <sheetView topLeftCell="E1" workbookViewId="0">
      <pane ySplit="2" topLeftCell="A3" activePane="bottomLeft" state="frozen"/>
      <selection activeCell="N24" sqref="N24"/>
      <selection pane="bottomLeft" activeCell="N24" sqref="N24"/>
    </sheetView>
  </sheetViews>
  <sheetFormatPr baseColWidth="10" defaultRowHeight="16" x14ac:dyDescent="0.2"/>
  <cols>
    <col min="1" max="1" width="21.1640625" customWidth="1"/>
    <col min="2" max="2" width="14.33203125" customWidth="1"/>
    <col min="3" max="3" width="16.5" customWidth="1"/>
    <col min="4" max="4" width="16.1640625" customWidth="1"/>
    <col min="5" max="5" width="17.1640625" customWidth="1"/>
    <col min="6" max="6" width="21.5" customWidth="1"/>
    <col min="10" max="10" width="18.33203125" customWidth="1"/>
    <col min="11" max="11" width="16.6640625" customWidth="1"/>
    <col min="18" max="18" width="13" customWidth="1"/>
    <col min="19" max="19" width="15" customWidth="1"/>
  </cols>
  <sheetData>
    <row r="1" spans="1:22" x14ac:dyDescent="0.2">
      <c r="B1" s="72" t="s">
        <v>5</v>
      </c>
      <c r="C1" s="72"/>
      <c r="D1" s="72"/>
      <c r="E1" s="72"/>
      <c r="F1" s="72"/>
      <c r="G1" s="73" t="s">
        <v>6</v>
      </c>
      <c r="H1" s="73"/>
      <c r="I1" s="73"/>
      <c r="J1" s="73"/>
      <c r="K1" s="73"/>
      <c r="L1" s="74" t="s">
        <v>15</v>
      </c>
      <c r="M1" s="74"/>
      <c r="N1" s="74"/>
      <c r="O1" s="74"/>
      <c r="P1" s="74"/>
      <c r="Q1" s="74"/>
      <c r="R1" s="74"/>
      <c r="S1" s="74"/>
      <c r="T1" s="74"/>
      <c r="U1" s="74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235</v>
      </c>
      <c r="O2" s="1" t="s">
        <v>236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257</v>
      </c>
      <c r="U2" s="1" t="s">
        <v>258</v>
      </c>
      <c r="V2" s="1" t="s">
        <v>237</v>
      </c>
    </row>
    <row r="3" spans="1:22" x14ac:dyDescent="0.2">
      <c r="A3" s="16" t="s">
        <v>294</v>
      </c>
      <c r="B3" s="4">
        <v>87400</v>
      </c>
      <c r="C3" s="4">
        <v>170800</v>
      </c>
      <c r="D3" s="4">
        <v>-83400</v>
      </c>
      <c r="E3" s="4">
        <v>-4729700000</v>
      </c>
      <c r="F3" s="4">
        <f t="shared" ref="F3:F79" si="0">E3+F4</f>
        <v>102885631595</v>
      </c>
      <c r="K3">
        <f t="shared" ref="K3:K25" si="1">K4+J3</f>
        <v>-144220000</v>
      </c>
      <c r="L3" s="4">
        <v>1414</v>
      </c>
      <c r="M3" s="4">
        <v>1587</v>
      </c>
      <c r="N3" s="4">
        <v>161</v>
      </c>
      <c r="O3" s="4">
        <v>214</v>
      </c>
      <c r="P3" s="4">
        <v>1235600</v>
      </c>
      <c r="Q3" s="4">
        <v>1396000</v>
      </c>
      <c r="R3" s="5">
        <v>0</v>
      </c>
      <c r="S3" s="4">
        <v>2636300</v>
      </c>
      <c r="T3" s="4">
        <f t="shared" ref="T3:T70" si="2">AVERAGE(S4,S13)</f>
        <v>1738088.5</v>
      </c>
      <c r="U3" s="4">
        <f t="shared" ref="U3:U72" si="3">MIN(S4:S8)</f>
        <v>981200</v>
      </c>
      <c r="V3" s="5">
        <v>4.0199999999999993E-2</v>
      </c>
    </row>
    <row r="4" spans="1:22" x14ac:dyDescent="0.2">
      <c r="A4" s="16" t="s">
        <v>293</v>
      </c>
      <c r="B4" s="4">
        <v>15100</v>
      </c>
      <c r="C4" s="4">
        <v>15500</v>
      </c>
      <c r="D4" s="4">
        <v>-400</v>
      </c>
      <c r="E4" s="4">
        <v>-23270000</v>
      </c>
      <c r="F4" s="4">
        <f t="shared" si="0"/>
        <v>107615331595</v>
      </c>
      <c r="G4" s="4">
        <v>0</v>
      </c>
      <c r="H4" s="4">
        <v>0</v>
      </c>
      <c r="I4" s="4">
        <v>0</v>
      </c>
      <c r="J4" s="4">
        <v>-11000000</v>
      </c>
      <c r="K4">
        <f t="shared" si="1"/>
        <v>-144220000</v>
      </c>
      <c r="L4" s="4">
        <v>497</v>
      </c>
      <c r="M4" s="4">
        <v>704</v>
      </c>
      <c r="N4" s="4">
        <v>49</v>
      </c>
      <c r="O4" s="4">
        <v>70</v>
      </c>
      <c r="P4" s="4">
        <v>361800</v>
      </c>
      <c r="Q4" s="4">
        <v>483400</v>
      </c>
      <c r="R4" s="5">
        <v>9.1000000000000004E-3</v>
      </c>
      <c r="S4" s="4">
        <v>981200</v>
      </c>
      <c r="T4" s="4">
        <f t="shared" si="2"/>
        <v>1756280.5</v>
      </c>
      <c r="U4" s="4">
        <f t="shared" si="3"/>
        <v>1313774</v>
      </c>
      <c r="V4" s="5">
        <v>1.4499999999999999E-2</v>
      </c>
    </row>
    <row r="5" spans="1:22" x14ac:dyDescent="0.2">
      <c r="A5" s="16" t="s">
        <v>292</v>
      </c>
      <c r="B5" s="4">
        <v>15900</v>
      </c>
      <c r="C5" s="4">
        <v>147500</v>
      </c>
      <c r="D5" s="4">
        <v>-131600</v>
      </c>
      <c r="E5" s="4">
        <v>-7333750000</v>
      </c>
      <c r="F5" s="4">
        <f t="shared" si="0"/>
        <v>107638601595</v>
      </c>
      <c r="G5" s="4">
        <v>0</v>
      </c>
      <c r="H5" s="4">
        <v>0</v>
      </c>
      <c r="I5" s="4">
        <v>0</v>
      </c>
      <c r="J5" s="4">
        <v>-122320000</v>
      </c>
      <c r="K5">
        <f t="shared" si="1"/>
        <v>-133220000</v>
      </c>
      <c r="L5" s="4">
        <v>685</v>
      </c>
      <c r="M5" s="4">
        <v>1162</v>
      </c>
      <c r="N5" s="4">
        <v>51</v>
      </c>
      <c r="O5" s="4">
        <v>100</v>
      </c>
      <c r="P5" s="4">
        <v>407400</v>
      </c>
      <c r="Q5" s="4">
        <v>797900</v>
      </c>
      <c r="R5" s="5">
        <v>-1.78E-2</v>
      </c>
      <c r="S5" s="4">
        <v>1314157</v>
      </c>
      <c r="T5" s="4">
        <f t="shared" si="2"/>
        <v>3630322</v>
      </c>
      <c r="U5" s="4">
        <f t="shared" si="3"/>
        <v>1313774</v>
      </c>
      <c r="V5" s="5">
        <v>2.3099999999999999E-2</v>
      </c>
    </row>
    <row r="6" spans="1:22" x14ac:dyDescent="0.2">
      <c r="A6" s="16" t="s">
        <v>291</v>
      </c>
      <c r="B6" s="4">
        <v>34000</v>
      </c>
      <c r="C6" s="4">
        <v>7100</v>
      </c>
      <c r="D6" s="4">
        <v>26900</v>
      </c>
      <c r="E6" s="4">
        <v>1497120000</v>
      </c>
      <c r="F6" s="4">
        <f t="shared" si="0"/>
        <v>114972351595</v>
      </c>
      <c r="K6">
        <f t="shared" si="1"/>
        <v>-10900000</v>
      </c>
      <c r="L6" s="4">
        <v>1244</v>
      </c>
      <c r="M6" s="4">
        <v>786</v>
      </c>
      <c r="N6" s="4">
        <v>101</v>
      </c>
      <c r="O6" s="4">
        <v>64</v>
      </c>
      <c r="P6" s="4">
        <v>1128400</v>
      </c>
      <c r="Q6" s="4">
        <v>517200</v>
      </c>
      <c r="R6" s="5">
        <v>2.1899999999999999E-2</v>
      </c>
      <c r="S6" s="4">
        <v>1646528</v>
      </c>
      <c r="T6" s="4">
        <f t="shared" si="2"/>
        <v>1231774</v>
      </c>
      <c r="U6" s="4">
        <f t="shared" si="3"/>
        <v>1313774</v>
      </c>
      <c r="V6" s="5">
        <v>3.7499999999999999E-2</v>
      </c>
    </row>
    <row r="7" spans="1:22" x14ac:dyDescent="0.2">
      <c r="A7" s="16" t="s">
        <v>288</v>
      </c>
      <c r="B7" s="4">
        <v>6700</v>
      </c>
      <c r="C7" s="4">
        <v>180</v>
      </c>
      <c r="D7" s="4">
        <v>6520</v>
      </c>
      <c r="E7" s="4">
        <v>359590000</v>
      </c>
      <c r="F7" s="4">
        <f t="shared" si="0"/>
        <v>113475231595</v>
      </c>
      <c r="K7">
        <f t="shared" si="1"/>
        <v>-10900000</v>
      </c>
      <c r="L7" s="4">
        <v>931</v>
      </c>
      <c r="M7" s="4">
        <v>914</v>
      </c>
      <c r="N7" s="4">
        <v>98</v>
      </c>
      <c r="O7" s="4">
        <v>71</v>
      </c>
      <c r="P7" s="4">
        <v>842000</v>
      </c>
      <c r="Q7" s="4">
        <v>570200</v>
      </c>
      <c r="R7" s="5">
        <v>0</v>
      </c>
      <c r="S7" s="4">
        <v>1416219</v>
      </c>
      <c r="T7" s="4">
        <f t="shared" si="2"/>
        <v>1610690</v>
      </c>
      <c r="U7" s="4">
        <f t="shared" si="3"/>
        <v>1313774</v>
      </c>
      <c r="V7" s="5">
        <v>2.1600000000000001E-2</v>
      </c>
    </row>
    <row r="8" spans="1:22" x14ac:dyDescent="0.2">
      <c r="A8" s="16" t="s">
        <v>287</v>
      </c>
      <c r="B8" s="4">
        <v>64600</v>
      </c>
      <c r="C8" s="4">
        <v>30120</v>
      </c>
      <c r="D8" s="4">
        <v>34480</v>
      </c>
      <c r="E8" s="4">
        <v>1905510000</v>
      </c>
      <c r="F8" s="4">
        <f t="shared" si="0"/>
        <v>113115641595</v>
      </c>
      <c r="G8" s="4">
        <v>0</v>
      </c>
      <c r="H8" s="4">
        <v>0</v>
      </c>
      <c r="I8" s="4">
        <v>0</v>
      </c>
      <c r="J8" s="4">
        <v>-10900000</v>
      </c>
      <c r="K8">
        <f t="shared" si="1"/>
        <v>-10900000</v>
      </c>
      <c r="L8" s="4">
        <v>1189</v>
      </c>
      <c r="M8" s="4">
        <v>1692</v>
      </c>
      <c r="N8" s="4">
        <v>110</v>
      </c>
      <c r="O8" s="4">
        <v>155</v>
      </c>
      <c r="P8" s="4">
        <v>846100</v>
      </c>
      <c r="Q8" s="4">
        <v>1163600</v>
      </c>
      <c r="R8" s="5">
        <v>1.9E-3</v>
      </c>
      <c r="S8" s="4">
        <v>2154377</v>
      </c>
      <c r="T8" s="4">
        <f t="shared" si="2"/>
        <v>1245622</v>
      </c>
      <c r="U8" s="4">
        <f t="shared" si="3"/>
        <v>1313774</v>
      </c>
      <c r="V8" s="5">
        <v>3.27E-2</v>
      </c>
    </row>
    <row r="9" spans="1:22" x14ac:dyDescent="0.2">
      <c r="A9" s="16" t="s">
        <v>286</v>
      </c>
      <c r="B9" s="4">
        <v>2000</v>
      </c>
      <c r="C9" s="4">
        <v>186976</v>
      </c>
      <c r="D9" s="4">
        <v>-184976</v>
      </c>
      <c r="E9" s="4">
        <v>-10110270000</v>
      </c>
      <c r="F9" s="4">
        <f t="shared" si="0"/>
        <v>111210131595</v>
      </c>
      <c r="K9">
        <f t="shared" si="1"/>
        <v>0</v>
      </c>
      <c r="L9" s="4">
        <v>682</v>
      </c>
      <c r="M9" s="4">
        <v>1080</v>
      </c>
      <c r="N9" s="4">
        <v>40</v>
      </c>
      <c r="O9" s="4">
        <v>107</v>
      </c>
      <c r="P9" s="4">
        <v>371800</v>
      </c>
      <c r="Q9" s="4">
        <v>776000</v>
      </c>
      <c r="R9" s="5">
        <v>3.7000000000000002E-3</v>
      </c>
      <c r="S9" s="4">
        <v>1313774</v>
      </c>
      <c r="T9" s="4">
        <f t="shared" si="2"/>
        <v>1907112.5</v>
      </c>
      <c r="U9" s="4">
        <f t="shared" si="3"/>
        <v>1391600</v>
      </c>
      <c r="V9" s="5">
        <v>2.53E-2</v>
      </c>
    </row>
    <row r="10" spans="1:22" x14ac:dyDescent="0.2">
      <c r="A10" s="16" t="s">
        <v>281</v>
      </c>
      <c r="B10" s="4">
        <v>152800</v>
      </c>
      <c r="C10" s="4">
        <v>208400</v>
      </c>
      <c r="D10" s="4">
        <v>-55600</v>
      </c>
      <c r="E10" s="4">
        <v>-3004190000</v>
      </c>
      <c r="F10" s="4">
        <f t="shared" si="0"/>
        <v>121320401595</v>
      </c>
      <c r="K10">
        <f t="shared" si="1"/>
        <v>0</v>
      </c>
      <c r="L10" s="4">
        <v>1145</v>
      </c>
      <c r="M10" s="4">
        <v>2232</v>
      </c>
      <c r="N10" s="4">
        <v>120</v>
      </c>
      <c r="O10" s="4">
        <v>229</v>
      </c>
      <c r="P10" s="4">
        <v>836400</v>
      </c>
      <c r="Q10" s="4">
        <v>1693100</v>
      </c>
      <c r="R10" s="5">
        <v>-2.3199999999999998E-2</v>
      </c>
      <c r="S10" s="4">
        <v>2623982</v>
      </c>
      <c r="T10" s="4">
        <f t="shared" si="2"/>
        <v>1268776.5</v>
      </c>
      <c r="U10" s="4">
        <f t="shared" si="3"/>
        <v>1391600</v>
      </c>
      <c r="V10" s="5">
        <v>3.2300000000000002E-2</v>
      </c>
    </row>
    <row r="11" spans="1:22" x14ac:dyDescent="0.2">
      <c r="A11" s="16" t="s">
        <v>273</v>
      </c>
      <c r="B11" s="4">
        <v>229000</v>
      </c>
      <c r="C11" s="4">
        <v>14800</v>
      </c>
      <c r="D11" s="4">
        <v>214200</v>
      </c>
      <c r="E11" s="4">
        <v>12049770000</v>
      </c>
      <c r="F11" s="4">
        <f t="shared" si="0"/>
        <v>124324591595</v>
      </c>
      <c r="K11">
        <f t="shared" si="1"/>
        <v>0</v>
      </c>
      <c r="L11" s="4">
        <v>1007</v>
      </c>
      <c r="M11" s="4">
        <v>1333</v>
      </c>
      <c r="N11" s="4">
        <v>56</v>
      </c>
      <c r="O11" s="4">
        <v>75</v>
      </c>
      <c r="P11" s="4">
        <v>541600</v>
      </c>
      <c r="Q11" s="4">
        <v>836800</v>
      </c>
      <c r="R11" s="5">
        <v>-1.5800000000000002E-2</v>
      </c>
      <c r="S11" s="4">
        <v>1391600</v>
      </c>
      <c r="T11" s="4">
        <f t="shared" si="2"/>
        <v>2090785.5</v>
      </c>
      <c r="U11" s="4">
        <f t="shared" si="3"/>
        <v>1047329</v>
      </c>
      <c r="V11" s="5">
        <v>1.9400000000000001E-2</v>
      </c>
    </row>
    <row r="12" spans="1:22" x14ac:dyDescent="0.2">
      <c r="A12" s="16" t="s">
        <v>272</v>
      </c>
      <c r="B12" s="4">
        <v>300800</v>
      </c>
      <c r="C12" s="4">
        <v>53200</v>
      </c>
      <c r="D12" s="4">
        <v>247600</v>
      </c>
      <c r="E12" s="4">
        <v>13919760000</v>
      </c>
      <c r="F12" s="4">
        <f t="shared" si="0"/>
        <v>112274821595</v>
      </c>
      <c r="K12">
        <f t="shared" si="1"/>
        <v>0</v>
      </c>
      <c r="L12" s="4">
        <v>1582</v>
      </c>
      <c r="M12" s="4">
        <v>1081</v>
      </c>
      <c r="N12" s="4">
        <v>186</v>
      </c>
      <c r="O12" s="4">
        <v>158</v>
      </c>
      <c r="P12" s="4">
        <v>1331300</v>
      </c>
      <c r="Q12" s="4">
        <v>1009000</v>
      </c>
      <c r="R12" s="5">
        <v>1.9799999999999998E-2</v>
      </c>
      <c r="S12" s="4">
        <v>2477171</v>
      </c>
      <c r="T12" s="4">
        <f t="shared" si="2"/>
        <v>1576379.5</v>
      </c>
      <c r="U12" s="4">
        <f t="shared" si="3"/>
        <v>1047329</v>
      </c>
      <c r="V12" s="5">
        <v>3.1600000000000003E-2</v>
      </c>
    </row>
    <row r="13" spans="1:22" x14ac:dyDescent="0.2">
      <c r="A13" s="16" t="s">
        <v>248</v>
      </c>
      <c r="B13" s="4">
        <v>92700</v>
      </c>
      <c r="C13" s="4">
        <v>220980</v>
      </c>
      <c r="D13" s="4">
        <v>-128280</v>
      </c>
      <c r="E13" s="4">
        <v>-7106820000</v>
      </c>
      <c r="F13" s="4">
        <f t="shared" si="0"/>
        <v>98355061595</v>
      </c>
      <c r="K13">
        <f t="shared" si="1"/>
        <v>0</v>
      </c>
      <c r="L13" s="4">
        <v>1474</v>
      </c>
      <c r="M13" s="4">
        <v>1439</v>
      </c>
      <c r="N13" s="4">
        <v>168</v>
      </c>
      <c r="O13" s="4">
        <v>169</v>
      </c>
      <c r="P13" s="4">
        <v>1111300</v>
      </c>
      <c r="Q13" s="4">
        <v>1184400</v>
      </c>
      <c r="R13" s="5">
        <v>1.1000000000000001E-2</v>
      </c>
      <c r="S13" s="4">
        <v>2494977</v>
      </c>
      <c r="T13" s="4">
        <f t="shared" si="2"/>
        <v>1388719.5</v>
      </c>
      <c r="U13" s="4">
        <f t="shared" si="3"/>
        <v>1047329</v>
      </c>
      <c r="V13" s="5">
        <v>1.6200000000000003E-2</v>
      </c>
    </row>
    <row r="14" spans="1:22" x14ac:dyDescent="0.2">
      <c r="A14" s="16" t="s">
        <v>240</v>
      </c>
      <c r="B14" s="4">
        <v>109000</v>
      </c>
      <c r="C14" s="4">
        <v>224140</v>
      </c>
      <c r="D14" s="4">
        <v>-115140</v>
      </c>
      <c r="E14" s="4">
        <v>-6378550000</v>
      </c>
      <c r="F14" s="4">
        <f t="shared" si="0"/>
        <v>105461881595</v>
      </c>
      <c r="K14">
        <f t="shared" si="1"/>
        <v>0</v>
      </c>
      <c r="L14" s="4">
        <v>1063</v>
      </c>
      <c r="M14" s="4">
        <v>2248</v>
      </c>
      <c r="N14" s="4">
        <v>96</v>
      </c>
      <c r="O14" s="4">
        <v>175</v>
      </c>
      <c r="P14" s="4">
        <v>696500</v>
      </c>
      <c r="Q14" s="4">
        <v>1416700</v>
      </c>
      <c r="R14" s="5">
        <v>-1.61E-2</v>
      </c>
      <c r="S14" s="4">
        <v>2198404</v>
      </c>
      <c r="T14" s="4">
        <f t="shared" si="2"/>
        <v>3180863.5</v>
      </c>
      <c r="U14" s="4">
        <f t="shared" si="3"/>
        <v>1047329</v>
      </c>
      <c r="V14" s="5">
        <v>2.1400000000000002E-2</v>
      </c>
    </row>
    <row r="15" spans="1:22" x14ac:dyDescent="0.2">
      <c r="A15" s="16" t="s">
        <v>239</v>
      </c>
      <c r="B15" s="4">
        <v>117200</v>
      </c>
      <c r="C15" s="4">
        <v>81200</v>
      </c>
      <c r="D15" s="4">
        <v>36000</v>
      </c>
      <c r="E15" s="4">
        <v>1837880000</v>
      </c>
      <c r="F15" s="4">
        <f t="shared" si="0"/>
        <v>111840431595</v>
      </c>
      <c r="K15">
        <f t="shared" si="1"/>
        <v>0</v>
      </c>
      <c r="L15" s="4">
        <v>3958</v>
      </c>
      <c r="M15" s="4">
        <v>1963</v>
      </c>
      <c r="N15" s="4">
        <v>450</v>
      </c>
      <c r="O15" s="4">
        <v>200</v>
      </c>
      <c r="P15" s="4">
        <v>3287900</v>
      </c>
      <c r="Q15" s="4">
        <v>1506800</v>
      </c>
      <c r="R15" s="5">
        <v>6.8900000000000003E-2</v>
      </c>
      <c r="S15" s="4">
        <v>5614116</v>
      </c>
      <c r="T15" s="4">
        <f t="shared" si="2"/>
        <v>920958</v>
      </c>
      <c r="U15" s="4">
        <f t="shared" si="3"/>
        <v>1047329</v>
      </c>
      <c r="V15" s="5">
        <v>7.6999999999999999E-2</v>
      </c>
    </row>
    <row r="16" spans="1:22" x14ac:dyDescent="0.2">
      <c r="A16" s="16" t="s">
        <v>238</v>
      </c>
      <c r="B16" s="4">
        <v>13600</v>
      </c>
      <c r="C16" s="4">
        <v>22600</v>
      </c>
      <c r="D16" s="4">
        <v>-9000</v>
      </c>
      <c r="E16" s="4">
        <v>-472160000</v>
      </c>
      <c r="F16" s="4">
        <f t="shared" si="0"/>
        <v>110002551595</v>
      </c>
      <c r="K16">
        <f t="shared" si="1"/>
        <v>0</v>
      </c>
      <c r="L16" s="4">
        <v>559</v>
      </c>
      <c r="M16" s="4">
        <v>875</v>
      </c>
      <c r="N16" s="4">
        <v>52</v>
      </c>
      <c r="O16" s="4">
        <v>79</v>
      </c>
      <c r="P16" s="4">
        <v>371800</v>
      </c>
      <c r="Q16" s="4">
        <v>622000</v>
      </c>
      <c r="R16" s="5">
        <v>0</v>
      </c>
      <c r="S16" s="4">
        <v>1047329</v>
      </c>
      <c r="T16" s="4">
        <f t="shared" si="2"/>
        <v>829169.5</v>
      </c>
      <c r="U16" s="4">
        <f t="shared" si="3"/>
        <v>1067003</v>
      </c>
      <c r="V16" s="5">
        <v>2.2700000000000001E-2</v>
      </c>
    </row>
    <row r="17" spans="1:21" x14ac:dyDescent="0.2">
      <c r="A17" s="16" t="s">
        <v>234</v>
      </c>
      <c r="B17" s="4">
        <v>46800</v>
      </c>
      <c r="C17" s="4">
        <v>25100</v>
      </c>
      <c r="D17" s="4">
        <v>21700</v>
      </c>
      <c r="E17" s="4">
        <v>1134540000</v>
      </c>
      <c r="F17" s="4">
        <f t="shared" si="0"/>
        <v>110474711595</v>
      </c>
      <c r="K17">
        <f t="shared" si="1"/>
        <v>0</v>
      </c>
      <c r="L17" s="4">
        <v>532</v>
      </c>
      <c r="M17" s="4">
        <v>702</v>
      </c>
      <c r="N17" s="4">
        <v>43</v>
      </c>
      <c r="O17" s="4">
        <v>59</v>
      </c>
      <c r="P17" s="4">
        <v>35600</v>
      </c>
      <c r="Q17" s="4">
        <v>29500</v>
      </c>
      <c r="R17" s="5">
        <v>2E-3</v>
      </c>
      <c r="S17" s="4">
        <v>1067003</v>
      </c>
      <c r="T17" s="4">
        <f t="shared" si="2"/>
        <v>1091984.5</v>
      </c>
      <c r="U17" s="4">
        <f t="shared" si="3"/>
        <v>657782</v>
      </c>
    </row>
    <row r="18" spans="1:21" x14ac:dyDescent="0.2">
      <c r="A18" s="16" t="s">
        <v>233</v>
      </c>
      <c r="B18" s="4">
        <v>28500</v>
      </c>
      <c r="C18" s="4">
        <v>26100</v>
      </c>
      <c r="D18" s="4">
        <v>2400</v>
      </c>
      <c r="E18" s="4">
        <v>120300000</v>
      </c>
      <c r="F18" s="4">
        <f t="shared" si="0"/>
        <v>109340171595</v>
      </c>
      <c r="K18">
        <f t="shared" si="1"/>
        <v>0</v>
      </c>
      <c r="L18" s="4"/>
      <c r="M18" s="4"/>
      <c r="N18" s="4"/>
      <c r="O18" s="4"/>
      <c r="P18" s="4">
        <v>429100</v>
      </c>
      <c r="Q18" s="4">
        <v>506400</v>
      </c>
      <c r="R18" s="5">
        <v>-5.6999999999999993E-3</v>
      </c>
      <c r="S18" s="4">
        <v>1177470</v>
      </c>
      <c r="T18" s="4">
        <f t="shared" si="2"/>
        <v>1537896</v>
      </c>
      <c r="U18" s="4">
        <f t="shared" si="3"/>
        <v>579035</v>
      </c>
    </row>
    <row r="19" spans="1:21" x14ac:dyDescent="0.2">
      <c r="A19" s="16" t="s">
        <v>232</v>
      </c>
      <c r="B19" s="4">
        <v>1200</v>
      </c>
      <c r="C19" s="4">
        <v>162400</v>
      </c>
      <c r="D19" s="4">
        <v>-161200</v>
      </c>
      <c r="E19" s="4">
        <v>-8446150000</v>
      </c>
      <c r="F19" s="4">
        <f t="shared" si="0"/>
        <v>109219871595</v>
      </c>
      <c r="K19">
        <f t="shared" si="1"/>
        <v>0</v>
      </c>
      <c r="L19" s="4"/>
      <c r="M19" s="4"/>
      <c r="N19" s="4"/>
      <c r="O19" s="4"/>
      <c r="P19" s="4">
        <v>402300</v>
      </c>
      <c r="Q19" s="4">
        <v>688200</v>
      </c>
      <c r="R19" s="5">
        <v>0</v>
      </c>
      <c r="S19" s="4">
        <v>1190243</v>
      </c>
      <c r="T19" s="4">
        <f t="shared" si="2"/>
        <v>1237985.5</v>
      </c>
      <c r="U19" s="4">
        <f t="shared" si="3"/>
        <v>579035</v>
      </c>
    </row>
    <row r="20" spans="1:21" x14ac:dyDescent="0.2">
      <c r="A20" s="16" t="s">
        <v>231</v>
      </c>
      <c r="B20" s="4">
        <v>3700</v>
      </c>
      <c r="C20" s="4">
        <v>94400</v>
      </c>
      <c r="D20" s="4">
        <v>-90700</v>
      </c>
      <c r="E20" s="4">
        <v>-4778440000</v>
      </c>
      <c r="F20" s="4">
        <f t="shared" si="0"/>
        <v>117666021595</v>
      </c>
      <c r="K20">
        <f t="shared" si="1"/>
        <v>0</v>
      </c>
      <c r="L20" s="4"/>
      <c r="M20" s="4"/>
      <c r="N20" s="4"/>
      <c r="O20" s="4"/>
      <c r="P20" s="4">
        <v>533500</v>
      </c>
      <c r="Q20" s="4">
        <v>571200</v>
      </c>
      <c r="R20" s="5">
        <v>-5.6000000000000008E-3</v>
      </c>
      <c r="S20" s="4">
        <v>1145953</v>
      </c>
      <c r="T20" s="4">
        <f t="shared" si="2"/>
        <v>1386837.5</v>
      </c>
      <c r="U20" s="4">
        <f t="shared" si="3"/>
        <v>579035</v>
      </c>
    </row>
    <row r="21" spans="1:21" x14ac:dyDescent="0.2">
      <c r="A21" s="16" t="s">
        <v>230</v>
      </c>
      <c r="B21" s="4">
        <v>43800</v>
      </c>
      <c r="C21" s="4">
        <v>48300</v>
      </c>
      <c r="D21" s="4">
        <v>-4500</v>
      </c>
      <c r="E21" s="4">
        <v>-231680000</v>
      </c>
      <c r="F21" s="4">
        <f t="shared" si="0"/>
        <v>122444461595</v>
      </c>
      <c r="K21">
        <f t="shared" si="1"/>
        <v>0</v>
      </c>
      <c r="L21" s="4"/>
      <c r="M21" s="4"/>
      <c r="N21" s="4"/>
      <c r="O21" s="4"/>
      <c r="P21" s="4">
        <v>867500</v>
      </c>
      <c r="Q21" s="4">
        <v>664200</v>
      </c>
      <c r="R21" s="5">
        <v>2.7300000000000001E-2</v>
      </c>
      <c r="S21" s="4">
        <v>1704400</v>
      </c>
      <c r="T21" s="4">
        <f t="shared" si="2"/>
        <v>747628</v>
      </c>
      <c r="U21" s="4">
        <f t="shared" si="3"/>
        <v>579035</v>
      </c>
    </row>
    <row r="22" spans="1:21" x14ac:dyDescent="0.2">
      <c r="A22" s="16" t="s">
        <v>229</v>
      </c>
      <c r="B22" s="4">
        <v>12100</v>
      </c>
      <c r="C22" s="4">
        <v>45660</v>
      </c>
      <c r="D22" s="4">
        <v>-33560</v>
      </c>
      <c r="E22" s="4">
        <v>-1725730000</v>
      </c>
      <c r="F22" s="4">
        <f t="shared" si="0"/>
        <v>122676141595</v>
      </c>
      <c r="K22">
        <f t="shared" si="1"/>
        <v>0</v>
      </c>
      <c r="L22" s="4"/>
      <c r="M22" s="4"/>
      <c r="N22" s="4"/>
      <c r="O22" s="4"/>
      <c r="P22" s="4">
        <v>241600</v>
      </c>
      <c r="Q22" s="4">
        <v>373500</v>
      </c>
      <c r="R22" s="5">
        <v>-1.9E-3</v>
      </c>
      <c r="S22" s="4">
        <v>657782</v>
      </c>
      <c r="T22" s="4">
        <f t="shared" si="2"/>
        <v>1260324.5</v>
      </c>
      <c r="U22" s="4">
        <f t="shared" si="3"/>
        <v>579035</v>
      </c>
    </row>
    <row r="23" spans="1:21" x14ac:dyDescent="0.2">
      <c r="A23" s="16" t="s">
        <v>228</v>
      </c>
      <c r="B23" s="4">
        <v>23600</v>
      </c>
      <c r="C23" s="4">
        <v>17700</v>
      </c>
      <c r="D23" s="4">
        <v>5900</v>
      </c>
      <c r="E23" s="4">
        <v>303390000</v>
      </c>
      <c r="F23" s="4">
        <f t="shared" si="0"/>
        <v>124401871595</v>
      </c>
      <c r="K23">
        <f t="shared" si="1"/>
        <v>0</v>
      </c>
      <c r="L23" s="4"/>
      <c r="M23" s="4"/>
      <c r="N23" s="4"/>
      <c r="O23" s="4"/>
      <c r="P23" s="4">
        <v>218500</v>
      </c>
      <c r="Q23" s="4">
        <v>323000</v>
      </c>
      <c r="R23" s="5">
        <v>0</v>
      </c>
      <c r="S23" s="4">
        <v>579035</v>
      </c>
      <c r="T23" s="4">
        <f t="shared" si="2"/>
        <v>1333656</v>
      </c>
      <c r="U23" s="4">
        <f t="shared" si="3"/>
        <v>591336</v>
      </c>
    </row>
    <row r="24" spans="1:21" x14ac:dyDescent="0.2">
      <c r="A24" s="16" t="s">
        <v>222</v>
      </c>
      <c r="B24" s="4">
        <v>41300</v>
      </c>
      <c r="C24" s="4">
        <v>8620</v>
      </c>
      <c r="D24" s="4">
        <v>32680</v>
      </c>
      <c r="E24" s="4">
        <v>1668680000</v>
      </c>
      <c r="F24" s="4">
        <f t="shared" si="0"/>
        <v>124098481595</v>
      </c>
      <c r="K24">
        <f t="shared" si="1"/>
        <v>0</v>
      </c>
      <c r="L24" s="4"/>
      <c r="M24" s="4"/>
      <c r="N24" s="4"/>
      <c r="O24" s="4"/>
      <c r="P24" s="4">
        <v>408600</v>
      </c>
      <c r="Q24" s="4">
        <v>276100</v>
      </c>
      <c r="R24" s="5">
        <v>1.5800000000000002E-2</v>
      </c>
      <c r="S24" s="4">
        <v>747611</v>
      </c>
      <c r="T24" s="4">
        <f t="shared" si="2"/>
        <v>1549327</v>
      </c>
      <c r="U24" s="4">
        <f t="shared" si="3"/>
        <v>591336</v>
      </c>
    </row>
    <row r="25" spans="1:21" x14ac:dyDescent="0.2">
      <c r="A25" s="16" t="s">
        <v>213</v>
      </c>
      <c r="B25" s="4">
        <v>106000</v>
      </c>
      <c r="C25" s="4">
        <v>20400</v>
      </c>
      <c r="D25" s="4">
        <v>85600</v>
      </c>
      <c r="E25" s="4">
        <v>4271100000</v>
      </c>
      <c r="F25" s="4">
        <f t="shared" si="0"/>
        <v>122429801595</v>
      </c>
      <c r="K25">
        <f t="shared" si="1"/>
        <v>0</v>
      </c>
      <c r="L25" s="4"/>
      <c r="M25" s="4"/>
      <c r="N25" s="4"/>
      <c r="O25" s="4"/>
      <c r="P25" s="4">
        <v>444100</v>
      </c>
      <c r="Q25" s="4">
        <v>304800</v>
      </c>
      <c r="R25" s="5">
        <v>2.4300000000000002E-2</v>
      </c>
      <c r="S25" s="4">
        <v>794587</v>
      </c>
      <c r="T25" s="4">
        <f t="shared" si="2"/>
        <v>1059439</v>
      </c>
      <c r="U25" s="4">
        <f t="shared" si="3"/>
        <v>591336</v>
      </c>
    </row>
    <row r="26" spans="1:21" x14ac:dyDescent="0.2">
      <c r="A26" s="16" t="s">
        <v>212</v>
      </c>
      <c r="B26" s="4">
        <v>1900</v>
      </c>
      <c r="C26" s="4">
        <v>47900</v>
      </c>
      <c r="D26" s="4">
        <v>-46000</v>
      </c>
      <c r="E26" s="4">
        <v>-2319590000</v>
      </c>
      <c r="F26" s="4">
        <f t="shared" si="0"/>
        <v>118158701595</v>
      </c>
      <c r="K26">
        <f>K27+J26</f>
        <v>0</v>
      </c>
      <c r="L26" s="4"/>
      <c r="M26" s="4"/>
      <c r="N26" s="4"/>
      <c r="O26" s="4"/>
      <c r="P26" s="4">
        <v>127700</v>
      </c>
      <c r="Q26" s="4">
        <v>332700</v>
      </c>
      <c r="R26" s="5">
        <v>-2.3599999999999999E-2</v>
      </c>
      <c r="S26" s="4">
        <v>591336</v>
      </c>
      <c r="T26" s="4">
        <f t="shared" si="2"/>
        <v>1605210</v>
      </c>
      <c r="U26" s="4">
        <f t="shared" si="3"/>
        <v>837474</v>
      </c>
    </row>
    <row r="27" spans="1:21" x14ac:dyDescent="0.2">
      <c r="A27" s="16" t="s">
        <v>211</v>
      </c>
      <c r="B27" s="4">
        <v>157800</v>
      </c>
      <c r="C27" s="4">
        <v>13000</v>
      </c>
      <c r="D27" s="4">
        <v>144800</v>
      </c>
      <c r="E27" s="4">
        <v>7256670000</v>
      </c>
      <c r="F27" s="4">
        <f t="shared" si="0"/>
        <v>120478291595</v>
      </c>
      <c r="K27">
        <f>J27+K29</f>
        <v>0</v>
      </c>
      <c r="R27" s="5">
        <v>1.8100000000000002E-2</v>
      </c>
      <c r="S27" s="4">
        <v>1006499</v>
      </c>
      <c r="T27" s="4">
        <f t="shared" si="2"/>
        <v>1542601</v>
      </c>
      <c r="U27" s="4">
        <f t="shared" si="3"/>
        <v>837474</v>
      </c>
    </row>
    <row r="28" spans="1:21" x14ac:dyDescent="0.2">
      <c r="A28" s="16" t="s">
        <v>210</v>
      </c>
      <c r="B28" s="4">
        <v>10350</v>
      </c>
      <c r="C28" s="4">
        <v>472518</v>
      </c>
      <c r="D28" s="4">
        <v>-462168</v>
      </c>
      <c r="E28" s="4">
        <v>-23501940000</v>
      </c>
      <c r="F28" s="4">
        <f t="shared" si="0"/>
        <v>113221621595</v>
      </c>
      <c r="L28" s="4"/>
      <c r="M28" s="4"/>
      <c r="N28" s="4"/>
      <c r="O28" s="4"/>
      <c r="P28" s="4">
        <v>617900</v>
      </c>
      <c r="Q28" s="4">
        <v>972100</v>
      </c>
      <c r="R28" s="5">
        <v>-3.3000000000000002E-2</v>
      </c>
      <c r="S28" s="4">
        <v>1885549</v>
      </c>
      <c r="T28" s="4">
        <f t="shared" si="2"/>
        <v>1230248.5</v>
      </c>
      <c r="U28" s="4">
        <f t="shared" si="3"/>
        <v>837474</v>
      </c>
    </row>
    <row r="29" spans="1:21" x14ac:dyDescent="0.2">
      <c r="A29" s="16" t="s">
        <v>209</v>
      </c>
      <c r="B29" s="4">
        <v>33500</v>
      </c>
      <c r="C29" s="4">
        <v>124500</v>
      </c>
      <c r="D29" s="4">
        <v>-91000</v>
      </c>
      <c r="E29" s="4">
        <v>-4738270000</v>
      </c>
      <c r="F29" s="4">
        <f t="shared" si="0"/>
        <v>136723561595</v>
      </c>
      <c r="K29">
        <f>J29</f>
        <v>0</v>
      </c>
      <c r="R29" s="5">
        <v>-2.0899999999999998E-2</v>
      </c>
      <c r="S29" s="4">
        <v>1330018</v>
      </c>
      <c r="T29" s="4">
        <f t="shared" si="2"/>
        <v>1087619</v>
      </c>
      <c r="U29" s="4">
        <f t="shared" si="3"/>
        <v>837474</v>
      </c>
    </row>
    <row r="30" spans="1:21" x14ac:dyDescent="0.2">
      <c r="A30" s="16" t="s">
        <v>208</v>
      </c>
      <c r="B30" s="4">
        <v>15300</v>
      </c>
      <c r="C30" s="4">
        <v>34940</v>
      </c>
      <c r="D30" s="4">
        <v>-19640</v>
      </c>
      <c r="E30" s="4">
        <v>-1035830000</v>
      </c>
      <c r="F30" s="4">
        <f t="shared" si="0"/>
        <v>141461831595</v>
      </c>
      <c r="R30" s="5">
        <v>-1.1200000000000002E-2</v>
      </c>
      <c r="S30" s="4">
        <v>1069275</v>
      </c>
      <c r="T30" s="4">
        <f t="shared" si="2"/>
        <v>1039995</v>
      </c>
      <c r="U30" s="4">
        <f t="shared" si="3"/>
        <v>837474</v>
      </c>
    </row>
    <row r="31" spans="1:21" x14ac:dyDescent="0.2">
      <c r="A31" s="16" t="s">
        <v>207</v>
      </c>
      <c r="B31" s="4">
        <v>9000</v>
      </c>
      <c r="C31" s="4">
        <v>18200</v>
      </c>
      <c r="D31" s="4">
        <v>-9200</v>
      </c>
      <c r="E31" s="4">
        <v>-488420000</v>
      </c>
      <c r="F31" s="4">
        <f t="shared" si="0"/>
        <v>142497661595</v>
      </c>
      <c r="R31" s="5">
        <v>0</v>
      </c>
      <c r="S31" s="4">
        <v>837474</v>
      </c>
      <c r="T31" s="4">
        <f t="shared" si="2"/>
        <v>1269442.5</v>
      </c>
      <c r="U31" s="4">
        <f t="shared" si="3"/>
        <v>1527542</v>
      </c>
    </row>
    <row r="32" spans="1:21" x14ac:dyDescent="0.2">
      <c r="A32" s="16" t="s">
        <v>206</v>
      </c>
      <c r="B32" s="4">
        <v>2600</v>
      </c>
      <c r="C32" s="4">
        <v>22810</v>
      </c>
      <c r="D32" s="4">
        <v>-20210</v>
      </c>
      <c r="E32" s="4">
        <v>-1070750000</v>
      </c>
      <c r="F32" s="4">
        <f t="shared" si="0"/>
        <v>142986081595</v>
      </c>
      <c r="R32" s="5">
        <v>3.8E-3</v>
      </c>
      <c r="S32" s="4">
        <v>1941614</v>
      </c>
      <c r="T32" s="4">
        <f t="shared" si="2"/>
        <v>1600913</v>
      </c>
      <c r="U32" s="4">
        <f t="shared" si="3"/>
        <v>1199653</v>
      </c>
    </row>
    <row r="33" spans="1:21" x14ac:dyDescent="0.2">
      <c r="A33" s="16" t="s">
        <v>205</v>
      </c>
      <c r="B33" s="4">
        <v>22100</v>
      </c>
      <c r="C33" s="4">
        <v>118010</v>
      </c>
      <c r="D33" s="4">
        <v>-95910</v>
      </c>
      <c r="E33" s="4">
        <v>-5129490000</v>
      </c>
      <c r="F33" s="4">
        <f t="shared" si="0"/>
        <v>144056831595</v>
      </c>
      <c r="R33" s="5">
        <v>-1.66E-2</v>
      </c>
      <c r="S33" s="4">
        <v>1919701</v>
      </c>
      <c r="T33" s="4">
        <f t="shared" si="2"/>
        <v>1949482.5</v>
      </c>
      <c r="U33" s="4">
        <f t="shared" si="3"/>
        <v>1130479</v>
      </c>
    </row>
    <row r="34" spans="1:21" x14ac:dyDescent="0.2">
      <c r="A34" s="16" t="s">
        <v>204</v>
      </c>
      <c r="B34" s="4">
        <v>14200</v>
      </c>
      <c r="C34" s="4">
        <v>33600</v>
      </c>
      <c r="D34" s="4">
        <v>-19400</v>
      </c>
      <c r="E34" s="4">
        <v>-1020800000</v>
      </c>
      <c r="F34" s="4">
        <f t="shared" si="0"/>
        <v>149186321595</v>
      </c>
      <c r="R34" s="5">
        <v>3.6600000000000001E-2</v>
      </c>
      <c r="S34" s="4">
        <v>2304067</v>
      </c>
      <c r="T34" s="4">
        <f t="shared" si="2"/>
        <v>1337349</v>
      </c>
      <c r="U34" s="4">
        <f t="shared" si="3"/>
        <v>1105963</v>
      </c>
    </row>
    <row r="35" spans="1:21" x14ac:dyDescent="0.2">
      <c r="A35" s="16" t="s">
        <v>203</v>
      </c>
      <c r="B35" s="4">
        <v>5400</v>
      </c>
      <c r="C35" s="4">
        <v>193000</v>
      </c>
      <c r="D35" s="4">
        <v>-187600</v>
      </c>
      <c r="E35" s="4">
        <v>-9919450000</v>
      </c>
      <c r="F35" s="4">
        <f t="shared" si="0"/>
        <v>150207121595</v>
      </c>
      <c r="R35" s="5">
        <v>-2.6200000000000001E-2</v>
      </c>
      <c r="S35" s="4">
        <v>1527542</v>
      </c>
      <c r="T35" s="4">
        <f t="shared" si="2"/>
        <v>2021532.5</v>
      </c>
      <c r="U35" s="4">
        <f t="shared" si="3"/>
        <v>1105963</v>
      </c>
    </row>
    <row r="36" spans="1:21" x14ac:dyDescent="0.2">
      <c r="A36" s="16" t="s">
        <v>202</v>
      </c>
      <c r="B36" s="4">
        <v>1900</v>
      </c>
      <c r="C36" s="4">
        <v>106900</v>
      </c>
      <c r="D36" s="4">
        <v>-105000</v>
      </c>
      <c r="E36" s="4">
        <v>-5487380000</v>
      </c>
      <c r="F36" s="4">
        <f t="shared" si="0"/>
        <v>160126571595</v>
      </c>
      <c r="R36" s="5">
        <v>3.6900000000000002E-2</v>
      </c>
      <c r="S36" s="4">
        <v>2203921</v>
      </c>
      <c r="T36" s="4">
        <f t="shared" si="2"/>
        <v>1032234</v>
      </c>
      <c r="U36" s="4">
        <f t="shared" si="3"/>
        <v>597271</v>
      </c>
    </row>
    <row r="37" spans="1:21" x14ac:dyDescent="0.2">
      <c r="A37" s="16" t="s">
        <v>201</v>
      </c>
      <c r="B37" s="4">
        <v>12200</v>
      </c>
      <c r="C37" s="4">
        <v>62200</v>
      </c>
      <c r="D37" s="4">
        <v>-50000</v>
      </c>
      <c r="E37" s="4">
        <v>-2531580000</v>
      </c>
      <c r="F37" s="4">
        <f t="shared" si="0"/>
        <v>165613951595</v>
      </c>
      <c r="R37" s="5">
        <v>1.9900000000000001E-2</v>
      </c>
      <c r="S37" s="4">
        <v>1199653</v>
      </c>
      <c r="T37" s="4">
        <f t="shared" si="2"/>
        <v>1575720.5</v>
      </c>
      <c r="U37" s="4">
        <f t="shared" si="3"/>
        <v>597271</v>
      </c>
    </row>
    <row r="38" spans="1:21" x14ac:dyDescent="0.2">
      <c r="A38" s="16" t="s">
        <v>200</v>
      </c>
      <c r="B38" s="4">
        <v>63200</v>
      </c>
      <c r="C38" s="4">
        <v>205500</v>
      </c>
      <c r="D38" s="4">
        <v>-142300</v>
      </c>
      <c r="E38" s="4">
        <v>-7272300000</v>
      </c>
      <c r="F38" s="4">
        <f t="shared" si="0"/>
        <v>168145531595</v>
      </c>
      <c r="R38" s="5">
        <v>-1.9400000000000001E-2</v>
      </c>
      <c r="S38" s="4">
        <v>1130479</v>
      </c>
      <c r="T38" s="4">
        <f t="shared" si="2"/>
        <v>970252</v>
      </c>
      <c r="U38" s="4">
        <f t="shared" si="3"/>
        <v>597271</v>
      </c>
    </row>
    <row r="39" spans="1:21" x14ac:dyDescent="0.2">
      <c r="A39" s="16" t="s">
        <v>199</v>
      </c>
      <c r="B39" s="4">
        <v>900</v>
      </c>
      <c r="C39" s="4">
        <v>19900</v>
      </c>
      <c r="D39" s="4">
        <v>-19000</v>
      </c>
      <c r="E39" s="4">
        <v>-969890000</v>
      </c>
      <c r="F39" s="4">
        <f t="shared" si="0"/>
        <v>175417831595</v>
      </c>
      <c r="R39" s="5">
        <v>3.5200000000000002E-2</v>
      </c>
      <c r="S39" s="4">
        <v>1105963</v>
      </c>
      <c r="T39" s="4">
        <f t="shared" si="2"/>
        <v>1175488.5</v>
      </c>
      <c r="U39" s="4">
        <f t="shared" si="3"/>
        <v>597271</v>
      </c>
    </row>
    <row r="40" spans="1:21" x14ac:dyDescent="0.2">
      <c r="A40" s="16" t="s">
        <v>198</v>
      </c>
      <c r="B40" s="4">
        <v>97060</v>
      </c>
      <c r="C40" s="4">
        <v>32300</v>
      </c>
      <c r="D40" s="4">
        <v>64760</v>
      </c>
      <c r="E40" s="4">
        <v>3155040000</v>
      </c>
      <c r="F40" s="4">
        <f t="shared" si="0"/>
        <v>176387721595</v>
      </c>
      <c r="R40" s="5">
        <v>-1E-3</v>
      </c>
      <c r="S40" s="4">
        <v>1242516</v>
      </c>
      <c r="T40" s="4">
        <f t="shared" si="2"/>
        <v>902781.5</v>
      </c>
      <c r="U40" s="4">
        <f t="shared" si="3"/>
        <v>597271</v>
      </c>
    </row>
    <row r="41" spans="1:21" x14ac:dyDescent="0.2">
      <c r="A41" s="16" t="s">
        <v>197</v>
      </c>
      <c r="B41" s="4">
        <v>5800</v>
      </c>
      <c r="C41" s="4">
        <v>600</v>
      </c>
      <c r="D41" s="4">
        <v>5200</v>
      </c>
      <c r="E41" s="4">
        <v>261100000</v>
      </c>
      <c r="F41" s="4">
        <f t="shared" si="0"/>
        <v>173232681595</v>
      </c>
      <c r="R41" s="5">
        <v>-1.9599999999999999E-2</v>
      </c>
      <c r="S41" s="4">
        <v>597271</v>
      </c>
      <c r="T41" s="4">
        <f t="shared" si="2"/>
        <v>1166629</v>
      </c>
      <c r="U41" s="4">
        <f t="shared" si="3"/>
        <v>864815</v>
      </c>
    </row>
    <row r="42" spans="1:21" x14ac:dyDescent="0.2">
      <c r="A42" s="16" t="s">
        <v>196</v>
      </c>
      <c r="B42" s="4">
        <v>110573</v>
      </c>
      <c r="C42" s="4">
        <v>3700</v>
      </c>
      <c r="D42" s="4">
        <v>106873</v>
      </c>
      <c r="E42" s="4">
        <v>5306390000</v>
      </c>
      <c r="F42" s="4">
        <f t="shared" si="0"/>
        <v>172971581595</v>
      </c>
      <c r="R42" s="5">
        <v>2.63E-2</v>
      </c>
      <c r="S42" s="4">
        <v>1282125</v>
      </c>
      <c r="T42" s="4">
        <f t="shared" si="2"/>
        <v>1679360.5</v>
      </c>
      <c r="U42" s="4">
        <f t="shared" si="3"/>
        <v>864815</v>
      </c>
    </row>
    <row r="43" spans="1:21" x14ac:dyDescent="0.2">
      <c r="A43" s="16" t="s">
        <v>195</v>
      </c>
      <c r="B43" s="4">
        <v>110261</v>
      </c>
      <c r="C43" s="4">
        <v>14171</v>
      </c>
      <c r="D43" s="4">
        <v>96090</v>
      </c>
      <c r="E43" s="4">
        <v>5023330000</v>
      </c>
      <c r="F43" s="4">
        <f t="shared" si="0"/>
        <v>167665191595</v>
      </c>
      <c r="R43" s="5">
        <v>-6.6000000000000003E-2</v>
      </c>
      <c r="S43" s="4">
        <v>1594898</v>
      </c>
      <c r="T43" s="4">
        <f t="shared" si="2"/>
        <v>1432993.5</v>
      </c>
      <c r="U43" s="4">
        <f t="shared" si="3"/>
        <v>834541</v>
      </c>
    </row>
    <row r="44" spans="1:21" x14ac:dyDescent="0.2">
      <c r="A44" s="16" t="s">
        <v>194</v>
      </c>
      <c r="B44" s="4">
        <v>58100</v>
      </c>
      <c r="C44" s="4">
        <v>5121</v>
      </c>
      <c r="D44" s="4">
        <v>52979</v>
      </c>
      <c r="E44" s="4">
        <v>2789660000</v>
      </c>
      <c r="F44" s="4">
        <f t="shared" si="0"/>
        <v>162641861595</v>
      </c>
      <c r="R44" s="5">
        <v>0</v>
      </c>
      <c r="S44" s="4">
        <v>1147156</v>
      </c>
      <c r="T44" s="4">
        <f t="shared" si="2"/>
        <v>1642778.5</v>
      </c>
      <c r="U44" s="4">
        <f t="shared" si="3"/>
        <v>834541</v>
      </c>
    </row>
    <row r="45" spans="1:21" x14ac:dyDescent="0.2">
      <c r="A45" s="16" t="s">
        <v>193</v>
      </c>
      <c r="B45" s="4">
        <v>2100</v>
      </c>
      <c r="C45" s="4">
        <v>3700</v>
      </c>
      <c r="D45" s="4">
        <v>-1600</v>
      </c>
      <c r="E45" s="4">
        <v>-86610000</v>
      </c>
      <c r="F45" s="4">
        <f t="shared" si="0"/>
        <v>159852201595</v>
      </c>
      <c r="R45" s="5">
        <v>3.9300000000000002E-2</v>
      </c>
      <c r="S45" s="4">
        <v>1839144</v>
      </c>
      <c r="T45" s="4">
        <f t="shared" si="2"/>
        <v>1058167.5</v>
      </c>
      <c r="U45" s="4">
        <f t="shared" si="3"/>
        <v>834541</v>
      </c>
    </row>
    <row r="46" spans="1:21" x14ac:dyDescent="0.2">
      <c r="A46" s="16" t="s">
        <v>192</v>
      </c>
      <c r="B46" s="4">
        <v>78600</v>
      </c>
      <c r="C46" s="4">
        <v>3600</v>
      </c>
      <c r="D46" s="4">
        <v>75000</v>
      </c>
      <c r="E46" s="4">
        <v>3811350000</v>
      </c>
      <c r="F46" s="4">
        <f t="shared" si="0"/>
        <v>159938811595</v>
      </c>
      <c r="R46" s="5">
        <v>0.01</v>
      </c>
      <c r="S46" s="4">
        <v>864815</v>
      </c>
      <c r="T46" s="4">
        <f t="shared" si="2"/>
        <v>1501992.5</v>
      </c>
      <c r="U46" s="4">
        <f t="shared" si="3"/>
        <v>834541</v>
      </c>
    </row>
    <row r="47" spans="1:21" x14ac:dyDescent="0.2">
      <c r="A47" s="16" t="s">
        <v>191</v>
      </c>
      <c r="B47" s="4">
        <v>40300</v>
      </c>
      <c r="C47" s="4">
        <v>7460</v>
      </c>
      <c r="D47" s="4">
        <v>32840</v>
      </c>
      <c r="E47" s="4">
        <v>1684760000</v>
      </c>
      <c r="F47" s="4">
        <f t="shared" si="0"/>
        <v>156127461595</v>
      </c>
      <c r="R47" s="5">
        <v>-2.3199999999999998E-2</v>
      </c>
      <c r="S47" s="4">
        <v>2020962</v>
      </c>
      <c r="T47" s="4">
        <f t="shared" si="2"/>
        <v>1298134.5</v>
      </c>
      <c r="U47" s="4">
        <f t="shared" si="3"/>
        <v>834541</v>
      </c>
    </row>
    <row r="48" spans="1:21" x14ac:dyDescent="0.2">
      <c r="A48" s="16" t="s">
        <v>190</v>
      </c>
      <c r="B48" s="4">
        <v>198900</v>
      </c>
      <c r="C48" s="4">
        <v>5100</v>
      </c>
      <c r="D48" s="4">
        <v>193800</v>
      </c>
      <c r="E48" s="4">
        <v>9918570000</v>
      </c>
      <c r="F48" s="4">
        <f t="shared" si="0"/>
        <v>154442701595</v>
      </c>
      <c r="R48" s="5">
        <v>1.38E-2</v>
      </c>
      <c r="S48" s="4">
        <v>834541</v>
      </c>
      <c r="T48" s="4">
        <f t="shared" si="2"/>
        <v>1482885</v>
      </c>
      <c r="U48" s="4">
        <f t="shared" si="3"/>
        <v>1051133</v>
      </c>
    </row>
    <row r="49" spans="1:21" x14ac:dyDescent="0.2">
      <c r="A49" s="16" t="s">
        <v>189</v>
      </c>
      <c r="B49" s="4">
        <v>17000</v>
      </c>
      <c r="C49" s="4">
        <v>22400</v>
      </c>
      <c r="D49" s="4">
        <v>-5400</v>
      </c>
      <c r="E49" s="4">
        <v>-277710000</v>
      </c>
      <c r="F49" s="4">
        <f t="shared" si="0"/>
        <v>144524131595</v>
      </c>
      <c r="R49" s="5">
        <v>1.2E-2</v>
      </c>
      <c r="S49" s="4">
        <v>1108461</v>
      </c>
      <c r="T49" s="4">
        <f t="shared" si="2"/>
        <v>1698485.5</v>
      </c>
      <c r="U49" s="4">
        <f t="shared" si="3"/>
        <v>1051133</v>
      </c>
    </row>
    <row r="50" spans="1:21" x14ac:dyDescent="0.2">
      <c r="A50" s="16" t="s">
        <v>188</v>
      </c>
      <c r="B50" s="4">
        <v>9200</v>
      </c>
      <c r="C50" s="4">
        <v>156300</v>
      </c>
      <c r="D50" s="4">
        <v>-147100</v>
      </c>
      <c r="E50" s="4">
        <v>-7489460000</v>
      </c>
      <c r="F50" s="4">
        <f t="shared" si="0"/>
        <v>144801841595</v>
      </c>
      <c r="R50" s="5">
        <v>-1.9E-3</v>
      </c>
      <c r="S50" s="4">
        <v>1208292</v>
      </c>
      <c r="T50" s="4">
        <f t="shared" si="2"/>
        <v>1842268</v>
      </c>
      <c r="U50" s="4">
        <f t="shared" si="3"/>
        <v>1051133</v>
      </c>
    </row>
    <row r="51" spans="1:21" x14ac:dyDescent="0.2">
      <c r="A51" s="16" t="s">
        <v>187</v>
      </c>
      <c r="B51" s="4">
        <v>182500</v>
      </c>
      <c r="C51" s="4">
        <v>14900</v>
      </c>
      <c r="D51" s="4">
        <v>167600</v>
      </c>
      <c r="E51" s="4">
        <v>8388750000</v>
      </c>
      <c r="F51" s="4">
        <f t="shared" si="0"/>
        <v>152291301595</v>
      </c>
      <c r="R51" s="5">
        <v>2.1299999999999999E-2</v>
      </c>
      <c r="S51" s="4">
        <v>1051133</v>
      </c>
      <c r="T51" s="4">
        <f t="shared" si="2"/>
        <v>1554243</v>
      </c>
      <c r="U51" s="4">
        <f t="shared" si="3"/>
        <v>983023</v>
      </c>
    </row>
    <row r="52" spans="1:21" x14ac:dyDescent="0.2">
      <c r="A52" s="16" t="s">
        <v>186</v>
      </c>
      <c r="B52" s="4">
        <v>9150</v>
      </c>
      <c r="C52" s="4">
        <v>8900</v>
      </c>
      <c r="D52" s="4">
        <v>250</v>
      </c>
      <c r="E52" s="4">
        <v>8640000</v>
      </c>
      <c r="F52" s="4">
        <f t="shared" si="0"/>
        <v>143902551595</v>
      </c>
      <c r="R52" s="5">
        <v>-2.07E-2</v>
      </c>
      <c r="S52" s="4">
        <v>1763823</v>
      </c>
      <c r="T52" s="4">
        <f t="shared" si="2"/>
        <v>1685431</v>
      </c>
      <c r="U52" s="4">
        <f t="shared" si="3"/>
        <v>983023</v>
      </c>
    </row>
    <row r="53" spans="1:21" x14ac:dyDescent="0.2">
      <c r="A53" s="16" t="s">
        <v>185</v>
      </c>
      <c r="B53" s="4">
        <v>63900</v>
      </c>
      <c r="C53" s="4">
        <v>32700</v>
      </c>
      <c r="D53" s="4">
        <v>31200</v>
      </c>
      <c r="E53" s="4">
        <v>1597080000</v>
      </c>
      <c r="F53" s="4">
        <f t="shared" si="0"/>
        <v>143893911595</v>
      </c>
      <c r="R53" s="5">
        <v>8.0000000000000002E-3</v>
      </c>
      <c r="S53" s="4">
        <v>1718831</v>
      </c>
      <c r="T53" s="4">
        <f t="shared" si="2"/>
        <v>1995153.5</v>
      </c>
      <c r="U53" s="4">
        <f t="shared" si="3"/>
        <v>983023</v>
      </c>
    </row>
    <row r="54" spans="1:21" x14ac:dyDescent="0.2">
      <c r="A54" s="16" t="s">
        <v>184</v>
      </c>
      <c r="B54" s="4">
        <v>8600</v>
      </c>
      <c r="C54" s="4">
        <v>28700</v>
      </c>
      <c r="D54" s="4">
        <v>-20100</v>
      </c>
      <c r="E54" s="4">
        <v>-943460000</v>
      </c>
      <c r="F54" s="4">
        <f t="shared" si="0"/>
        <v>142296831595</v>
      </c>
      <c r="R54" s="5">
        <v>6.83E-2</v>
      </c>
      <c r="S54" s="4">
        <v>1446413</v>
      </c>
      <c r="T54" s="4">
        <f t="shared" si="2"/>
        <v>1214629.5</v>
      </c>
      <c r="U54" s="4">
        <f t="shared" si="3"/>
        <v>983023</v>
      </c>
    </row>
    <row r="55" spans="1:21" x14ac:dyDescent="0.2">
      <c r="A55" s="16" t="s">
        <v>183</v>
      </c>
      <c r="B55" s="4">
        <v>64400</v>
      </c>
      <c r="C55" s="4">
        <v>30900</v>
      </c>
      <c r="D55" s="4">
        <v>33500</v>
      </c>
      <c r="E55" s="4">
        <v>1580760000</v>
      </c>
      <c r="F55" s="4">
        <f t="shared" si="0"/>
        <v>143240291595</v>
      </c>
      <c r="R55" s="5">
        <v>-2.0999999999999999E-3</v>
      </c>
      <c r="S55" s="4">
        <v>1251520</v>
      </c>
      <c r="T55" s="4">
        <f t="shared" si="2"/>
        <v>968782</v>
      </c>
      <c r="U55" s="4">
        <f t="shared" si="3"/>
        <v>983023</v>
      </c>
    </row>
    <row r="56" spans="1:21" x14ac:dyDescent="0.2">
      <c r="A56" s="16" t="s">
        <v>182</v>
      </c>
      <c r="B56" s="4">
        <v>203100</v>
      </c>
      <c r="C56" s="4">
        <v>137060</v>
      </c>
      <c r="D56" s="4">
        <v>66040</v>
      </c>
      <c r="E56" s="4">
        <v>3120070000</v>
      </c>
      <c r="F56" s="4">
        <f t="shared" si="0"/>
        <v>141659531595</v>
      </c>
      <c r="R56" s="5">
        <v>4.3E-3</v>
      </c>
      <c r="S56" s="4">
        <v>983023</v>
      </c>
      <c r="T56" s="4">
        <f t="shared" si="2"/>
        <v>1438592</v>
      </c>
      <c r="U56" s="4">
        <f t="shared" si="3"/>
        <v>1344663</v>
      </c>
    </row>
    <row r="57" spans="1:21" x14ac:dyDescent="0.2">
      <c r="A57" s="16" t="s">
        <v>181</v>
      </c>
      <c r="B57" s="4">
        <v>528950</v>
      </c>
      <c r="C57" s="4">
        <v>209900</v>
      </c>
      <c r="D57" s="4">
        <v>319050</v>
      </c>
      <c r="E57" s="4">
        <v>14850480000</v>
      </c>
      <c r="F57" s="4">
        <f t="shared" si="0"/>
        <v>138539461595</v>
      </c>
      <c r="R57" s="5">
        <v>0</v>
      </c>
      <c r="S57" s="4">
        <v>1761728</v>
      </c>
      <c r="T57" s="4">
        <f t="shared" si="2"/>
        <v>2033824.5</v>
      </c>
      <c r="U57" s="4">
        <f t="shared" si="3"/>
        <v>1344663</v>
      </c>
    </row>
    <row r="58" spans="1:21" x14ac:dyDescent="0.2">
      <c r="A58" s="16" t="s">
        <v>180</v>
      </c>
      <c r="B58" s="4">
        <v>220900</v>
      </c>
      <c r="C58" s="4">
        <v>49500</v>
      </c>
      <c r="D58" s="4">
        <v>171400</v>
      </c>
      <c r="E58" s="4">
        <v>7782000000</v>
      </c>
      <c r="F58" s="4">
        <f t="shared" si="0"/>
        <v>123688981595</v>
      </c>
      <c r="R58" s="5">
        <v>6.8499999999999991E-2</v>
      </c>
      <c r="S58" s="4">
        <v>1857309</v>
      </c>
      <c r="T58" s="4">
        <f t="shared" si="2"/>
        <v>1958505.5</v>
      </c>
      <c r="U58" s="4">
        <f t="shared" si="3"/>
        <v>1344663</v>
      </c>
    </row>
    <row r="59" spans="1:21" x14ac:dyDescent="0.2">
      <c r="A59" s="16" t="s">
        <v>179</v>
      </c>
      <c r="B59" s="4">
        <v>169700</v>
      </c>
      <c r="C59" s="4">
        <v>80</v>
      </c>
      <c r="D59" s="4">
        <v>169620</v>
      </c>
      <c r="E59" s="4">
        <v>6995860000</v>
      </c>
      <c r="F59" s="4">
        <f t="shared" si="0"/>
        <v>115906981595</v>
      </c>
      <c r="R59" s="5">
        <v>4.1700000000000001E-2</v>
      </c>
      <c r="S59" s="4">
        <v>2188679</v>
      </c>
      <c r="T59" s="4">
        <f t="shared" si="2"/>
        <v>2727812</v>
      </c>
      <c r="U59" s="4">
        <f t="shared" si="3"/>
        <v>1177739</v>
      </c>
    </row>
    <row r="60" spans="1:21" x14ac:dyDescent="0.2">
      <c r="A60" s="16" t="s">
        <v>178</v>
      </c>
      <c r="B60" s="4">
        <v>509400</v>
      </c>
      <c r="C60" s="4">
        <v>16800</v>
      </c>
      <c r="D60" s="4">
        <v>492600</v>
      </c>
      <c r="E60" s="4">
        <v>21382410000</v>
      </c>
      <c r="F60" s="4">
        <f t="shared" si="0"/>
        <v>108911121595</v>
      </c>
      <c r="R60" s="5">
        <v>-6.9599999999999995E-2</v>
      </c>
      <c r="S60" s="4">
        <v>2633403</v>
      </c>
      <c r="T60" s="4">
        <f t="shared" si="2"/>
        <v>2040806</v>
      </c>
      <c r="U60" s="4">
        <f t="shared" si="3"/>
        <v>954541</v>
      </c>
    </row>
    <row r="61" spans="1:21" x14ac:dyDescent="0.2">
      <c r="A61" s="16" t="s">
        <v>177</v>
      </c>
      <c r="B61" s="4">
        <v>48120</v>
      </c>
      <c r="C61" s="4">
        <v>2300</v>
      </c>
      <c r="D61" s="4">
        <v>45820</v>
      </c>
      <c r="E61" s="4">
        <v>2130100000</v>
      </c>
      <c r="F61" s="4">
        <f t="shared" si="0"/>
        <v>87528711595</v>
      </c>
      <c r="R61" s="5">
        <v>-6.9000000000000006E-2</v>
      </c>
      <c r="S61" s="4">
        <v>1344663</v>
      </c>
      <c r="T61" s="4">
        <f t="shared" si="2"/>
        <v>1648149</v>
      </c>
      <c r="U61" s="4">
        <f t="shared" si="3"/>
        <v>954541</v>
      </c>
    </row>
    <row r="62" spans="1:21" x14ac:dyDescent="0.2">
      <c r="A62" s="16" t="s">
        <v>176</v>
      </c>
      <c r="B62" s="4">
        <v>11300</v>
      </c>
      <c r="C62" s="4">
        <v>9060</v>
      </c>
      <c r="D62" s="4">
        <v>2240</v>
      </c>
      <c r="E62" s="4">
        <v>111010000</v>
      </c>
      <c r="F62" s="4">
        <f t="shared" si="0"/>
        <v>85398611595</v>
      </c>
      <c r="R62" s="5">
        <v>-3.4700000000000002E-2</v>
      </c>
      <c r="S62" s="4">
        <v>1652031</v>
      </c>
      <c r="T62" s="4">
        <f t="shared" si="2"/>
        <v>2180169.5</v>
      </c>
      <c r="U62" s="4">
        <f t="shared" si="3"/>
        <v>954541</v>
      </c>
    </row>
    <row r="63" spans="1:21" x14ac:dyDescent="0.2">
      <c r="A63" s="16" t="s">
        <v>175</v>
      </c>
      <c r="B63" s="4">
        <v>133200</v>
      </c>
      <c r="C63" s="4">
        <v>13600</v>
      </c>
      <c r="D63" s="4">
        <v>119600</v>
      </c>
      <c r="E63" s="4">
        <v>6039670000</v>
      </c>
      <c r="F63" s="4">
        <f t="shared" si="0"/>
        <v>85287601595</v>
      </c>
      <c r="R63" s="5">
        <v>-6.8499999999999991E-2</v>
      </c>
      <c r="S63" s="4">
        <v>2543894</v>
      </c>
      <c r="T63" s="4">
        <f t="shared" si="2"/>
        <v>1935006.5</v>
      </c>
      <c r="U63" s="4">
        <f t="shared" si="3"/>
        <v>954541</v>
      </c>
    </row>
    <row r="64" spans="1:21" x14ac:dyDescent="0.2">
      <c r="A64" s="16" t="s">
        <v>174</v>
      </c>
      <c r="B64" s="4">
        <v>22000</v>
      </c>
      <c r="C64" s="4">
        <v>2100</v>
      </c>
      <c r="D64" s="4">
        <v>19900</v>
      </c>
      <c r="E64" s="4">
        <v>1086780000</v>
      </c>
      <c r="F64" s="4">
        <f t="shared" si="0"/>
        <v>79247931595</v>
      </c>
      <c r="R64" s="5">
        <v>0</v>
      </c>
      <c r="S64" s="4">
        <v>1177739</v>
      </c>
      <c r="T64" s="4">
        <f t="shared" si="2"/>
        <v>1193118.5</v>
      </c>
      <c r="U64" s="4">
        <f t="shared" si="3"/>
        <v>954541</v>
      </c>
    </row>
    <row r="65" spans="1:21" x14ac:dyDescent="0.2">
      <c r="A65" s="16" t="s">
        <v>173</v>
      </c>
      <c r="B65" s="4">
        <v>14800</v>
      </c>
      <c r="C65" s="4">
        <v>3500</v>
      </c>
      <c r="D65" s="4">
        <v>11300</v>
      </c>
      <c r="E65" s="4">
        <v>601180000</v>
      </c>
      <c r="F65" s="4">
        <f t="shared" si="0"/>
        <v>78161151595</v>
      </c>
      <c r="R65" s="5">
        <v>2.2799999999999997E-2</v>
      </c>
      <c r="S65" s="4">
        <v>954541</v>
      </c>
      <c r="T65" s="4">
        <f t="shared" si="2"/>
        <v>1503358</v>
      </c>
      <c r="U65" s="4">
        <f t="shared" si="3"/>
        <v>1115456</v>
      </c>
    </row>
    <row r="66" spans="1:21" x14ac:dyDescent="0.2">
      <c r="A66" s="16" t="s">
        <v>172</v>
      </c>
      <c r="B66" s="4">
        <v>3000</v>
      </c>
      <c r="C66" s="4">
        <v>77980</v>
      </c>
      <c r="D66" s="4">
        <v>-74980</v>
      </c>
      <c r="E66" s="4">
        <v>-4047140000</v>
      </c>
      <c r="F66" s="4">
        <f t="shared" si="0"/>
        <v>77559971595</v>
      </c>
      <c r="R66" s="5">
        <v>-3.1099999999999999E-2</v>
      </c>
      <c r="S66" s="4">
        <v>1115456</v>
      </c>
      <c r="T66" s="4">
        <f t="shared" si="2"/>
        <v>1895047.5</v>
      </c>
      <c r="U66" s="4">
        <f t="shared" si="3"/>
        <v>1644267</v>
      </c>
    </row>
    <row r="67" spans="1:21" x14ac:dyDescent="0.2">
      <c r="A67" s="16" t="s">
        <v>171</v>
      </c>
      <c r="B67" s="4">
        <v>36300</v>
      </c>
      <c r="C67" s="4">
        <v>16000</v>
      </c>
      <c r="D67" s="4">
        <v>20300</v>
      </c>
      <c r="E67" s="4">
        <v>1110940000</v>
      </c>
      <c r="F67" s="4">
        <f t="shared" si="0"/>
        <v>81607111595</v>
      </c>
      <c r="R67" s="5">
        <v>1.6799999999999999E-2</v>
      </c>
      <c r="S67" s="4">
        <v>2210340</v>
      </c>
      <c r="T67" s="4">
        <f t="shared" si="2"/>
        <v>1763243.5</v>
      </c>
      <c r="U67" s="4">
        <f t="shared" si="3"/>
        <v>1644267</v>
      </c>
    </row>
    <row r="68" spans="1:21" x14ac:dyDescent="0.2">
      <c r="A68" s="16" t="s">
        <v>170</v>
      </c>
      <c r="B68" s="4">
        <v>299400</v>
      </c>
      <c r="C68" s="4">
        <v>15649</v>
      </c>
      <c r="D68" s="4">
        <v>283751</v>
      </c>
      <c r="E68" s="4">
        <v>15478210000</v>
      </c>
      <c r="F68" s="4">
        <f t="shared" si="0"/>
        <v>80496171595</v>
      </c>
      <c r="R68" s="5">
        <v>-4.1100000000000005E-2</v>
      </c>
      <c r="S68" s="4">
        <v>1728332</v>
      </c>
      <c r="T68" s="4">
        <f t="shared" si="2"/>
        <v>2039321.5</v>
      </c>
      <c r="U68" s="4">
        <f t="shared" si="3"/>
        <v>1644267</v>
      </c>
    </row>
    <row r="69" spans="1:21" x14ac:dyDescent="0.2">
      <c r="A69" s="16" t="s">
        <v>169</v>
      </c>
      <c r="B69" s="4">
        <v>224000</v>
      </c>
      <c r="C69" s="4">
        <v>12300</v>
      </c>
      <c r="D69" s="4">
        <v>211700</v>
      </c>
      <c r="E69" s="4">
        <v>11720490000</v>
      </c>
      <c r="F69" s="4">
        <f t="shared" si="0"/>
        <v>65017961595</v>
      </c>
      <c r="R69" s="5">
        <v>2.9500000000000002E-2</v>
      </c>
      <c r="S69" s="4">
        <v>2822221</v>
      </c>
      <c r="T69" s="4">
        <f t="shared" si="2"/>
        <v>2131185</v>
      </c>
      <c r="U69" s="4">
        <f t="shared" si="3"/>
        <v>1431696</v>
      </c>
    </row>
    <row r="70" spans="1:21" x14ac:dyDescent="0.2">
      <c r="A70" s="16" t="s">
        <v>168</v>
      </c>
      <c r="B70" s="4">
        <v>160900</v>
      </c>
      <c r="C70" s="4">
        <v>16021</v>
      </c>
      <c r="D70" s="4">
        <v>144879</v>
      </c>
      <c r="E70" s="4">
        <v>8532030000</v>
      </c>
      <c r="F70" s="4">
        <f t="shared" si="0"/>
        <v>53297471595</v>
      </c>
      <c r="R70" s="5">
        <v>-6.7000000000000004E-2</v>
      </c>
      <c r="S70" s="4">
        <v>2736949</v>
      </c>
      <c r="T70" s="4">
        <f t="shared" si="2"/>
        <v>2829266</v>
      </c>
      <c r="U70" s="4">
        <f t="shared" si="3"/>
        <v>1431696</v>
      </c>
    </row>
    <row r="71" spans="1:21" x14ac:dyDescent="0.2">
      <c r="A71" s="16" t="s">
        <v>167</v>
      </c>
      <c r="B71" s="4">
        <v>262400</v>
      </c>
      <c r="C71" s="4">
        <v>25400</v>
      </c>
      <c r="D71" s="4">
        <v>237000</v>
      </c>
      <c r="E71" s="4">
        <v>14106120000</v>
      </c>
      <c r="F71" s="4">
        <f t="shared" si="0"/>
        <v>44765441595</v>
      </c>
      <c r="R71" s="5">
        <v>-2.5000000000000001E-2</v>
      </c>
      <c r="S71" s="4">
        <v>1644267</v>
      </c>
      <c r="T71" s="4">
        <f>AVERAGE(S72,S81)</f>
        <v>1380557.5</v>
      </c>
      <c r="U71" s="4">
        <f t="shared" si="3"/>
        <v>1431696</v>
      </c>
    </row>
    <row r="72" spans="1:21" x14ac:dyDescent="0.2">
      <c r="A72" s="16" t="s">
        <v>166</v>
      </c>
      <c r="B72" s="4">
        <v>8800</v>
      </c>
      <c r="C72" s="4">
        <v>5500</v>
      </c>
      <c r="D72" s="4">
        <v>3300</v>
      </c>
      <c r="E72" s="4">
        <v>195060000</v>
      </c>
      <c r="F72" s="4">
        <f t="shared" si="0"/>
        <v>30659321595</v>
      </c>
      <c r="R72" s="5">
        <v>0</v>
      </c>
      <c r="S72" s="4">
        <v>1816445</v>
      </c>
      <c r="U72" s="4">
        <f t="shared" si="3"/>
        <v>1431696</v>
      </c>
    </row>
    <row r="73" spans="1:21" x14ac:dyDescent="0.2">
      <c r="A73" s="16" t="s">
        <v>165</v>
      </c>
      <c r="B73" s="4">
        <v>547000</v>
      </c>
      <c r="C73" s="4">
        <v>41500</v>
      </c>
      <c r="D73" s="4">
        <v>505500</v>
      </c>
      <c r="E73" s="4">
        <v>30739780000</v>
      </c>
      <c r="F73" s="4">
        <f t="shared" si="0"/>
        <v>30464261595</v>
      </c>
      <c r="R73" s="5">
        <v>2.0199999999999999E-2</v>
      </c>
      <c r="S73" s="4">
        <v>2692274</v>
      </c>
      <c r="U73" s="4">
        <f t="shared" ref="U73:U75" si="4">MIN(S74:S78)</f>
        <v>1256422</v>
      </c>
    </row>
    <row r="74" spans="1:21" x14ac:dyDescent="0.2">
      <c r="A74" s="16" t="s">
        <v>164</v>
      </c>
      <c r="B74" s="4">
        <v>70600</v>
      </c>
      <c r="C74" s="4">
        <v>122500</v>
      </c>
      <c r="D74" s="4">
        <v>-51900</v>
      </c>
      <c r="E74" s="4">
        <v>-3042080000</v>
      </c>
      <c r="F74" s="4">
        <f t="shared" si="0"/>
        <v>-275518405</v>
      </c>
      <c r="R74" s="5">
        <v>1.7100000000000001E-2</v>
      </c>
      <c r="S74" s="4">
        <v>1431696</v>
      </c>
      <c r="U74" s="4">
        <f t="shared" si="4"/>
        <v>1256422</v>
      </c>
    </row>
    <row r="75" spans="1:21" x14ac:dyDescent="0.2">
      <c r="A75" s="16" t="s">
        <v>163</v>
      </c>
      <c r="B75" s="4">
        <v>55600</v>
      </c>
      <c r="C75" s="4">
        <v>10700</v>
      </c>
      <c r="D75" s="4">
        <v>44900</v>
      </c>
      <c r="E75" s="4">
        <v>2660820000</v>
      </c>
      <c r="F75" s="4">
        <f t="shared" si="0"/>
        <v>2766561595</v>
      </c>
      <c r="R75" s="5">
        <v>-5.1000000000000004E-3</v>
      </c>
      <c r="S75" s="4">
        <v>1891260</v>
      </c>
      <c r="U75" s="4">
        <f t="shared" si="4"/>
        <v>1256422</v>
      </c>
    </row>
    <row r="76" spans="1:21" x14ac:dyDescent="0.2">
      <c r="A76" s="16" t="s">
        <v>162</v>
      </c>
      <c r="B76" s="4">
        <v>3400</v>
      </c>
      <c r="C76" s="4">
        <v>42040</v>
      </c>
      <c r="D76" s="4">
        <v>-38640</v>
      </c>
      <c r="E76" s="4">
        <v>-2245430000</v>
      </c>
      <c r="F76" s="4">
        <f t="shared" si="0"/>
        <v>105741595</v>
      </c>
      <c r="R76" s="5">
        <v>1.38E-2</v>
      </c>
      <c r="S76" s="4">
        <v>1579755</v>
      </c>
      <c r="U76" s="4">
        <f>MIN(S77:S81)</f>
        <v>944670</v>
      </c>
    </row>
    <row r="77" spans="1:21" x14ac:dyDescent="0.2">
      <c r="A77" s="16" t="s">
        <v>161</v>
      </c>
      <c r="B77" s="4">
        <v>96100</v>
      </c>
      <c r="C77" s="4">
        <v>11000</v>
      </c>
      <c r="D77" s="4">
        <v>85100</v>
      </c>
      <c r="E77" s="4">
        <v>4740840000</v>
      </c>
      <c r="F77" s="4">
        <f t="shared" si="0"/>
        <v>2351171595</v>
      </c>
      <c r="R77" s="5">
        <v>5.4600000000000003E-2</v>
      </c>
      <c r="S77" s="4">
        <v>1798155</v>
      </c>
    </row>
    <row r="78" spans="1:21" x14ac:dyDescent="0.2">
      <c r="A78" s="16" t="s">
        <v>160</v>
      </c>
      <c r="B78" s="4">
        <v>9200</v>
      </c>
      <c r="C78" s="4">
        <v>136900</v>
      </c>
      <c r="D78" s="4">
        <v>-127700</v>
      </c>
      <c r="E78" s="4">
        <v>-7121290000</v>
      </c>
      <c r="F78" s="4">
        <f t="shared" si="0"/>
        <v>-2389668405</v>
      </c>
      <c r="R78" s="5">
        <v>-1.0700000000000001E-2</v>
      </c>
      <c r="S78" s="4">
        <v>1256422</v>
      </c>
    </row>
    <row r="79" spans="1:21" x14ac:dyDescent="0.2">
      <c r="A79" s="16" t="s">
        <v>159</v>
      </c>
      <c r="B79" s="4">
        <v>59700</v>
      </c>
      <c r="C79" s="4">
        <v>111700</v>
      </c>
      <c r="D79" s="4">
        <v>-52000</v>
      </c>
      <c r="E79" s="4">
        <v>-2966880000</v>
      </c>
      <c r="F79" s="4">
        <f t="shared" si="0"/>
        <v>4731621595</v>
      </c>
      <c r="R79" s="5">
        <v>3.1600000000000003E-2</v>
      </c>
      <c r="S79" s="4">
        <v>1525421</v>
      </c>
    </row>
    <row r="80" spans="1:21" x14ac:dyDescent="0.2">
      <c r="A80" s="16" t="s">
        <v>158</v>
      </c>
      <c r="B80" s="4">
        <v>300400</v>
      </c>
      <c r="C80" s="4">
        <v>83560</v>
      </c>
      <c r="D80" s="4">
        <v>216840</v>
      </c>
      <c r="E80" s="4">
        <v>12014110000</v>
      </c>
      <c r="F80" s="4">
        <f>E80+F81</f>
        <v>7698501595</v>
      </c>
      <c r="R80" s="5">
        <v>-6.9000000000000006E-2</v>
      </c>
      <c r="S80" s="4">
        <v>4014265</v>
      </c>
    </row>
    <row r="81" spans="1:22" x14ac:dyDescent="0.2">
      <c r="A81" s="16" t="s">
        <v>157</v>
      </c>
      <c r="B81" s="4">
        <v>1100</v>
      </c>
      <c r="C81" s="4">
        <v>75297</v>
      </c>
      <c r="D81" s="4">
        <v>-74197</v>
      </c>
      <c r="E81" s="4">
        <v>-4315608405</v>
      </c>
      <c r="F81" s="4">
        <f>E81</f>
        <v>-4315608405</v>
      </c>
      <c r="R81" s="5">
        <v>0</v>
      </c>
      <c r="S81" s="4">
        <v>944670</v>
      </c>
    </row>
    <row r="82" spans="1:22" x14ac:dyDescent="0.2">
      <c r="A82" s="2"/>
      <c r="B82" s="4"/>
      <c r="C82" s="4"/>
      <c r="D82" s="4"/>
      <c r="E82" s="4"/>
      <c r="F82" s="4">
        <f>E82</f>
        <v>0</v>
      </c>
      <c r="G82" s="4"/>
      <c r="H82" s="4"/>
      <c r="I82" s="4"/>
      <c r="J82" s="4"/>
      <c r="K82" s="4"/>
      <c r="L82" s="4"/>
      <c r="M82" s="4"/>
      <c r="N82" s="4"/>
      <c r="O82" s="4"/>
      <c r="P82" s="4"/>
      <c r="Q82" s="4"/>
      <c r="R82" s="4"/>
      <c r="S82" s="4"/>
      <c r="T82" s="5"/>
      <c r="U82" s="5"/>
      <c r="V82" s="5"/>
    </row>
    <row r="83" spans="1:22" x14ac:dyDescent="0.2">
      <c r="A83" s="2"/>
      <c r="B83" s="4"/>
      <c r="C83" s="4"/>
      <c r="D83" s="4"/>
      <c r="E83" s="4"/>
      <c r="F83" s="4"/>
      <c r="G83" s="4"/>
      <c r="H83" s="4"/>
      <c r="I83" s="4"/>
      <c r="J83" s="4"/>
      <c r="K83" s="4"/>
      <c r="L83" s="4"/>
      <c r="M83" s="4"/>
      <c r="N83" s="4"/>
      <c r="O83" s="4"/>
      <c r="P83" s="4"/>
      <c r="Q83" s="4"/>
      <c r="R83" s="4"/>
      <c r="S83" s="4"/>
      <c r="T83" s="5"/>
      <c r="U83" s="5"/>
      <c r="V83" s="5"/>
    </row>
    <row r="84" spans="1:22" x14ac:dyDescent="0.2">
      <c r="A84" s="2"/>
      <c r="B84" s="4"/>
      <c r="C84" s="4"/>
      <c r="D84" s="4"/>
      <c r="E84" s="4"/>
      <c r="F84" s="4"/>
      <c r="G84" s="4"/>
      <c r="H84" s="4"/>
      <c r="I84" s="4"/>
      <c r="J84" s="4"/>
      <c r="K84" s="4"/>
      <c r="L84" s="4"/>
      <c r="M84" s="4"/>
      <c r="N84" s="4"/>
      <c r="O84" s="4"/>
      <c r="P84" s="4"/>
      <c r="Q84" s="4"/>
      <c r="R84" s="4"/>
      <c r="S84" s="4"/>
      <c r="T84" s="5"/>
      <c r="U84" s="5"/>
      <c r="V84" s="5"/>
    </row>
    <row r="85" spans="1:22" x14ac:dyDescent="0.2">
      <c r="A85" s="2"/>
      <c r="B85" s="4"/>
      <c r="C85" s="4"/>
      <c r="D85" s="4"/>
      <c r="E85" s="4"/>
      <c r="F85" s="4"/>
      <c r="G85" s="4"/>
      <c r="H85" s="4"/>
      <c r="I85" s="4"/>
      <c r="J85" s="4"/>
      <c r="K85" s="4"/>
      <c r="L85" s="4"/>
      <c r="M85" s="4"/>
      <c r="N85" s="4"/>
      <c r="O85" s="4"/>
      <c r="P85" s="4"/>
      <c r="Q85" s="4"/>
      <c r="R85" s="4"/>
      <c r="S85" s="4"/>
      <c r="T85" s="5"/>
      <c r="U85" s="5"/>
      <c r="V85" s="5"/>
    </row>
    <row r="86" spans="1:22" x14ac:dyDescent="0.2">
      <c r="A86" s="2"/>
      <c r="B86" s="4"/>
      <c r="C86" s="4"/>
      <c r="D86" s="4"/>
      <c r="E86" s="4"/>
      <c r="F86" s="4"/>
      <c r="G86" s="4"/>
      <c r="H86" s="4"/>
      <c r="I86" s="4"/>
      <c r="J86" s="4"/>
      <c r="K86" s="4"/>
      <c r="L86" s="4"/>
      <c r="M86" s="4"/>
      <c r="N86" s="4"/>
      <c r="O86" s="4"/>
      <c r="P86" s="4"/>
      <c r="Q86" s="4"/>
      <c r="R86" s="4"/>
      <c r="S86" s="4"/>
      <c r="T86" s="5"/>
      <c r="U86" s="5"/>
      <c r="V86" s="5"/>
    </row>
    <row r="87" spans="1:22" x14ac:dyDescent="0.2">
      <c r="A87" s="2"/>
      <c r="B87" s="4"/>
      <c r="C87" s="4"/>
      <c r="D87" s="4"/>
      <c r="E87" s="4"/>
      <c r="F87" s="4"/>
      <c r="G87" s="4"/>
      <c r="H87" s="4"/>
      <c r="I87" s="4"/>
      <c r="J87" s="4"/>
      <c r="K87" s="4"/>
      <c r="L87" s="4"/>
      <c r="M87" s="4"/>
      <c r="N87" s="4"/>
      <c r="O87" s="4"/>
      <c r="P87" s="4"/>
      <c r="Q87" s="4"/>
      <c r="R87" s="4"/>
      <c r="S87" s="4"/>
      <c r="T87" s="5"/>
      <c r="U87" s="5"/>
      <c r="V87" s="5"/>
    </row>
    <row r="88" spans="1:22" x14ac:dyDescent="0.2">
      <c r="A88" s="2"/>
      <c r="B88" s="4"/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5"/>
      <c r="U88" s="5"/>
      <c r="V88" s="5"/>
    </row>
    <row r="89" spans="1:22" x14ac:dyDescent="0.2">
      <c r="A89" s="2"/>
      <c r="B89" s="4"/>
      <c r="C89" s="4"/>
      <c r="D89" s="4"/>
      <c r="E89" s="4"/>
      <c r="F89" s="4"/>
      <c r="G89" s="4"/>
      <c r="H89" s="4"/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  <c r="T89" s="5"/>
      <c r="U89" s="5"/>
      <c r="V89" s="5"/>
    </row>
    <row r="90" spans="1:22" x14ac:dyDescent="0.2">
      <c r="A90" s="2"/>
      <c r="B90" s="4"/>
      <c r="C90" s="4"/>
      <c r="D90" s="4"/>
      <c r="E90" s="4"/>
      <c r="F90" s="4"/>
      <c r="G90" s="4"/>
      <c r="H90" s="4"/>
      <c r="I90" s="4"/>
      <c r="J90" s="4"/>
      <c r="K90" s="4"/>
      <c r="L90" s="4"/>
      <c r="M90" s="4"/>
      <c r="N90" s="4"/>
      <c r="O90" s="4"/>
      <c r="P90" s="4"/>
      <c r="Q90" s="4"/>
      <c r="R90" s="4"/>
      <c r="S90" s="4"/>
      <c r="T90" s="5"/>
      <c r="U90" s="5"/>
      <c r="V90" s="5"/>
    </row>
    <row r="91" spans="1:22" x14ac:dyDescent="0.2">
      <c r="A91" s="2"/>
      <c r="B91" s="4"/>
      <c r="C91" s="4"/>
      <c r="D91" s="4"/>
      <c r="E91" s="4"/>
      <c r="F91" s="4"/>
      <c r="G91" s="4"/>
      <c r="H91" s="4"/>
      <c r="I91" s="4"/>
      <c r="J91" s="4"/>
      <c r="K91" s="4"/>
      <c r="L91" s="4"/>
      <c r="M91" s="4"/>
      <c r="N91" s="4"/>
      <c r="O91" s="4"/>
      <c r="P91" s="4"/>
      <c r="Q91" s="4"/>
      <c r="R91" s="4"/>
      <c r="S91" s="4"/>
      <c r="T91" s="5"/>
      <c r="U91" s="5"/>
      <c r="V91" s="5"/>
    </row>
    <row r="92" spans="1:22" x14ac:dyDescent="0.2">
      <c r="A92" s="6"/>
      <c r="B92" s="4"/>
      <c r="C92" s="4"/>
      <c r="D92" s="4"/>
      <c r="E92" s="4"/>
      <c r="F92" s="4"/>
      <c r="G92" s="4"/>
      <c r="H92" s="4"/>
      <c r="I92" s="4"/>
      <c r="J92" s="4"/>
      <c r="K92" s="4"/>
      <c r="L92" s="4"/>
      <c r="M92" s="4"/>
      <c r="N92" s="4"/>
      <c r="O92" s="4"/>
      <c r="P92" s="4"/>
      <c r="Q92" s="4"/>
      <c r="R92" s="4"/>
      <c r="S92" s="4"/>
      <c r="T92" s="5"/>
      <c r="U92" s="5"/>
      <c r="V92" s="5"/>
    </row>
    <row r="93" spans="1:22" x14ac:dyDescent="0.2">
      <c r="A93" s="6"/>
      <c r="B93" s="4"/>
      <c r="C93" s="4"/>
      <c r="D93" s="4"/>
      <c r="E93" s="4"/>
      <c r="F93" s="4"/>
      <c r="G93" s="4"/>
      <c r="H93" s="4"/>
      <c r="I93" s="4"/>
      <c r="J93" s="4"/>
      <c r="K93" s="4"/>
      <c r="L93" s="4"/>
      <c r="M93" s="4"/>
      <c r="N93" s="4"/>
      <c r="O93" s="4"/>
      <c r="P93" s="4"/>
      <c r="Q93" s="4"/>
      <c r="R93" s="4"/>
      <c r="S93" s="4"/>
      <c r="T93" s="5"/>
      <c r="U93" s="5"/>
      <c r="V93" s="5"/>
    </row>
    <row r="94" spans="1:22" x14ac:dyDescent="0.2">
      <c r="A94" s="6"/>
      <c r="B94" s="4"/>
      <c r="C94" s="4"/>
      <c r="D94" s="4"/>
      <c r="E94" s="4"/>
      <c r="F94" s="4"/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5"/>
      <c r="U94" s="5"/>
      <c r="V94" s="5"/>
    </row>
    <row r="95" spans="1:22" x14ac:dyDescent="0.2">
      <c r="A95" s="6"/>
      <c r="B95" s="4"/>
      <c r="C95" s="4"/>
      <c r="D95" s="4"/>
      <c r="E95" s="4"/>
      <c r="F95" s="4"/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5"/>
      <c r="U95" s="5"/>
      <c r="V95" s="5"/>
    </row>
    <row r="96" spans="1:22" x14ac:dyDescent="0.2">
      <c r="A96" s="6"/>
      <c r="B96" s="4"/>
      <c r="C96" s="4"/>
      <c r="D96" s="4"/>
      <c r="E96" s="4"/>
      <c r="F96" s="4"/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5"/>
      <c r="U96" s="5"/>
      <c r="V96" s="5"/>
    </row>
    <row r="97" spans="1:22" x14ac:dyDescent="0.2">
      <c r="A97" s="6"/>
      <c r="B97" s="4"/>
      <c r="C97" s="4"/>
      <c r="D97" s="4"/>
      <c r="E97" s="4"/>
      <c r="F97" s="4"/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5"/>
      <c r="U97" s="5"/>
      <c r="V97" s="5"/>
    </row>
    <row r="98" spans="1:22" x14ac:dyDescent="0.2">
      <c r="A98" s="6"/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5"/>
      <c r="U98" s="5"/>
      <c r="V98" s="5"/>
    </row>
    <row r="99" spans="1:22" x14ac:dyDescent="0.2">
      <c r="A99" s="6"/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5"/>
      <c r="U99" s="5"/>
      <c r="V99" s="5"/>
    </row>
    <row r="100" spans="1:22" x14ac:dyDescent="0.2">
      <c r="A100" s="6"/>
      <c r="B100" s="4"/>
      <c r="C100" s="4"/>
      <c r="D100" s="4"/>
      <c r="E100" s="4"/>
      <c r="F100" s="4"/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5"/>
      <c r="U100" s="5"/>
      <c r="V100" s="5"/>
    </row>
    <row r="101" spans="1:22" x14ac:dyDescent="0.2">
      <c r="A101" s="6"/>
      <c r="B101" s="4"/>
      <c r="C101" s="4"/>
      <c r="D101" s="4"/>
      <c r="E101" s="4"/>
      <c r="F101" s="4"/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5"/>
      <c r="U101" s="5"/>
      <c r="V101" s="5"/>
    </row>
    <row r="102" spans="1:22" x14ac:dyDescent="0.2">
      <c r="A102" s="2"/>
      <c r="B102" s="4"/>
      <c r="C102" s="4"/>
      <c r="D102" s="4"/>
      <c r="E102" s="4"/>
      <c r="F102" s="4"/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5"/>
      <c r="U102" s="5"/>
      <c r="V102" s="5"/>
    </row>
    <row r="103" spans="1:22" x14ac:dyDescent="0.2">
      <c r="A103" s="2"/>
      <c r="B103" s="4"/>
      <c r="C103" s="4"/>
      <c r="D103" s="4"/>
      <c r="E103" s="4"/>
      <c r="F103" s="4"/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5"/>
      <c r="U103" s="5"/>
      <c r="V103" s="5"/>
    </row>
    <row r="104" spans="1:22" x14ac:dyDescent="0.2">
      <c r="A104" s="6"/>
      <c r="B104" s="4"/>
      <c r="C104" s="4"/>
      <c r="D104" s="4"/>
      <c r="E104" s="4"/>
      <c r="F104" s="4"/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5"/>
      <c r="U104" s="5"/>
      <c r="V104" s="5"/>
    </row>
    <row r="105" spans="1:22" x14ac:dyDescent="0.2">
      <c r="A105" s="6"/>
      <c r="B105" s="4"/>
      <c r="C105" s="4"/>
      <c r="D105" s="4"/>
      <c r="E105" s="4"/>
      <c r="F105" s="4"/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5"/>
      <c r="U105" s="5"/>
      <c r="V105" s="5"/>
    </row>
    <row r="106" spans="1:22" x14ac:dyDescent="0.2">
      <c r="A106" s="6"/>
      <c r="B106" s="4"/>
      <c r="C106" s="4"/>
      <c r="D106" s="4"/>
      <c r="E106" s="4"/>
      <c r="F106" s="4"/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5"/>
      <c r="U106" s="5"/>
      <c r="V106" s="5"/>
    </row>
    <row r="107" spans="1:22" x14ac:dyDescent="0.2">
      <c r="A107" s="6"/>
      <c r="B107" s="4"/>
      <c r="C107" s="4"/>
      <c r="D107" s="4"/>
      <c r="E107" s="4"/>
      <c r="F107" s="4"/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5"/>
      <c r="U107" s="5"/>
      <c r="V107" s="5"/>
    </row>
    <row r="108" spans="1:22" x14ac:dyDescent="0.2">
      <c r="A108" s="6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5"/>
      <c r="U108" s="5"/>
      <c r="V108" s="5"/>
    </row>
    <row r="109" spans="1:22" x14ac:dyDescent="0.2">
      <c r="A109" s="6"/>
      <c r="B109" s="4"/>
      <c r="C109" s="4"/>
      <c r="D109" s="4"/>
      <c r="E109" s="4"/>
      <c r="F109" s="4"/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5"/>
      <c r="U109" s="5"/>
      <c r="V109" s="5"/>
    </row>
    <row r="110" spans="1:22" x14ac:dyDescent="0.2">
      <c r="A110" s="6"/>
      <c r="B110" s="4"/>
      <c r="C110" s="4"/>
      <c r="D110" s="4"/>
      <c r="E110" s="4"/>
      <c r="F110" s="4"/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5"/>
      <c r="U110" s="5"/>
      <c r="V110" s="5"/>
    </row>
    <row r="111" spans="1:22" x14ac:dyDescent="0.2">
      <c r="A111" s="6"/>
      <c r="B111" s="4"/>
      <c r="C111" s="4"/>
      <c r="D111" s="4"/>
      <c r="E111" s="4"/>
      <c r="F111" s="4"/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5"/>
      <c r="U111" s="5"/>
      <c r="V111" s="5"/>
    </row>
    <row r="112" spans="1:22" x14ac:dyDescent="0.2">
      <c r="A112" s="6"/>
      <c r="B112" s="4"/>
      <c r="C112" s="4"/>
      <c r="D112" s="4"/>
      <c r="E112" s="4"/>
      <c r="F112" s="4"/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5"/>
      <c r="U112" s="5"/>
      <c r="V112" s="5"/>
    </row>
    <row r="113" spans="1:22" x14ac:dyDescent="0.2">
      <c r="A113" s="6"/>
      <c r="B113" s="4"/>
      <c r="C113" s="4"/>
      <c r="D113" s="4"/>
      <c r="E113" s="4"/>
      <c r="F113" s="4"/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5"/>
      <c r="U113" s="5"/>
      <c r="V113" s="5"/>
    </row>
    <row r="114" spans="1:22" x14ac:dyDescent="0.2">
      <c r="A114" s="6"/>
      <c r="B114" s="4"/>
      <c r="C114" s="4"/>
      <c r="D114" s="4"/>
      <c r="E114" s="4"/>
      <c r="F114" s="4"/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5"/>
      <c r="U114" s="5"/>
      <c r="V114" s="5"/>
    </row>
    <row r="115" spans="1:22" x14ac:dyDescent="0.2">
      <c r="A115" s="6"/>
      <c r="B115" s="4"/>
      <c r="C115" s="4"/>
      <c r="D115" s="4"/>
      <c r="E115" s="4"/>
      <c r="F115" s="4"/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5"/>
      <c r="U115" s="5"/>
      <c r="V115" s="5"/>
    </row>
    <row r="116" spans="1:22" x14ac:dyDescent="0.2">
      <c r="A116" s="6"/>
      <c r="B116" s="4"/>
      <c r="C116" s="4"/>
      <c r="D116" s="4"/>
      <c r="E116" s="4"/>
      <c r="F116" s="4"/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5"/>
      <c r="U116" s="5"/>
      <c r="V116" s="5"/>
    </row>
    <row r="117" spans="1:22" x14ac:dyDescent="0.2">
      <c r="A117" s="2"/>
      <c r="B117" s="4"/>
      <c r="C117" s="4"/>
      <c r="D117" s="4"/>
      <c r="E117" s="4"/>
      <c r="F117" s="4"/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5"/>
      <c r="U117" s="5"/>
      <c r="V117" s="5"/>
    </row>
    <row r="118" spans="1:22" x14ac:dyDescent="0.2">
      <c r="A118" s="2"/>
      <c r="B118" s="4"/>
      <c r="C118" s="4"/>
      <c r="D118" s="4"/>
      <c r="E118" s="4"/>
      <c r="F118" s="4"/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5"/>
      <c r="U118" s="5"/>
      <c r="V118" s="5"/>
    </row>
    <row r="119" spans="1:22" x14ac:dyDescent="0.2">
      <c r="A119" s="2"/>
      <c r="B119" s="4"/>
      <c r="C119" s="4"/>
      <c r="D119" s="4"/>
      <c r="E119" s="4"/>
      <c r="F119" s="4"/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5"/>
      <c r="U119" s="5"/>
      <c r="V119" s="5"/>
    </row>
    <row r="120" spans="1:22" x14ac:dyDescent="0.2">
      <c r="A120" s="2"/>
      <c r="B120" s="4"/>
      <c r="C120" s="4"/>
      <c r="D120" s="4"/>
      <c r="E120" s="4"/>
      <c r="F120" s="4"/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5"/>
      <c r="U120" s="5"/>
      <c r="V120" s="5"/>
    </row>
    <row r="121" spans="1:22" x14ac:dyDescent="0.2">
      <c r="A121" s="2"/>
      <c r="B121" s="4"/>
      <c r="C121" s="4"/>
      <c r="D121" s="4"/>
      <c r="E121" s="4"/>
      <c r="F121" s="4"/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5"/>
      <c r="U121" s="5"/>
      <c r="V121" s="5"/>
    </row>
    <row r="122" spans="1:22" x14ac:dyDescent="0.2">
      <c r="A122" s="2"/>
      <c r="B122" s="4"/>
      <c r="C122" s="4"/>
      <c r="D122" s="4"/>
      <c r="E122" s="4"/>
      <c r="F122" s="4"/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5"/>
      <c r="U122" s="5"/>
      <c r="V122" s="5"/>
    </row>
    <row r="123" spans="1:22" x14ac:dyDescent="0.2">
      <c r="A123" s="2"/>
      <c r="B123" s="4"/>
      <c r="C123" s="4"/>
      <c r="D123" s="4"/>
      <c r="E123" s="4"/>
      <c r="F123" s="4"/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5"/>
      <c r="U123" s="5"/>
      <c r="V123" s="5"/>
    </row>
    <row r="124" spans="1:22" x14ac:dyDescent="0.2">
      <c r="A124" s="2"/>
      <c r="B124" s="4"/>
      <c r="C124" s="4"/>
      <c r="D124" s="4"/>
      <c r="E124" s="4"/>
      <c r="F124" s="4"/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5"/>
      <c r="U124" s="5"/>
      <c r="V124" s="5"/>
    </row>
    <row r="125" spans="1:22" x14ac:dyDescent="0.2">
      <c r="A125" s="2"/>
      <c r="B125" s="4"/>
      <c r="C125" s="4"/>
      <c r="D125" s="4"/>
      <c r="E125" s="4"/>
      <c r="F125" s="4"/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5"/>
      <c r="U125" s="5"/>
      <c r="V125" s="5"/>
    </row>
    <row r="126" spans="1:22" x14ac:dyDescent="0.2">
      <c r="A126" s="2"/>
      <c r="B126" s="4"/>
      <c r="C126" s="4"/>
      <c r="D126" s="4"/>
      <c r="E126" s="4"/>
      <c r="F126" s="4"/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5"/>
      <c r="U126" s="5"/>
      <c r="V126" s="5"/>
    </row>
    <row r="127" spans="1:22" x14ac:dyDescent="0.2">
      <c r="A127" s="2"/>
      <c r="B127" s="4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5"/>
      <c r="U127" s="5"/>
      <c r="V127" s="5"/>
    </row>
    <row r="128" spans="1:22" x14ac:dyDescent="0.2">
      <c r="A128" s="2"/>
      <c r="B128" s="4"/>
      <c r="C128" s="4"/>
      <c r="D128" s="4"/>
      <c r="E128" s="4"/>
      <c r="F128" s="4"/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5"/>
      <c r="U128" s="5"/>
      <c r="V128" s="5"/>
    </row>
    <row r="129" spans="1:22" x14ac:dyDescent="0.2">
      <c r="A129" s="2"/>
      <c r="B129" s="4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5"/>
      <c r="U129" s="5"/>
      <c r="V129" s="5"/>
    </row>
    <row r="130" spans="1:22" x14ac:dyDescent="0.2">
      <c r="A130" s="2"/>
      <c r="B130" s="4"/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5"/>
      <c r="U130" s="5"/>
      <c r="V130" s="5"/>
    </row>
    <row r="131" spans="1:22" x14ac:dyDescent="0.2">
      <c r="A131" s="2"/>
      <c r="B131" s="4"/>
      <c r="C131" s="4"/>
      <c r="D131" s="4"/>
      <c r="E131" s="4"/>
      <c r="F131" s="4"/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5"/>
      <c r="U131" s="5"/>
      <c r="V131" s="5"/>
    </row>
    <row r="132" spans="1:22" x14ac:dyDescent="0.2">
      <c r="A132" s="2"/>
      <c r="B132" s="4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5"/>
      <c r="U132" s="5"/>
      <c r="V132" s="5"/>
    </row>
    <row r="133" spans="1:22" x14ac:dyDescent="0.2">
      <c r="A133" s="2"/>
      <c r="B133" s="4"/>
      <c r="C133" s="4"/>
      <c r="D133" s="4"/>
      <c r="E133" s="4"/>
      <c r="F133" s="4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5"/>
    </row>
    <row r="134" spans="1:22" x14ac:dyDescent="0.2">
      <c r="A134" s="2"/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8"/>
    </row>
    <row r="135" spans="1:22" x14ac:dyDescent="0.2">
      <c r="A135" s="2"/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8"/>
    </row>
    <row r="136" spans="1:22" x14ac:dyDescent="0.2">
      <c r="A136" s="2"/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8"/>
    </row>
    <row r="137" spans="1:22" x14ac:dyDescent="0.2">
      <c r="A137" s="6"/>
      <c r="B137" s="4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5"/>
      <c r="U137" s="5"/>
      <c r="V137" s="8"/>
    </row>
    <row r="138" spans="1:22" x14ac:dyDescent="0.2">
      <c r="A138" s="6"/>
      <c r="B138" s="4"/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5"/>
      <c r="U138" s="5"/>
      <c r="V138" s="8"/>
    </row>
    <row r="139" spans="1:22" x14ac:dyDescent="0.2">
      <c r="A139" s="6"/>
      <c r="B139" s="4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5"/>
      <c r="U139" s="5"/>
      <c r="V139" s="8"/>
    </row>
    <row r="140" spans="1:22" x14ac:dyDescent="0.2">
      <c r="A140" s="6"/>
      <c r="B140" s="4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5"/>
      <c r="U140" s="5"/>
      <c r="V140" s="8"/>
    </row>
    <row r="141" spans="1:22" x14ac:dyDescent="0.2">
      <c r="A141" s="6"/>
      <c r="B141" s="4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5"/>
      <c r="U141" s="5"/>
      <c r="V141" s="8"/>
    </row>
    <row r="142" spans="1:22" x14ac:dyDescent="0.2">
      <c r="A142" s="2"/>
      <c r="B142" s="4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5"/>
      <c r="U142" s="5"/>
      <c r="V142" s="8"/>
    </row>
    <row r="143" spans="1:22" x14ac:dyDescent="0.2">
      <c r="A143" s="2"/>
      <c r="B143" s="4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5"/>
      <c r="U143" s="5"/>
      <c r="V143" s="8"/>
    </row>
    <row r="144" spans="1:22" x14ac:dyDescent="0.2">
      <c r="A144" s="2"/>
      <c r="B144" s="4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5"/>
      <c r="U144" s="5"/>
      <c r="V144" s="8"/>
    </row>
    <row r="145" spans="1:22" x14ac:dyDescent="0.2">
      <c r="A145" s="2"/>
      <c r="B145" s="4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5"/>
      <c r="U145" s="5"/>
      <c r="V145" s="8"/>
    </row>
    <row r="146" spans="1:22" x14ac:dyDescent="0.2">
      <c r="A146" s="2"/>
      <c r="B146" s="4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5"/>
      <c r="U146" s="5"/>
      <c r="V146" s="8"/>
    </row>
    <row r="172" spans="1:3" x14ac:dyDescent="0.2">
      <c r="A172" t="e" cm="1">
        <f t="array" aca="1" ref="A172" ca="1">INDIRECT("'" &amp; E1 &amp; "'!$A$2:$A$66")</f>
        <v>#REF!</v>
      </c>
      <c r="B172" t="e" cm="1">
        <f t="array" aca="1" ref="B172" ca="1">INDIRECT("'" &amp; E1 &amp; "'!$B$2:$B$66")</f>
        <v>#REF!</v>
      </c>
      <c r="C172" t="e" cm="1">
        <f t="array" aca="1" ref="C172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FA0691-0132-B143-ADD7-0E8D2BEC745F}">
  <sheetPr codeName="Sheet50"/>
  <dimension ref="A1:V172"/>
  <sheetViews>
    <sheetView topLeftCell="I1" workbookViewId="0">
      <pane ySplit="2" topLeftCell="A3" activePane="bottomLeft" state="frozen"/>
      <selection activeCell="N24" sqref="N24"/>
      <selection pane="bottomLeft" activeCell="N24" sqref="N24"/>
    </sheetView>
  </sheetViews>
  <sheetFormatPr baseColWidth="10" defaultRowHeight="16" x14ac:dyDescent="0.2"/>
  <cols>
    <col min="1" max="1" width="21.1640625" customWidth="1"/>
    <col min="2" max="2" width="15.1640625" customWidth="1"/>
    <col min="3" max="3" width="14.6640625" customWidth="1"/>
    <col min="4" max="4" width="14.1640625" customWidth="1"/>
    <col min="5" max="5" width="17.6640625" customWidth="1"/>
    <col min="6" max="6" width="21.5" customWidth="1"/>
    <col min="10" max="10" width="18.33203125" customWidth="1"/>
    <col min="11" max="11" width="16.6640625" customWidth="1"/>
    <col min="18" max="18" width="13" customWidth="1"/>
    <col min="19" max="19" width="15.83203125" customWidth="1"/>
  </cols>
  <sheetData>
    <row r="1" spans="1:22" x14ac:dyDescent="0.2">
      <c r="B1" s="72" t="s">
        <v>5</v>
      </c>
      <c r="C1" s="72"/>
      <c r="D1" s="72"/>
      <c r="E1" s="72"/>
      <c r="F1" s="72"/>
      <c r="G1" s="73" t="s">
        <v>6</v>
      </c>
      <c r="H1" s="73"/>
      <c r="I1" s="73"/>
      <c r="J1" s="73"/>
      <c r="K1" s="73"/>
      <c r="L1" s="74" t="s">
        <v>15</v>
      </c>
      <c r="M1" s="74"/>
      <c r="N1" s="74"/>
      <c r="O1" s="74"/>
      <c r="P1" s="74"/>
      <c r="Q1" s="74"/>
      <c r="R1" s="74"/>
      <c r="S1" s="74"/>
      <c r="T1" s="74"/>
      <c r="U1" s="74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235</v>
      </c>
      <c r="O2" s="1" t="s">
        <v>236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257</v>
      </c>
      <c r="U2" s="1" t="s">
        <v>258</v>
      </c>
      <c r="V2" s="1" t="s">
        <v>237</v>
      </c>
    </row>
    <row r="3" spans="1:22" x14ac:dyDescent="0.2">
      <c r="A3" s="16" t="s">
        <v>294</v>
      </c>
      <c r="B3" s="4">
        <v>597800</v>
      </c>
      <c r="C3" s="4">
        <v>932100</v>
      </c>
      <c r="D3" s="4">
        <v>-334300</v>
      </c>
      <c r="E3" s="4">
        <v>-22700550000</v>
      </c>
      <c r="F3" s="4">
        <f t="shared" ref="F3:F79" si="0">E3+F4</f>
        <v>-2320219203749</v>
      </c>
      <c r="G3" s="4">
        <v>236500</v>
      </c>
      <c r="H3" s="4">
        <v>65400</v>
      </c>
      <c r="I3" s="4">
        <v>171100</v>
      </c>
      <c r="J3" s="4">
        <v>11616350000</v>
      </c>
      <c r="K3" s="4">
        <f t="shared" ref="K3:K25" si="1">K4+J3</f>
        <v>139798690000</v>
      </c>
      <c r="L3" s="4">
        <v>1714</v>
      </c>
      <c r="M3" s="4">
        <v>1537</v>
      </c>
      <c r="N3" s="4">
        <v>237</v>
      </c>
      <c r="O3" s="4">
        <v>157</v>
      </c>
      <c r="P3" s="4">
        <v>1422000</v>
      </c>
      <c r="Q3" s="4">
        <v>1097200</v>
      </c>
      <c r="R3" s="5">
        <v>9.0000000000000011E-3</v>
      </c>
      <c r="S3" s="4">
        <v>2809900</v>
      </c>
      <c r="T3" s="4">
        <f t="shared" ref="T3:T70" si="2">AVERAGE(S4,S13)</f>
        <v>2243040</v>
      </c>
      <c r="U3" s="4">
        <f t="shared" ref="U3:U72" si="3">MIN(S4:S8)</f>
        <v>1829118</v>
      </c>
      <c r="V3" s="5">
        <v>1.7500000000000002E-2</v>
      </c>
    </row>
    <row r="4" spans="1:22" x14ac:dyDescent="0.2">
      <c r="A4" s="16" t="s">
        <v>293</v>
      </c>
      <c r="B4" s="4">
        <v>1919925</v>
      </c>
      <c r="C4" s="4">
        <v>2093745</v>
      </c>
      <c r="D4" s="4">
        <v>-173820</v>
      </c>
      <c r="E4" s="4">
        <v>-11717030000</v>
      </c>
      <c r="F4" s="4">
        <f t="shared" si="0"/>
        <v>-2297518653749</v>
      </c>
      <c r="G4" s="4">
        <v>250400</v>
      </c>
      <c r="H4" s="4">
        <v>64100</v>
      </c>
      <c r="I4" s="4">
        <v>186300</v>
      </c>
      <c r="J4" s="4">
        <v>12576590000</v>
      </c>
      <c r="K4" s="4">
        <f t="shared" si="1"/>
        <v>128182340000</v>
      </c>
      <c r="L4" s="4">
        <v>820</v>
      </c>
      <c r="M4" s="4">
        <v>718</v>
      </c>
      <c r="N4" s="4">
        <v>112</v>
      </c>
      <c r="O4" s="4">
        <v>91</v>
      </c>
      <c r="P4" s="4">
        <v>675500</v>
      </c>
      <c r="Q4" s="4">
        <v>511400</v>
      </c>
      <c r="R4" s="5">
        <v>4.5000000000000005E-3</v>
      </c>
      <c r="S4" s="4">
        <v>3008200</v>
      </c>
      <c r="T4" s="4">
        <f t="shared" si="2"/>
        <v>2616557.5</v>
      </c>
      <c r="U4" s="4">
        <f t="shared" si="3"/>
        <v>1829118</v>
      </c>
      <c r="V4" s="5">
        <v>7.4000000000000003E-3</v>
      </c>
    </row>
    <row r="5" spans="1:22" x14ac:dyDescent="0.2">
      <c r="A5" s="16" t="s">
        <v>292</v>
      </c>
      <c r="B5" s="4">
        <v>343428</v>
      </c>
      <c r="C5" s="4">
        <v>924384</v>
      </c>
      <c r="D5" s="4">
        <v>-580956</v>
      </c>
      <c r="E5" s="4">
        <v>-39251700000</v>
      </c>
      <c r="F5" s="4">
        <f t="shared" si="0"/>
        <v>-2285801623749</v>
      </c>
      <c r="G5" s="4">
        <v>241400</v>
      </c>
      <c r="H5" s="4">
        <v>444900</v>
      </c>
      <c r="I5" s="4">
        <v>-203500</v>
      </c>
      <c r="J5" s="4">
        <v>-13634240000</v>
      </c>
      <c r="K5" s="4">
        <f t="shared" si="1"/>
        <v>115605750000</v>
      </c>
      <c r="L5" s="4">
        <v>1152</v>
      </c>
      <c r="M5" s="4">
        <v>1806</v>
      </c>
      <c r="N5" s="4">
        <v>82</v>
      </c>
      <c r="O5" s="4">
        <v>154</v>
      </c>
      <c r="P5" s="4">
        <v>637400</v>
      </c>
      <c r="Q5" s="4">
        <v>1072900</v>
      </c>
      <c r="R5" s="5">
        <v>-4.4000000000000003E-3</v>
      </c>
      <c r="S5" s="4">
        <v>1829118</v>
      </c>
      <c r="T5" s="4">
        <f t="shared" si="2"/>
        <v>1983227.5</v>
      </c>
      <c r="U5" s="4">
        <f t="shared" si="3"/>
        <v>2074925</v>
      </c>
      <c r="V5" s="5">
        <v>1.3300000000000001E-2</v>
      </c>
    </row>
    <row r="6" spans="1:22" x14ac:dyDescent="0.2">
      <c r="A6" s="16" t="s">
        <v>291</v>
      </c>
      <c r="B6" s="4">
        <v>359730</v>
      </c>
      <c r="C6" s="4">
        <v>1274305</v>
      </c>
      <c r="D6" s="4">
        <v>-914575</v>
      </c>
      <c r="E6" s="4">
        <v>-61149030000</v>
      </c>
      <c r="F6" s="4">
        <f t="shared" si="0"/>
        <v>-2246549923749</v>
      </c>
      <c r="G6" s="4">
        <v>209700</v>
      </c>
      <c r="H6" s="4">
        <v>133400</v>
      </c>
      <c r="I6" s="4">
        <v>76300</v>
      </c>
      <c r="J6" s="4">
        <v>5122290000</v>
      </c>
      <c r="K6" s="4">
        <f t="shared" si="1"/>
        <v>129239990000</v>
      </c>
      <c r="L6" s="4">
        <v>1301</v>
      </c>
      <c r="M6" s="4">
        <v>2204</v>
      </c>
      <c r="N6" s="4">
        <v>111</v>
      </c>
      <c r="O6" s="4">
        <v>115</v>
      </c>
      <c r="P6" s="4">
        <v>826200</v>
      </c>
      <c r="Q6" s="4">
        <v>1151300</v>
      </c>
      <c r="R6" s="5">
        <v>6.0000000000000001E-3</v>
      </c>
      <c r="S6" s="4">
        <v>2074925</v>
      </c>
      <c r="T6" s="4">
        <f t="shared" si="2"/>
        <v>2186805</v>
      </c>
      <c r="U6" s="4">
        <f t="shared" si="3"/>
        <v>2085776</v>
      </c>
      <c r="V6" s="5">
        <v>1.04E-2</v>
      </c>
    </row>
    <row r="7" spans="1:22" x14ac:dyDescent="0.2">
      <c r="A7" s="16" t="s">
        <v>288</v>
      </c>
      <c r="B7" s="4">
        <v>168500</v>
      </c>
      <c r="C7" s="4">
        <v>1439122</v>
      </c>
      <c r="D7" s="4">
        <v>-1270622</v>
      </c>
      <c r="E7" s="4">
        <v>-85234940000</v>
      </c>
      <c r="F7" s="4">
        <f t="shared" si="0"/>
        <v>-2185400893749</v>
      </c>
      <c r="G7" s="4">
        <v>182000</v>
      </c>
      <c r="H7" s="4">
        <v>35300</v>
      </c>
      <c r="I7" s="4">
        <v>146700</v>
      </c>
      <c r="J7" s="4">
        <v>9852300000</v>
      </c>
      <c r="K7" s="4">
        <f t="shared" si="1"/>
        <v>124117700000</v>
      </c>
      <c r="L7" s="4">
        <v>794</v>
      </c>
      <c r="M7" s="4">
        <v>2426</v>
      </c>
      <c r="N7" s="4">
        <v>78</v>
      </c>
      <c r="O7" s="4">
        <v>185</v>
      </c>
      <c r="P7" s="4">
        <v>532800</v>
      </c>
      <c r="Q7" s="4">
        <v>1693900</v>
      </c>
      <c r="R7" s="5">
        <v>-2.8999999999999998E-3</v>
      </c>
      <c r="S7" s="4">
        <v>2228627</v>
      </c>
      <c r="T7" s="4">
        <f t="shared" si="2"/>
        <v>2621740.5</v>
      </c>
      <c r="U7" s="4">
        <f t="shared" si="3"/>
        <v>2085776</v>
      </c>
      <c r="V7" s="5">
        <v>7.4999999999999997E-3</v>
      </c>
    </row>
    <row r="8" spans="1:22" x14ac:dyDescent="0.2">
      <c r="A8" s="16" t="s">
        <v>287</v>
      </c>
      <c r="B8" s="4">
        <v>233500</v>
      </c>
      <c r="C8" s="4">
        <v>1790816</v>
      </c>
      <c r="D8" s="4">
        <v>-1557316</v>
      </c>
      <c r="E8" s="4">
        <v>-104764160000</v>
      </c>
      <c r="F8" s="4">
        <f t="shared" si="0"/>
        <v>-2100165953749</v>
      </c>
      <c r="G8" s="4">
        <v>117800</v>
      </c>
      <c r="H8" s="4">
        <v>420300</v>
      </c>
      <c r="I8" s="4">
        <v>-302500</v>
      </c>
      <c r="J8" s="4">
        <v>-20384550000</v>
      </c>
      <c r="K8" s="4">
        <f t="shared" si="1"/>
        <v>114265400000</v>
      </c>
      <c r="L8" s="4">
        <v>1326</v>
      </c>
      <c r="M8" s="4">
        <v>3191</v>
      </c>
      <c r="N8" s="4">
        <v>129</v>
      </c>
      <c r="O8" s="4">
        <v>317</v>
      </c>
      <c r="P8" s="4">
        <v>896200</v>
      </c>
      <c r="Q8" s="4">
        <v>2239000</v>
      </c>
      <c r="R8" s="5">
        <v>-1.03E-2</v>
      </c>
      <c r="S8" s="4">
        <v>3286730</v>
      </c>
      <c r="T8" s="4">
        <f t="shared" si="2"/>
        <v>2248277</v>
      </c>
      <c r="U8" s="4">
        <f t="shared" si="3"/>
        <v>1477880</v>
      </c>
      <c r="V8" s="5">
        <v>1.3300000000000001E-2</v>
      </c>
    </row>
    <row r="9" spans="1:22" x14ac:dyDescent="0.2">
      <c r="A9" s="16" t="s">
        <v>286</v>
      </c>
      <c r="B9" s="4">
        <v>280700</v>
      </c>
      <c r="C9" s="4">
        <v>822445</v>
      </c>
      <c r="D9" s="4">
        <v>-541745</v>
      </c>
      <c r="E9" s="4">
        <v>-36755140000</v>
      </c>
      <c r="F9" s="4">
        <f t="shared" si="0"/>
        <v>-1995401793749</v>
      </c>
      <c r="G9" s="4">
        <v>148000</v>
      </c>
      <c r="H9" s="4">
        <v>67800</v>
      </c>
      <c r="I9" s="4">
        <v>80200</v>
      </c>
      <c r="J9" s="4">
        <v>5453460000</v>
      </c>
      <c r="K9" s="4">
        <f t="shared" si="1"/>
        <v>134649950000</v>
      </c>
      <c r="L9" s="4">
        <v>1157</v>
      </c>
      <c r="M9" s="4">
        <v>1194</v>
      </c>
      <c r="N9" s="4">
        <v>134</v>
      </c>
      <c r="O9" s="4">
        <v>142</v>
      </c>
      <c r="P9" s="4">
        <v>1072200</v>
      </c>
      <c r="Q9" s="4">
        <v>1011500</v>
      </c>
      <c r="R9" s="5">
        <v>6.0000000000000001E-3</v>
      </c>
      <c r="S9" s="4">
        <v>2085776</v>
      </c>
      <c r="T9" s="4">
        <f t="shared" si="2"/>
        <v>2319608.5</v>
      </c>
      <c r="U9" s="4">
        <f t="shared" si="3"/>
        <v>1477880</v>
      </c>
      <c r="V9" s="5">
        <v>1.46E-2</v>
      </c>
    </row>
    <row r="10" spans="1:22" x14ac:dyDescent="0.2">
      <c r="A10" s="16" t="s">
        <v>281</v>
      </c>
      <c r="B10" s="4">
        <v>238705</v>
      </c>
      <c r="C10" s="4">
        <v>995216</v>
      </c>
      <c r="D10" s="4">
        <v>-756511</v>
      </c>
      <c r="E10" s="4">
        <v>-51296710000</v>
      </c>
      <c r="F10" s="4">
        <f t="shared" si="0"/>
        <v>-1958646653749</v>
      </c>
      <c r="G10" s="4">
        <v>33800</v>
      </c>
      <c r="H10" s="4">
        <v>203300</v>
      </c>
      <c r="I10" s="4">
        <v>-169500</v>
      </c>
      <c r="J10" s="4">
        <v>-11491070000</v>
      </c>
      <c r="K10" s="4">
        <f t="shared" si="1"/>
        <v>129196490000</v>
      </c>
      <c r="L10" s="4">
        <v>1303</v>
      </c>
      <c r="M10" s="4">
        <v>2496</v>
      </c>
      <c r="N10" s="4">
        <v>135</v>
      </c>
      <c r="O10" s="4">
        <v>239</v>
      </c>
      <c r="P10" s="4">
        <v>992100</v>
      </c>
      <c r="Q10" s="4">
        <v>2014500</v>
      </c>
      <c r="R10" s="5">
        <v>-8.8000000000000005E-3</v>
      </c>
      <c r="S10" s="4">
        <v>3010809</v>
      </c>
      <c r="T10" s="4">
        <f t="shared" si="2"/>
        <v>2218979.5</v>
      </c>
      <c r="U10" s="4">
        <f t="shared" si="3"/>
        <v>1477880</v>
      </c>
      <c r="V10" s="5">
        <v>1.03E-2</v>
      </c>
    </row>
    <row r="11" spans="1:22" x14ac:dyDescent="0.2">
      <c r="A11" s="16" t="s">
        <v>273</v>
      </c>
      <c r="B11" s="4">
        <v>193700</v>
      </c>
      <c r="C11" s="4">
        <v>1267300</v>
      </c>
      <c r="D11" s="4">
        <v>-1073600</v>
      </c>
      <c r="E11" s="4">
        <v>-73213140000</v>
      </c>
      <c r="F11" s="4">
        <f t="shared" si="0"/>
        <v>-1907349943749</v>
      </c>
      <c r="G11" s="4">
        <v>132000</v>
      </c>
      <c r="H11" s="4">
        <v>20800</v>
      </c>
      <c r="I11" s="4">
        <v>111200</v>
      </c>
      <c r="J11" s="4">
        <v>7581010000</v>
      </c>
      <c r="K11" s="4">
        <f t="shared" si="1"/>
        <v>140687560000</v>
      </c>
      <c r="L11" s="4">
        <v>772</v>
      </c>
      <c r="M11" s="4">
        <v>1791</v>
      </c>
      <c r="N11" s="4">
        <v>136</v>
      </c>
      <c r="O11" s="4">
        <v>298</v>
      </c>
      <c r="P11" s="4">
        <v>837600</v>
      </c>
      <c r="Q11" s="4">
        <v>1476900</v>
      </c>
      <c r="R11" s="5">
        <v>-1.4000000000000002E-3</v>
      </c>
      <c r="S11" s="4">
        <v>2460400</v>
      </c>
      <c r="T11" s="4">
        <f t="shared" si="2"/>
        <v>2535935.5</v>
      </c>
      <c r="U11" s="4">
        <f t="shared" si="3"/>
        <v>1477880</v>
      </c>
      <c r="V11" s="5">
        <v>7.3000000000000001E-3</v>
      </c>
    </row>
    <row r="12" spans="1:22" x14ac:dyDescent="0.2">
      <c r="A12" s="16" t="s">
        <v>272</v>
      </c>
      <c r="B12" s="4">
        <v>129326</v>
      </c>
      <c r="C12" s="4">
        <v>640052</v>
      </c>
      <c r="D12" s="4">
        <v>-510726</v>
      </c>
      <c r="E12" s="4">
        <v>-34972230000</v>
      </c>
      <c r="F12" s="4">
        <f t="shared" si="0"/>
        <v>-1834136803749</v>
      </c>
      <c r="G12" s="4">
        <v>127700</v>
      </c>
      <c r="H12" s="4">
        <v>25800</v>
      </c>
      <c r="I12" s="4">
        <v>101900</v>
      </c>
      <c r="J12" s="4">
        <v>7011680000</v>
      </c>
      <c r="K12" s="4">
        <f t="shared" si="1"/>
        <v>133106550000</v>
      </c>
      <c r="L12" s="4">
        <v>1004</v>
      </c>
      <c r="M12" s="4">
        <v>1812</v>
      </c>
      <c r="N12" s="4">
        <v>93</v>
      </c>
      <c r="O12" s="4">
        <v>189</v>
      </c>
      <c r="P12" s="4">
        <v>832200</v>
      </c>
      <c r="Q12" s="4">
        <v>1379100</v>
      </c>
      <c r="R12" s="5">
        <v>-8.6999999999999994E-3</v>
      </c>
      <c r="S12" s="4">
        <v>2399171</v>
      </c>
      <c r="T12" s="4">
        <f t="shared" si="2"/>
        <v>1812743.5</v>
      </c>
      <c r="U12" s="4">
        <f t="shared" si="3"/>
        <v>1477880</v>
      </c>
      <c r="V12" s="5">
        <v>1.3100000000000001E-2</v>
      </c>
    </row>
    <row r="13" spans="1:22" x14ac:dyDescent="0.2">
      <c r="A13" s="16" t="s">
        <v>248</v>
      </c>
      <c r="B13" s="4">
        <v>353171</v>
      </c>
      <c r="C13" s="4">
        <v>582742</v>
      </c>
      <c r="D13" s="4">
        <v>-229571</v>
      </c>
      <c r="E13" s="4">
        <v>-15741490000</v>
      </c>
      <c r="F13" s="4">
        <f t="shared" si="0"/>
        <v>-1799164573749</v>
      </c>
      <c r="G13" s="4">
        <v>176900</v>
      </c>
      <c r="H13" s="4">
        <v>105500</v>
      </c>
      <c r="I13" s="4">
        <v>71400</v>
      </c>
      <c r="J13" s="4">
        <v>4912540000</v>
      </c>
      <c r="K13" s="4">
        <f t="shared" si="1"/>
        <v>126094870000</v>
      </c>
      <c r="L13" s="4">
        <v>650</v>
      </c>
      <c r="M13" s="4">
        <v>1405</v>
      </c>
      <c r="N13" s="4">
        <v>86</v>
      </c>
      <c r="O13" s="4">
        <v>108</v>
      </c>
      <c r="P13" s="4">
        <v>600900</v>
      </c>
      <c r="Q13" s="4">
        <v>795500</v>
      </c>
      <c r="R13" s="5">
        <v>-2.8000000000000004E-3</v>
      </c>
      <c r="S13" s="4">
        <v>1477880</v>
      </c>
      <c r="T13" s="4">
        <f t="shared" si="2"/>
        <v>2995825.5</v>
      </c>
      <c r="U13" s="4">
        <f t="shared" si="3"/>
        <v>1891530</v>
      </c>
      <c r="V13" s="5">
        <v>1.1599999999999999E-2</v>
      </c>
    </row>
    <row r="14" spans="1:22" x14ac:dyDescent="0.2">
      <c r="A14" s="16" t="s">
        <v>240</v>
      </c>
      <c r="B14" s="4">
        <v>171762</v>
      </c>
      <c r="C14" s="4">
        <v>478802</v>
      </c>
      <c r="D14" s="4">
        <v>-307040</v>
      </c>
      <c r="E14" s="4">
        <v>-21223500000</v>
      </c>
      <c r="F14" s="4">
        <f t="shared" si="0"/>
        <v>-1783423083749</v>
      </c>
      <c r="G14" s="4">
        <v>543900</v>
      </c>
      <c r="H14" s="4">
        <v>134000</v>
      </c>
      <c r="I14" s="4">
        <v>409900</v>
      </c>
      <c r="J14" s="4">
        <v>28381330000</v>
      </c>
      <c r="K14" s="4">
        <f t="shared" si="1"/>
        <v>121182330000</v>
      </c>
      <c r="L14" s="4">
        <v>1402</v>
      </c>
      <c r="M14" s="4">
        <v>1844</v>
      </c>
      <c r="N14" s="4">
        <v>305</v>
      </c>
      <c r="O14" s="4">
        <v>214</v>
      </c>
      <c r="P14" s="4">
        <v>1488400</v>
      </c>
      <c r="Q14" s="4">
        <v>1804200</v>
      </c>
      <c r="R14" s="5">
        <v>0</v>
      </c>
      <c r="S14" s="4">
        <v>3403997</v>
      </c>
      <c r="T14" s="4">
        <f t="shared" si="2"/>
        <v>2248723.5</v>
      </c>
      <c r="U14" s="4">
        <f t="shared" si="3"/>
        <v>1628408</v>
      </c>
      <c r="V14" s="5">
        <v>7.1999999999999998E-3</v>
      </c>
    </row>
    <row r="15" spans="1:22" x14ac:dyDescent="0.2">
      <c r="A15" s="16" t="s">
        <v>239</v>
      </c>
      <c r="B15" s="4">
        <v>311800</v>
      </c>
      <c r="C15" s="4">
        <v>142728</v>
      </c>
      <c r="D15" s="4">
        <v>169072</v>
      </c>
      <c r="E15" s="4">
        <v>11616170000</v>
      </c>
      <c r="F15" s="4">
        <f t="shared" si="0"/>
        <v>-1762199583749</v>
      </c>
      <c r="G15" s="4">
        <v>60200</v>
      </c>
      <c r="H15" s="4">
        <v>180300</v>
      </c>
      <c r="I15" s="4">
        <v>-120100</v>
      </c>
      <c r="J15" s="4">
        <v>-8178730000</v>
      </c>
      <c r="K15" s="4">
        <f t="shared" si="1"/>
        <v>92801000000</v>
      </c>
      <c r="L15" s="4">
        <v>842</v>
      </c>
      <c r="M15" s="4">
        <v>1031</v>
      </c>
      <c r="N15" s="4">
        <v>118</v>
      </c>
      <c r="O15" s="4">
        <v>120</v>
      </c>
      <c r="P15" s="4">
        <v>1037400</v>
      </c>
      <c r="Q15" s="4">
        <v>820400</v>
      </c>
      <c r="R15" s="5">
        <v>1.03E-2</v>
      </c>
      <c r="S15" s="4">
        <v>1891530</v>
      </c>
      <c r="T15" s="4">
        <f t="shared" si="2"/>
        <v>2605584</v>
      </c>
      <c r="U15" s="4">
        <f t="shared" si="3"/>
        <v>1628408</v>
      </c>
      <c r="V15" s="5">
        <v>1.4499999999999999E-2</v>
      </c>
    </row>
    <row r="16" spans="1:22" x14ac:dyDescent="0.2">
      <c r="A16" s="16" t="s">
        <v>238</v>
      </c>
      <c r="B16" s="4">
        <v>419136</v>
      </c>
      <c r="C16" s="4">
        <v>391107</v>
      </c>
      <c r="D16" s="4">
        <v>28029</v>
      </c>
      <c r="E16" s="4">
        <v>1916360000</v>
      </c>
      <c r="F16" s="4">
        <f t="shared" si="0"/>
        <v>-1773815753749</v>
      </c>
      <c r="G16" s="4">
        <v>155700</v>
      </c>
      <c r="H16" s="4">
        <v>156300</v>
      </c>
      <c r="I16" s="4">
        <v>-600</v>
      </c>
      <c r="J16" s="4">
        <v>-35140000</v>
      </c>
      <c r="K16" s="4">
        <f t="shared" si="1"/>
        <v>100979730000</v>
      </c>
      <c r="L16" s="4">
        <v>1387</v>
      </c>
      <c r="M16" s="4">
        <v>1071</v>
      </c>
      <c r="N16" s="4">
        <v>136</v>
      </c>
      <c r="O16" s="4">
        <v>148</v>
      </c>
      <c r="P16" s="4">
        <v>1024400</v>
      </c>
      <c r="Q16" s="4">
        <v>1055700</v>
      </c>
      <c r="R16" s="5">
        <v>1.04E-2</v>
      </c>
      <c r="S16" s="4">
        <v>2144983</v>
      </c>
      <c r="T16" s="4">
        <f t="shared" si="2"/>
        <v>2737561</v>
      </c>
      <c r="U16" s="4">
        <f t="shared" si="3"/>
        <v>1628408</v>
      </c>
      <c r="V16" s="5">
        <v>8.8000000000000005E-3</v>
      </c>
    </row>
    <row r="17" spans="1:21" x14ac:dyDescent="0.2">
      <c r="A17" s="16" t="s">
        <v>234</v>
      </c>
      <c r="B17" s="4">
        <v>109291</v>
      </c>
      <c r="C17" s="4">
        <v>1001399</v>
      </c>
      <c r="D17" s="4">
        <v>-892108</v>
      </c>
      <c r="E17" s="4">
        <v>-60589540000</v>
      </c>
      <c r="F17" s="4">
        <f t="shared" si="0"/>
        <v>-1775732113749</v>
      </c>
      <c r="G17" s="4">
        <v>306300</v>
      </c>
      <c r="H17" s="4">
        <v>145700</v>
      </c>
      <c r="I17" s="4">
        <v>160600</v>
      </c>
      <c r="J17" s="4">
        <v>12024490000</v>
      </c>
      <c r="K17" s="4">
        <f t="shared" si="1"/>
        <v>101014870000</v>
      </c>
      <c r="L17" s="4">
        <v>925</v>
      </c>
      <c r="M17" s="4">
        <v>1466</v>
      </c>
      <c r="N17" s="4">
        <v>65</v>
      </c>
      <c r="O17" s="4">
        <v>156</v>
      </c>
      <c r="P17" s="4">
        <v>62200</v>
      </c>
      <c r="Q17" s="4">
        <v>93200</v>
      </c>
      <c r="R17" s="5">
        <v>-1.3100000000000001E-2</v>
      </c>
      <c r="S17" s="4">
        <v>1956751</v>
      </c>
      <c r="T17" s="4">
        <f t="shared" si="2"/>
        <v>3076226.5</v>
      </c>
      <c r="U17" s="4">
        <f t="shared" si="3"/>
        <v>1628408</v>
      </c>
    </row>
    <row r="18" spans="1:21" x14ac:dyDescent="0.2">
      <c r="A18" s="16" t="s">
        <v>233</v>
      </c>
      <c r="B18" s="4">
        <v>975204</v>
      </c>
      <c r="C18" s="4">
        <v>767770</v>
      </c>
      <c r="D18" s="4">
        <v>207434</v>
      </c>
      <c r="E18" s="4">
        <v>14135700000</v>
      </c>
      <c r="F18" s="4">
        <f t="shared" si="0"/>
        <v>-1715142573749</v>
      </c>
      <c r="G18" s="4">
        <v>409500</v>
      </c>
      <c r="H18" s="4">
        <v>263400</v>
      </c>
      <c r="I18" s="4">
        <v>146100</v>
      </c>
      <c r="J18" s="4">
        <v>10077490000</v>
      </c>
      <c r="K18" s="4">
        <f t="shared" si="1"/>
        <v>88990380000</v>
      </c>
      <c r="L18" s="4"/>
      <c r="M18" s="4"/>
      <c r="N18" s="4"/>
      <c r="O18" s="4"/>
      <c r="P18" s="4">
        <v>1181600</v>
      </c>
      <c r="Q18" s="4">
        <v>1030900</v>
      </c>
      <c r="R18" s="5">
        <v>1.49E-2</v>
      </c>
      <c r="S18" s="4">
        <v>2410778</v>
      </c>
      <c r="T18" s="4">
        <f t="shared" si="2"/>
        <v>1545784</v>
      </c>
      <c r="U18" s="4">
        <f t="shared" si="3"/>
        <v>1628408</v>
      </c>
    </row>
    <row r="19" spans="1:21" x14ac:dyDescent="0.2">
      <c r="A19" s="16" t="s">
        <v>232</v>
      </c>
      <c r="B19" s="4">
        <v>207600</v>
      </c>
      <c r="C19" s="4">
        <v>731129</v>
      </c>
      <c r="D19" s="4">
        <v>-523529</v>
      </c>
      <c r="E19" s="4">
        <v>-35437500000</v>
      </c>
      <c r="F19" s="4">
        <f t="shared" si="0"/>
        <v>-1729278273749</v>
      </c>
      <c r="G19" s="4">
        <v>244900</v>
      </c>
      <c r="H19" s="4">
        <v>2400</v>
      </c>
      <c r="I19" s="4">
        <v>242500</v>
      </c>
      <c r="J19" s="4">
        <v>16472010000</v>
      </c>
      <c r="K19" s="4">
        <f t="shared" si="1"/>
        <v>78912890000</v>
      </c>
      <c r="L19" s="4"/>
      <c r="M19" s="4"/>
      <c r="N19" s="4"/>
      <c r="O19" s="4"/>
      <c r="P19" s="4">
        <v>601000</v>
      </c>
      <c r="Q19" s="4">
        <v>728600</v>
      </c>
      <c r="R19" s="5">
        <v>1E-4</v>
      </c>
      <c r="S19" s="4">
        <v>1628408</v>
      </c>
      <c r="T19" s="4">
        <f t="shared" si="2"/>
        <v>3246955</v>
      </c>
      <c r="U19" s="4">
        <f t="shared" si="3"/>
        <v>1977559</v>
      </c>
    </row>
    <row r="20" spans="1:21" x14ac:dyDescent="0.2">
      <c r="A20" s="16" t="s">
        <v>231</v>
      </c>
      <c r="B20" s="4">
        <v>261100</v>
      </c>
      <c r="C20" s="4">
        <v>1064627</v>
      </c>
      <c r="D20" s="4">
        <v>-803527</v>
      </c>
      <c r="E20" s="4">
        <v>-54797820000</v>
      </c>
      <c r="F20" s="4">
        <f t="shared" si="0"/>
        <v>-1693840773749</v>
      </c>
      <c r="G20" s="4">
        <v>419700</v>
      </c>
      <c r="H20" s="4">
        <v>198700</v>
      </c>
      <c r="I20" s="4">
        <v>221000</v>
      </c>
      <c r="J20" s="4">
        <v>15140900000</v>
      </c>
      <c r="K20" s="4">
        <f t="shared" si="1"/>
        <v>62440880000</v>
      </c>
      <c r="L20" s="4"/>
      <c r="M20" s="4"/>
      <c r="N20" s="4"/>
      <c r="O20" s="4"/>
      <c r="P20" s="4">
        <v>711900</v>
      </c>
      <c r="Q20" s="4">
        <v>938200</v>
      </c>
      <c r="R20" s="5">
        <v>1.5E-3</v>
      </c>
      <c r="S20" s="4">
        <v>1977559</v>
      </c>
      <c r="T20" s="4">
        <f t="shared" si="2"/>
        <v>2732149.5</v>
      </c>
      <c r="U20" s="4">
        <f t="shared" si="3"/>
        <v>2147607</v>
      </c>
    </row>
    <row r="21" spans="1:21" x14ac:dyDescent="0.2">
      <c r="A21" s="16" t="s">
        <v>230</v>
      </c>
      <c r="B21" s="4">
        <v>270202</v>
      </c>
      <c r="C21" s="4">
        <v>807941</v>
      </c>
      <c r="D21" s="4">
        <v>-537739</v>
      </c>
      <c r="E21" s="4">
        <v>-36622740000</v>
      </c>
      <c r="F21" s="4">
        <f t="shared" si="0"/>
        <v>-1639042953749</v>
      </c>
      <c r="G21" s="4">
        <v>315300</v>
      </c>
      <c r="H21" s="4">
        <v>5600</v>
      </c>
      <c r="I21" s="4">
        <v>309700</v>
      </c>
      <c r="J21" s="4">
        <v>21204720000</v>
      </c>
      <c r="K21" s="4">
        <f t="shared" si="1"/>
        <v>47299980000</v>
      </c>
      <c r="L21" s="4"/>
      <c r="M21" s="4"/>
      <c r="N21" s="4"/>
      <c r="O21" s="4"/>
      <c r="P21" s="4">
        <v>1363000</v>
      </c>
      <c r="Q21" s="4">
        <v>1039100</v>
      </c>
      <c r="R21" s="5">
        <v>4.5000000000000005E-3</v>
      </c>
      <c r="S21" s="4">
        <v>2672700</v>
      </c>
      <c r="T21" s="4">
        <f t="shared" si="2"/>
        <v>3442419</v>
      </c>
      <c r="U21" s="4">
        <f t="shared" si="3"/>
        <v>2147607</v>
      </c>
    </row>
    <row r="22" spans="1:21" x14ac:dyDescent="0.2">
      <c r="A22" s="16" t="s">
        <v>229</v>
      </c>
      <c r="B22" s="4">
        <v>1004300</v>
      </c>
      <c r="C22" s="4">
        <v>1420952</v>
      </c>
      <c r="D22" s="4">
        <v>-416652</v>
      </c>
      <c r="E22" s="4">
        <v>-28171160000</v>
      </c>
      <c r="F22" s="4">
        <f t="shared" si="0"/>
        <v>-1602420213749</v>
      </c>
      <c r="G22" s="4">
        <v>233600</v>
      </c>
      <c r="H22" s="4">
        <v>266000</v>
      </c>
      <c r="I22" s="4">
        <v>-32400</v>
      </c>
      <c r="J22" s="4">
        <v>-2193390000</v>
      </c>
      <c r="K22" s="4">
        <f t="shared" si="1"/>
        <v>26095260000</v>
      </c>
      <c r="L22" s="4"/>
      <c r="M22" s="4"/>
      <c r="N22" s="4"/>
      <c r="O22" s="4"/>
      <c r="P22" s="4">
        <v>1132600</v>
      </c>
      <c r="Q22" s="4">
        <v>816900</v>
      </c>
      <c r="R22" s="5">
        <v>-2.8999999999999998E-3</v>
      </c>
      <c r="S22" s="4">
        <v>2147607</v>
      </c>
      <c r="T22" s="4">
        <f t="shared" si="2"/>
        <v>3159212</v>
      </c>
      <c r="U22" s="4">
        <f t="shared" si="3"/>
        <v>2587654</v>
      </c>
    </row>
    <row r="23" spans="1:21" x14ac:dyDescent="0.2">
      <c r="A23" s="16" t="s">
        <v>228</v>
      </c>
      <c r="B23" s="4">
        <v>1174700</v>
      </c>
      <c r="C23" s="4">
        <v>1402720</v>
      </c>
      <c r="D23" s="4">
        <v>-228020</v>
      </c>
      <c r="E23" s="4">
        <v>-15427560000</v>
      </c>
      <c r="F23" s="4">
        <f t="shared" si="0"/>
        <v>-1574249053749</v>
      </c>
      <c r="G23" s="4">
        <v>396800</v>
      </c>
      <c r="H23" s="4">
        <v>282800</v>
      </c>
      <c r="I23" s="4">
        <v>114000</v>
      </c>
      <c r="J23" s="4">
        <v>7776130000</v>
      </c>
      <c r="K23" s="4">
        <f t="shared" si="1"/>
        <v>28288650000</v>
      </c>
      <c r="L23" s="4"/>
      <c r="M23" s="4"/>
      <c r="N23" s="4"/>
      <c r="O23" s="4"/>
      <c r="P23" s="4">
        <v>1223400</v>
      </c>
      <c r="Q23" s="4">
        <v>1159500</v>
      </c>
      <c r="R23" s="5">
        <v>-4.4000000000000003E-3</v>
      </c>
      <c r="S23" s="4">
        <v>2587654</v>
      </c>
      <c r="T23" s="4">
        <f t="shared" si="2"/>
        <v>3241704</v>
      </c>
      <c r="U23" s="4">
        <f t="shared" si="3"/>
        <v>1463160</v>
      </c>
    </row>
    <row r="24" spans="1:21" x14ac:dyDescent="0.2">
      <c r="A24" s="16" t="s">
        <v>222</v>
      </c>
      <c r="B24" s="4">
        <v>831600</v>
      </c>
      <c r="C24" s="4">
        <v>801149</v>
      </c>
      <c r="D24" s="4">
        <v>30451</v>
      </c>
      <c r="E24" s="4">
        <v>2201990000</v>
      </c>
      <c r="F24" s="4">
        <f t="shared" si="0"/>
        <v>-1558821493749</v>
      </c>
      <c r="G24" s="4">
        <v>84400</v>
      </c>
      <c r="H24" s="4">
        <v>254600</v>
      </c>
      <c r="I24" s="4">
        <v>-170200</v>
      </c>
      <c r="J24" s="4">
        <v>-11479410000</v>
      </c>
      <c r="K24" s="4">
        <f t="shared" si="1"/>
        <v>20512520000</v>
      </c>
      <c r="L24" s="4"/>
      <c r="M24" s="4"/>
      <c r="N24" s="4"/>
      <c r="O24" s="4"/>
      <c r="P24" s="4">
        <v>1622400</v>
      </c>
      <c r="Q24" s="4">
        <v>860200</v>
      </c>
      <c r="R24" s="5">
        <v>1.6500000000000001E-2</v>
      </c>
      <c r="S24" s="4">
        <v>2605917</v>
      </c>
      <c r="T24" s="4">
        <f t="shared" si="2"/>
        <v>2336923.5</v>
      </c>
      <c r="U24" s="4">
        <f t="shared" si="3"/>
        <v>1463160</v>
      </c>
    </row>
    <row r="25" spans="1:21" x14ac:dyDescent="0.2">
      <c r="A25" s="16" t="s">
        <v>213</v>
      </c>
      <c r="B25" s="4">
        <v>154500</v>
      </c>
      <c r="C25" s="4">
        <v>1554143</v>
      </c>
      <c r="D25" s="4">
        <v>-1399643</v>
      </c>
      <c r="E25" s="4">
        <v>-93599870000</v>
      </c>
      <c r="F25" s="4">
        <f t="shared" si="0"/>
        <v>-1561023483749</v>
      </c>
      <c r="G25" s="4">
        <v>570800</v>
      </c>
      <c r="H25" s="4">
        <v>393200</v>
      </c>
      <c r="I25" s="4">
        <v>177600</v>
      </c>
      <c r="J25" s="4">
        <v>11841290000</v>
      </c>
      <c r="K25" s="4">
        <f t="shared" si="1"/>
        <v>31991930000</v>
      </c>
      <c r="L25" s="4"/>
      <c r="M25" s="4"/>
      <c r="N25" s="4"/>
      <c r="O25" s="4"/>
      <c r="P25" s="4">
        <v>904800</v>
      </c>
      <c r="Q25" s="4">
        <v>1980300</v>
      </c>
      <c r="R25" s="5">
        <v>0</v>
      </c>
      <c r="S25" s="4">
        <v>3066185</v>
      </c>
      <c r="T25" s="4">
        <f t="shared" si="2"/>
        <v>2911324</v>
      </c>
      <c r="U25" s="4">
        <f t="shared" si="3"/>
        <v>1463160</v>
      </c>
    </row>
    <row r="26" spans="1:21" x14ac:dyDescent="0.2">
      <c r="A26" s="16" t="s">
        <v>212</v>
      </c>
      <c r="B26" s="4">
        <v>357602</v>
      </c>
      <c r="C26" s="4">
        <v>1725506</v>
      </c>
      <c r="D26" s="4">
        <v>-1367904</v>
      </c>
      <c r="E26" s="4">
        <v>-92292510000</v>
      </c>
      <c r="F26" s="4">
        <f t="shared" si="0"/>
        <v>-1467423613749</v>
      </c>
      <c r="G26" s="4">
        <v>190800</v>
      </c>
      <c r="H26" s="4">
        <v>140600</v>
      </c>
      <c r="I26" s="4">
        <v>50200</v>
      </c>
      <c r="J26" s="4">
        <v>3363990000</v>
      </c>
      <c r="K26" s="4">
        <f>K27+J26</f>
        <v>20150640000</v>
      </c>
      <c r="L26" s="4"/>
      <c r="M26" s="4"/>
      <c r="N26" s="4"/>
      <c r="O26" s="4"/>
      <c r="P26" s="4">
        <v>720500</v>
      </c>
      <c r="Q26" s="4">
        <v>2502900</v>
      </c>
      <c r="R26" s="5">
        <v>-1.61E-2</v>
      </c>
      <c r="S26" s="4">
        <v>3518371</v>
      </c>
      <c r="T26" s="4">
        <f t="shared" si="2"/>
        <v>3375158.5</v>
      </c>
      <c r="U26" s="4">
        <f t="shared" si="3"/>
        <v>1463160</v>
      </c>
    </row>
    <row r="27" spans="1:21" x14ac:dyDescent="0.2">
      <c r="A27" s="16" t="s">
        <v>211</v>
      </c>
      <c r="B27" s="4">
        <v>2255218</v>
      </c>
      <c r="C27" s="4">
        <v>2735510</v>
      </c>
      <c r="D27" s="4">
        <v>-480292</v>
      </c>
      <c r="E27" s="4">
        <v>-32899740000</v>
      </c>
      <c r="F27" s="4">
        <f t="shared" si="0"/>
        <v>-1375131103749</v>
      </c>
      <c r="G27" s="4">
        <v>292900</v>
      </c>
      <c r="H27" s="4">
        <v>71100</v>
      </c>
      <c r="I27" s="4">
        <v>221800</v>
      </c>
      <c r="J27" s="4">
        <v>15166480000</v>
      </c>
      <c r="K27" s="4">
        <f>J27+K29</f>
        <v>16786650000</v>
      </c>
      <c r="R27" s="5">
        <v>-4.3E-3</v>
      </c>
      <c r="S27" s="4">
        <v>3741675</v>
      </c>
      <c r="T27" s="4">
        <f t="shared" si="2"/>
        <v>1428177</v>
      </c>
      <c r="U27" s="4">
        <f t="shared" si="3"/>
        <v>1463160</v>
      </c>
    </row>
    <row r="28" spans="1:21" x14ac:dyDescent="0.2">
      <c r="A28" s="16" t="s">
        <v>210</v>
      </c>
      <c r="B28" s="4">
        <v>240067</v>
      </c>
      <c r="C28" s="4">
        <v>535161</v>
      </c>
      <c r="D28" s="4">
        <v>-295094</v>
      </c>
      <c r="E28" s="4">
        <v>-20188570000</v>
      </c>
      <c r="F28" s="4">
        <f t="shared" si="0"/>
        <v>-1342231363749</v>
      </c>
      <c r="L28" s="4"/>
      <c r="M28" s="4"/>
      <c r="N28" s="4"/>
      <c r="O28" s="4"/>
      <c r="P28" s="4">
        <v>477500</v>
      </c>
      <c r="Q28" s="4">
        <v>909100</v>
      </c>
      <c r="R28" s="5">
        <v>3.0000000000000001E-3</v>
      </c>
      <c r="S28" s="4">
        <v>1463160</v>
      </c>
      <c r="T28" s="4">
        <f t="shared" si="2"/>
        <v>3549837</v>
      </c>
      <c r="U28" s="4">
        <f t="shared" si="3"/>
        <v>2791599</v>
      </c>
    </row>
    <row r="29" spans="1:21" x14ac:dyDescent="0.2">
      <c r="A29" s="16" t="s">
        <v>209</v>
      </c>
      <c r="B29" s="4">
        <v>89500</v>
      </c>
      <c r="C29" s="4">
        <v>1980320</v>
      </c>
      <c r="D29" s="4">
        <v>-1890820</v>
      </c>
      <c r="E29" s="4">
        <v>-129951450000</v>
      </c>
      <c r="F29" s="4">
        <f t="shared" si="0"/>
        <v>-1322042793749</v>
      </c>
      <c r="G29" s="4">
        <v>118000</v>
      </c>
      <c r="H29" s="4">
        <v>93800</v>
      </c>
      <c r="I29" s="4">
        <v>24200</v>
      </c>
      <c r="J29" s="4">
        <v>1620170000</v>
      </c>
      <c r="K29" s="4">
        <f>J29</f>
        <v>1620170000</v>
      </c>
      <c r="R29" s="5">
        <v>-1.72E-2</v>
      </c>
      <c r="S29" s="4">
        <v>4516351</v>
      </c>
      <c r="T29" s="4">
        <f t="shared" si="2"/>
        <v>2027760</v>
      </c>
      <c r="U29" s="4">
        <f t="shared" si="3"/>
        <v>1607662</v>
      </c>
    </row>
    <row r="30" spans="1:21" x14ac:dyDescent="0.2">
      <c r="A30" s="16" t="s">
        <v>208</v>
      </c>
      <c r="B30" s="4">
        <v>556567</v>
      </c>
      <c r="C30" s="4">
        <v>1439082</v>
      </c>
      <c r="D30" s="4">
        <v>-882515</v>
      </c>
      <c r="E30" s="4">
        <v>-61191520000</v>
      </c>
      <c r="F30" s="4">
        <f t="shared" si="0"/>
        <v>-1192091343749</v>
      </c>
      <c r="R30" s="5">
        <v>-8.5000000000000006E-3</v>
      </c>
      <c r="S30" s="4">
        <v>2791599</v>
      </c>
      <c r="T30" s="4">
        <f t="shared" si="2"/>
        <v>3257440.5</v>
      </c>
      <c r="U30" s="4">
        <f t="shared" si="3"/>
        <v>1607662</v>
      </c>
    </row>
    <row r="31" spans="1:21" x14ac:dyDescent="0.2">
      <c r="A31" s="16" t="s">
        <v>207</v>
      </c>
      <c r="B31" s="4">
        <v>766615</v>
      </c>
      <c r="C31" s="4">
        <v>1009762</v>
      </c>
      <c r="D31" s="4">
        <v>-243147</v>
      </c>
      <c r="E31" s="4">
        <v>-17100670000</v>
      </c>
      <c r="F31" s="4">
        <f t="shared" si="0"/>
        <v>-1130899823749</v>
      </c>
      <c r="R31" s="5">
        <v>1.4499999999999999E-2</v>
      </c>
      <c r="S31" s="4">
        <v>4737231</v>
      </c>
      <c r="T31" s="4">
        <f t="shared" si="2"/>
        <v>2532908</v>
      </c>
      <c r="U31" s="4">
        <f t="shared" si="3"/>
        <v>1607662</v>
      </c>
    </row>
    <row r="32" spans="1:21" x14ac:dyDescent="0.2">
      <c r="A32" s="16" t="s">
        <v>206</v>
      </c>
      <c r="B32" s="4">
        <v>118301</v>
      </c>
      <c r="C32" s="4">
        <v>1232232</v>
      </c>
      <c r="D32" s="4">
        <v>-1113931</v>
      </c>
      <c r="E32" s="4">
        <v>-76633950000</v>
      </c>
      <c r="F32" s="4">
        <f t="shared" si="0"/>
        <v>-1113799153749</v>
      </c>
      <c r="R32" s="5">
        <v>8.8000000000000005E-3</v>
      </c>
      <c r="S32" s="4">
        <v>3730770</v>
      </c>
      <c r="T32" s="4">
        <f t="shared" si="2"/>
        <v>3504498</v>
      </c>
      <c r="U32" s="4">
        <f t="shared" si="3"/>
        <v>1393194</v>
      </c>
    </row>
    <row r="33" spans="1:21" x14ac:dyDescent="0.2">
      <c r="A33" s="16" t="s">
        <v>205</v>
      </c>
      <c r="B33" s="4">
        <v>858950</v>
      </c>
      <c r="C33" s="4">
        <v>1659495</v>
      </c>
      <c r="D33" s="4">
        <v>-800545</v>
      </c>
      <c r="E33" s="4">
        <v>-54409890000</v>
      </c>
      <c r="F33" s="4">
        <f t="shared" si="0"/>
        <v>-1037165203749</v>
      </c>
      <c r="R33" s="5">
        <v>-1.4000000000000002E-3</v>
      </c>
      <c r="S33" s="4">
        <v>3877491</v>
      </c>
      <c r="T33" s="4">
        <f t="shared" si="2"/>
        <v>1616102</v>
      </c>
      <c r="U33" s="4">
        <f t="shared" si="3"/>
        <v>1393194</v>
      </c>
    </row>
    <row r="34" spans="1:21" x14ac:dyDescent="0.2">
      <c r="A34" s="16" t="s">
        <v>204</v>
      </c>
      <c r="B34" s="4">
        <v>135700</v>
      </c>
      <c r="C34" s="4">
        <v>898439</v>
      </c>
      <c r="D34" s="4">
        <v>-762739</v>
      </c>
      <c r="E34" s="4">
        <v>-52065370000</v>
      </c>
      <c r="F34" s="4">
        <f t="shared" si="0"/>
        <v>-982755313749</v>
      </c>
      <c r="R34" s="5">
        <v>5.8999999999999999E-3</v>
      </c>
      <c r="S34" s="4">
        <v>1607662</v>
      </c>
      <c r="T34" s="4">
        <f t="shared" si="2"/>
        <v>1804012.5</v>
      </c>
      <c r="U34" s="4">
        <f t="shared" si="3"/>
        <v>1263921</v>
      </c>
    </row>
    <row r="35" spans="1:21" x14ac:dyDescent="0.2">
      <c r="A35" s="16" t="s">
        <v>203</v>
      </c>
      <c r="B35" s="4">
        <v>66100</v>
      </c>
      <c r="C35" s="4">
        <v>1406879</v>
      </c>
      <c r="D35" s="4">
        <v>-1340779</v>
      </c>
      <c r="E35" s="4">
        <v>-91638630000</v>
      </c>
      <c r="F35" s="4">
        <f t="shared" si="0"/>
        <v>-930689943749</v>
      </c>
      <c r="R35" s="5">
        <v>-1.01E-2</v>
      </c>
      <c r="S35" s="4">
        <v>2304277</v>
      </c>
      <c r="T35" s="4">
        <f t="shared" si="2"/>
        <v>2984955</v>
      </c>
      <c r="U35" s="4">
        <f t="shared" si="3"/>
        <v>1263921</v>
      </c>
    </row>
    <row r="36" spans="1:21" x14ac:dyDescent="0.2">
      <c r="A36" s="16" t="s">
        <v>202</v>
      </c>
      <c r="B36" s="4">
        <v>613700</v>
      </c>
      <c r="C36" s="4">
        <v>1033100</v>
      </c>
      <c r="D36" s="4">
        <v>-419400</v>
      </c>
      <c r="E36" s="4">
        <v>-28918100000</v>
      </c>
      <c r="F36" s="4">
        <f t="shared" si="0"/>
        <v>-839051313749</v>
      </c>
      <c r="R36" s="5">
        <v>5.8999999999999999E-3</v>
      </c>
      <c r="S36" s="4">
        <v>3008642</v>
      </c>
      <c r="T36" s="4">
        <f t="shared" si="2"/>
        <v>1582267.5</v>
      </c>
      <c r="U36" s="4">
        <f t="shared" si="3"/>
        <v>1263921</v>
      </c>
    </row>
    <row r="37" spans="1:21" x14ac:dyDescent="0.2">
      <c r="A37" s="16" t="s">
        <v>201</v>
      </c>
      <c r="B37" s="4">
        <v>563800</v>
      </c>
      <c r="C37" s="4">
        <v>433102</v>
      </c>
      <c r="D37" s="4">
        <v>130698</v>
      </c>
      <c r="E37" s="4">
        <v>8876410000</v>
      </c>
      <c r="F37" s="4">
        <f t="shared" si="0"/>
        <v>-810133213749</v>
      </c>
      <c r="R37" s="5">
        <v>1.49E-2</v>
      </c>
      <c r="S37" s="4">
        <v>1393194</v>
      </c>
      <c r="T37" s="4">
        <f t="shared" si="2"/>
        <v>2460624.5</v>
      </c>
      <c r="U37" s="4">
        <f t="shared" si="3"/>
        <v>1263921</v>
      </c>
    </row>
    <row r="38" spans="1:21" x14ac:dyDescent="0.2">
      <c r="A38" s="16" t="s">
        <v>200</v>
      </c>
      <c r="B38" s="4">
        <v>194519</v>
      </c>
      <c r="C38" s="4">
        <v>1727461</v>
      </c>
      <c r="D38" s="4">
        <v>-1532942</v>
      </c>
      <c r="E38" s="4">
        <v>-103967690000</v>
      </c>
      <c r="F38" s="4">
        <f t="shared" si="0"/>
        <v>-819009623749</v>
      </c>
      <c r="R38" s="5">
        <v>-1.46E-2</v>
      </c>
      <c r="S38" s="4">
        <v>2583323</v>
      </c>
      <c r="T38" s="4">
        <f t="shared" si="2"/>
        <v>1801920.5</v>
      </c>
      <c r="U38" s="4">
        <f t="shared" si="3"/>
        <v>1263921</v>
      </c>
    </row>
    <row r="39" spans="1:21" x14ac:dyDescent="0.2">
      <c r="A39" s="16" t="s">
        <v>199</v>
      </c>
      <c r="B39" s="4">
        <v>160592</v>
      </c>
      <c r="C39" s="4">
        <v>496543</v>
      </c>
      <c r="D39" s="4">
        <v>-335951</v>
      </c>
      <c r="E39" s="4">
        <v>-22987070000</v>
      </c>
      <c r="F39" s="4">
        <f t="shared" si="0"/>
        <v>-715041933749</v>
      </c>
      <c r="R39" s="5">
        <v>-1.4000000000000002E-3</v>
      </c>
      <c r="S39" s="4">
        <v>1263921</v>
      </c>
      <c r="T39" s="4">
        <f t="shared" si="2"/>
        <v>2865154.5</v>
      </c>
      <c r="U39" s="4">
        <f t="shared" si="3"/>
        <v>1303748</v>
      </c>
    </row>
    <row r="40" spans="1:21" x14ac:dyDescent="0.2">
      <c r="A40" s="16" t="s">
        <v>198</v>
      </c>
      <c r="B40" s="4">
        <v>313100</v>
      </c>
      <c r="C40" s="4">
        <v>797125</v>
      </c>
      <c r="D40" s="4">
        <v>-484025</v>
      </c>
      <c r="E40" s="4">
        <v>-32867330000</v>
      </c>
      <c r="F40" s="4">
        <f t="shared" si="0"/>
        <v>-692054863749</v>
      </c>
      <c r="R40" s="5">
        <v>5.8999999999999999E-3</v>
      </c>
      <c r="S40" s="4">
        <v>1777650</v>
      </c>
      <c r="T40" s="4">
        <f t="shared" si="2"/>
        <v>2167896</v>
      </c>
      <c r="U40" s="4">
        <f t="shared" si="3"/>
        <v>1303748</v>
      </c>
    </row>
    <row r="41" spans="1:21" x14ac:dyDescent="0.2">
      <c r="A41" s="16" t="s">
        <v>197</v>
      </c>
      <c r="B41" s="4">
        <v>234600</v>
      </c>
      <c r="C41" s="4">
        <v>363376</v>
      </c>
      <c r="D41" s="4">
        <v>-128776</v>
      </c>
      <c r="E41" s="4">
        <v>-8797800000</v>
      </c>
      <c r="F41" s="4">
        <f t="shared" si="0"/>
        <v>-659187533749</v>
      </c>
      <c r="R41" s="5">
        <v>-2.8999999999999998E-3</v>
      </c>
      <c r="S41" s="4">
        <v>1335046</v>
      </c>
      <c r="T41" s="4">
        <f t="shared" si="2"/>
        <v>2432595</v>
      </c>
      <c r="U41" s="4">
        <f t="shared" si="3"/>
        <v>1303748</v>
      </c>
    </row>
    <row r="42" spans="1:21" x14ac:dyDescent="0.2">
      <c r="A42" s="16" t="s">
        <v>196</v>
      </c>
      <c r="B42" s="4">
        <v>575759</v>
      </c>
      <c r="C42" s="4">
        <v>1282257</v>
      </c>
      <c r="D42" s="4">
        <v>-706498</v>
      </c>
      <c r="E42" s="4">
        <v>-48139310000</v>
      </c>
      <c r="F42" s="4">
        <f t="shared" si="0"/>
        <v>-650389733749</v>
      </c>
      <c r="R42" s="5">
        <v>-5.7999999999999996E-3</v>
      </c>
      <c r="S42" s="4">
        <v>3131505</v>
      </c>
      <c r="T42" s="4">
        <f t="shared" si="2"/>
        <v>2229814.5</v>
      </c>
      <c r="U42" s="4">
        <f t="shared" si="3"/>
        <v>1303748</v>
      </c>
    </row>
    <row r="43" spans="1:21" x14ac:dyDescent="0.2">
      <c r="A43" s="16" t="s">
        <v>195</v>
      </c>
      <c r="B43" s="4">
        <v>112500</v>
      </c>
      <c r="C43" s="4">
        <v>396987</v>
      </c>
      <c r="D43" s="4">
        <v>-284487</v>
      </c>
      <c r="E43" s="4">
        <v>-19696510000</v>
      </c>
      <c r="F43" s="4">
        <f t="shared" si="0"/>
        <v>-602250423749</v>
      </c>
      <c r="R43" s="5">
        <v>-0.01</v>
      </c>
      <c r="S43" s="4">
        <v>1624542</v>
      </c>
      <c r="T43" s="4">
        <f t="shared" si="2"/>
        <v>2362865.5</v>
      </c>
      <c r="U43" s="4">
        <f t="shared" si="3"/>
        <v>1303748</v>
      </c>
    </row>
    <row r="44" spans="1:21" x14ac:dyDescent="0.2">
      <c r="A44" s="16" t="s">
        <v>194</v>
      </c>
      <c r="B44" s="4">
        <v>166610</v>
      </c>
      <c r="C44" s="4">
        <v>407152</v>
      </c>
      <c r="D44" s="4">
        <v>-240542</v>
      </c>
      <c r="E44" s="4">
        <v>-16680770000</v>
      </c>
      <c r="F44" s="4">
        <f t="shared" si="0"/>
        <v>-582553913749</v>
      </c>
      <c r="R44" s="5">
        <v>-1.4000000000000002E-3</v>
      </c>
      <c r="S44" s="4">
        <v>1303748</v>
      </c>
      <c r="T44" s="4">
        <f t="shared" si="2"/>
        <v>2651101.5</v>
      </c>
      <c r="U44" s="4">
        <f t="shared" si="3"/>
        <v>1771341</v>
      </c>
    </row>
    <row r="45" spans="1:21" x14ac:dyDescent="0.2">
      <c r="A45" s="16" t="s">
        <v>193</v>
      </c>
      <c r="B45" s="4">
        <v>173300</v>
      </c>
      <c r="C45" s="4">
        <v>1867340</v>
      </c>
      <c r="D45" s="4">
        <v>-1694040</v>
      </c>
      <c r="E45" s="4">
        <v>-117242683749</v>
      </c>
      <c r="F45" s="4">
        <f t="shared" si="0"/>
        <v>-565873143749</v>
      </c>
      <c r="R45" s="5">
        <v>2.8999999999999998E-3</v>
      </c>
      <c r="S45" s="4">
        <v>2961268</v>
      </c>
      <c r="T45" s="4">
        <f t="shared" si="2"/>
        <v>1623583</v>
      </c>
      <c r="U45" s="4">
        <f t="shared" si="3"/>
        <v>1771341</v>
      </c>
    </row>
    <row r="46" spans="1:21" x14ac:dyDescent="0.2">
      <c r="A46" s="16" t="s">
        <v>192</v>
      </c>
      <c r="B46" s="4">
        <v>146100</v>
      </c>
      <c r="C46" s="4">
        <v>663078</v>
      </c>
      <c r="D46" s="4">
        <v>-516978</v>
      </c>
      <c r="E46" s="4">
        <v>-35826950000</v>
      </c>
      <c r="F46" s="4">
        <f t="shared" si="0"/>
        <v>-448630460000</v>
      </c>
      <c r="R46" s="5">
        <v>-0.01</v>
      </c>
      <c r="S46" s="4">
        <v>1771341</v>
      </c>
      <c r="T46" s="4">
        <f t="shared" si="2"/>
        <v>1738048.5</v>
      </c>
      <c r="U46" s="4">
        <f t="shared" si="3"/>
        <v>1733685</v>
      </c>
    </row>
    <row r="47" spans="1:21" x14ac:dyDescent="0.2">
      <c r="A47" s="16" t="s">
        <v>191</v>
      </c>
      <c r="B47" s="4">
        <v>209940</v>
      </c>
      <c r="C47" s="4">
        <v>350110</v>
      </c>
      <c r="D47" s="4">
        <v>-140170</v>
      </c>
      <c r="E47" s="4">
        <v>-9795660000</v>
      </c>
      <c r="F47" s="4">
        <f t="shared" si="0"/>
        <v>-412803510000</v>
      </c>
      <c r="R47" s="5">
        <v>-4.1999999999999997E-3</v>
      </c>
      <c r="S47" s="4">
        <v>2337926</v>
      </c>
      <c r="T47" s="4">
        <f t="shared" si="2"/>
        <v>2016992</v>
      </c>
      <c r="U47" s="4">
        <f t="shared" si="3"/>
        <v>1733685</v>
      </c>
    </row>
    <row r="48" spans="1:21" x14ac:dyDescent="0.2">
      <c r="A48" s="16" t="s">
        <v>190</v>
      </c>
      <c r="B48" s="4">
        <v>237000</v>
      </c>
      <c r="C48" s="4">
        <v>1187654</v>
      </c>
      <c r="D48" s="4">
        <v>-950654</v>
      </c>
      <c r="E48" s="4">
        <v>-66880250000</v>
      </c>
      <c r="F48" s="4">
        <f t="shared" si="0"/>
        <v>-403007850000</v>
      </c>
      <c r="R48" s="5">
        <v>-5.6000000000000008E-3</v>
      </c>
      <c r="S48" s="4">
        <v>2339920</v>
      </c>
      <c r="T48" s="4">
        <f t="shared" si="2"/>
        <v>3172029</v>
      </c>
      <c r="U48" s="4">
        <f t="shared" si="3"/>
        <v>1733685</v>
      </c>
    </row>
    <row r="49" spans="1:21" x14ac:dyDescent="0.2">
      <c r="A49" s="16" t="s">
        <v>189</v>
      </c>
      <c r="B49" s="4">
        <v>1642200</v>
      </c>
      <c r="C49" s="4">
        <v>1111793</v>
      </c>
      <c r="D49" s="4">
        <v>530407</v>
      </c>
      <c r="E49" s="4">
        <v>37887920000</v>
      </c>
      <c r="F49" s="4">
        <f t="shared" si="0"/>
        <v>-336127600000</v>
      </c>
      <c r="R49" s="5">
        <v>2.6200000000000001E-2</v>
      </c>
      <c r="S49" s="4">
        <v>3952659</v>
      </c>
      <c r="T49" s="4">
        <f t="shared" si="2"/>
        <v>2669666</v>
      </c>
      <c r="U49" s="4">
        <f t="shared" si="3"/>
        <v>1733685</v>
      </c>
    </row>
    <row r="50" spans="1:21" x14ac:dyDescent="0.2">
      <c r="A50" s="16" t="s">
        <v>188</v>
      </c>
      <c r="B50" s="4">
        <v>221918</v>
      </c>
      <c r="C50" s="4">
        <v>2182775</v>
      </c>
      <c r="D50" s="4">
        <v>-1960857</v>
      </c>
      <c r="E50" s="4">
        <v>-134716060000</v>
      </c>
      <c r="F50" s="4">
        <f t="shared" si="0"/>
        <v>-374015520000</v>
      </c>
      <c r="R50" s="5">
        <v>3.0000000000000001E-3</v>
      </c>
      <c r="S50" s="4">
        <v>3000746</v>
      </c>
      <c r="T50" s="4">
        <f t="shared" si="2"/>
        <v>1959580</v>
      </c>
      <c r="U50" s="4">
        <f t="shared" si="3"/>
        <v>1475825</v>
      </c>
    </row>
    <row r="51" spans="1:21" x14ac:dyDescent="0.2">
      <c r="A51" s="16" t="s">
        <v>187</v>
      </c>
      <c r="B51" s="4">
        <v>84716</v>
      </c>
      <c r="C51" s="4">
        <v>384300</v>
      </c>
      <c r="D51" s="4">
        <v>-299584</v>
      </c>
      <c r="E51" s="4">
        <v>-20785170000</v>
      </c>
      <c r="F51" s="4">
        <f t="shared" si="0"/>
        <v>-239299460000</v>
      </c>
      <c r="R51" s="5">
        <v>-1.29E-2</v>
      </c>
      <c r="S51" s="4">
        <v>1733685</v>
      </c>
      <c r="T51" s="4">
        <f t="shared" si="2"/>
        <v>1941740</v>
      </c>
      <c r="U51" s="4">
        <f t="shared" si="3"/>
        <v>1138171</v>
      </c>
    </row>
    <row r="52" spans="1:21" x14ac:dyDescent="0.2">
      <c r="A52" s="16" t="s">
        <v>186</v>
      </c>
      <c r="B52" s="4">
        <v>591200</v>
      </c>
      <c r="C52" s="4">
        <v>1244522</v>
      </c>
      <c r="D52" s="4">
        <v>-653322</v>
      </c>
      <c r="E52" s="4">
        <v>-45848440000</v>
      </c>
      <c r="F52" s="4">
        <f t="shared" si="0"/>
        <v>-218514290000</v>
      </c>
      <c r="R52" s="5">
        <v>-1.55E-2</v>
      </c>
      <c r="S52" s="4">
        <v>2835087</v>
      </c>
      <c r="T52" s="4">
        <f t="shared" si="2"/>
        <v>2617333.5</v>
      </c>
      <c r="U52" s="4">
        <f t="shared" si="3"/>
        <v>1138171</v>
      </c>
    </row>
    <row r="53" spans="1:21" x14ac:dyDescent="0.2">
      <c r="A53" s="16" t="s">
        <v>185</v>
      </c>
      <c r="B53" s="4">
        <v>656900</v>
      </c>
      <c r="C53" s="4">
        <v>2087126</v>
      </c>
      <c r="D53" s="4">
        <v>-1430226</v>
      </c>
      <c r="E53" s="4">
        <v>-102147340000</v>
      </c>
      <c r="F53" s="4">
        <f t="shared" si="0"/>
        <v>-172665850000</v>
      </c>
      <c r="R53" s="5">
        <v>-9.7999999999999997E-3</v>
      </c>
      <c r="S53" s="4">
        <v>3421983</v>
      </c>
      <c r="T53" s="4">
        <f t="shared" si="2"/>
        <v>3774013.5</v>
      </c>
      <c r="U53" s="4">
        <f t="shared" si="3"/>
        <v>1138171</v>
      </c>
    </row>
    <row r="54" spans="1:21" x14ac:dyDescent="0.2">
      <c r="A54" s="16" t="s">
        <v>184</v>
      </c>
      <c r="B54" s="4">
        <v>575900</v>
      </c>
      <c r="C54" s="4">
        <v>1089400</v>
      </c>
      <c r="D54" s="4">
        <v>-513500</v>
      </c>
      <c r="E54" s="4">
        <v>-36313790000</v>
      </c>
      <c r="F54" s="4">
        <f t="shared" si="0"/>
        <v>-70518510000</v>
      </c>
      <c r="R54" s="5">
        <v>8.5000000000000006E-3</v>
      </c>
      <c r="S54" s="4">
        <v>2340935</v>
      </c>
      <c r="T54" s="4">
        <f t="shared" si="2"/>
        <v>1951469.5</v>
      </c>
      <c r="U54" s="4">
        <f t="shared" si="3"/>
        <v>1138171</v>
      </c>
    </row>
    <row r="55" spans="1:21" x14ac:dyDescent="0.2">
      <c r="A55" s="16" t="s">
        <v>183</v>
      </c>
      <c r="B55" s="4">
        <v>267600</v>
      </c>
      <c r="C55" s="4">
        <v>481076</v>
      </c>
      <c r="D55" s="4">
        <v>-213476</v>
      </c>
      <c r="E55" s="4">
        <v>-15032400000</v>
      </c>
      <c r="F55" s="4">
        <f t="shared" si="0"/>
        <v>-34204720000</v>
      </c>
      <c r="R55" s="5">
        <v>-2.8000000000000004E-3</v>
      </c>
      <c r="S55" s="4">
        <v>1475825</v>
      </c>
      <c r="T55" s="4">
        <f t="shared" si="2"/>
        <v>1119527.5</v>
      </c>
      <c r="U55" s="4">
        <f t="shared" si="3"/>
        <v>1138171</v>
      </c>
    </row>
    <row r="56" spans="1:21" x14ac:dyDescent="0.2">
      <c r="A56" s="16" t="s">
        <v>182</v>
      </c>
      <c r="B56" s="4">
        <v>421700</v>
      </c>
      <c r="C56" s="4">
        <v>591186</v>
      </c>
      <c r="D56" s="4">
        <v>-169486</v>
      </c>
      <c r="E56" s="4">
        <v>-11949790000</v>
      </c>
      <c r="F56" s="4">
        <f t="shared" si="0"/>
        <v>-19172320000</v>
      </c>
      <c r="R56" s="5">
        <v>1.43E-2</v>
      </c>
      <c r="S56" s="4">
        <v>1138171</v>
      </c>
      <c r="T56" s="4">
        <f t="shared" si="2"/>
        <v>2211018</v>
      </c>
      <c r="U56" s="4">
        <f t="shared" si="3"/>
        <v>1048393</v>
      </c>
    </row>
    <row r="57" spans="1:21" x14ac:dyDescent="0.2">
      <c r="A57" s="16" t="s">
        <v>181</v>
      </c>
      <c r="B57" s="4">
        <v>540137</v>
      </c>
      <c r="C57" s="4">
        <v>698971</v>
      </c>
      <c r="D57" s="4">
        <v>-158834</v>
      </c>
      <c r="E57" s="4">
        <v>-11129620000</v>
      </c>
      <c r="F57" s="4">
        <f t="shared" si="0"/>
        <v>-7222530000</v>
      </c>
      <c r="R57" s="5">
        <v>-1.26E-2</v>
      </c>
      <c r="S57" s="4">
        <v>1694064</v>
      </c>
      <c r="T57" s="4">
        <f t="shared" si="2"/>
        <v>2382499</v>
      </c>
      <c r="U57" s="4">
        <f t="shared" si="3"/>
        <v>1048393</v>
      </c>
    </row>
    <row r="58" spans="1:21" x14ac:dyDescent="0.2">
      <c r="A58" s="16" t="s">
        <v>180</v>
      </c>
      <c r="B58" s="4">
        <v>762800</v>
      </c>
      <c r="C58" s="4">
        <v>1033532</v>
      </c>
      <c r="D58" s="4">
        <v>-270732</v>
      </c>
      <c r="E58" s="4">
        <v>-18965790000</v>
      </c>
      <c r="F58" s="4">
        <f t="shared" si="0"/>
        <v>3907090000</v>
      </c>
      <c r="R58" s="5">
        <v>7.1999999999999998E-3</v>
      </c>
      <c r="S58" s="4">
        <v>2391399</v>
      </c>
      <c r="T58" s="4">
        <f t="shared" si="2"/>
        <v>3123463</v>
      </c>
      <c r="U58" s="4">
        <f t="shared" si="3"/>
        <v>1048393</v>
      </c>
    </row>
    <row r="59" spans="1:21" x14ac:dyDescent="0.2">
      <c r="A59" s="16" t="s">
        <v>179</v>
      </c>
      <c r="B59" s="4">
        <v>1128500</v>
      </c>
      <c r="C59" s="4">
        <v>393172</v>
      </c>
      <c r="D59" s="4">
        <v>735328</v>
      </c>
      <c r="E59" s="4">
        <v>51205380000</v>
      </c>
      <c r="F59" s="4">
        <f t="shared" si="0"/>
        <v>22872880000</v>
      </c>
      <c r="R59" s="5">
        <v>3.5299999999999998E-2</v>
      </c>
      <c r="S59" s="4">
        <v>2338586</v>
      </c>
      <c r="T59" s="4">
        <f t="shared" si="2"/>
        <v>2379992.5</v>
      </c>
      <c r="U59" s="4">
        <f t="shared" si="3"/>
        <v>1048393</v>
      </c>
    </row>
    <row r="60" spans="1:21" x14ac:dyDescent="0.2">
      <c r="A60" s="16" t="s">
        <v>178</v>
      </c>
      <c r="B60" s="4">
        <v>916900</v>
      </c>
      <c r="C60" s="4">
        <v>588712</v>
      </c>
      <c r="D60" s="4">
        <v>328188</v>
      </c>
      <c r="E60" s="4">
        <v>22643530000</v>
      </c>
      <c r="F60" s="4">
        <f t="shared" si="0"/>
        <v>-28332500000</v>
      </c>
      <c r="R60" s="5">
        <v>6.0000000000000001E-3</v>
      </c>
      <c r="S60" s="4">
        <v>2185475</v>
      </c>
      <c r="T60" s="4">
        <f t="shared" si="2"/>
        <v>1235725</v>
      </c>
      <c r="U60" s="4">
        <f t="shared" si="3"/>
        <v>1048393</v>
      </c>
    </row>
    <row r="61" spans="1:21" x14ac:dyDescent="0.2">
      <c r="A61" s="16" t="s">
        <v>177</v>
      </c>
      <c r="B61" s="4">
        <v>319300</v>
      </c>
      <c r="C61" s="4">
        <v>190200</v>
      </c>
      <c r="D61" s="4">
        <v>129100</v>
      </c>
      <c r="E61" s="4">
        <v>8762020000</v>
      </c>
      <c r="F61" s="4">
        <f t="shared" si="0"/>
        <v>-50976030000</v>
      </c>
      <c r="R61" s="5">
        <v>-5.7999999999999996E-3</v>
      </c>
      <c r="S61" s="4">
        <v>1048393</v>
      </c>
      <c r="T61" s="4">
        <f t="shared" si="2"/>
        <v>1579063</v>
      </c>
      <c r="U61" s="4">
        <f t="shared" si="3"/>
        <v>1100884</v>
      </c>
    </row>
    <row r="62" spans="1:21" x14ac:dyDescent="0.2">
      <c r="A62" s="16" t="s">
        <v>176</v>
      </c>
      <c r="B62" s="4">
        <v>582330</v>
      </c>
      <c r="C62" s="4">
        <v>594591</v>
      </c>
      <c r="D62" s="4">
        <v>-12261</v>
      </c>
      <c r="E62" s="4">
        <v>-714910000</v>
      </c>
      <c r="F62" s="4">
        <f t="shared" si="0"/>
        <v>-59738050000</v>
      </c>
      <c r="R62" s="5">
        <v>1.4999999999999999E-2</v>
      </c>
      <c r="S62" s="4">
        <v>1812684</v>
      </c>
      <c r="T62" s="4">
        <f t="shared" si="2"/>
        <v>3347616</v>
      </c>
      <c r="U62" s="4">
        <f t="shared" si="3"/>
        <v>1100884</v>
      </c>
    </row>
    <row r="63" spans="1:21" x14ac:dyDescent="0.2">
      <c r="A63" s="16" t="s">
        <v>175</v>
      </c>
      <c r="B63" s="4">
        <v>1834322</v>
      </c>
      <c r="C63" s="4">
        <v>424910</v>
      </c>
      <c r="D63" s="4">
        <v>1409412</v>
      </c>
      <c r="E63" s="4">
        <v>94348640000</v>
      </c>
      <c r="F63" s="4">
        <f t="shared" si="0"/>
        <v>-59023140000</v>
      </c>
      <c r="R63" s="5">
        <v>-2.8900000000000002E-2</v>
      </c>
      <c r="S63" s="4">
        <v>5207092</v>
      </c>
      <c r="T63" s="4">
        <f t="shared" si="2"/>
        <v>2481782</v>
      </c>
      <c r="U63" s="4">
        <f t="shared" si="3"/>
        <v>1100884</v>
      </c>
    </row>
    <row r="64" spans="1:21" x14ac:dyDescent="0.2">
      <c r="A64" s="16" t="s">
        <v>174</v>
      </c>
      <c r="B64" s="4">
        <v>94370</v>
      </c>
      <c r="C64" s="4">
        <v>429900</v>
      </c>
      <c r="D64" s="4">
        <v>-335530</v>
      </c>
      <c r="E64" s="4">
        <v>-23583680000</v>
      </c>
      <c r="F64" s="4">
        <f t="shared" si="0"/>
        <v>-153371780000</v>
      </c>
      <c r="R64" s="5">
        <v>-1.84E-2</v>
      </c>
      <c r="S64" s="4">
        <v>2427114</v>
      </c>
      <c r="T64" s="4">
        <f t="shared" si="2"/>
        <v>1118023.5</v>
      </c>
      <c r="U64" s="4">
        <f t="shared" si="3"/>
        <v>1100884</v>
      </c>
    </row>
    <row r="65" spans="1:21" x14ac:dyDescent="0.2">
      <c r="A65" s="16" t="s">
        <v>173</v>
      </c>
      <c r="B65" s="4">
        <v>88300</v>
      </c>
      <c r="C65" s="4">
        <v>537044</v>
      </c>
      <c r="D65" s="4">
        <v>-448744</v>
      </c>
      <c r="E65" s="4">
        <v>-31579290000</v>
      </c>
      <c r="F65" s="4">
        <f t="shared" si="0"/>
        <v>-129788100000</v>
      </c>
      <c r="R65" s="5">
        <v>1.5E-3</v>
      </c>
      <c r="S65" s="4">
        <v>1100884</v>
      </c>
      <c r="T65" s="4">
        <f t="shared" si="2"/>
        <v>1876554.5</v>
      </c>
      <c r="U65" s="4">
        <f t="shared" si="3"/>
        <v>1423057</v>
      </c>
    </row>
    <row r="66" spans="1:21" x14ac:dyDescent="0.2">
      <c r="A66" s="16" t="s">
        <v>172</v>
      </c>
      <c r="B66" s="4">
        <v>237780</v>
      </c>
      <c r="C66" s="4">
        <v>1247900</v>
      </c>
      <c r="D66" s="4">
        <v>-1010120</v>
      </c>
      <c r="E66" s="4">
        <v>-71170300000</v>
      </c>
      <c r="F66" s="4">
        <f t="shared" si="0"/>
        <v>-98208810000</v>
      </c>
      <c r="R66" s="5">
        <v>-2.8999999999999998E-2</v>
      </c>
      <c r="S66" s="4">
        <v>2727972</v>
      </c>
      <c r="T66" s="4">
        <f t="shared" si="2"/>
        <v>1602908</v>
      </c>
      <c r="U66" s="4">
        <f t="shared" si="3"/>
        <v>1345442</v>
      </c>
    </row>
    <row r="67" spans="1:21" x14ac:dyDescent="0.2">
      <c r="A67" s="16" t="s">
        <v>171</v>
      </c>
      <c r="B67" s="4">
        <v>1139914</v>
      </c>
      <c r="C67" s="4">
        <v>854459</v>
      </c>
      <c r="D67" s="4">
        <v>285455</v>
      </c>
      <c r="E67" s="4">
        <v>20828050000</v>
      </c>
      <c r="F67" s="4">
        <f t="shared" si="0"/>
        <v>-27038510000</v>
      </c>
      <c r="R67" s="5">
        <v>1.2699999999999999E-2</v>
      </c>
      <c r="S67" s="4">
        <v>2373599</v>
      </c>
      <c r="T67" s="4">
        <f t="shared" si="2"/>
        <v>2568208.5</v>
      </c>
      <c r="U67" s="4">
        <f t="shared" si="3"/>
        <v>1345442</v>
      </c>
    </row>
    <row r="68" spans="1:21" x14ac:dyDescent="0.2">
      <c r="A68" s="16" t="s">
        <v>170</v>
      </c>
      <c r="B68" s="4">
        <v>979018</v>
      </c>
      <c r="C68" s="4">
        <v>1682100</v>
      </c>
      <c r="D68" s="4">
        <v>-703082</v>
      </c>
      <c r="E68" s="4">
        <v>-50733470000</v>
      </c>
      <c r="F68" s="4">
        <f t="shared" si="0"/>
        <v>-47866560000</v>
      </c>
      <c r="R68" s="5">
        <v>-3.3799999999999997E-2</v>
      </c>
      <c r="S68" s="4">
        <v>3908340</v>
      </c>
      <c r="T68" s="4">
        <f t="shared" si="2"/>
        <v>2574548</v>
      </c>
      <c r="U68" s="4">
        <f t="shared" si="3"/>
        <v>1345442</v>
      </c>
    </row>
    <row r="69" spans="1:21" x14ac:dyDescent="0.2">
      <c r="A69" s="16" t="s">
        <v>169</v>
      </c>
      <c r="B69" s="4">
        <v>612492</v>
      </c>
      <c r="C69" s="4">
        <v>957105</v>
      </c>
      <c r="D69" s="4">
        <v>-344613</v>
      </c>
      <c r="E69" s="4">
        <v>-25244650000</v>
      </c>
      <c r="F69" s="4">
        <f t="shared" si="0"/>
        <v>2866910000</v>
      </c>
      <c r="R69" s="5">
        <v>-1.2E-2</v>
      </c>
      <c r="S69" s="4">
        <v>2574510</v>
      </c>
      <c r="T69" s="4">
        <f t="shared" si="2"/>
        <v>1250947.5</v>
      </c>
      <c r="U69" s="4">
        <f t="shared" si="3"/>
        <v>1135163</v>
      </c>
    </row>
    <row r="70" spans="1:21" x14ac:dyDescent="0.2">
      <c r="A70" s="16" t="s">
        <v>168</v>
      </c>
      <c r="B70" s="4">
        <v>499136</v>
      </c>
      <c r="C70" s="4">
        <v>401574</v>
      </c>
      <c r="D70" s="4">
        <v>97562</v>
      </c>
      <c r="E70" s="4">
        <v>7441020000</v>
      </c>
      <c r="F70" s="4">
        <f t="shared" si="0"/>
        <v>28111560000</v>
      </c>
      <c r="R70" s="5">
        <v>-5.3E-3</v>
      </c>
      <c r="S70" s="4">
        <v>1423057</v>
      </c>
      <c r="T70" s="4">
        <f t="shared" si="2"/>
        <v>1670237.5</v>
      </c>
      <c r="U70" s="4">
        <f t="shared" si="3"/>
        <v>1025137</v>
      </c>
    </row>
    <row r="71" spans="1:21" x14ac:dyDescent="0.2">
      <c r="A71" s="16" t="s">
        <v>167</v>
      </c>
      <c r="B71" s="4">
        <v>303350</v>
      </c>
      <c r="C71" s="4">
        <v>105351</v>
      </c>
      <c r="D71" s="4">
        <v>197999</v>
      </c>
      <c r="E71" s="4">
        <v>14882280000</v>
      </c>
      <c r="F71" s="4">
        <f t="shared" si="0"/>
        <v>20670540000</v>
      </c>
      <c r="R71" s="5">
        <v>-7.9000000000000008E-3</v>
      </c>
      <c r="S71" s="4">
        <v>1345442</v>
      </c>
      <c r="T71" s="4">
        <f>AVERAGE(S72,S81)</f>
        <v>1324475.5</v>
      </c>
      <c r="U71" s="4">
        <f t="shared" si="3"/>
        <v>832217</v>
      </c>
    </row>
    <row r="72" spans="1:21" x14ac:dyDescent="0.2">
      <c r="A72" s="16" t="s">
        <v>166</v>
      </c>
      <c r="B72" s="4">
        <v>127479</v>
      </c>
      <c r="C72" s="4">
        <v>194306</v>
      </c>
      <c r="D72" s="4">
        <v>-66827</v>
      </c>
      <c r="E72" s="4">
        <v>-5050350000</v>
      </c>
      <c r="F72" s="4">
        <f t="shared" si="0"/>
        <v>5788260000</v>
      </c>
      <c r="R72" s="5">
        <v>4.0000000000000001E-3</v>
      </c>
      <c r="S72" s="4">
        <v>1488140</v>
      </c>
      <c r="U72" s="4">
        <f t="shared" si="3"/>
        <v>832217</v>
      </c>
    </row>
    <row r="73" spans="1:21" x14ac:dyDescent="0.2">
      <c r="A73" s="16" t="s">
        <v>165</v>
      </c>
      <c r="B73" s="4">
        <v>148500</v>
      </c>
      <c r="C73" s="4">
        <v>355200</v>
      </c>
      <c r="D73" s="4">
        <v>-206700</v>
      </c>
      <c r="E73" s="4">
        <v>-15489580000</v>
      </c>
      <c r="F73" s="4">
        <f t="shared" si="0"/>
        <v>10838610000</v>
      </c>
      <c r="R73" s="5">
        <v>1.4800000000000001E-2</v>
      </c>
      <c r="S73" s="4">
        <v>2536450</v>
      </c>
      <c r="U73" s="4">
        <f t="shared" ref="U73:U75" si="4">MIN(S74:S78)</f>
        <v>832217</v>
      </c>
    </row>
    <row r="74" spans="1:21" x14ac:dyDescent="0.2">
      <c r="A74" s="16" t="s">
        <v>164</v>
      </c>
      <c r="B74" s="4">
        <v>151900</v>
      </c>
      <c r="C74" s="4">
        <v>237093</v>
      </c>
      <c r="D74" s="4">
        <v>-85193</v>
      </c>
      <c r="E74" s="4">
        <v>-6318980000</v>
      </c>
      <c r="F74" s="4">
        <f t="shared" si="0"/>
        <v>26328190000</v>
      </c>
      <c r="R74" s="5">
        <v>0</v>
      </c>
      <c r="S74" s="4">
        <v>1135163</v>
      </c>
      <c r="U74" s="4">
        <f t="shared" si="4"/>
        <v>832217</v>
      </c>
    </row>
    <row r="75" spans="1:21" x14ac:dyDescent="0.2">
      <c r="A75" s="16" t="s">
        <v>163</v>
      </c>
      <c r="B75" s="4">
        <v>36322</v>
      </c>
      <c r="C75" s="4">
        <v>155427</v>
      </c>
      <c r="D75" s="4">
        <v>-119105</v>
      </c>
      <c r="E75" s="4">
        <v>-8879610000</v>
      </c>
      <c r="F75" s="4">
        <f t="shared" si="0"/>
        <v>32647170000</v>
      </c>
      <c r="R75" s="5">
        <v>9.4999999999999998E-3</v>
      </c>
      <c r="S75" s="4">
        <v>1025137</v>
      </c>
      <c r="U75" s="4">
        <f t="shared" si="4"/>
        <v>832217</v>
      </c>
    </row>
    <row r="76" spans="1:21" x14ac:dyDescent="0.2">
      <c r="A76" s="16" t="s">
        <v>162</v>
      </c>
      <c r="B76" s="4">
        <v>21500</v>
      </c>
      <c r="C76" s="4">
        <v>243306</v>
      </c>
      <c r="D76" s="4">
        <v>-221806</v>
      </c>
      <c r="E76" s="4">
        <v>-16390940000</v>
      </c>
      <c r="F76" s="4">
        <f t="shared" si="0"/>
        <v>41526780000</v>
      </c>
      <c r="R76" s="5">
        <v>-6.7000000000000002E-3</v>
      </c>
      <c r="S76" s="4">
        <v>832217</v>
      </c>
      <c r="U76" s="4">
        <f>MIN(S77:S81)</f>
        <v>1078838</v>
      </c>
    </row>
    <row r="77" spans="1:21" x14ac:dyDescent="0.2">
      <c r="A77" s="16" t="s">
        <v>161</v>
      </c>
      <c r="B77" s="4">
        <v>657000</v>
      </c>
      <c r="C77" s="4">
        <v>21500</v>
      </c>
      <c r="D77" s="4">
        <v>635500</v>
      </c>
      <c r="E77" s="4">
        <v>46875780000</v>
      </c>
      <c r="F77" s="4">
        <f t="shared" si="0"/>
        <v>57917720000</v>
      </c>
      <c r="R77" s="5">
        <v>2.07E-2</v>
      </c>
      <c r="S77" s="4">
        <v>1228077</v>
      </c>
    </row>
    <row r="78" spans="1:21" x14ac:dyDescent="0.2">
      <c r="A78" s="16" t="s">
        <v>160</v>
      </c>
      <c r="B78" s="4">
        <v>201070</v>
      </c>
      <c r="C78" s="4">
        <v>810048</v>
      </c>
      <c r="D78" s="4">
        <v>-608978</v>
      </c>
      <c r="E78" s="4">
        <v>-44818030000</v>
      </c>
      <c r="F78" s="4">
        <f t="shared" si="0"/>
        <v>11041940000</v>
      </c>
      <c r="R78" s="5">
        <v>-2.2799999999999997E-2</v>
      </c>
      <c r="S78" s="4">
        <v>2574586</v>
      </c>
    </row>
    <row r="79" spans="1:21" x14ac:dyDescent="0.2">
      <c r="A79" s="16" t="s">
        <v>159</v>
      </c>
      <c r="B79" s="4">
        <v>464801</v>
      </c>
      <c r="C79" s="4">
        <v>218919</v>
      </c>
      <c r="D79" s="4">
        <v>245882</v>
      </c>
      <c r="E79" s="4">
        <v>18265760000</v>
      </c>
      <c r="F79" s="4">
        <f t="shared" si="0"/>
        <v>55859970000</v>
      </c>
      <c r="R79" s="5">
        <v>5.5000000000000005E-3</v>
      </c>
      <c r="S79" s="4">
        <v>1078838</v>
      </c>
    </row>
    <row r="80" spans="1:21" x14ac:dyDescent="0.2">
      <c r="A80" s="16" t="s">
        <v>158</v>
      </c>
      <c r="B80" s="4">
        <v>322850</v>
      </c>
      <c r="C80" s="4">
        <v>199734</v>
      </c>
      <c r="D80" s="4">
        <v>123116</v>
      </c>
      <c r="E80" s="4">
        <v>9100660000</v>
      </c>
      <c r="F80" s="4">
        <f>E80+F81</f>
        <v>37594210000</v>
      </c>
      <c r="R80" s="5">
        <v>-2.1099999999999997E-2</v>
      </c>
      <c r="S80" s="4">
        <v>1995033</v>
      </c>
    </row>
    <row r="81" spans="1:22" x14ac:dyDescent="0.2">
      <c r="A81" s="16" t="s">
        <v>157</v>
      </c>
      <c r="B81" s="4">
        <v>491044</v>
      </c>
      <c r="C81" s="4">
        <v>112584</v>
      </c>
      <c r="D81" s="4">
        <v>378460</v>
      </c>
      <c r="E81" s="4">
        <v>28493550000</v>
      </c>
      <c r="F81" s="4">
        <f>E81</f>
        <v>28493550000</v>
      </c>
      <c r="R81" s="5">
        <v>1.89E-2</v>
      </c>
      <c r="S81" s="4">
        <v>1160811</v>
      </c>
    </row>
    <row r="82" spans="1:22" x14ac:dyDescent="0.2">
      <c r="A82" s="2"/>
      <c r="B82" s="4"/>
      <c r="C82" s="4"/>
      <c r="D82" s="4"/>
      <c r="E82" s="4"/>
      <c r="F82" s="4">
        <f>E82</f>
        <v>0</v>
      </c>
      <c r="G82" s="4"/>
      <c r="H82" s="4"/>
      <c r="I82" s="4"/>
      <c r="J82" s="4"/>
      <c r="K82" s="4"/>
      <c r="L82" s="4"/>
      <c r="M82" s="4"/>
      <c r="N82" s="4"/>
      <c r="O82" s="4"/>
      <c r="P82" s="4"/>
      <c r="Q82" s="4"/>
      <c r="R82" s="4"/>
      <c r="S82" s="4"/>
      <c r="T82" s="5"/>
      <c r="U82" s="5"/>
      <c r="V82" s="5"/>
    </row>
    <row r="83" spans="1:22" x14ac:dyDescent="0.2">
      <c r="A83" s="2"/>
      <c r="B83" s="4"/>
      <c r="C83" s="4"/>
      <c r="D83" s="4"/>
      <c r="E83" s="4"/>
      <c r="F83" s="4"/>
      <c r="G83" s="4"/>
      <c r="H83" s="4"/>
      <c r="I83" s="4"/>
      <c r="J83" s="4"/>
      <c r="K83" s="4"/>
      <c r="L83" s="4"/>
      <c r="M83" s="4"/>
      <c r="N83" s="4"/>
      <c r="O83" s="4"/>
      <c r="P83" s="4"/>
      <c r="Q83" s="4"/>
      <c r="R83" s="4"/>
      <c r="S83" s="4"/>
      <c r="T83" s="5"/>
      <c r="U83" s="5"/>
      <c r="V83" s="5"/>
    </row>
    <row r="84" spans="1:22" x14ac:dyDescent="0.2">
      <c r="A84" s="2"/>
      <c r="B84" s="4"/>
      <c r="C84" s="4"/>
      <c r="D84" s="4"/>
      <c r="E84" s="4"/>
      <c r="F84" s="4"/>
      <c r="G84" s="4"/>
      <c r="H84" s="4"/>
      <c r="I84" s="4"/>
      <c r="J84" s="4"/>
      <c r="K84" s="4"/>
      <c r="L84" s="4"/>
      <c r="M84" s="4"/>
      <c r="N84" s="4"/>
      <c r="O84" s="4"/>
      <c r="P84" s="4"/>
      <c r="Q84" s="4"/>
      <c r="R84" s="4"/>
      <c r="S84" s="4"/>
      <c r="T84" s="5"/>
      <c r="U84" s="5"/>
      <c r="V84" s="5"/>
    </row>
    <row r="85" spans="1:22" x14ac:dyDescent="0.2">
      <c r="A85" s="2"/>
      <c r="B85" s="4"/>
      <c r="C85" s="4"/>
      <c r="D85" s="4"/>
      <c r="E85" s="4"/>
      <c r="F85" s="4"/>
      <c r="G85" s="4"/>
      <c r="H85" s="4"/>
      <c r="I85" s="4"/>
      <c r="J85" s="4"/>
      <c r="K85" s="4"/>
      <c r="L85" s="4"/>
      <c r="M85" s="4"/>
      <c r="N85" s="4"/>
      <c r="O85" s="4"/>
      <c r="P85" s="4"/>
      <c r="Q85" s="4"/>
      <c r="R85" s="4"/>
      <c r="S85" s="4"/>
      <c r="T85" s="5"/>
      <c r="U85" s="5"/>
      <c r="V85" s="5"/>
    </row>
    <row r="86" spans="1:22" x14ac:dyDescent="0.2">
      <c r="A86" s="2"/>
      <c r="B86" s="4"/>
      <c r="C86" s="4"/>
      <c r="D86" s="4"/>
      <c r="E86" s="4"/>
      <c r="F86" s="4"/>
      <c r="G86" s="4"/>
      <c r="H86" s="4"/>
      <c r="I86" s="4"/>
      <c r="J86" s="4"/>
      <c r="K86" s="4"/>
      <c r="L86" s="4"/>
      <c r="M86" s="4"/>
      <c r="N86" s="4"/>
      <c r="O86" s="4"/>
      <c r="P86" s="4"/>
      <c r="Q86" s="4"/>
      <c r="R86" s="4"/>
      <c r="S86" s="4"/>
      <c r="T86" s="5"/>
      <c r="U86" s="5"/>
      <c r="V86" s="5"/>
    </row>
    <row r="87" spans="1:22" x14ac:dyDescent="0.2">
      <c r="A87" s="2"/>
      <c r="B87" s="4"/>
      <c r="C87" s="4"/>
      <c r="D87" s="4"/>
      <c r="E87" s="4"/>
      <c r="F87" s="4"/>
      <c r="G87" s="4"/>
      <c r="H87" s="4"/>
      <c r="I87" s="4"/>
      <c r="J87" s="4"/>
      <c r="K87" s="4"/>
      <c r="L87" s="4"/>
      <c r="M87" s="4"/>
      <c r="N87" s="4"/>
      <c r="O87" s="4"/>
      <c r="P87" s="4"/>
      <c r="Q87" s="4"/>
      <c r="R87" s="4"/>
      <c r="S87" s="4"/>
      <c r="T87" s="5"/>
      <c r="U87" s="5"/>
      <c r="V87" s="5"/>
    </row>
    <row r="88" spans="1:22" x14ac:dyDescent="0.2">
      <c r="A88" s="2"/>
      <c r="B88" s="4"/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5"/>
      <c r="U88" s="5"/>
      <c r="V88" s="5"/>
    </row>
    <row r="89" spans="1:22" x14ac:dyDescent="0.2">
      <c r="A89" s="2"/>
      <c r="B89" s="4"/>
      <c r="C89" s="4"/>
      <c r="D89" s="4"/>
      <c r="E89" s="4"/>
      <c r="F89" s="4"/>
      <c r="G89" s="4"/>
      <c r="H89" s="4"/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  <c r="T89" s="5"/>
      <c r="U89" s="5"/>
      <c r="V89" s="5"/>
    </row>
    <row r="90" spans="1:22" x14ac:dyDescent="0.2">
      <c r="A90" s="2"/>
      <c r="B90" s="4"/>
      <c r="C90" s="4"/>
      <c r="D90" s="4"/>
      <c r="E90" s="4"/>
      <c r="F90" s="4"/>
      <c r="G90" s="4"/>
      <c r="H90" s="4"/>
      <c r="I90" s="4"/>
      <c r="J90" s="4"/>
      <c r="K90" s="4"/>
      <c r="L90" s="4"/>
      <c r="M90" s="4"/>
      <c r="N90" s="4"/>
      <c r="O90" s="4"/>
      <c r="P90" s="4"/>
      <c r="Q90" s="4"/>
      <c r="R90" s="4"/>
      <c r="S90" s="4"/>
      <c r="T90" s="5"/>
      <c r="U90" s="5"/>
      <c r="V90" s="5"/>
    </row>
    <row r="91" spans="1:22" x14ac:dyDescent="0.2">
      <c r="A91" s="2"/>
      <c r="B91" s="4"/>
      <c r="C91" s="4"/>
      <c r="D91" s="4"/>
      <c r="E91" s="4"/>
      <c r="F91" s="4"/>
      <c r="G91" s="4"/>
      <c r="H91" s="4"/>
      <c r="I91" s="4"/>
      <c r="J91" s="4"/>
      <c r="K91" s="4"/>
      <c r="L91" s="4"/>
      <c r="M91" s="4"/>
      <c r="N91" s="4"/>
      <c r="O91" s="4"/>
      <c r="P91" s="4"/>
      <c r="Q91" s="4"/>
      <c r="R91" s="4"/>
      <c r="S91" s="4"/>
      <c r="T91" s="5"/>
      <c r="U91" s="5"/>
      <c r="V91" s="5"/>
    </row>
    <row r="92" spans="1:22" x14ac:dyDescent="0.2">
      <c r="A92" s="6"/>
      <c r="B92" s="4"/>
      <c r="C92" s="4"/>
      <c r="D92" s="4"/>
      <c r="E92" s="4"/>
      <c r="F92" s="4"/>
      <c r="G92" s="4"/>
      <c r="H92" s="4"/>
      <c r="I92" s="4"/>
      <c r="J92" s="4"/>
      <c r="K92" s="4"/>
      <c r="L92" s="4"/>
      <c r="M92" s="4"/>
      <c r="N92" s="4"/>
      <c r="O92" s="4"/>
      <c r="P92" s="4"/>
      <c r="Q92" s="4"/>
      <c r="R92" s="4"/>
      <c r="S92" s="4"/>
      <c r="T92" s="5"/>
      <c r="U92" s="5"/>
      <c r="V92" s="5"/>
    </row>
    <row r="93" spans="1:22" x14ac:dyDescent="0.2">
      <c r="A93" s="6"/>
      <c r="B93" s="4"/>
      <c r="C93" s="4"/>
      <c r="D93" s="4"/>
      <c r="E93" s="4"/>
      <c r="F93" s="4"/>
      <c r="G93" s="4"/>
      <c r="H93" s="4"/>
      <c r="I93" s="4"/>
      <c r="J93" s="4"/>
      <c r="K93" s="4"/>
      <c r="L93" s="4"/>
      <c r="M93" s="4"/>
      <c r="N93" s="4"/>
      <c r="O93" s="4"/>
      <c r="P93" s="4"/>
      <c r="Q93" s="4"/>
      <c r="R93" s="4"/>
      <c r="S93" s="4"/>
      <c r="T93" s="5"/>
      <c r="U93" s="5"/>
      <c r="V93" s="5"/>
    </row>
    <row r="94" spans="1:22" x14ac:dyDescent="0.2">
      <c r="A94" s="6"/>
      <c r="B94" s="4"/>
      <c r="C94" s="4"/>
      <c r="D94" s="4"/>
      <c r="E94" s="4"/>
      <c r="F94" s="4"/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5"/>
      <c r="U94" s="5"/>
      <c r="V94" s="5"/>
    </row>
    <row r="95" spans="1:22" x14ac:dyDescent="0.2">
      <c r="A95" s="6"/>
      <c r="B95" s="4"/>
      <c r="C95" s="4"/>
      <c r="D95" s="4"/>
      <c r="E95" s="4"/>
      <c r="F95" s="4"/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5"/>
      <c r="U95" s="5"/>
      <c r="V95" s="5"/>
    </row>
    <row r="96" spans="1:22" x14ac:dyDescent="0.2">
      <c r="A96" s="6"/>
      <c r="B96" s="4"/>
      <c r="C96" s="4"/>
      <c r="D96" s="4"/>
      <c r="E96" s="4"/>
      <c r="F96" s="4"/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5"/>
      <c r="U96" s="5"/>
      <c r="V96" s="5"/>
    </row>
    <row r="97" spans="1:22" x14ac:dyDescent="0.2">
      <c r="A97" s="6"/>
      <c r="B97" s="4"/>
      <c r="C97" s="4"/>
      <c r="D97" s="4"/>
      <c r="E97" s="4"/>
      <c r="F97" s="4"/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5"/>
      <c r="U97" s="5"/>
      <c r="V97" s="5"/>
    </row>
    <row r="98" spans="1:22" x14ac:dyDescent="0.2">
      <c r="A98" s="6"/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5"/>
      <c r="U98" s="5"/>
      <c r="V98" s="5"/>
    </row>
    <row r="99" spans="1:22" x14ac:dyDescent="0.2">
      <c r="A99" s="6"/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5"/>
      <c r="U99" s="5"/>
      <c r="V99" s="5"/>
    </row>
    <row r="100" spans="1:22" x14ac:dyDescent="0.2">
      <c r="A100" s="6"/>
      <c r="B100" s="4"/>
      <c r="C100" s="4"/>
      <c r="D100" s="4"/>
      <c r="E100" s="4"/>
      <c r="F100" s="4"/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5"/>
      <c r="U100" s="5"/>
      <c r="V100" s="5"/>
    </row>
    <row r="101" spans="1:22" x14ac:dyDescent="0.2">
      <c r="A101" s="6"/>
      <c r="B101" s="4"/>
      <c r="C101" s="4"/>
      <c r="D101" s="4"/>
      <c r="E101" s="4"/>
      <c r="F101" s="4"/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5"/>
      <c r="U101" s="5"/>
      <c r="V101" s="5"/>
    </row>
    <row r="102" spans="1:22" x14ac:dyDescent="0.2">
      <c r="A102" s="2"/>
      <c r="B102" s="4"/>
      <c r="C102" s="4"/>
      <c r="D102" s="4"/>
      <c r="E102" s="4"/>
      <c r="F102" s="4"/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5"/>
      <c r="U102" s="5"/>
      <c r="V102" s="5"/>
    </row>
    <row r="103" spans="1:22" x14ac:dyDescent="0.2">
      <c r="A103" s="2"/>
      <c r="B103" s="4"/>
      <c r="C103" s="4"/>
      <c r="D103" s="4"/>
      <c r="E103" s="4"/>
      <c r="F103" s="4"/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5"/>
      <c r="U103" s="5"/>
      <c r="V103" s="5"/>
    </row>
    <row r="104" spans="1:22" x14ac:dyDescent="0.2">
      <c r="A104" s="6"/>
      <c r="B104" s="4"/>
      <c r="C104" s="4"/>
      <c r="D104" s="4"/>
      <c r="E104" s="4"/>
      <c r="F104" s="4"/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5"/>
      <c r="U104" s="5"/>
      <c r="V104" s="5"/>
    </row>
    <row r="105" spans="1:22" x14ac:dyDescent="0.2">
      <c r="A105" s="6"/>
      <c r="B105" s="4"/>
      <c r="C105" s="4"/>
      <c r="D105" s="4"/>
      <c r="E105" s="4"/>
      <c r="F105" s="4"/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5"/>
      <c r="U105" s="5"/>
      <c r="V105" s="5"/>
    </row>
    <row r="106" spans="1:22" x14ac:dyDescent="0.2">
      <c r="A106" s="6"/>
      <c r="B106" s="4"/>
      <c r="C106" s="4"/>
      <c r="D106" s="4"/>
      <c r="E106" s="4"/>
      <c r="F106" s="4"/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5"/>
      <c r="U106" s="5"/>
      <c r="V106" s="5"/>
    </row>
    <row r="107" spans="1:22" x14ac:dyDescent="0.2">
      <c r="A107" s="6"/>
      <c r="B107" s="4"/>
      <c r="C107" s="4"/>
      <c r="D107" s="4"/>
      <c r="E107" s="4"/>
      <c r="F107" s="4"/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5"/>
      <c r="U107" s="5"/>
      <c r="V107" s="5"/>
    </row>
    <row r="108" spans="1:22" x14ac:dyDescent="0.2">
      <c r="A108" s="6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5"/>
      <c r="U108" s="5"/>
      <c r="V108" s="5"/>
    </row>
    <row r="109" spans="1:22" x14ac:dyDescent="0.2">
      <c r="A109" s="6"/>
      <c r="B109" s="4"/>
      <c r="C109" s="4"/>
      <c r="D109" s="4"/>
      <c r="E109" s="4"/>
      <c r="F109" s="4"/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5"/>
      <c r="U109" s="5"/>
      <c r="V109" s="5"/>
    </row>
    <row r="110" spans="1:22" x14ac:dyDescent="0.2">
      <c r="A110" s="6"/>
      <c r="B110" s="4"/>
      <c r="C110" s="4"/>
      <c r="D110" s="4"/>
      <c r="E110" s="4"/>
      <c r="F110" s="4"/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5"/>
      <c r="U110" s="5"/>
      <c r="V110" s="5"/>
    </row>
    <row r="111" spans="1:22" x14ac:dyDescent="0.2">
      <c r="A111" s="6"/>
      <c r="B111" s="4"/>
      <c r="C111" s="4"/>
      <c r="D111" s="4"/>
      <c r="E111" s="4"/>
      <c r="F111" s="4"/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5"/>
      <c r="U111" s="5"/>
      <c r="V111" s="5"/>
    </row>
    <row r="112" spans="1:22" x14ac:dyDescent="0.2">
      <c r="A112" s="6"/>
      <c r="B112" s="4"/>
      <c r="C112" s="4"/>
      <c r="D112" s="4"/>
      <c r="E112" s="4"/>
      <c r="F112" s="4"/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5"/>
      <c r="U112" s="5"/>
      <c r="V112" s="5"/>
    </row>
    <row r="113" spans="1:22" x14ac:dyDescent="0.2">
      <c r="A113" s="6"/>
      <c r="B113" s="4"/>
      <c r="C113" s="4"/>
      <c r="D113" s="4"/>
      <c r="E113" s="4"/>
      <c r="F113" s="4"/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5"/>
      <c r="U113" s="5"/>
      <c r="V113" s="5"/>
    </row>
    <row r="114" spans="1:22" x14ac:dyDescent="0.2">
      <c r="A114" s="6"/>
      <c r="B114" s="4"/>
      <c r="C114" s="4"/>
      <c r="D114" s="4"/>
      <c r="E114" s="4"/>
      <c r="F114" s="4"/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5"/>
      <c r="U114" s="5"/>
      <c r="V114" s="5"/>
    </row>
    <row r="115" spans="1:22" x14ac:dyDescent="0.2">
      <c r="A115" s="6"/>
      <c r="B115" s="4"/>
      <c r="C115" s="4"/>
      <c r="D115" s="4"/>
      <c r="E115" s="4"/>
      <c r="F115" s="4"/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5"/>
      <c r="U115" s="5"/>
      <c r="V115" s="5"/>
    </row>
    <row r="116" spans="1:22" x14ac:dyDescent="0.2">
      <c r="A116" s="6"/>
      <c r="B116" s="4"/>
      <c r="C116" s="4"/>
      <c r="D116" s="4"/>
      <c r="E116" s="4"/>
      <c r="F116" s="4"/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5"/>
      <c r="U116" s="5"/>
      <c r="V116" s="5"/>
    </row>
    <row r="117" spans="1:22" x14ac:dyDescent="0.2">
      <c r="A117" s="2"/>
      <c r="B117" s="4"/>
      <c r="C117" s="4"/>
      <c r="D117" s="4"/>
      <c r="E117" s="4"/>
      <c r="F117" s="4"/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5"/>
      <c r="U117" s="5"/>
      <c r="V117" s="5"/>
    </row>
    <row r="118" spans="1:22" x14ac:dyDescent="0.2">
      <c r="A118" s="2"/>
      <c r="B118" s="4"/>
      <c r="C118" s="4"/>
      <c r="D118" s="4"/>
      <c r="E118" s="4"/>
      <c r="F118" s="4"/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5"/>
      <c r="U118" s="5"/>
      <c r="V118" s="5"/>
    </row>
    <row r="119" spans="1:22" x14ac:dyDescent="0.2">
      <c r="A119" s="2"/>
      <c r="B119" s="4"/>
      <c r="C119" s="4"/>
      <c r="D119" s="4"/>
      <c r="E119" s="4"/>
      <c r="F119" s="4"/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5"/>
      <c r="U119" s="5"/>
      <c r="V119" s="5"/>
    </row>
    <row r="120" spans="1:22" x14ac:dyDescent="0.2">
      <c r="A120" s="2"/>
      <c r="B120" s="4"/>
      <c r="C120" s="4"/>
      <c r="D120" s="4"/>
      <c r="E120" s="4"/>
      <c r="F120" s="4"/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5"/>
      <c r="U120" s="5"/>
      <c r="V120" s="5"/>
    </row>
    <row r="121" spans="1:22" x14ac:dyDescent="0.2">
      <c r="A121" s="2"/>
      <c r="B121" s="4"/>
      <c r="C121" s="4"/>
      <c r="D121" s="4"/>
      <c r="E121" s="4"/>
      <c r="F121" s="4"/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5"/>
      <c r="U121" s="5"/>
      <c r="V121" s="5"/>
    </row>
    <row r="122" spans="1:22" x14ac:dyDescent="0.2">
      <c r="A122" s="2"/>
      <c r="B122" s="4"/>
      <c r="C122" s="4"/>
      <c r="D122" s="4"/>
      <c r="E122" s="4"/>
      <c r="F122" s="4"/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5"/>
      <c r="U122" s="5"/>
      <c r="V122" s="5"/>
    </row>
    <row r="123" spans="1:22" x14ac:dyDescent="0.2">
      <c r="A123" s="2"/>
      <c r="B123" s="4"/>
      <c r="C123" s="4"/>
      <c r="D123" s="4"/>
      <c r="E123" s="4"/>
      <c r="F123" s="4"/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5"/>
      <c r="U123" s="5"/>
      <c r="V123" s="5"/>
    </row>
    <row r="124" spans="1:22" x14ac:dyDescent="0.2">
      <c r="A124" s="2"/>
      <c r="B124" s="4"/>
      <c r="C124" s="4"/>
      <c r="D124" s="4"/>
      <c r="E124" s="4"/>
      <c r="F124" s="4"/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5"/>
      <c r="U124" s="5"/>
      <c r="V124" s="5"/>
    </row>
    <row r="125" spans="1:22" x14ac:dyDescent="0.2">
      <c r="A125" s="2"/>
      <c r="B125" s="4"/>
      <c r="C125" s="4"/>
      <c r="D125" s="4"/>
      <c r="E125" s="4"/>
      <c r="F125" s="4"/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5"/>
      <c r="U125" s="5"/>
      <c r="V125" s="5"/>
    </row>
    <row r="126" spans="1:22" x14ac:dyDescent="0.2">
      <c r="A126" s="2"/>
      <c r="B126" s="4"/>
      <c r="C126" s="4"/>
      <c r="D126" s="4"/>
      <c r="E126" s="4"/>
      <c r="F126" s="4"/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5"/>
      <c r="U126" s="5"/>
      <c r="V126" s="5"/>
    </row>
    <row r="127" spans="1:22" x14ac:dyDescent="0.2">
      <c r="A127" s="2"/>
      <c r="B127" s="4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5"/>
      <c r="U127" s="5"/>
      <c r="V127" s="5"/>
    </row>
    <row r="128" spans="1:22" x14ac:dyDescent="0.2">
      <c r="A128" s="2"/>
      <c r="B128" s="4"/>
      <c r="C128" s="4"/>
      <c r="D128" s="4"/>
      <c r="E128" s="4"/>
      <c r="F128" s="4"/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5"/>
      <c r="U128" s="5"/>
      <c r="V128" s="5"/>
    </row>
    <row r="129" spans="1:22" x14ac:dyDescent="0.2">
      <c r="A129" s="2"/>
      <c r="B129" s="4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5"/>
      <c r="U129" s="5"/>
      <c r="V129" s="5"/>
    </row>
    <row r="130" spans="1:22" x14ac:dyDescent="0.2">
      <c r="A130" s="2"/>
      <c r="B130" s="4"/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5"/>
      <c r="U130" s="5"/>
      <c r="V130" s="5"/>
    </row>
    <row r="131" spans="1:22" x14ac:dyDescent="0.2">
      <c r="A131" s="2"/>
      <c r="B131" s="4"/>
      <c r="C131" s="4"/>
      <c r="D131" s="4"/>
      <c r="E131" s="4"/>
      <c r="F131" s="4"/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5"/>
      <c r="U131" s="5"/>
      <c r="V131" s="5"/>
    </row>
    <row r="132" spans="1:22" x14ac:dyDescent="0.2">
      <c r="A132" s="2"/>
      <c r="B132" s="4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5"/>
      <c r="U132" s="5"/>
      <c r="V132" s="5"/>
    </row>
    <row r="133" spans="1:22" x14ac:dyDescent="0.2">
      <c r="A133" s="2"/>
      <c r="B133" s="4"/>
      <c r="C133" s="4"/>
      <c r="D133" s="4"/>
      <c r="E133" s="4"/>
      <c r="F133" s="4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5"/>
    </row>
    <row r="134" spans="1:22" x14ac:dyDescent="0.2">
      <c r="A134" s="2"/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8"/>
    </row>
    <row r="135" spans="1:22" x14ac:dyDescent="0.2">
      <c r="A135" s="2"/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8"/>
    </row>
    <row r="136" spans="1:22" x14ac:dyDescent="0.2">
      <c r="A136" s="2"/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8"/>
    </row>
    <row r="137" spans="1:22" x14ac:dyDescent="0.2">
      <c r="A137" s="6"/>
      <c r="B137" s="4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5"/>
      <c r="U137" s="5"/>
      <c r="V137" s="8"/>
    </row>
    <row r="138" spans="1:22" x14ac:dyDescent="0.2">
      <c r="A138" s="6"/>
      <c r="B138" s="4"/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5"/>
      <c r="U138" s="5"/>
      <c r="V138" s="8"/>
    </row>
    <row r="139" spans="1:22" x14ac:dyDescent="0.2">
      <c r="A139" s="6"/>
      <c r="B139" s="4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5"/>
      <c r="U139" s="5"/>
      <c r="V139" s="8"/>
    </row>
    <row r="140" spans="1:22" x14ac:dyDescent="0.2">
      <c r="A140" s="6"/>
      <c r="B140" s="4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5"/>
      <c r="U140" s="5"/>
      <c r="V140" s="8"/>
    </row>
    <row r="141" spans="1:22" x14ac:dyDescent="0.2">
      <c r="A141" s="6"/>
      <c r="B141" s="4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5"/>
      <c r="U141" s="5"/>
      <c r="V141" s="8"/>
    </row>
    <row r="142" spans="1:22" x14ac:dyDescent="0.2">
      <c r="A142" s="2"/>
      <c r="B142" s="4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5"/>
      <c r="U142" s="5"/>
      <c r="V142" s="8"/>
    </row>
    <row r="143" spans="1:22" x14ac:dyDescent="0.2">
      <c r="A143" s="2"/>
      <c r="B143" s="4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5"/>
      <c r="U143" s="5"/>
      <c r="V143" s="8"/>
    </row>
    <row r="144" spans="1:22" x14ac:dyDescent="0.2">
      <c r="A144" s="2"/>
      <c r="B144" s="4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5"/>
      <c r="U144" s="5"/>
      <c r="V144" s="8"/>
    </row>
    <row r="145" spans="1:22" x14ac:dyDescent="0.2">
      <c r="A145" s="2"/>
      <c r="B145" s="4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5"/>
      <c r="U145" s="5"/>
      <c r="V145" s="8"/>
    </row>
    <row r="146" spans="1:22" x14ac:dyDescent="0.2">
      <c r="A146" s="2"/>
      <c r="B146" s="4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5"/>
      <c r="U146" s="5"/>
      <c r="V146" s="8"/>
    </row>
    <row r="172" spans="1:3" x14ac:dyDescent="0.2">
      <c r="A172" t="e" cm="1">
        <f t="array" aca="1" ref="A172" ca="1">INDIRECT("'" &amp; E1 &amp; "'!$A$2:$A$66")</f>
        <v>#REF!</v>
      </c>
      <c r="B172" t="e" cm="1">
        <f t="array" aca="1" ref="B172" ca="1">INDIRECT("'" &amp; E1 &amp; "'!$B$2:$B$66")</f>
        <v>#REF!</v>
      </c>
      <c r="C172" t="e" cm="1">
        <f t="array" aca="1" ref="C172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B7A34C-ED2A-3F42-A5F8-5B1ABFA58097}">
  <sheetPr codeName="Sheet51"/>
  <dimension ref="A1:V172"/>
  <sheetViews>
    <sheetView workbookViewId="0">
      <pane ySplit="2" topLeftCell="A3" activePane="bottomLeft" state="frozen"/>
      <selection activeCell="N24" sqref="N24"/>
      <selection pane="bottomLeft" activeCell="N24" sqref="N24"/>
    </sheetView>
  </sheetViews>
  <sheetFormatPr baseColWidth="10" defaultRowHeight="16" x14ac:dyDescent="0.2"/>
  <cols>
    <col min="1" max="1" width="21.1640625" customWidth="1"/>
    <col min="2" max="2" width="14.1640625" customWidth="1"/>
    <col min="3" max="3" width="14.6640625" customWidth="1"/>
    <col min="4" max="4" width="14.5" customWidth="1"/>
    <col min="5" max="5" width="16.33203125" customWidth="1"/>
    <col min="6" max="6" width="21.5" customWidth="1"/>
    <col min="10" max="10" width="18.33203125" customWidth="1"/>
    <col min="11" max="11" width="16.6640625" customWidth="1"/>
    <col min="18" max="18" width="13" customWidth="1"/>
    <col min="19" max="19" width="15.6640625" customWidth="1"/>
  </cols>
  <sheetData>
    <row r="1" spans="1:22" x14ac:dyDescent="0.2">
      <c r="B1" s="72" t="s">
        <v>5</v>
      </c>
      <c r="C1" s="72"/>
      <c r="D1" s="72"/>
      <c r="E1" s="72"/>
      <c r="F1" s="72"/>
      <c r="G1" s="73" t="s">
        <v>6</v>
      </c>
      <c r="H1" s="73"/>
      <c r="I1" s="73"/>
      <c r="J1" s="73"/>
      <c r="K1" s="73"/>
      <c r="L1" s="74" t="s">
        <v>15</v>
      </c>
      <c r="M1" s="74"/>
      <c r="N1" s="74"/>
      <c r="O1" s="74"/>
      <c r="P1" s="74"/>
      <c r="Q1" s="74"/>
      <c r="R1" s="74"/>
      <c r="S1" s="74"/>
      <c r="T1" s="74"/>
      <c r="U1" s="74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235</v>
      </c>
      <c r="O2" s="1" t="s">
        <v>236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257</v>
      </c>
      <c r="U2" s="1" t="s">
        <v>258</v>
      </c>
      <c r="V2" s="1" t="s">
        <v>237</v>
      </c>
    </row>
    <row r="3" spans="1:22" x14ac:dyDescent="0.2">
      <c r="A3" s="16" t="s">
        <v>294</v>
      </c>
      <c r="B3" s="4">
        <v>5100</v>
      </c>
      <c r="C3" s="4">
        <v>0</v>
      </c>
      <c r="D3" s="4">
        <v>5100</v>
      </c>
      <c r="E3" s="4">
        <v>453900000</v>
      </c>
      <c r="F3" s="4">
        <f t="shared" ref="F3:F79" si="0">E3+F4</f>
        <v>-2128394106</v>
      </c>
      <c r="G3" s="4">
        <v>206000</v>
      </c>
      <c r="H3" s="4">
        <v>52900</v>
      </c>
      <c r="I3" s="4">
        <v>153100</v>
      </c>
      <c r="J3" s="4">
        <v>13666410000</v>
      </c>
      <c r="K3" s="4">
        <f t="shared" ref="K3:K25" si="1">K4+J3</f>
        <v>549406440000</v>
      </c>
      <c r="L3" s="4">
        <v>661</v>
      </c>
      <c r="M3" s="4">
        <v>717</v>
      </c>
      <c r="N3" s="4">
        <v>87</v>
      </c>
      <c r="O3" s="4">
        <v>79</v>
      </c>
      <c r="P3" s="4">
        <v>477600</v>
      </c>
      <c r="Q3" s="4">
        <v>532300</v>
      </c>
      <c r="R3" s="5">
        <v>9.1000000000000004E-3</v>
      </c>
      <c r="S3" s="4">
        <v>1073800</v>
      </c>
      <c r="T3" s="4">
        <f t="shared" ref="T3:T70" si="2">AVERAGE(S4,S13)</f>
        <v>1430197</v>
      </c>
      <c r="U3" s="4">
        <f t="shared" ref="U3:U72" si="3">MIN(S4:S8)</f>
        <v>903660</v>
      </c>
      <c r="V3" s="5">
        <v>2.46E-2</v>
      </c>
    </row>
    <row r="4" spans="1:22" x14ac:dyDescent="0.2">
      <c r="A4" s="16" t="s">
        <v>293</v>
      </c>
      <c r="B4" s="4">
        <v>0</v>
      </c>
      <c r="C4" s="4">
        <v>12100</v>
      </c>
      <c r="D4" s="4">
        <v>-12100</v>
      </c>
      <c r="E4" s="4">
        <v>-1080570000</v>
      </c>
      <c r="F4" s="4">
        <f t="shared" si="0"/>
        <v>-2582294106</v>
      </c>
      <c r="G4" s="4">
        <v>758300</v>
      </c>
      <c r="H4" s="4">
        <v>15400</v>
      </c>
      <c r="I4" s="4">
        <v>742900</v>
      </c>
      <c r="J4" s="4">
        <v>66236510000</v>
      </c>
      <c r="K4" s="4">
        <f t="shared" si="1"/>
        <v>535740030000</v>
      </c>
      <c r="L4" s="4">
        <v>1635</v>
      </c>
      <c r="M4" s="4">
        <v>753</v>
      </c>
      <c r="N4" s="4">
        <v>174</v>
      </c>
      <c r="O4" s="4">
        <v>99</v>
      </c>
      <c r="P4" s="4">
        <v>1093600</v>
      </c>
      <c r="Q4" s="4">
        <v>577800</v>
      </c>
      <c r="R4" s="5">
        <v>4.5999999999999999E-3</v>
      </c>
      <c r="S4" s="4">
        <v>1743600</v>
      </c>
      <c r="T4" s="4">
        <f t="shared" si="2"/>
        <v>1578784</v>
      </c>
      <c r="U4" s="4">
        <f t="shared" si="3"/>
        <v>903660</v>
      </c>
      <c r="V4" s="5">
        <v>1.34E-2</v>
      </c>
    </row>
    <row r="5" spans="1:22" x14ac:dyDescent="0.2">
      <c r="A5" s="16" t="s">
        <v>292</v>
      </c>
      <c r="B5" s="4">
        <v>200000</v>
      </c>
      <c r="C5" s="4">
        <v>200900</v>
      </c>
      <c r="D5" s="4">
        <v>-900</v>
      </c>
      <c r="E5" s="4">
        <v>-79360000</v>
      </c>
      <c r="F5" s="4">
        <f t="shared" si="0"/>
        <v>-1501724106</v>
      </c>
      <c r="G5" s="4">
        <v>339600</v>
      </c>
      <c r="H5" s="4">
        <v>22400</v>
      </c>
      <c r="I5" s="4">
        <v>317200</v>
      </c>
      <c r="J5" s="4">
        <v>27769100000</v>
      </c>
      <c r="K5" s="4">
        <f t="shared" si="1"/>
        <v>469503520000</v>
      </c>
      <c r="L5" s="4">
        <v>1426</v>
      </c>
      <c r="M5" s="4">
        <v>549</v>
      </c>
      <c r="N5" s="4">
        <v>273</v>
      </c>
      <c r="O5" s="4">
        <v>126</v>
      </c>
      <c r="P5" s="4">
        <v>1630700</v>
      </c>
      <c r="Q5" s="4">
        <v>643300</v>
      </c>
      <c r="R5" s="5">
        <v>2.5499999999999998E-2</v>
      </c>
      <c r="S5" s="4">
        <v>2328824</v>
      </c>
      <c r="T5" s="4">
        <f t="shared" si="2"/>
        <v>1001228</v>
      </c>
      <c r="U5" s="4">
        <f t="shared" si="3"/>
        <v>903660</v>
      </c>
      <c r="V5" s="5">
        <v>3.04E-2</v>
      </c>
    </row>
    <row r="6" spans="1:22" x14ac:dyDescent="0.2">
      <c r="A6" s="16" t="s">
        <v>291</v>
      </c>
      <c r="B6" s="4">
        <v>20000</v>
      </c>
      <c r="C6" s="4">
        <v>25100</v>
      </c>
      <c r="D6" s="4">
        <v>-5100</v>
      </c>
      <c r="E6" s="4">
        <v>-434800000</v>
      </c>
      <c r="F6" s="4">
        <f t="shared" si="0"/>
        <v>-1422364106</v>
      </c>
      <c r="G6" s="4">
        <v>0</v>
      </c>
      <c r="H6" s="4">
        <v>0</v>
      </c>
      <c r="I6" s="4">
        <v>0</v>
      </c>
      <c r="J6" s="4">
        <v>-1210020000</v>
      </c>
      <c r="K6" s="4">
        <f t="shared" si="1"/>
        <v>441734420000</v>
      </c>
      <c r="L6" s="4">
        <v>498</v>
      </c>
      <c r="M6" s="4">
        <v>338</v>
      </c>
      <c r="N6" s="4">
        <v>123</v>
      </c>
      <c r="O6" s="4">
        <v>71</v>
      </c>
      <c r="P6" s="4">
        <v>550200</v>
      </c>
      <c r="Q6" s="4">
        <v>347400</v>
      </c>
      <c r="R6" s="5">
        <v>2.2499999999999999E-2</v>
      </c>
      <c r="S6" s="4">
        <v>954400</v>
      </c>
      <c r="T6" s="4">
        <f t="shared" si="2"/>
        <v>908261.5</v>
      </c>
      <c r="U6" s="4">
        <f t="shared" si="3"/>
        <v>903660</v>
      </c>
      <c r="V6" s="5">
        <v>2.3199999999999998E-2</v>
      </c>
    </row>
    <row r="7" spans="1:22" x14ac:dyDescent="0.2">
      <c r="A7" s="16" t="s">
        <v>288</v>
      </c>
      <c r="B7" s="4">
        <v>0</v>
      </c>
      <c r="C7" s="4">
        <v>0</v>
      </c>
      <c r="D7" s="4">
        <v>0</v>
      </c>
      <c r="E7" s="4">
        <v>0</v>
      </c>
      <c r="F7" s="4">
        <f t="shared" si="0"/>
        <v>-987564106</v>
      </c>
      <c r="G7" s="4">
        <v>0</v>
      </c>
      <c r="H7" s="4">
        <v>0</v>
      </c>
      <c r="I7" s="4">
        <v>0</v>
      </c>
      <c r="J7" s="4">
        <v>-1237130000</v>
      </c>
      <c r="K7" s="4">
        <f t="shared" si="1"/>
        <v>442944440000</v>
      </c>
      <c r="L7" s="4">
        <v>317</v>
      </c>
      <c r="M7" s="4">
        <v>266</v>
      </c>
      <c r="N7" s="4">
        <v>165</v>
      </c>
      <c r="O7" s="4">
        <v>58</v>
      </c>
      <c r="P7" s="4">
        <v>524600</v>
      </c>
      <c r="Q7" s="4">
        <v>378600</v>
      </c>
      <c r="R7" s="5">
        <v>-5.7999999999999996E-3</v>
      </c>
      <c r="S7" s="4">
        <v>903660</v>
      </c>
      <c r="T7" s="4">
        <f t="shared" si="2"/>
        <v>1314374</v>
      </c>
      <c r="U7" s="4">
        <f t="shared" si="3"/>
        <v>814319</v>
      </c>
      <c r="V7" s="5">
        <v>1.06E-2</v>
      </c>
    </row>
    <row r="8" spans="1:22" x14ac:dyDescent="0.2">
      <c r="A8" s="16" t="s">
        <v>287</v>
      </c>
      <c r="B8" s="4">
        <v>400200</v>
      </c>
      <c r="C8" s="4">
        <v>400200</v>
      </c>
      <c r="D8" s="4">
        <v>0</v>
      </c>
      <c r="E8" s="4">
        <v>0</v>
      </c>
      <c r="F8" s="4">
        <f t="shared" si="0"/>
        <v>-987564106</v>
      </c>
      <c r="G8" s="4">
        <v>35300</v>
      </c>
      <c r="H8" s="4">
        <v>222600</v>
      </c>
      <c r="I8" s="4">
        <v>-187300</v>
      </c>
      <c r="J8" s="4">
        <v>-15908680000</v>
      </c>
      <c r="K8" s="4">
        <f t="shared" si="1"/>
        <v>444181570000</v>
      </c>
      <c r="L8" s="4">
        <v>394</v>
      </c>
      <c r="M8" s="4">
        <v>519</v>
      </c>
      <c r="N8" s="4">
        <v>90</v>
      </c>
      <c r="O8" s="4">
        <v>143</v>
      </c>
      <c r="P8" s="4">
        <v>381800</v>
      </c>
      <c r="Q8" s="4">
        <v>645500</v>
      </c>
      <c r="R8" s="5">
        <v>-1.3899999999999999E-2</v>
      </c>
      <c r="S8" s="4">
        <v>1052223</v>
      </c>
      <c r="T8" s="4">
        <f t="shared" si="2"/>
        <v>1258729</v>
      </c>
      <c r="U8" s="4">
        <f t="shared" si="3"/>
        <v>814319</v>
      </c>
      <c r="V8" s="5">
        <v>2.0899999999999998E-2</v>
      </c>
    </row>
    <row r="9" spans="1:22" x14ac:dyDescent="0.2">
      <c r="A9" s="16" t="s">
        <v>286</v>
      </c>
      <c r="B9" s="4">
        <v>300000</v>
      </c>
      <c r="C9" s="4">
        <v>302400</v>
      </c>
      <c r="D9" s="4">
        <v>-2400</v>
      </c>
      <c r="E9" s="4">
        <v>-207700000</v>
      </c>
      <c r="F9" s="4">
        <f t="shared" si="0"/>
        <v>-987564106</v>
      </c>
      <c r="K9" s="4">
        <f t="shared" si="1"/>
        <v>460090250000</v>
      </c>
      <c r="L9" s="4">
        <v>429</v>
      </c>
      <c r="M9" s="4">
        <v>368</v>
      </c>
      <c r="N9" s="4">
        <v>127</v>
      </c>
      <c r="O9" s="4">
        <v>91</v>
      </c>
      <c r="P9" s="4">
        <v>549800</v>
      </c>
      <c r="Q9" s="4">
        <v>556300</v>
      </c>
      <c r="R9" s="5">
        <v>-8.0000000000000002E-3</v>
      </c>
      <c r="S9" s="4">
        <v>1111120</v>
      </c>
      <c r="T9" s="4">
        <f t="shared" si="2"/>
        <v>1335227.5</v>
      </c>
      <c r="U9" s="4">
        <f t="shared" si="3"/>
        <v>814319</v>
      </c>
      <c r="V9" s="5">
        <v>2.7400000000000001E-2</v>
      </c>
    </row>
    <row r="10" spans="1:22" x14ac:dyDescent="0.2">
      <c r="A10" s="16" t="s">
        <v>281</v>
      </c>
      <c r="B10" s="4">
        <v>100000</v>
      </c>
      <c r="C10" s="4">
        <v>100400</v>
      </c>
      <c r="D10" s="4">
        <v>-400</v>
      </c>
      <c r="E10" s="4">
        <v>-34340000</v>
      </c>
      <c r="F10" s="4">
        <f t="shared" si="0"/>
        <v>-779864106</v>
      </c>
      <c r="K10" s="4">
        <f t="shared" si="1"/>
        <v>460090250000</v>
      </c>
      <c r="L10" s="4">
        <v>664</v>
      </c>
      <c r="M10" s="4">
        <v>446</v>
      </c>
      <c r="N10" s="4">
        <v>179</v>
      </c>
      <c r="O10" s="4">
        <v>110</v>
      </c>
      <c r="P10" s="4">
        <v>891200</v>
      </c>
      <c r="Q10" s="4">
        <v>529200</v>
      </c>
      <c r="R10" s="5">
        <v>1.6399999999999998E-2</v>
      </c>
      <c r="S10" s="4">
        <v>1497153</v>
      </c>
      <c r="T10" s="4">
        <f t="shared" si="2"/>
        <v>1296208.5</v>
      </c>
      <c r="U10" s="4">
        <f t="shared" si="3"/>
        <v>814319</v>
      </c>
      <c r="V10" s="5">
        <v>1.7299999999999999E-2</v>
      </c>
    </row>
    <row r="11" spans="1:22" x14ac:dyDescent="0.2">
      <c r="A11" s="16" t="s">
        <v>273</v>
      </c>
      <c r="B11" s="4">
        <v>88466</v>
      </c>
      <c r="C11" s="4">
        <v>88766</v>
      </c>
      <c r="D11" s="4">
        <v>-300</v>
      </c>
      <c r="E11" s="4">
        <v>-25650000</v>
      </c>
      <c r="F11" s="4">
        <f t="shared" si="0"/>
        <v>-745524106</v>
      </c>
      <c r="K11" s="4">
        <f t="shared" si="1"/>
        <v>460090250000</v>
      </c>
      <c r="L11" s="4">
        <v>521</v>
      </c>
      <c r="M11" s="4">
        <v>285</v>
      </c>
      <c r="N11" s="4">
        <v>137</v>
      </c>
      <c r="O11" s="4">
        <v>67</v>
      </c>
      <c r="P11" s="4">
        <v>661900</v>
      </c>
      <c r="Q11" s="4">
        <v>332500</v>
      </c>
      <c r="R11" s="5">
        <v>1.43E-2</v>
      </c>
      <c r="S11" s="4">
        <v>994500</v>
      </c>
      <c r="T11" s="4">
        <f t="shared" si="2"/>
        <v>1108059.5</v>
      </c>
      <c r="U11" s="4">
        <f t="shared" si="3"/>
        <v>814319</v>
      </c>
      <c r="V11" s="5">
        <v>1.29E-2</v>
      </c>
    </row>
    <row r="12" spans="1:22" x14ac:dyDescent="0.2">
      <c r="A12" s="16" t="s">
        <v>272</v>
      </c>
      <c r="B12" s="4">
        <v>0</v>
      </c>
      <c r="C12" s="4">
        <v>1100</v>
      </c>
      <c r="D12" s="4">
        <v>-1100</v>
      </c>
      <c r="E12" s="4">
        <v>-92480000</v>
      </c>
      <c r="F12" s="4">
        <f t="shared" si="0"/>
        <v>-719874106</v>
      </c>
      <c r="G12" s="4">
        <v>19000</v>
      </c>
      <c r="H12" s="4">
        <v>139400</v>
      </c>
      <c r="I12" s="4">
        <v>-120400</v>
      </c>
      <c r="J12" s="4">
        <v>-10125380000</v>
      </c>
      <c r="K12" s="4">
        <f t="shared" si="1"/>
        <v>460090250000</v>
      </c>
      <c r="L12" s="4">
        <v>427</v>
      </c>
      <c r="M12" s="4">
        <v>324</v>
      </c>
      <c r="N12" s="4">
        <v>96</v>
      </c>
      <c r="O12" s="4">
        <v>72</v>
      </c>
      <c r="P12" s="4">
        <v>402300</v>
      </c>
      <c r="Q12" s="4">
        <v>411200</v>
      </c>
      <c r="R12" s="5">
        <v>1.0800000000000001E-2</v>
      </c>
      <c r="S12" s="4">
        <v>814319</v>
      </c>
      <c r="T12" s="4">
        <f t="shared" si="2"/>
        <v>1229482.5</v>
      </c>
      <c r="U12" s="4">
        <f t="shared" si="3"/>
        <v>828744</v>
      </c>
      <c r="V12" s="5">
        <v>9.4999999999999998E-3</v>
      </c>
    </row>
    <row r="13" spans="1:22" x14ac:dyDescent="0.2">
      <c r="A13" s="16" t="s">
        <v>248</v>
      </c>
      <c r="B13" s="4">
        <v>447200</v>
      </c>
      <c r="C13" s="4">
        <v>447200</v>
      </c>
      <c r="D13" s="4">
        <v>0</v>
      </c>
      <c r="E13" s="4">
        <v>0</v>
      </c>
      <c r="F13" s="4">
        <f t="shared" si="0"/>
        <v>-627394106</v>
      </c>
      <c r="G13" s="4">
        <v>23000</v>
      </c>
      <c r="H13" s="4">
        <v>52200</v>
      </c>
      <c r="I13" s="4">
        <v>-29200</v>
      </c>
      <c r="J13" s="4">
        <v>-2421830000</v>
      </c>
      <c r="K13" s="4">
        <f t="shared" si="1"/>
        <v>470215630000</v>
      </c>
      <c r="L13" s="4">
        <v>354</v>
      </c>
      <c r="M13" s="4">
        <v>548</v>
      </c>
      <c r="N13" s="4">
        <v>39</v>
      </c>
      <c r="O13" s="4">
        <v>102</v>
      </c>
      <c r="P13" s="4">
        <v>224000</v>
      </c>
      <c r="Q13" s="4">
        <v>587100</v>
      </c>
      <c r="R13" s="5">
        <v>-1.41E-2</v>
      </c>
      <c r="S13" s="4">
        <v>1116794</v>
      </c>
      <c r="T13" s="4">
        <f t="shared" si="2"/>
        <v>2216913</v>
      </c>
      <c r="U13" s="4">
        <f t="shared" si="3"/>
        <v>828744</v>
      </c>
      <c r="V13" s="5">
        <v>2.2400000000000003E-2</v>
      </c>
    </row>
    <row r="14" spans="1:22" x14ac:dyDescent="0.2">
      <c r="A14" s="16" t="s">
        <v>240</v>
      </c>
      <c r="B14" s="4">
        <v>602000</v>
      </c>
      <c r="C14" s="4">
        <v>602000</v>
      </c>
      <c r="D14" s="4">
        <v>0</v>
      </c>
      <c r="E14" s="4">
        <v>0</v>
      </c>
      <c r="F14" s="4">
        <f t="shared" si="0"/>
        <v>-627394106</v>
      </c>
      <c r="G14" s="4">
        <v>58000</v>
      </c>
      <c r="H14" s="4">
        <v>0</v>
      </c>
      <c r="I14" s="4">
        <v>58000</v>
      </c>
      <c r="J14" s="4">
        <v>4960740000</v>
      </c>
      <c r="K14" s="4">
        <f t="shared" si="1"/>
        <v>472637460000</v>
      </c>
      <c r="L14" s="4">
        <v>229</v>
      </c>
      <c r="M14" s="4">
        <v>663</v>
      </c>
      <c r="N14" s="4">
        <v>40</v>
      </c>
      <c r="O14" s="4">
        <v>84</v>
      </c>
      <c r="P14" s="4">
        <v>170300</v>
      </c>
      <c r="Q14" s="4">
        <v>657100</v>
      </c>
      <c r="R14" s="5">
        <v>-1.6200000000000003E-2</v>
      </c>
      <c r="S14" s="4">
        <v>828744</v>
      </c>
      <c r="T14" s="4">
        <f t="shared" si="2"/>
        <v>1078597</v>
      </c>
      <c r="U14" s="4">
        <f t="shared" si="3"/>
        <v>912863</v>
      </c>
      <c r="V14" s="5">
        <v>1.9699999999999999E-2</v>
      </c>
    </row>
    <row r="15" spans="1:22" x14ac:dyDescent="0.2">
      <c r="A15" s="16" t="s">
        <v>239</v>
      </c>
      <c r="B15" s="4">
        <v>575500</v>
      </c>
      <c r="C15" s="4">
        <v>575500</v>
      </c>
      <c r="D15" s="4">
        <v>0</v>
      </c>
      <c r="E15" s="4">
        <v>0</v>
      </c>
      <c r="F15" s="4">
        <f t="shared" si="0"/>
        <v>-627394106</v>
      </c>
      <c r="K15" s="4">
        <f t="shared" si="1"/>
        <v>467676720000</v>
      </c>
      <c r="L15" s="4">
        <v>409</v>
      </c>
      <c r="M15" s="4">
        <v>431</v>
      </c>
      <c r="N15" s="4">
        <v>86</v>
      </c>
      <c r="O15" s="4">
        <v>96</v>
      </c>
      <c r="P15" s="4">
        <v>510200</v>
      </c>
      <c r="Q15" s="4">
        <v>536400</v>
      </c>
      <c r="R15" s="5">
        <v>0</v>
      </c>
      <c r="S15" s="4">
        <v>1048056</v>
      </c>
      <c r="T15" s="4">
        <f t="shared" si="2"/>
        <v>698568</v>
      </c>
      <c r="U15" s="4">
        <f t="shared" si="3"/>
        <v>912863</v>
      </c>
      <c r="V15" s="5">
        <v>8.199999999999999E-3</v>
      </c>
    </row>
    <row r="16" spans="1:22" x14ac:dyDescent="0.2">
      <c r="A16" s="16" t="s">
        <v>238</v>
      </c>
      <c r="B16" s="4">
        <v>325900</v>
      </c>
      <c r="C16" s="4">
        <v>308800</v>
      </c>
      <c r="D16" s="4">
        <v>17100</v>
      </c>
      <c r="E16" s="4">
        <v>1491120000</v>
      </c>
      <c r="F16" s="4">
        <f t="shared" si="0"/>
        <v>-627394106</v>
      </c>
      <c r="G16" s="4">
        <v>18000</v>
      </c>
      <c r="H16" s="4">
        <v>49300</v>
      </c>
      <c r="I16" s="4">
        <v>-31300</v>
      </c>
      <c r="J16" s="4">
        <v>-2683560000</v>
      </c>
      <c r="K16" s="4">
        <f t="shared" si="1"/>
        <v>467676720000</v>
      </c>
      <c r="L16" s="4">
        <v>435</v>
      </c>
      <c r="M16" s="4">
        <v>486</v>
      </c>
      <c r="N16" s="4">
        <v>66</v>
      </c>
      <c r="O16" s="4">
        <v>104</v>
      </c>
      <c r="P16" s="4">
        <v>398700</v>
      </c>
      <c r="Q16" s="4">
        <v>512700</v>
      </c>
      <c r="R16" s="5">
        <v>0</v>
      </c>
      <c r="S16" s="4">
        <v>912863</v>
      </c>
      <c r="T16" s="4">
        <f t="shared" si="2"/>
        <v>1032452.5</v>
      </c>
      <c r="U16" s="4">
        <f t="shared" si="3"/>
        <v>1173302</v>
      </c>
      <c r="V16" s="5">
        <v>2.07E-2</v>
      </c>
    </row>
    <row r="17" spans="1:21" x14ac:dyDescent="0.2">
      <c r="A17" s="16" t="s">
        <v>234</v>
      </c>
      <c r="B17" s="4">
        <v>200000</v>
      </c>
      <c r="C17" s="4">
        <v>200000</v>
      </c>
      <c r="D17" s="4">
        <v>0</v>
      </c>
      <c r="E17" s="4">
        <v>0</v>
      </c>
      <c r="F17" s="4">
        <f t="shared" si="0"/>
        <v>-2118514106</v>
      </c>
      <c r="G17" s="4">
        <v>34800</v>
      </c>
      <c r="H17" s="4">
        <v>29000</v>
      </c>
      <c r="I17" s="4">
        <v>5800</v>
      </c>
      <c r="J17" s="4">
        <v>446760000</v>
      </c>
      <c r="K17" s="4">
        <f t="shared" si="1"/>
        <v>470360280000</v>
      </c>
      <c r="L17" s="4">
        <v>867</v>
      </c>
      <c r="M17" s="4">
        <v>293</v>
      </c>
      <c r="N17" s="4">
        <v>189</v>
      </c>
      <c r="O17" s="4">
        <v>65</v>
      </c>
      <c r="P17" s="4">
        <v>187800</v>
      </c>
      <c r="Q17" s="4">
        <v>52700</v>
      </c>
      <c r="R17" s="5">
        <v>1.4199999999999999E-2</v>
      </c>
      <c r="S17" s="4">
        <v>1576525</v>
      </c>
      <c r="T17" s="4">
        <f t="shared" si="2"/>
        <v>1008696</v>
      </c>
      <c r="U17" s="4">
        <f t="shared" si="3"/>
        <v>1173302</v>
      </c>
    </row>
    <row r="18" spans="1:21" x14ac:dyDescent="0.2">
      <c r="A18" s="16" t="s">
        <v>233</v>
      </c>
      <c r="B18" s="4">
        <v>0</v>
      </c>
      <c r="C18" s="4">
        <v>0</v>
      </c>
      <c r="D18" s="4">
        <v>0</v>
      </c>
      <c r="E18" s="4">
        <v>0</v>
      </c>
      <c r="F18" s="4">
        <f t="shared" si="0"/>
        <v>-2118514106</v>
      </c>
      <c r="G18" s="4">
        <v>31900</v>
      </c>
      <c r="H18" s="4">
        <v>2900</v>
      </c>
      <c r="I18" s="4">
        <v>29000</v>
      </c>
      <c r="J18" s="4">
        <v>2463260000</v>
      </c>
      <c r="K18" s="4">
        <f t="shared" si="1"/>
        <v>469913520000</v>
      </c>
      <c r="L18" s="4"/>
      <c r="M18" s="4"/>
      <c r="N18" s="4"/>
      <c r="O18" s="4"/>
      <c r="P18" s="4">
        <v>679200</v>
      </c>
      <c r="Q18" s="4">
        <v>588400</v>
      </c>
      <c r="R18" s="5">
        <v>-5.7999999999999996E-3</v>
      </c>
      <c r="S18" s="4">
        <v>1406338</v>
      </c>
      <c r="T18" s="4">
        <f t="shared" si="2"/>
        <v>896797.5</v>
      </c>
      <c r="U18" s="4">
        <f t="shared" si="3"/>
        <v>1173302</v>
      </c>
    </row>
    <row r="19" spans="1:21" x14ac:dyDescent="0.2">
      <c r="A19" s="16" t="s">
        <v>232</v>
      </c>
      <c r="B19" s="4">
        <v>1000</v>
      </c>
      <c r="C19" s="4">
        <v>17100</v>
      </c>
      <c r="D19" s="4">
        <v>-16100</v>
      </c>
      <c r="E19" s="4">
        <v>-1381160000</v>
      </c>
      <c r="F19" s="4">
        <f t="shared" si="0"/>
        <v>-2118514106</v>
      </c>
      <c r="G19" s="4">
        <v>128700</v>
      </c>
      <c r="H19" s="4">
        <v>136500</v>
      </c>
      <c r="I19" s="4">
        <v>-7800</v>
      </c>
      <c r="J19" s="4">
        <v>-656770000</v>
      </c>
      <c r="K19" s="4">
        <f t="shared" si="1"/>
        <v>467450260000</v>
      </c>
      <c r="L19" s="4"/>
      <c r="M19" s="4"/>
      <c r="N19" s="4"/>
      <c r="O19" s="4"/>
      <c r="P19" s="4">
        <v>428400</v>
      </c>
      <c r="Q19" s="4">
        <v>684400</v>
      </c>
      <c r="R19" s="5">
        <v>-3.4999999999999996E-3</v>
      </c>
      <c r="S19" s="4">
        <v>1173302</v>
      </c>
      <c r="T19" s="4">
        <f t="shared" si="2"/>
        <v>1471784</v>
      </c>
      <c r="U19" s="4">
        <f t="shared" si="3"/>
        <v>1109138</v>
      </c>
    </row>
    <row r="20" spans="1:21" x14ac:dyDescent="0.2">
      <c r="A20" s="16" t="s">
        <v>231</v>
      </c>
      <c r="B20" s="4">
        <v>17454</v>
      </c>
      <c r="C20" s="4">
        <v>33</v>
      </c>
      <c r="D20" s="4">
        <v>17421</v>
      </c>
      <c r="E20" s="4">
        <v>1473810000</v>
      </c>
      <c r="F20" s="4">
        <f t="shared" si="0"/>
        <v>-737354106</v>
      </c>
      <c r="G20" s="4">
        <v>627200</v>
      </c>
      <c r="H20" s="4">
        <v>683100</v>
      </c>
      <c r="I20" s="4">
        <v>-55900</v>
      </c>
      <c r="J20" s="4">
        <v>-4681920000</v>
      </c>
      <c r="K20" s="4">
        <f t="shared" si="1"/>
        <v>468107030000</v>
      </c>
      <c r="L20" s="4"/>
      <c r="M20" s="4"/>
      <c r="N20" s="4"/>
      <c r="O20" s="4"/>
      <c r="P20" s="4">
        <v>914000</v>
      </c>
      <c r="Q20" s="4">
        <v>549800</v>
      </c>
      <c r="R20" s="5">
        <v>1.3100000000000001E-2</v>
      </c>
      <c r="S20" s="4">
        <v>1597917</v>
      </c>
      <c r="T20" s="4">
        <f t="shared" si="2"/>
        <v>968802</v>
      </c>
      <c r="U20" s="4">
        <f t="shared" si="3"/>
        <v>484273</v>
      </c>
    </row>
    <row r="21" spans="1:21" x14ac:dyDescent="0.2">
      <c r="A21" s="16" t="s">
        <v>230</v>
      </c>
      <c r="B21" s="4">
        <v>14700</v>
      </c>
      <c r="C21" s="4">
        <v>2666</v>
      </c>
      <c r="D21" s="4">
        <v>12034</v>
      </c>
      <c r="E21" s="4">
        <v>1008620000</v>
      </c>
      <c r="F21" s="4">
        <f t="shared" si="0"/>
        <v>-2211164106</v>
      </c>
      <c r="G21" s="4">
        <v>227200</v>
      </c>
      <c r="H21" s="4">
        <v>283100</v>
      </c>
      <c r="I21" s="4">
        <v>-55900</v>
      </c>
      <c r="J21" s="4">
        <v>-4720340000</v>
      </c>
      <c r="K21" s="4">
        <f t="shared" si="1"/>
        <v>472788950000</v>
      </c>
      <c r="L21" s="4"/>
      <c r="M21" s="4"/>
      <c r="N21" s="4"/>
      <c r="O21" s="4"/>
      <c r="P21" s="4">
        <v>844400</v>
      </c>
      <c r="Q21" s="4">
        <v>506000</v>
      </c>
      <c r="R21" s="5">
        <v>8.3999999999999995E-3</v>
      </c>
      <c r="S21" s="4">
        <v>1401800</v>
      </c>
      <c r="T21" s="4">
        <f t="shared" si="2"/>
        <v>1174287</v>
      </c>
      <c r="U21" s="4">
        <f t="shared" si="3"/>
        <v>484273</v>
      </c>
    </row>
    <row r="22" spans="1:21" x14ac:dyDescent="0.2">
      <c r="A22" s="16" t="s">
        <v>229</v>
      </c>
      <c r="B22" s="4">
        <v>578812</v>
      </c>
      <c r="C22" s="4">
        <v>564412</v>
      </c>
      <c r="D22" s="4">
        <v>14400</v>
      </c>
      <c r="E22" s="4">
        <v>1209600000</v>
      </c>
      <c r="F22" s="4">
        <f t="shared" si="0"/>
        <v>-3219784106</v>
      </c>
      <c r="G22" s="4">
        <v>300000</v>
      </c>
      <c r="H22" s="4">
        <v>362800</v>
      </c>
      <c r="I22" s="4">
        <v>-62800</v>
      </c>
      <c r="J22" s="4">
        <v>-5217630000</v>
      </c>
      <c r="K22" s="4">
        <f t="shared" si="1"/>
        <v>477509290000</v>
      </c>
      <c r="L22" s="4"/>
      <c r="M22" s="4"/>
      <c r="N22" s="4"/>
      <c r="O22" s="4"/>
      <c r="P22" s="4">
        <v>693800</v>
      </c>
      <c r="Q22" s="4">
        <v>587200</v>
      </c>
      <c r="R22" s="5">
        <v>-1.1000000000000001E-3</v>
      </c>
      <c r="S22" s="4">
        <v>1342171</v>
      </c>
      <c r="T22" s="4">
        <f t="shared" si="2"/>
        <v>2077255.5</v>
      </c>
      <c r="U22" s="4">
        <f t="shared" si="3"/>
        <v>484273</v>
      </c>
    </row>
    <row r="23" spans="1:21" x14ac:dyDescent="0.2">
      <c r="A23" s="16" t="s">
        <v>228</v>
      </c>
      <c r="B23" s="4">
        <v>133</v>
      </c>
      <c r="C23" s="4">
        <v>17454</v>
      </c>
      <c r="D23" s="4">
        <v>-17321</v>
      </c>
      <c r="E23" s="4">
        <v>-1446480000</v>
      </c>
      <c r="F23" s="4">
        <f t="shared" si="0"/>
        <v>-4429384106</v>
      </c>
      <c r="K23" s="4">
        <f t="shared" si="1"/>
        <v>482726920000</v>
      </c>
      <c r="L23" s="4"/>
      <c r="M23" s="4"/>
      <c r="N23" s="4"/>
      <c r="O23" s="4"/>
      <c r="P23" s="4">
        <v>2099700</v>
      </c>
      <c r="Q23" s="4">
        <v>1370000</v>
      </c>
      <c r="R23" s="5">
        <v>4.4900000000000002E-2</v>
      </c>
      <c r="S23" s="4">
        <v>3605082</v>
      </c>
      <c r="T23" s="4">
        <f t="shared" si="2"/>
        <v>936431</v>
      </c>
      <c r="U23" s="4">
        <f t="shared" si="3"/>
        <v>484273</v>
      </c>
    </row>
    <row r="24" spans="1:21" x14ac:dyDescent="0.2">
      <c r="A24" s="16" t="s">
        <v>222</v>
      </c>
      <c r="B24" s="4">
        <v>3108600</v>
      </c>
      <c r="C24" s="4">
        <v>3123300</v>
      </c>
      <c r="D24" s="4">
        <v>-14700</v>
      </c>
      <c r="E24" s="4">
        <v>-1164820000</v>
      </c>
      <c r="F24" s="4">
        <f t="shared" si="0"/>
        <v>-2982904106</v>
      </c>
      <c r="K24" s="4">
        <f t="shared" si="1"/>
        <v>482726920000</v>
      </c>
      <c r="L24" s="4"/>
      <c r="M24" s="4"/>
      <c r="N24" s="4"/>
      <c r="O24" s="4"/>
      <c r="P24" s="4">
        <v>696800</v>
      </c>
      <c r="Q24" s="4">
        <v>369600</v>
      </c>
      <c r="R24" s="5">
        <v>1.1399999999999999E-2</v>
      </c>
      <c r="S24" s="4">
        <v>1109138</v>
      </c>
      <c r="T24" s="4">
        <f t="shared" si="2"/>
        <v>513079.5</v>
      </c>
      <c r="U24" s="4">
        <f t="shared" si="3"/>
        <v>484273</v>
      </c>
    </row>
    <row r="25" spans="1:21" x14ac:dyDescent="0.2">
      <c r="A25" s="16" t="s">
        <v>213</v>
      </c>
      <c r="B25" s="4">
        <v>46400</v>
      </c>
      <c r="C25" s="4">
        <v>61800</v>
      </c>
      <c r="D25" s="4">
        <v>-15400</v>
      </c>
      <c r="E25" s="4">
        <v>-1214370000</v>
      </c>
      <c r="F25" s="4">
        <f t="shared" si="0"/>
        <v>-1818084106</v>
      </c>
      <c r="G25" s="4">
        <v>3292533</v>
      </c>
      <c r="H25" s="4">
        <v>177700</v>
      </c>
      <c r="I25" s="4">
        <v>3114833</v>
      </c>
      <c r="J25" s="4">
        <v>246719355000</v>
      </c>
      <c r="K25" s="4">
        <f t="shared" si="1"/>
        <v>482726920000</v>
      </c>
      <c r="L25" s="4"/>
      <c r="M25" s="4"/>
      <c r="N25" s="4"/>
      <c r="O25" s="4"/>
      <c r="P25" s="4">
        <v>159100</v>
      </c>
      <c r="Q25" s="4">
        <v>289100</v>
      </c>
      <c r="R25" s="5">
        <v>-1.1999999999999999E-3</v>
      </c>
      <c r="S25" s="4">
        <v>484273</v>
      </c>
      <c r="T25" s="4">
        <f t="shared" si="2"/>
        <v>629086.5</v>
      </c>
      <c r="U25" s="4">
        <f t="shared" si="3"/>
        <v>488380</v>
      </c>
    </row>
    <row r="26" spans="1:21" x14ac:dyDescent="0.2">
      <c r="A26" s="16" t="s">
        <v>212</v>
      </c>
      <c r="B26" s="4">
        <v>4141400</v>
      </c>
      <c r="C26" s="4">
        <v>4141533</v>
      </c>
      <c r="D26" s="4">
        <v>-133</v>
      </c>
      <c r="E26" s="4">
        <v>-10680000</v>
      </c>
      <c r="F26" s="4">
        <f t="shared" si="0"/>
        <v>-603714106</v>
      </c>
      <c r="G26" s="4">
        <v>3291333</v>
      </c>
      <c r="H26" s="4">
        <v>177700</v>
      </c>
      <c r="I26" s="4">
        <v>3113633</v>
      </c>
      <c r="J26" s="4">
        <v>246624195000</v>
      </c>
      <c r="K26" s="4">
        <f>K27+J26</f>
        <v>236007565000</v>
      </c>
      <c r="L26" s="4"/>
      <c r="M26" s="4"/>
      <c r="N26" s="4"/>
      <c r="O26" s="4"/>
      <c r="P26" s="4">
        <v>267200</v>
      </c>
      <c r="Q26" s="4">
        <v>199600</v>
      </c>
      <c r="R26" s="5">
        <v>3.8E-3</v>
      </c>
      <c r="S26" s="4">
        <v>488380</v>
      </c>
      <c r="T26" s="4">
        <f t="shared" si="2"/>
        <v>737995.5</v>
      </c>
      <c r="U26" s="4">
        <f t="shared" si="3"/>
        <v>535804</v>
      </c>
    </row>
    <row r="27" spans="1:21" x14ac:dyDescent="0.2">
      <c r="A27" s="16" t="s">
        <v>211</v>
      </c>
      <c r="B27" s="4">
        <v>298200</v>
      </c>
      <c r="C27" s="4">
        <v>298200</v>
      </c>
      <c r="D27" s="4">
        <v>0</v>
      </c>
      <c r="E27" s="4">
        <v>0</v>
      </c>
      <c r="F27" s="4">
        <f t="shared" si="0"/>
        <v>-593034106</v>
      </c>
      <c r="G27" s="4">
        <v>8000</v>
      </c>
      <c r="H27" s="4">
        <v>142100</v>
      </c>
      <c r="I27" s="4">
        <v>-134100</v>
      </c>
      <c r="J27" s="4">
        <v>-10616630000</v>
      </c>
      <c r="K27" s="4">
        <f>J27+K29</f>
        <v>-10616630000</v>
      </c>
      <c r="R27" s="5">
        <v>-5.0000000000000001E-3</v>
      </c>
      <c r="S27" s="4">
        <v>611054</v>
      </c>
      <c r="T27" s="4">
        <f t="shared" si="2"/>
        <v>459705.5</v>
      </c>
      <c r="U27" s="4">
        <f t="shared" si="3"/>
        <v>535804</v>
      </c>
    </row>
    <row r="28" spans="1:21" x14ac:dyDescent="0.2">
      <c r="A28" s="16" t="s">
        <v>210</v>
      </c>
      <c r="B28" s="4">
        <v>521728</v>
      </c>
      <c r="C28" s="4">
        <v>521728</v>
      </c>
      <c r="D28" s="4">
        <v>0</v>
      </c>
      <c r="E28" s="4">
        <v>0</v>
      </c>
      <c r="F28" s="4">
        <f t="shared" si="0"/>
        <v>-593034106</v>
      </c>
      <c r="L28" s="4"/>
      <c r="M28" s="4"/>
      <c r="N28" s="4"/>
      <c r="O28" s="4"/>
      <c r="P28" s="4">
        <v>169000</v>
      </c>
      <c r="Q28" s="4">
        <v>407800</v>
      </c>
      <c r="R28" s="5">
        <v>-9.8999999999999991E-3</v>
      </c>
      <c r="S28" s="4">
        <v>620293</v>
      </c>
      <c r="T28" s="4">
        <f t="shared" si="2"/>
        <v>957721</v>
      </c>
      <c r="U28" s="4">
        <f t="shared" si="3"/>
        <v>535804</v>
      </c>
    </row>
    <row r="29" spans="1:21" x14ac:dyDescent="0.2">
      <c r="A29" s="16" t="s">
        <v>209</v>
      </c>
      <c r="B29" s="4">
        <v>222056</v>
      </c>
      <c r="C29" s="4">
        <v>222056</v>
      </c>
      <c r="D29" s="4">
        <v>0</v>
      </c>
      <c r="E29" s="4">
        <v>0</v>
      </c>
      <c r="F29" s="4">
        <f t="shared" si="0"/>
        <v>-593034106</v>
      </c>
      <c r="K29">
        <f>J29</f>
        <v>0</v>
      </c>
      <c r="R29" s="5">
        <v>1.2999999999999999E-3</v>
      </c>
      <c r="S29" s="4">
        <v>1345651</v>
      </c>
      <c r="T29" s="4">
        <f t="shared" si="2"/>
        <v>553856</v>
      </c>
      <c r="U29" s="4">
        <f t="shared" si="3"/>
        <v>535804</v>
      </c>
    </row>
    <row r="30" spans="1:21" x14ac:dyDescent="0.2">
      <c r="A30" s="16" t="s">
        <v>208</v>
      </c>
      <c r="B30" s="4">
        <v>239000</v>
      </c>
      <c r="C30" s="4">
        <v>239000</v>
      </c>
      <c r="D30" s="4">
        <v>0</v>
      </c>
      <c r="E30" s="4">
        <v>0</v>
      </c>
      <c r="F30" s="4">
        <f t="shared" si="0"/>
        <v>-593034106</v>
      </c>
      <c r="R30" s="5">
        <v>3.8E-3</v>
      </c>
      <c r="S30" s="4">
        <v>535804</v>
      </c>
      <c r="T30" s="4">
        <f t="shared" si="2"/>
        <v>671948</v>
      </c>
      <c r="U30" s="4">
        <f t="shared" si="3"/>
        <v>541886</v>
      </c>
    </row>
    <row r="31" spans="1:21" x14ac:dyDescent="0.2">
      <c r="A31" s="16" t="s">
        <v>207</v>
      </c>
      <c r="B31" s="4">
        <v>264600</v>
      </c>
      <c r="C31" s="4">
        <v>264269</v>
      </c>
      <c r="D31" s="4">
        <v>331</v>
      </c>
      <c r="E31" s="4">
        <v>25940000</v>
      </c>
      <c r="F31" s="4">
        <f t="shared" si="0"/>
        <v>-593034106</v>
      </c>
      <c r="R31" s="5">
        <v>1.7899999999999999E-2</v>
      </c>
      <c r="S31" s="4">
        <v>1006403</v>
      </c>
      <c r="T31" s="4">
        <f t="shared" si="2"/>
        <v>498052</v>
      </c>
      <c r="U31" s="4">
        <f t="shared" si="3"/>
        <v>541886</v>
      </c>
    </row>
    <row r="32" spans="1:21" x14ac:dyDescent="0.2">
      <c r="A32" s="16" t="s">
        <v>206</v>
      </c>
      <c r="B32" s="4">
        <v>0</v>
      </c>
      <c r="C32" s="4">
        <v>0</v>
      </c>
      <c r="D32" s="4">
        <v>0</v>
      </c>
      <c r="E32" s="4">
        <v>0</v>
      </c>
      <c r="F32" s="4">
        <f t="shared" si="0"/>
        <v>-618974106</v>
      </c>
      <c r="R32" s="5">
        <v>1.2999999999999999E-3</v>
      </c>
      <c r="S32" s="4">
        <v>549429</v>
      </c>
      <c r="T32" s="4">
        <f t="shared" si="2"/>
        <v>688136</v>
      </c>
      <c r="U32" s="4">
        <f t="shared" si="3"/>
        <v>299118</v>
      </c>
    </row>
    <row r="33" spans="1:21" x14ac:dyDescent="0.2">
      <c r="A33" s="16" t="s">
        <v>205</v>
      </c>
      <c r="B33" s="4">
        <v>300000</v>
      </c>
      <c r="C33" s="4">
        <v>300000</v>
      </c>
      <c r="D33" s="4">
        <v>0</v>
      </c>
      <c r="E33" s="4">
        <v>0</v>
      </c>
      <c r="F33" s="4">
        <f t="shared" si="0"/>
        <v>-618974106</v>
      </c>
      <c r="R33" s="5">
        <v>-1.9900000000000001E-2</v>
      </c>
      <c r="S33" s="4">
        <v>763724</v>
      </c>
      <c r="T33" s="4">
        <f t="shared" si="2"/>
        <v>864509</v>
      </c>
      <c r="U33" s="4">
        <f t="shared" si="3"/>
        <v>299118</v>
      </c>
    </row>
    <row r="34" spans="1:21" x14ac:dyDescent="0.2">
      <c r="A34" s="16" t="s">
        <v>204</v>
      </c>
      <c r="B34" s="4">
        <v>180657</v>
      </c>
      <c r="C34" s="4">
        <v>180391</v>
      </c>
      <c r="D34" s="4">
        <v>266</v>
      </c>
      <c r="E34" s="4">
        <v>21270000</v>
      </c>
      <c r="F34" s="4">
        <f t="shared" si="0"/>
        <v>-618974106</v>
      </c>
      <c r="R34" s="5">
        <v>1.2999999999999999E-3</v>
      </c>
      <c r="S34" s="4">
        <v>541886</v>
      </c>
      <c r="T34" s="4">
        <f t="shared" si="2"/>
        <v>706238</v>
      </c>
      <c r="U34" s="4">
        <f t="shared" si="3"/>
        <v>299118</v>
      </c>
    </row>
    <row r="35" spans="1:21" x14ac:dyDescent="0.2">
      <c r="A35" s="16" t="s">
        <v>203</v>
      </c>
      <c r="B35" s="4">
        <v>200</v>
      </c>
      <c r="C35" s="4">
        <v>100</v>
      </c>
      <c r="D35" s="4">
        <v>100</v>
      </c>
      <c r="E35" s="4">
        <v>8120000</v>
      </c>
      <c r="F35" s="4">
        <f t="shared" si="0"/>
        <v>-640244106</v>
      </c>
      <c r="R35" s="5">
        <v>-6.1999999999999998E-3</v>
      </c>
      <c r="S35" s="4">
        <v>769793</v>
      </c>
      <c r="T35" s="4">
        <f t="shared" si="2"/>
        <v>937961</v>
      </c>
      <c r="U35" s="4">
        <f t="shared" si="3"/>
        <v>299118</v>
      </c>
    </row>
    <row r="36" spans="1:21" x14ac:dyDescent="0.2">
      <c r="A36" s="16" t="s">
        <v>202</v>
      </c>
      <c r="B36" s="4">
        <v>34133</v>
      </c>
      <c r="C36" s="4">
        <v>34233</v>
      </c>
      <c r="D36" s="4">
        <v>-100</v>
      </c>
      <c r="E36" s="4">
        <v>-8010000</v>
      </c>
      <c r="F36" s="4">
        <f t="shared" si="0"/>
        <v>-648364106</v>
      </c>
      <c r="R36" s="5">
        <v>2.5000000000000001E-3</v>
      </c>
      <c r="S36" s="4">
        <v>864937</v>
      </c>
      <c r="T36" s="4">
        <f t="shared" si="2"/>
        <v>484317</v>
      </c>
      <c r="U36" s="4">
        <f t="shared" si="3"/>
        <v>299118</v>
      </c>
    </row>
    <row r="37" spans="1:21" x14ac:dyDescent="0.2">
      <c r="A37" s="16" t="s">
        <v>201</v>
      </c>
      <c r="B37" s="4">
        <v>187200</v>
      </c>
      <c r="C37" s="4">
        <v>187866</v>
      </c>
      <c r="D37" s="4">
        <v>-666</v>
      </c>
      <c r="E37" s="4">
        <v>-53410000</v>
      </c>
      <c r="F37" s="4">
        <f t="shared" si="0"/>
        <v>-640354106</v>
      </c>
      <c r="R37" s="5">
        <v>-2.3999999999999998E-3</v>
      </c>
      <c r="S37" s="4">
        <v>299118</v>
      </c>
      <c r="T37" s="4">
        <f t="shared" si="2"/>
        <v>731151.5</v>
      </c>
      <c r="U37" s="4">
        <f t="shared" si="3"/>
        <v>337493</v>
      </c>
    </row>
    <row r="38" spans="1:21" x14ac:dyDescent="0.2">
      <c r="A38" s="16" t="s">
        <v>200</v>
      </c>
      <c r="B38" s="4">
        <v>281873</v>
      </c>
      <c r="C38" s="4">
        <v>282000</v>
      </c>
      <c r="D38" s="4">
        <v>-127</v>
      </c>
      <c r="E38" s="4">
        <v>-10200000</v>
      </c>
      <c r="F38" s="4">
        <f t="shared" si="0"/>
        <v>-586944106</v>
      </c>
      <c r="R38" s="5">
        <v>7.6E-3</v>
      </c>
      <c r="S38" s="4">
        <v>569791</v>
      </c>
      <c r="T38" s="4">
        <f t="shared" si="2"/>
        <v>361783</v>
      </c>
      <c r="U38" s="4">
        <f t="shared" si="3"/>
        <v>337493</v>
      </c>
    </row>
    <row r="39" spans="1:21" x14ac:dyDescent="0.2">
      <c r="A39" s="16" t="s">
        <v>199</v>
      </c>
      <c r="B39" s="4">
        <v>78000</v>
      </c>
      <c r="C39" s="4">
        <v>78000</v>
      </c>
      <c r="D39" s="4">
        <v>0</v>
      </c>
      <c r="E39" s="4">
        <v>0</v>
      </c>
      <c r="F39" s="4">
        <f t="shared" si="0"/>
        <v>-576744106</v>
      </c>
      <c r="R39" s="5">
        <v>1.0200000000000001E-2</v>
      </c>
      <c r="S39" s="4">
        <v>571908</v>
      </c>
      <c r="T39" s="4">
        <f t="shared" si="2"/>
        <v>271223.5</v>
      </c>
      <c r="U39" s="4">
        <f t="shared" si="3"/>
        <v>337493</v>
      </c>
    </row>
    <row r="40" spans="1:21" x14ac:dyDescent="0.2">
      <c r="A40" s="16" t="s">
        <v>198</v>
      </c>
      <c r="B40" s="4">
        <v>200</v>
      </c>
      <c r="C40" s="4">
        <v>0</v>
      </c>
      <c r="D40" s="4">
        <v>200</v>
      </c>
      <c r="E40" s="4">
        <v>15720000</v>
      </c>
      <c r="F40" s="4">
        <f t="shared" si="0"/>
        <v>-576744106</v>
      </c>
      <c r="R40" s="5">
        <v>-5.0000000000000001E-3</v>
      </c>
      <c r="S40" s="4">
        <v>337493</v>
      </c>
      <c r="T40" s="4">
        <f t="shared" si="2"/>
        <v>461537</v>
      </c>
      <c r="U40" s="4">
        <f t="shared" si="3"/>
        <v>446675</v>
      </c>
    </row>
    <row r="41" spans="1:21" x14ac:dyDescent="0.2">
      <c r="A41" s="16" t="s">
        <v>197</v>
      </c>
      <c r="B41" s="4">
        <v>1000</v>
      </c>
      <c r="C41" s="4">
        <v>0</v>
      </c>
      <c r="D41" s="4">
        <v>1000</v>
      </c>
      <c r="E41" s="4">
        <v>80600000</v>
      </c>
      <c r="F41" s="4">
        <f t="shared" si="0"/>
        <v>-592464106</v>
      </c>
      <c r="R41" s="5">
        <v>-1.11E-2</v>
      </c>
      <c r="S41" s="4">
        <v>446675</v>
      </c>
      <c r="T41" s="4">
        <f t="shared" si="2"/>
        <v>384911</v>
      </c>
      <c r="U41" s="4">
        <f t="shared" si="3"/>
        <v>612548</v>
      </c>
    </row>
    <row r="42" spans="1:21" x14ac:dyDescent="0.2">
      <c r="A42" s="16" t="s">
        <v>196</v>
      </c>
      <c r="B42" s="4">
        <v>942600</v>
      </c>
      <c r="C42" s="4">
        <v>938973</v>
      </c>
      <c r="D42" s="4">
        <v>3627</v>
      </c>
      <c r="E42" s="4">
        <v>291540000</v>
      </c>
      <c r="F42" s="4">
        <f t="shared" si="0"/>
        <v>-673064106</v>
      </c>
      <c r="R42" s="5">
        <v>-4.8999999999999998E-3</v>
      </c>
      <c r="S42" s="4">
        <v>612548</v>
      </c>
      <c r="T42" s="4">
        <f t="shared" si="2"/>
        <v>708071.5</v>
      </c>
      <c r="U42" s="4">
        <f t="shared" si="3"/>
        <v>642683</v>
      </c>
    </row>
    <row r="43" spans="1:21" x14ac:dyDescent="0.2">
      <c r="A43" s="16" t="s">
        <v>195</v>
      </c>
      <c r="B43" s="4">
        <v>146600</v>
      </c>
      <c r="C43" s="4">
        <v>146100</v>
      </c>
      <c r="D43" s="4">
        <v>500</v>
      </c>
      <c r="E43" s="4">
        <v>40690000</v>
      </c>
      <c r="F43" s="4">
        <f t="shared" si="0"/>
        <v>-964604106</v>
      </c>
      <c r="R43" s="5">
        <v>-4.8999999999999998E-3</v>
      </c>
      <c r="S43" s="4">
        <v>1187132</v>
      </c>
      <c r="T43" s="4">
        <f t="shared" si="2"/>
        <v>538318</v>
      </c>
      <c r="U43" s="4">
        <f t="shared" si="3"/>
        <v>151658</v>
      </c>
    </row>
    <row r="44" spans="1:21" x14ac:dyDescent="0.2">
      <c r="A44" s="16" t="s">
        <v>194</v>
      </c>
      <c r="B44" s="4">
        <v>648900</v>
      </c>
      <c r="C44" s="4">
        <v>649900</v>
      </c>
      <c r="D44" s="4">
        <v>-1000</v>
      </c>
      <c r="E44" s="4">
        <v>-81300000</v>
      </c>
      <c r="F44" s="4">
        <f t="shared" si="0"/>
        <v>-1005294106</v>
      </c>
      <c r="R44" s="5">
        <v>1.2999999999999999E-3</v>
      </c>
      <c r="S44" s="4">
        <v>642683</v>
      </c>
      <c r="T44" s="4">
        <f t="shared" si="2"/>
        <v>710063</v>
      </c>
      <c r="U44" s="4">
        <f t="shared" si="3"/>
        <v>151658</v>
      </c>
    </row>
    <row r="45" spans="1:21" x14ac:dyDescent="0.2">
      <c r="A45" s="16" t="s">
        <v>193</v>
      </c>
      <c r="B45" s="4">
        <v>800000</v>
      </c>
      <c r="C45" s="4">
        <v>803700</v>
      </c>
      <c r="D45" s="4">
        <v>-3700</v>
      </c>
      <c r="E45" s="4">
        <v>-298780000</v>
      </c>
      <c r="F45" s="4">
        <f t="shared" si="0"/>
        <v>-923994106</v>
      </c>
      <c r="R45" s="5">
        <v>2.6600000000000002E-2</v>
      </c>
      <c r="S45" s="4">
        <v>1010985</v>
      </c>
      <c r="T45" s="4">
        <f t="shared" si="2"/>
        <v>450657.5</v>
      </c>
      <c r="U45" s="4">
        <f t="shared" si="3"/>
        <v>151658</v>
      </c>
    </row>
    <row r="46" spans="1:21" x14ac:dyDescent="0.2">
      <c r="A46" s="16" t="s">
        <v>192</v>
      </c>
      <c r="B46" s="4">
        <v>0</v>
      </c>
      <c r="C46" s="4">
        <v>700</v>
      </c>
      <c r="D46" s="4">
        <v>-700</v>
      </c>
      <c r="E46" s="4">
        <v>-55400000</v>
      </c>
      <c r="F46" s="4">
        <f t="shared" si="0"/>
        <v>-625214106</v>
      </c>
      <c r="R46" s="5">
        <v>1.2999999999999999E-3</v>
      </c>
      <c r="S46" s="4">
        <v>669516</v>
      </c>
      <c r="T46" s="4">
        <f t="shared" si="2"/>
        <v>718881</v>
      </c>
      <c r="U46" s="4">
        <f t="shared" si="3"/>
        <v>151658</v>
      </c>
    </row>
    <row r="47" spans="1:21" x14ac:dyDescent="0.2">
      <c r="A47" s="16" t="s">
        <v>191</v>
      </c>
      <c r="B47" s="4">
        <v>400</v>
      </c>
      <c r="C47" s="4">
        <v>0</v>
      </c>
      <c r="D47" s="4">
        <v>400</v>
      </c>
      <c r="E47" s="4">
        <v>31200000</v>
      </c>
      <c r="F47" s="4">
        <f t="shared" si="0"/>
        <v>-569814106</v>
      </c>
      <c r="R47" s="5">
        <v>1.1599999999999999E-2</v>
      </c>
      <c r="S47" s="4">
        <v>892512</v>
      </c>
      <c r="T47" s="4">
        <f t="shared" si="2"/>
        <v>949265.5</v>
      </c>
      <c r="U47" s="4">
        <f t="shared" si="3"/>
        <v>151658</v>
      </c>
    </row>
    <row r="48" spans="1:21" x14ac:dyDescent="0.2">
      <c r="A48" s="16" t="s">
        <v>190</v>
      </c>
      <c r="B48" s="4">
        <v>785000</v>
      </c>
      <c r="C48" s="4">
        <v>774700</v>
      </c>
      <c r="D48" s="4">
        <v>10300</v>
      </c>
      <c r="E48" s="4">
        <v>804430000</v>
      </c>
      <c r="F48" s="4">
        <f t="shared" si="0"/>
        <v>-601014106</v>
      </c>
      <c r="R48" s="5">
        <v>-3.8E-3</v>
      </c>
      <c r="S48" s="4">
        <v>151658</v>
      </c>
      <c r="T48" s="4">
        <f t="shared" si="2"/>
        <v>289727</v>
      </c>
      <c r="U48" s="4">
        <f t="shared" si="3"/>
        <v>157274</v>
      </c>
    </row>
    <row r="49" spans="1:21" x14ac:dyDescent="0.2">
      <c r="A49" s="16" t="s">
        <v>189</v>
      </c>
      <c r="B49" s="4">
        <v>11000</v>
      </c>
      <c r="C49" s="4">
        <v>0</v>
      </c>
      <c r="D49" s="4">
        <v>11000</v>
      </c>
      <c r="E49" s="4">
        <v>869000000</v>
      </c>
      <c r="F49" s="4">
        <f t="shared" si="0"/>
        <v>-1405444106</v>
      </c>
      <c r="R49" s="5">
        <v>2.5999999999999999E-3</v>
      </c>
      <c r="S49" s="4">
        <v>204954</v>
      </c>
      <c r="T49" s="4">
        <f t="shared" si="2"/>
        <v>385335.5</v>
      </c>
      <c r="U49" s="4">
        <f t="shared" si="3"/>
        <v>157274</v>
      </c>
    </row>
    <row r="50" spans="1:21" x14ac:dyDescent="0.2">
      <c r="A50" s="16" t="s">
        <v>188</v>
      </c>
      <c r="B50" s="4">
        <v>0</v>
      </c>
      <c r="C50" s="4">
        <v>400</v>
      </c>
      <c r="D50" s="4">
        <v>-400</v>
      </c>
      <c r="E50" s="4">
        <v>-31240000</v>
      </c>
      <c r="F50" s="4">
        <f t="shared" si="0"/>
        <v>-2274444106</v>
      </c>
      <c r="R50" s="5">
        <v>2.63E-2</v>
      </c>
      <c r="S50" s="4">
        <v>476399</v>
      </c>
      <c r="T50" s="4">
        <f t="shared" si="2"/>
        <v>319604.5</v>
      </c>
      <c r="U50" s="4">
        <f t="shared" si="3"/>
        <v>157274</v>
      </c>
    </row>
    <row r="51" spans="1:21" x14ac:dyDescent="0.2">
      <c r="A51" s="16" t="s">
        <v>187</v>
      </c>
      <c r="B51" s="4">
        <v>743400</v>
      </c>
      <c r="C51" s="4">
        <v>753700</v>
      </c>
      <c r="D51" s="4">
        <v>-10300</v>
      </c>
      <c r="E51" s="4">
        <v>-782920000</v>
      </c>
      <c r="F51" s="4">
        <f t="shared" si="0"/>
        <v>-2243204106</v>
      </c>
      <c r="R51" s="5">
        <v>1.4000000000000002E-3</v>
      </c>
      <c r="S51" s="4">
        <v>157274</v>
      </c>
      <c r="T51" s="4">
        <f t="shared" si="2"/>
        <v>223878</v>
      </c>
      <c r="U51" s="4">
        <f t="shared" si="3"/>
        <v>229011</v>
      </c>
    </row>
    <row r="52" spans="1:21" x14ac:dyDescent="0.2">
      <c r="A52" s="16" t="s">
        <v>186</v>
      </c>
      <c r="B52" s="4">
        <v>0</v>
      </c>
      <c r="C52" s="4">
        <v>11000</v>
      </c>
      <c r="D52" s="4">
        <v>-11000</v>
      </c>
      <c r="E52" s="4">
        <v>-838090000</v>
      </c>
      <c r="F52" s="4">
        <f t="shared" si="0"/>
        <v>-1460284106</v>
      </c>
      <c r="R52" s="5">
        <v>-6.5000000000000006E-3</v>
      </c>
      <c r="S52" s="4">
        <v>229011</v>
      </c>
      <c r="T52" s="4">
        <f t="shared" si="2"/>
        <v>389039</v>
      </c>
      <c r="U52" s="4">
        <f t="shared" si="3"/>
        <v>231799</v>
      </c>
    </row>
    <row r="53" spans="1:21" x14ac:dyDescent="0.2">
      <c r="A53" s="16" t="s">
        <v>185</v>
      </c>
      <c r="B53" s="4">
        <v>200000</v>
      </c>
      <c r="C53" s="4">
        <v>200000</v>
      </c>
      <c r="D53" s="4">
        <v>0</v>
      </c>
      <c r="E53" s="4">
        <v>0</v>
      </c>
      <c r="F53" s="4">
        <f t="shared" si="0"/>
        <v>-622194106</v>
      </c>
      <c r="R53" s="5">
        <v>-6.4000000000000003E-3</v>
      </c>
      <c r="S53" s="4">
        <v>433953</v>
      </c>
      <c r="T53" s="4">
        <f t="shared" si="2"/>
        <v>657549</v>
      </c>
      <c r="U53" s="4">
        <f t="shared" si="3"/>
        <v>231799</v>
      </c>
    </row>
    <row r="54" spans="1:21" x14ac:dyDescent="0.2">
      <c r="A54" s="16" t="s">
        <v>184</v>
      </c>
      <c r="B54" s="4">
        <v>0</v>
      </c>
      <c r="C54" s="4">
        <v>0</v>
      </c>
      <c r="D54" s="4">
        <v>0</v>
      </c>
      <c r="E54" s="4">
        <v>0</v>
      </c>
      <c r="F54" s="4">
        <f t="shared" si="0"/>
        <v>-622194106</v>
      </c>
      <c r="R54" s="5">
        <v>1.4499999999999999E-2</v>
      </c>
      <c r="S54" s="4">
        <v>409141</v>
      </c>
      <c r="T54" s="4">
        <f t="shared" si="2"/>
        <v>293046</v>
      </c>
      <c r="U54" s="4">
        <f t="shared" si="3"/>
        <v>231799</v>
      </c>
    </row>
    <row r="55" spans="1:21" x14ac:dyDescent="0.2">
      <c r="A55" s="16" t="s">
        <v>183</v>
      </c>
      <c r="B55" s="4">
        <v>8900</v>
      </c>
      <c r="C55" s="4">
        <v>0</v>
      </c>
      <c r="D55" s="4">
        <v>8900</v>
      </c>
      <c r="E55" s="4">
        <v>684410000</v>
      </c>
      <c r="F55" s="4">
        <f t="shared" si="0"/>
        <v>-622194106</v>
      </c>
      <c r="R55" s="5">
        <v>-9.1000000000000004E-3</v>
      </c>
      <c r="S55" s="4">
        <v>231799</v>
      </c>
      <c r="T55" s="4">
        <f t="shared" si="2"/>
        <v>414166.5</v>
      </c>
      <c r="U55" s="4">
        <f t="shared" si="3"/>
        <v>294272</v>
      </c>
    </row>
    <row r="56" spans="1:21" x14ac:dyDescent="0.2">
      <c r="A56" s="16" t="s">
        <v>182</v>
      </c>
      <c r="B56" s="4">
        <v>0</v>
      </c>
      <c r="C56" s="4">
        <v>0</v>
      </c>
      <c r="D56" s="4">
        <v>0</v>
      </c>
      <c r="E56" s="4">
        <v>0</v>
      </c>
      <c r="F56" s="4">
        <f t="shared" si="0"/>
        <v>-1306604106</v>
      </c>
      <c r="R56" s="5">
        <v>3.7999999999999999E-2</v>
      </c>
      <c r="S56" s="4">
        <v>545250</v>
      </c>
      <c r="T56" s="4">
        <f t="shared" si="2"/>
        <v>1084292.5</v>
      </c>
      <c r="U56" s="4">
        <f t="shared" si="3"/>
        <v>218745</v>
      </c>
    </row>
    <row r="57" spans="1:21" x14ac:dyDescent="0.2">
      <c r="A57" s="16" t="s">
        <v>181</v>
      </c>
      <c r="B57" s="4">
        <v>111200</v>
      </c>
      <c r="C57" s="4">
        <v>100000</v>
      </c>
      <c r="D57" s="4">
        <v>11200</v>
      </c>
      <c r="E57" s="4">
        <v>837760000</v>
      </c>
      <c r="F57" s="4">
        <f t="shared" si="0"/>
        <v>-1306604106</v>
      </c>
      <c r="R57" s="5">
        <v>0</v>
      </c>
      <c r="S57" s="4">
        <v>1746873</v>
      </c>
      <c r="T57" s="4">
        <f t="shared" si="2"/>
        <v>320214.5</v>
      </c>
      <c r="U57" s="4">
        <f t="shared" si="3"/>
        <v>218745</v>
      </c>
    </row>
    <row r="58" spans="1:21" x14ac:dyDescent="0.2">
      <c r="A58" s="16" t="s">
        <v>180</v>
      </c>
      <c r="B58" s="4">
        <v>0</v>
      </c>
      <c r="C58" s="4">
        <v>8900</v>
      </c>
      <c r="D58" s="4">
        <v>-8900</v>
      </c>
      <c r="E58" s="4">
        <v>-649700000</v>
      </c>
      <c r="F58" s="4">
        <f t="shared" si="0"/>
        <v>-2144364106</v>
      </c>
      <c r="R58" s="5">
        <v>2.5000000000000001E-2</v>
      </c>
      <c r="S58" s="4">
        <v>374500</v>
      </c>
      <c r="T58" s="4">
        <f t="shared" si="2"/>
        <v>432209.5</v>
      </c>
      <c r="U58" s="4">
        <f t="shared" si="3"/>
        <v>218745</v>
      </c>
    </row>
    <row r="59" spans="1:21" x14ac:dyDescent="0.2">
      <c r="A59" s="16" t="s">
        <v>179</v>
      </c>
      <c r="B59" s="4">
        <v>206300</v>
      </c>
      <c r="C59" s="4">
        <v>200000</v>
      </c>
      <c r="D59" s="4">
        <v>6300</v>
      </c>
      <c r="E59" s="4">
        <v>450990061</v>
      </c>
      <c r="F59" s="4">
        <f t="shared" si="0"/>
        <v>-1494664106</v>
      </c>
      <c r="R59" s="5">
        <v>0</v>
      </c>
      <c r="S59" s="4">
        <v>294272</v>
      </c>
      <c r="T59" s="4">
        <f t="shared" si="2"/>
        <v>561575.5</v>
      </c>
      <c r="U59" s="4">
        <f t="shared" si="3"/>
        <v>218745</v>
      </c>
    </row>
    <row r="60" spans="1:21" x14ac:dyDescent="0.2">
      <c r="A60" s="16" t="s">
        <v>178</v>
      </c>
      <c r="B60" s="4">
        <v>100</v>
      </c>
      <c r="C60" s="4">
        <v>11200</v>
      </c>
      <c r="D60" s="4">
        <v>-11100</v>
      </c>
      <c r="E60" s="4">
        <v>-799244991</v>
      </c>
      <c r="F60" s="4">
        <f t="shared" si="0"/>
        <v>-1945654167</v>
      </c>
      <c r="R60" s="5">
        <v>-1.23E-2</v>
      </c>
      <c r="S60" s="4">
        <v>481935</v>
      </c>
      <c r="T60" s="4">
        <f t="shared" si="2"/>
        <v>217666.5</v>
      </c>
      <c r="U60" s="4">
        <f t="shared" si="3"/>
        <v>218745</v>
      </c>
    </row>
    <row r="61" spans="1:21" x14ac:dyDescent="0.2">
      <c r="A61" s="16" t="s">
        <v>177</v>
      </c>
      <c r="B61" s="4">
        <v>200026</v>
      </c>
      <c r="C61" s="4">
        <v>200000</v>
      </c>
      <c r="D61" s="4">
        <v>26</v>
      </c>
      <c r="E61" s="4">
        <v>1910000</v>
      </c>
      <c r="F61" s="4">
        <f t="shared" si="0"/>
        <v>-1146409176</v>
      </c>
      <c r="R61" s="5">
        <v>-9.4999999999999998E-3</v>
      </c>
      <c r="S61" s="4">
        <v>218745</v>
      </c>
      <c r="T61" s="4">
        <f t="shared" si="2"/>
        <v>432559.5</v>
      </c>
      <c r="U61" s="4">
        <f t="shared" si="3"/>
        <v>283083</v>
      </c>
    </row>
    <row r="62" spans="1:21" x14ac:dyDescent="0.2">
      <c r="A62" s="16" t="s">
        <v>176</v>
      </c>
      <c r="B62" s="4">
        <v>358670</v>
      </c>
      <c r="C62" s="4">
        <v>363730</v>
      </c>
      <c r="D62" s="4">
        <v>-5060</v>
      </c>
      <c r="E62" s="4">
        <v>-369949176</v>
      </c>
      <c r="F62" s="4">
        <f t="shared" si="0"/>
        <v>-1148319176</v>
      </c>
      <c r="R62" s="5">
        <v>-5.4000000000000003E-3</v>
      </c>
      <c r="S62" s="4">
        <v>344125</v>
      </c>
      <c r="T62" s="4">
        <f t="shared" si="2"/>
        <v>596577</v>
      </c>
      <c r="U62" s="4">
        <f t="shared" si="3"/>
        <v>265929</v>
      </c>
    </row>
    <row r="63" spans="1:21" x14ac:dyDescent="0.2">
      <c r="A63" s="16" t="s">
        <v>175</v>
      </c>
      <c r="B63" s="4">
        <v>15300</v>
      </c>
      <c r="C63" s="4">
        <v>100</v>
      </c>
      <c r="D63" s="4">
        <v>15200</v>
      </c>
      <c r="E63" s="4">
        <v>1124840000</v>
      </c>
      <c r="F63" s="4">
        <f t="shared" si="0"/>
        <v>-778370000</v>
      </c>
      <c r="R63" s="5">
        <v>-4.0000000000000001E-3</v>
      </c>
      <c r="S63" s="4">
        <v>905957</v>
      </c>
      <c r="T63" s="4">
        <f t="shared" si="2"/>
        <v>335117</v>
      </c>
      <c r="U63" s="4">
        <f t="shared" si="3"/>
        <v>265929</v>
      </c>
    </row>
    <row r="64" spans="1:21" x14ac:dyDescent="0.2">
      <c r="A64" s="16" t="s">
        <v>174</v>
      </c>
      <c r="B64" s="4">
        <v>15900</v>
      </c>
      <c r="C64" s="4">
        <v>0</v>
      </c>
      <c r="D64" s="4">
        <v>15900</v>
      </c>
      <c r="E64" s="4">
        <v>1189320000</v>
      </c>
      <c r="F64" s="4">
        <f t="shared" si="0"/>
        <v>-1903210000</v>
      </c>
      <c r="R64" s="5">
        <v>-6.6E-3</v>
      </c>
      <c r="S64" s="4">
        <v>354293</v>
      </c>
      <c r="T64" s="4">
        <f t="shared" si="2"/>
        <v>291985.5</v>
      </c>
      <c r="U64" s="4">
        <f t="shared" si="3"/>
        <v>265929</v>
      </c>
    </row>
    <row r="65" spans="1:21" x14ac:dyDescent="0.2">
      <c r="A65" s="16" t="s">
        <v>173</v>
      </c>
      <c r="B65" s="4">
        <v>15300</v>
      </c>
      <c r="C65" s="4">
        <v>1266</v>
      </c>
      <c r="D65" s="4">
        <v>14034</v>
      </c>
      <c r="E65" s="4">
        <v>1050120000</v>
      </c>
      <c r="F65" s="4">
        <f t="shared" si="0"/>
        <v>-3092530000</v>
      </c>
      <c r="R65" s="5">
        <v>6.8000000000000005E-3</v>
      </c>
      <c r="S65" s="4">
        <v>283083</v>
      </c>
      <c r="T65" s="4">
        <f t="shared" si="2"/>
        <v>448128</v>
      </c>
      <c r="U65" s="4">
        <f t="shared" si="3"/>
        <v>216588</v>
      </c>
    </row>
    <row r="66" spans="1:21" x14ac:dyDescent="0.2">
      <c r="A66" s="16" t="s">
        <v>172</v>
      </c>
      <c r="B66" s="4">
        <v>0</v>
      </c>
      <c r="C66" s="4">
        <v>15300</v>
      </c>
      <c r="D66" s="4">
        <v>-15300</v>
      </c>
      <c r="E66" s="4">
        <v>-1148020000</v>
      </c>
      <c r="F66" s="4">
        <f t="shared" si="0"/>
        <v>-4142650000</v>
      </c>
      <c r="R66" s="5">
        <v>-1.4499999999999999E-2</v>
      </c>
      <c r="S66" s="4">
        <v>421712</v>
      </c>
      <c r="T66" s="4">
        <f t="shared" si="2"/>
        <v>413583.5</v>
      </c>
      <c r="U66" s="4">
        <f t="shared" si="3"/>
        <v>216588</v>
      </c>
    </row>
    <row r="67" spans="1:21" x14ac:dyDescent="0.2">
      <c r="A67" s="16" t="s">
        <v>171</v>
      </c>
      <c r="B67" s="4">
        <v>5400</v>
      </c>
      <c r="C67" s="4">
        <v>15900</v>
      </c>
      <c r="D67" s="4">
        <v>-10500</v>
      </c>
      <c r="E67" s="4">
        <v>-790700000</v>
      </c>
      <c r="F67" s="4">
        <f t="shared" si="0"/>
        <v>-2994630000</v>
      </c>
      <c r="R67" s="5">
        <v>4.0000000000000001E-3</v>
      </c>
      <c r="S67" s="4">
        <v>265929</v>
      </c>
      <c r="T67" s="4">
        <f t="shared" si="2"/>
        <v>382894.5</v>
      </c>
      <c r="U67" s="4">
        <f t="shared" si="3"/>
        <v>216588</v>
      </c>
    </row>
    <row r="68" spans="1:21" x14ac:dyDescent="0.2">
      <c r="A68" s="16" t="s">
        <v>170</v>
      </c>
      <c r="B68" s="4">
        <v>21414</v>
      </c>
      <c r="C68" s="4">
        <v>15300</v>
      </c>
      <c r="D68" s="4">
        <v>6114</v>
      </c>
      <c r="E68" s="4">
        <v>507980000</v>
      </c>
      <c r="F68" s="4">
        <f t="shared" si="0"/>
        <v>-2203930000</v>
      </c>
      <c r="R68" s="5">
        <v>-1.4199999999999999E-2</v>
      </c>
      <c r="S68" s="4">
        <v>570147</v>
      </c>
      <c r="T68" s="4">
        <f t="shared" si="2"/>
        <v>398630.5</v>
      </c>
      <c r="U68" s="4">
        <f t="shared" si="3"/>
        <v>216588</v>
      </c>
    </row>
    <row r="69" spans="1:21" x14ac:dyDescent="0.2">
      <c r="A69" s="16" t="s">
        <v>169</v>
      </c>
      <c r="B69" s="4">
        <v>532500</v>
      </c>
      <c r="C69" s="4">
        <v>532500</v>
      </c>
      <c r="D69" s="4">
        <v>0</v>
      </c>
      <c r="E69" s="4">
        <v>0</v>
      </c>
      <c r="F69" s="4">
        <f t="shared" si="0"/>
        <v>-2711910000</v>
      </c>
      <c r="R69" s="5">
        <v>-2.6499999999999999E-2</v>
      </c>
      <c r="S69" s="4">
        <v>641216</v>
      </c>
      <c r="T69" s="4">
        <f t="shared" si="2"/>
        <v>274886</v>
      </c>
      <c r="U69" s="4">
        <f t="shared" si="3"/>
        <v>216588</v>
      </c>
    </row>
    <row r="70" spans="1:21" x14ac:dyDescent="0.2">
      <c r="A70" s="16" t="s">
        <v>168</v>
      </c>
      <c r="B70" s="4">
        <v>110400</v>
      </c>
      <c r="C70" s="4">
        <v>115800</v>
      </c>
      <c r="D70" s="4">
        <v>-5400</v>
      </c>
      <c r="E70" s="4">
        <v>-427140000</v>
      </c>
      <c r="F70" s="4">
        <f t="shared" si="0"/>
        <v>-2711910000</v>
      </c>
      <c r="R70" s="5">
        <v>-0.01</v>
      </c>
      <c r="S70" s="4">
        <v>216588</v>
      </c>
      <c r="T70" s="4">
        <f t="shared" si="2"/>
        <v>481850.5</v>
      </c>
      <c r="U70" s="4">
        <f t="shared" si="3"/>
        <v>287197</v>
      </c>
    </row>
    <row r="71" spans="1:21" x14ac:dyDescent="0.2">
      <c r="A71" s="16" t="s">
        <v>167</v>
      </c>
      <c r="B71" s="4">
        <v>0</v>
      </c>
      <c r="C71" s="4">
        <v>47200</v>
      </c>
      <c r="D71" s="4">
        <v>-47200</v>
      </c>
      <c r="E71" s="4">
        <v>-3778040000</v>
      </c>
      <c r="F71" s="4">
        <f t="shared" si="0"/>
        <v>-2284770000</v>
      </c>
      <c r="R71" s="5">
        <v>1.2999999999999999E-3</v>
      </c>
      <c r="S71" s="4">
        <v>520994</v>
      </c>
      <c r="T71" s="4">
        <f>AVERAGE(S72,S81)</f>
        <v>279225.5</v>
      </c>
      <c r="U71" s="4">
        <f t="shared" si="3"/>
        <v>287197</v>
      </c>
    </row>
    <row r="72" spans="1:21" x14ac:dyDescent="0.2">
      <c r="A72" s="16" t="s">
        <v>166</v>
      </c>
      <c r="B72" s="4">
        <v>166</v>
      </c>
      <c r="C72" s="4">
        <v>8400</v>
      </c>
      <c r="D72" s="4">
        <v>-8234</v>
      </c>
      <c r="E72" s="4">
        <v>-655220000</v>
      </c>
      <c r="F72" s="4">
        <f t="shared" si="0"/>
        <v>1493270000</v>
      </c>
      <c r="R72" s="5">
        <v>-2.5000000000000001E-3</v>
      </c>
      <c r="S72" s="4">
        <v>287197</v>
      </c>
      <c r="U72" s="4">
        <f t="shared" si="3"/>
        <v>195642</v>
      </c>
    </row>
    <row r="73" spans="1:21" x14ac:dyDescent="0.2">
      <c r="A73" s="16" t="s">
        <v>165</v>
      </c>
      <c r="B73" s="4">
        <v>56700</v>
      </c>
      <c r="C73" s="4">
        <v>56700</v>
      </c>
      <c r="D73" s="4">
        <v>0</v>
      </c>
      <c r="E73" s="4">
        <v>0</v>
      </c>
      <c r="F73" s="4">
        <f t="shared" si="0"/>
        <v>2148490000</v>
      </c>
      <c r="R73" s="5">
        <v>-3.7000000000000002E-3</v>
      </c>
      <c r="S73" s="4">
        <v>315941</v>
      </c>
      <c r="U73" s="4">
        <f t="shared" ref="U73:U75" si="4">MIN(S74:S78)</f>
        <v>156045</v>
      </c>
    </row>
    <row r="74" spans="1:21" x14ac:dyDescent="0.2">
      <c r="A74" s="16" t="s">
        <v>164</v>
      </c>
      <c r="B74" s="4">
        <v>492300</v>
      </c>
      <c r="C74" s="4">
        <v>503114</v>
      </c>
      <c r="D74" s="4">
        <v>-10814</v>
      </c>
      <c r="E74" s="4">
        <v>-865870000</v>
      </c>
      <c r="F74" s="4">
        <f t="shared" si="0"/>
        <v>2148490000</v>
      </c>
      <c r="R74" s="5">
        <v>1.01E-2</v>
      </c>
      <c r="S74" s="4">
        <v>300888</v>
      </c>
      <c r="U74" s="4">
        <f t="shared" si="4"/>
        <v>156045</v>
      </c>
    </row>
    <row r="75" spans="1:21" x14ac:dyDescent="0.2">
      <c r="A75" s="16" t="s">
        <v>163</v>
      </c>
      <c r="B75" s="4">
        <v>33</v>
      </c>
      <c r="C75" s="4">
        <v>166</v>
      </c>
      <c r="D75" s="4">
        <v>-133</v>
      </c>
      <c r="E75" s="4">
        <v>-10680000</v>
      </c>
      <c r="F75" s="4">
        <f t="shared" si="0"/>
        <v>3014360000</v>
      </c>
      <c r="R75" s="5">
        <v>-6.1999999999999998E-3</v>
      </c>
      <c r="S75" s="4">
        <v>474544</v>
      </c>
      <c r="U75" s="4">
        <f t="shared" si="4"/>
        <v>156045</v>
      </c>
    </row>
    <row r="76" spans="1:21" x14ac:dyDescent="0.2">
      <c r="A76" s="16" t="s">
        <v>162</v>
      </c>
      <c r="B76" s="4">
        <v>20000</v>
      </c>
      <c r="C76" s="4">
        <v>20000</v>
      </c>
      <c r="D76" s="4">
        <v>0</v>
      </c>
      <c r="E76" s="4">
        <v>0</v>
      </c>
      <c r="F76" s="4">
        <f t="shared" si="0"/>
        <v>3025040000</v>
      </c>
      <c r="R76" s="5">
        <v>2.5699999999999997E-2</v>
      </c>
      <c r="S76" s="4">
        <v>561238</v>
      </c>
      <c r="U76" s="4">
        <f>MIN(S77:S81)</f>
        <v>156045</v>
      </c>
    </row>
    <row r="77" spans="1:21" x14ac:dyDescent="0.2">
      <c r="A77" s="16" t="s">
        <v>161</v>
      </c>
      <c r="B77" s="4">
        <v>97100</v>
      </c>
      <c r="C77" s="4">
        <v>81100</v>
      </c>
      <c r="D77" s="4">
        <v>16000</v>
      </c>
      <c r="E77" s="4">
        <v>1251200000</v>
      </c>
      <c r="F77" s="4">
        <f t="shared" si="0"/>
        <v>3025040000</v>
      </c>
      <c r="R77" s="5">
        <v>2.5999999999999999E-3</v>
      </c>
      <c r="S77" s="4">
        <v>195642</v>
      </c>
    </row>
    <row r="78" spans="1:21" x14ac:dyDescent="0.2">
      <c r="A78" s="16" t="s">
        <v>160</v>
      </c>
      <c r="B78" s="4">
        <v>74500</v>
      </c>
      <c r="C78" s="4">
        <v>74500</v>
      </c>
      <c r="D78" s="4">
        <v>0</v>
      </c>
      <c r="E78" s="4">
        <v>0</v>
      </c>
      <c r="F78" s="4">
        <f t="shared" si="0"/>
        <v>1773840000</v>
      </c>
      <c r="R78" s="5">
        <v>2.5999999999999999E-3</v>
      </c>
      <c r="S78" s="4">
        <v>156045</v>
      </c>
    </row>
    <row r="79" spans="1:21" x14ac:dyDescent="0.2">
      <c r="A79" s="16" t="s">
        <v>159</v>
      </c>
      <c r="B79" s="4">
        <v>228000</v>
      </c>
      <c r="C79" s="4">
        <v>228000</v>
      </c>
      <c r="D79" s="4">
        <v>0</v>
      </c>
      <c r="E79" s="4">
        <v>0</v>
      </c>
      <c r="F79" s="4">
        <f t="shared" si="0"/>
        <v>1773840000</v>
      </c>
      <c r="R79" s="5">
        <v>1.2999999999999999E-3</v>
      </c>
      <c r="S79" s="4">
        <v>333184</v>
      </c>
    </row>
    <row r="80" spans="1:21" x14ac:dyDescent="0.2">
      <c r="A80" s="16" t="s">
        <v>158</v>
      </c>
      <c r="B80" s="4">
        <v>306200</v>
      </c>
      <c r="C80" s="4">
        <v>305933</v>
      </c>
      <c r="D80" s="4">
        <v>267</v>
      </c>
      <c r="E80" s="4">
        <v>35720000</v>
      </c>
      <c r="F80" s="4">
        <f>E80+F81</f>
        <v>1773840000</v>
      </c>
      <c r="R80" s="5">
        <v>-1.77E-2</v>
      </c>
      <c r="S80" s="4">
        <v>442707</v>
      </c>
    </row>
    <row r="81" spans="1:22" x14ac:dyDescent="0.2">
      <c r="A81" s="16" t="s">
        <v>157</v>
      </c>
      <c r="B81" s="4">
        <v>21625</v>
      </c>
      <c r="C81" s="4">
        <v>0</v>
      </c>
      <c r="D81" s="4">
        <v>21625</v>
      </c>
      <c r="E81" s="4">
        <v>1738120000</v>
      </c>
      <c r="F81" s="4">
        <f>E81</f>
        <v>1738120000</v>
      </c>
      <c r="R81" s="5">
        <v>1.2999999999999999E-3</v>
      </c>
      <c r="S81" s="4">
        <v>271254</v>
      </c>
    </row>
    <row r="82" spans="1:22" x14ac:dyDescent="0.2">
      <c r="A82" s="2"/>
      <c r="B82" s="4"/>
      <c r="C82" s="4"/>
      <c r="D82" s="4"/>
      <c r="E82" s="4"/>
      <c r="F82" s="4">
        <f>E82</f>
        <v>0</v>
      </c>
      <c r="G82" s="4"/>
      <c r="H82" s="4"/>
      <c r="I82" s="4"/>
      <c r="J82" s="4"/>
      <c r="K82" s="4"/>
      <c r="L82" s="4"/>
      <c r="M82" s="4"/>
      <c r="N82" s="4"/>
      <c r="O82" s="4"/>
      <c r="P82" s="4"/>
      <c r="Q82" s="4"/>
      <c r="R82" s="4"/>
      <c r="S82" s="4"/>
      <c r="T82" s="5"/>
      <c r="U82" s="5"/>
      <c r="V82" s="5"/>
    </row>
    <row r="83" spans="1:22" x14ac:dyDescent="0.2">
      <c r="A83" s="2"/>
      <c r="B83" s="4"/>
      <c r="C83" s="4"/>
      <c r="D83" s="4"/>
      <c r="E83" s="4"/>
      <c r="F83" s="4"/>
      <c r="G83" s="4"/>
      <c r="H83" s="4"/>
      <c r="I83" s="4"/>
      <c r="J83" s="4"/>
      <c r="K83" s="4"/>
      <c r="L83" s="4"/>
      <c r="M83" s="4"/>
      <c r="N83" s="4"/>
      <c r="O83" s="4"/>
      <c r="P83" s="4"/>
      <c r="Q83" s="4"/>
      <c r="R83" s="4"/>
      <c r="S83" s="4"/>
      <c r="T83" s="5"/>
      <c r="U83" s="5"/>
      <c r="V83" s="5"/>
    </row>
    <row r="84" spans="1:22" x14ac:dyDescent="0.2">
      <c r="A84" s="2"/>
      <c r="B84" s="4"/>
      <c r="C84" s="4"/>
      <c r="D84" s="4"/>
      <c r="E84" s="4"/>
      <c r="F84" s="4"/>
      <c r="G84" s="4"/>
      <c r="H84" s="4"/>
      <c r="I84" s="4"/>
      <c r="J84" s="4"/>
      <c r="K84" s="4"/>
      <c r="L84" s="4"/>
      <c r="M84" s="4"/>
      <c r="N84" s="4"/>
      <c r="O84" s="4"/>
      <c r="P84" s="4"/>
      <c r="Q84" s="4"/>
      <c r="R84" s="4"/>
      <c r="S84" s="4"/>
      <c r="T84" s="5"/>
      <c r="U84" s="5"/>
      <c r="V84" s="5"/>
    </row>
    <row r="85" spans="1:22" x14ac:dyDescent="0.2">
      <c r="A85" s="2"/>
      <c r="B85" s="4"/>
      <c r="C85" s="4"/>
      <c r="D85" s="4"/>
      <c r="E85" s="4"/>
      <c r="F85" s="4"/>
      <c r="G85" s="4"/>
      <c r="H85" s="4"/>
      <c r="I85" s="4"/>
      <c r="J85" s="4"/>
      <c r="K85" s="4"/>
      <c r="L85" s="4"/>
      <c r="M85" s="4"/>
      <c r="N85" s="4"/>
      <c r="O85" s="4"/>
      <c r="P85" s="4"/>
      <c r="Q85" s="4"/>
      <c r="R85" s="4"/>
      <c r="S85" s="4"/>
      <c r="T85" s="5"/>
      <c r="U85" s="5"/>
      <c r="V85" s="5"/>
    </row>
    <row r="86" spans="1:22" x14ac:dyDescent="0.2">
      <c r="A86" s="2"/>
      <c r="B86" s="4"/>
      <c r="C86" s="4"/>
      <c r="D86" s="4"/>
      <c r="E86" s="4"/>
      <c r="F86" s="4"/>
      <c r="G86" s="4"/>
      <c r="H86" s="4"/>
      <c r="I86" s="4"/>
      <c r="J86" s="4"/>
      <c r="K86" s="4"/>
      <c r="L86" s="4"/>
      <c r="M86" s="4"/>
      <c r="N86" s="4"/>
      <c r="O86" s="4"/>
      <c r="P86" s="4"/>
      <c r="Q86" s="4"/>
      <c r="R86" s="4"/>
      <c r="S86" s="4"/>
      <c r="T86" s="5"/>
      <c r="U86" s="5"/>
      <c r="V86" s="5"/>
    </row>
    <row r="87" spans="1:22" x14ac:dyDescent="0.2">
      <c r="A87" s="2"/>
      <c r="B87" s="4"/>
      <c r="C87" s="4"/>
      <c r="D87" s="4"/>
      <c r="E87" s="4"/>
      <c r="F87" s="4"/>
      <c r="G87" s="4"/>
      <c r="H87" s="4"/>
      <c r="I87" s="4"/>
      <c r="J87" s="4"/>
      <c r="K87" s="4"/>
      <c r="L87" s="4"/>
      <c r="M87" s="4"/>
      <c r="N87" s="4"/>
      <c r="O87" s="4"/>
      <c r="P87" s="4"/>
      <c r="Q87" s="4"/>
      <c r="R87" s="4"/>
      <c r="S87" s="4"/>
      <c r="T87" s="5"/>
      <c r="U87" s="5"/>
      <c r="V87" s="5"/>
    </row>
    <row r="88" spans="1:22" x14ac:dyDescent="0.2">
      <c r="A88" s="2"/>
      <c r="B88" s="4"/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5"/>
      <c r="U88" s="5"/>
      <c r="V88" s="5"/>
    </row>
    <row r="89" spans="1:22" x14ac:dyDescent="0.2">
      <c r="A89" s="2"/>
      <c r="B89" s="4"/>
      <c r="C89" s="4"/>
      <c r="D89" s="4"/>
      <c r="E89" s="4"/>
      <c r="F89" s="4"/>
      <c r="G89" s="4"/>
      <c r="H89" s="4"/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  <c r="T89" s="5"/>
      <c r="U89" s="5"/>
      <c r="V89" s="5"/>
    </row>
    <row r="90" spans="1:22" x14ac:dyDescent="0.2">
      <c r="A90" s="2"/>
      <c r="B90" s="4"/>
      <c r="C90" s="4"/>
      <c r="D90" s="4"/>
      <c r="E90" s="4"/>
      <c r="F90" s="4"/>
      <c r="G90" s="4"/>
      <c r="H90" s="4"/>
      <c r="I90" s="4"/>
      <c r="J90" s="4"/>
      <c r="K90" s="4"/>
      <c r="L90" s="4"/>
      <c r="M90" s="4"/>
      <c r="N90" s="4"/>
      <c r="O90" s="4"/>
      <c r="P90" s="4"/>
      <c r="Q90" s="4"/>
      <c r="R90" s="4"/>
      <c r="S90" s="4"/>
      <c r="T90" s="5"/>
      <c r="U90" s="5"/>
      <c r="V90" s="5"/>
    </row>
    <row r="91" spans="1:22" x14ac:dyDescent="0.2">
      <c r="A91" s="2"/>
      <c r="B91" s="4"/>
      <c r="C91" s="4"/>
      <c r="D91" s="4"/>
      <c r="E91" s="4"/>
      <c r="F91" s="4"/>
      <c r="G91" s="4"/>
      <c r="H91" s="4"/>
      <c r="I91" s="4"/>
      <c r="J91" s="4"/>
      <c r="K91" s="4"/>
      <c r="L91" s="4"/>
      <c r="M91" s="4"/>
      <c r="N91" s="4"/>
      <c r="O91" s="4"/>
      <c r="P91" s="4"/>
      <c r="Q91" s="4"/>
      <c r="R91" s="4"/>
      <c r="S91" s="4"/>
      <c r="T91" s="5"/>
      <c r="U91" s="5"/>
      <c r="V91" s="5"/>
    </row>
    <row r="92" spans="1:22" x14ac:dyDescent="0.2">
      <c r="A92" s="6"/>
      <c r="B92" s="4"/>
      <c r="C92" s="4"/>
      <c r="D92" s="4"/>
      <c r="E92" s="4"/>
      <c r="F92" s="4"/>
      <c r="G92" s="4"/>
      <c r="H92" s="4"/>
      <c r="I92" s="4"/>
      <c r="J92" s="4"/>
      <c r="K92" s="4"/>
      <c r="L92" s="4"/>
      <c r="M92" s="4"/>
      <c r="N92" s="4"/>
      <c r="O92" s="4"/>
      <c r="P92" s="4"/>
      <c r="Q92" s="4"/>
      <c r="R92" s="4"/>
      <c r="S92" s="4"/>
      <c r="T92" s="5"/>
      <c r="U92" s="5"/>
      <c r="V92" s="5"/>
    </row>
    <row r="93" spans="1:22" x14ac:dyDescent="0.2">
      <c r="A93" s="6"/>
      <c r="B93" s="4"/>
      <c r="C93" s="4"/>
      <c r="D93" s="4"/>
      <c r="E93" s="4"/>
      <c r="F93" s="4"/>
      <c r="G93" s="4"/>
      <c r="H93" s="4"/>
      <c r="I93" s="4"/>
      <c r="J93" s="4"/>
      <c r="K93" s="4"/>
      <c r="L93" s="4"/>
      <c r="M93" s="4"/>
      <c r="N93" s="4"/>
      <c r="O93" s="4"/>
      <c r="P93" s="4"/>
      <c r="Q93" s="4"/>
      <c r="R93" s="4"/>
      <c r="S93" s="4"/>
      <c r="T93" s="5"/>
      <c r="U93" s="5"/>
      <c r="V93" s="5"/>
    </row>
    <row r="94" spans="1:22" x14ac:dyDescent="0.2">
      <c r="A94" s="6"/>
      <c r="B94" s="4"/>
      <c r="C94" s="4"/>
      <c r="D94" s="4"/>
      <c r="E94" s="4"/>
      <c r="F94" s="4"/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5"/>
      <c r="U94" s="5"/>
      <c r="V94" s="5"/>
    </row>
    <row r="95" spans="1:22" x14ac:dyDescent="0.2">
      <c r="A95" s="6"/>
      <c r="B95" s="4"/>
      <c r="C95" s="4"/>
      <c r="D95" s="4"/>
      <c r="E95" s="4"/>
      <c r="F95" s="4"/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5"/>
      <c r="U95" s="5"/>
      <c r="V95" s="5"/>
    </row>
    <row r="96" spans="1:22" x14ac:dyDescent="0.2">
      <c r="A96" s="6"/>
      <c r="B96" s="4"/>
      <c r="C96" s="4"/>
      <c r="D96" s="4"/>
      <c r="E96" s="4"/>
      <c r="F96" s="4"/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5"/>
      <c r="U96" s="5"/>
      <c r="V96" s="5"/>
    </row>
    <row r="97" spans="1:22" x14ac:dyDescent="0.2">
      <c r="A97" s="6"/>
      <c r="B97" s="4"/>
      <c r="C97" s="4"/>
      <c r="D97" s="4"/>
      <c r="E97" s="4"/>
      <c r="F97" s="4"/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5"/>
      <c r="U97" s="5"/>
      <c r="V97" s="5"/>
    </row>
    <row r="98" spans="1:22" x14ac:dyDescent="0.2">
      <c r="A98" s="6"/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5"/>
      <c r="U98" s="5"/>
      <c r="V98" s="5"/>
    </row>
    <row r="99" spans="1:22" x14ac:dyDescent="0.2">
      <c r="A99" s="6"/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5"/>
      <c r="U99" s="5"/>
      <c r="V99" s="5"/>
    </row>
    <row r="100" spans="1:22" x14ac:dyDescent="0.2">
      <c r="A100" s="6"/>
      <c r="B100" s="4"/>
      <c r="C100" s="4"/>
      <c r="D100" s="4"/>
      <c r="E100" s="4"/>
      <c r="F100" s="4"/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5"/>
      <c r="U100" s="5"/>
      <c r="V100" s="5"/>
    </row>
    <row r="101" spans="1:22" x14ac:dyDescent="0.2">
      <c r="A101" s="6"/>
      <c r="B101" s="4"/>
      <c r="C101" s="4"/>
      <c r="D101" s="4"/>
      <c r="E101" s="4"/>
      <c r="F101" s="4"/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5"/>
      <c r="U101" s="5"/>
      <c r="V101" s="5"/>
    </row>
    <row r="102" spans="1:22" x14ac:dyDescent="0.2">
      <c r="A102" s="2"/>
      <c r="B102" s="4"/>
      <c r="C102" s="4"/>
      <c r="D102" s="4"/>
      <c r="E102" s="4"/>
      <c r="F102" s="4"/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5"/>
      <c r="U102" s="5"/>
      <c r="V102" s="5"/>
    </row>
    <row r="103" spans="1:22" x14ac:dyDescent="0.2">
      <c r="A103" s="2"/>
      <c r="B103" s="4"/>
      <c r="C103" s="4"/>
      <c r="D103" s="4"/>
      <c r="E103" s="4"/>
      <c r="F103" s="4"/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5"/>
      <c r="U103" s="5"/>
      <c r="V103" s="5"/>
    </row>
    <row r="104" spans="1:22" x14ac:dyDescent="0.2">
      <c r="A104" s="6"/>
      <c r="B104" s="4"/>
      <c r="C104" s="4"/>
      <c r="D104" s="4"/>
      <c r="E104" s="4"/>
      <c r="F104" s="4"/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5"/>
      <c r="U104" s="5"/>
      <c r="V104" s="5"/>
    </row>
    <row r="105" spans="1:22" x14ac:dyDescent="0.2">
      <c r="A105" s="6"/>
      <c r="B105" s="4"/>
      <c r="C105" s="4"/>
      <c r="D105" s="4"/>
      <c r="E105" s="4"/>
      <c r="F105" s="4"/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5"/>
      <c r="U105" s="5"/>
      <c r="V105" s="5"/>
    </row>
    <row r="106" spans="1:22" x14ac:dyDescent="0.2">
      <c r="A106" s="6"/>
      <c r="B106" s="4"/>
      <c r="C106" s="4"/>
      <c r="D106" s="4"/>
      <c r="E106" s="4"/>
      <c r="F106" s="4"/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5"/>
      <c r="U106" s="5"/>
      <c r="V106" s="5"/>
    </row>
    <row r="107" spans="1:22" x14ac:dyDescent="0.2">
      <c r="A107" s="6"/>
      <c r="B107" s="4"/>
      <c r="C107" s="4"/>
      <c r="D107" s="4"/>
      <c r="E107" s="4"/>
      <c r="F107" s="4"/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5"/>
      <c r="U107" s="5"/>
      <c r="V107" s="5"/>
    </row>
    <row r="108" spans="1:22" x14ac:dyDescent="0.2">
      <c r="A108" s="6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5"/>
      <c r="U108" s="5"/>
      <c r="V108" s="5"/>
    </row>
    <row r="109" spans="1:22" x14ac:dyDescent="0.2">
      <c r="A109" s="6"/>
      <c r="B109" s="4"/>
      <c r="C109" s="4"/>
      <c r="D109" s="4"/>
      <c r="E109" s="4"/>
      <c r="F109" s="4"/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5"/>
      <c r="U109" s="5"/>
      <c r="V109" s="5"/>
    </row>
    <row r="110" spans="1:22" x14ac:dyDescent="0.2">
      <c r="A110" s="6"/>
      <c r="B110" s="4"/>
      <c r="C110" s="4"/>
      <c r="D110" s="4"/>
      <c r="E110" s="4"/>
      <c r="F110" s="4"/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5"/>
      <c r="U110" s="5"/>
      <c r="V110" s="5"/>
    </row>
    <row r="111" spans="1:22" x14ac:dyDescent="0.2">
      <c r="A111" s="6"/>
      <c r="B111" s="4"/>
      <c r="C111" s="4"/>
      <c r="D111" s="4"/>
      <c r="E111" s="4"/>
      <c r="F111" s="4"/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5"/>
      <c r="U111" s="5"/>
      <c r="V111" s="5"/>
    </row>
    <row r="112" spans="1:22" x14ac:dyDescent="0.2">
      <c r="A112" s="6"/>
      <c r="B112" s="4"/>
      <c r="C112" s="4"/>
      <c r="D112" s="4"/>
      <c r="E112" s="4"/>
      <c r="F112" s="4"/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5"/>
      <c r="U112" s="5"/>
      <c r="V112" s="5"/>
    </row>
    <row r="113" spans="1:22" x14ac:dyDescent="0.2">
      <c r="A113" s="6"/>
      <c r="B113" s="4"/>
      <c r="C113" s="4"/>
      <c r="D113" s="4"/>
      <c r="E113" s="4"/>
      <c r="F113" s="4"/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5"/>
      <c r="U113" s="5"/>
      <c r="V113" s="5"/>
    </row>
    <row r="114" spans="1:22" x14ac:dyDescent="0.2">
      <c r="A114" s="6"/>
      <c r="B114" s="4"/>
      <c r="C114" s="4"/>
      <c r="D114" s="4"/>
      <c r="E114" s="4"/>
      <c r="F114" s="4"/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5"/>
      <c r="U114" s="5"/>
      <c r="V114" s="5"/>
    </row>
    <row r="115" spans="1:22" x14ac:dyDescent="0.2">
      <c r="A115" s="6"/>
      <c r="B115" s="4"/>
      <c r="C115" s="4"/>
      <c r="D115" s="4"/>
      <c r="E115" s="4"/>
      <c r="F115" s="4"/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5"/>
      <c r="U115" s="5"/>
      <c r="V115" s="5"/>
    </row>
    <row r="116" spans="1:22" x14ac:dyDescent="0.2">
      <c r="A116" s="6"/>
      <c r="B116" s="4"/>
      <c r="C116" s="4"/>
      <c r="D116" s="4"/>
      <c r="E116" s="4"/>
      <c r="F116" s="4"/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5"/>
      <c r="U116" s="5"/>
      <c r="V116" s="5"/>
    </row>
    <row r="117" spans="1:22" x14ac:dyDescent="0.2">
      <c r="A117" s="2"/>
      <c r="B117" s="4"/>
      <c r="C117" s="4"/>
      <c r="D117" s="4"/>
      <c r="E117" s="4"/>
      <c r="F117" s="4"/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5"/>
      <c r="U117" s="5"/>
      <c r="V117" s="5"/>
    </row>
    <row r="118" spans="1:22" x14ac:dyDescent="0.2">
      <c r="A118" s="2"/>
      <c r="B118" s="4"/>
      <c r="C118" s="4"/>
      <c r="D118" s="4"/>
      <c r="E118" s="4"/>
      <c r="F118" s="4"/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5"/>
      <c r="U118" s="5"/>
      <c r="V118" s="5"/>
    </row>
    <row r="119" spans="1:22" x14ac:dyDescent="0.2">
      <c r="A119" s="2"/>
      <c r="B119" s="4"/>
      <c r="C119" s="4"/>
      <c r="D119" s="4"/>
      <c r="E119" s="4"/>
      <c r="F119" s="4"/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5"/>
      <c r="U119" s="5"/>
      <c r="V119" s="5"/>
    </row>
    <row r="120" spans="1:22" x14ac:dyDescent="0.2">
      <c r="A120" s="2"/>
      <c r="B120" s="4"/>
      <c r="C120" s="4"/>
      <c r="D120" s="4"/>
      <c r="E120" s="4"/>
      <c r="F120" s="4"/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5"/>
      <c r="U120" s="5"/>
      <c r="V120" s="5"/>
    </row>
    <row r="121" spans="1:22" x14ac:dyDescent="0.2">
      <c r="A121" s="2"/>
      <c r="B121" s="4"/>
      <c r="C121" s="4"/>
      <c r="D121" s="4"/>
      <c r="E121" s="4"/>
      <c r="F121" s="4"/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5"/>
      <c r="U121" s="5"/>
      <c r="V121" s="5"/>
    </row>
    <row r="122" spans="1:22" x14ac:dyDescent="0.2">
      <c r="A122" s="2"/>
      <c r="B122" s="4"/>
      <c r="C122" s="4"/>
      <c r="D122" s="4"/>
      <c r="E122" s="4"/>
      <c r="F122" s="4"/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5"/>
      <c r="U122" s="5"/>
      <c r="V122" s="5"/>
    </row>
    <row r="123" spans="1:22" x14ac:dyDescent="0.2">
      <c r="A123" s="2"/>
      <c r="B123" s="4"/>
      <c r="C123" s="4"/>
      <c r="D123" s="4"/>
      <c r="E123" s="4"/>
      <c r="F123" s="4"/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5"/>
      <c r="U123" s="5"/>
      <c r="V123" s="5"/>
    </row>
    <row r="124" spans="1:22" x14ac:dyDescent="0.2">
      <c r="A124" s="2"/>
      <c r="B124" s="4"/>
      <c r="C124" s="4"/>
      <c r="D124" s="4"/>
      <c r="E124" s="4"/>
      <c r="F124" s="4"/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5"/>
      <c r="U124" s="5"/>
      <c r="V124" s="5"/>
    </row>
    <row r="125" spans="1:22" x14ac:dyDescent="0.2">
      <c r="A125" s="2"/>
      <c r="B125" s="4"/>
      <c r="C125" s="4"/>
      <c r="D125" s="4"/>
      <c r="E125" s="4"/>
      <c r="F125" s="4"/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5"/>
      <c r="U125" s="5"/>
      <c r="V125" s="5"/>
    </row>
    <row r="126" spans="1:22" x14ac:dyDescent="0.2">
      <c r="A126" s="2"/>
      <c r="B126" s="4"/>
      <c r="C126" s="4"/>
      <c r="D126" s="4"/>
      <c r="E126" s="4"/>
      <c r="F126" s="4"/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5"/>
      <c r="U126" s="5"/>
      <c r="V126" s="5"/>
    </row>
    <row r="127" spans="1:22" x14ac:dyDescent="0.2">
      <c r="A127" s="2"/>
      <c r="B127" s="4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5"/>
      <c r="U127" s="5"/>
      <c r="V127" s="5"/>
    </row>
    <row r="128" spans="1:22" x14ac:dyDescent="0.2">
      <c r="A128" s="2"/>
      <c r="B128" s="4"/>
      <c r="C128" s="4"/>
      <c r="D128" s="4"/>
      <c r="E128" s="4"/>
      <c r="F128" s="4"/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5"/>
      <c r="U128" s="5"/>
      <c r="V128" s="5"/>
    </row>
    <row r="129" spans="1:22" x14ac:dyDescent="0.2">
      <c r="A129" s="2"/>
      <c r="B129" s="4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5"/>
      <c r="U129" s="5"/>
      <c r="V129" s="5"/>
    </row>
    <row r="130" spans="1:22" x14ac:dyDescent="0.2">
      <c r="A130" s="2"/>
      <c r="B130" s="4"/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5"/>
      <c r="U130" s="5"/>
      <c r="V130" s="5"/>
    </row>
    <row r="131" spans="1:22" x14ac:dyDescent="0.2">
      <c r="A131" s="2"/>
      <c r="B131" s="4"/>
      <c r="C131" s="4"/>
      <c r="D131" s="4"/>
      <c r="E131" s="4"/>
      <c r="F131" s="4"/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5"/>
      <c r="U131" s="5"/>
      <c r="V131" s="5"/>
    </row>
    <row r="132" spans="1:22" x14ac:dyDescent="0.2">
      <c r="A132" s="2"/>
      <c r="B132" s="4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5"/>
      <c r="U132" s="5"/>
      <c r="V132" s="5"/>
    </row>
    <row r="133" spans="1:22" x14ac:dyDescent="0.2">
      <c r="A133" s="2"/>
      <c r="B133" s="4"/>
      <c r="C133" s="4"/>
      <c r="D133" s="4"/>
      <c r="E133" s="4"/>
      <c r="F133" s="4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5"/>
    </row>
    <row r="134" spans="1:22" x14ac:dyDescent="0.2">
      <c r="A134" s="2"/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8"/>
    </row>
    <row r="135" spans="1:22" x14ac:dyDescent="0.2">
      <c r="A135" s="2"/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8"/>
    </row>
    <row r="136" spans="1:22" x14ac:dyDescent="0.2">
      <c r="A136" s="2"/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8"/>
    </row>
    <row r="137" spans="1:22" x14ac:dyDescent="0.2">
      <c r="A137" s="6"/>
      <c r="B137" s="4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5"/>
      <c r="U137" s="5"/>
      <c r="V137" s="8"/>
    </row>
    <row r="138" spans="1:22" x14ac:dyDescent="0.2">
      <c r="A138" s="6"/>
      <c r="B138" s="4"/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5"/>
      <c r="U138" s="5"/>
      <c r="V138" s="8"/>
    </row>
    <row r="139" spans="1:22" x14ac:dyDescent="0.2">
      <c r="A139" s="6"/>
      <c r="B139" s="4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5"/>
      <c r="U139" s="5"/>
      <c r="V139" s="8"/>
    </row>
    <row r="140" spans="1:22" x14ac:dyDescent="0.2">
      <c r="A140" s="6"/>
      <c r="B140" s="4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5"/>
      <c r="U140" s="5"/>
      <c r="V140" s="8"/>
    </row>
    <row r="141" spans="1:22" x14ac:dyDescent="0.2">
      <c r="A141" s="6"/>
      <c r="B141" s="4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5"/>
      <c r="U141" s="5"/>
      <c r="V141" s="8"/>
    </row>
    <row r="142" spans="1:22" x14ac:dyDescent="0.2">
      <c r="A142" s="2"/>
      <c r="B142" s="4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5"/>
      <c r="U142" s="5"/>
      <c r="V142" s="8"/>
    </row>
    <row r="143" spans="1:22" x14ac:dyDescent="0.2">
      <c r="A143" s="2"/>
      <c r="B143" s="4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5"/>
      <c r="U143" s="5"/>
      <c r="V143" s="8"/>
    </row>
    <row r="144" spans="1:22" x14ac:dyDescent="0.2">
      <c r="A144" s="2"/>
      <c r="B144" s="4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5"/>
      <c r="U144" s="5"/>
      <c r="V144" s="8"/>
    </row>
    <row r="145" spans="1:22" x14ac:dyDescent="0.2">
      <c r="A145" s="2"/>
      <c r="B145" s="4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5"/>
      <c r="U145" s="5"/>
      <c r="V145" s="8"/>
    </row>
    <row r="146" spans="1:22" x14ac:dyDescent="0.2">
      <c r="A146" s="2"/>
      <c r="B146" s="4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5"/>
      <c r="U146" s="5"/>
      <c r="V146" s="8"/>
    </row>
    <row r="172" spans="1:3" x14ac:dyDescent="0.2">
      <c r="A172" t="e" cm="1">
        <f t="array" aca="1" ref="A172" ca="1">INDIRECT("'" &amp; E1 &amp; "'!$A$2:$A$66")</f>
        <v>#REF!</v>
      </c>
      <c r="B172" t="e" cm="1">
        <f t="array" aca="1" ref="B172" ca="1">INDIRECT("'" &amp; E1 &amp; "'!$B$2:$B$66")</f>
        <v>#REF!</v>
      </c>
      <c r="C172" t="e" cm="1">
        <f t="array" aca="1" ref="C172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1E28CF-F994-F647-91B5-44A1FE954D07}">
  <sheetPr codeName="Sheet52"/>
  <dimension ref="A1:V172"/>
  <sheetViews>
    <sheetView topLeftCell="B1" workbookViewId="0">
      <pane ySplit="2" topLeftCell="A3" activePane="bottomLeft" state="frozen"/>
      <selection activeCell="N24" sqref="N24"/>
      <selection pane="bottomLeft" activeCell="N24" sqref="N24"/>
    </sheetView>
  </sheetViews>
  <sheetFormatPr baseColWidth="10" defaultRowHeight="16" x14ac:dyDescent="0.2"/>
  <cols>
    <col min="1" max="1" width="21.1640625" customWidth="1"/>
    <col min="2" max="2" width="14.33203125" customWidth="1"/>
    <col min="3" max="3" width="15.5" customWidth="1"/>
    <col min="4" max="4" width="15" customWidth="1"/>
    <col min="5" max="5" width="18.33203125" customWidth="1"/>
    <col min="6" max="6" width="21.5" customWidth="1"/>
    <col min="10" max="10" width="18.33203125" customWidth="1"/>
    <col min="11" max="11" width="16.6640625" customWidth="1"/>
    <col min="18" max="18" width="13" customWidth="1"/>
    <col min="19" max="19" width="17.83203125" customWidth="1"/>
  </cols>
  <sheetData>
    <row r="1" spans="1:22" x14ac:dyDescent="0.2">
      <c r="B1" s="72" t="s">
        <v>5</v>
      </c>
      <c r="C1" s="72"/>
      <c r="D1" s="72"/>
      <c r="E1" s="72"/>
      <c r="F1" s="72"/>
      <c r="G1" s="73" t="s">
        <v>6</v>
      </c>
      <c r="H1" s="73"/>
      <c r="I1" s="73"/>
      <c r="J1" s="73"/>
      <c r="K1" s="73"/>
      <c r="L1" s="74" t="s">
        <v>15</v>
      </c>
      <c r="M1" s="74"/>
      <c r="N1" s="74"/>
      <c r="O1" s="74"/>
      <c r="P1" s="74"/>
      <c r="Q1" s="74"/>
      <c r="R1" s="74"/>
      <c r="S1" s="74"/>
      <c r="T1" s="74"/>
      <c r="U1" s="74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235</v>
      </c>
      <c r="O2" s="1" t="s">
        <v>236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257</v>
      </c>
      <c r="U2" s="1" t="s">
        <v>258</v>
      </c>
      <c r="V2" s="1" t="s">
        <v>237</v>
      </c>
    </row>
    <row r="3" spans="1:22" x14ac:dyDescent="0.2">
      <c r="A3" s="16" t="s">
        <v>294</v>
      </c>
      <c r="B3" s="4">
        <v>88408</v>
      </c>
      <c r="C3" s="4">
        <v>391500</v>
      </c>
      <c r="D3" s="4">
        <v>-303092</v>
      </c>
      <c r="E3" s="4">
        <v>-30197830000</v>
      </c>
      <c r="F3" s="4">
        <f t="shared" ref="F3:F79" si="0">E3+F4</f>
        <v>-59425400000</v>
      </c>
      <c r="K3">
        <f t="shared" ref="K3:K25" si="1">K4+J3</f>
        <v>1733840000</v>
      </c>
      <c r="L3" s="4">
        <v>619</v>
      </c>
      <c r="M3" s="4">
        <v>712</v>
      </c>
      <c r="N3" s="4">
        <v>57</v>
      </c>
      <c r="O3" s="4">
        <v>38</v>
      </c>
      <c r="P3" s="4">
        <v>258700</v>
      </c>
      <c r="Q3" s="4">
        <v>361000</v>
      </c>
      <c r="R3" s="5">
        <v>2.0999999999999999E-3</v>
      </c>
      <c r="S3" s="4">
        <v>620300</v>
      </c>
      <c r="T3" s="4">
        <f t="shared" ref="T3:T70" si="2">AVERAGE(S4,S13)</f>
        <v>435326.5</v>
      </c>
      <c r="U3" s="4">
        <f t="shared" ref="U3:U72" si="3">MIN(S4:S8)</f>
        <v>333571</v>
      </c>
      <c r="V3" s="5">
        <v>1.6E-2</v>
      </c>
    </row>
    <row r="4" spans="1:22" x14ac:dyDescent="0.2">
      <c r="A4" s="16" t="s">
        <v>293</v>
      </c>
      <c r="B4" s="4">
        <v>3617</v>
      </c>
      <c r="C4" s="4">
        <v>175400</v>
      </c>
      <c r="D4" s="4">
        <v>-171783</v>
      </c>
      <c r="E4" s="4">
        <v>-17092290000</v>
      </c>
      <c r="F4" s="4">
        <f t="shared" si="0"/>
        <v>-29227570000</v>
      </c>
      <c r="G4" s="4">
        <v>0</v>
      </c>
      <c r="H4" s="4">
        <v>0</v>
      </c>
      <c r="I4" s="4">
        <v>0</v>
      </c>
      <c r="J4" s="4">
        <v>1971960000</v>
      </c>
      <c r="K4">
        <f t="shared" si="1"/>
        <v>1733840000</v>
      </c>
      <c r="L4" s="4">
        <v>170</v>
      </c>
      <c r="M4" s="4">
        <v>701</v>
      </c>
      <c r="N4" s="4">
        <v>13</v>
      </c>
      <c r="O4" s="4">
        <v>51</v>
      </c>
      <c r="P4" s="4">
        <v>94500</v>
      </c>
      <c r="Q4" s="4">
        <v>347400</v>
      </c>
      <c r="R4" s="5">
        <v>2.0999999999999999E-3</v>
      </c>
      <c r="S4" s="4">
        <v>550200</v>
      </c>
      <c r="T4" s="4">
        <f t="shared" si="2"/>
        <v>643915</v>
      </c>
      <c r="U4" s="4">
        <f t="shared" si="3"/>
        <v>333571</v>
      </c>
      <c r="V4" s="5">
        <v>0.01</v>
      </c>
    </row>
    <row r="5" spans="1:22" x14ac:dyDescent="0.2">
      <c r="A5" s="16" t="s">
        <v>292</v>
      </c>
      <c r="B5" s="4">
        <v>149300</v>
      </c>
      <c r="C5" s="4">
        <v>186200</v>
      </c>
      <c r="D5" s="4">
        <v>-36900</v>
      </c>
      <c r="E5" s="4">
        <v>-3663730000</v>
      </c>
      <c r="F5" s="4">
        <f t="shared" si="0"/>
        <v>-12135280000</v>
      </c>
      <c r="G5" s="4">
        <v>0</v>
      </c>
      <c r="H5" s="4">
        <v>0</v>
      </c>
      <c r="I5" s="4">
        <v>0</v>
      </c>
      <c r="J5" s="4">
        <v>-218780000</v>
      </c>
      <c r="K5">
        <f t="shared" si="1"/>
        <v>-238120000</v>
      </c>
      <c r="L5" s="4">
        <v>277</v>
      </c>
      <c r="M5" s="4">
        <v>1224</v>
      </c>
      <c r="N5" s="4">
        <v>41</v>
      </c>
      <c r="O5" s="4">
        <v>37</v>
      </c>
      <c r="P5" s="4">
        <v>165100</v>
      </c>
      <c r="Q5" s="4">
        <v>340000</v>
      </c>
      <c r="R5" s="5">
        <v>1.3300000000000001E-2</v>
      </c>
      <c r="S5" s="4">
        <v>511673</v>
      </c>
      <c r="T5" s="4">
        <f t="shared" si="2"/>
        <v>469645.5</v>
      </c>
      <c r="U5" s="4">
        <f t="shared" si="3"/>
        <v>333571</v>
      </c>
      <c r="V5" s="5">
        <v>1.41E-2</v>
      </c>
    </row>
    <row r="6" spans="1:22" x14ac:dyDescent="0.2">
      <c r="A6" s="16" t="s">
        <v>291</v>
      </c>
      <c r="B6" s="4">
        <v>162480</v>
      </c>
      <c r="C6" s="4">
        <v>312625</v>
      </c>
      <c r="D6" s="4">
        <v>-150145</v>
      </c>
      <c r="E6" s="4">
        <v>-14658840000</v>
      </c>
      <c r="F6" s="4">
        <f t="shared" si="0"/>
        <v>-8471550000</v>
      </c>
      <c r="K6">
        <f t="shared" si="1"/>
        <v>-19340000</v>
      </c>
      <c r="L6" s="4">
        <v>383</v>
      </c>
      <c r="M6" s="4">
        <v>378</v>
      </c>
      <c r="N6" s="4">
        <v>53</v>
      </c>
      <c r="O6" s="4">
        <v>65</v>
      </c>
      <c r="P6" s="4">
        <v>212500</v>
      </c>
      <c r="Q6" s="4">
        <v>272200</v>
      </c>
      <c r="R6" s="5">
        <v>1.3500000000000002E-2</v>
      </c>
      <c r="S6" s="4">
        <v>485591</v>
      </c>
      <c r="T6" s="4">
        <f t="shared" si="2"/>
        <v>340777</v>
      </c>
      <c r="U6" s="4">
        <f t="shared" si="3"/>
        <v>333571</v>
      </c>
      <c r="V6" s="5">
        <v>2.8500000000000001E-2</v>
      </c>
    </row>
    <row r="7" spans="1:22" x14ac:dyDescent="0.2">
      <c r="A7" s="16" t="s">
        <v>288</v>
      </c>
      <c r="B7" s="4">
        <v>64700</v>
      </c>
      <c r="C7" s="4">
        <v>295100</v>
      </c>
      <c r="D7" s="4">
        <v>-230400</v>
      </c>
      <c r="E7" s="4">
        <v>-22450800000</v>
      </c>
      <c r="F7" s="4">
        <f t="shared" si="0"/>
        <v>6187290000</v>
      </c>
      <c r="K7">
        <f t="shared" si="1"/>
        <v>-19340000</v>
      </c>
      <c r="L7" s="4">
        <v>301</v>
      </c>
      <c r="M7" s="4">
        <v>619</v>
      </c>
      <c r="N7" s="4">
        <v>21</v>
      </c>
      <c r="O7" s="4">
        <v>49</v>
      </c>
      <c r="P7" s="4">
        <v>114100</v>
      </c>
      <c r="Q7" s="4">
        <v>330300</v>
      </c>
      <c r="R7" s="5">
        <v>-9.1999999999999998E-3</v>
      </c>
      <c r="S7" s="4">
        <v>445728</v>
      </c>
      <c r="T7" s="4">
        <f t="shared" si="2"/>
        <v>374994.5</v>
      </c>
      <c r="U7" s="4">
        <f t="shared" si="3"/>
        <v>333571</v>
      </c>
      <c r="V7" s="5">
        <v>2.6200000000000001E-2</v>
      </c>
    </row>
    <row r="8" spans="1:22" x14ac:dyDescent="0.2">
      <c r="A8" s="16" t="s">
        <v>287</v>
      </c>
      <c r="B8" s="4">
        <v>21100</v>
      </c>
      <c r="C8" s="4">
        <v>150250</v>
      </c>
      <c r="D8" s="4">
        <v>-129150</v>
      </c>
      <c r="E8" s="4">
        <v>-12681420000</v>
      </c>
      <c r="F8" s="4">
        <f t="shared" si="0"/>
        <v>28638090000</v>
      </c>
      <c r="G8" s="4">
        <v>0</v>
      </c>
      <c r="H8" s="4">
        <v>0</v>
      </c>
      <c r="I8" s="4">
        <v>0</v>
      </c>
      <c r="J8" s="4">
        <v>-19340000</v>
      </c>
      <c r="K8">
        <f t="shared" si="1"/>
        <v>-19340000</v>
      </c>
      <c r="L8" s="4">
        <v>288</v>
      </c>
      <c r="M8" s="4">
        <v>550</v>
      </c>
      <c r="N8" s="4">
        <v>7</v>
      </c>
      <c r="O8" s="4">
        <v>48</v>
      </c>
      <c r="P8" s="4">
        <v>76000</v>
      </c>
      <c r="Q8" s="4">
        <v>243900</v>
      </c>
      <c r="R8" s="5">
        <v>-3.0000000000000001E-3</v>
      </c>
      <c r="S8" s="4">
        <v>333571</v>
      </c>
      <c r="T8" s="4">
        <f t="shared" si="2"/>
        <v>405015</v>
      </c>
      <c r="U8" s="4">
        <f t="shared" si="3"/>
        <v>320453</v>
      </c>
      <c r="V8" s="5">
        <v>2.41E-2</v>
      </c>
    </row>
    <row r="9" spans="1:22" x14ac:dyDescent="0.2">
      <c r="A9" s="16" t="s">
        <v>286</v>
      </c>
      <c r="B9" s="4">
        <v>16600</v>
      </c>
      <c r="C9" s="4">
        <v>224207</v>
      </c>
      <c r="D9" s="4">
        <v>-207607</v>
      </c>
      <c r="E9" s="4">
        <v>-20482880000</v>
      </c>
      <c r="F9" s="4">
        <f t="shared" si="0"/>
        <v>41319510000</v>
      </c>
      <c r="K9">
        <f t="shared" si="1"/>
        <v>0</v>
      </c>
      <c r="L9" s="4">
        <v>140</v>
      </c>
      <c r="M9" s="4">
        <v>1032</v>
      </c>
      <c r="N9" s="4">
        <v>2</v>
      </c>
      <c r="O9" s="4">
        <v>16</v>
      </c>
      <c r="P9" s="4">
        <v>40500</v>
      </c>
      <c r="Q9" s="4">
        <v>282100</v>
      </c>
      <c r="R9" s="5">
        <v>-8.0000000000000002E-3</v>
      </c>
      <c r="S9" s="4">
        <v>345905</v>
      </c>
      <c r="T9" s="4">
        <f t="shared" si="2"/>
        <v>850696</v>
      </c>
      <c r="U9" s="4">
        <f t="shared" si="3"/>
        <v>320453</v>
      </c>
      <c r="V9" s="5">
        <v>0.02</v>
      </c>
    </row>
    <row r="10" spans="1:22" x14ac:dyDescent="0.2">
      <c r="A10" s="16" t="s">
        <v>281</v>
      </c>
      <c r="B10" s="4">
        <v>141200</v>
      </c>
      <c r="C10" s="4">
        <v>453400</v>
      </c>
      <c r="D10" s="4">
        <v>-312200</v>
      </c>
      <c r="E10" s="4">
        <v>-31060190000</v>
      </c>
      <c r="F10" s="4">
        <f t="shared" si="0"/>
        <v>61802390000</v>
      </c>
      <c r="K10">
        <f t="shared" si="1"/>
        <v>0</v>
      </c>
      <c r="L10" s="4">
        <v>745</v>
      </c>
      <c r="M10" s="4">
        <v>1701</v>
      </c>
      <c r="N10" s="4">
        <v>53</v>
      </c>
      <c r="O10" s="4">
        <v>131</v>
      </c>
      <c r="P10" s="4">
        <v>298100</v>
      </c>
      <c r="Q10" s="4">
        <v>787400</v>
      </c>
      <c r="R10" s="5">
        <v>-1.5900000000000001E-2</v>
      </c>
      <c r="S10" s="4">
        <v>1154871</v>
      </c>
      <c r="T10" s="4">
        <f t="shared" si="2"/>
        <v>323531</v>
      </c>
      <c r="U10" s="4">
        <f t="shared" si="3"/>
        <v>320453</v>
      </c>
      <c r="V10" s="5">
        <v>4.3299999999999998E-2</v>
      </c>
    </row>
    <row r="11" spans="1:22" x14ac:dyDescent="0.2">
      <c r="A11" s="16" t="s">
        <v>273</v>
      </c>
      <c r="B11" s="4">
        <v>61100</v>
      </c>
      <c r="C11" s="4">
        <v>181000</v>
      </c>
      <c r="D11" s="4">
        <v>-119900</v>
      </c>
      <c r="E11" s="4">
        <v>-12114140000</v>
      </c>
      <c r="F11" s="4">
        <f t="shared" si="0"/>
        <v>92862580000</v>
      </c>
      <c r="K11">
        <f t="shared" si="1"/>
        <v>0</v>
      </c>
      <c r="L11" s="4">
        <v>382</v>
      </c>
      <c r="M11" s="4">
        <v>614</v>
      </c>
      <c r="N11" s="4">
        <v>40</v>
      </c>
      <c r="O11" s="4">
        <v>76</v>
      </c>
      <c r="P11" s="4">
        <v>130100</v>
      </c>
      <c r="Q11" s="4">
        <v>307900</v>
      </c>
      <c r="R11" s="5">
        <v>-5.8999999999999999E-3</v>
      </c>
      <c r="S11" s="4">
        <v>438400</v>
      </c>
      <c r="T11" s="4">
        <f t="shared" si="2"/>
        <v>511340</v>
      </c>
      <c r="U11" s="4">
        <f t="shared" si="3"/>
        <v>235826</v>
      </c>
      <c r="V11" s="5">
        <v>1.7600000000000001E-2</v>
      </c>
    </row>
    <row r="12" spans="1:22" x14ac:dyDescent="0.2">
      <c r="A12" s="16" t="s">
        <v>272</v>
      </c>
      <c r="B12" s="4">
        <v>5545</v>
      </c>
      <c r="C12" s="4">
        <v>140040</v>
      </c>
      <c r="D12" s="4">
        <v>-134495</v>
      </c>
      <c r="E12" s="4">
        <v>-13647430000</v>
      </c>
      <c r="F12" s="4">
        <f t="shared" si="0"/>
        <v>104976720000</v>
      </c>
      <c r="K12">
        <f t="shared" si="1"/>
        <v>0</v>
      </c>
      <c r="L12" s="4">
        <v>238</v>
      </c>
      <c r="M12" s="4">
        <v>1230</v>
      </c>
      <c r="N12" s="4">
        <v>19</v>
      </c>
      <c r="O12" s="4">
        <v>76</v>
      </c>
      <c r="P12" s="4">
        <v>73800</v>
      </c>
      <c r="Q12" s="4">
        <v>374200</v>
      </c>
      <c r="R12" s="5">
        <v>-1.84E-2</v>
      </c>
      <c r="S12" s="4">
        <v>489480</v>
      </c>
      <c r="T12" s="4">
        <f t="shared" si="2"/>
        <v>351582.5</v>
      </c>
      <c r="U12" s="4">
        <f t="shared" si="3"/>
        <v>235826</v>
      </c>
      <c r="V12" s="5">
        <v>2.23E-2</v>
      </c>
    </row>
    <row r="13" spans="1:22" x14ac:dyDescent="0.2">
      <c r="A13" s="16" t="s">
        <v>248</v>
      </c>
      <c r="B13" s="4">
        <v>90900</v>
      </c>
      <c r="C13" s="4">
        <v>95600</v>
      </c>
      <c r="D13" s="4">
        <v>-4700</v>
      </c>
      <c r="E13" s="4">
        <v>-464680000</v>
      </c>
      <c r="F13" s="4">
        <f t="shared" si="0"/>
        <v>118624150000</v>
      </c>
      <c r="K13">
        <f t="shared" si="1"/>
        <v>0</v>
      </c>
      <c r="L13" s="4">
        <v>142</v>
      </c>
      <c r="M13" s="4">
        <v>812</v>
      </c>
      <c r="N13" s="4">
        <v>5</v>
      </c>
      <c r="O13" s="4">
        <v>48</v>
      </c>
      <c r="P13" s="4">
        <v>39600</v>
      </c>
      <c r="Q13" s="4">
        <v>238600</v>
      </c>
      <c r="R13" s="5">
        <v>-4.7999999999999996E-3</v>
      </c>
      <c r="S13" s="4">
        <v>320453</v>
      </c>
      <c r="T13" s="4">
        <f t="shared" si="2"/>
        <v>740806.5</v>
      </c>
      <c r="U13" s="4">
        <f t="shared" si="3"/>
        <v>235826</v>
      </c>
      <c r="V13" s="5">
        <v>1.7399999999999999E-2</v>
      </c>
    </row>
    <row r="14" spans="1:22" x14ac:dyDescent="0.2">
      <c r="A14" s="16" t="s">
        <v>240</v>
      </c>
      <c r="B14" s="4">
        <v>185300</v>
      </c>
      <c r="C14" s="4">
        <v>186700</v>
      </c>
      <c r="D14" s="4">
        <v>-1400</v>
      </c>
      <c r="E14" s="4">
        <v>-207720000</v>
      </c>
      <c r="F14" s="4">
        <f t="shared" si="0"/>
        <v>119088830000</v>
      </c>
      <c r="K14">
        <f t="shared" si="1"/>
        <v>0</v>
      </c>
      <c r="L14" s="4">
        <v>439</v>
      </c>
      <c r="M14" s="4">
        <v>1080</v>
      </c>
      <c r="N14" s="4">
        <v>65</v>
      </c>
      <c r="O14" s="4">
        <v>97</v>
      </c>
      <c r="P14" s="4">
        <v>212700</v>
      </c>
      <c r="Q14" s="4">
        <v>502500</v>
      </c>
      <c r="R14" s="5">
        <v>-1.4199999999999999E-2</v>
      </c>
      <c r="S14" s="4">
        <v>776157</v>
      </c>
      <c r="T14" s="4">
        <f t="shared" si="2"/>
        <v>433685</v>
      </c>
      <c r="U14" s="4">
        <f t="shared" si="3"/>
        <v>235826</v>
      </c>
      <c r="V14" s="5">
        <v>3.0299999999999997E-2</v>
      </c>
    </row>
    <row r="15" spans="1:22" x14ac:dyDescent="0.2">
      <c r="A15" s="16" t="s">
        <v>239</v>
      </c>
      <c r="B15" s="4">
        <v>81000</v>
      </c>
      <c r="C15" s="4">
        <v>275100</v>
      </c>
      <c r="D15" s="4">
        <v>-194100</v>
      </c>
      <c r="E15" s="4">
        <v>-20135630000</v>
      </c>
      <c r="F15" s="4">
        <f t="shared" si="0"/>
        <v>119296550000</v>
      </c>
      <c r="K15">
        <f t="shared" si="1"/>
        <v>0</v>
      </c>
      <c r="L15" s="4">
        <v>338</v>
      </c>
      <c r="M15" s="4">
        <v>407</v>
      </c>
      <c r="N15" s="4">
        <v>51</v>
      </c>
      <c r="O15" s="4">
        <v>46</v>
      </c>
      <c r="P15" s="4">
        <v>154200</v>
      </c>
      <c r="Q15" s="4">
        <v>195500</v>
      </c>
      <c r="R15" s="5">
        <v>-2.8000000000000004E-3</v>
      </c>
      <c r="S15" s="4">
        <v>453700</v>
      </c>
      <c r="T15" s="4">
        <f t="shared" si="2"/>
        <v>234827.5</v>
      </c>
      <c r="U15" s="4">
        <f t="shared" si="3"/>
        <v>208662</v>
      </c>
      <c r="V15" s="5">
        <v>0.02</v>
      </c>
    </row>
    <row r="16" spans="1:22" x14ac:dyDescent="0.2">
      <c r="A16" s="16" t="s">
        <v>238</v>
      </c>
      <c r="B16" s="4">
        <v>50400</v>
      </c>
      <c r="C16" s="4">
        <v>22021</v>
      </c>
      <c r="D16" s="4">
        <v>28379</v>
      </c>
      <c r="E16" s="4">
        <v>2994390000</v>
      </c>
      <c r="F16" s="4">
        <f t="shared" si="0"/>
        <v>139432180000</v>
      </c>
      <c r="K16">
        <f t="shared" si="1"/>
        <v>0</v>
      </c>
      <c r="L16" s="4">
        <v>185</v>
      </c>
      <c r="M16" s="4">
        <v>447</v>
      </c>
      <c r="N16" s="4">
        <v>12</v>
      </c>
      <c r="O16" s="4">
        <v>38</v>
      </c>
      <c r="P16" s="4">
        <v>53800</v>
      </c>
      <c r="Q16" s="4">
        <v>138000</v>
      </c>
      <c r="R16" s="5">
        <v>-1.5800000000000002E-2</v>
      </c>
      <c r="S16" s="4">
        <v>235826</v>
      </c>
      <c r="T16" s="4">
        <f t="shared" si="2"/>
        <v>264147.5</v>
      </c>
      <c r="U16" s="4">
        <f t="shared" si="3"/>
        <v>208662</v>
      </c>
      <c r="V16" s="5">
        <v>2.7200000000000002E-2</v>
      </c>
    </row>
    <row r="17" spans="1:21" x14ac:dyDescent="0.2">
      <c r="A17" s="16" t="s">
        <v>234</v>
      </c>
      <c r="B17" s="4">
        <v>200700</v>
      </c>
      <c r="C17" s="4">
        <v>56500</v>
      </c>
      <c r="D17" s="4">
        <v>144200</v>
      </c>
      <c r="E17" s="4">
        <v>15485520000</v>
      </c>
      <c r="F17" s="4">
        <f t="shared" si="0"/>
        <v>136437790000</v>
      </c>
      <c r="K17">
        <f t="shared" si="1"/>
        <v>0</v>
      </c>
      <c r="L17" s="4">
        <v>223</v>
      </c>
      <c r="M17" s="4">
        <v>285</v>
      </c>
      <c r="N17" s="4">
        <v>16</v>
      </c>
      <c r="O17" s="4">
        <v>21</v>
      </c>
      <c r="P17" s="4">
        <v>10800</v>
      </c>
      <c r="Q17" s="4">
        <v>13700</v>
      </c>
      <c r="R17" s="5">
        <v>1.72E-2</v>
      </c>
      <c r="S17" s="4">
        <v>416418</v>
      </c>
      <c r="T17" s="4">
        <f t="shared" si="2"/>
        <v>343282.5</v>
      </c>
      <c r="U17" s="4">
        <f t="shared" si="3"/>
        <v>208662</v>
      </c>
    </row>
    <row r="18" spans="1:21" x14ac:dyDescent="0.2">
      <c r="A18" s="16" t="s">
        <v>233</v>
      </c>
      <c r="B18" s="4">
        <v>407200</v>
      </c>
      <c r="C18" s="4">
        <v>287286</v>
      </c>
      <c r="D18" s="4">
        <v>119914</v>
      </c>
      <c r="E18" s="4">
        <v>12655290000</v>
      </c>
      <c r="F18" s="4">
        <f t="shared" si="0"/>
        <v>120952270000</v>
      </c>
      <c r="K18">
        <f t="shared" si="1"/>
        <v>0</v>
      </c>
      <c r="L18" s="4"/>
      <c r="M18" s="4"/>
      <c r="N18" s="4"/>
      <c r="O18" s="4"/>
      <c r="P18" s="4">
        <v>158700</v>
      </c>
      <c r="Q18" s="4">
        <v>212400</v>
      </c>
      <c r="R18" s="5">
        <v>2.0400000000000001E-2</v>
      </c>
      <c r="S18" s="4">
        <v>464125</v>
      </c>
      <c r="T18" s="4">
        <f t="shared" si="2"/>
        <v>422169.5</v>
      </c>
      <c r="U18" s="4">
        <f t="shared" si="3"/>
        <v>208662</v>
      </c>
    </row>
    <row r="19" spans="1:21" x14ac:dyDescent="0.2">
      <c r="A19" s="16" t="s">
        <v>232</v>
      </c>
      <c r="B19" s="4">
        <v>29900</v>
      </c>
      <c r="C19" s="4">
        <v>125950</v>
      </c>
      <c r="D19" s="4">
        <v>-96050</v>
      </c>
      <c r="E19" s="4">
        <v>-10030250000</v>
      </c>
      <c r="F19" s="4">
        <f t="shared" si="0"/>
        <v>108296980000</v>
      </c>
      <c r="K19">
        <f t="shared" si="1"/>
        <v>0</v>
      </c>
      <c r="L19" s="4"/>
      <c r="M19" s="4"/>
      <c r="N19" s="4"/>
      <c r="O19" s="4"/>
      <c r="P19" s="4">
        <v>365400</v>
      </c>
      <c r="Q19" s="4">
        <v>159700</v>
      </c>
      <c r="R19" s="5">
        <v>-2.8999999999999998E-3</v>
      </c>
      <c r="S19" s="4">
        <v>546521</v>
      </c>
      <c r="T19" s="4">
        <f t="shared" si="2"/>
        <v>248468.5</v>
      </c>
      <c r="U19" s="4">
        <f t="shared" si="3"/>
        <v>208662</v>
      </c>
    </row>
    <row r="20" spans="1:21" x14ac:dyDescent="0.2">
      <c r="A20" s="16" t="s">
        <v>231</v>
      </c>
      <c r="B20" s="4">
        <v>35700</v>
      </c>
      <c r="C20" s="4">
        <v>37189</v>
      </c>
      <c r="D20" s="4">
        <v>-1489</v>
      </c>
      <c r="E20" s="4">
        <v>-150550000</v>
      </c>
      <c r="F20" s="4">
        <f t="shared" si="0"/>
        <v>118327230000</v>
      </c>
      <c r="K20">
        <f t="shared" si="1"/>
        <v>0</v>
      </c>
      <c r="L20" s="4"/>
      <c r="M20" s="4"/>
      <c r="N20" s="4"/>
      <c r="O20" s="4"/>
      <c r="P20" s="4">
        <v>68900</v>
      </c>
      <c r="Q20" s="4">
        <v>108300</v>
      </c>
      <c r="R20" s="5">
        <v>-4.7999999999999996E-3</v>
      </c>
      <c r="S20" s="4">
        <v>208662</v>
      </c>
      <c r="T20" s="4">
        <f t="shared" si="2"/>
        <v>462324</v>
      </c>
      <c r="U20" s="4">
        <f t="shared" si="3"/>
        <v>233829</v>
      </c>
    </row>
    <row r="21" spans="1:21" x14ac:dyDescent="0.2">
      <c r="A21" s="16" t="s">
        <v>230</v>
      </c>
      <c r="B21" s="4">
        <v>25500</v>
      </c>
      <c r="C21" s="4">
        <v>63876</v>
      </c>
      <c r="D21" s="4">
        <v>-38376</v>
      </c>
      <c r="E21" s="4">
        <v>-3942630000</v>
      </c>
      <c r="F21" s="4">
        <f t="shared" si="0"/>
        <v>118477780000</v>
      </c>
      <c r="K21">
        <f t="shared" si="1"/>
        <v>0</v>
      </c>
      <c r="L21" s="4"/>
      <c r="M21" s="4"/>
      <c r="N21" s="4"/>
      <c r="O21" s="4"/>
      <c r="P21" s="4">
        <v>332200</v>
      </c>
      <c r="Q21" s="4">
        <v>193100</v>
      </c>
      <c r="R21" s="5">
        <v>1.37E-2</v>
      </c>
      <c r="S21" s="4">
        <v>533200</v>
      </c>
      <c r="T21" s="4">
        <f t="shared" si="2"/>
        <v>339541</v>
      </c>
      <c r="U21" s="4">
        <f t="shared" si="3"/>
        <v>111877</v>
      </c>
    </row>
    <row r="22" spans="1:21" x14ac:dyDescent="0.2">
      <c r="A22" s="16" t="s">
        <v>229</v>
      </c>
      <c r="B22" s="4">
        <v>20100</v>
      </c>
      <c r="C22" s="4">
        <v>63565</v>
      </c>
      <c r="D22" s="4">
        <v>-43465</v>
      </c>
      <c r="E22" s="4">
        <v>-4435450000</v>
      </c>
      <c r="F22" s="4">
        <f t="shared" si="0"/>
        <v>122420410000</v>
      </c>
      <c r="K22">
        <f t="shared" si="1"/>
        <v>0</v>
      </c>
      <c r="L22" s="4"/>
      <c r="M22" s="4"/>
      <c r="N22" s="4"/>
      <c r="O22" s="4"/>
      <c r="P22" s="4">
        <v>158400</v>
      </c>
      <c r="Q22" s="4">
        <v>178800</v>
      </c>
      <c r="R22" s="5">
        <v>5.8999999999999999E-3</v>
      </c>
      <c r="S22" s="4">
        <v>382712</v>
      </c>
      <c r="T22" s="4">
        <f t="shared" si="2"/>
        <v>483710.5</v>
      </c>
      <c r="U22" s="4">
        <f t="shared" si="3"/>
        <v>111877</v>
      </c>
    </row>
    <row r="23" spans="1:21" x14ac:dyDescent="0.2">
      <c r="A23" s="16" t="s">
        <v>228</v>
      </c>
      <c r="B23" s="4">
        <v>11600</v>
      </c>
      <c r="C23" s="4">
        <v>166115</v>
      </c>
      <c r="D23" s="4">
        <v>-154515</v>
      </c>
      <c r="E23" s="4">
        <v>-15736620000</v>
      </c>
      <c r="F23" s="4">
        <f t="shared" si="0"/>
        <v>126855860000</v>
      </c>
      <c r="K23">
        <f t="shared" si="1"/>
        <v>0</v>
      </c>
      <c r="L23" s="4"/>
      <c r="M23" s="4"/>
      <c r="N23" s="4"/>
      <c r="O23" s="4"/>
      <c r="P23" s="4">
        <v>377300</v>
      </c>
      <c r="Q23" s="4">
        <v>295000</v>
      </c>
      <c r="R23" s="5">
        <v>4.0000000000000001E-3</v>
      </c>
      <c r="S23" s="4">
        <v>705456</v>
      </c>
      <c r="T23" s="4">
        <f t="shared" si="2"/>
        <v>406040.5</v>
      </c>
      <c r="U23" s="4">
        <f t="shared" si="3"/>
        <v>111877</v>
      </c>
    </row>
    <row r="24" spans="1:21" x14ac:dyDescent="0.2">
      <c r="A24" s="16" t="s">
        <v>222</v>
      </c>
      <c r="B24" s="4">
        <v>86200</v>
      </c>
      <c r="C24" s="4">
        <v>51940</v>
      </c>
      <c r="D24" s="4">
        <v>34260</v>
      </c>
      <c r="E24" s="4">
        <v>3459460000</v>
      </c>
      <c r="F24" s="4">
        <f t="shared" si="0"/>
        <v>142592480000</v>
      </c>
      <c r="K24">
        <f t="shared" si="1"/>
        <v>0</v>
      </c>
      <c r="L24" s="4"/>
      <c r="M24" s="4"/>
      <c r="N24" s="4"/>
      <c r="O24" s="4"/>
      <c r="P24" s="4">
        <v>227100</v>
      </c>
      <c r="Q24" s="4">
        <v>132800</v>
      </c>
      <c r="R24" s="5">
        <v>1.8100000000000002E-2</v>
      </c>
      <c r="S24" s="4">
        <v>413670</v>
      </c>
      <c r="T24" s="4">
        <f t="shared" si="2"/>
        <v>394568</v>
      </c>
      <c r="U24" s="4">
        <f t="shared" si="3"/>
        <v>111877</v>
      </c>
    </row>
    <row r="25" spans="1:21" x14ac:dyDescent="0.2">
      <c r="A25" s="16" t="s">
        <v>213</v>
      </c>
      <c r="B25" s="4">
        <v>80800</v>
      </c>
      <c r="C25" s="4">
        <v>68426</v>
      </c>
      <c r="D25" s="4">
        <v>12374</v>
      </c>
      <c r="E25" s="4">
        <v>1234390000</v>
      </c>
      <c r="F25" s="4">
        <f t="shared" si="0"/>
        <v>139133020000</v>
      </c>
      <c r="K25">
        <f t="shared" si="1"/>
        <v>0</v>
      </c>
      <c r="L25" s="4"/>
      <c r="M25" s="4"/>
      <c r="N25" s="4"/>
      <c r="O25" s="4"/>
      <c r="P25" s="4">
        <v>79700</v>
      </c>
      <c r="Q25" s="4">
        <v>126100</v>
      </c>
      <c r="R25" s="5">
        <v>-8.8999999999999999E-3</v>
      </c>
      <c r="S25" s="4">
        <v>233829</v>
      </c>
      <c r="T25" s="4">
        <f t="shared" si="2"/>
        <v>263605.5</v>
      </c>
      <c r="U25" s="4">
        <f t="shared" si="3"/>
        <v>111877</v>
      </c>
    </row>
    <row r="26" spans="1:21" x14ac:dyDescent="0.2">
      <c r="A26" s="16" t="s">
        <v>212</v>
      </c>
      <c r="B26" s="4">
        <v>58930</v>
      </c>
      <c r="C26" s="4">
        <v>31135</v>
      </c>
      <c r="D26" s="4">
        <v>27795</v>
      </c>
      <c r="E26" s="4">
        <v>2808620000</v>
      </c>
      <c r="F26" s="4">
        <f t="shared" si="0"/>
        <v>137898630000</v>
      </c>
      <c r="K26">
        <f>K27+J26</f>
        <v>0</v>
      </c>
      <c r="L26" s="4"/>
      <c r="M26" s="4"/>
      <c r="N26" s="4"/>
      <c r="O26" s="4"/>
      <c r="P26" s="4">
        <v>12100</v>
      </c>
      <c r="Q26" s="4">
        <v>58000</v>
      </c>
      <c r="R26" s="5">
        <v>-1.9E-3</v>
      </c>
      <c r="S26" s="4">
        <v>111877</v>
      </c>
      <c r="T26" s="4">
        <f t="shared" si="2"/>
        <v>342568</v>
      </c>
      <c r="U26" s="4">
        <f t="shared" si="3"/>
        <v>222440</v>
      </c>
    </row>
    <row r="27" spans="1:21" x14ac:dyDescent="0.2">
      <c r="A27" s="16" t="s">
        <v>211</v>
      </c>
      <c r="B27" s="4">
        <v>155800</v>
      </c>
      <c r="C27" s="4">
        <v>47000</v>
      </c>
      <c r="D27" s="4">
        <v>108800</v>
      </c>
      <c r="E27" s="4">
        <v>11008020000</v>
      </c>
      <c r="F27" s="4">
        <f t="shared" si="0"/>
        <v>135090010000</v>
      </c>
      <c r="K27">
        <f>J27+K29</f>
        <v>0</v>
      </c>
      <c r="R27" s="5">
        <v>8.0000000000000002E-3</v>
      </c>
      <c r="S27" s="4">
        <v>222440</v>
      </c>
      <c r="T27" s="4">
        <f t="shared" si="2"/>
        <v>230823</v>
      </c>
      <c r="U27" s="4">
        <f t="shared" si="3"/>
        <v>261965</v>
      </c>
    </row>
    <row r="28" spans="1:21" x14ac:dyDescent="0.2">
      <c r="A28" s="16" t="s">
        <v>210</v>
      </c>
      <c r="B28" s="4">
        <v>456900</v>
      </c>
      <c r="C28" s="4">
        <v>464227</v>
      </c>
      <c r="D28" s="4">
        <v>-7327</v>
      </c>
      <c r="E28" s="4">
        <v>-685630000</v>
      </c>
      <c r="F28" s="4">
        <f t="shared" si="0"/>
        <v>124081990000</v>
      </c>
      <c r="L28" s="4"/>
      <c r="M28" s="4"/>
      <c r="N28" s="4"/>
      <c r="O28" s="4"/>
      <c r="P28" s="4">
        <v>73200</v>
      </c>
      <c r="Q28" s="4">
        <v>163800</v>
      </c>
      <c r="R28" s="5">
        <v>0</v>
      </c>
      <c r="S28" s="4">
        <v>297818</v>
      </c>
      <c r="T28" s="4">
        <f t="shared" si="2"/>
        <v>438331.5</v>
      </c>
      <c r="U28" s="4">
        <f t="shared" si="3"/>
        <v>261965</v>
      </c>
    </row>
    <row r="29" spans="1:21" x14ac:dyDescent="0.2">
      <c r="A29" s="16" t="s">
        <v>209</v>
      </c>
      <c r="B29" s="4">
        <v>45900</v>
      </c>
      <c r="C29" s="4">
        <v>126922</v>
      </c>
      <c r="D29" s="4">
        <v>-81022</v>
      </c>
      <c r="E29" s="4">
        <v>-8104630000</v>
      </c>
      <c r="F29" s="4">
        <f t="shared" si="0"/>
        <v>124767620000</v>
      </c>
      <c r="K29">
        <f>J29</f>
        <v>0</v>
      </c>
      <c r="R29" s="5">
        <v>-1.47E-2</v>
      </c>
      <c r="S29" s="4">
        <v>288275</v>
      </c>
      <c r="T29" s="4">
        <f t="shared" si="2"/>
        <v>306886.5</v>
      </c>
      <c r="U29" s="4">
        <f t="shared" si="3"/>
        <v>261965</v>
      </c>
    </row>
    <row r="30" spans="1:21" x14ac:dyDescent="0.2">
      <c r="A30" s="16" t="s">
        <v>208</v>
      </c>
      <c r="B30" s="4">
        <v>160700</v>
      </c>
      <c r="C30" s="4">
        <v>65980</v>
      </c>
      <c r="D30" s="4">
        <v>94720</v>
      </c>
      <c r="E30" s="4">
        <v>9573800000</v>
      </c>
      <c r="F30" s="4">
        <f t="shared" si="0"/>
        <v>132872250000</v>
      </c>
      <c r="R30" s="5">
        <v>2.4300000000000002E-2</v>
      </c>
      <c r="S30" s="4">
        <v>391448</v>
      </c>
      <c r="T30" s="4">
        <f t="shared" si="2"/>
        <v>329293.5</v>
      </c>
      <c r="U30" s="4">
        <f t="shared" si="3"/>
        <v>261965</v>
      </c>
    </row>
    <row r="31" spans="1:21" x14ac:dyDescent="0.2">
      <c r="A31" s="16" t="s">
        <v>207</v>
      </c>
      <c r="B31" s="4">
        <v>37100</v>
      </c>
      <c r="C31" s="4">
        <v>213729</v>
      </c>
      <c r="D31" s="4">
        <v>-176629</v>
      </c>
      <c r="E31" s="4">
        <v>-17504020000</v>
      </c>
      <c r="F31" s="4">
        <f t="shared" si="0"/>
        <v>123298450000</v>
      </c>
      <c r="R31" s="5">
        <v>-1.9699999999999999E-2</v>
      </c>
      <c r="S31" s="4">
        <v>296370</v>
      </c>
      <c r="T31" s="4">
        <f t="shared" si="2"/>
        <v>181399</v>
      </c>
      <c r="U31" s="4">
        <f t="shared" si="3"/>
        <v>261965</v>
      </c>
    </row>
    <row r="32" spans="1:21" x14ac:dyDescent="0.2">
      <c r="A32" s="16" t="s">
        <v>206</v>
      </c>
      <c r="B32" s="4">
        <v>71400</v>
      </c>
      <c r="C32" s="4">
        <v>110434</v>
      </c>
      <c r="D32" s="4">
        <v>-39034</v>
      </c>
      <c r="E32" s="4">
        <v>-3847790000</v>
      </c>
      <c r="F32" s="4">
        <f t="shared" si="0"/>
        <v>140802470000</v>
      </c>
      <c r="R32" s="5">
        <v>-7.8000000000000005E-3</v>
      </c>
      <c r="S32" s="4">
        <v>261965</v>
      </c>
      <c r="T32" s="4">
        <f t="shared" si="2"/>
        <v>566038</v>
      </c>
      <c r="U32" s="4">
        <f t="shared" si="3"/>
        <v>163828</v>
      </c>
    </row>
    <row r="33" spans="1:21" x14ac:dyDescent="0.2">
      <c r="A33" s="16" t="s">
        <v>205</v>
      </c>
      <c r="B33" s="4">
        <v>99450</v>
      </c>
      <c r="C33" s="4">
        <v>134341</v>
      </c>
      <c r="D33" s="4">
        <v>-34891</v>
      </c>
      <c r="E33" s="4">
        <v>-3406830000</v>
      </c>
      <c r="F33" s="4">
        <f t="shared" si="0"/>
        <v>144650260000</v>
      </c>
      <c r="R33" s="5">
        <v>1E-3</v>
      </c>
      <c r="S33" s="4">
        <v>398411</v>
      </c>
      <c r="T33" s="4">
        <f t="shared" si="2"/>
        <v>437610</v>
      </c>
      <c r="U33" s="4">
        <f t="shared" si="3"/>
        <v>163828</v>
      </c>
    </row>
    <row r="34" spans="1:21" x14ac:dyDescent="0.2">
      <c r="A34" s="16" t="s">
        <v>204</v>
      </c>
      <c r="B34" s="4">
        <v>44600</v>
      </c>
      <c r="C34" s="4">
        <v>191572</v>
      </c>
      <c r="D34" s="4">
        <v>-146972</v>
      </c>
      <c r="E34" s="4">
        <v>-14702700000</v>
      </c>
      <c r="F34" s="4">
        <f t="shared" si="0"/>
        <v>148057090000</v>
      </c>
      <c r="R34" s="5">
        <v>0</v>
      </c>
      <c r="S34" s="4">
        <v>555307</v>
      </c>
      <c r="T34" s="4">
        <f t="shared" si="2"/>
        <v>300859</v>
      </c>
      <c r="U34" s="4">
        <f t="shared" si="3"/>
        <v>163828</v>
      </c>
    </row>
    <row r="35" spans="1:21" x14ac:dyDescent="0.2">
      <c r="A35" s="16" t="s">
        <v>203</v>
      </c>
      <c r="B35" s="4">
        <v>111900</v>
      </c>
      <c r="C35" s="4">
        <v>234902</v>
      </c>
      <c r="D35" s="4">
        <v>-123002</v>
      </c>
      <c r="E35" s="4">
        <v>-12566610000</v>
      </c>
      <c r="F35" s="4">
        <f t="shared" si="0"/>
        <v>162759790000</v>
      </c>
      <c r="R35" s="5">
        <v>-1.1599999999999999E-2</v>
      </c>
      <c r="S35" s="4">
        <v>415334</v>
      </c>
      <c r="T35" s="4">
        <f t="shared" si="2"/>
        <v>326193</v>
      </c>
      <c r="U35" s="4">
        <f t="shared" si="3"/>
        <v>163828</v>
      </c>
    </row>
    <row r="36" spans="1:21" x14ac:dyDescent="0.2">
      <c r="A36" s="16" t="s">
        <v>202</v>
      </c>
      <c r="B36" s="4">
        <v>138300</v>
      </c>
      <c r="C36" s="4">
        <v>61932</v>
      </c>
      <c r="D36" s="4">
        <v>76368</v>
      </c>
      <c r="E36" s="4">
        <v>7847110000</v>
      </c>
      <c r="F36" s="4">
        <f t="shared" si="0"/>
        <v>175326400000</v>
      </c>
      <c r="R36" s="5">
        <v>0</v>
      </c>
      <c r="S36" s="4">
        <v>462696</v>
      </c>
      <c r="T36" s="4">
        <f t="shared" si="2"/>
        <v>172504.5</v>
      </c>
      <c r="U36" s="4">
        <f t="shared" si="3"/>
        <v>100833</v>
      </c>
    </row>
    <row r="37" spans="1:21" x14ac:dyDescent="0.2">
      <c r="A37" s="16" t="s">
        <v>201</v>
      </c>
      <c r="B37" s="4">
        <v>63900</v>
      </c>
      <c r="C37" s="4">
        <v>37183</v>
      </c>
      <c r="D37" s="4">
        <v>26717</v>
      </c>
      <c r="E37" s="4">
        <v>2770190000</v>
      </c>
      <c r="F37" s="4">
        <f t="shared" si="0"/>
        <v>167479290000</v>
      </c>
      <c r="R37" s="5">
        <v>5.8999999999999999E-3</v>
      </c>
      <c r="S37" s="4">
        <v>163828</v>
      </c>
      <c r="T37" s="4">
        <f t="shared" si="2"/>
        <v>656371.5</v>
      </c>
      <c r="U37" s="4">
        <f t="shared" si="3"/>
        <v>100833</v>
      </c>
    </row>
    <row r="38" spans="1:21" x14ac:dyDescent="0.2">
      <c r="A38" s="16" t="s">
        <v>200</v>
      </c>
      <c r="B38" s="4">
        <v>383000</v>
      </c>
      <c r="C38" s="4">
        <v>20300</v>
      </c>
      <c r="D38" s="4">
        <v>362700</v>
      </c>
      <c r="E38" s="4">
        <v>37254300000</v>
      </c>
      <c r="F38" s="4">
        <f t="shared" si="0"/>
        <v>164709100000</v>
      </c>
      <c r="R38" s="5">
        <v>2.6099999999999998E-2</v>
      </c>
      <c r="S38" s="4">
        <v>588388</v>
      </c>
      <c r="T38" s="4">
        <f t="shared" si="2"/>
        <v>369344.5</v>
      </c>
      <c r="U38" s="4">
        <f t="shared" si="3"/>
        <v>100833</v>
      </c>
    </row>
    <row r="39" spans="1:21" x14ac:dyDescent="0.2">
      <c r="A39" s="16" t="s">
        <v>199</v>
      </c>
      <c r="B39" s="4">
        <v>47200</v>
      </c>
      <c r="C39" s="4">
        <v>13325</v>
      </c>
      <c r="D39" s="4">
        <v>33875</v>
      </c>
      <c r="E39" s="4">
        <v>3407930000</v>
      </c>
      <c r="F39" s="4">
        <f t="shared" si="0"/>
        <v>127454800000</v>
      </c>
      <c r="R39" s="5">
        <v>1.0200000000000001E-2</v>
      </c>
      <c r="S39" s="4">
        <v>222325</v>
      </c>
      <c r="T39" s="4">
        <f t="shared" si="2"/>
        <v>369874</v>
      </c>
      <c r="U39" s="4">
        <f t="shared" si="3"/>
        <v>100833</v>
      </c>
    </row>
    <row r="40" spans="1:21" x14ac:dyDescent="0.2">
      <c r="A40" s="16" t="s">
        <v>198</v>
      </c>
      <c r="B40" s="4">
        <v>70150</v>
      </c>
      <c r="C40" s="4">
        <v>133485</v>
      </c>
      <c r="D40" s="4">
        <v>-63335</v>
      </c>
      <c r="E40" s="4">
        <v>-6103640000</v>
      </c>
      <c r="F40" s="4">
        <f t="shared" si="0"/>
        <v>124046870000</v>
      </c>
      <c r="R40" s="5">
        <v>-2E-3</v>
      </c>
      <c r="S40" s="4">
        <v>362217</v>
      </c>
      <c r="T40" s="4">
        <f t="shared" si="2"/>
        <v>133249.5</v>
      </c>
      <c r="U40" s="4">
        <f t="shared" si="3"/>
        <v>100833</v>
      </c>
    </row>
    <row r="41" spans="1:21" x14ac:dyDescent="0.2">
      <c r="A41" s="16" t="s">
        <v>197</v>
      </c>
      <c r="B41" s="4">
        <v>26100</v>
      </c>
      <c r="C41" s="4">
        <v>6000</v>
      </c>
      <c r="D41" s="4">
        <v>20100</v>
      </c>
      <c r="E41" s="4">
        <v>2036550000</v>
      </c>
      <c r="F41" s="4">
        <f t="shared" si="0"/>
        <v>130150510000</v>
      </c>
      <c r="R41" s="5">
        <v>-2.9399999999999999E-2</v>
      </c>
      <c r="S41" s="4">
        <v>100833</v>
      </c>
      <c r="T41" s="4">
        <f t="shared" si="2"/>
        <v>514928.5</v>
      </c>
      <c r="U41" s="4">
        <f t="shared" si="3"/>
        <v>181181</v>
      </c>
    </row>
    <row r="42" spans="1:21" x14ac:dyDescent="0.2">
      <c r="A42" s="16" t="s">
        <v>196</v>
      </c>
      <c r="B42" s="4">
        <v>361100</v>
      </c>
      <c r="C42" s="4">
        <v>129500</v>
      </c>
      <c r="D42" s="4">
        <v>231600</v>
      </c>
      <c r="E42" s="4">
        <v>22902130000</v>
      </c>
      <c r="F42" s="4">
        <f t="shared" si="0"/>
        <v>128113960000</v>
      </c>
      <c r="R42" s="5">
        <v>2.1099999999999997E-2</v>
      </c>
      <c r="S42" s="4">
        <v>733665</v>
      </c>
      <c r="T42" s="4">
        <f t="shared" si="2"/>
        <v>327575.5</v>
      </c>
      <c r="U42" s="4">
        <f t="shared" si="3"/>
        <v>181181</v>
      </c>
    </row>
    <row r="43" spans="1:21" x14ac:dyDescent="0.2">
      <c r="A43" s="16" t="s">
        <v>195</v>
      </c>
      <c r="B43" s="4">
        <v>26500</v>
      </c>
      <c r="C43" s="4">
        <v>12009</v>
      </c>
      <c r="D43" s="4">
        <v>14491</v>
      </c>
      <c r="E43" s="4">
        <v>1431290000</v>
      </c>
      <c r="F43" s="4">
        <f t="shared" si="0"/>
        <v>105211830000</v>
      </c>
      <c r="R43" s="5">
        <v>-1.7600000000000001E-2</v>
      </c>
      <c r="S43" s="4">
        <v>319913</v>
      </c>
      <c r="T43" s="4">
        <f t="shared" si="2"/>
        <v>431672.5</v>
      </c>
      <c r="U43" s="4">
        <f t="shared" si="3"/>
        <v>181181</v>
      </c>
    </row>
    <row r="44" spans="1:21" x14ac:dyDescent="0.2">
      <c r="A44" s="16" t="s">
        <v>194</v>
      </c>
      <c r="B44" s="4">
        <v>38525</v>
      </c>
      <c r="C44" s="4">
        <v>6891</v>
      </c>
      <c r="D44" s="4">
        <v>31634</v>
      </c>
      <c r="E44" s="4">
        <v>3209310000</v>
      </c>
      <c r="F44" s="4">
        <f t="shared" si="0"/>
        <v>103780540000</v>
      </c>
      <c r="R44" s="5">
        <v>-2.8999999999999998E-3</v>
      </c>
      <c r="S44" s="4">
        <v>186384</v>
      </c>
      <c r="T44" s="4">
        <f t="shared" si="2"/>
        <v>550473</v>
      </c>
      <c r="U44" s="4">
        <f t="shared" si="3"/>
        <v>181181</v>
      </c>
    </row>
    <row r="45" spans="1:21" x14ac:dyDescent="0.2">
      <c r="A45" s="16" t="s">
        <v>193</v>
      </c>
      <c r="B45" s="4">
        <v>13500</v>
      </c>
      <c r="C45" s="4">
        <v>8665</v>
      </c>
      <c r="D45" s="4">
        <v>4835</v>
      </c>
      <c r="E45" s="4">
        <v>491500000</v>
      </c>
      <c r="F45" s="4">
        <f t="shared" si="0"/>
        <v>100571230000</v>
      </c>
      <c r="R45" s="5">
        <v>5.0000000000000001E-3</v>
      </c>
      <c r="S45" s="4">
        <v>189690</v>
      </c>
      <c r="T45" s="4">
        <f t="shared" si="2"/>
        <v>315487</v>
      </c>
      <c r="U45" s="4">
        <f t="shared" si="3"/>
        <v>165666</v>
      </c>
    </row>
    <row r="46" spans="1:21" x14ac:dyDescent="0.2">
      <c r="A46" s="16" t="s">
        <v>192</v>
      </c>
      <c r="B46" s="4">
        <v>115800</v>
      </c>
      <c r="C46" s="4">
        <v>111900</v>
      </c>
      <c r="D46" s="4">
        <v>3900</v>
      </c>
      <c r="E46" s="4">
        <v>395050000</v>
      </c>
      <c r="F46" s="4">
        <f t="shared" si="0"/>
        <v>100079730000</v>
      </c>
      <c r="R46" s="5">
        <v>-1.3600000000000001E-2</v>
      </c>
      <c r="S46" s="4">
        <v>181181</v>
      </c>
      <c r="T46" s="4">
        <f t="shared" si="2"/>
        <v>609933.5</v>
      </c>
      <c r="U46" s="4">
        <f t="shared" si="3"/>
        <v>165666</v>
      </c>
    </row>
    <row r="47" spans="1:21" x14ac:dyDescent="0.2">
      <c r="A47" s="16" t="s">
        <v>191</v>
      </c>
      <c r="B47" s="4">
        <v>188100</v>
      </c>
      <c r="C47" s="4">
        <v>56100</v>
      </c>
      <c r="D47" s="4">
        <v>132000</v>
      </c>
      <c r="E47" s="4">
        <v>13547390000</v>
      </c>
      <c r="F47" s="4">
        <f t="shared" si="0"/>
        <v>99684680000</v>
      </c>
      <c r="R47" s="5">
        <v>-5.6999999999999993E-3</v>
      </c>
      <c r="S47" s="4">
        <v>724355</v>
      </c>
      <c r="T47" s="4">
        <f t="shared" si="2"/>
        <v>516751</v>
      </c>
      <c r="U47" s="4">
        <f t="shared" si="3"/>
        <v>165666</v>
      </c>
    </row>
    <row r="48" spans="1:21" x14ac:dyDescent="0.2">
      <c r="A48" s="16" t="s">
        <v>190</v>
      </c>
      <c r="B48" s="4">
        <v>44300</v>
      </c>
      <c r="C48" s="4">
        <v>375325</v>
      </c>
      <c r="D48" s="4">
        <v>-331025</v>
      </c>
      <c r="E48" s="4">
        <v>-34121920000</v>
      </c>
      <c r="F48" s="4">
        <f t="shared" si="0"/>
        <v>86137290000</v>
      </c>
      <c r="R48" s="5">
        <v>-1.3300000000000001E-2</v>
      </c>
      <c r="S48" s="4">
        <v>516364</v>
      </c>
      <c r="T48" s="4">
        <f t="shared" si="2"/>
        <v>340789.5</v>
      </c>
      <c r="U48" s="4">
        <f t="shared" si="3"/>
        <v>165666</v>
      </c>
    </row>
    <row r="49" spans="1:21" x14ac:dyDescent="0.2">
      <c r="A49" s="16" t="s">
        <v>189</v>
      </c>
      <c r="B49" s="4">
        <v>279000</v>
      </c>
      <c r="C49" s="4">
        <v>134200</v>
      </c>
      <c r="D49" s="4">
        <v>144800</v>
      </c>
      <c r="E49" s="4">
        <v>15098420000</v>
      </c>
      <c r="F49" s="4">
        <f t="shared" si="0"/>
        <v>120259210000</v>
      </c>
      <c r="R49" s="5">
        <v>8.6999999999999994E-3</v>
      </c>
      <c r="S49" s="4">
        <v>377531</v>
      </c>
      <c r="T49" s="4">
        <f t="shared" si="2"/>
        <v>391297.5</v>
      </c>
      <c r="U49" s="4">
        <f t="shared" si="3"/>
        <v>165666</v>
      </c>
    </row>
    <row r="50" spans="1:21" x14ac:dyDescent="0.2">
      <c r="A50" s="16" t="s">
        <v>188</v>
      </c>
      <c r="B50" s="4">
        <v>59400</v>
      </c>
      <c r="C50" s="4">
        <v>26599</v>
      </c>
      <c r="D50" s="4">
        <v>32801</v>
      </c>
      <c r="E50" s="4">
        <v>3428190000</v>
      </c>
      <c r="F50" s="4">
        <f t="shared" si="0"/>
        <v>105160790000</v>
      </c>
      <c r="R50" s="5">
        <v>6.8000000000000005E-3</v>
      </c>
      <c r="S50" s="4">
        <v>165666</v>
      </c>
      <c r="T50" s="4">
        <f t="shared" si="2"/>
        <v>630456.5</v>
      </c>
      <c r="U50" s="4">
        <f t="shared" si="3"/>
        <v>296192</v>
      </c>
    </row>
    <row r="51" spans="1:21" x14ac:dyDescent="0.2">
      <c r="A51" s="16" t="s">
        <v>187</v>
      </c>
      <c r="B51" s="4">
        <v>42400</v>
      </c>
      <c r="C51" s="4">
        <v>11400</v>
      </c>
      <c r="D51" s="4">
        <v>31000</v>
      </c>
      <c r="E51" s="4">
        <v>3233550000</v>
      </c>
      <c r="F51" s="4">
        <f t="shared" si="0"/>
        <v>101732600000</v>
      </c>
      <c r="R51" s="5">
        <v>0</v>
      </c>
      <c r="S51" s="4">
        <v>296192</v>
      </c>
      <c r="T51" s="4">
        <f t="shared" si="2"/>
        <v>390002</v>
      </c>
      <c r="U51" s="4">
        <f t="shared" si="3"/>
        <v>335238</v>
      </c>
    </row>
    <row r="52" spans="1:21" x14ac:dyDescent="0.2">
      <c r="A52" s="16" t="s">
        <v>186</v>
      </c>
      <c r="B52" s="4">
        <v>35000</v>
      </c>
      <c r="C52" s="4">
        <v>40600</v>
      </c>
      <c r="D52" s="4">
        <v>-5600</v>
      </c>
      <c r="E52" s="4">
        <v>-575400000</v>
      </c>
      <c r="F52" s="4">
        <f t="shared" si="0"/>
        <v>98499050000</v>
      </c>
      <c r="R52" s="5">
        <v>-1.1399999999999999E-2</v>
      </c>
      <c r="S52" s="4">
        <v>335238</v>
      </c>
      <c r="T52" s="4">
        <f t="shared" si="2"/>
        <v>505323.5</v>
      </c>
      <c r="U52" s="4">
        <f t="shared" si="3"/>
        <v>449793</v>
      </c>
    </row>
    <row r="53" spans="1:21" x14ac:dyDescent="0.2">
      <c r="A53" s="16" t="s">
        <v>185</v>
      </c>
      <c r="B53" s="4">
        <v>225000</v>
      </c>
      <c r="C53" s="4">
        <v>210405</v>
      </c>
      <c r="D53" s="4">
        <v>14595</v>
      </c>
      <c r="E53" s="4">
        <v>1886150000</v>
      </c>
      <c r="F53" s="4">
        <f t="shared" si="0"/>
        <v>99074450000</v>
      </c>
      <c r="R53" s="5">
        <v>4.4999999999999998E-2</v>
      </c>
      <c r="S53" s="4">
        <v>676961</v>
      </c>
      <c r="T53" s="4">
        <f t="shared" si="2"/>
        <v>897854</v>
      </c>
      <c r="U53" s="4">
        <f t="shared" si="3"/>
        <v>304048</v>
      </c>
    </row>
    <row r="54" spans="1:21" x14ac:dyDescent="0.2">
      <c r="A54" s="16" t="s">
        <v>184</v>
      </c>
      <c r="B54" s="4">
        <v>149000</v>
      </c>
      <c r="C54" s="4">
        <v>299815</v>
      </c>
      <c r="D54" s="4">
        <v>-150815</v>
      </c>
      <c r="E54" s="4">
        <v>-15195360000</v>
      </c>
      <c r="F54" s="4">
        <f t="shared" si="0"/>
        <v>97188300000</v>
      </c>
      <c r="R54" s="5">
        <v>4.1700000000000001E-2</v>
      </c>
      <c r="S54" s="4">
        <v>911256</v>
      </c>
      <c r="T54" s="4">
        <f t="shared" si="2"/>
        <v>435981</v>
      </c>
      <c r="U54" s="4">
        <f t="shared" si="3"/>
        <v>304048</v>
      </c>
    </row>
    <row r="55" spans="1:21" x14ac:dyDescent="0.2">
      <c r="A55" s="16" t="s">
        <v>183</v>
      </c>
      <c r="B55" s="4">
        <v>172100</v>
      </c>
      <c r="C55" s="4">
        <v>164346</v>
      </c>
      <c r="D55" s="4">
        <v>7754</v>
      </c>
      <c r="E55" s="4">
        <v>764930000</v>
      </c>
      <c r="F55" s="4">
        <f t="shared" si="0"/>
        <v>112383660000</v>
      </c>
      <c r="R55" s="5">
        <v>-1.03E-2</v>
      </c>
      <c r="S55" s="4">
        <v>449793</v>
      </c>
      <c r="T55" s="4">
        <f t="shared" si="2"/>
        <v>422638.5</v>
      </c>
      <c r="U55" s="4">
        <f t="shared" si="3"/>
        <v>304048</v>
      </c>
    </row>
    <row r="56" spans="1:21" x14ac:dyDescent="0.2">
      <c r="A56" s="16" t="s">
        <v>182</v>
      </c>
      <c r="B56" s="4">
        <v>11020</v>
      </c>
      <c r="C56" s="4">
        <v>238007</v>
      </c>
      <c r="D56" s="4">
        <v>-226987</v>
      </c>
      <c r="E56" s="4">
        <v>-21757340000</v>
      </c>
      <c r="F56" s="4">
        <f t="shared" si="0"/>
        <v>111618730000</v>
      </c>
      <c r="R56" s="5">
        <v>1.0500000000000001E-2</v>
      </c>
      <c r="S56" s="4">
        <v>495512</v>
      </c>
      <c r="T56" s="4">
        <f t="shared" si="2"/>
        <v>453626</v>
      </c>
      <c r="U56" s="4">
        <f t="shared" si="3"/>
        <v>304048</v>
      </c>
    </row>
    <row r="57" spans="1:21" x14ac:dyDescent="0.2">
      <c r="A57" s="16" t="s">
        <v>181</v>
      </c>
      <c r="B57" s="4">
        <v>124000</v>
      </c>
      <c r="C57" s="4">
        <v>56800</v>
      </c>
      <c r="D57" s="4">
        <v>67200</v>
      </c>
      <c r="E57" s="4">
        <v>6322660000</v>
      </c>
      <c r="F57" s="4">
        <f t="shared" si="0"/>
        <v>133376070000</v>
      </c>
      <c r="R57" s="5">
        <v>3.4500000000000003E-2</v>
      </c>
      <c r="S57" s="4">
        <v>517138</v>
      </c>
      <c r="T57" s="4">
        <f t="shared" si="2"/>
        <v>684117.5</v>
      </c>
      <c r="U57" s="4">
        <f t="shared" si="3"/>
        <v>304048</v>
      </c>
    </row>
    <row r="58" spans="1:21" x14ac:dyDescent="0.2">
      <c r="A58" s="16" t="s">
        <v>180</v>
      </c>
      <c r="B58" s="4">
        <v>115900</v>
      </c>
      <c r="C58" s="4">
        <v>2369</v>
      </c>
      <c r="D58" s="4">
        <v>113531</v>
      </c>
      <c r="E58" s="4">
        <v>10436660000</v>
      </c>
      <c r="F58" s="4">
        <f t="shared" si="0"/>
        <v>127053410000</v>
      </c>
      <c r="R58" s="5">
        <v>5.4600000000000003E-2</v>
      </c>
      <c r="S58" s="4">
        <v>304048</v>
      </c>
      <c r="T58" s="4">
        <f t="shared" si="2"/>
        <v>561166.5</v>
      </c>
      <c r="U58" s="4">
        <f t="shared" si="3"/>
        <v>333686</v>
      </c>
    </row>
    <row r="59" spans="1:21" x14ac:dyDescent="0.2">
      <c r="A59" s="16" t="s">
        <v>179</v>
      </c>
      <c r="B59" s="4">
        <v>379800</v>
      </c>
      <c r="C59" s="4">
        <v>19900</v>
      </c>
      <c r="D59" s="4">
        <v>359900</v>
      </c>
      <c r="E59" s="4">
        <v>30802860000</v>
      </c>
      <c r="F59" s="4">
        <f t="shared" si="0"/>
        <v>116616750000</v>
      </c>
      <c r="R59" s="5">
        <v>1.15E-2</v>
      </c>
      <c r="S59" s="4">
        <v>616929</v>
      </c>
      <c r="T59" s="4">
        <f t="shared" si="2"/>
        <v>1199365.5</v>
      </c>
      <c r="U59" s="4">
        <f t="shared" si="3"/>
        <v>333686</v>
      </c>
    </row>
    <row r="60" spans="1:21" x14ac:dyDescent="0.2">
      <c r="A60" s="16" t="s">
        <v>178</v>
      </c>
      <c r="B60" s="4">
        <v>641700</v>
      </c>
      <c r="C60" s="4">
        <v>63436</v>
      </c>
      <c r="D60" s="4">
        <v>578264</v>
      </c>
      <c r="E60" s="4">
        <v>49804150000</v>
      </c>
      <c r="F60" s="4">
        <f t="shared" si="0"/>
        <v>85813890000</v>
      </c>
      <c r="R60" s="5">
        <v>6.9999999999999993E-3</v>
      </c>
      <c r="S60" s="4">
        <v>964721</v>
      </c>
      <c r="T60" s="4">
        <f t="shared" si="2"/>
        <v>530417.5</v>
      </c>
      <c r="U60" s="4">
        <f t="shared" si="3"/>
        <v>333686</v>
      </c>
    </row>
    <row r="61" spans="1:21" x14ac:dyDescent="0.2">
      <c r="A61" s="16" t="s">
        <v>177</v>
      </c>
      <c r="B61" s="4">
        <v>173100</v>
      </c>
      <c r="C61" s="4">
        <v>25900</v>
      </c>
      <c r="D61" s="4">
        <v>147200</v>
      </c>
      <c r="E61" s="4">
        <v>12906050000</v>
      </c>
      <c r="F61" s="4">
        <f t="shared" si="0"/>
        <v>36009740000</v>
      </c>
      <c r="R61" s="5">
        <v>-6.8900000000000003E-2</v>
      </c>
      <c r="S61" s="4">
        <v>444766</v>
      </c>
      <c r="T61" s="4">
        <f t="shared" si="2"/>
        <v>518447.5</v>
      </c>
      <c r="U61" s="4">
        <f t="shared" si="3"/>
        <v>333686</v>
      </c>
    </row>
    <row r="62" spans="1:21" x14ac:dyDescent="0.2">
      <c r="A62" s="16" t="s">
        <v>176</v>
      </c>
      <c r="B62" s="4">
        <v>69300</v>
      </c>
      <c r="C62" s="4">
        <v>23557</v>
      </c>
      <c r="D62" s="4">
        <v>45743</v>
      </c>
      <c r="E62" s="4">
        <v>4192310000</v>
      </c>
      <c r="F62" s="4">
        <f t="shared" si="0"/>
        <v>23103690000</v>
      </c>
      <c r="R62" s="5">
        <v>-1E-3</v>
      </c>
      <c r="S62" s="4">
        <v>333686</v>
      </c>
      <c r="T62" s="4">
        <f t="shared" si="2"/>
        <v>705695</v>
      </c>
      <c r="U62" s="4">
        <f t="shared" si="3"/>
        <v>349765</v>
      </c>
    </row>
    <row r="63" spans="1:21" x14ac:dyDescent="0.2">
      <c r="A63" s="16" t="s">
        <v>175</v>
      </c>
      <c r="B63" s="4">
        <v>307700</v>
      </c>
      <c r="C63" s="4">
        <v>150550</v>
      </c>
      <c r="D63" s="4">
        <v>157150</v>
      </c>
      <c r="E63" s="4">
        <v>14333320000</v>
      </c>
      <c r="F63" s="4">
        <f t="shared" si="0"/>
        <v>18911380000</v>
      </c>
      <c r="R63" s="5">
        <v>-2.2099999999999998E-2</v>
      </c>
      <c r="S63" s="4">
        <v>884452</v>
      </c>
      <c r="T63" s="4">
        <f t="shared" si="2"/>
        <v>492121.5</v>
      </c>
      <c r="U63" s="4">
        <f t="shared" si="3"/>
        <v>349765</v>
      </c>
    </row>
    <row r="64" spans="1:21" x14ac:dyDescent="0.2">
      <c r="A64" s="16" t="s">
        <v>174</v>
      </c>
      <c r="B64" s="4">
        <v>105400</v>
      </c>
      <c r="C64" s="4">
        <v>20984</v>
      </c>
      <c r="D64" s="4">
        <v>84416</v>
      </c>
      <c r="E64" s="4">
        <v>8061460000</v>
      </c>
      <c r="F64" s="4">
        <f t="shared" si="0"/>
        <v>4578060000</v>
      </c>
      <c r="R64" s="5">
        <v>1.18E-2</v>
      </c>
      <c r="S64" s="4">
        <v>422169</v>
      </c>
      <c r="T64" s="4">
        <f t="shared" si="2"/>
        <v>336718</v>
      </c>
      <c r="U64" s="4">
        <f t="shared" si="3"/>
        <v>349765</v>
      </c>
    </row>
    <row r="65" spans="1:21" x14ac:dyDescent="0.2">
      <c r="A65" s="16" t="s">
        <v>173</v>
      </c>
      <c r="B65" s="4">
        <v>77100</v>
      </c>
      <c r="C65" s="4">
        <v>10401</v>
      </c>
      <c r="D65" s="4">
        <v>66699</v>
      </c>
      <c r="E65" s="4">
        <v>6228010000</v>
      </c>
      <c r="F65" s="4">
        <f t="shared" si="0"/>
        <v>-3483400000</v>
      </c>
      <c r="R65" s="5">
        <v>1.0800000000000001E-2</v>
      </c>
      <c r="S65" s="4">
        <v>349765</v>
      </c>
      <c r="T65" s="4">
        <f t="shared" si="2"/>
        <v>734610</v>
      </c>
      <c r="U65" s="4">
        <f t="shared" si="3"/>
        <v>390114</v>
      </c>
    </row>
    <row r="66" spans="1:21" x14ac:dyDescent="0.2">
      <c r="A66" s="16" t="s">
        <v>172</v>
      </c>
      <c r="B66" s="4">
        <v>159200</v>
      </c>
      <c r="C66" s="4">
        <v>52900</v>
      </c>
      <c r="D66" s="4">
        <v>106300</v>
      </c>
      <c r="E66" s="4">
        <v>9822670000</v>
      </c>
      <c r="F66" s="4">
        <f t="shared" si="0"/>
        <v>-9711410000</v>
      </c>
      <c r="R66" s="5">
        <v>-1.9E-2</v>
      </c>
      <c r="S66" s="4">
        <v>390114</v>
      </c>
      <c r="T66" s="4">
        <f t="shared" si="2"/>
        <v>851739.5</v>
      </c>
      <c r="U66" s="4">
        <f t="shared" si="3"/>
        <v>505404</v>
      </c>
    </row>
    <row r="67" spans="1:21" x14ac:dyDescent="0.2">
      <c r="A67" s="16" t="s">
        <v>171</v>
      </c>
      <c r="B67" s="4">
        <v>412300</v>
      </c>
      <c r="C67" s="4">
        <v>176725</v>
      </c>
      <c r="D67" s="4">
        <v>235575</v>
      </c>
      <c r="E67" s="4">
        <v>22219840000</v>
      </c>
      <c r="F67" s="4">
        <f t="shared" si="0"/>
        <v>-19534080000</v>
      </c>
      <c r="R67" s="5">
        <v>7.4999999999999997E-3</v>
      </c>
      <c r="S67" s="4">
        <v>1064187</v>
      </c>
      <c r="T67" s="4">
        <f t="shared" si="2"/>
        <v>567320</v>
      </c>
      <c r="U67" s="4">
        <f t="shared" si="3"/>
        <v>505404</v>
      </c>
    </row>
    <row r="68" spans="1:21" x14ac:dyDescent="0.2">
      <c r="A68" s="16" t="s">
        <v>170</v>
      </c>
      <c r="B68" s="4">
        <v>262900</v>
      </c>
      <c r="C68" s="4">
        <v>57100</v>
      </c>
      <c r="D68" s="4">
        <v>205800</v>
      </c>
      <c r="E68" s="4">
        <v>19259950000</v>
      </c>
      <c r="F68" s="4">
        <f t="shared" si="0"/>
        <v>-41753920000</v>
      </c>
      <c r="R68" s="5">
        <v>-1.0500000000000001E-2</v>
      </c>
      <c r="S68" s="4">
        <v>505404</v>
      </c>
      <c r="T68" s="4">
        <f t="shared" si="2"/>
        <v>1170344.5</v>
      </c>
      <c r="U68" s="4">
        <f t="shared" si="3"/>
        <v>526938</v>
      </c>
    </row>
    <row r="69" spans="1:21" x14ac:dyDescent="0.2">
      <c r="A69" s="16" t="s">
        <v>169</v>
      </c>
      <c r="B69" s="4">
        <v>429915</v>
      </c>
      <c r="C69" s="4">
        <v>153125</v>
      </c>
      <c r="D69" s="4">
        <v>276790</v>
      </c>
      <c r="E69" s="4">
        <v>25575480000</v>
      </c>
      <c r="F69" s="4">
        <f t="shared" si="0"/>
        <v>-61013870000</v>
      </c>
      <c r="R69" s="5">
        <v>5.3E-3</v>
      </c>
      <c r="S69" s="4">
        <v>1434010</v>
      </c>
      <c r="T69" s="4">
        <f t="shared" si="2"/>
        <v>950565</v>
      </c>
      <c r="U69" s="4">
        <f t="shared" si="3"/>
        <v>323671</v>
      </c>
    </row>
    <row r="70" spans="1:21" x14ac:dyDescent="0.2">
      <c r="A70" s="16" t="s">
        <v>168</v>
      </c>
      <c r="B70" s="4">
        <v>110300</v>
      </c>
      <c r="C70" s="4">
        <v>27635</v>
      </c>
      <c r="D70" s="4">
        <v>82665</v>
      </c>
      <c r="E70" s="4">
        <v>7912760000</v>
      </c>
      <c r="F70" s="4">
        <f t="shared" si="0"/>
        <v>-86589350000</v>
      </c>
      <c r="R70" s="5">
        <v>-2.5699999999999997E-2</v>
      </c>
      <c r="S70" s="4">
        <v>616069</v>
      </c>
      <c r="T70" s="4">
        <f t="shared" si="2"/>
        <v>872400</v>
      </c>
      <c r="U70" s="4">
        <f t="shared" si="3"/>
        <v>323671</v>
      </c>
    </row>
    <row r="71" spans="1:21" x14ac:dyDescent="0.2">
      <c r="A71" s="16" t="s">
        <v>167</v>
      </c>
      <c r="B71" s="4">
        <v>92000</v>
      </c>
      <c r="C71" s="4">
        <v>57900</v>
      </c>
      <c r="D71" s="4">
        <v>34100</v>
      </c>
      <c r="E71" s="4">
        <v>3265520000</v>
      </c>
      <c r="F71" s="4">
        <f t="shared" si="0"/>
        <v>-94502110000</v>
      </c>
      <c r="R71" s="5">
        <v>-4.0999999999999995E-3</v>
      </c>
      <c r="S71" s="4">
        <v>703209</v>
      </c>
      <c r="T71" s="4">
        <f>AVERAGE(S72,S81)</f>
        <v>496971</v>
      </c>
      <c r="U71" s="4">
        <f t="shared" si="3"/>
        <v>323671</v>
      </c>
    </row>
    <row r="72" spans="1:21" x14ac:dyDescent="0.2">
      <c r="A72" s="16" t="s">
        <v>166</v>
      </c>
      <c r="B72" s="4">
        <v>53000</v>
      </c>
      <c r="C72" s="4">
        <v>10500</v>
      </c>
      <c r="D72" s="4">
        <v>42500</v>
      </c>
      <c r="E72" s="4">
        <v>4096660000</v>
      </c>
      <c r="F72" s="4">
        <f t="shared" si="0"/>
        <v>-97767630000</v>
      </c>
      <c r="R72" s="5">
        <v>1.46E-2</v>
      </c>
      <c r="S72" s="4">
        <v>526938</v>
      </c>
      <c r="U72" s="4">
        <f t="shared" si="3"/>
        <v>323671</v>
      </c>
    </row>
    <row r="73" spans="1:21" x14ac:dyDescent="0.2">
      <c r="A73" s="16" t="s">
        <v>165</v>
      </c>
      <c r="B73" s="4">
        <v>9700</v>
      </c>
      <c r="C73" s="4">
        <v>37200</v>
      </c>
      <c r="D73" s="4">
        <v>-27500</v>
      </c>
      <c r="E73" s="4">
        <v>-2670150000</v>
      </c>
      <c r="F73" s="4">
        <f t="shared" si="0"/>
        <v>-101864290000</v>
      </c>
      <c r="R73" s="5">
        <v>0</v>
      </c>
      <c r="S73" s="4">
        <v>562074</v>
      </c>
      <c r="U73" s="4">
        <f t="shared" ref="U73:U75" si="4">MIN(S74:S78)</f>
        <v>323671</v>
      </c>
    </row>
    <row r="74" spans="1:21" x14ac:dyDescent="0.2">
      <c r="A74" s="16" t="s">
        <v>164</v>
      </c>
      <c r="B74" s="4">
        <v>37500</v>
      </c>
      <c r="C74" s="4">
        <v>82293</v>
      </c>
      <c r="D74" s="4">
        <v>-44793</v>
      </c>
      <c r="E74" s="4">
        <v>-4287850000</v>
      </c>
      <c r="F74" s="4">
        <f t="shared" si="0"/>
        <v>-99194140000</v>
      </c>
      <c r="R74" s="5">
        <v>9.4999999999999998E-3</v>
      </c>
      <c r="S74" s="4">
        <v>323671</v>
      </c>
      <c r="U74" s="4">
        <f t="shared" si="4"/>
        <v>629236</v>
      </c>
    </row>
    <row r="75" spans="1:21" x14ac:dyDescent="0.2">
      <c r="A75" s="16" t="s">
        <v>163</v>
      </c>
      <c r="B75" s="4">
        <v>19700</v>
      </c>
      <c r="C75" s="4">
        <v>433189</v>
      </c>
      <c r="D75" s="4">
        <v>-413489</v>
      </c>
      <c r="E75" s="4">
        <v>-39361140000</v>
      </c>
      <c r="F75" s="4">
        <f t="shared" si="0"/>
        <v>-94906290000</v>
      </c>
      <c r="R75" s="5">
        <v>-9.300000000000001E-3</v>
      </c>
      <c r="S75" s="4">
        <v>1079106</v>
      </c>
      <c r="U75" s="4">
        <f t="shared" si="4"/>
        <v>629236</v>
      </c>
    </row>
    <row r="76" spans="1:21" x14ac:dyDescent="0.2">
      <c r="A76" s="16" t="s">
        <v>162</v>
      </c>
      <c r="B76" s="4">
        <v>7500</v>
      </c>
      <c r="C76" s="4">
        <v>345950</v>
      </c>
      <c r="D76" s="4">
        <v>-338450</v>
      </c>
      <c r="E76" s="4">
        <v>-32518070000</v>
      </c>
      <c r="F76" s="4">
        <f t="shared" si="0"/>
        <v>-55545150000</v>
      </c>
      <c r="R76" s="5">
        <v>-1.5300000000000001E-2</v>
      </c>
      <c r="S76" s="4">
        <v>639292</v>
      </c>
      <c r="U76" s="4">
        <f>MIN(S77:S81)</f>
        <v>467004</v>
      </c>
    </row>
    <row r="77" spans="1:21" x14ac:dyDescent="0.2">
      <c r="A77" s="16" t="s">
        <v>161</v>
      </c>
      <c r="B77" s="4">
        <v>52700</v>
      </c>
      <c r="C77" s="4">
        <v>64565</v>
      </c>
      <c r="D77" s="4">
        <v>-11865</v>
      </c>
      <c r="E77" s="4">
        <v>-1115320000</v>
      </c>
      <c r="F77" s="4">
        <f t="shared" si="0"/>
        <v>-23027080000</v>
      </c>
      <c r="R77" s="5">
        <v>3.2899999999999999E-2</v>
      </c>
      <c r="S77" s="4">
        <v>629236</v>
      </c>
    </row>
    <row r="78" spans="1:21" x14ac:dyDescent="0.2">
      <c r="A78" s="16" t="s">
        <v>160</v>
      </c>
      <c r="B78" s="4">
        <v>7810</v>
      </c>
      <c r="C78" s="4">
        <v>249900</v>
      </c>
      <c r="D78" s="4">
        <v>-242090</v>
      </c>
      <c r="E78" s="4">
        <v>-22992080000</v>
      </c>
      <c r="F78" s="4">
        <f t="shared" si="0"/>
        <v>-21911760000</v>
      </c>
      <c r="R78" s="5">
        <v>-8.3999999999999995E-3</v>
      </c>
      <c r="S78" s="4">
        <v>906679</v>
      </c>
    </row>
    <row r="79" spans="1:21" x14ac:dyDescent="0.2">
      <c r="A79" s="16" t="s">
        <v>159</v>
      </c>
      <c r="B79" s="4">
        <v>245800</v>
      </c>
      <c r="C79" s="4">
        <v>225700</v>
      </c>
      <c r="D79" s="4">
        <v>20100</v>
      </c>
      <c r="E79" s="4">
        <v>2222490000</v>
      </c>
      <c r="F79" s="4">
        <f t="shared" si="0"/>
        <v>1080320000</v>
      </c>
      <c r="R79" s="5">
        <v>6.9699999999999998E-2</v>
      </c>
      <c r="S79" s="4">
        <v>1285061</v>
      </c>
    </row>
    <row r="80" spans="1:21" x14ac:dyDescent="0.2">
      <c r="A80" s="16" t="s">
        <v>158</v>
      </c>
      <c r="B80" s="4">
        <v>107100</v>
      </c>
      <c r="C80" s="4">
        <v>96345</v>
      </c>
      <c r="D80" s="4">
        <v>10755</v>
      </c>
      <c r="E80" s="4">
        <v>954000000</v>
      </c>
      <c r="F80" s="4">
        <f>E80+F81</f>
        <v>-1142170000</v>
      </c>
      <c r="R80" s="5">
        <v>-1.11E-2</v>
      </c>
      <c r="S80" s="4">
        <v>1041591</v>
      </c>
    </row>
    <row r="81" spans="1:22" x14ac:dyDescent="0.2">
      <c r="A81" s="16" t="s">
        <v>157</v>
      </c>
      <c r="B81" s="4">
        <v>14417</v>
      </c>
      <c r="C81" s="4">
        <v>37976</v>
      </c>
      <c r="D81" s="4">
        <v>-23559</v>
      </c>
      <c r="E81" s="4">
        <v>-2096170000</v>
      </c>
      <c r="F81" s="4">
        <f>E81</f>
        <v>-2096170000</v>
      </c>
      <c r="R81" s="5">
        <v>1.1299999999999999E-2</v>
      </c>
      <c r="S81" s="4">
        <v>467004</v>
      </c>
    </row>
    <row r="82" spans="1:22" x14ac:dyDescent="0.2">
      <c r="A82" s="2"/>
      <c r="B82" s="4"/>
      <c r="C82" s="4"/>
      <c r="D82" s="4"/>
      <c r="E82" s="4"/>
      <c r="F82" s="4">
        <f>E82</f>
        <v>0</v>
      </c>
      <c r="G82" s="4"/>
      <c r="H82" s="4"/>
      <c r="I82" s="4"/>
      <c r="J82" s="4"/>
      <c r="K82" s="4"/>
      <c r="L82" s="4"/>
      <c r="M82" s="4"/>
      <c r="N82" s="4"/>
      <c r="O82" s="4"/>
      <c r="P82" s="4"/>
      <c r="Q82" s="4"/>
      <c r="R82" s="4"/>
      <c r="S82" s="4"/>
      <c r="T82" s="5"/>
      <c r="U82" s="5"/>
      <c r="V82" s="5"/>
    </row>
    <row r="83" spans="1:22" x14ac:dyDescent="0.2">
      <c r="A83" s="2"/>
      <c r="B83" s="4"/>
      <c r="C83" s="4"/>
      <c r="D83" s="4"/>
      <c r="E83" s="4"/>
      <c r="F83" s="4"/>
      <c r="G83" s="4"/>
      <c r="H83" s="4"/>
      <c r="I83" s="4"/>
      <c r="J83" s="4"/>
      <c r="K83" s="4"/>
      <c r="L83" s="4"/>
      <c r="M83" s="4"/>
      <c r="N83" s="4"/>
      <c r="O83" s="4"/>
      <c r="P83" s="4"/>
      <c r="Q83" s="4"/>
      <c r="R83" s="4"/>
      <c r="S83" s="4"/>
      <c r="T83" s="5"/>
      <c r="U83" s="5"/>
      <c r="V83" s="5"/>
    </row>
    <row r="84" spans="1:22" x14ac:dyDescent="0.2">
      <c r="A84" s="2"/>
      <c r="B84" s="4"/>
      <c r="C84" s="4"/>
      <c r="D84" s="4"/>
      <c r="E84" s="4"/>
      <c r="F84" s="4"/>
      <c r="G84" s="4"/>
      <c r="H84" s="4"/>
      <c r="I84" s="4"/>
      <c r="J84" s="4"/>
      <c r="K84" s="4"/>
      <c r="L84" s="4"/>
      <c r="M84" s="4"/>
      <c r="N84" s="4"/>
      <c r="O84" s="4"/>
      <c r="P84" s="4"/>
      <c r="Q84" s="4"/>
      <c r="R84" s="4"/>
      <c r="S84" s="4"/>
      <c r="T84" s="5"/>
      <c r="U84" s="5"/>
      <c r="V84" s="5"/>
    </row>
    <row r="85" spans="1:22" x14ac:dyDescent="0.2">
      <c r="A85" s="2"/>
      <c r="B85" s="4"/>
      <c r="C85" s="4"/>
      <c r="D85" s="4"/>
      <c r="E85" s="4"/>
      <c r="F85" s="4"/>
      <c r="G85" s="4"/>
      <c r="H85" s="4"/>
      <c r="I85" s="4"/>
      <c r="J85" s="4"/>
      <c r="K85" s="4"/>
      <c r="L85" s="4"/>
      <c r="M85" s="4"/>
      <c r="N85" s="4"/>
      <c r="O85" s="4"/>
      <c r="P85" s="4"/>
      <c r="Q85" s="4"/>
      <c r="R85" s="4"/>
      <c r="S85" s="4"/>
      <c r="T85" s="5"/>
      <c r="U85" s="5"/>
      <c r="V85" s="5"/>
    </row>
    <row r="86" spans="1:22" x14ac:dyDescent="0.2">
      <c r="A86" s="2"/>
      <c r="B86" s="4"/>
      <c r="C86" s="4"/>
      <c r="D86" s="4"/>
      <c r="E86" s="4"/>
      <c r="F86" s="4"/>
      <c r="G86" s="4"/>
      <c r="H86" s="4"/>
      <c r="I86" s="4"/>
      <c r="J86" s="4"/>
      <c r="K86" s="4"/>
      <c r="L86" s="4"/>
      <c r="M86" s="4"/>
      <c r="N86" s="4"/>
      <c r="O86" s="4"/>
      <c r="P86" s="4"/>
      <c r="Q86" s="4"/>
      <c r="R86" s="4"/>
      <c r="S86" s="4"/>
      <c r="T86" s="5"/>
      <c r="U86" s="5"/>
      <c r="V86" s="5"/>
    </row>
    <row r="87" spans="1:22" x14ac:dyDescent="0.2">
      <c r="A87" s="2"/>
      <c r="B87" s="4"/>
      <c r="C87" s="4"/>
      <c r="D87" s="4"/>
      <c r="E87" s="4"/>
      <c r="F87" s="4"/>
      <c r="G87" s="4"/>
      <c r="H87" s="4"/>
      <c r="I87" s="4"/>
      <c r="J87" s="4"/>
      <c r="K87" s="4"/>
      <c r="L87" s="4"/>
      <c r="M87" s="4"/>
      <c r="N87" s="4"/>
      <c r="O87" s="4"/>
      <c r="P87" s="4"/>
      <c r="Q87" s="4"/>
      <c r="R87" s="4"/>
      <c r="S87" s="4"/>
      <c r="T87" s="5"/>
      <c r="U87" s="5"/>
      <c r="V87" s="5"/>
    </row>
    <row r="88" spans="1:22" x14ac:dyDescent="0.2">
      <c r="A88" s="2"/>
      <c r="B88" s="4"/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5"/>
      <c r="U88" s="5"/>
      <c r="V88" s="5"/>
    </row>
    <row r="89" spans="1:22" x14ac:dyDescent="0.2">
      <c r="A89" s="2"/>
      <c r="B89" s="4"/>
      <c r="C89" s="4"/>
      <c r="D89" s="4"/>
      <c r="E89" s="4"/>
      <c r="F89" s="4"/>
      <c r="G89" s="4"/>
      <c r="H89" s="4"/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  <c r="T89" s="5"/>
      <c r="U89" s="5"/>
      <c r="V89" s="5"/>
    </row>
    <row r="90" spans="1:22" x14ac:dyDescent="0.2">
      <c r="A90" s="2"/>
      <c r="B90" s="4"/>
      <c r="C90" s="4"/>
      <c r="D90" s="4"/>
      <c r="E90" s="4"/>
      <c r="F90" s="4"/>
      <c r="G90" s="4"/>
      <c r="H90" s="4"/>
      <c r="I90" s="4"/>
      <c r="J90" s="4"/>
      <c r="K90" s="4"/>
      <c r="L90" s="4"/>
      <c r="M90" s="4"/>
      <c r="N90" s="4"/>
      <c r="O90" s="4"/>
      <c r="P90" s="4"/>
      <c r="Q90" s="4"/>
      <c r="R90" s="4"/>
      <c r="S90" s="4"/>
      <c r="T90" s="5"/>
      <c r="U90" s="5"/>
      <c r="V90" s="5"/>
    </row>
    <row r="91" spans="1:22" x14ac:dyDescent="0.2">
      <c r="A91" s="2"/>
      <c r="B91" s="4"/>
      <c r="C91" s="4"/>
      <c r="D91" s="4"/>
      <c r="E91" s="4"/>
      <c r="F91" s="4"/>
      <c r="G91" s="4"/>
      <c r="H91" s="4"/>
      <c r="I91" s="4"/>
      <c r="J91" s="4"/>
      <c r="K91" s="4"/>
      <c r="L91" s="4"/>
      <c r="M91" s="4"/>
      <c r="N91" s="4"/>
      <c r="O91" s="4"/>
      <c r="P91" s="4"/>
      <c r="Q91" s="4"/>
      <c r="R91" s="4"/>
      <c r="S91" s="4"/>
      <c r="T91" s="5"/>
      <c r="U91" s="5"/>
      <c r="V91" s="5"/>
    </row>
    <row r="92" spans="1:22" x14ac:dyDescent="0.2">
      <c r="A92" s="6"/>
      <c r="B92" s="4"/>
      <c r="C92" s="4"/>
      <c r="D92" s="4"/>
      <c r="E92" s="4"/>
      <c r="F92" s="4"/>
      <c r="G92" s="4"/>
      <c r="H92" s="4"/>
      <c r="I92" s="4"/>
      <c r="J92" s="4"/>
      <c r="K92" s="4"/>
      <c r="L92" s="4"/>
      <c r="M92" s="4"/>
      <c r="N92" s="4"/>
      <c r="O92" s="4"/>
      <c r="P92" s="4"/>
      <c r="Q92" s="4"/>
      <c r="R92" s="4"/>
      <c r="S92" s="4"/>
      <c r="T92" s="5"/>
      <c r="U92" s="5"/>
      <c r="V92" s="5"/>
    </row>
    <row r="93" spans="1:22" x14ac:dyDescent="0.2">
      <c r="A93" s="6"/>
      <c r="B93" s="4"/>
      <c r="C93" s="4"/>
      <c r="D93" s="4"/>
      <c r="E93" s="4"/>
      <c r="F93" s="4"/>
      <c r="G93" s="4"/>
      <c r="H93" s="4"/>
      <c r="I93" s="4"/>
      <c r="J93" s="4"/>
      <c r="K93" s="4"/>
      <c r="L93" s="4"/>
      <c r="M93" s="4"/>
      <c r="N93" s="4"/>
      <c r="O93" s="4"/>
      <c r="P93" s="4"/>
      <c r="Q93" s="4"/>
      <c r="R93" s="4"/>
      <c r="S93" s="4"/>
      <c r="T93" s="5"/>
      <c r="U93" s="5"/>
      <c r="V93" s="5"/>
    </row>
    <row r="94" spans="1:22" x14ac:dyDescent="0.2">
      <c r="A94" s="6"/>
      <c r="B94" s="4"/>
      <c r="C94" s="4"/>
      <c r="D94" s="4"/>
      <c r="E94" s="4"/>
      <c r="F94" s="4"/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5"/>
      <c r="U94" s="5"/>
      <c r="V94" s="5"/>
    </row>
    <row r="95" spans="1:22" x14ac:dyDescent="0.2">
      <c r="A95" s="6"/>
      <c r="B95" s="4"/>
      <c r="C95" s="4"/>
      <c r="D95" s="4"/>
      <c r="E95" s="4"/>
      <c r="F95" s="4"/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5"/>
      <c r="U95" s="5"/>
      <c r="V95" s="5"/>
    </row>
    <row r="96" spans="1:22" x14ac:dyDescent="0.2">
      <c r="A96" s="6"/>
      <c r="B96" s="4"/>
      <c r="C96" s="4"/>
      <c r="D96" s="4"/>
      <c r="E96" s="4"/>
      <c r="F96" s="4"/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5"/>
      <c r="U96" s="5"/>
      <c r="V96" s="5"/>
    </row>
    <row r="97" spans="1:22" x14ac:dyDescent="0.2">
      <c r="A97" s="6"/>
      <c r="B97" s="4"/>
      <c r="C97" s="4"/>
      <c r="D97" s="4"/>
      <c r="E97" s="4"/>
      <c r="F97" s="4"/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5"/>
      <c r="U97" s="5"/>
      <c r="V97" s="5"/>
    </row>
    <row r="98" spans="1:22" x14ac:dyDescent="0.2">
      <c r="A98" s="6"/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5"/>
      <c r="U98" s="5"/>
      <c r="V98" s="5"/>
    </row>
    <row r="99" spans="1:22" x14ac:dyDescent="0.2">
      <c r="A99" s="6"/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5"/>
      <c r="U99" s="5"/>
      <c r="V99" s="5"/>
    </row>
    <row r="100" spans="1:22" x14ac:dyDescent="0.2">
      <c r="A100" s="6"/>
      <c r="B100" s="4"/>
      <c r="C100" s="4"/>
      <c r="D100" s="4"/>
      <c r="E100" s="4"/>
      <c r="F100" s="4"/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5"/>
      <c r="U100" s="5"/>
      <c r="V100" s="5"/>
    </row>
    <row r="101" spans="1:22" x14ac:dyDescent="0.2">
      <c r="A101" s="6"/>
      <c r="B101" s="4"/>
      <c r="C101" s="4"/>
      <c r="D101" s="4"/>
      <c r="E101" s="4"/>
      <c r="F101" s="4"/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5"/>
      <c r="U101" s="5"/>
      <c r="V101" s="5"/>
    </row>
    <row r="102" spans="1:22" x14ac:dyDescent="0.2">
      <c r="A102" s="2"/>
      <c r="B102" s="4"/>
      <c r="C102" s="4"/>
      <c r="D102" s="4"/>
      <c r="E102" s="4"/>
      <c r="F102" s="4"/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5"/>
      <c r="U102" s="5"/>
      <c r="V102" s="5"/>
    </row>
    <row r="103" spans="1:22" x14ac:dyDescent="0.2">
      <c r="A103" s="2"/>
      <c r="B103" s="4"/>
      <c r="C103" s="4"/>
      <c r="D103" s="4"/>
      <c r="E103" s="4"/>
      <c r="F103" s="4"/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5"/>
      <c r="U103" s="5"/>
      <c r="V103" s="5"/>
    </row>
    <row r="104" spans="1:22" x14ac:dyDescent="0.2">
      <c r="A104" s="6"/>
      <c r="B104" s="4"/>
      <c r="C104" s="4"/>
      <c r="D104" s="4"/>
      <c r="E104" s="4"/>
      <c r="F104" s="4"/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5"/>
      <c r="U104" s="5"/>
      <c r="V104" s="5"/>
    </row>
    <row r="105" spans="1:22" x14ac:dyDescent="0.2">
      <c r="A105" s="6"/>
      <c r="B105" s="4"/>
      <c r="C105" s="4"/>
      <c r="D105" s="4"/>
      <c r="E105" s="4"/>
      <c r="F105" s="4"/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5"/>
      <c r="U105" s="5"/>
      <c r="V105" s="5"/>
    </row>
    <row r="106" spans="1:22" x14ac:dyDescent="0.2">
      <c r="A106" s="6"/>
      <c r="B106" s="4"/>
      <c r="C106" s="4"/>
      <c r="D106" s="4"/>
      <c r="E106" s="4"/>
      <c r="F106" s="4"/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5"/>
      <c r="U106" s="5"/>
      <c r="V106" s="5"/>
    </row>
    <row r="107" spans="1:22" x14ac:dyDescent="0.2">
      <c r="A107" s="6"/>
      <c r="B107" s="4"/>
      <c r="C107" s="4"/>
      <c r="D107" s="4"/>
      <c r="E107" s="4"/>
      <c r="F107" s="4"/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5"/>
      <c r="U107" s="5"/>
      <c r="V107" s="5"/>
    </row>
    <row r="108" spans="1:22" x14ac:dyDescent="0.2">
      <c r="A108" s="6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5"/>
      <c r="U108" s="5"/>
      <c r="V108" s="5"/>
    </row>
    <row r="109" spans="1:22" x14ac:dyDescent="0.2">
      <c r="A109" s="6"/>
      <c r="B109" s="4"/>
      <c r="C109" s="4"/>
      <c r="D109" s="4"/>
      <c r="E109" s="4"/>
      <c r="F109" s="4"/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5"/>
      <c r="U109" s="5"/>
      <c r="V109" s="5"/>
    </row>
    <row r="110" spans="1:22" x14ac:dyDescent="0.2">
      <c r="A110" s="6"/>
      <c r="B110" s="4"/>
      <c r="C110" s="4"/>
      <c r="D110" s="4"/>
      <c r="E110" s="4"/>
      <c r="F110" s="4"/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5"/>
      <c r="U110" s="5"/>
      <c r="V110" s="5"/>
    </row>
    <row r="111" spans="1:22" x14ac:dyDescent="0.2">
      <c r="A111" s="6"/>
      <c r="B111" s="4"/>
      <c r="C111" s="4"/>
      <c r="D111" s="4"/>
      <c r="E111" s="4"/>
      <c r="F111" s="4"/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5"/>
      <c r="U111" s="5"/>
      <c r="V111" s="5"/>
    </row>
    <row r="112" spans="1:22" x14ac:dyDescent="0.2">
      <c r="A112" s="6"/>
      <c r="B112" s="4"/>
      <c r="C112" s="4"/>
      <c r="D112" s="4"/>
      <c r="E112" s="4"/>
      <c r="F112" s="4"/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5"/>
      <c r="U112" s="5"/>
      <c r="V112" s="5"/>
    </row>
    <row r="113" spans="1:22" x14ac:dyDescent="0.2">
      <c r="A113" s="6"/>
      <c r="B113" s="4"/>
      <c r="C113" s="4"/>
      <c r="D113" s="4"/>
      <c r="E113" s="4"/>
      <c r="F113" s="4"/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5"/>
      <c r="U113" s="5"/>
      <c r="V113" s="5"/>
    </row>
    <row r="114" spans="1:22" x14ac:dyDescent="0.2">
      <c r="A114" s="6"/>
      <c r="B114" s="4"/>
      <c r="C114" s="4"/>
      <c r="D114" s="4"/>
      <c r="E114" s="4"/>
      <c r="F114" s="4"/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5"/>
      <c r="U114" s="5"/>
      <c r="V114" s="5"/>
    </row>
    <row r="115" spans="1:22" x14ac:dyDescent="0.2">
      <c r="A115" s="6"/>
      <c r="B115" s="4"/>
      <c r="C115" s="4"/>
      <c r="D115" s="4"/>
      <c r="E115" s="4"/>
      <c r="F115" s="4"/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5"/>
      <c r="U115" s="5"/>
      <c r="V115" s="5"/>
    </row>
    <row r="116" spans="1:22" x14ac:dyDescent="0.2">
      <c r="A116" s="6"/>
      <c r="B116" s="4"/>
      <c r="C116" s="4"/>
      <c r="D116" s="4"/>
      <c r="E116" s="4"/>
      <c r="F116" s="4"/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5"/>
      <c r="U116" s="5"/>
      <c r="V116" s="5"/>
    </row>
    <row r="117" spans="1:22" x14ac:dyDescent="0.2">
      <c r="A117" s="2"/>
      <c r="B117" s="4"/>
      <c r="C117" s="4"/>
      <c r="D117" s="4"/>
      <c r="E117" s="4"/>
      <c r="F117" s="4"/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5"/>
      <c r="U117" s="5"/>
      <c r="V117" s="5"/>
    </row>
    <row r="118" spans="1:22" x14ac:dyDescent="0.2">
      <c r="A118" s="2"/>
      <c r="B118" s="4"/>
      <c r="C118" s="4"/>
      <c r="D118" s="4"/>
      <c r="E118" s="4"/>
      <c r="F118" s="4"/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5"/>
      <c r="U118" s="5"/>
      <c r="V118" s="5"/>
    </row>
    <row r="119" spans="1:22" x14ac:dyDescent="0.2">
      <c r="A119" s="2"/>
      <c r="B119" s="4"/>
      <c r="C119" s="4"/>
      <c r="D119" s="4"/>
      <c r="E119" s="4"/>
      <c r="F119" s="4"/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5"/>
      <c r="U119" s="5"/>
      <c r="V119" s="5"/>
    </row>
    <row r="120" spans="1:22" x14ac:dyDescent="0.2">
      <c r="A120" s="2"/>
      <c r="B120" s="4"/>
      <c r="C120" s="4"/>
      <c r="D120" s="4"/>
      <c r="E120" s="4"/>
      <c r="F120" s="4"/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5"/>
      <c r="U120" s="5"/>
      <c r="V120" s="5"/>
    </row>
    <row r="121" spans="1:22" x14ac:dyDescent="0.2">
      <c r="A121" s="2"/>
      <c r="B121" s="4"/>
      <c r="C121" s="4"/>
      <c r="D121" s="4"/>
      <c r="E121" s="4"/>
      <c r="F121" s="4"/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5"/>
      <c r="U121" s="5"/>
      <c r="V121" s="5"/>
    </row>
    <row r="122" spans="1:22" x14ac:dyDescent="0.2">
      <c r="A122" s="2"/>
      <c r="B122" s="4"/>
      <c r="C122" s="4"/>
      <c r="D122" s="4"/>
      <c r="E122" s="4"/>
      <c r="F122" s="4"/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5"/>
      <c r="U122" s="5"/>
      <c r="V122" s="5"/>
    </row>
    <row r="123" spans="1:22" x14ac:dyDescent="0.2">
      <c r="A123" s="2"/>
      <c r="B123" s="4"/>
      <c r="C123" s="4"/>
      <c r="D123" s="4"/>
      <c r="E123" s="4"/>
      <c r="F123" s="4"/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5"/>
      <c r="U123" s="5"/>
      <c r="V123" s="5"/>
    </row>
    <row r="124" spans="1:22" x14ac:dyDescent="0.2">
      <c r="A124" s="2"/>
      <c r="B124" s="4"/>
      <c r="C124" s="4"/>
      <c r="D124" s="4"/>
      <c r="E124" s="4"/>
      <c r="F124" s="4"/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5"/>
      <c r="U124" s="5"/>
      <c r="V124" s="5"/>
    </row>
    <row r="125" spans="1:22" x14ac:dyDescent="0.2">
      <c r="A125" s="2"/>
      <c r="B125" s="4"/>
      <c r="C125" s="4"/>
      <c r="D125" s="4"/>
      <c r="E125" s="4"/>
      <c r="F125" s="4"/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5"/>
      <c r="U125" s="5"/>
      <c r="V125" s="5"/>
    </row>
    <row r="126" spans="1:22" x14ac:dyDescent="0.2">
      <c r="A126" s="2"/>
      <c r="B126" s="4"/>
      <c r="C126" s="4"/>
      <c r="D126" s="4"/>
      <c r="E126" s="4"/>
      <c r="F126" s="4"/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5"/>
      <c r="U126" s="5"/>
      <c r="V126" s="5"/>
    </row>
    <row r="127" spans="1:22" x14ac:dyDescent="0.2">
      <c r="A127" s="2"/>
      <c r="B127" s="4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5"/>
      <c r="U127" s="5"/>
      <c r="V127" s="5"/>
    </row>
    <row r="128" spans="1:22" x14ac:dyDescent="0.2">
      <c r="A128" s="2"/>
      <c r="B128" s="4"/>
      <c r="C128" s="4"/>
      <c r="D128" s="4"/>
      <c r="E128" s="4"/>
      <c r="F128" s="4"/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5"/>
      <c r="U128" s="5"/>
      <c r="V128" s="5"/>
    </row>
    <row r="129" spans="1:22" x14ac:dyDescent="0.2">
      <c r="A129" s="2"/>
      <c r="B129" s="4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5"/>
      <c r="U129" s="5"/>
      <c r="V129" s="5"/>
    </row>
    <row r="130" spans="1:22" x14ac:dyDescent="0.2">
      <c r="A130" s="2"/>
      <c r="B130" s="4"/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5"/>
      <c r="U130" s="5"/>
      <c r="V130" s="5"/>
    </row>
    <row r="131" spans="1:22" x14ac:dyDescent="0.2">
      <c r="A131" s="2"/>
      <c r="B131" s="4"/>
      <c r="C131" s="4"/>
      <c r="D131" s="4"/>
      <c r="E131" s="4"/>
      <c r="F131" s="4"/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5"/>
      <c r="U131" s="5"/>
      <c r="V131" s="5"/>
    </row>
    <row r="132" spans="1:22" x14ac:dyDescent="0.2">
      <c r="A132" s="2"/>
      <c r="B132" s="4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5"/>
      <c r="U132" s="5"/>
      <c r="V132" s="5"/>
    </row>
    <row r="133" spans="1:22" x14ac:dyDescent="0.2">
      <c r="A133" s="2"/>
      <c r="B133" s="4"/>
      <c r="C133" s="4"/>
      <c r="D133" s="4"/>
      <c r="E133" s="4"/>
      <c r="F133" s="4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5"/>
    </row>
    <row r="134" spans="1:22" x14ac:dyDescent="0.2">
      <c r="A134" s="2"/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8"/>
    </row>
    <row r="135" spans="1:22" x14ac:dyDescent="0.2">
      <c r="A135" s="2"/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8"/>
    </row>
    <row r="136" spans="1:22" x14ac:dyDescent="0.2">
      <c r="A136" s="2"/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8"/>
    </row>
    <row r="137" spans="1:22" x14ac:dyDescent="0.2">
      <c r="A137" s="6"/>
      <c r="B137" s="4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5"/>
      <c r="U137" s="5"/>
      <c r="V137" s="8"/>
    </row>
    <row r="138" spans="1:22" x14ac:dyDescent="0.2">
      <c r="A138" s="6"/>
      <c r="B138" s="4"/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5"/>
      <c r="U138" s="5"/>
      <c r="V138" s="8"/>
    </row>
    <row r="139" spans="1:22" x14ac:dyDescent="0.2">
      <c r="A139" s="6"/>
      <c r="B139" s="4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5"/>
      <c r="U139" s="5"/>
      <c r="V139" s="8"/>
    </row>
    <row r="140" spans="1:22" x14ac:dyDescent="0.2">
      <c r="A140" s="6"/>
      <c r="B140" s="4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5"/>
      <c r="U140" s="5"/>
      <c r="V140" s="8"/>
    </row>
    <row r="141" spans="1:22" x14ac:dyDescent="0.2">
      <c r="A141" s="6"/>
      <c r="B141" s="4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5"/>
      <c r="U141" s="5"/>
      <c r="V141" s="8"/>
    </row>
    <row r="142" spans="1:22" x14ac:dyDescent="0.2">
      <c r="A142" s="2"/>
      <c r="B142" s="4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5"/>
      <c r="U142" s="5"/>
      <c r="V142" s="8"/>
    </row>
    <row r="143" spans="1:22" x14ac:dyDescent="0.2">
      <c r="A143" s="2"/>
      <c r="B143" s="4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5"/>
      <c r="U143" s="5"/>
      <c r="V143" s="8"/>
    </row>
    <row r="144" spans="1:22" x14ac:dyDescent="0.2">
      <c r="A144" s="2"/>
      <c r="B144" s="4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5"/>
      <c r="U144" s="5"/>
      <c r="V144" s="8"/>
    </row>
    <row r="145" spans="1:22" x14ac:dyDescent="0.2">
      <c r="A145" s="2"/>
      <c r="B145" s="4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5"/>
      <c r="U145" s="5"/>
      <c r="V145" s="8"/>
    </row>
    <row r="146" spans="1:22" x14ac:dyDescent="0.2">
      <c r="A146" s="2"/>
      <c r="B146" s="4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5"/>
      <c r="U146" s="5"/>
      <c r="V146" s="8"/>
    </row>
    <row r="172" spans="1:3" x14ac:dyDescent="0.2">
      <c r="A172" t="e" cm="1">
        <f t="array" aca="1" ref="A172" ca="1">INDIRECT("'" &amp; E1 &amp; "'!$A$2:$A$66")</f>
        <v>#REF!</v>
      </c>
      <c r="B172" t="e" cm="1">
        <f t="array" aca="1" ref="B172" ca="1">INDIRECT("'" &amp; E1 &amp; "'!$B$2:$B$66")</f>
        <v>#REF!</v>
      </c>
      <c r="C172" t="e" cm="1">
        <f t="array" aca="1" ref="C172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63FDCA-2788-D24C-913F-BC6FDE49A28A}">
  <sheetPr codeName="Sheet53"/>
  <dimension ref="A1:V172"/>
  <sheetViews>
    <sheetView workbookViewId="0">
      <pane ySplit="2" topLeftCell="A3" activePane="bottomLeft" state="frozen"/>
      <selection activeCell="N24" sqref="N24"/>
      <selection pane="bottomLeft" activeCell="N24" sqref="N24"/>
    </sheetView>
  </sheetViews>
  <sheetFormatPr baseColWidth="10" defaultRowHeight="16" x14ac:dyDescent="0.2"/>
  <cols>
    <col min="1" max="1" width="21.1640625" customWidth="1"/>
    <col min="2" max="2" width="12.6640625" customWidth="1"/>
    <col min="3" max="3" width="14" customWidth="1"/>
    <col min="4" max="4" width="14.33203125" customWidth="1"/>
    <col min="5" max="5" width="16.33203125" customWidth="1"/>
    <col min="6" max="6" width="21.5" customWidth="1"/>
    <col min="10" max="10" width="18.33203125" customWidth="1"/>
    <col min="11" max="11" width="16.6640625" customWidth="1"/>
    <col min="18" max="18" width="13" customWidth="1"/>
    <col min="19" max="19" width="16.5" customWidth="1"/>
  </cols>
  <sheetData>
    <row r="1" spans="1:22" x14ac:dyDescent="0.2">
      <c r="B1" s="72" t="s">
        <v>5</v>
      </c>
      <c r="C1" s="72"/>
      <c r="D1" s="72"/>
      <c r="E1" s="72"/>
      <c r="F1" s="72"/>
      <c r="G1" s="73" t="s">
        <v>6</v>
      </c>
      <c r="H1" s="73"/>
      <c r="I1" s="73"/>
      <c r="J1" s="73"/>
      <c r="K1" s="73"/>
      <c r="L1" s="74" t="s">
        <v>15</v>
      </c>
      <c r="M1" s="74"/>
      <c r="N1" s="74"/>
      <c r="O1" s="74"/>
      <c r="P1" s="74"/>
      <c r="Q1" s="74"/>
      <c r="R1" s="74"/>
      <c r="S1" s="74"/>
      <c r="T1" s="74"/>
      <c r="U1" s="74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235</v>
      </c>
      <c r="O2" s="1" t="s">
        <v>236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257</v>
      </c>
      <c r="U2" s="1" t="s">
        <v>258</v>
      </c>
      <c r="V2" s="1" t="s">
        <v>237</v>
      </c>
    </row>
    <row r="3" spans="1:22" x14ac:dyDescent="0.2">
      <c r="A3" s="16" t="s">
        <v>294</v>
      </c>
      <c r="B3" s="4">
        <v>0</v>
      </c>
      <c r="C3" s="4">
        <v>0</v>
      </c>
      <c r="D3" s="4">
        <v>0</v>
      </c>
      <c r="E3" s="4">
        <v>0</v>
      </c>
      <c r="F3" s="4">
        <f t="shared" ref="F3:F79" si="0">E3+F4</f>
        <v>-5309227800</v>
      </c>
      <c r="K3">
        <f t="shared" ref="K3:K25" si="1">K4+J3</f>
        <v>0</v>
      </c>
      <c r="L3" s="4">
        <v>334</v>
      </c>
      <c r="M3" s="4">
        <v>258</v>
      </c>
      <c r="N3" s="4">
        <v>19</v>
      </c>
      <c r="O3" s="4">
        <v>12</v>
      </c>
      <c r="P3" s="4">
        <v>396900</v>
      </c>
      <c r="Q3" s="4">
        <v>212100</v>
      </c>
      <c r="R3" s="5">
        <v>1.9E-3</v>
      </c>
      <c r="S3" s="4">
        <v>609500</v>
      </c>
      <c r="T3" s="4">
        <f t="shared" ref="T3:T70" si="2">AVERAGE(S4,S13)</f>
        <v>406528</v>
      </c>
      <c r="U3" s="4">
        <f t="shared" ref="U3:U72" si="3">MIN(S4:S8)</f>
        <v>240470</v>
      </c>
      <c r="V3" s="5">
        <v>3.1E-2</v>
      </c>
    </row>
    <row r="4" spans="1:22" x14ac:dyDescent="0.2">
      <c r="A4" s="16" t="s">
        <v>293</v>
      </c>
      <c r="B4" s="4">
        <v>0</v>
      </c>
      <c r="C4" s="4">
        <v>0</v>
      </c>
      <c r="D4" s="4">
        <v>0</v>
      </c>
      <c r="E4" s="4">
        <v>0</v>
      </c>
      <c r="F4" s="4">
        <f t="shared" si="0"/>
        <v>-5309227800</v>
      </c>
      <c r="K4">
        <f t="shared" si="1"/>
        <v>0</v>
      </c>
      <c r="L4" s="4">
        <v>132</v>
      </c>
      <c r="M4" s="4">
        <v>263</v>
      </c>
      <c r="N4" s="4">
        <v>1</v>
      </c>
      <c r="O4" s="4">
        <v>16</v>
      </c>
      <c r="P4" s="4">
        <v>80400</v>
      </c>
      <c r="Q4" s="4">
        <v>249000</v>
      </c>
      <c r="R4" s="5">
        <v>1.5100000000000001E-2</v>
      </c>
      <c r="S4" s="4">
        <v>363200</v>
      </c>
      <c r="T4" s="4">
        <f t="shared" si="2"/>
        <v>467545</v>
      </c>
      <c r="U4" s="4">
        <f t="shared" si="3"/>
        <v>240470</v>
      </c>
      <c r="V4" s="5">
        <v>2.0299999999999999E-2</v>
      </c>
    </row>
    <row r="5" spans="1:22" x14ac:dyDescent="0.2">
      <c r="A5" s="16" t="s">
        <v>292</v>
      </c>
      <c r="B5" s="4">
        <v>0</v>
      </c>
      <c r="C5" s="4">
        <v>0</v>
      </c>
      <c r="D5" s="4">
        <v>0</v>
      </c>
      <c r="E5" s="4">
        <v>0</v>
      </c>
      <c r="F5" s="4">
        <f t="shared" si="0"/>
        <v>-5309227800</v>
      </c>
      <c r="K5">
        <f t="shared" si="1"/>
        <v>0</v>
      </c>
      <c r="L5" s="4">
        <v>123</v>
      </c>
      <c r="M5" s="4">
        <v>292</v>
      </c>
      <c r="N5" s="4">
        <v>5</v>
      </c>
      <c r="O5" s="4">
        <v>8</v>
      </c>
      <c r="P5" s="4">
        <v>90400</v>
      </c>
      <c r="Q5" s="4">
        <v>201200</v>
      </c>
      <c r="R5" s="5">
        <v>-7.3000000000000001E-3</v>
      </c>
      <c r="S5" s="4">
        <v>322612</v>
      </c>
      <c r="T5" s="4">
        <f t="shared" si="2"/>
        <v>745817</v>
      </c>
      <c r="U5" s="4">
        <f t="shared" si="3"/>
        <v>240470</v>
      </c>
      <c r="V5" s="5">
        <v>1.66E-2</v>
      </c>
    </row>
    <row r="6" spans="1:22" x14ac:dyDescent="0.2">
      <c r="A6" s="16" t="s">
        <v>291</v>
      </c>
      <c r="B6" s="4">
        <v>0</v>
      </c>
      <c r="C6" s="4">
        <v>0</v>
      </c>
      <c r="D6" s="4">
        <v>0</v>
      </c>
      <c r="E6" s="4">
        <v>0</v>
      </c>
      <c r="F6" s="4">
        <f t="shared" si="0"/>
        <v>-5309227800</v>
      </c>
      <c r="K6">
        <f t="shared" si="1"/>
        <v>0</v>
      </c>
      <c r="L6" s="4">
        <v>290</v>
      </c>
      <c r="M6" s="4">
        <v>171</v>
      </c>
      <c r="N6" s="4">
        <v>12</v>
      </c>
      <c r="O6" s="4">
        <v>8</v>
      </c>
      <c r="P6" s="4">
        <v>266200</v>
      </c>
      <c r="Q6" s="4">
        <v>142400</v>
      </c>
      <c r="R6" s="5">
        <v>4.0199999999999993E-2</v>
      </c>
      <c r="S6" s="4">
        <v>622958</v>
      </c>
      <c r="T6" s="4">
        <f t="shared" si="2"/>
        <v>309031.5</v>
      </c>
      <c r="U6" s="4">
        <f t="shared" si="3"/>
        <v>240470</v>
      </c>
      <c r="V6" s="5">
        <v>4.0500000000000001E-2</v>
      </c>
    </row>
    <row r="7" spans="1:22" x14ac:dyDescent="0.2">
      <c r="A7" s="16" t="s">
        <v>288</v>
      </c>
      <c r="B7" s="4">
        <v>0</v>
      </c>
      <c r="C7" s="4">
        <v>0</v>
      </c>
      <c r="D7" s="4">
        <v>0</v>
      </c>
      <c r="E7" s="4">
        <v>0</v>
      </c>
      <c r="F7" s="4">
        <f t="shared" si="0"/>
        <v>-5309227800</v>
      </c>
      <c r="K7">
        <f t="shared" si="1"/>
        <v>0</v>
      </c>
      <c r="L7" s="4">
        <v>87</v>
      </c>
      <c r="M7" s="4">
        <v>236</v>
      </c>
      <c r="N7" s="4">
        <v>1</v>
      </c>
      <c r="O7" s="4">
        <v>7</v>
      </c>
      <c r="P7" s="4">
        <v>43300</v>
      </c>
      <c r="Q7" s="4">
        <v>196800</v>
      </c>
      <c r="R7" s="5">
        <v>0</v>
      </c>
      <c r="S7" s="4">
        <v>240470</v>
      </c>
      <c r="T7" s="4">
        <f t="shared" si="2"/>
        <v>427141.5</v>
      </c>
      <c r="U7" s="4">
        <f t="shared" si="3"/>
        <v>358907</v>
      </c>
      <c r="V7" s="5">
        <v>1.3300000000000001E-2</v>
      </c>
    </row>
    <row r="8" spans="1:22" x14ac:dyDescent="0.2">
      <c r="A8" s="16" t="s">
        <v>287</v>
      </c>
      <c r="B8" s="4">
        <v>0</v>
      </c>
      <c r="C8" s="4">
        <v>0</v>
      </c>
      <c r="D8" s="4">
        <v>0</v>
      </c>
      <c r="E8" s="4">
        <v>0</v>
      </c>
      <c r="F8" s="4">
        <f t="shared" si="0"/>
        <v>-5309227800</v>
      </c>
      <c r="K8">
        <f t="shared" si="1"/>
        <v>0</v>
      </c>
      <c r="L8" s="4">
        <v>171</v>
      </c>
      <c r="M8" s="4">
        <v>417</v>
      </c>
      <c r="N8" s="4">
        <v>3</v>
      </c>
      <c r="O8" s="4">
        <v>15</v>
      </c>
      <c r="P8" s="4">
        <v>120000</v>
      </c>
      <c r="Q8" s="4">
        <v>321600</v>
      </c>
      <c r="R8" s="5">
        <v>-2.0499999999999997E-2</v>
      </c>
      <c r="S8" s="4">
        <v>473420</v>
      </c>
      <c r="T8" s="4">
        <f t="shared" si="2"/>
        <v>380145</v>
      </c>
      <c r="U8" s="4">
        <f t="shared" si="3"/>
        <v>358907</v>
      </c>
      <c r="V8" s="5">
        <v>2.07E-2</v>
      </c>
    </row>
    <row r="9" spans="1:22" x14ac:dyDescent="0.2">
      <c r="A9" s="16" t="s">
        <v>286</v>
      </c>
      <c r="B9" s="4">
        <v>0</v>
      </c>
      <c r="C9" s="4">
        <v>0</v>
      </c>
      <c r="D9" s="4">
        <v>0</v>
      </c>
      <c r="E9" s="4">
        <v>0</v>
      </c>
      <c r="F9" s="4">
        <f t="shared" si="0"/>
        <v>-5309227800</v>
      </c>
      <c r="K9">
        <f t="shared" si="1"/>
        <v>0</v>
      </c>
      <c r="L9" s="4">
        <v>149</v>
      </c>
      <c r="M9" s="4">
        <v>242</v>
      </c>
      <c r="N9" s="4">
        <v>7</v>
      </c>
      <c r="O9" s="4">
        <v>12</v>
      </c>
      <c r="P9" s="4">
        <v>139000</v>
      </c>
      <c r="Q9" s="4">
        <v>219200</v>
      </c>
      <c r="R9" s="5">
        <v>3.8E-3</v>
      </c>
      <c r="S9" s="4">
        <v>358907</v>
      </c>
      <c r="T9" s="4">
        <f t="shared" si="2"/>
        <v>931089.5</v>
      </c>
      <c r="U9" s="4">
        <f t="shared" si="3"/>
        <v>449856</v>
      </c>
      <c r="V9" s="5">
        <v>1.49E-2</v>
      </c>
    </row>
    <row r="10" spans="1:22" x14ac:dyDescent="0.2">
      <c r="A10" s="16" t="s">
        <v>281</v>
      </c>
      <c r="B10" s="4">
        <v>0</v>
      </c>
      <c r="C10" s="4">
        <v>0</v>
      </c>
      <c r="D10" s="4">
        <v>0</v>
      </c>
      <c r="E10" s="4">
        <v>0</v>
      </c>
      <c r="F10" s="4">
        <f t="shared" si="0"/>
        <v>-5309227800</v>
      </c>
      <c r="K10">
        <f t="shared" si="1"/>
        <v>0</v>
      </c>
      <c r="L10" s="4">
        <v>266</v>
      </c>
      <c r="M10" s="4">
        <v>613</v>
      </c>
      <c r="N10" s="4">
        <v>10</v>
      </c>
      <c r="O10" s="4">
        <v>31</v>
      </c>
      <c r="P10" s="4">
        <v>186000</v>
      </c>
      <c r="Q10" s="4">
        <v>608100</v>
      </c>
      <c r="R10" s="5">
        <v>-3.7000000000000002E-3</v>
      </c>
      <c r="S10" s="4">
        <v>823770</v>
      </c>
      <c r="T10" s="4">
        <f t="shared" si="2"/>
        <v>903116.5</v>
      </c>
      <c r="U10" s="4">
        <f t="shared" si="3"/>
        <v>449856</v>
      </c>
      <c r="V10" s="5">
        <v>3.1600000000000003E-2</v>
      </c>
    </row>
    <row r="11" spans="1:22" x14ac:dyDescent="0.2">
      <c r="A11" s="16" t="s">
        <v>273</v>
      </c>
      <c r="B11" s="4">
        <v>0</v>
      </c>
      <c r="C11" s="4">
        <v>0</v>
      </c>
      <c r="D11" s="4">
        <v>0</v>
      </c>
      <c r="E11" s="4">
        <v>0</v>
      </c>
      <c r="F11" s="4">
        <f t="shared" si="0"/>
        <v>-5309227800</v>
      </c>
      <c r="K11">
        <f t="shared" si="1"/>
        <v>0</v>
      </c>
      <c r="L11" s="4">
        <v>543</v>
      </c>
      <c r="M11" s="4">
        <v>1086</v>
      </c>
      <c r="N11" s="4">
        <v>11</v>
      </c>
      <c r="O11" s="4">
        <v>37</v>
      </c>
      <c r="P11" s="4">
        <v>610400</v>
      </c>
      <c r="Q11" s="4">
        <v>808200</v>
      </c>
      <c r="R11" s="5">
        <v>-2.1899999999999999E-2</v>
      </c>
      <c r="S11" s="4">
        <v>1439800</v>
      </c>
      <c r="T11" s="4">
        <f t="shared" si="2"/>
        <v>920488.5</v>
      </c>
      <c r="U11" s="4">
        <f t="shared" si="3"/>
        <v>377593</v>
      </c>
      <c r="V11" s="5">
        <v>3.6499999999999998E-2</v>
      </c>
    </row>
    <row r="12" spans="1:22" x14ac:dyDescent="0.2">
      <c r="A12" s="16" t="s">
        <v>272</v>
      </c>
      <c r="B12" s="4">
        <v>0</v>
      </c>
      <c r="C12" s="4">
        <v>0</v>
      </c>
      <c r="D12" s="4">
        <v>0</v>
      </c>
      <c r="E12" s="4">
        <v>0</v>
      </c>
      <c r="F12" s="4">
        <f t="shared" si="0"/>
        <v>-5309227800</v>
      </c>
      <c r="K12">
        <f t="shared" si="1"/>
        <v>0</v>
      </c>
      <c r="L12" s="4">
        <v>426</v>
      </c>
      <c r="M12" s="4">
        <v>923</v>
      </c>
      <c r="N12" s="4">
        <v>14</v>
      </c>
      <c r="O12" s="4">
        <v>40</v>
      </c>
      <c r="P12" s="4">
        <v>464500</v>
      </c>
      <c r="Q12" s="4">
        <v>854100</v>
      </c>
      <c r="R12" s="5">
        <v>-1.7899999999999999E-2</v>
      </c>
      <c r="S12" s="4">
        <v>1324077</v>
      </c>
      <c r="T12" s="4">
        <f t="shared" si="2"/>
        <v>495875.5</v>
      </c>
      <c r="U12" s="4">
        <f t="shared" si="3"/>
        <v>377593</v>
      </c>
      <c r="V12" s="5">
        <v>2.52E-2</v>
      </c>
    </row>
    <row r="13" spans="1:22" x14ac:dyDescent="0.2">
      <c r="A13" s="16" t="s">
        <v>248</v>
      </c>
      <c r="B13" s="4">
        <v>0</v>
      </c>
      <c r="C13" s="4">
        <v>0</v>
      </c>
      <c r="D13" s="4">
        <v>0</v>
      </c>
      <c r="E13" s="4">
        <v>0</v>
      </c>
      <c r="F13" s="4">
        <f t="shared" si="0"/>
        <v>-5309227800</v>
      </c>
      <c r="K13">
        <f t="shared" si="1"/>
        <v>0</v>
      </c>
      <c r="L13" s="4">
        <v>235</v>
      </c>
      <c r="M13" s="4">
        <v>267</v>
      </c>
      <c r="N13" s="4">
        <v>10</v>
      </c>
      <c r="O13" s="4">
        <v>10</v>
      </c>
      <c r="P13" s="4">
        <v>199300</v>
      </c>
      <c r="Q13" s="4">
        <v>217900</v>
      </c>
      <c r="R13" s="5">
        <v>-3.4999999999999996E-3</v>
      </c>
      <c r="S13" s="4">
        <v>449856</v>
      </c>
      <c r="T13" s="4">
        <f t="shared" si="2"/>
        <v>513786.5</v>
      </c>
      <c r="U13" s="4">
        <f t="shared" si="3"/>
        <v>377593</v>
      </c>
      <c r="V13" s="5">
        <v>1.77E-2</v>
      </c>
    </row>
    <row r="14" spans="1:22" x14ac:dyDescent="0.2">
      <c r="A14" s="16" t="s">
        <v>240</v>
      </c>
      <c r="B14" s="4">
        <v>0</v>
      </c>
      <c r="C14" s="4">
        <v>0</v>
      </c>
      <c r="D14" s="4">
        <v>0</v>
      </c>
      <c r="E14" s="4">
        <v>0</v>
      </c>
      <c r="F14" s="4">
        <f t="shared" si="0"/>
        <v>-5309227800</v>
      </c>
      <c r="K14">
        <f t="shared" si="1"/>
        <v>0</v>
      </c>
      <c r="L14" s="4">
        <v>196</v>
      </c>
      <c r="M14" s="4">
        <v>469</v>
      </c>
      <c r="N14" s="4">
        <v>10</v>
      </c>
      <c r="O14" s="4">
        <v>20</v>
      </c>
      <c r="P14" s="4">
        <v>203600</v>
      </c>
      <c r="Q14" s="4">
        <v>405800</v>
      </c>
      <c r="R14" s="5">
        <v>-1.41E-2</v>
      </c>
      <c r="S14" s="4">
        <v>612478</v>
      </c>
      <c r="T14" s="4">
        <f t="shared" si="2"/>
        <v>1041681</v>
      </c>
      <c r="U14" s="4">
        <f t="shared" si="3"/>
        <v>377593</v>
      </c>
      <c r="V14" s="5">
        <v>1.6E-2</v>
      </c>
    </row>
    <row r="15" spans="1:22" x14ac:dyDescent="0.2">
      <c r="A15" s="16" t="s">
        <v>239</v>
      </c>
      <c r="B15" s="4">
        <v>0</v>
      </c>
      <c r="C15" s="4">
        <v>0</v>
      </c>
      <c r="D15" s="4">
        <v>0</v>
      </c>
      <c r="E15" s="4">
        <v>0</v>
      </c>
      <c r="F15" s="4">
        <f t="shared" si="0"/>
        <v>-5309227800</v>
      </c>
      <c r="K15">
        <f t="shared" si="1"/>
        <v>0</v>
      </c>
      <c r="L15" s="4">
        <v>632</v>
      </c>
      <c r="M15" s="4">
        <v>361</v>
      </c>
      <c r="N15" s="4">
        <v>25</v>
      </c>
      <c r="O15" s="4">
        <v>21</v>
      </c>
      <c r="P15" s="4">
        <v>529300</v>
      </c>
      <c r="Q15" s="4">
        <v>334900</v>
      </c>
      <c r="R15" s="5">
        <v>3.2899999999999999E-2</v>
      </c>
      <c r="S15" s="4">
        <v>868676</v>
      </c>
      <c r="T15" s="4">
        <f t="shared" si="2"/>
        <v>336621</v>
      </c>
      <c r="U15" s="4">
        <f t="shared" si="3"/>
        <v>366433</v>
      </c>
      <c r="V15" s="5">
        <v>4.7800000000000002E-2</v>
      </c>
    </row>
    <row r="16" spans="1:22" x14ac:dyDescent="0.2">
      <c r="A16" s="16" t="s">
        <v>238</v>
      </c>
      <c r="B16" s="4">
        <v>0</v>
      </c>
      <c r="C16" s="4">
        <v>0</v>
      </c>
      <c r="D16" s="4">
        <v>0</v>
      </c>
      <c r="E16" s="4">
        <v>0</v>
      </c>
      <c r="F16" s="4">
        <f t="shared" si="0"/>
        <v>-5309227800</v>
      </c>
      <c r="K16">
        <f t="shared" si="1"/>
        <v>0</v>
      </c>
      <c r="L16" s="4">
        <v>136</v>
      </c>
      <c r="M16" s="4">
        <v>386</v>
      </c>
      <c r="N16" s="4">
        <v>2</v>
      </c>
      <c r="O16" s="4">
        <v>11</v>
      </c>
      <c r="P16" s="4">
        <v>87600</v>
      </c>
      <c r="Q16" s="4">
        <v>288000</v>
      </c>
      <c r="R16" s="5">
        <v>-7.1999999999999998E-3</v>
      </c>
      <c r="S16" s="4">
        <v>377593</v>
      </c>
      <c r="T16" s="4">
        <f t="shared" si="2"/>
        <v>342203</v>
      </c>
      <c r="U16" s="4">
        <f t="shared" si="3"/>
        <v>366433</v>
      </c>
      <c r="V16" s="5">
        <v>3.0600000000000002E-2</v>
      </c>
    </row>
    <row r="17" spans="1:21" x14ac:dyDescent="0.2">
      <c r="A17" s="16" t="s">
        <v>234</v>
      </c>
      <c r="B17" s="4">
        <v>0</v>
      </c>
      <c r="C17" s="4">
        <v>0</v>
      </c>
      <c r="D17" s="4">
        <v>0</v>
      </c>
      <c r="E17" s="4">
        <v>0</v>
      </c>
      <c r="F17" s="4">
        <f t="shared" si="0"/>
        <v>-5309227800</v>
      </c>
      <c r="K17">
        <f t="shared" si="1"/>
        <v>0</v>
      </c>
      <c r="L17" s="4">
        <v>142</v>
      </c>
      <c r="M17" s="4">
        <v>374</v>
      </c>
      <c r="N17" s="4">
        <v>3</v>
      </c>
      <c r="O17" s="4">
        <v>12</v>
      </c>
      <c r="P17" s="4">
        <v>8000</v>
      </c>
      <c r="Q17" s="4">
        <v>41700</v>
      </c>
      <c r="R17" s="5">
        <v>-1.0700000000000001E-2</v>
      </c>
      <c r="S17" s="4">
        <v>380863</v>
      </c>
      <c r="T17" s="4">
        <f t="shared" si="2"/>
        <v>363865.5</v>
      </c>
      <c r="U17" s="4">
        <f t="shared" si="3"/>
        <v>366433</v>
      </c>
    </row>
    <row r="18" spans="1:21" x14ac:dyDescent="0.2">
      <c r="A18" s="16" t="s">
        <v>233</v>
      </c>
      <c r="B18" s="4">
        <v>0</v>
      </c>
      <c r="C18" s="4">
        <v>0</v>
      </c>
      <c r="D18" s="4">
        <v>0</v>
      </c>
      <c r="E18" s="4">
        <v>0</v>
      </c>
      <c r="F18" s="4">
        <f t="shared" si="0"/>
        <v>-5309227800</v>
      </c>
      <c r="K18">
        <f t="shared" si="1"/>
        <v>0</v>
      </c>
      <c r="L18" s="4"/>
      <c r="M18" s="4"/>
      <c r="N18" s="4"/>
      <c r="O18" s="4"/>
      <c r="P18" s="4">
        <v>111800</v>
      </c>
      <c r="Q18" s="4">
        <v>192900</v>
      </c>
      <c r="R18" s="5">
        <v>-8.8000000000000005E-3</v>
      </c>
      <c r="S18" s="4">
        <v>401383</v>
      </c>
      <c r="T18" s="4">
        <f t="shared" si="2"/>
        <v>702548.5</v>
      </c>
      <c r="U18" s="4">
        <f t="shared" si="3"/>
        <v>366433</v>
      </c>
    </row>
    <row r="19" spans="1:21" x14ac:dyDescent="0.2">
      <c r="A19" s="16" t="s">
        <v>232</v>
      </c>
      <c r="B19" s="4">
        <v>0</v>
      </c>
      <c r="C19" s="4">
        <v>83100</v>
      </c>
      <c r="D19" s="4">
        <v>-83100</v>
      </c>
      <c r="E19" s="4">
        <v>-2282880000</v>
      </c>
      <c r="F19" s="4">
        <f t="shared" si="0"/>
        <v>-5309227800</v>
      </c>
      <c r="K19">
        <f t="shared" si="1"/>
        <v>0</v>
      </c>
      <c r="L19" s="4"/>
      <c r="M19" s="4"/>
      <c r="N19" s="4"/>
      <c r="O19" s="4"/>
      <c r="P19" s="4">
        <v>517500</v>
      </c>
      <c r="Q19" s="4">
        <v>430900</v>
      </c>
      <c r="R19" s="5">
        <v>2.3700000000000002E-2</v>
      </c>
      <c r="S19" s="4">
        <v>1038409</v>
      </c>
      <c r="T19" s="4">
        <f t="shared" si="2"/>
        <v>466928.5</v>
      </c>
      <c r="U19" s="4">
        <f t="shared" si="3"/>
        <v>366433</v>
      </c>
    </row>
    <row r="20" spans="1:21" x14ac:dyDescent="0.2">
      <c r="A20" s="16" t="s">
        <v>231</v>
      </c>
      <c r="B20" s="4">
        <v>0</v>
      </c>
      <c r="C20" s="4">
        <v>0</v>
      </c>
      <c r="D20" s="4">
        <v>0</v>
      </c>
      <c r="E20" s="4">
        <v>0</v>
      </c>
      <c r="F20" s="4">
        <f t="shared" si="0"/>
        <v>-3026347800</v>
      </c>
      <c r="K20">
        <f t="shared" si="1"/>
        <v>0</v>
      </c>
      <c r="L20" s="4"/>
      <c r="M20" s="4"/>
      <c r="N20" s="4"/>
      <c r="O20" s="4"/>
      <c r="P20" s="4">
        <v>126900</v>
      </c>
      <c r="Q20" s="4">
        <v>228600</v>
      </c>
      <c r="R20" s="5">
        <v>-3.5999999999999999E-3</v>
      </c>
      <c r="S20" s="4">
        <v>366433</v>
      </c>
      <c r="T20" s="4">
        <f t="shared" si="2"/>
        <v>420005</v>
      </c>
      <c r="U20" s="4">
        <f t="shared" si="3"/>
        <v>295649</v>
      </c>
    </row>
    <row r="21" spans="1:21" x14ac:dyDescent="0.2">
      <c r="A21" s="16" t="s">
        <v>230</v>
      </c>
      <c r="B21" s="4">
        <v>0</v>
      </c>
      <c r="C21" s="4">
        <v>0</v>
      </c>
      <c r="D21" s="4">
        <v>0</v>
      </c>
      <c r="E21" s="4">
        <v>0</v>
      </c>
      <c r="F21" s="4">
        <f t="shared" si="0"/>
        <v>-3026347800</v>
      </c>
      <c r="K21">
        <f t="shared" si="1"/>
        <v>0</v>
      </c>
      <c r="L21" s="4"/>
      <c r="M21" s="4"/>
      <c r="N21" s="4"/>
      <c r="O21" s="4"/>
      <c r="P21" s="4">
        <v>251900</v>
      </c>
      <c r="Q21" s="4">
        <v>247200</v>
      </c>
      <c r="R21" s="5">
        <v>9.1999999999999998E-3</v>
      </c>
      <c r="S21" s="4">
        <v>516900</v>
      </c>
      <c r="T21" s="4">
        <f t="shared" si="2"/>
        <v>597564.5</v>
      </c>
      <c r="U21" s="4">
        <f t="shared" si="3"/>
        <v>295649</v>
      </c>
    </row>
    <row r="22" spans="1:21" x14ac:dyDescent="0.2">
      <c r="A22" s="16" t="s">
        <v>229</v>
      </c>
      <c r="B22" s="4">
        <v>0</v>
      </c>
      <c r="C22" s="4">
        <v>11800</v>
      </c>
      <c r="D22" s="4">
        <v>-11800</v>
      </c>
      <c r="E22" s="4">
        <v>-326270000</v>
      </c>
      <c r="F22" s="4">
        <f t="shared" si="0"/>
        <v>-3026347800</v>
      </c>
      <c r="K22">
        <f t="shared" si="1"/>
        <v>0</v>
      </c>
      <c r="L22" s="4"/>
      <c r="M22" s="4"/>
      <c r="N22" s="4"/>
      <c r="O22" s="4"/>
      <c r="P22" s="4">
        <v>198800</v>
      </c>
      <c r="Q22" s="4">
        <v>319800</v>
      </c>
      <c r="R22" s="5">
        <v>-1.0800000000000001E-2</v>
      </c>
      <c r="S22" s="4">
        <v>541895</v>
      </c>
      <c r="T22" s="4">
        <f t="shared" si="2"/>
        <v>626666</v>
      </c>
      <c r="U22" s="4">
        <f t="shared" si="3"/>
        <v>295649</v>
      </c>
    </row>
    <row r="23" spans="1:21" x14ac:dyDescent="0.2">
      <c r="A23" s="16" t="s">
        <v>228</v>
      </c>
      <c r="B23" s="4">
        <v>0</v>
      </c>
      <c r="C23" s="4">
        <v>0</v>
      </c>
      <c r="D23" s="4">
        <v>0</v>
      </c>
      <c r="E23" s="4">
        <v>0</v>
      </c>
      <c r="F23" s="4">
        <f t="shared" si="0"/>
        <v>-2700077800</v>
      </c>
      <c r="K23">
        <f t="shared" si="1"/>
        <v>0</v>
      </c>
      <c r="L23" s="4"/>
      <c r="M23" s="4"/>
      <c r="N23" s="4"/>
      <c r="O23" s="4"/>
      <c r="P23" s="4">
        <v>173900</v>
      </c>
      <c r="Q23" s="4">
        <v>217400</v>
      </c>
      <c r="R23" s="5">
        <v>-1.2500000000000001E-2</v>
      </c>
      <c r="S23" s="4">
        <v>415095</v>
      </c>
      <c r="T23" s="4">
        <f t="shared" si="2"/>
        <v>1121895.5</v>
      </c>
      <c r="U23" s="4">
        <f t="shared" si="3"/>
        <v>295649</v>
      </c>
    </row>
    <row r="24" spans="1:21" x14ac:dyDescent="0.2">
      <c r="A24" s="16" t="s">
        <v>222</v>
      </c>
      <c r="B24" s="4">
        <v>0</v>
      </c>
      <c r="C24" s="4">
        <v>11800</v>
      </c>
      <c r="D24" s="4">
        <v>-11800</v>
      </c>
      <c r="E24" s="4">
        <v>-324690000</v>
      </c>
      <c r="F24" s="4">
        <f t="shared" si="0"/>
        <v>-2700077800</v>
      </c>
      <c r="K24">
        <f t="shared" si="1"/>
        <v>0</v>
      </c>
      <c r="L24" s="4"/>
      <c r="M24" s="4"/>
      <c r="N24" s="4"/>
      <c r="O24" s="4"/>
      <c r="P24" s="4">
        <v>820800</v>
      </c>
      <c r="Q24" s="4">
        <v>326800</v>
      </c>
      <c r="R24" s="5">
        <v>4.6799999999999994E-2</v>
      </c>
      <c r="S24" s="4">
        <v>1214686</v>
      </c>
      <c r="T24" s="4">
        <f t="shared" si="2"/>
        <v>516148.5</v>
      </c>
      <c r="U24" s="4">
        <f t="shared" si="3"/>
        <v>295649</v>
      </c>
    </row>
    <row r="25" spans="1:21" x14ac:dyDescent="0.2">
      <c r="A25" s="16" t="s">
        <v>213</v>
      </c>
      <c r="B25" s="4">
        <v>0</v>
      </c>
      <c r="C25" s="4">
        <v>0</v>
      </c>
      <c r="D25" s="4">
        <v>0</v>
      </c>
      <c r="E25" s="4">
        <v>0</v>
      </c>
      <c r="F25" s="4">
        <f t="shared" si="0"/>
        <v>-2375387800</v>
      </c>
      <c r="K25">
        <f t="shared" si="1"/>
        <v>0</v>
      </c>
      <c r="L25" s="4"/>
      <c r="M25" s="4"/>
      <c r="N25" s="4"/>
      <c r="O25" s="4"/>
      <c r="P25" s="4">
        <v>102000</v>
      </c>
      <c r="Q25" s="4">
        <v>171500</v>
      </c>
      <c r="R25" s="5">
        <v>-1.8E-3</v>
      </c>
      <c r="S25" s="4">
        <v>295649</v>
      </c>
      <c r="T25" s="4">
        <f t="shared" si="2"/>
        <v>611185.5</v>
      </c>
      <c r="U25" s="4">
        <f t="shared" si="3"/>
        <v>303543</v>
      </c>
    </row>
    <row r="26" spans="1:21" x14ac:dyDescent="0.2">
      <c r="A26" s="16" t="s">
        <v>212</v>
      </c>
      <c r="B26" s="4">
        <v>0</v>
      </c>
      <c r="C26" s="4">
        <v>0</v>
      </c>
      <c r="D26" s="4">
        <v>0</v>
      </c>
      <c r="E26" s="4">
        <v>0</v>
      </c>
      <c r="F26" s="4">
        <f t="shared" si="0"/>
        <v>-2375387800</v>
      </c>
      <c r="K26">
        <f>K27+J26</f>
        <v>0</v>
      </c>
      <c r="L26" s="4"/>
      <c r="M26" s="4"/>
      <c r="N26" s="4"/>
      <c r="O26" s="4"/>
      <c r="P26" s="4">
        <v>157200</v>
      </c>
      <c r="Q26" s="4">
        <v>105300</v>
      </c>
      <c r="R26" s="5">
        <v>2.3E-2</v>
      </c>
      <c r="S26" s="4">
        <v>303543</v>
      </c>
      <c r="T26" s="4">
        <f t="shared" si="2"/>
        <v>868488</v>
      </c>
      <c r="U26" s="4">
        <f t="shared" si="3"/>
        <v>323110</v>
      </c>
    </row>
    <row r="27" spans="1:21" x14ac:dyDescent="0.2">
      <c r="A27" s="16" t="s">
        <v>211</v>
      </c>
      <c r="B27" s="4">
        <v>0</v>
      </c>
      <c r="C27" s="4">
        <v>0</v>
      </c>
      <c r="D27" s="4">
        <v>0</v>
      </c>
      <c r="E27" s="4">
        <v>0</v>
      </c>
      <c r="F27" s="4">
        <f t="shared" si="0"/>
        <v>-2375387800</v>
      </c>
      <c r="K27">
        <f>J27+K29</f>
        <v>0</v>
      </c>
      <c r="R27" s="5">
        <v>-5.6000000000000008E-3</v>
      </c>
      <c r="S27" s="4">
        <v>326348</v>
      </c>
      <c r="T27" s="4">
        <f t="shared" si="2"/>
        <v>1846981</v>
      </c>
      <c r="U27" s="4">
        <f t="shared" si="3"/>
        <v>323110</v>
      </c>
    </row>
    <row r="28" spans="1:21" x14ac:dyDescent="0.2">
      <c r="A28" s="16" t="s">
        <v>210</v>
      </c>
      <c r="B28" s="4">
        <v>0</v>
      </c>
      <c r="C28" s="4">
        <v>200</v>
      </c>
      <c r="D28" s="4">
        <v>-200</v>
      </c>
      <c r="E28" s="4">
        <v>-5400000</v>
      </c>
      <c r="F28" s="4">
        <f t="shared" si="0"/>
        <v>-2375387800</v>
      </c>
      <c r="L28" s="4"/>
      <c r="M28" s="4"/>
      <c r="N28" s="4"/>
      <c r="O28" s="4"/>
      <c r="P28" s="4">
        <v>85600</v>
      </c>
      <c r="Q28" s="4">
        <v>255400</v>
      </c>
      <c r="R28" s="5">
        <v>-2.4E-2</v>
      </c>
      <c r="S28" s="4">
        <v>366688</v>
      </c>
      <c r="T28" s="4">
        <f t="shared" si="2"/>
        <v>482796</v>
      </c>
      <c r="U28" s="4">
        <f t="shared" si="3"/>
        <v>323110</v>
      </c>
    </row>
    <row r="29" spans="1:21" x14ac:dyDescent="0.2">
      <c r="A29" s="16" t="s">
        <v>209</v>
      </c>
      <c r="B29" s="4">
        <v>0</v>
      </c>
      <c r="C29" s="4">
        <v>0</v>
      </c>
      <c r="D29" s="4">
        <v>0</v>
      </c>
      <c r="E29" s="4">
        <v>0</v>
      </c>
      <c r="F29" s="4">
        <f t="shared" si="0"/>
        <v>-2369987800</v>
      </c>
      <c r="K29">
        <f>J29</f>
        <v>0</v>
      </c>
      <c r="R29" s="5">
        <v>-9.1000000000000004E-3</v>
      </c>
      <c r="S29" s="4">
        <v>567424</v>
      </c>
      <c r="T29" s="4">
        <f t="shared" si="2"/>
        <v>462617.5</v>
      </c>
      <c r="U29" s="4">
        <f t="shared" si="3"/>
        <v>323110</v>
      </c>
    </row>
    <row r="30" spans="1:21" x14ac:dyDescent="0.2">
      <c r="A30" s="16" t="s">
        <v>208</v>
      </c>
      <c r="B30" s="4">
        <v>0</v>
      </c>
      <c r="C30" s="4">
        <v>86</v>
      </c>
      <c r="D30" s="4">
        <v>-86</v>
      </c>
      <c r="E30" s="4">
        <v>-2240000</v>
      </c>
      <c r="F30" s="4">
        <f t="shared" si="0"/>
        <v>-2369987800</v>
      </c>
      <c r="R30" s="5">
        <v>-9.0000000000000011E-3</v>
      </c>
      <c r="S30" s="4">
        <v>323110</v>
      </c>
      <c r="T30" s="4">
        <f t="shared" si="2"/>
        <v>1453439.5</v>
      </c>
      <c r="U30" s="4">
        <f t="shared" si="3"/>
        <v>653234</v>
      </c>
    </row>
    <row r="31" spans="1:21" x14ac:dyDescent="0.2">
      <c r="A31" s="16" t="s">
        <v>207</v>
      </c>
      <c r="B31" s="4">
        <v>0</v>
      </c>
      <c r="C31" s="4">
        <v>7337</v>
      </c>
      <c r="D31" s="4">
        <v>-7337</v>
      </c>
      <c r="E31" s="4">
        <v>-199950000</v>
      </c>
      <c r="F31" s="4">
        <f t="shared" si="0"/>
        <v>-2367747800</v>
      </c>
      <c r="R31" s="5">
        <v>1.29E-2</v>
      </c>
      <c r="S31" s="4">
        <v>653234</v>
      </c>
      <c r="T31" s="4">
        <f t="shared" si="2"/>
        <v>520302.5</v>
      </c>
      <c r="U31" s="4">
        <f t="shared" si="3"/>
        <v>736648</v>
      </c>
    </row>
    <row r="32" spans="1:21" x14ac:dyDescent="0.2">
      <c r="A32" s="16" t="s">
        <v>206</v>
      </c>
      <c r="B32" s="4">
        <v>0</v>
      </c>
      <c r="C32" s="4">
        <v>93</v>
      </c>
      <c r="D32" s="4">
        <v>-93</v>
      </c>
      <c r="E32" s="4">
        <v>-2510000</v>
      </c>
      <c r="F32" s="4">
        <f t="shared" si="0"/>
        <v>-2167797800</v>
      </c>
      <c r="R32" s="5">
        <v>9.300000000000001E-3</v>
      </c>
      <c r="S32" s="4">
        <v>838237</v>
      </c>
      <c r="T32" s="4">
        <f t="shared" si="2"/>
        <v>791359.5</v>
      </c>
      <c r="U32" s="4">
        <f t="shared" si="3"/>
        <v>736648</v>
      </c>
    </row>
    <row r="33" spans="1:21" x14ac:dyDescent="0.2">
      <c r="A33" s="16" t="s">
        <v>205</v>
      </c>
      <c r="B33" s="4">
        <v>0</v>
      </c>
      <c r="C33" s="4">
        <v>28300</v>
      </c>
      <c r="D33" s="4">
        <v>-28300</v>
      </c>
      <c r="E33" s="4">
        <v>-764100000</v>
      </c>
      <c r="F33" s="4">
        <f t="shared" si="0"/>
        <v>-2165287800</v>
      </c>
      <c r="R33" s="5">
        <v>-1.6399999999999998E-2</v>
      </c>
      <c r="S33" s="4">
        <v>1029105</v>
      </c>
      <c r="T33" s="4">
        <f t="shared" si="2"/>
        <v>586781.5</v>
      </c>
      <c r="U33" s="4">
        <f t="shared" si="3"/>
        <v>398168</v>
      </c>
    </row>
    <row r="34" spans="1:21" x14ac:dyDescent="0.2">
      <c r="A34" s="16" t="s">
        <v>204</v>
      </c>
      <c r="B34" s="4">
        <v>0</v>
      </c>
      <c r="C34" s="4">
        <v>0</v>
      </c>
      <c r="D34" s="4">
        <v>0</v>
      </c>
      <c r="E34" s="4">
        <v>0</v>
      </c>
      <c r="F34" s="4">
        <f t="shared" si="0"/>
        <v>-1401187800</v>
      </c>
      <c r="R34" s="5">
        <v>1.3000000000000001E-2</v>
      </c>
      <c r="S34" s="4">
        <v>736648</v>
      </c>
      <c r="T34" s="4">
        <f t="shared" si="2"/>
        <v>645408</v>
      </c>
      <c r="U34" s="4">
        <f t="shared" si="3"/>
        <v>398168</v>
      </c>
    </row>
    <row r="35" spans="1:21" x14ac:dyDescent="0.2">
      <c r="A35" s="16" t="s">
        <v>203</v>
      </c>
      <c r="B35" s="4">
        <v>0</v>
      </c>
      <c r="C35" s="4">
        <v>0</v>
      </c>
      <c r="D35" s="4">
        <v>0</v>
      </c>
      <c r="E35" s="4">
        <v>0</v>
      </c>
      <c r="F35" s="4">
        <f t="shared" si="0"/>
        <v>-1401187800</v>
      </c>
      <c r="R35" s="5">
        <v>0</v>
      </c>
      <c r="S35" s="4">
        <v>918828</v>
      </c>
      <c r="T35" s="4">
        <f t="shared" si="2"/>
        <v>1074492</v>
      </c>
      <c r="U35" s="4">
        <f t="shared" si="3"/>
        <v>398168</v>
      </c>
    </row>
    <row r="36" spans="1:21" x14ac:dyDescent="0.2">
      <c r="A36" s="16" t="s">
        <v>202</v>
      </c>
      <c r="B36" s="4">
        <v>0</v>
      </c>
      <c r="C36" s="4">
        <v>0</v>
      </c>
      <c r="D36" s="4">
        <v>0</v>
      </c>
      <c r="E36" s="4">
        <v>0</v>
      </c>
      <c r="F36" s="4">
        <f t="shared" si="0"/>
        <v>-1401187800</v>
      </c>
      <c r="R36" s="5">
        <v>4.4500000000000005E-2</v>
      </c>
      <c r="S36" s="4">
        <v>1410628</v>
      </c>
      <c r="T36" s="4">
        <f t="shared" si="2"/>
        <v>1921694.5</v>
      </c>
      <c r="U36" s="4">
        <f t="shared" si="3"/>
        <v>202368</v>
      </c>
    </row>
    <row r="37" spans="1:21" x14ac:dyDescent="0.2">
      <c r="A37" s="16" t="s">
        <v>201</v>
      </c>
      <c r="B37" s="4">
        <v>0</v>
      </c>
      <c r="C37" s="4">
        <v>0</v>
      </c>
      <c r="D37" s="4">
        <v>0</v>
      </c>
      <c r="E37" s="4">
        <v>0</v>
      </c>
      <c r="F37" s="4">
        <f t="shared" si="0"/>
        <v>-1401187800</v>
      </c>
      <c r="R37" s="5">
        <v>6.8199999999999997E-2</v>
      </c>
      <c r="S37" s="4">
        <v>3327274</v>
      </c>
      <c r="T37" s="4">
        <f t="shared" si="2"/>
        <v>570315.5</v>
      </c>
      <c r="U37" s="4">
        <f t="shared" si="3"/>
        <v>202368</v>
      </c>
    </row>
    <row r="38" spans="1:21" x14ac:dyDescent="0.2">
      <c r="A38" s="16" t="s">
        <v>200</v>
      </c>
      <c r="B38" s="4">
        <v>0</v>
      </c>
      <c r="C38" s="4">
        <v>0</v>
      </c>
      <c r="D38" s="4">
        <v>0</v>
      </c>
      <c r="E38" s="4">
        <v>0</v>
      </c>
      <c r="F38" s="4">
        <f t="shared" si="0"/>
        <v>-1401187800</v>
      </c>
      <c r="R38" s="5">
        <v>-3.2000000000000001E-2</v>
      </c>
      <c r="S38" s="4">
        <v>398168</v>
      </c>
      <c r="T38" s="4">
        <f t="shared" si="2"/>
        <v>435810.5</v>
      </c>
      <c r="U38" s="4">
        <f t="shared" si="3"/>
        <v>202368</v>
      </c>
    </row>
    <row r="39" spans="1:21" x14ac:dyDescent="0.2">
      <c r="A39" s="16" t="s">
        <v>199</v>
      </c>
      <c r="B39" s="4">
        <v>0</v>
      </c>
      <c r="C39" s="4">
        <v>11800</v>
      </c>
      <c r="D39" s="4">
        <v>-11800</v>
      </c>
      <c r="E39" s="4">
        <v>-286990000</v>
      </c>
      <c r="F39" s="4">
        <f t="shared" si="0"/>
        <v>-1401187800</v>
      </c>
      <c r="R39" s="5">
        <v>2.46E-2</v>
      </c>
      <c r="S39" s="4">
        <v>602125</v>
      </c>
      <c r="T39" s="4">
        <f t="shared" si="2"/>
        <v>1554716.5</v>
      </c>
      <c r="U39" s="4">
        <f t="shared" si="3"/>
        <v>202368</v>
      </c>
    </row>
    <row r="40" spans="1:21" x14ac:dyDescent="0.2">
      <c r="A40" s="16" t="s">
        <v>198</v>
      </c>
      <c r="B40" s="4">
        <v>0</v>
      </c>
      <c r="C40" s="4">
        <v>1300</v>
      </c>
      <c r="D40" s="4">
        <v>-1300</v>
      </c>
      <c r="E40" s="4">
        <v>-31010000</v>
      </c>
      <c r="F40" s="4">
        <f t="shared" si="0"/>
        <v>-1114197800</v>
      </c>
      <c r="R40" s="5">
        <v>2.3099999999999999E-2</v>
      </c>
      <c r="S40" s="4">
        <v>2253645</v>
      </c>
      <c r="T40" s="4">
        <f t="shared" si="2"/>
        <v>379151.5</v>
      </c>
      <c r="U40" s="4">
        <f t="shared" si="3"/>
        <v>202368</v>
      </c>
    </row>
    <row r="41" spans="1:21" x14ac:dyDescent="0.2">
      <c r="A41" s="16" t="s">
        <v>197</v>
      </c>
      <c r="B41" s="4">
        <v>0</v>
      </c>
      <c r="C41" s="4">
        <v>9000</v>
      </c>
      <c r="D41" s="4">
        <v>-9000</v>
      </c>
      <c r="E41" s="4">
        <v>-219600000</v>
      </c>
      <c r="F41" s="4">
        <f t="shared" si="0"/>
        <v>-1083187800</v>
      </c>
      <c r="R41" s="5">
        <v>-2.2499999999999999E-2</v>
      </c>
      <c r="S41" s="4">
        <v>202368</v>
      </c>
      <c r="T41" s="4">
        <f t="shared" si="2"/>
        <v>459719.5</v>
      </c>
      <c r="U41" s="4">
        <f t="shared" si="3"/>
        <v>371988</v>
      </c>
    </row>
    <row r="42" spans="1:21" x14ac:dyDescent="0.2">
      <c r="A42" s="16" t="s">
        <v>196</v>
      </c>
      <c r="B42" s="4">
        <v>0</v>
      </c>
      <c r="C42" s="4">
        <v>0</v>
      </c>
      <c r="D42" s="4">
        <v>0</v>
      </c>
      <c r="E42" s="4">
        <v>0</v>
      </c>
      <c r="F42" s="4">
        <f t="shared" si="0"/>
        <v>-863587800</v>
      </c>
      <c r="R42" s="5">
        <v>8.3000000000000001E-3</v>
      </c>
      <c r="S42" s="4">
        <v>553614</v>
      </c>
      <c r="T42" s="4">
        <f t="shared" si="2"/>
        <v>425209.5</v>
      </c>
      <c r="U42" s="4">
        <f t="shared" si="3"/>
        <v>371988</v>
      </c>
    </row>
    <row r="43" spans="1:21" x14ac:dyDescent="0.2">
      <c r="A43" s="16" t="s">
        <v>195</v>
      </c>
      <c r="B43" s="4">
        <v>0</v>
      </c>
      <c r="C43" s="4">
        <v>0</v>
      </c>
      <c r="D43" s="4">
        <v>0</v>
      </c>
      <c r="E43" s="4">
        <v>0</v>
      </c>
      <c r="F43" s="4">
        <f t="shared" si="0"/>
        <v>-863587800</v>
      </c>
      <c r="R43" s="5">
        <v>-4.1500000000000002E-2</v>
      </c>
      <c r="S43" s="4">
        <v>436915</v>
      </c>
      <c r="T43" s="4">
        <f t="shared" si="2"/>
        <v>480891.5</v>
      </c>
      <c r="U43" s="4">
        <f t="shared" si="3"/>
        <v>269496</v>
      </c>
    </row>
    <row r="44" spans="1:21" x14ac:dyDescent="0.2">
      <c r="A44" s="16" t="s">
        <v>194</v>
      </c>
      <c r="B44" s="4">
        <v>0</v>
      </c>
      <c r="C44" s="4">
        <v>0</v>
      </c>
      <c r="D44" s="4">
        <v>0</v>
      </c>
      <c r="E44" s="4">
        <v>0</v>
      </c>
      <c r="F44" s="4">
        <f t="shared" si="0"/>
        <v>-863587800</v>
      </c>
      <c r="R44" s="5">
        <v>-3.9000000000000003E-3</v>
      </c>
      <c r="S44" s="4">
        <v>371988</v>
      </c>
      <c r="T44" s="4">
        <f t="shared" si="2"/>
        <v>558829</v>
      </c>
      <c r="U44" s="4">
        <f t="shared" si="3"/>
        <v>269496</v>
      </c>
    </row>
    <row r="45" spans="1:21" x14ac:dyDescent="0.2">
      <c r="A45" s="16" t="s">
        <v>193</v>
      </c>
      <c r="B45" s="4">
        <v>0</v>
      </c>
      <c r="C45" s="4">
        <v>0</v>
      </c>
      <c r="D45" s="4">
        <v>0</v>
      </c>
      <c r="E45" s="4">
        <v>0</v>
      </c>
      <c r="F45" s="4">
        <f t="shared" si="0"/>
        <v>-863587800</v>
      </c>
      <c r="R45" s="5">
        <v>3.4700000000000002E-2</v>
      </c>
      <c r="S45" s="4">
        <v>738356</v>
      </c>
      <c r="T45" s="4">
        <f t="shared" si="2"/>
        <v>443743</v>
      </c>
      <c r="U45" s="4">
        <f t="shared" si="3"/>
        <v>269496</v>
      </c>
    </row>
    <row r="46" spans="1:21" x14ac:dyDescent="0.2">
      <c r="A46" s="16" t="s">
        <v>192</v>
      </c>
      <c r="B46" s="4">
        <v>0</v>
      </c>
      <c r="C46" s="4">
        <v>100</v>
      </c>
      <c r="D46" s="4">
        <v>-100</v>
      </c>
      <c r="E46" s="4">
        <v>-2450000</v>
      </c>
      <c r="F46" s="4">
        <f t="shared" si="0"/>
        <v>-863587800</v>
      </c>
      <c r="R46" s="5">
        <v>0</v>
      </c>
      <c r="S46" s="4">
        <v>516115</v>
      </c>
      <c r="T46" s="4">
        <f t="shared" si="2"/>
        <v>498043.5</v>
      </c>
      <c r="U46" s="4">
        <f t="shared" si="3"/>
        <v>269496</v>
      </c>
    </row>
    <row r="47" spans="1:21" x14ac:dyDescent="0.2">
      <c r="A47" s="16" t="s">
        <v>191</v>
      </c>
      <c r="B47" s="4">
        <v>0</v>
      </c>
      <c r="C47" s="4">
        <v>0</v>
      </c>
      <c r="D47" s="4">
        <v>0</v>
      </c>
      <c r="E47" s="4">
        <v>0</v>
      </c>
      <c r="F47" s="4">
        <f t="shared" si="0"/>
        <v>-861137800</v>
      </c>
      <c r="R47" s="5">
        <v>-0.02</v>
      </c>
      <c r="S47" s="4">
        <v>742463</v>
      </c>
      <c r="T47" s="4">
        <f t="shared" si="2"/>
        <v>258845.5</v>
      </c>
      <c r="U47" s="4">
        <f t="shared" si="3"/>
        <v>269496</v>
      </c>
    </row>
    <row r="48" spans="1:21" x14ac:dyDescent="0.2">
      <c r="A48" s="16" t="s">
        <v>190</v>
      </c>
      <c r="B48" s="4">
        <v>0</v>
      </c>
      <c r="C48" s="4">
        <v>0</v>
      </c>
      <c r="D48" s="4">
        <v>0</v>
      </c>
      <c r="E48" s="4">
        <v>0</v>
      </c>
      <c r="F48" s="4">
        <f t="shared" si="0"/>
        <v>-861137800</v>
      </c>
      <c r="R48" s="5">
        <v>0</v>
      </c>
      <c r="S48" s="4">
        <v>269496</v>
      </c>
      <c r="T48" s="4">
        <f t="shared" si="2"/>
        <v>615252.5</v>
      </c>
      <c r="U48" s="4">
        <f t="shared" si="3"/>
        <v>365825</v>
      </c>
    </row>
    <row r="49" spans="1:21" x14ac:dyDescent="0.2">
      <c r="A49" s="16" t="s">
        <v>189</v>
      </c>
      <c r="B49" s="4">
        <v>0</v>
      </c>
      <c r="C49" s="4">
        <v>0</v>
      </c>
      <c r="D49" s="4">
        <v>0</v>
      </c>
      <c r="E49" s="4">
        <v>0</v>
      </c>
      <c r="F49" s="4">
        <f t="shared" si="0"/>
        <v>-861137800</v>
      </c>
      <c r="R49" s="5">
        <v>4.1700000000000001E-2</v>
      </c>
      <c r="S49" s="4">
        <v>855788</v>
      </c>
      <c r="T49" s="4">
        <f t="shared" si="2"/>
        <v>417297.5</v>
      </c>
      <c r="U49" s="4">
        <f t="shared" si="3"/>
        <v>365825</v>
      </c>
    </row>
    <row r="50" spans="1:21" x14ac:dyDescent="0.2">
      <c r="A50" s="16" t="s">
        <v>188</v>
      </c>
      <c r="B50" s="4">
        <v>0</v>
      </c>
      <c r="C50" s="4">
        <v>0</v>
      </c>
      <c r="D50" s="4">
        <v>0</v>
      </c>
      <c r="E50" s="4">
        <v>0</v>
      </c>
      <c r="F50" s="4">
        <f t="shared" si="0"/>
        <v>-861137800</v>
      </c>
      <c r="R50" s="5">
        <v>0</v>
      </c>
      <c r="S50" s="4">
        <v>555935</v>
      </c>
      <c r="T50" s="4">
        <f t="shared" si="2"/>
        <v>397452</v>
      </c>
      <c r="U50" s="4">
        <f t="shared" si="3"/>
        <v>365825</v>
      </c>
    </row>
    <row r="51" spans="1:21" x14ac:dyDescent="0.2">
      <c r="A51" s="16" t="s">
        <v>187</v>
      </c>
      <c r="B51" s="4">
        <v>0</v>
      </c>
      <c r="C51" s="4">
        <v>0</v>
      </c>
      <c r="D51" s="4">
        <v>0</v>
      </c>
      <c r="E51" s="4">
        <v>0</v>
      </c>
      <c r="F51" s="4">
        <f t="shared" si="0"/>
        <v>-861137800</v>
      </c>
      <c r="R51" s="5">
        <v>-1.03E-2</v>
      </c>
      <c r="S51" s="4">
        <v>365825</v>
      </c>
      <c r="T51" s="4">
        <f t="shared" si="2"/>
        <v>251191.5</v>
      </c>
      <c r="U51" s="4">
        <f t="shared" si="3"/>
        <v>253624</v>
      </c>
    </row>
    <row r="52" spans="1:21" x14ac:dyDescent="0.2">
      <c r="A52" s="16" t="s">
        <v>186</v>
      </c>
      <c r="B52" s="4">
        <v>0</v>
      </c>
      <c r="C52" s="4">
        <v>0</v>
      </c>
      <c r="D52" s="4">
        <v>0</v>
      </c>
      <c r="E52" s="4">
        <v>0</v>
      </c>
      <c r="F52" s="4">
        <f t="shared" si="0"/>
        <v>-861137800</v>
      </c>
      <c r="R52" s="5">
        <v>-1.4199999999999999E-2</v>
      </c>
      <c r="S52" s="4">
        <v>413504</v>
      </c>
      <c r="T52" s="4">
        <f t="shared" si="2"/>
        <v>647368</v>
      </c>
      <c r="U52" s="4">
        <f t="shared" si="3"/>
        <v>248195</v>
      </c>
    </row>
    <row r="53" spans="1:21" x14ac:dyDescent="0.2">
      <c r="A53" s="16" t="s">
        <v>185</v>
      </c>
      <c r="B53" s="4">
        <v>0</v>
      </c>
      <c r="C53" s="4">
        <v>0</v>
      </c>
      <c r="D53" s="4">
        <v>0</v>
      </c>
      <c r="E53" s="4">
        <v>0</v>
      </c>
      <c r="F53" s="4">
        <f t="shared" si="0"/>
        <v>-861137800</v>
      </c>
      <c r="R53" s="5">
        <v>8.199999999999999E-3</v>
      </c>
      <c r="S53" s="4">
        <v>589795</v>
      </c>
      <c r="T53" s="4">
        <f t="shared" si="2"/>
        <v>675607.5</v>
      </c>
      <c r="U53" s="4">
        <f t="shared" si="3"/>
        <v>248195</v>
      </c>
    </row>
    <row r="54" spans="1:21" x14ac:dyDescent="0.2">
      <c r="A54" s="16" t="s">
        <v>184</v>
      </c>
      <c r="B54" s="4">
        <v>0</v>
      </c>
      <c r="C54" s="4">
        <v>900</v>
      </c>
      <c r="D54" s="4">
        <v>-900</v>
      </c>
      <c r="E54" s="4">
        <v>-21600000</v>
      </c>
      <c r="F54" s="4">
        <f t="shared" si="0"/>
        <v>-861137800</v>
      </c>
      <c r="R54" s="5">
        <v>4.7300000000000002E-2</v>
      </c>
      <c r="S54" s="4">
        <v>379302</v>
      </c>
      <c r="T54" s="4">
        <f t="shared" si="2"/>
        <v>341836.5</v>
      </c>
      <c r="U54" s="4">
        <f t="shared" si="3"/>
        <v>248195</v>
      </c>
    </row>
    <row r="55" spans="1:21" x14ac:dyDescent="0.2">
      <c r="A55" s="16" t="s">
        <v>183</v>
      </c>
      <c r="B55" s="4">
        <v>0</v>
      </c>
      <c r="C55" s="4">
        <v>0</v>
      </c>
      <c r="D55" s="4">
        <v>0</v>
      </c>
      <c r="E55" s="4">
        <v>0</v>
      </c>
      <c r="F55" s="4">
        <f t="shared" si="0"/>
        <v>-839537800</v>
      </c>
      <c r="R55" s="5">
        <v>2.2000000000000001E-3</v>
      </c>
      <c r="S55" s="4">
        <v>371371</v>
      </c>
      <c r="T55" s="4">
        <f t="shared" si="2"/>
        <v>246322.5</v>
      </c>
      <c r="U55" s="4">
        <f t="shared" si="3"/>
        <v>248195</v>
      </c>
    </row>
    <row r="56" spans="1:21" x14ac:dyDescent="0.2">
      <c r="A56" s="16" t="s">
        <v>182</v>
      </c>
      <c r="B56" s="4">
        <v>0</v>
      </c>
      <c r="C56" s="4">
        <v>0</v>
      </c>
      <c r="D56" s="4">
        <v>0</v>
      </c>
      <c r="E56" s="4">
        <v>0</v>
      </c>
      <c r="F56" s="4">
        <f t="shared" si="0"/>
        <v>-839537800</v>
      </c>
      <c r="R56" s="5">
        <v>1.9799999999999998E-2</v>
      </c>
      <c r="S56" s="4">
        <v>253624</v>
      </c>
      <c r="T56" s="4">
        <f t="shared" si="2"/>
        <v>247958.5</v>
      </c>
      <c r="U56" s="4">
        <f t="shared" si="3"/>
        <v>88879</v>
      </c>
    </row>
    <row r="57" spans="1:21" x14ac:dyDescent="0.2">
      <c r="A57" s="16" t="s">
        <v>181</v>
      </c>
      <c r="B57" s="4">
        <v>0</v>
      </c>
      <c r="C57" s="4">
        <v>0</v>
      </c>
      <c r="D57" s="4">
        <v>0</v>
      </c>
      <c r="E57" s="4">
        <v>0</v>
      </c>
      <c r="F57" s="4">
        <f t="shared" si="0"/>
        <v>-839537800</v>
      </c>
      <c r="R57" s="5">
        <v>-2.0999999999999999E-3</v>
      </c>
      <c r="S57" s="4">
        <v>248195</v>
      </c>
      <c r="T57" s="4">
        <f t="shared" si="2"/>
        <v>398798.5</v>
      </c>
      <c r="U57" s="4">
        <f t="shared" si="3"/>
        <v>88879</v>
      </c>
    </row>
    <row r="58" spans="1:21" x14ac:dyDescent="0.2">
      <c r="A58" s="16" t="s">
        <v>180</v>
      </c>
      <c r="B58" s="4">
        <v>0</v>
      </c>
      <c r="C58" s="4">
        <v>0</v>
      </c>
      <c r="D58" s="4">
        <v>0</v>
      </c>
      <c r="E58" s="4">
        <v>0</v>
      </c>
      <c r="F58" s="4">
        <f t="shared" si="0"/>
        <v>-839537800</v>
      </c>
      <c r="R58" s="5">
        <v>6.7799999999999999E-2</v>
      </c>
      <c r="S58" s="4">
        <v>374717</v>
      </c>
      <c r="T58" s="4">
        <f t="shared" si="2"/>
        <v>322280</v>
      </c>
      <c r="U58" s="4">
        <f t="shared" si="3"/>
        <v>88879</v>
      </c>
    </row>
    <row r="59" spans="1:21" x14ac:dyDescent="0.2">
      <c r="A59" s="16" t="s">
        <v>179</v>
      </c>
      <c r="B59" s="4">
        <v>0</v>
      </c>
      <c r="C59" s="4">
        <v>0</v>
      </c>
      <c r="D59" s="4">
        <v>0</v>
      </c>
      <c r="E59" s="4">
        <v>0</v>
      </c>
      <c r="F59" s="4">
        <f t="shared" si="0"/>
        <v>-839537800</v>
      </c>
      <c r="R59" s="5">
        <v>1.67E-2</v>
      </c>
      <c r="S59" s="4">
        <v>278660</v>
      </c>
      <c r="T59" s="4">
        <f t="shared" si="2"/>
        <v>660828.5</v>
      </c>
      <c r="U59" s="4">
        <f t="shared" si="3"/>
        <v>88879</v>
      </c>
    </row>
    <row r="60" spans="1:21" x14ac:dyDescent="0.2">
      <c r="A60" s="16" t="s">
        <v>178</v>
      </c>
      <c r="B60" s="4">
        <v>0</v>
      </c>
      <c r="C60" s="4">
        <v>800</v>
      </c>
      <c r="D60" s="4">
        <v>-800</v>
      </c>
      <c r="E60" s="4">
        <v>-18040000</v>
      </c>
      <c r="F60" s="4">
        <f t="shared" si="0"/>
        <v>-839537800</v>
      </c>
      <c r="R60" s="5">
        <v>-6.8499999999999991E-2</v>
      </c>
      <c r="S60" s="4">
        <v>429079</v>
      </c>
      <c r="T60" s="4">
        <f t="shared" si="2"/>
        <v>277090</v>
      </c>
      <c r="U60" s="4">
        <f t="shared" si="3"/>
        <v>88879</v>
      </c>
    </row>
    <row r="61" spans="1:21" x14ac:dyDescent="0.2">
      <c r="A61" s="16" t="s">
        <v>177</v>
      </c>
      <c r="B61" s="4">
        <v>0</v>
      </c>
      <c r="C61" s="4">
        <v>0</v>
      </c>
      <c r="D61" s="4">
        <v>0</v>
      </c>
      <c r="E61" s="4">
        <v>0</v>
      </c>
      <c r="F61" s="4">
        <f t="shared" si="0"/>
        <v>-821497800</v>
      </c>
      <c r="R61" s="5">
        <v>-4.0300000000000002E-2</v>
      </c>
      <c r="S61" s="4">
        <v>88879</v>
      </c>
      <c r="T61" s="4">
        <f t="shared" si="2"/>
        <v>578566.5</v>
      </c>
      <c r="U61" s="4">
        <f t="shared" si="3"/>
        <v>239021</v>
      </c>
    </row>
    <row r="62" spans="1:21" x14ac:dyDescent="0.2">
      <c r="A62" s="16" t="s">
        <v>176</v>
      </c>
      <c r="B62" s="4">
        <v>0</v>
      </c>
      <c r="C62" s="4">
        <v>0</v>
      </c>
      <c r="D62" s="4">
        <v>0</v>
      </c>
      <c r="E62" s="4">
        <v>0</v>
      </c>
      <c r="F62" s="4">
        <f t="shared" si="0"/>
        <v>-821497800</v>
      </c>
      <c r="R62" s="5">
        <v>0</v>
      </c>
      <c r="S62" s="4">
        <v>704941</v>
      </c>
      <c r="T62" s="4">
        <f t="shared" si="2"/>
        <v>665387.5</v>
      </c>
      <c r="U62" s="4">
        <f t="shared" si="3"/>
        <v>239021</v>
      </c>
    </row>
    <row r="63" spans="1:21" x14ac:dyDescent="0.2">
      <c r="A63" s="16" t="s">
        <v>175</v>
      </c>
      <c r="B63" s="4">
        <v>0</v>
      </c>
      <c r="C63" s="4">
        <v>0</v>
      </c>
      <c r="D63" s="4">
        <v>0</v>
      </c>
      <c r="E63" s="4">
        <v>0</v>
      </c>
      <c r="F63" s="4">
        <f t="shared" si="0"/>
        <v>-821497800</v>
      </c>
      <c r="R63" s="5">
        <v>-6.9099999999999995E-2</v>
      </c>
      <c r="S63" s="4">
        <v>971913</v>
      </c>
      <c r="T63" s="4">
        <f t="shared" si="2"/>
        <v>489858</v>
      </c>
      <c r="U63" s="4">
        <f t="shared" si="3"/>
        <v>239021</v>
      </c>
    </row>
    <row r="64" spans="1:21" x14ac:dyDescent="0.2">
      <c r="A64" s="16" t="s">
        <v>174</v>
      </c>
      <c r="B64" s="4">
        <v>0</v>
      </c>
      <c r="C64" s="4">
        <v>0</v>
      </c>
      <c r="D64" s="4">
        <v>0</v>
      </c>
      <c r="E64" s="4">
        <v>0</v>
      </c>
      <c r="F64" s="4">
        <f t="shared" si="0"/>
        <v>-821497800</v>
      </c>
      <c r="R64" s="5">
        <v>0.01</v>
      </c>
      <c r="S64" s="4">
        <v>312302</v>
      </c>
      <c r="T64" s="4">
        <f t="shared" si="2"/>
        <v>286028.5</v>
      </c>
      <c r="U64" s="4">
        <f t="shared" si="3"/>
        <v>239021</v>
      </c>
    </row>
    <row r="65" spans="1:21" x14ac:dyDescent="0.2">
      <c r="A65" s="16" t="s">
        <v>173</v>
      </c>
      <c r="B65" s="4">
        <v>0</v>
      </c>
      <c r="C65" s="4">
        <v>85</v>
      </c>
      <c r="D65" s="4">
        <v>-85</v>
      </c>
      <c r="E65" s="4">
        <v>-2080000</v>
      </c>
      <c r="F65" s="4">
        <f t="shared" si="0"/>
        <v>-821497800</v>
      </c>
      <c r="R65" s="5">
        <v>4.0999999999999995E-3</v>
      </c>
      <c r="S65" s="4">
        <v>239021</v>
      </c>
      <c r="T65" s="4">
        <f t="shared" si="2"/>
        <v>397636.5</v>
      </c>
      <c r="U65" s="4">
        <f t="shared" si="3"/>
        <v>247722</v>
      </c>
    </row>
    <row r="66" spans="1:21" x14ac:dyDescent="0.2">
      <c r="A66" s="16" t="s">
        <v>172</v>
      </c>
      <c r="B66" s="4">
        <v>0</v>
      </c>
      <c r="C66" s="4">
        <v>1700</v>
      </c>
      <c r="D66" s="4">
        <v>-1700</v>
      </c>
      <c r="E66" s="4">
        <v>-43350000</v>
      </c>
      <c r="F66" s="4">
        <f t="shared" si="0"/>
        <v>-819417800</v>
      </c>
      <c r="R66" s="5">
        <v>-2.1499999999999998E-2</v>
      </c>
      <c r="S66" s="4">
        <v>247722</v>
      </c>
      <c r="T66" s="4">
        <f t="shared" si="2"/>
        <v>368624</v>
      </c>
      <c r="U66" s="4">
        <f t="shared" si="3"/>
        <v>365900</v>
      </c>
    </row>
    <row r="67" spans="1:21" x14ac:dyDescent="0.2">
      <c r="A67" s="16" t="s">
        <v>171</v>
      </c>
      <c r="B67" s="4">
        <v>0</v>
      </c>
      <c r="C67" s="4">
        <v>0</v>
      </c>
      <c r="D67" s="4">
        <v>0</v>
      </c>
      <c r="E67" s="4">
        <v>0</v>
      </c>
      <c r="F67" s="4">
        <f t="shared" si="0"/>
        <v>-776067800</v>
      </c>
      <c r="R67" s="5">
        <v>4.7300000000000002E-2</v>
      </c>
      <c r="S67" s="4">
        <v>422880</v>
      </c>
      <c r="T67" s="4">
        <f t="shared" si="2"/>
        <v>343359.5</v>
      </c>
      <c r="U67" s="4">
        <f t="shared" si="3"/>
        <v>358862</v>
      </c>
    </row>
    <row r="68" spans="1:21" x14ac:dyDescent="0.2">
      <c r="A68" s="16" t="s">
        <v>170</v>
      </c>
      <c r="B68" s="4">
        <v>0</v>
      </c>
      <c r="C68" s="4">
        <v>0</v>
      </c>
      <c r="D68" s="4">
        <v>0</v>
      </c>
      <c r="E68" s="4">
        <v>0</v>
      </c>
      <c r="F68" s="4">
        <f t="shared" si="0"/>
        <v>-776067800</v>
      </c>
      <c r="R68" s="5">
        <v>-5.0599999999999999E-2</v>
      </c>
      <c r="S68" s="4">
        <v>365900</v>
      </c>
      <c r="T68" s="4">
        <f t="shared" si="2"/>
        <v>597744</v>
      </c>
      <c r="U68" s="4">
        <f t="shared" si="3"/>
        <v>358862</v>
      </c>
    </row>
    <row r="69" spans="1:21" x14ac:dyDescent="0.2">
      <c r="A69" s="16" t="s">
        <v>169</v>
      </c>
      <c r="B69" s="4">
        <v>0</v>
      </c>
      <c r="C69" s="4">
        <v>0</v>
      </c>
      <c r="D69" s="4">
        <v>0</v>
      </c>
      <c r="E69" s="4">
        <v>0</v>
      </c>
      <c r="F69" s="4">
        <f t="shared" si="0"/>
        <v>-776067800</v>
      </c>
      <c r="R69" s="5">
        <v>-1.9099999999999999E-2</v>
      </c>
      <c r="S69" s="4">
        <v>892578</v>
      </c>
      <c r="T69" s="4">
        <f t="shared" si="2"/>
        <v>504970</v>
      </c>
      <c r="U69" s="4">
        <f t="shared" si="3"/>
        <v>333036</v>
      </c>
    </row>
    <row r="70" spans="1:21" x14ac:dyDescent="0.2">
      <c r="A70" s="16" t="s">
        <v>168</v>
      </c>
      <c r="B70" s="4">
        <v>0</v>
      </c>
      <c r="C70" s="4">
        <v>0</v>
      </c>
      <c r="D70" s="4">
        <v>0</v>
      </c>
      <c r="E70" s="4">
        <v>0</v>
      </c>
      <c r="F70" s="4">
        <f t="shared" si="0"/>
        <v>-776067800</v>
      </c>
      <c r="R70" s="5">
        <v>-1.32E-2</v>
      </c>
      <c r="S70" s="4">
        <v>465301</v>
      </c>
      <c r="T70" s="4">
        <f t="shared" si="2"/>
        <v>673658.5</v>
      </c>
      <c r="U70" s="4">
        <f t="shared" si="3"/>
        <v>333036</v>
      </c>
    </row>
    <row r="71" spans="1:21" x14ac:dyDescent="0.2">
      <c r="A71" s="16" t="s">
        <v>167</v>
      </c>
      <c r="B71" s="4">
        <v>0</v>
      </c>
      <c r="C71" s="4">
        <v>0</v>
      </c>
      <c r="D71" s="4">
        <v>0</v>
      </c>
      <c r="E71" s="4">
        <v>0</v>
      </c>
      <c r="F71" s="4">
        <f t="shared" si="0"/>
        <v>-776067800</v>
      </c>
      <c r="R71" s="5">
        <v>-3.2799999999999996E-2</v>
      </c>
      <c r="S71" s="4">
        <v>452192</v>
      </c>
      <c r="T71" s="4">
        <f>AVERAGE(S72,S81)</f>
        <v>343085</v>
      </c>
      <c r="U71" s="4">
        <f t="shared" si="3"/>
        <v>314368</v>
      </c>
    </row>
    <row r="72" spans="1:21" x14ac:dyDescent="0.2">
      <c r="A72" s="16" t="s">
        <v>166</v>
      </c>
      <c r="B72" s="4">
        <v>0</v>
      </c>
      <c r="C72" s="4">
        <v>0</v>
      </c>
      <c r="D72" s="4">
        <v>0</v>
      </c>
      <c r="E72" s="4">
        <v>0</v>
      </c>
      <c r="F72" s="4">
        <f t="shared" si="0"/>
        <v>-776067800</v>
      </c>
      <c r="R72" s="5">
        <v>-3.5999999999999999E-3</v>
      </c>
      <c r="S72" s="4">
        <v>358862</v>
      </c>
      <c r="U72" s="4">
        <f t="shared" si="3"/>
        <v>314368</v>
      </c>
    </row>
    <row r="73" spans="1:21" x14ac:dyDescent="0.2">
      <c r="A73" s="16" t="s">
        <v>165</v>
      </c>
      <c r="B73" s="4">
        <v>0</v>
      </c>
      <c r="C73" s="4">
        <v>0</v>
      </c>
      <c r="D73" s="4">
        <v>0</v>
      </c>
      <c r="E73" s="4">
        <v>0</v>
      </c>
      <c r="F73" s="4">
        <f t="shared" si="0"/>
        <v>-776067800</v>
      </c>
      <c r="R73" s="5">
        <v>1.8600000000000002E-2</v>
      </c>
      <c r="S73" s="4">
        <v>667414</v>
      </c>
      <c r="U73" s="4">
        <f t="shared" ref="U73:U75" si="4">MIN(S74:S78)</f>
        <v>302910</v>
      </c>
    </row>
    <row r="74" spans="1:21" x14ac:dyDescent="0.2">
      <c r="A74" s="16" t="s">
        <v>164</v>
      </c>
      <c r="B74" s="4">
        <v>0</v>
      </c>
      <c r="C74" s="4">
        <v>5</v>
      </c>
      <c r="D74" s="4">
        <v>-5</v>
      </c>
      <c r="E74" s="4">
        <v>-130000</v>
      </c>
      <c r="F74" s="4">
        <f t="shared" si="0"/>
        <v>-776067800</v>
      </c>
      <c r="R74" s="5">
        <v>1.89E-2</v>
      </c>
      <c r="S74" s="4">
        <v>333036</v>
      </c>
      <c r="U74" s="4">
        <f t="shared" si="4"/>
        <v>302910</v>
      </c>
    </row>
    <row r="75" spans="1:21" x14ac:dyDescent="0.2">
      <c r="A75" s="16" t="s">
        <v>163</v>
      </c>
      <c r="B75" s="4">
        <v>0</v>
      </c>
      <c r="C75" s="4">
        <v>0</v>
      </c>
      <c r="D75" s="4">
        <v>0</v>
      </c>
      <c r="E75" s="4">
        <v>0</v>
      </c>
      <c r="F75" s="4">
        <f t="shared" si="0"/>
        <v>-775937800</v>
      </c>
      <c r="R75" s="5">
        <v>0</v>
      </c>
      <c r="S75" s="4">
        <v>547551</v>
      </c>
      <c r="U75" s="4">
        <f t="shared" si="4"/>
        <v>302910</v>
      </c>
    </row>
    <row r="76" spans="1:21" x14ac:dyDescent="0.2">
      <c r="A76" s="16" t="s">
        <v>162</v>
      </c>
      <c r="B76" s="4">
        <v>0</v>
      </c>
      <c r="C76" s="4">
        <v>0</v>
      </c>
      <c r="D76" s="4">
        <v>0</v>
      </c>
      <c r="E76" s="4">
        <v>0</v>
      </c>
      <c r="F76" s="4">
        <f t="shared" si="0"/>
        <v>-775937800</v>
      </c>
      <c r="R76" s="5">
        <v>2.3199999999999998E-2</v>
      </c>
      <c r="S76" s="4">
        <v>314368</v>
      </c>
      <c r="U76" s="4">
        <f>MIN(S77:S81)</f>
        <v>302910</v>
      </c>
    </row>
    <row r="77" spans="1:21" x14ac:dyDescent="0.2">
      <c r="A77" s="16" t="s">
        <v>161</v>
      </c>
      <c r="B77" s="4">
        <v>0</v>
      </c>
      <c r="C77" s="4">
        <v>30800</v>
      </c>
      <c r="D77" s="4">
        <v>-30800</v>
      </c>
      <c r="E77" s="4">
        <v>-773080000</v>
      </c>
      <c r="F77" s="4">
        <f t="shared" si="0"/>
        <v>-775937800</v>
      </c>
      <c r="R77" s="5">
        <v>3.1899999999999998E-2</v>
      </c>
      <c r="S77" s="4">
        <v>320819</v>
      </c>
    </row>
    <row r="78" spans="1:21" x14ac:dyDescent="0.2">
      <c r="A78" s="16" t="s">
        <v>160</v>
      </c>
      <c r="B78" s="4">
        <v>0</v>
      </c>
      <c r="C78" s="4">
        <v>0</v>
      </c>
      <c r="D78" s="4">
        <v>0</v>
      </c>
      <c r="E78" s="4">
        <v>0</v>
      </c>
      <c r="F78" s="4">
        <f t="shared" si="0"/>
        <v>-2857800</v>
      </c>
      <c r="R78" s="5">
        <v>-2.3300000000000001E-2</v>
      </c>
      <c r="S78" s="4">
        <v>302910</v>
      </c>
    </row>
    <row r="79" spans="1:21" x14ac:dyDescent="0.2">
      <c r="A79" s="16" t="s">
        <v>159</v>
      </c>
      <c r="B79" s="4">
        <v>0</v>
      </c>
      <c r="C79" s="4">
        <v>110</v>
      </c>
      <c r="D79" s="4">
        <v>-110</v>
      </c>
      <c r="E79" s="4">
        <v>-2830000</v>
      </c>
      <c r="F79" s="4">
        <f t="shared" si="0"/>
        <v>-2857800</v>
      </c>
      <c r="R79" s="5">
        <v>0</v>
      </c>
      <c r="S79" s="4">
        <v>544639</v>
      </c>
    </row>
    <row r="80" spans="1:21" x14ac:dyDescent="0.2">
      <c r="A80" s="16" t="s">
        <v>158</v>
      </c>
      <c r="B80" s="4">
        <v>0</v>
      </c>
      <c r="C80" s="4">
        <v>0</v>
      </c>
      <c r="D80" s="4">
        <v>0</v>
      </c>
      <c r="E80" s="4">
        <v>0</v>
      </c>
      <c r="F80" s="4">
        <f>E80+F81</f>
        <v>-27800</v>
      </c>
      <c r="R80" s="5">
        <v>-6.88E-2</v>
      </c>
      <c r="S80" s="4">
        <v>895125</v>
      </c>
    </row>
    <row r="81" spans="1:22" x14ac:dyDescent="0.2">
      <c r="A81" s="16" t="s">
        <v>157</v>
      </c>
      <c r="B81" s="4">
        <v>0</v>
      </c>
      <c r="C81" s="4">
        <v>1</v>
      </c>
      <c r="D81" s="4">
        <v>-1</v>
      </c>
      <c r="E81" s="4">
        <v>-27800</v>
      </c>
      <c r="F81" s="4">
        <f>E81</f>
        <v>-27800</v>
      </c>
      <c r="R81" s="5">
        <v>-3.5999999999999999E-3</v>
      </c>
      <c r="S81" s="4">
        <v>327308</v>
      </c>
    </row>
    <row r="82" spans="1:22" x14ac:dyDescent="0.2">
      <c r="A82" s="2"/>
      <c r="B82" s="4"/>
      <c r="C82" s="4"/>
      <c r="D82" s="4"/>
      <c r="E82" s="4"/>
      <c r="F82" s="4">
        <f>E82</f>
        <v>0</v>
      </c>
      <c r="G82" s="4"/>
      <c r="H82" s="4"/>
      <c r="I82" s="4"/>
      <c r="J82" s="4"/>
      <c r="K82" s="4"/>
      <c r="L82" s="4"/>
      <c r="M82" s="4"/>
      <c r="N82" s="4"/>
      <c r="O82" s="4"/>
      <c r="P82" s="4"/>
      <c r="Q82" s="4"/>
      <c r="R82" s="4"/>
      <c r="S82" s="4"/>
      <c r="T82" s="5"/>
      <c r="U82" s="5"/>
      <c r="V82" s="5"/>
    </row>
    <row r="83" spans="1:22" x14ac:dyDescent="0.2">
      <c r="A83" s="2"/>
      <c r="B83" s="4"/>
      <c r="C83" s="4"/>
      <c r="D83" s="4"/>
      <c r="E83" s="4"/>
      <c r="F83" s="4"/>
      <c r="G83" s="4"/>
      <c r="H83" s="4"/>
      <c r="I83" s="4"/>
      <c r="J83" s="4"/>
      <c r="K83" s="4"/>
      <c r="L83" s="4"/>
      <c r="M83" s="4"/>
      <c r="N83" s="4"/>
      <c r="O83" s="4"/>
      <c r="P83" s="4"/>
      <c r="Q83" s="4"/>
      <c r="R83" s="4"/>
      <c r="S83" s="4"/>
      <c r="T83" s="5"/>
      <c r="U83" s="5"/>
      <c r="V83" s="5"/>
    </row>
    <row r="84" spans="1:22" x14ac:dyDescent="0.2">
      <c r="A84" s="2"/>
      <c r="B84" s="4"/>
      <c r="C84" s="4"/>
      <c r="D84" s="4"/>
      <c r="E84" s="4"/>
      <c r="F84" s="4"/>
      <c r="G84" s="4"/>
      <c r="H84" s="4"/>
      <c r="I84" s="4"/>
      <c r="J84" s="4"/>
      <c r="K84" s="4"/>
      <c r="L84" s="4"/>
      <c r="M84" s="4"/>
      <c r="N84" s="4"/>
      <c r="O84" s="4"/>
      <c r="P84" s="4"/>
      <c r="Q84" s="4"/>
      <c r="R84" s="4"/>
      <c r="S84" s="4"/>
      <c r="T84" s="5"/>
      <c r="U84" s="5"/>
      <c r="V84" s="5"/>
    </row>
    <row r="85" spans="1:22" x14ac:dyDescent="0.2">
      <c r="A85" s="2"/>
      <c r="B85" s="4"/>
      <c r="C85" s="4"/>
      <c r="D85" s="4"/>
      <c r="E85" s="4"/>
      <c r="F85" s="4"/>
      <c r="G85" s="4"/>
      <c r="H85" s="4"/>
      <c r="I85" s="4"/>
      <c r="J85" s="4"/>
      <c r="K85" s="4"/>
      <c r="L85" s="4"/>
      <c r="M85" s="4"/>
      <c r="N85" s="4"/>
      <c r="O85" s="4"/>
      <c r="P85" s="4"/>
      <c r="Q85" s="4"/>
      <c r="R85" s="4"/>
      <c r="S85" s="4"/>
      <c r="T85" s="5"/>
      <c r="U85" s="5"/>
      <c r="V85" s="5"/>
    </row>
    <row r="86" spans="1:22" x14ac:dyDescent="0.2">
      <c r="A86" s="2"/>
      <c r="B86" s="4"/>
      <c r="C86" s="4"/>
      <c r="D86" s="4"/>
      <c r="E86" s="4"/>
      <c r="F86" s="4"/>
      <c r="G86" s="4"/>
      <c r="H86" s="4"/>
      <c r="I86" s="4"/>
      <c r="J86" s="4"/>
      <c r="K86" s="4"/>
      <c r="L86" s="4"/>
      <c r="M86" s="4"/>
      <c r="N86" s="4"/>
      <c r="O86" s="4"/>
      <c r="P86" s="4"/>
      <c r="Q86" s="4"/>
      <c r="R86" s="4"/>
      <c r="S86" s="4"/>
      <c r="T86" s="5"/>
      <c r="U86" s="5"/>
      <c r="V86" s="5"/>
    </row>
    <row r="87" spans="1:22" x14ac:dyDescent="0.2">
      <c r="A87" s="2"/>
      <c r="B87" s="4"/>
      <c r="C87" s="4"/>
      <c r="D87" s="4"/>
      <c r="E87" s="4"/>
      <c r="F87" s="4"/>
      <c r="G87" s="4"/>
      <c r="H87" s="4"/>
      <c r="I87" s="4"/>
      <c r="J87" s="4"/>
      <c r="K87" s="4"/>
      <c r="L87" s="4"/>
      <c r="M87" s="4"/>
      <c r="N87" s="4"/>
      <c r="O87" s="4"/>
      <c r="P87" s="4"/>
      <c r="Q87" s="4"/>
      <c r="R87" s="4"/>
      <c r="S87" s="4"/>
      <c r="T87" s="5"/>
      <c r="U87" s="5"/>
      <c r="V87" s="5"/>
    </row>
    <row r="88" spans="1:22" x14ac:dyDescent="0.2">
      <c r="A88" s="2"/>
      <c r="B88" s="4"/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5"/>
      <c r="U88" s="5"/>
      <c r="V88" s="5"/>
    </row>
    <row r="89" spans="1:22" x14ac:dyDescent="0.2">
      <c r="A89" s="2"/>
      <c r="B89" s="4"/>
      <c r="C89" s="4"/>
      <c r="D89" s="4"/>
      <c r="E89" s="4"/>
      <c r="F89" s="4"/>
      <c r="G89" s="4"/>
      <c r="H89" s="4"/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  <c r="T89" s="5"/>
      <c r="U89" s="5"/>
      <c r="V89" s="5"/>
    </row>
    <row r="90" spans="1:22" x14ac:dyDescent="0.2">
      <c r="A90" s="2"/>
      <c r="B90" s="4"/>
      <c r="C90" s="4"/>
      <c r="D90" s="4"/>
      <c r="E90" s="4"/>
      <c r="F90" s="4"/>
      <c r="G90" s="4"/>
      <c r="H90" s="4"/>
      <c r="I90" s="4"/>
      <c r="J90" s="4"/>
      <c r="K90" s="4"/>
      <c r="L90" s="4"/>
      <c r="M90" s="4"/>
      <c r="N90" s="4"/>
      <c r="O90" s="4"/>
      <c r="P90" s="4"/>
      <c r="Q90" s="4"/>
      <c r="R90" s="4"/>
      <c r="S90" s="4"/>
      <c r="T90" s="5"/>
      <c r="U90" s="5"/>
      <c r="V90" s="5"/>
    </row>
    <row r="91" spans="1:22" x14ac:dyDescent="0.2">
      <c r="A91" s="2"/>
      <c r="B91" s="4"/>
      <c r="C91" s="4"/>
      <c r="D91" s="4"/>
      <c r="E91" s="4"/>
      <c r="F91" s="4"/>
      <c r="G91" s="4"/>
      <c r="H91" s="4"/>
      <c r="I91" s="4"/>
      <c r="J91" s="4"/>
      <c r="K91" s="4"/>
      <c r="L91" s="4"/>
      <c r="M91" s="4"/>
      <c r="N91" s="4"/>
      <c r="O91" s="4"/>
      <c r="P91" s="4"/>
      <c r="Q91" s="4"/>
      <c r="R91" s="4"/>
      <c r="S91" s="4"/>
      <c r="T91" s="5"/>
      <c r="U91" s="5"/>
      <c r="V91" s="5"/>
    </row>
    <row r="92" spans="1:22" x14ac:dyDescent="0.2">
      <c r="A92" s="6"/>
      <c r="B92" s="4"/>
      <c r="C92" s="4"/>
      <c r="D92" s="4"/>
      <c r="E92" s="4"/>
      <c r="F92" s="4"/>
      <c r="G92" s="4"/>
      <c r="H92" s="4"/>
      <c r="I92" s="4"/>
      <c r="J92" s="4"/>
      <c r="K92" s="4"/>
      <c r="L92" s="4"/>
      <c r="M92" s="4"/>
      <c r="N92" s="4"/>
      <c r="O92" s="4"/>
      <c r="P92" s="4"/>
      <c r="Q92" s="4"/>
      <c r="R92" s="4"/>
      <c r="S92" s="4"/>
      <c r="T92" s="5"/>
      <c r="U92" s="5"/>
      <c r="V92" s="5"/>
    </row>
    <row r="93" spans="1:22" x14ac:dyDescent="0.2">
      <c r="A93" s="6"/>
      <c r="B93" s="4"/>
      <c r="C93" s="4"/>
      <c r="D93" s="4"/>
      <c r="E93" s="4"/>
      <c r="F93" s="4"/>
      <c r="G93" s="4"/>
      <c r="H93" s="4"/>
      <c r="I93" s="4"/>
      <c r="J93" s="4"/>
      <c r="K93" s="4"/>
      <c r="L93" s="4"/>
      <c r="M93" s="4"/>
      <c r="N93" s="4"/>
      <c r="O93" s="4"/>
      <c r="P93" s="4"/>
      <c r="Q93" s="4"/>
      <c r="R93" s="4"/>
      <c r="S93" s="4"/>
      <c r="T93" s="5"/>
      <c r="U93" s="5"/>
      <c r="V93" s="5"/>
    </row>
    <row r="94" spans="1:22" x14ac:dyDescent="0.2">
      <c r="A94" s="6"/>
      <c r="B94" s="4"/>
      <c r="C94" s="4"/>
      <c r="D94" s="4"/>
      <c r="E94" s="4"/>
      <c r="F94" s="4"/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5"/>
      <c r="U94" s="5"/>
      <c r="V94" s="5"/>
    </row>
    <row r="95" spans="1:22" x14ac:dyDescent="0.2">
      <c r="A95" s="6"/>
      <c r="B95" s="4"/>
      <c r="C95" s="4"/>
      <c r="D95" s="4"/>
      <c r="E95" s="4"/>
      <c r="F95" s="4"/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5"/>
      <c r="U95" s="5"/>
      <c r="V95" s="5"/>
    </row>
    <row r="96" spans="1:22" x14ac:dyDescent="0.2">
      <c r="A96" s="6"/>
      <c r="B96" s="4"/>
      <c r="C96" s="4"/>
      <c r="D96" s="4"/>
      <c r="E96" s="4"/>
      <c r="F96" s="4"/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5"/>
      <c r="U96" s="5"/>
      <c r="V96" s="5"/>
    </row>
    <row r="97" spans="1:22" x14ac:dyDescent="0.2">
      <c r="A97" s="6"/>
      <c r="B97" s="4"/>
      <c r="C97" s="4"/>
      <c r="D97" s="4"/>
      <c r="E97" s="4"/>
      <c r="F97" s="4"/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5"/>
      <c r="U97" s="5"/>
      <c r="V97" s="5"/>
    </row>
    <row r="98" spans="1:22" x14ac:dyDescent="0.2">
      <c r="A98" s="6"/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5"/>
      <c r="U98" s="5"/>
      <c r="V98" s="5"/>
    </row>
    <row r="99" spans="1:22" x14ac:dyDescent="0.2">
      <c r="A99" s="6"/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5"/>
      <c r="U99" s="5"/>
      <c r="V99" s="5"/>
    </row>
    <row r="100" spans="1:22" x14ac:dyDescent="0.2">
      <c r="A100" s="6"/>
      <c r="B100" s="4"/>
      <c r="C100" s="4"/>
      <c r="D100" s="4"/>
      <c r="E100" s="4"/>
      <c r="F100" s="4"/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5"/>
      <c r="U100" s="5"/>
      <c r="V100" s="5"/>
    </row>
    <row r="101" spans="1:22" x14ac:dyDescent="0.2">
      <c r="A101" s="6"/>
      <c r="B101" s="4"/>
      <c r="C101" s="4"/>
      <c r="D101" s="4"/>
      <c r="E101" s="4"/>
      <c r="F101" s="4"/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5"/>
      <c r="U101" s="5"/>
      <c r="V101" s="5"/>
    </row>
    <row r="102" spans="1:22" x14ac:dyDescent="0.2">
      <c r="A102" s="2"/>
      <c r="B102" s="4"/>
      <c r="C102" s="4"/>
      <c r="D102" s="4"/>
      <c r="E102" s="4"/>
      <c r="F102" s="4"/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5"/>
      <c r="U102" s="5"/>
      <c r="V102" s="5"/>
    </row>
    <row r="103" spans="1:22" x14ac:dyDescent="0.2">
      <c r="A103" s="2"/>
      <c r="B103" s="4"/>
      <c r="C103" s="4"/>
      <c r="D103" s="4"/>
      <c r="E103" s="4"/>
      <c r="F103" s="4"/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5"/>
      <c r="U103" s="5"/>
      <c r="V103" s="5"/>
    </row>
    <row r="104" spans="1:22" x14ac:dyDescent="0.2">
      <c r="A104" s="6"/>
      <c r="B104" s="4"/>
      <c r="C104" s="4"/>
      <c r="D104" s="4"/>
      <c r="E104" s="4"/>
      <c r="F104" s="4"/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5"/>
      <c r="U104" s="5"/>
      <c r="V104" s="5"/>
    </row>
    <row r="105" spans="1:22" x14ac:dyDescent="0.2">
      <c r="A105" s="6"/>
      <c r="B105" s="4"/>
      <c r="C105" s="4"/>
      <c r="D105" s="4"/>
      <c r="E105" s="4"/>
      <c r="F105" s="4"/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5"/>
      <c r="U105" s="5"/>
      <c r="V105" s="5"/>
    </row>
    <row r="106" spans="1:22" x14ac:dyDescent="0.2">
      <c r="A106" s="6"/>
      <c r="B106" s="4"/>
      <c r="C106" s="4"/>
      <c r="D106" s="4"/>
      <c r="E106" s="4"/>
      <c r="F106" s="4"/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5"/>
      <c r="U106" s="5"/>
      <c r="V106" s="5"/>
    </row>
    <row r="107" spans="1:22" x14ac:dyDescent="0.2">
      <c r="A107" s="6"/>
      <c r="B107" s="4"/>
      <c r="C107" s="4"/>
      <c r="D107" s="4"/>
      <c r="E107" s="4"/>
      <c r="F107" s="4"/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5"/>
      <c r="U107" s="5"/>
      <c r="V107" s="5"/>
    </row>
    <row r="108" spans="1:22" x14ac:dyDescent="0.2">
      <c r="A108" s="6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5"/>
      <c r="U108" s="5"/>
      <c r="V108" s="5"/>
    </row>
    <row r="109" spans="1:22" x14ac:dyDescent="0.2">
      <c r="A109" s="6"/>
      <c r="B109" s="4"/>
      <c r="C109" s="4"/>
      <c r="D109" s="4"/>
      <c r="E109" s="4"/>
      <c r="F109" s="4"/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5"/>
      <c r="U109" s="5"/>
      <c r="V109" s="5"/>
    </row>
    <row r="110" spans="1:22" x14ac:dyDescent="0.2">
      <c r="A110" s="6"/>
      <c r="B110" s="4"/>
      <c r="C110" s="4"/>
      <c r="D110" s="4"/>
      <c r="E110" s="4"/>
      <c r="F110" s="4"/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5"/>
      <c r="U110" s="5"/>
      <c r="V110" s="5"/>
    </row>
    <row r="111" spans="1:22" x14ac:dyDescent="0.2">
      <c r="A111" s="6"/>
      <c r="B111" s="4"/>
      <c r="C111" s="4"/>
      <c r="D111" s="4"/>
      <c r="E111" s="4"/>
      <c r="F111" s="4"/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5"/>
      <c r="U111" s="5"/>
      <c r="V111" s="5"/>
    </row>
    <row r="112" spans="1:22" x14ac:dyDescent="0.2">
      <c r="A112" s="6"/>
      <c r="B112" s="4"/>
      <c r="C112" s="4"/>
      <c r="D112" s="4"/>
      <c r="E112" s="4"/>
      <c r="F112" s="4"/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5"/>
      <c r="U112" s="5"/>
      <c r="V112" s="5"/>
    </row>
    <row r="113" spans="1:22" x14ac:dyDescent="0.2">
      <c r="A113" s="6"/>
      <c r="B113" s="4"/>
      <c r="C113" s="4"/>
      <c r="D113" s="4"/>
      <c r="E113" s="4"/>
      <c r="F113" s="4"/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5"/>
      <c r="U113" s="5"/>
      <c r="V113" s="5"/>
    </row>
    <row r="114" spans="1:22" x14ac:dyDescent="0.2">
      <c r="A114" s="6"/>
      <c r="B114" s="4"/>
      <c r="C114" s="4"/>
      <c r="D114" s="4"/>
      <c r="E114" s="4"/>
      <c r="F114" s="4"/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5"/>
      <c r="U114" s="5"/>
      <c r="V114" s="5"/>
    </row>
    <row r="115" spans="1:22" x14ac:dyDescent="0.2">
      <c r="A115" s="6"/>
      <c r="B115" s="4"/>
      <c r="C115" s="4"/>
      <c r="D115" s="4"/>
      <c r="E115" s="4"/>
      <c r="F115" s="4"/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5"/>
      <c r="U115" s="5"/>
      <c r="V115" s="5"/>
    </row>
    <row r="116" spans="1:22" x14ac:dyDescent="0.2">
      <c r="A116" s="6"/>
      <c r="B116" s="4"/>
      <c r="C116" s="4"/>
      <c r="D116" s="4"/>
      <c r="E116" s="4"/>
      <c r="F116" s="4"/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5"/>
      <c r="U116" s="5"/>
      <c r="V116" s="5"/>
    </row>
    <row r="117" spans="1:22" x14ac:dyDescent="0.2">
      <c r="A117" s="2"/>
      <c r="B117" s="4"/>
      <c r="C117" s="4"/>
      <c r="D117" s="4"/>
      <c r="E117" s="4"/>
      <c r="F117" s="4"/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5"/>
      <c r="U117" s="5"/>
      <c r="V117" s="5"/>
    </row>
    <row r="118" spans="1:22" x14ac:dyDescent="0.2">
      <c r="A118" s="2"/>
      <c r="B118" s="4"/>
      <c r="C118" s="4"/>
      <c r="D118" s="4"/>
      <c r="E118" s="4"/>
      <c r="F118" s="4"/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5"/>
      <c r="U118" s="5"/>
      <c r="V118" s="5"/>
    </row>
    <row r="119" spans="1:22" x14ac:dyDescent="0.2">
      <c r="A119" s="2"/>
      <c r="B119" s="4"/>
      <c r="C119" s="4"/>
      <c r="D119" s="4"/>
      <c r="E119" s="4"/>
      <c r="F119" s="4"/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5"/>
      <c r="U119" s="5"/>
      <c r="V119" s="5"/>
    </row>
    <row r="120" spans="1:22" x14ac:dyDescent="0.2">
      <c r="A120" s="2"/>
      <c r="B120" s="4"/>
      <c r="C120" s="4"/>
      <c r="D120" s="4"/>
      <c r="E120" s="4"/>
      <c r="F120" s="4"/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5"/>
      <c r="U120" s="5"/>
      <c r="V120" s="5"/>
    </row>
    <row r="121" spans="1:22" x14ac:dyDescent="0.2">
      <c r="A121" s="2"/>
      <c r="B121" s="4"/>
      <c r="C121" s="4"/>
      <c r="D121" s="4"/>
      <c r="E121" s="4"/>
      <c r="F121" s="4"/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5"/>
      <c r="U121" s="5"/>
      <c r="V121" s="5"/>
    </row>
    <row r="122" spans="1:22" x14ac:dyDescent="0.2">
      <c r="A122" s="2"/>
      <c r="B122" s="4"/>
      <c r="C122" s="4"/>
      <c r="D122" s="4"/>
      <c r="E122" s="4"/>
      <c r="F122" s="4"/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5"/>
      <c r="U122" s="5"/>
      <c r="V122" s="5"/>
    </row>
    <row r="123" spans="1:22" x14ac:dyDescent="0.2">
      <c r="A123" s="2"/>
      <c r="B123" s="4"/>
      <c r="C123" s="4"/>
      <c r="D123" s="4"/>
      <c r="E123" s="4"/>
      <c r="F123" s="4"/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5"/>
      <c r="U123" s="5"/>
      <c r="V123" s="5"/>
    </row>
    <row r="124" spans="1:22" x14ac:dyDescent="0.2">
      <c r="A124" s="2"/>
      <c r="B124" s="4"/>
      <c r="C124" s="4"/>
      <c r="D124" s="4"/>
      <c r="E124" s="4"/>
      <c r="F124" s="4"/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5"/>
      <c r="U124" s="5"/>
      <c r="V124" s="5"/>
    </row>
    <row r="125" spans="1:22" x14ac:dyDescent="0.2">
      <c r="A125" s="2"/>
      <c r="B125" s="4"/>
      <c r="C125" s="4"/>
      <c r="D125" s="4"/>
      <c r="E125" s="4"/>
      <c r="F125" s="4"/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5"/>
      <c r="U125" s="5"/>
      <c r="V125" s="5"/>
    </row>
    <row r="126" spans="1:22" x14ac:dyDescent="0.2">
      <c r="A126" s="2"/>
      <c r="B126" s="4"/>
      <c r="C126" s="4"/>
      <c r="D126" s="4"/>
      <c r="E126" s="4"/>
      <c r="F126" s="4"/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5"/>
      <c r="U126" s="5"/>
      <c r="V126" s="5"/>
    </row>
    <row r="127" spans="1:22" x14ac:dyDescent="0.2">
      <c r="A127" s="2"/>
      <c r="B127" s="4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5"/>
      <c r="U127" s="5"/>
      <c r="V127" s="5"/>
    </row>
    <row r="128" spans="1:22" x14ac:dyDescent="0.2">
      <c r="A128" s="2"/>
      <c r="B128" s="4"/>
      <c r="C128" s="4"/>
      <c r="D128" s="4"/>
      <c r="E128" s="4"/>
      <c r="F128" s="4"/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5"/>
      <c r="U128" s="5"/>
      <c r="V128" s="5"/>
    </row>
    <row r="129" spans="1:22" x14ac:dyDescent="0.2">
      <c r="A129" s="2"/>
      <c r="B129" s="4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5"/>
      <c r="U129" s="5"/>
      <c r="V129" s="5"/>
    </row>
    <row r="130" spans="1:22" x14ac:dyDescent="0.2">
      <c r="A130" s="2"/>
      <c r="B130" s="4"/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5"/>
      <c r="U130" s="5"/>
      <c r="V130" s="5"/>
    </row>
    <row r="131" spans="1:22" x14ac:dyDescent="0.2">
      <c r="A131" s="2"/>
      <c r="B131" s="4"/>
      <c r="C131" s="4"/>
      <c r="D131" s="4"/>
      <c r="E131" s="4"/>
      <c r="F131" s="4"/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5"/>
      <c r="U131" s="5"/>
      <c r="V131" s="5"/>
    </row>
    <row r="132" spans="1:22" x14ac:dyDescent="0.2">
      <c r="A132" s="2"/>
      <c r="B132" s="4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5"/>
      <c r="U132" s="5"/>
      <c r="V132" s="5"/>
    </row>
    <row r="133" spans="1:22" x14ac:dyDescent="0.2">
      <c r="A133" s="2"/>
      <c r="B133" s="4"/>
      <c r="C133" s="4"/>
      <c r="D133" s="4"/>
      <c r="E133" s="4"/>
      <c r="F133" s="4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5"/>
    </row>
    <row r="134" spans="1:22" x14ac:dyDescent="0.2">
      <c r="A134" s="2"/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8"/>
    </row>
    <row r="135" spans="1:22" x14ac:dyDescent="0.2">
      <c r="A135" s="2"/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8"/>
    </row>
    <row r="136" spans="1:22" x14ac:dyDescent="0.2">
      <c r="A136" s="2"/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8"/>
    </row>
    <row r="137" spans="1:22" x14ac:dyDescent="0.2">
      <c r="A137" s="6"/>
      <c r="B137" s="4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5"/>
      <c r="U137" s="5"/>
      <c r="V137" s="8"/>
    </row>
    <row r="138" spans="1:22" x14ac:dyDescent="0.2">
      <c r="A138" s="6"/>
      <c r="B138" s="4"/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5"/>
      <c r="U138" s="5"/>
      <c r="V138" s="8"/>
    </row>
    <row r="139" spans="1:22" x14ac:dyDescent="0.2">
      <c r="A139" s="6"/>
      <c r="B139" s="4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5"/>
      <c r="U139" s="5"/>
      <c r="V139" s="8"/>
    </row>
    <row r="140" spans="1:22" x14ac:dyDescent="0.2">
      <c r="A140" s="6"/>
      <c r="B140" s="4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5"/>
      <c r="U140" s="5"/>
      <c r="V140" s="8"/>
    </row>
    <row r="141" spans="1:22" x14ac:dyDescent="0.2">
      <c r="A141" s="6"/>
      <c r="B141" s="4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5"/>
      <c r="U141" s="5"/>
      <c r="V141" s="8"/>
    </row>
    <row r="142" spans="1:22" x14ac:dyDescent="0.2">
      <c r="A142" s="2"/>
      <c r="B142" s="4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5"/>
      <c r="U142" s="5"/>
      <c r="V142" s="8"/>
    </row>
    <row r="143" spans="1:22" x14ac:dyDescent="0.2">
      <c r="A143" s="2"/>
      <c r="B143" s="4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5"/>
      <c r="U143" s="5"/>
      <c r="V143" s="8"/>
    </row>
    <row r="144" spans="1:22" x14ac:dyDescent="0.2">
      <c r="A144" s="2"/>
      <c r="B144" s="4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5"/>
      <c r="U144" s="5"/>
      <c r="V144" s="8"/>
    </row>
    <row r="145" spans="1:22" x14ac:dyDescent="0.2">
      <c r="A145" s="2"/>
      <c r="B145" s="4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5"/>
      <c r="U145" s="5"/>
      <c r="V145" s="8"/>
    </row>
    <row r="146" spans="1:22" x14ac:dyDescent="0.2">
      <c r="A146" s="2"/>
      <c r="B146" s="4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5"/>
      <c r="U146" s="5"/>
      <c r="V146" s="8"/>
    </row>
    <row r="172" spans="1:3" x14ac:dyDescent="0.2">
      <c r="A172" t="e" cm="1">
        <f t="array" aca="1" ref="A172" ca="1">INDIRECT("'" &amp; E1 &amp; "'!$A$2:$A$66")</f>
        <v>#REF!</v>
      </c>
      <c r="B172" t="e" cm="1">
        <f t="array" aca="1" ref="B172" ca="1">INDIRECT("'" &amp; E1 &amp; "'!$B$2:$B$66")</f>
        <v>#REF!</v>
      </c>
      <c r="C172" t="e" cm="1">
        <f t="array" aca="1" ref="C172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4F0420-AF36-064A-AF2F-1D3F8A217A1D}">
  <sheetPr codeName="Sheet54"/>
  <dimension ref="A1:V172"/>
  <sheetViews>
    <sheetView topLeftCell="C1" workbookViewId="0">
      <pane ySplit="2" topLeftCell="A3" activePane="bottomLeft" state="frozen"/>
      <selection activeCell="N24" sqref="N24"/>
      <selection pane="bottomLeft" activeCell="N24" sqref="N24"/>
    </sheetView>
  </sheetViews>
  <sheetFormatPr baseColWidth="10" defaultRowHeight="16" x14ac:dyDescent="0.2"/>
  <cols>
    <col min="1" max="1" width="21.1640625" customWidth="1"/>
    <col min="2" max="2" width="12.6640625" customWidth="1"/>
    <col min="3" max="3" width="13" customWidth="1"/>
    <col min="4" max="4" width="17.1640625" customWidth="1"/>
    <col min="5" max="5" width="19.6640625" customWidth="1"/>
    <col min="6" max="6" width="21.5" customWidth="1"/>
    <col min="10" max="10" width="18.33203125" customWidth="1"/>
    <col min="11" max="11" width="16.6640625" customWidth="1"/>
    <col min="18" max="18" width="13" customWidth="1"/>
    <col min="19" max="19" width="16.6640625" customWidth="1"/>
  </cols>
  <sheetData>
    <row r="1" spans="1:22" x14ac:dyDescent="0.2">
      <c r="B1" s="72" t="s">
        <v>5</v>
      </c>
      <c r="C1" s="72"/>
      <c r="D1" s="72"/>
      <c r="E1" s="72"/>
      <c r="F1" s="72"/>
      <c r="G1" s="73" t="s">
        <v>6</v>
      </c>
      <c r="H1" s="73"/>
      <c r="I1" s="73"/>
      <c r="J1" s="73"/>
      <c r="K1" s="73"/>
      <c r="L1" s="74" t="s">
        <v>15</v>
      </c>
      <c r="M1" s="74"/>
      <c r="N1" s="74"/>
      <c r="O1" s="74"/>
      <c r="P1" s="74"/>
      <c r="Q1" s="74"/>
      <c r="R1" s="74"/>
      <c r="S1" s="74"/>
      <c r="T1" s="74"/>
      <c r="U1" s="74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235</v>
      </c>
      <c r="O2" s="1" t="s">
        <v>236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257</v>
      </c>
      <c r="U2" s="1" t="s">
        <v>258</v>
      </c>
      <c r="V2" s="1" t="s">
        <v>237</v>
      </c>
    </row>
    <row r="3" spans="1:22" x14ac:dyDescent="0.2">
      <c r="A3" s="16" t="s">
        <v>294</v>
      </c>
      <c r="B3" s="4">
        <v>307420</v>
      </c>
      <c r="C3" s="4">
        <v>387800</v>
      </c>
      <c r="D3" s="4">
        <v>-80380</v>
      </c>
      <c r="E3" s="4">
        <v>-5554800000</v>
      </c>
      <c r="F3" s="4">
        <f t="shared" ref="F3:F79" si="0">E3+F4</f>
        <v>31539970000</v>
      </c>
      <c r="K3" s="4">
        <f t="shared" ref="K3:K25" si="1">K4+J3</f>
        <v>-27708560000</v>
      </c>
      <c r="L3" s="4">
        <v>354</v>
      </c>
      <c r="M3" s="4">
        <v>600</v>
      </c>
      <c r="N3" s="4">
        <v>36</v>
      </c>
      <c r="O3" s="4">
        <v>74</v>
      </c>
      <c r="P3" s="4">
        <v>258700</v>
      </c>
      <c r="Q3" s="4">
        <v>655200</v>
      </c>
      <c r="R3" s="5">
        <v>1.5E-3</v>
      </c>
      <c r="S3" s="4">
        <v>914300</v>
      </c>
      <c r="T3" s="4">
        <f t="shared" ref="T3:T70" si="2">AVERAGE(S4,S13)</f>
        <v>890102</v>
      </c>
      <c r="U3" s="4">
        <f t="shared" ref="U3:U72" si="3">MIN(S4:S8)</f>
        <v>531060</v>
      </c>
      <c r="V3" s="5">
        <v>1.15E-2</v>
      </c>
    </row>
    <row r="4" spans="1:22" x14ac:dyDescent="0.2">
      <c r="A4" s="16" t="s">
        <v>293</v>
      </c>
      <c r="B4" s="4">
        <v>60400</v>
      </c>
      <c r="C4" s="4">
        <v>532300</v>
      </c>
      <c r="D4" s="4">
        <v>-471900</v>
      </c>
      <c r="E4" s="4">
        <v>-32455310000</v>
      </c>
      <c r="F4" s="4">
        <f t="shared" si="0"/>
        <v>37094770000</v>
      </c>
      <c r="G4" s="4">
        <v>0</v>
      </c>
      <c r="H4" s="4">
        <v>0</v>
      </c>
      <c r="I4" s="4">
        <v>0</v>
      </c>
      <c r="J4" s="4">
        <v>-1411840000</v>
      </c>
      <c r="K4" s="4">
        <f t="shared" si="1"/>
        <v>-27708560000</v>
      </c>
      <c r="L4" s="4">
        <v>552</v>
      </c>
      <c r="M4" s="4">
        <v>1037</v>
      </c>
      <c r="N4" s="4">
        <v>36</v>
      </c>
      <c r="O4" s="4">
        <v>88</v>
      </c>
      <c r="P4" s="4">
        <v>296600</v>
      </c>
      <c r="Q4" s="4">
        <v>606000</v>
      </c>
      <c r="R4" s="5">
        <v>4.4000000000000003E-3</v>
      </c>
      <c r="S4" s="4">
        <v>999200</v>
      </c>
      <c r="T4" s="4">
        <f t="shared" si="2"/>
        <v>882266</v>
      </c>
      <c r="U4" s="4">
        <f t="shared" si="3"/>
        <v>531060</v>
      </c>
      <c r="V4" s="5">
        <v>1.7299999999999999E-2</v>
      </c>
    </row>
    <row r="5" spans="1:22" x14ac:dyDescent="0.2">
      <c r="A5" s="16" t="s">
        <v>292</v>
      </c>
      <c r="B5" s="4">
        <v>144000</v>
      </c>
      <c r="C5" s="4">
        <v>6900</v>
      </c>
      <c r="D5" s="4">
        <v>137100</v>
      </c>
      <c r="E5" s="4">
        <v>9547080000</v>
      </c>
      <c r="F5" s="4">
        <f t="shared" si="0"/>
        <v>69550080000</v>
      </c>
      <c r="G5" s="4">
        <v>0</v>
      </c>
      <c r="H5" s="4">
        <v>0</v>
      </c>
      <c r="I5" s="4">
        <v>0</v>
      </c>
      <c r="J5" s="4">
        <v>-2569680000</v>
      </c>
      <c r="K5" s="4">
        <f t="shared" si="1"/>
        <v>-26296720000</v>
      </c>
      <c r="L5" s="4">
        <v>392</v>
      </c>
      <c r="M5" s="4">
        <v>614</v>
      </c>
      <c r="N5" s="4">
        <v>47</v>
      </c>
      <c r="O5" s="4">
        <v>25</v>
      </c>
      <c r="P5" s="4">
        <v>253900</v>
      </c>
      <c r="Q5" s="4">
        <v>249000</v>
      </c>
      <c r="R5" s="5">
        <v>1.3100000000000001E-2</v>
      </c>
      <c r="S5" s="4">
        <v>531060</v>
      </c>
      <c r="T5" s="4">
        <f t="shared" si="2"/>
        <v>945492.5</v>
      </c>
      <c r="U5" s="4">
        <f t="shared" si="3"/>
        <v>813828</v>
      </c>
      <c r="V5" s="5">
        <v>2.41E-2</v>
      </c>
    </row>
    <row r="6" spans="1:22" x14ac:dyDescent="0.2">
      <c r="A6" s="16" t="s">
        <v>291</v>
      </c>
      <c r="B6" s="4">
        <v>254500</v>
      </c>
      <c r="C6" s="4">
        <v>443900</v>
      </c>
      <c r="D6" s="4">
        <v>-189400</v>
      </c>
      <c r="E6" s="4">
        <v>-12923980000</v>
      </c>
      <c r="F6" s="4">
        <f t="shared" si="0"/>
        <v>60003000000</v>
      </c>
      <c r="G6" s="4">
        <v>0</v>
      </c>
      <c r="H6" s="4">
        <v>0</v>
      </c>
      <c r="I6" s="4">
        <v>0</v>
      </c>
      <c r="J6" s="4">
        <v>-3170140000</v>
      </c>
      <c r="K6" s="4">
        <f t="shared" si="1"/>
        <v>-23727040000</v>
      </c>
      <c r="L6" s="4">
        <v>699</v>
      </c>
      <c r="M6" s="4">
        <v>1096</v>
      </c>
      <c r="N6" s="4">
        <v>61</v>
      </c>
      <c r="O6" s="4">
        <v>74</v>
      </c>
      <c r="P6" s="4">
        <v>423100</v>
      </c>
      <c r="Q6" s="4">
        <v>716800</v>
      </c>
      <c r="R6" s="5">
        <v>-5.6999999999999993E-3</v>
      </c>
      <c r="S6" s="4">
        <v>1140441</v>
      </c>
      <c r="T6" s="4">
        <f t="shared" si="2"/>
        <v>953314.5</v>
      </c>
      <c r="U6" s="4">
        <f t="shared" si="3"/>
        <v>750500</v>
      </c>
      <c r="V6" s="5">
        <v>1.8799999999999997E-2</v>
      </c>
    </row>
    <row r="7" spans="1:22" x14ac:dyDescent="0.2">
      <c r="A7" s="16" t="s">
        <v>288</v>
      </c>
      <c r="B7" s="4">
        <v>451500</v>
      </c>
      <c r="C7" s="4">
        <v>403565</v>
      </c>
      <c r="D7" s="4">
        <v>47935</v>
      </c>
      <c r="E7" s="4">
        <v>3290600000</v>
      </c>
      <c r="F7" s="4">
        <f t="shared" si="0"/>
        <v>72926980000</v>
      </c>
      <c r="G7" s="4">
        <v>0</v>
      </c>
      <c r="H7" s="4">
        <v>0</v>
      </c>
      <c r="I7" s="4">
        <v>0</v>
      </c>
      <c r="J7" s="4">
        <v>-826430000</v>
      </c>
      <c r="K7" s="4">
        <f t="shared" si="1"/>
        <v>-20556900000</v>
      </c>
      <c r="L7" s="4">
        <v>401</v>
      </c>
      <c r="M7" s="4">
        <v>745</v>
      </c>
      <c r="N7" s="4">
        <v>36</v>
      </c>
      <c r="O7" s="4">
        <v>85</v>
      </c>
      <c r="P7" s="4">
        <v>261900</v>
      </c>
      <c r="Q7" s="4">
        <v>688200</v>
      </c>
      <c r="R7" s="5">
        <v>-1.5600000000000001E-2</v>
      </c>
      <c r="S7" s="4">
        <v>975769</v>
      </c>
      <c r="T7" s="4">
        <f t="shared" si="2"/>
        <v>1540992</v>
      </c>
      <c r="U7" s="4">
        <f t="shared" si="3"/>
        <v>648067</v>
      </c>
      <c r="V7" s="5">
        <v>2.1299999999999999E-2</v>
      </c>
    </row>
    <row r="8" spans="1:22" x14ac:dyDescent="0.2">
      <c r="A8" s="16" t="s">
        <v>287</v>
      </c>
      <c r="B8" s="4">
        <v>389100</v>
      </c>
      <c r="C8" s="4">
        <v>269900</v>
      </c>
      <c r="D8" s="4">
        <v>119200</v>
      </c>
      <c r="E8" s="4">
        <v>8346670000</v>
      </c>
      <c r="F8" s="4">
        <f t="shared" si="0"/>
        <v>69636380000</v>
      </c>
      <c r="G8" s="4">
        <v>33800</v>
      </c>
      <c r="H8" s="4">
        <v>285100</v>
      </c>
      <c r="I8" s="4">
        <v>-251300</v>
      </c>
      <c r="J8" s="4">
        <v>-17730440000</v>
      </c>
      <c r="K8" s="4">
        <f t="shared" si="1"/>
        <v>-19730470000</v>
      </c>
      <c r="L8" s="4">
        <v>721</v>
      </c>
      <c r="M8" s="4">
        <v>1175</v>
      </c>
      <c r="N8" s="4">
        <v>118</v>
      </c>
      <c r="O8" s="4">
        <v>158</v>
      </c>
      <c r="P8" s="4">
        <v>621500</v>
      </c>
      <c r="Q8" s="4">
        <v>883000</v>
      </c>
      <c r="R8" s="5">
        <v>-1.67E-2</v>
      </c>
      <c r="S8" s="4">
        <v>1621012</v>
      </c>
      <c r="T8" s="4">
        <f t="shared" si="2"/>
        <v>1125658.5</v>
      </c>
      <c r="U8" s="4">
        <f t="shared" si="3"/>
        <v>648067</v>
      </c>
      <c r="V8" s="5">
        <v>2.7999999999999997E-2</v>
      </c>
    </row>
    <row r="9" spans="1:22" x14ac:dyDescent="0.2">
      <c r="A9" s="16" t="s">
        <v>286</v>
      </c>
      <c r="B9" s="4">
        <v>117800</v>
      </c>
      <c r="C9" s="4">
        <v>310200</v>
      </c>
      <c r="D9" s="4">
        <v>-192400</v>
      </c>
      <c r="E9" s="4">
        <v>-13678840000</v>
      </c>
      <c r="F9" s="4">
        <f t="shared" si="0"/>
        <v>61289710000</v>
      </c>
      <c r="K9" s="4">
        <f t="shared" si="1"/>
        <v>-2000030000</v>
      </c>
      <c r="L9" s="4">
        <v>371</v>
      </c>
      <c r="M9" s="4">
        <v>576</v>
      </c>
      <c r="N9" s="4">
        <v>41</v>
      </c>
      <c r="O9" s="4">
        <v>75</v>
      </c>
      <c r="P9" s="4">
        <v>326500</v>
      </c>
      <c r="Q9" s="4">
        <v>453700</v>
      </c>
      <c r="R9" s="5">
        <v>-1.2999999999999999E-3</v>
      </c>
      <c r="S9" s="4">
        <v>813828</v>
      </c>
      <c r="T9" s="4">
        <f t="shared" si="2"/>
        <v>1272270</v>
      </c>
      <c r="U9" s="4">
        <f t="shared" si="3"/>
        <v>648067</v>
      </c>
      <c r="V9" s="5">
        <v>1.67E-2</v>
      </c>
    </row>
    <row r="10" spans="1:22" x14ac:dyDescent="0.2">
      <c r="A10" s="16" t="s">
        <v>281</v>
      </c>
      <c r="B10" s="4">
        <v>313600</v>
      </c>
      <c r="C10" s="4">
        <v>134800</v>
      </c>
      <c r="D10" s="4">
        <v>178800</v>
      </c>
      <c r="E10" s="4">
        <v>12814520000</v>
      </c>
      <c r="F10" s="4">
        <f t="shared" si="0"/>
        <v>74968550000</v>
      </c>
      <c r="K10" s="4">
        <f t="shared" si="1"/>
        <v>-2000030000</v>
      </c>
      <c r="L10" s="4">
        <v>1028</v>
      </c>
      <c r="M10" s="4">
        <v>973</v>
      </c>
      <c r="N10" s="4">
        <v>133</v>
      </c>
      <c r="O10" s="4">
        <v>131</v>
      </c>
      <c r="P10" s="4">
        <v>714600</v>
      </c>
      <c r="Q10" s="4">
        <v>707200</v>
      </c>
      <c r="R10" s="5">
        <v>-1.2999999999999999E-3</v>
      </c>
      <c r="S10" s="4">
        <v>1488172</v>
      </c>
      <c r="T10" s="4">
        <f t="shared" si="2"/>
        <v>958633.5</v>
      </c>
      <c r="U10" s="4">
        <f t="shared" si="3"/>
        <v>648067</v>
      </c>
      <c r="V10" s="5">
        <v>3.5299999999999998E-2</v>
      </c>
    </row>
    <row r="11" spans="1:22" x14ac:dyDescent="0.2">
      <c r="A11" s="16" t="s">
        <v>273</v>
      </c>
      <c r="B11" s="4">
        <v>448200</v>
      </c>
      <c r="C11" s="4">
        <v>167700</v>
      </c>
      <c r="D11" s="4">
        <v>280500</v>
      </c>
      <c r="E11" s="4">
        <v>20075030000</v>
      </c>
      <c r="F11" s="4">
        <f t="shared" si="0"/>
        <v>62154030000</v>
      </c>
      <c r="K11" s="4">
        <f t="shared" si="1"/>
        <v>-2000030000</v>
      </c>
      <c r="L11" s="4">
        <v>408</v>
      </c>
      <c r="M11" s="4">
        <v>441</v>
      </c>
      <c r="N11" s="4">
        <v>81</v>
      </c>
      <c r="O11" s="4">
        <v>71</v>
      </c>
      <c r="P11" s="4">
        <v>388800</v>
      </c>
      <c r="Q11" s="4">
        <v>343700</v>
      </c>
      <c r="R11" s="5">
        <v>0</v>
      </c>
      <c r="S11" s="4">
        <v>750500</v>
      </c>
      <c r="T11" s="4">
        <f t="shared" si="2"/>
        <v>1541283.5</v>
      </c>
      <c r="U11" s="4">
        <f t="shared" si="3"/>
        <v>648067</v>
      </c>
      <c r="V11" s="5">
        <v>1.3899999999999999E-2</v>
      </c>
    </row>
    <row r="12" spans="1:22" x14ac:dyDescent="0.2">
      <c r="A12" s="16" t="s">
        <v>272</v>
      </c>
      <c r="B12" s="4">
        <v>42602</v>
      </c>
      <c r="C12" s="4">
        <v>59000</v>
      </c>
      <c r="D12" s="4">
        <v>-16398</v>
      </c>
      <c r="E12" s="4">
        <v>-1171310000</v>
      </c>
      <c r="F12" s="4">
        <f t="shared" si="0"/>
        <v>42079000000</v>
      </c>
      <c r="K12" s="4">
        <f t="shared" si="1"/>
        <v>-2000030000</v>
      </c>
      <c r="L12" s="4">
        <v>304</v>
      </c>
      <c r="M12" s="4">
        <v>395</v>
      </c>
      <c r="N12" s="4">
        <v>30</v>
      </c>
      <c r="O12" s="4">
        <v>54</v>
      </c>
      <c r="P12" s="4">
        <v>192200</v>
      </c>
      <c r="Q12" s="4">
        <v>315900</v>
      </c>
      <c r="R12" s="5">
        <v>8.5000000000000006E-3</v>
      </c>
      <c r="S12" s="4">
        <v>648067</v>
      </c>
      <c r="T12" s="4">
        <f t="shared" si="2"/>
        <v>579536</v>
      </c>
      <c r="U12" s="4">
        <f t="shared" si="3"/>
        <v>750544</v>
      </c>
      <c r="V12" s="5">
        <v>1.5300000000000001E-2</v>
      </c>
    </row>
    <row r="13" spans="1:22" x14ac:dyDescent="0.2">
      <c r="A13" s="16" t="s">
        <v>248</v>
      </c>
      <c r="B13" s="4">
        <v>65400</v>
      </c>
      <c r="C13" s="4">
        <v>125790</v>
      </c>
      <c r="D13" s="4">
        <v>-60390</v>
      </c>
      <c r="E13" s="4">
        <v>-4304120000</v>
      </c>
      <c r="F13" s="4">
        <f t="shared" si="0"/>
        <v>43250310000</v>
      </c>
      <c r="K13" s="4">
        <f t="shared" si="1"/>
        <v>-2000030000</v>
      </c>
      <c r="L13" s="4">
        <v>349</v>
      </c>
      <c r="M13" s="4">
        <v>543</v>
      </c>
      <c r="N13" s="4">
        <v>46</v>
      </c>
      <c r="O13" s="4">
        <v>80</v>
      </c>
      <c r="P13" s="4">
        <v>239300</v>
      </c>
      <c r="Q13" s="4">
        <v>428900</v>
      </c>
      <c r="R13" s="5">
        <v>-8.3000000000000001E-3</v>
      </c>
      <c r="S13" s="4">
        <v>781004</v>
      </c>
      <c r="T13" s="4">
        <f t="shared" si="2"/>
        <v>898288.5</v>
      </c>
      <c r="U13" s="4">
        <f t="shared" si="3"/>
        <v>750544</v>
      </c>
      <c r="V13" s="5">
        <v>9.7999999999999997E-3</v>
      </c>
    </row>
    <row r="14" spans="1:22" x14ac:dyDescent="0.2">
      <c r="A14" s="16" t="s">
        <v>240</v>
      </c>
      <c r="B14" s="4">
        <v>182900</v>
      </c>
      <c r="C14" s="4">
        <v>132500</v>
      </c>
      <c r="D14" s="4">
        <v>50400</v>
      </c>
      <c r="E14" s="4">
        <v>3619560000</v>
      </c>
      <c r="F14" s="4">
        <f t="shared" si="0"/>
        <v>47554430000</v>
      </c>
      <c r="G14" s="4">
        <v>83200</v>
      </c>
      <c r="H14" s="4">
        <v>7200</v>
      </c>
      <c r="I14" s="4">
        <v>76000</v>
      </c>
      <c r="J14" s="4">
        <v>5468880000</v>
      </c>
      <c r="K14" s="4">
        <f t="shared" si="1"/>
        <v>-2000030000</v>
      </c>
      <c r="L14" s="4">
        <v>592</v>
      </c>
      <c r="M14" s="4">
        <v>1060</v>
      </c>
      <c r="N14" s="4">
        <v>60</v>
      </c>
      <c r="O14" s="4">
        <v>113</v>
      </c>
      <c r="P14" s="4">
        <v>565500</v>
      </c>
      <c r="Q14" s="4">
        <v>667200</v>
      </c>
      <c r="R14" s="5">
        <v>-4.0999999999999995E-3</v>
      </c>
      <c r="S14" s="4">
        <v>1233472</v>
      </c>
      <c r="T14" s="4">
        <f t="shared" si="2"/>
        <v>684001.5</v>
      </c>
      <c r="U14" s="4">
        <f t="shared" si="3"/>
        <v>750544</v>
      </c>
      <c r="V14" s="5">
        <v>2.2099999999999998E-2</v>
      </c>
    </row>
    <row r="15" spans="1:22" x14ac:dyDescent="0.2">
      <c r="A15" s="16" t="s">
        <v>239</v>
      </c>
      <c r="B15" s="4">
        <v>150600</v>
      </c>
      <c r="C15" s="4">
        <v>93400</v>
      </c>
      <c r="D15" s="4">
        <v>57200</v>
      </c>
      <c r="E15" s="4">
        <v>4107170000</v>
      </c>
      <c r="F15" s="4">
        <f t="shared" si="0"/>
        <v>43934870000</v>
      </c>
      <c r="K15" s="4">
        <f t="shared" si="1"/>
        <v>-7468910000</v>
      </c>
      <c r="L15" s="4">
        <v>496</v>
      </c>
      <c r="M15" s="4">
        <v>585</v>
      </c>
      <c r="N15" s="4">
        <v>46</v>
      </c>
      <c r="O15" s="4">
        <v>53</v>
      </c>
      <c r="P15" s="4">
        <v>329800</v>
      </c>
      <c r="Q15" s="4">
        <v>368900</v>
      </c>
      <c r="R15" s="5">
        <v>4.1999999999999997E-3</v>
      </c>
      <c r="S15" s="4">
        <v>750544</v>
      </c>
      <c r="T15" s="4">
        <f t="shared" si="2"/>
        <v>596086.5</v>
      </c>
      <c r="U15" s="4">
        <f t="shared" si="3"/>
        <v>930860</v>
      </c>
      <c r="V15" s="5">
        <v>1.5300000000000001E-2</v>
      </c>
    </row>
    <row r="16" spans="1:22" x14ac:dyDescent="0.2">
      <c r="A16" s="16" t="s">
        <v>238</v>
      </c>
      <c r="B16" s="4">
        <v>140600</v>
      </c>
      <c r="C16" s="4">
        <v>81530</v>
      </c>
      <c r="D16" s="4">
        <v>59070</v>
      </c>
      <c r="E16" s="4">
        <v>4172250000</v>
      </c>
      <c r="F16" s="4">
        <f t="shared" si="0"/>
        <v>39827700000</v>
      </c>
      <c r="K16" s="4">
        <f t="shared" si="1"/>
        <v>-7468910000</v>
      </c>
      <c r="L16" s="4">
        <v>614</v>
      </c>
      <c r="M16" s="4">
        <v>713</v>
      </c>
      <c r="N16" s="4">
        <v>76</v>
      </c>
      <c r="O16" s="4">
        <v>96</v>
      </c>
      <c r="P16" s="4">
        <v>395700</v>
      </c>
      <c r="Q16" s="4">
        <v>496700</v>
      </c>
      <c r="R16" s="5">
        <v>1.7100000000000001E-2</v>
      </c>
      <c r="S16" s="4">
        <v>930860</v>
      </c>
      <c r="T16" s="4">
        <f t="shared" si="2"/>
        <v>1020647</v>
      </c>
      <c r="U16" s="4">
        <f t="shared" si="3"/>
        <v>1056368</v>
      </c>
      <c r="V16" s="5">
        <v>2.0799999999999999E-2</v>
      </c>
    </row>
    <row r="17" spans="1:21" x14ac:dyDescent="0.2">
      <c r="A17" s="16" t="s">
        <v>234</v>
      </c>
      <c r="B17" s="4">
        <v>0</v>
      </c>
      <c r="C17" s="4">
        <v>673300</v>
      </c>
      <c r="D17" s="4">
        <v>-673300</v>
      </c>
      <c r="E17" s="4">
        <v>-47788670000</v>
      </c>
      <c r="F17" s="4">
        <f t="shared" si="0"/>
        <v>35655450000</v>
      </c>
      <c r="G17" s="4">
        <v>45600</v>
      </c>
      <c r="H17" s="4">
        <v>38000</v>
      </c>
      <c r="I17" s="4">
        <v>7600</v>
      </c>
      <c r="J17" s="4">
        <v>579610000</v>
      </c>
      <c r="K17" s="4">
        <f t="shared" si="1"/>
        <v>-7468910000</v>
      </c>
      <c r="L17" s="4">
        <v>486</v>
      </c>
      <c r="M17" s="4">
        <v>1332</v>
      </c>
      <c r="N17" s="4">
        <v>58</v>
      </c>
      <c r="O17" s="4">
        <v>128</v>
      </c>
      <c r="P17" s="4">
        <v>44800</v>
      </c>
      <c r="Q17" s="4">
        <v>130800</v>
      </c>
      <c r="R17" s="5">
        <v>-2.0799999999999999E-2</v>
      </c>
      <c r="S17" s="4">
        <v>1460972</v>
      </c>
      <c r="T17" s="4">
        <f t="shared" si="2"/>
        <v>1067820.5</v>
      </c>
      <c r="U17" s="4">
        <f t="shared" si="3"/>
        <v>378068</v>
      </c>
    </row>
    <row r="18" spans="1:21" x14ac:dyDescent="0.2">
      <c r="A18" s="16" t="s">
        <v>233</v>
      </c>
      <c r="B18" s="4">
        <v>19700</v>
      </c>
      <c r="C18" s="4">
        <v>510320</v>
      </c>
      <c r="D18" s="4">
        <v>-490620</v>
      </c>
      <c r="E18" s="4">
        <v>-35490990000</v>
      </c>
      <c r="F18" s="4">
        <f t="shared" si="0"/>
        <v>83444120000</v>
      </c>
      <c r="G18" s="4">
        <v>61000</v>
      </c>
      <c r="H18" s="4">
        <v>3800</v>
      </c>
      <c r="I18" s="4">
        <v>57200</v>
      </c>
      <c r="J18" s="4">
        <v>4139820000</v>
      </c>
      <c r="K18" s="4">
        <f t="shared" si="1"/>
        <v>-8048520000</v>
      </c>
      <c r="L18" s="4"/>
      <c r="M18" s="4"/>
      <c r="N18" s="4"/>
      <c r="O18" s="4"/>
      <c r="P18" s="4">
        <v>720300</v>
      </c>
      <c r="Q18" s="4">
        <v>682600</v>
      </c>
      <c r="R18" s="5">
        <v>2.8000000000000004E-3</v>
      </c>
      <c r="S18" s="4">
        <v>1437489</v>
      </c>
      <c r="T18" s="4">
        <f t="shared" si="2"/>
        <v>927817</v>
      </c>
      <c r="U18" s="4">
        <f t="shared" si="3"/>
        <v>378068</v>
      </c>
    </row>
    <row r="19" spans="1:21" x14ac:dyDescent="0.2">
      <c r="A19" s="16" t="s">
        <v>232</v>
      </c>
      <c r="B19" s="4">
        <v>432</v>
      </c>
      <c r="C19" s="4">
        <v>285737</v>
      </c>
      <c r="D19" s="4">
        <v>-285305</v>
      </c>
      <c r="E19" s="4">
        <v>-20517930000</v>
      </c>
      <c r="F19" s="4">
        <f t="shared" si="0"/>
        <v>118935110000</v>
      </c>
      <c r="K19" s="4">
        <f t="shared" si="1"/>
        <v>-12188340000</v>
      </c>
      <c r="L19" s="4"/>
      <c r="M19" s="4"/>
      <c r="N19" s="4"/>
      <c r="O19" s="4"/>
      <c r="P19" s="4">
        <v>358000</v>
      </c>
      <c r="Q19" s="4">
        <v>581300</v>
      </c>
      <c r="R19" s="5">
        <v>4.1999999999999997E-3</v>
      </c>
      <c r="S19" s="4">
        <v>1056368</v>
      </c>
      <c r="T19" s="4">
        <f t="shared" si="2"/>
        <v>900711</v>
      </c>
      <c r="U19" s="4">
        <f t="shared" si="3"/>
        <v>378068</v>
      </c>
    </row>
    <row r="20" spans="1:21" x14ac:dyDescent="0.2">
      <c r="A20" s="16" t="s">
        <v>231</v>
      </c>
      <c r="B20" s="4">
        <v>0</v>
      </c>
      <c r="C20" s="4">
        <v>485400</v>
      </c>
      <c r="D20" s="4">
        <v>-485400</v>
      </c>
      <c r="E20" s="4">
        <v>-35013730000</v>
      </c>
      <c r="F20" s="4">
        <f t="shared" si="0"/>
        <v>139453040000</v>
      </c>
      <c r="K20" s="4">
        <f t="shared" si="1"/>
        <v>-12188340000</v>
      </c>
      <c r="L20" s="4"/>
      <c r="M20" s="4"/>
      <c r="N20" s="4"/>
      <c r="O20" s="4"/>
      <c r="P20" s="4">
        <v>289000</v>
      </c>
      <c r="Q20" s="4">
        <v>684700</v>
      </c>
      <c r="R20" s="5">
        <v>-2.0499999999999997E-2</v>
      </c>
      <c r="S20" s="4">
        <v>1166767</v>
      </c>
      <c r="T20" s="4">
        <f t="shared" si="2"/>
        <v>1450309.5</v>
      </c>
      <c r="U20" s="4">
        <f t="shared" si="3"/>
        <v>261313</v>
      </c>
    </row>
    <row r="21" spans="1:21" x14ac:dyDescent="0.2">
      <c r="A21" s="16" t="s">
        <v>230</v>
      </c>
      <c r="B21" s="4">
        <v>12100</v>
      </c>
      <c r="C21" s="4">
        <v>504100</v>
      </c>
      <c r="D21" s="4">
        <v>-492000</v>
      </c>
      <c r="E21" s="4">
        <v>-35376460000</v>
      </c>
      <c r="F21" s="4">
        <f t="shared" si="0"/>
        <v>174466770000</v>
      </c>
      <c r="K21" s="4">
        <f t="shared" si="1"/>
        <v>-12188340000</v>
      </c>
      <c r="L21" s="4"/>
      <c r="M21" s="4"/>
      <c r="N21" s="4"/>
      <c r="O21" s="4"/>
      <c r="P21" s="4">
        <v>996700</v>
      </c>
      <c r="Q21" s="4">
        <v>1300900</v>
      </c>
      <c r="R21" s="5">
        <v>6.8900000000000003E-2</v>
      </c>
      <c r="S21" s="4">
        <v>2434500</v>
      </c>
      <c r="T21" s="4">
        <f t="shared" si="2"/>
        <v>511042.5</v>
      </c>
      <c r="U21" s="4">
        <f t="shared" si="3"/>
        <v>261313</v>
      </c>
    </row>
    <row r="22" spans="1:21" x14ac:dyDescent="0.2">
      <c r="A22" s="16" t="s">
        <v>229</v>
      </c>
      <c r="B22" s="4">
        <v>50000</v>
      </c>
      <c r="C22" s="4">
        <v>93600</v>
      </c>
      <c r="D22" s="4">
        <v>-43600</v>
      </c>
      <c r="E22" s="4">
        <v>-2962610000</v>
      </c>
      <c r="F22" s="4">
        <f t="shared" si="0"/>
        <v>209843230000</v>
      </c>
      <c r="K22" s="4">
        <f t="shared" si="1"/>
        <v>-12188340000</v>
      </c>
      <c r="L22" s="4"/>
      <c r="M22" s="4"/>
      <c r="N22" s="4"/>
      <c r="O22" s="4"/>
      <c r="P22" s="4">
        <v>145400</v>
      </c>
      <c r="Q22" s="4">
        <v>200500</v>
      </c>
      <c r="R22" s="5">
        <v>4.5000000000000005E-3</v>
      </c>
      <c r="S22" s="4">
        <v>378068</v>
      </c>
      <c r="T22" s="4">
        <f t="shared" si="2"/>
        <v>576200</v>
      </c>
      <c r="U22" s="4">
        <f t="shared" si="3"/>
        <v>261313</v>
      </c>
    </row>
    <row r="23" spans="1:21" x14ac:dyDescent="0.2">
      <c r="A23" s="16" t="s">
        <v>228</v>
      </c>
      <c r="B23" s="4">
        <v>338400</v>
      </c>
      <c r="C23" s="4">
        <v>487500</v>
      </c>
      <c r="D23" s="4">
        <v>-149100</v>
      </c>
      <c r="E23" s="4">
        <v>-10218740000</v>
      </c>
      <c r="F23" s="4">
        <f t="shared" si="0"/>
        <v>212805840000</v>
      </c>
      <c r="K23" s="4">
        <f t="shared" si="1"/>
        <v>-12188340000</v>
      </c>
      <c r="L23" s="4"/>
      <c r="M23" s="4"/>
      <c r="N23" s="4"/>
      <c r="O23" s="4"/>
      <c r="P23" s="4">
        <v>282600</v>
      </c>
      <c r="Q23" s="4">
        <v>222300</v>
      </c>
      <c r="R23" s="5">
        <v>-7.1999999999999998E-3</v>
      </c>
      <c r="S23" s="4">
        <v>563105</v>
      </c>
      <c r="T23" s="4">
        <f t="shared" si="2"/>
        <v>783522</v>
      </c>
      <c r="U23" s="4">
        <f t="shared" si="3"/>
        <v>261313</v>
      </c>
    </row>
    <row r="24" spans="1:21" x14ac:dyDescent="0.2">
      <c r="A24" s="16" t="s">
        <v>222</v>
      </c>
      <c r="B24" s="4">
        <v>667500</v>
      </c>
      <c r="C24" s="4">
        <v>637900</v>
      </c>
      <c r="D24" s="4">
        <v>29600</v>
      </c>
      <c r="E24" s="4">
        <v>2031440000</v>
      </c>
      <c r="F24" s="4">
        <f t="shared" si="0"/>
        <v>223024580000</v>
      </c>
      <c r="K24" s="4">
        <f t="shared" si="1"/>
        <v>-12188340000</v>
      </c>
      <c r="L24" s="4"/>
      <c r="M24" s="4"/>
      <c r="N24" s="4"/>
      <c r="O24" s="4"/>
      <c r="P24" s="4">
        <v>245100</v>
      </c>
      <c r="Q24" s="4">
        <v>334600</v>
      </c>
      <c r="R24" s="5">
        <v>0</v>
      </c>
      <c r="S24" s="4">
        <v>617459</v>
      </c>
      <c r="T24" s="4">
        <f t="shared" si="2"/>
        <v>496260</v>
      </c>
      <c r="U24" s="4">
        <f t="shared" si="3"/>
        <v>261313</v>
      </c>
    </row>
    <row r="25" spans="1:21" x14ac:dyDescent="0.2">
      <c r="A25" s="16" t="s">
        <v>213</v>
      </c>
      <c r="B25" s="4">
        <v>118100</v>
      </c>
      <c r="C25" s="4">
        <v>23500</v>
      </c>
      <c r="D25" s="4">
        <v>94600</v>
      </c>
      <c r="E25" s="4">
        <v>6496470000</v>
      </c>
      <c r="F25" s="4">
        <f t="shared" si="0"/>
        <v>220993140000</v>
      </c>
      <c r="G25" s="4">
        <v>241700</v>
      </c>
      <c r="H25" s="4">
        <v>240500</v>
      </c>
      <c r="I25" s="4">
        <v>1200</v>
      </c>
      <c r="J25" s="4">
        <v>143360000</v>
      </c>
      <c r="K25" s="4">
        <f t="shared" si="1"/>
        <v>-12188340000</v>
      </c>
      <c r="L25" s="4"/>
      <c r="M25" s="4"/>
      <c r="N25" s="4"/>
      <c r="O25" s="4"/>
      <c r="P25" s="4">
        <v>121900</v>
      </c>
      <c r="Q25" s="4">
        <v>118800</v>
      </c>
      <c r="R25" s="5">
        <v>0</v>
      </c>
      <c r="S25" s="4">
        <v>261313</v>
      </c>
      <c r="T25" s="4">
        <f t="shared" si="2"/>
        <v>764530</v>
      </c>
      <c r="U25" s="4">
        <f t="shared" si="3"/>
        <v>466119</v>
      </c>
    </row>
    <row r="26" spans="1:21" x14ac:dyDescent="0.2">
      <c r="A26" s="16" t="s">
        <v>212</v>
      </c>
      <c r="B26" s="4">
        <v>454300</v>
      </c>
      <c r="C26" s="4">
        <v>480800</v>
      </c>
      <c r="D26" s="4">
        <v>-26500</v>
      </c>
      <c r="E26" s="4">
        <v>-1789060000</v>
      </c>
      <c r="F26" s="4">
        <f t="shared" si="0"/>
        <v>214496670000</v>
      </c>
      <c r="G26" s="4">
        <v>239400</v>
      </c>
      <c r="H26" s="4">
        <v>236900</v>
      </c>
      <c r="I26" s="4">
        <v>2500</v>
      </c>
      <c r="J26" s="4">
        <v>232320000</v>
      </c>
      <c r="K26" s="4">
        <f>K27+J26</f>
        <v>-12331700000</v>
      </c>
      <c r="L26" s="4"/>
      <c r="M26" s="4"/>
      <c r="N26" s="4"/>
      <c r="O26" s="4"/>
      <c r="P26" s="4">
        <v>355400</v>
      </c>
      <c r="Q26" s="4">
        <v>169300</v>
      </c>
      <c r="R26" s="5">
        <v>7.4000000000000003E-3</v>
      </c>
      <c r="S26" s="4">
        <v>580322</v>
      </c>
      <c r="T26" s="4">
        <f t="shared" si="2"/>
        <v>927383</v>
      </c>
      <c r="U26" s="4">
        <f t="shared" si="3"/>
        <v>466119</v>
      </c>
    </row>
    <row r="27" spans="1:21" x14ac:dyDescent="0.2">
      <c r="A27" s="16" t="s">
        <v>211</v>
      </c>
      <c r="B27" s="4">
        <v>269600</v>
      </c>
      <c r="C27" s="4">
        <v>353778</v>
      </c>
      <c r="D27" s="4">
        <v>-84178</v>
      </c>
      <c r="E27" s="4">
        <v>-5560790000</v>
      </c>
      <c r="F27" s="4">
        <f t="shared" si="0"/>
        <v>216285730000</v>
      </c>
      <c r="G27" s="4">
        <v>0</v>
      </c>
      <c r="H27" s="4">
        <v>186200</v>
      </c>
      <c r="I27" s="4">
        <v>-186200</v>
      </c>
      <c r="J27" s="4">
        <v>-12564020000</v>
      </c>
      <c r="K27" s="4">
        <f>J27+K29</f>
        <v>-12564020000</v>
      </c>
      <c r="R27" s="5">
        <v>-2.8999999999999998E-3</v>
      </c>
      <c r="S27" s="4">
        <v>698152</v>
      </c>
      <c r="T27" s="4">
        <f t="shared" si="2"/>
        <v>711197.5</v>
      </c>
      <c r="U27" s="4">
        <f t="shared" si="3"/>
        <v>466119</v>
      </c>
    </row>
    <row r="28" spans="1:21" x14ac:dyDescent="0.2">
      <c r="A28" s="16" t="s">
        <v>210</v>
      </c>
      <c r="B28" s="4">
        <v>100000</v>
      </c>
      <c r="C28" s="4">
        <v>219900</v>
      </c>
      <c r="D28" s="4">
        <v>-119900</v>
      </c>
      <c r="E28" s="4">
        <v>-8174500000</v>
      </c>
      <c r="F28" s="4">
        <f t="shared" si="0"/>
        <v>221846520000</v>
      </c>
      <c r="L28" s="4"/>
      <c r="M28" s="4"/>
      <c r="N28" s="4"/>
      <c r="O28" s="4"/>
      <c r="P28" s="4">
        <v>213400</v>
      </c>
      <c r="Q28" s="4">
        <v>482300</v>
      </c>
      <c r="R28" s="5">
        <v>-1.01E-2</v>
      </c>
      <c r="S28" s="4">
        <v>799266</v>
      </c>
      <c r="T28" s="4">
        <f t="shared" si="2"/>
        <v>523492.5</v>
      </c>
      <c r="U28" s="4">
        <f t="shared" si="3"/>
        <v>466119</v>
      </c>
    </row>
    <row r="29" spans="1:21" x14ac:dyDescent="0.2">
      <c r="A29" s="16" t="s">
        <v>209</v>
      </c>
      <c r="B29" s="4">
        <v>79400</v>
      </c>
      <c r="C29" s="4">
        <v>124300</v>
      </c>
      <c r="D29" s="4">
        <v>-44900</v>
      </c>
      <c r="E29" s="4">
        <v>-3151220000</v>
      </c>
      <c r="F29" s="4">
        <f t="shared" si="0"/>
        <v>230021020000</v>
      </c>
      <c r="K29">
        <f>J29</f>
        <v>0</v>
      </c>
      <c r="R29" s="5">
        <v>-2.4E-2</v>
      </c>
      <c r="S29" s="4">
        <v>634655</v>
      </c>
      <c r="T29" s="4">
        <f t="shared" si="2"/>
        <v>585269.5</v>
      </c>
      <c r="U29" s="4">
        <f t="shared" si="3"/>
        <v>466119</v>
      </c>
    </row>
    <row r="30" spans="1:21" x14ac:dyDescent="0.2">
      <c r="A30" s="16" t="s">
        <v>208</v>
      </c>
      <c r="B30" s="4">
        <v>293168</v>
      </c>
      <c r="C30" s="4">
        <v>319600</v>
      </c>
      <c r="D30" s="4">
        <v>-26432</v>
      </c>
      <c r="E30" s="4">
        <v>-1868580000</v>
      </c>
      <c r="F30" s="4">
        <f t="shared" si="0"/>
        <v>233172240000</v>
      </c>
      <c r="R30" s="5">
        <v>1.5E-3</v>
      </c>
      <c r="S30" s="4">
        <v>466119</v>
      </c>
      <c r="T30" s="4">
        <f t="shared" si="2"/>
        <v>779610</v>
      </c>
      <c r="U30" s="4">
        <f t="shared" si="3"/>
        <v>589295</v>
      </c>
    </row>
    <row r="31" spans="1:21" x14ac:dyDescent="0.2">
      <c r="A31" s="16" t="s">
        <v>207</v>
      </c>
      <c r="B31" s="4">
        <v>220500</v>
      </c>
      <c r="C31" s="4">
        <v>57722</v>
      </c>
      <c r="D31" s="4">
        <v>162778</v>
      </c>
      <c r="E31" s="4">
        <v>11443510000</v>
      </c>
      <c r="F31" s="4">
        <f t="shared" si="0"/>
        <v>235040820000</v>
      </c>
      <c r="R31" s="5">
        <v>1.5E-3</v>
      </c>
      <c r="S31" s="4">
        <v>644017</v>
      </c>
      <c r="T31" s="4">
        <f t="shared" si="2"/>
        <v>522782</v>
      </c>
      <c r="U31" s="4">
        <f t="shared" si="3"/>
        <v>589295</v>
      </c>
    </row>
    <row r="32" spans="1:21" x14ac:dyDescent="0.2">
      <c r="A32" s="16" t="s">
        <v>206</v>
      </c>
      <c r="B32" s="4">
        <v>1127200</v>
      </c>
      <c r="C32" s="4">
        <v>1077000</v>
      </c>
      <c r="D32" s="4">
        <v>50200</v>
      </c>
      <c r="E32" s="4">
        <v>3520690000</v>
      </c>
      <c r="F32" s="4">
        <f t="shared" si="0"/>
        <v>223597310000</v>
      </c>
      <c r="R32" s="5">
        <v>0</v>
      </c>
      <c r="S32" s="4">
        <v>589295</v>
      </c>
      <c r="T32" s="4">
        <f t="shared" si="2"/>
        <v>1326740</v>
      </c>
      <c r="U32" s="4">
        <f t="shared" si="3"/>
        <v>623129</v>
      </c>
    </row>
    <row r="33" spans="1:21" x14ac:dyDescent="0.2">
      <c r="A33" s="16" t="s">
        <v>205</v>
      </c>
      <c r="B33" s="4">
        <v>154000</v>
      </c>
      <c r="C33" s="4">
        <v>43200</v>
      </c>
      <c r="D33" s="4">
        <v>110800</v>
      </c>
      <c r="E33" s="4">
        <v>7738360000</v>
      </c>
      <c r="F33" s="4">
        <f t="shared" si="0"/>
        <v>220076620000</v>
      </c>
      <c r="R33" s="5">
        <v>-1.4000000000000002E-3</v>
      </c>
      <c r="S33" s="4">
        <v>949585</v>
      </c>
      <c r="T33" s="4">
        <f t="shared" si="2"/>
        <v>801058</v>
      </c>
      <c r="U33" s="4">
        <f t="shared" si="3"/>
        <v>412330</v>
      </c>
    </row>
    <row r="34" spans="1:21" x14ac:dyDescent="0.2">
      <c r="A34" s="16" t="s">
        <v>204</v>
      </c>
      <c r="B34" s="4">
        <v>269500</v>
      </c>
      <c r="C34" s="4">
        <v>220500</v>
      </c>
      <c r="D34" s="4">
        <v>49000</v>
      </c>
      <c r="E34" s="4">
        <v>3412710000</v>
      </c>
      <c r="F34" s="4">
        <f t="shared" si="0"/>
        <v>212338260000</v>
      </c>
      <c r="R34" s="5">
        <v>4.3E-3</v>
      </c>
      <c r="S34" s="4">
        <v>731207</v>
      </c>
      <c r="T34" s="4">
        <f t="shared" si="2"/>
        <v>723906.5</v>
      </c>
      <c r="U34" s="4">
        <f t="shared" si="3"/>
        <v>412330</v>
      </c>
    </row>
    <row r="35" spans="1:21" x14ac:dyDescent="0.2">
      <c r="A35" s="16" t="s">
        <v>203</v>
      </c>
      <c r="B35" s="4">
        <v>62500</v>
      </c>
      <c r="C35" s="4">
        <v>155800</v>
      </c>
      <c r="D35" s="4">
        <v>-93300</v>
      </c>
      <c r="E35" s="4">
        <v>-6625120000</v>
      </c>
      <c r="F35" s="4">
        <f t="shared" si="0"/>
        <v>208925550000</v>
      </c>
      <c r="R35" s="5">
        <v>-5.6000000000000008E-3</v>
      </c>
      <c r="S35" s="4">
        <v>948738</v>
      </c>
      <c r="T35" s="4">
        <f t="shared" si="2"/>
        <v>965579.5</v>
      </c>
      <c r="U35" s="4">
        <f t="shared" si="3"/>
        <v>412330</v>
      </c>
    </row>
    <row r="36" spans="1:21" x14ac:dyDescent="0.2">
      <c r="A36" s="16" t="s">
        <v>202</v>
      </c>
      <c r="B36" s="4">
        <v>54300</v>
      </c>
      <c r="C36" s="4">
        <v>114500</v>
      </c>
      <c r="D36" s="4">
        <v>-60200</v>
      </c>
      <c r="E36" s="4">
        <v>-4254640000</v>
      </c>
      <c r="F36" s="4">
        <f t="shared" si="0"/>
        <v>215550670000</v>
      </c>
      <c r="R36" s="5">
        <v>5.6999999999999993E-3</v>
      </c>
      <c r="S36" s="4">
        <v>1156614</v>
      </c>
      <c r="T36" s="4">
        <f t="shared" si="2"/>
        <v>615872</v>
      </c>
      <c r="U36" s="4">
        <f t="shared" si="3"/>
        <v>412330</v>
      </c>
    </row>
    <row r="37" spans="1:21" x14ac:dyDescent="0.2">
      <c r="A37" s="16" t="s">
        <v>201</v>
      </c>
      <c r="B37" s="4">
        <v>260300</v>
      </c>
      <c r="C37" s="4">
        <v>129750</v>
      </c>
      <c r="D37" s="4">
        <v>130550</v>
      </c>
      <c r="E37" s="4">
        <v>9058010000</v>
      </c>
      <c r="F37" s="4">
        <f t="shared" si="0"/>
        <v>219805310000</v>
      </c>
      <c r="R37" s="5">
        <v>0</v>
      </c>
      <c r="S37" s="4">
        <v>623129</v>
      </c>
      <c r="T37" s="4">
        <f t="shared" si="2"/>
        <v>733323</v>
      </c>
      <c r="U37" s="4">
        <f t="shared" si="3"/>
        <v>412330</v>
      </c>
    </row>
    <row r="38" spans="1:21" x14ac:dyDescent="0.2">
      <c r="A38" s="16" t="s">
        <v>200</v>
      </c>
      <c r="B38" s="4">
        <v>140700</v>
      </c>
      <c r="C38" s="4">
        <v>24200</v>
      </c>
      <c r="D38" s="4">
        <v>116500</v>
      </c>
      <c r="E38" s="4">
        <v>8139910000</v>
      </c>
      <c r="F38" s="4">
        <f t="shared" si="0"/>
        <v>210747300000</v>
      </c>
      <c r="R38" s="5">
        <v>2.8999999999999998E-3</v>
      </c>
      <c r="S38" s="4">
        <v>412330</v>
      </c>
      <c r="T38" s="4">
        <f t="shared" si="2"/>
        <v>675735</v>
      </c>
      <c r="U38" s="4">
        <f t="shared" si="3"/>
        <v>456269</v>
      </c>
    </row>
    <row r="39" spans="1:21" x14ac:dyDescent="0.2">
      <c r="A39" s="16" t="s">
        <v>199</v>
      </c>
      <c r="B39" s="4">
        <v>290500</v>
      </c>
      <c r="C39" s="4">
        <v>69200</v>
      </c>
      <c r="D39" s="4">
        <v>221300</v>
      </c>
      <c r="E39" s="4">
        <v>15231170000</v>
      </c>
      <c r="F39" s="4">
        <f t="shared" si="0"/>
        <v>202607390000</v>
      </c>
      <c r="R39" s="5">
        <v>3.7100000000000001E-2</v>
      </c>
      <c r="S39" s="4">
        <v>704420</v>
      </c>
      <c r="T39" s="4">
        <f t="shared" si="2"/>
        <v>955513.5</v>
      </c>
      <c r="U39" s="4">
        <f t="shared" si="3"/>
        <v>456269</v>
      </c>
    </row>
    <row r="40" spans="1:21" x14ac:dyDescent="0.2">
      <c r="A40" s="16" t="s">
        <v>198</v>
      </c>
      <c r="B40" s="4">
        <v>148300</v>
      </c>
      <c r="C40" s="4">
        <v>212200</v>
      </c>
      <c r="D40" s="4">
        <v>-63900</v>
      </c>
      <c r="E40" s="4">
        <v>-4365760000</v>
      </c>
      <c r="F40" s="4">
        <f t="shared" si="0"/>
        <v>187376220000</v>
      </c>
      <c r="R40" s="5">
        <v>7.4999999999999997E-3</v>
      </c>
      <c r="S40" s="4">
        <v>915203</v>
      </c>
      <c r="T40" s="4">
        <f t="shared" si="2"/>
        <v>1077107</v>
      </c>
      <c r="U40" s="4">
        <f t="shared" si="3"/>
        <v>456269</v>
      </c>
    </row>
    <row r="41" spans="1:21" x14ac:dyDescent="0.2">
      <c r="A41" s="16" t="s">
        <v>197</v>
      </c>
      <c r="B41" s="4">
        <v>104200</v>
      </c>
      <c r="C41" s="4">
        <v>94400</v>
      </c>
      <c r="D41" s="4">
        <v>9800</v>
      </c>
      <c r="E41" s="4">
        <v>651630000</v>
      </c>
      <c r="F41" s="4">
        <f t="shared" si="0"/>
        <v>191741980000</v>
      </c>
      <c r="R41" s="5">
        <v>-2.75E-2</v>
      </c>
      <c r="S41" s="4">
        <v>456269</v>
      </c>
      <c r="T41" s="4">
        <f t="shared" si="2"/>
        <v>1474299.5</v>
      </c>
      <c r="U41" s="4">
        <f t="shared" si="3"/>
        <v>499075</v>
      </c>
    </row>
    <row r="42" spans="1:21" x14ac:dyDescent="0.2">
      <c r="A42" s="16" t="s">
        <v>196</v>
      </c>
      <c r="B42" s="4">
        <v>260300</v>
      </c>
      <c r="C42" s="4">
        <v>599000</v>
      </c>
      <c r="D42" s="4">
        <v>-338700</v>
      </c>
      <c r="E42" s="4">
        <v>-23053300000</v>
      </c>
      <c r="F42" s="4">
        <f t="shared" si="0"/>
        <v>191090350000</v>
      </c>
      <c r="R42" s="5">
        <v>-1.1399999999999999E-2</v>
      </c>
      <c r="S42" s="4">
        <v>1703895</v>
      </c>
      <c r="T42" s="4">
        <f t="shared" si="2"/>
        <v>1068151</v>
      </c>
      <c r="U42" s="4">
        <f t="shared" si="3"/>
        <v>499075</v>
      </c>
    </row>
    <row r="43" spans="1:21" x14ac:dyDescent="0.2">
      <c r="A43" s="16" t="s">
        <v>195</v>
      </c>
      <c r="B43" s="4">
        <v>458400</v>
      </c>
      <c r="C43" s="4">
        <v>126000</v>
      </c>
      <c r="D43" s="4">
        <v>332400</v>
      </c>
      <c r="E43" s="4">
        <v>23180500000</v>
      </c>
      <c r="F43" s="4">
        <f t="shared" si="0"/>
        <v>214143650000</v>
      </c>
      <c r="R43" s="5">
        <v>-9.8999999999999991E-3</v>
      </c>
      <c r="S43" s="4">
        <v>870909</v>
      </c>
      <c r="T43" s="4">
        <f t="shared" si="2"/>
        <v>1203069</v>
      </c>
      <c r="U43" s="4">
        <f t="shared" si="3"/>
        <v>499075</v>
      </c>
    </row>
    <row r="44" spans="1:21" x14ac:dyDescent="0.2">
      <c r="A44" s="16" t="s">
        <v>194</v>
      </c>
      <c r="B44" s="4">
        <v>80200</v>
      </c>
      <c r="C44" s="4">
        <v>123500</v>
      </c>
      <c r="D44" s="4">
        <v>-43300</v>
      </c>
      <c r="E44" s="4">
        <v>-3062300000</v>
      </c>
      <c r="F44" s="4">
        <f t="shared" si="0"/>
        <v>190963150000</v>
      </c>
      <c r="R44" s="5">
        <v>5.7999999999999996E-3</v>
      </c>
      <c r="S44" s="4">
        <v>499075</v>
      </c>
      <c r="T44" s="4">
        <f t="shared" si="2"/>
        <v>1247121.5</v>
      </c>
      <c r="U44" s="4">
        <f t="shared" si="3"/>
        <v>608615</v>
      </c>
    </row>
    <row r="45" spans="1:21" x14ac:dyDescent="0.2">
      <c r="A45" s="16" t="s">
        <v>193</v>
      </c>
      <c r="B45" s="4">
        <v>163900</v>
      </c>
      <c r="C45" s="4">
        <v>227800</v>
      </c>
      <c r="D45" s="4">
        <v>-63900</v>
      </c>
      <c r="E45" s="4">
        <v>-4431220000</v>
      </c>
      <c r="F45" s="4">
        <f t="shared" si="0"/>
        <v>194025450000</v>
      </c>
      <c r="R45" s="5">
        <v>5.7999999999999996E-3</v>
      </c>
      <c r="S45" s="4">
        <v>774545</v>
      </c>
      <c r="T45" s="4">
        <f t="shared" si="2"/>
        <v>1130055.5</v>
      </c>
      <c r="U45" s="4">
        <f t="shared" si="3"/>
        <v>608615</v>
      </c>
    </row>
    <row r="46" spans="1:21" x14ac:dyDescent="0.2">
      <c r="A46" s="16" t="s">
        <v>192</v>
      </c>
      <c r="B46" s="4">
        <v>120100</v>
      </c>
      <c r="C46" s="4">
        <v>102900</v>
      </c>
      <c r="D46" s="4">
        <v>17200</v>
      </c>
      <c r="E46" s="4">
        <v>1171750000</v>
      </c>
      <c r="F46" s="4">
        <f t="shared" si="0"/>
        <v>198456670000</v>
      </c>
      <c r="R46" s="5">
        <v>-5.6999999999999993E-3</v>
      </c>
      <c r="S46" s="4">
        <v>608615</v>
      </c>
      <c r="T46" s="4">
        <f t="shared" si="2"/>
        <v>1425305.5</v>
      </c>
      <c r="U46" s="4">
        <f t="shared" si="3"/>
        <v>647050</v>
      </c>
    </row>
    <row r="47" spans="1:21" x14ac:dyDescent="0.2">
      <c r="A47" s="16" t="s">
        <v>191</v>
      </c>
      <c r="B47" s="4">
        <v>220800</v>
      </c>
      <c r="C47" s="4">
        <v>2300</v>
      </c>
      <c r="D47" s="4">
        <v>218500</v>
      </c>
      <c r="E47" s="4">
        <v>15501470000</v>
      </c>
      <c r="F47" s="4">
        <f t="shared" si="0"/>
        <v>197284920000</v>
      </c>
      <c r="R47" s="5">
        <v>-1.54E-2</v>
      </c>
      <c r="S47" s="4">
        <v>1054316</v>
      </c>
      <c r="T47" s="4">
        <f t="shared" si="2"/>
        <v>1414684.5</v>
      </c>
      <c r="U47" s="4">
        <f t="shared" si="3"/>
        <v>647050</v>
      </c>
    </row>
    <row r="48" spans="1:21" x14ac:dyDescent="0.2">
      <c r="A48" s="16" t="s">
        <v>190</v>
      </c>
      <c r="B48" s="4">
        <v>337200</v>
      </c>
      <c r="C48" s="4">
        <v>151300</v>
      </c>
      <c r="D48" s="4">
        <v>185900</v>
      </c>
      <c r="E48" s="4">
        <v>13219650000</v>
      </c>
      <c r="F48" s="4">
        <f t="shared" si="0"/>
        <v>181783450000</v>
      </c>
      <c r="R48" s="5">
        <v>0</v>
      </c>
      <c r="S48" s="4">
        <v>647050</v>
      </c>
      <c r="T48" s="4">
        <f t="shared" si="2"/>
        <v>986754.5</v>
      </c>
      <c r="U48" s="4">
        <f t="shared" si="3"/>
        <v>995824</v>
      </c>
    </row>
    <row r="49" spans="1:21" x14ac:dyDescent="0.2">
      <c r="A49" s="16" t="s">
        <v>189</v>
      </c>
      <c r="B49" s="4">
        <v>237510</v>
      </c>
      <c r="C49" s="4">
        <v>310600</v>
      </c>
      <c r="D49" s="4">
        <v>-73090</v>
      </c>
      <c r="E49" s="4">
        <v>-4972470000</v>
      </c>
      <c r="F49" s="4">
        <f t="shared" si="0"/>
        <v>168563800000</v>
      </c>
      <c r="R49" s="5">
        <v>1.5E-3</v>
      </c>
      <c r="S49" s="4">
        <v>995824</v>
      </c>
      <c r="T49" s="4">
        <f t="shared" si="2"/>
        <v>1213480</v>
      </c>
      <c r="U49" s="4">
        <f t="shared" si="3"/>
        <v>1244704</v>
      </c>
    </row>
    <row r="50" spans="1:21" x14ac:dyDescent="0.2">
      <c r="A50" s="16" t="s">
        <v>188</v>
      </c>
      <c r="B50" s="4">
        <v>545300</v>
      </c>
      <c r="C50" s="4">
        <v>437600</v>
      </c>
      <c r="D50" s="4">
        <v>107700</v>
      </c>
      <c r="E50" s="4">
        <v>7449760000</v>
      </c>
      <c r="F50" s="4">
        <f t="shared" si="0"/>
        <v>173536270000</v>
      </c>
      <c r="R50" s="5">
        <v>3.5000000000000003E-2</v>
      </c>
      <c r="S50" s="4">
        <v>1697945</v>
      </c>
      <c r="T50" s="4">
        <f t="shared" si="2"/>
        <v>1142883</v>
      </c>
      <c r="U50" s="4">
        <f t="shared" si="3"/>
        <v>1244704</v>
      </c>
    </row>
    <row r="51" spans="1:21" x14ac:dyDescent="0.2">
      <c r="A51" s="16" t="s">
        <v>187</v>
      </c>
      <c r="B51" s="4">
        <v>442500</v>
      </c>
      <c r="C51" s="4">
        <v>402400</v>
      </c>
      <c r="D51" s="4">
        <v>40100</v>
      </c>
      <c r="E51" s="4">
        <v>2833470000</v>
      </c>
      <c r="F51" s="4">
        <f t="shared" si="0"/>
        <v>166086510000</v>
      </c>
      <c r="R51" s="5">
        <v>-4.3E-3</v>
      </c>
      <c r="S51" s="4">
        <v>1244704</v>
      </c>
      <c r="T51" s="4">
        <f t="shared" si="2"/>
        <v>763709</v>
      </c>
      <c r="U51" s="4">
        <f t="shared" si="3"/>
        <v>1265393</v>
      </c>
    </row>
    <row r="52" spans="1:21" x14ac:dyDescent="0.2">
      <c r="A52" s="16" t="s">
        <v>186</v>
      </c>
      <c r="B52" s="4">
        <v>717400</v>
      </c>
      <c r="C52" s="4">
        <v>357500</v>
      </c>
      <c r="D52" s="4">
        <v>359900</v>
      </c>
      <c r="E52" s="4">
        <v>25006460000</v>
      </c>
      <c r="F52" s="4">
        <f t="shared" si="0"/>
        <v>163253040000</v>
      </c>
      <c r="R52" s="5">
        <v>3.0000000000000001E-3</v>
      </c>
      <c r="S52" s="4">
        <v>1265393</v>
      </c>
      <c r="T52" s="4">
        <f t="shared" si="2"/>
        <v>1491201</v>
      </c>
      <c r="U52" s="4">
        <f t="shared" si="3"/>
        <v>1651496</v>
      </c>
    </row>
    <row r="53" spans="1:21" x14ac:dyDescent="0.2">
      <c r="A53" s="16" t="s">
        <v>185</v>
      </c>
      <c r="B53" s="4">
        <v>515448</v>
      </c>
      <c r="C53" s="4">
        <v>495410</v>
      </c>
      <c r="D53" s="4">
        <v>20038</v>
      </c>
      <c r="E53" s="4">
        <v>1309400000</v>
      </c>
      <c r="F53" s="4">
        <f t="shared" si="0"/>
        <v>138246580000</v>
      </c>
      <c r="R53" s="5">
        <v>1.3300000000000001E-2</v>
      </c>
      <c r="S53" s="4">
        <v>1907063</v>
      </c>
      <c r="T53" s="4">
        <f t="shared" si="2"/>
        <v>2189862</v>
      </c>
      <c r="U53" s="4">
        <f t="shared" si="3"/>
        <v>977685</v>
      </c>
    </row>
    <row r="54" spans="1:21" x14ac:dyDescent="0.2">
      <c r="A54" s="16" t="s">
        <v>184</v>
      </c>
      <c r="B54" s="4">
        <v>708600</v>
      </c>
      <c r="C54" s="4">
        <v>565600</v>
      </c>
      <c r="D54" s="4">
        <v>143000</v>
      </c>
      <c r="E54" s="4">
        <v>9608630000</v>
      </c>
      <c r="F54" s="4">
        <f t="shared" si="0"/>
        <v>136937180000</v>
      </c>
      <c r="R54" s="5">
        <v>2.58E-2</v>
      </c>
      <c r="S54" s="4">
        <v>1719698</v>
      </c>
      <c r="T54" s="4">
        <f t="shared" si="2"/>
        <v>1141767.5</v>
      </c>
      <c r="U54" s="4">
        <f t="shared" si="3"/>
        <v>729015</v>
      </c>
    </row>
    <row r="55" spans="1:21" x14ac:dyDescent="0.2">
      <c r="A55" s="16" t="s">
        <v>183</v>
      </c>
      <c r="B55" s="4">
        <v>701200</v>
      </c>
      <c r="C55" s="4">
        <v>599800</v>
      </c>
      <c r="D55" s="4">
        <v>101400</v>
      </c>
      <c r="E55" s="4">
        <v>8054210000</v>
      </c>
      <c r="F55" s="4">
        <f t="shared" si="0"/>
        <v>127328550000</v>
      </c>
      <c r="R55" s="5">
        <v>1.6000000000000001E-3</v>
      </c>
      <c r="S55" s="4">
        <v>1651496</v>
      </c>
      <c r="T55" s="4">
        <f t="shared" si="2"/>
        <v>1270976</v>
      </c>
      <c r="U55" s="4">
        <f t="shared" si="3"/>
        <v>729015</v>
      </c>
    </row>
    <row r="56" spans="1:21" x14ac:dyDescent="0.2">
      <c r="A56" s="16" t="s">
        <v>182</v>
      </c>
      <c r="B56" s="4">
        <v>965048</v>
      </c>
      <c r="C56" s="4">
        <v>439800</v>
      </c>
      <c r="D56" s="4">
        <v>525248</v>
      </c>
      <c r="E56" s="4">
        <v>34572260000</v>
      </c>
      <c r="F56" s="4">
        <f t="shared" si="0"/>
        <v>119274340000</v>
      </c>
      <c r="R56" s="5">
        <v>1.54E-2</v>
      </c>
      <c r="S56" s="4">
        <v>1796295</v>
      </c>
      <c r="T56" s="4">
        <f t="shared" si="2"/>
        <v>1468120</v>
      </c>
      <c r="U56" s="4">
        <f t="shared" si="3"/>
        <v>262025</v>
      </c>
    </row>
    <row r="57" spans="1:21" x14ac:dyDescent="0.2">
      <c r="A57" s="16" t="s">
        <v>181</v>
      </c>
      <c r="B57" s="4">
        <v>753800</v>
      </c>
      <c r="C57" s="4">
        <v>708550</v>
      </c>
      <c r="D57" s="4">
        <v>45250</v>
      </c>
      <c r="E57" s="4">
        <v>3153670000</v>
      </c>
      <c r="F57" s="4">
        <f t="shared" si="0"/>
        <v>84702080000</v>
      </c>
      <c r="R57" s="5">
        <v>2.3700000000000002E-2</v>
      </c>
      <c r="S57" s="4">
        <v>2182319</v>
      </c>
      <c r="T57" s="4">
        <f t="shared" si="2"/>
        <v>2088973.5</v>
      </c>
      <c r="U57" s="4">
        <f t="shared" si="3"/>
        <v>262025</v>
      </c>
    </row>
    <row r="58" spans="1:21" x14ac:dyDescent="0.2">
      <c r="A58" s="16" t="s">
        <v>180</v>
      </c>
      <c r="B58" s="4">
        <v>436700</v>
      </c>
      <c r="C58" s="4">
        <v>423190</v>
      </c>
      <c r="D58" s="4">
        <v>13510</v>
      </c>
      <c r="E58" s="4">
        <v>768510000</v>
      </c>
      <c r="F58" s="4">
        <f t="shared" si="0"/>
        <v>81548410000</v>
      </c>
      <c r="R58" s="5">
        <v>2.76E-2</v>
      </c>
      <c r="S58" s="4">
        <v>977685</v>
      </c>
      <c r="T58" s="4">
        <f t="shared" si="2"/>
        <v>895052</v>
      </c>
      <c r="U58" s="4">
        <f t="shared" si="3"/>
        <v>262025</v>
      </c>
    </row>
    <row r="59" spans="1:21" x14ac:dyDescent="0.2">
      <c r="A59" s="16" t="s">
        <v>179</v>
      </c>
      <c r="B59" s="4">
        <v>451000</v>
      </c>
      <c r="C59" s="4">
        <v>146100</v>
      </c>
      <c r="D59" s="4">
        <v>304900</v>
      </c>
      <c r="E59" s="4">
        <v>18315530000</v>
      </c>
      <c r="F59" s="4">
        <f t="shared" si="0"/>
        <v>80779900000</v>
      </c>
      <c r="R59" s="5">
        <v>4.7500000000000001E-2</v>
      </c>
      <c r="S59" s="4">
        <v>729015</v>
      </c>
      <c r="T59" s="4">
        <f t="shared" si="2"/>
        <v>1895899.5</v>
      </c>
      <c r="U59" s="4">
        <f t="shared" si="3"/>
        <v>262025</v>
      </c>
    </row>
    <row r="60" spans="1:21" x14ac:dyDescent="0.2">
      <c r="A60" s="16" t="s">
        <v>178</v>
      </c>
      <c r="B60" s="4">
        <v>479300</v>
      </c>
      <c r="C60" s="4">
        <v>215700</v>
      </c>
      <c r="D60" s="4">
        <v>263600</v>
      </c>
      <c r="E60" s="4">
        <v>16393250000</v>
      </c>
      <c r="F60" s="4">
        <f t="shared" si="0"/>
        <v>62464370000</v>
      </c>
      <c r="R60" s="5">
        <v>-2.4700000000000003E-2</v>
      </c>
      <c r="S60" s="4">
        <v>1041062</v>
      </c>
      <c r="T60" s="4">
        <f t="shared" si="2"/>
        <v>872433.5</v>
      </c>
      <c r="U60" s="4">
        <f t="shared" si="3"/>
        <v>262025</v>
      </c>
    </row>
    <row r="61" spans="1:21" x14ac:dyDescent="0.2">
      <c r="A61" s="16" t="s">
        <v>177</v>
      </c>
      <c r="B61" s="4">
        <v>32700</v>
      </c>
      <c r="C61" s="4">
        <v>36800</v>
      </c>
      <c r="D61" s="4">
        <v>-4100</v>
      </c>
      <c r="E61" s="4">
        <v>-243250000</v>
      </c>
      <c r="F61" s="4">
        <f t="shared" si="0"/>
        <v>46071120000</v>
      </c>
      <c r="R61" s="5">
        <v>-3.2000000000000001E-2</v>
      </c>
      <c r="S61" s="4">
        <v>262025</v>
      </c>
      <c r="T61" s="4">
        <f t="shared" si="2"/>
        <v>1070366.5</v>
      </c>
      <c r="U61" s="4">
        <f t="shared" si="3"/>
        <v>632039</v>
      </c>
    </row>
    <row r="62" spans="1:21" x14ac:dyDescent="0.2">
      <c r="A62" s="16" t="s">
        <v>176</v>
      </c>
      <c r="B62" s="4">
        <v>398000</v>
      </c>
      <c r="C62" s="4">
        <v>206900</v>
      </c>
      <c r="D62" s="4">
        <v>191100</v>
      </c>
      <c r="E62" s="4">
        <v>11555770000</v>
      </c>
      <c r="F62" s="4">
        <f t="shared" si="0"/>
        <v>46314370000</v>
      </c>
      <c r="R62" s="5">
        <v>5.9400000000000001E-2</v>
      </c>
      <c r="S62" s="4">
        <v>1075339</v>
      </c>
      <c r="T62" s="4">
        <f t="shared" si="2"/>
        <v>1873324</v>
      </c>
      <c r="U62" s="4">
        <f t="shared" si="3"/>
        <v>632039</v>
      </c>
    </row>
    <row r="63" spans="1:21" x14ac:dyDescent="0.2">
      <c r="A63" s="16" t="s">
        <v>175</v>
      </c>
      <c r="B63" s="4">
        <v>1095457</v>
      </c>
      <c r="C63" s="4">
        <v>134400</v>
      </c>
      <c r="D63" s="4">
        <v>961057</v>
      </c>
      <c r="E63" s="4">
        <v>56839360000</v>
      </c>
      <c r="F63" s="4">
        <f t="shared" si="0"/>
        <v>34758600000</v>
      </c>
      <c r="R63" s="5">
        <v>-4.3700000000000003E-2</v>
      </c>
      <c r="S63" s="4">
        <v>2660026</v>
      </c>
      <c r="T63" s="4">
        <f t="shared" si="2"/>
        <v>977821</v>
      </c>
      <c r="U63" s="4">
        <f t="shared" si="3"/>
        <v>632039</v>
      </c>
    </row>
    <row r="64" spans="1:21" x14ac:dyDescent="0.2">
      <c r="A64" s="16" t="s">
        <v>174</v>
      </c>
      <c r="B64" s="4">
        <v>61230</v>
      </c>
      <c r="C64" s="4">
        <v>171300</v>
      </c>
      <c r="D64" s="4">
        <v>-110070</v>
      </c>
      <c r="E64" s="4">
        <v>-6742200000</v>
      </c>
      <c r="F64" s="4">
        <f t="shared" si="0"/>
        <v>-22080760000</v>
      </c>
      <c r="R64" s="5">
        <v>4.8999999999999998E-3</v>
      </c>
      <c r="S64" s="4">
        <v>632039</v>
      </c>
      <c r="T64" s="4">
        <f t="shared" si="2"/>
        <v>803474</v>
      </c>
      <c r="U64" s="4">
        <f t="shared" si="3"/>
        <v>745657</v>
      </c>
    </row>
    <row r="65" spans="1:21" x14ac:dyDescent="0.2">
      <c r="A65" s="16" t="s">
        <v>173</v>
      </c>
      <c r="B65" s="4">
        <v>229800</v>
      </c>
      <c r="C65" s="4">
        <v>336000</v>
      </c>
      <c r="D65" s="4">
        <v>-106200</v>
      </c>
      <c r="E65" s="4">
        <v>-6499000000</v>
      </c>
      <c r="F65" s="4">
        <f t="shared" si="0"/>
        <v>-15338560000</v>
      </c>
      <c r="R65" s="5">
        <v>-8.0000000000000002E-3</v>
      </c>
      <c r="S65" s="4">
        <v>745657</v>
      </c>
      <c r="T65" s="4">
        <f t="shared" si="2"/>
        <v>1225133</v>
      </c>
      <c r="U65" s="4">
        <f t="shared" si="3"/>
        <v>753921</v>
      </c>
    </row>
    <row r="66" spans="1:21" x14ac:dyDescent="0.2">
      <c r="A66" s="16" t="s">
        <v>172</v>
      </c>
      <c r="B66" s="4">
        <v>3100</v>
      </c>
      <c r="C66" s="4">
        <v>63000</v>
      </c>
      <c r="D66" s="4">
        <v>-59900</v>
      </c>
      <c r="E66" s="4">
        <v>-3722120000</v>
      </c>
      <c r="F66" s="4">
        <f t="shared" si="0"/>
        <v>-8839560000</v>
      </c>
      <c r="R66" s="5">
        <v>-3.2799999999999996E-2</v>
      </c>
      <c r="S66" s="4">
        <v>753921</v>
      </c>
      <c r="T66" s="4">
        <f t="shared" si="2"/>
        <v>2410706.5</v>
      </c>
      <c r="U66" s="4">
        <f t="shared" si="3"/>
        <v>1061089</v>
      </c>
    </row>
    <row r="67" spans="1:21" x14ac:dyDescent="0.2">
      <c r="A67" s="16" t="s">
        <v>171</v>
      </c>
      <c r="B67" s="4">
        <v>105700</v>
      </c>
      <c r="C67" s="4">
        <v>847700</v>
      </c>
      <c r="D67" s="4">
        <v>-742000</v>
      </c>
      <c r="E67" s="4">
        <v>-45682010000</v>
      </c>
      <c r="F67" s="4">
        <f t="shared" si="0"/>
        <v>-5117440000</v>
      </c>
      <c r="R67" s="5">
        <v>-1.38E-2</v>
      </c>
      <c r="S67" s="4">
        <v>3200262</v>
      </c>
      <c r="T67" s="4">
        <f t="shared" si="2"/>
        <v>971972.5</v>
      </c>
      <c r="U67" s="4">
        <f t="shared" si="3"/>
        <v>1061089</v>
      </c>
    </row>
    <row r="68" spans="1:21" x14ac:dyDescent="0.2">
      <c r="A68" s="16" t="s">
        <v>170</v>
      </c>
      <c r="B68" s="4">
        <v>383580</v>
      </c>
      <c r="C68" s="4">
        <v>82700</v>
      </c>
      <c r="D68" s="4">
        <v>300880</v>
      </c>
      <c r="E68" s="4">
        <v>19601680000</v>
      </c>
      <c r="F68" s="4">
        <f t="shared" si="0"/>
        <v>40564570000</v>
      </c>
      <c r="R68" s="5">
        <v>1.6000000000000001E-3</v>
      </c>
      <c r="S68" s="4">
        <v>1061089</v>
      </c>
      <c r="T68" s="4">
        <f t="shared" si="2"/>
        <v>1992970.5</v>
      </c>
      <c r="U68" s="4">
        <f t="shared" si="3"/>
        <v>1065394</v>
      </c>
    </row>
    <row r="69" spans="1:21" x14ac:dyDescent="0.2">
      <c r="A69" s="16" t="s">
        <v>169</v>
      </c>
      <c r="B69" s="4">
        <v>233100</v>
      </c>
      <c r="C69" s="4">
        <v>54700</v>
      </c>
      <c r="D69" s="4">
        <v>178400</v>
      </c>
      <c r="E69" s="4">
        <v>11626440000</v>
      </c>
      <c r="F69" s="4">
        <f t="shared" si="0"/>
        <v>20962890000</v>
      </c>
      <c r="R69" s="5">
        <v>1.1000000000000001E-2</v>
      </c>
      <c r="S69" s="4">
        <v>2750737</v>
      </c>
      <c r="T69" s="4">
        <f t="shared" si="2"/>
        <v>1719900</v>
      </c>
      <c r="U69" s="4">
        <f t="shared" si="3"/>
        <v>861291</v>
      </c>
    </row>
    <row r="70" spans="1:21" x14ac:dyDescent="0.2">
      <c r="A70" s="16" t="s">
        <v>168</v>
      </c>
      <c r="B70" s="4">
        <v>273400</v>
      </c>
      <c r="C70" s="4">
        <v>105800</v>
      </c>
      <c r="D70" s="4">
        <v>167600</v>
      </c>
      <c r="E70" s="4">
        <v>10990130000</v>
      </c>
      <c r="F70" s="4">
        <f t="shared" si="0"/>
        <v>9336450000</v>
      </c>
      <c r="R70" s="5">
        <v>-1.9799999999999998E-2</v>
      </c>
      <c r="S70" s="4">
        <v>1482842</v>
      </c>
      <c r="T70" s="4">
        <f t="shared" si="2"/>
        <v>1693045.5</v>
      </c>
      <c r="U70" s="4">
        <f t="shared" si="3"/>
        <v>861291</v>
      </c>
    </row>
    <row r="71" spans="1:21" x14ac:dyDescent="0.2">
      <c r="A71" s="16" t="s">
        <v>167</v>
      </c>
      <c r="B71" s="4">
        <v>1200</v>
      </c>
      <c r="C71" s="4">
        <v>64400</v>
      </c>
      <c r="D71" s="4">
        <v>-63200</v>
      </c>
      <c r="E71" s="4">
        <v>-4178580000</v>
      </c>
      <c r="F71" s="4">
        <f t="shared" si="0"/>
        <v>-1653680000</v>
      </c>
      <c r="R71" s="5">
        <v>-1.0500000000000001E-2</v>
      </c>
      <c r="S71" s="4">
        <v>1065394</v>
      </c>
      <c r="T71" s="4">
        <f>AVERAGE(S72,S81)</f>
        <v>1241235.5</v>
      </c>
      <c r="U71" s="4">
        <f t="shared" si="3"/>
        <v>861291</v>
      </c>
    </row>
    <row r="72" spans="1:21" x14ac:dyDescent="0.2">
      <c r="A72" s="16" t="s">
        <v>166</v>
      </c>
      <c r="B72" s="4">
        <v>84700</v>
      </c>
      <c r="C72" s="4">
        <v>56500</v>
      </c>
      <c r="D72" s="4">
        <v>28200</v>
      </c>
      <c r="E72" s="4">
        <v>2063490000</v>
      </c>
      <c r="F72" s="4">
        <f t="shared" si="0"/>
        <v>2524900000</v>
      </c>
      <c r="R72" s="5">
        <v>9.1999999999999998E-3</v>
      </c>
      <c r="S72" s="4">
        <v>1086622</v>
      </c>
      <c r="U72" s="4">
        <f t="shared" si="3"/>
        <v>861291</v>
      </c>
    </row>
    <row r="73" spans="1:21" x14ac:dyDescent="0.2">
      <c r="A73" s="16" t="s">
        <v>165</v>
      </c>
      <c r="B73" s="4">
        <v>19100</v>
      </c>
      <c r="C73" s="4">
        <v>12200</v>
      </c>
      <c r="D73" s="4">
        <v>6900</v>
      </c>
      <c r="E73" s="4">
        <v>470510000</v>
      </c>
      <c r="F73" s="4">
        <f t="shared" si="0"/>
        <v>461410000</v>
      </c>
      <c r="R73" s="5">
        <v>-1.2E-2</v>
      </c>
      <c r="S73" s="4">
        <v>1323603</v>
      </c>
      <c r="U73" s="4">
        <f t="shared" ref="U73:U75" si="4">MIN(S74:S78)</f>
        <v>861291</v>
      </c>
    </row>
    <row r="74" spans="1:21" x14ac:dyDescent="0.2">
      <c r="A74" s="16" t="s">
        <v>164</v>
      </c>
      <c r="B74" s="4">
        <v>89100</v>
      </c>
      <c r="C74" s="4">
        <v>7119</v>
      </c>
      <c r="D74" s="4">
        <v>81981</v>
      </c>
      <c r="E74" s="4">
        <v>5372660000</v>
      </c>
      <c r="F74" s="4">
        <f t="shared" si="0"/>
        <v>-9100000</v>
      </c>
      <c r="R74" s="5">
        <v>1.6000000000000001E-3</v>
      </c>
      <c r="S74" s="4">
        <v>861291</v>
      </c>
      <c r="U74" s="4">
        <f t="shared" si="4"/>
        <v>882856</v>
      </c>
    </row>
    <row r="75" spans="1:21" x14ac:dyDescent="0.2">
      <c r="A75" s="16" t="s">
        <v>163</v>
      </c>
      <c r="B75" s="4">
        <v>327100</v>
      </c>
      <c r="C75" s="4">
        <v>131900</v>
      </c>
      <c r="D75" s="4">
        <v>195200</v>
      </c>
      <c r="E75" s="4">
        <v>13107960000</v>
      </c>
      <c r="F75" s="4">
        <f t="shared" si="0"/>
        <v>-5381760000</v>
      </c>
      <c r="R75" s="5">
        <v>1.6000000000000001E-3</v>
      </c>
      <c r="S75" s="4">
        <v>1696345</v>
      </c>
      <c r="U75" s="4">
        <f t="shared" si="4"/>
        <v>882856</v>
      </c>
    </row>
    <row r="76" spans="1:21" x14ac:dyDescent="0.2">
      <c r="A76" s="16" t="s">
        <v>162</v>
      </c>
      <c r="B76" s="4">
        <v>201600</v>
      </c>
      <c r="C76" s="4">
        <v>201400</v>
      </c>
      <c r="D76" s="4">
        <v>200</v>
      </c>
      <c r="E76" s="4">
        <v>-33990000</v>
      </c>
      <c r="F76" s="4">
        <f t="shared" si="0"/>
        <v>-18489720000</v>
      </c>
      <c r="R76" s="5">
        <v>1.7000000000000001E-2</v>
      </c>
      <c r="S76" s="4">
        <v>1621151</v>
      </c>
      <c r="U76" s="4">
        <f>MIN(S77:S81)</f>
        <v>882856</v>
      </c>
    </row>
    <row r="77" spans="1:21" x14ac:dyDescent="0.2">
      <c r="A77" s="16" t="s">
        <v>161</v>
      </c>
      <c r="B77" s="4">
        <v>19201</v>
      </c>
      <c r="C77" s="4">
        <v>95800</v>
      </c>
      <c r="D77" s="4">
        <v>-76599</v>
      </c>
      <c r="E77" s="4">
        <v>-4993630000</v>
      </c>
      <c r="F77" s="4">
        <f t="shared" si="0"/>
        <v>-18455730000</v>
      </c>
      <c r="R77" s="5">
        <v>1.09E-2</v>
      </c>
      <c r="S77" s="4">
        <v>882856</v>
      </c>
    </row>
    <row r="78" spans="1:21" x14ac:dyDescent="0.2">
      <c r="A78" s="16" t="s">
        <v>160</v>
      </c>
      <c r="B78" s="4">
        <v>154900</v>
      </c>
      <c r="C78" s="4">
        <v>358300</v>
      </c>
      <c r="D78" s="4">
        <v>-203400</v>
      </c>
      <c r="E78" s="4">
        <v>-13110140000</v>
      </c>
      <c r="F78" s="4">
        <f t="shared" si="0"/>
        <v>-13462100000</v>
      </c>
      <c r="R78" s="5">
        <v>3.2000000000000002E-3</v>
      </c>
      <c r="S78" s="4">
        <v>1235204</v>
      </c>
    </row>
    <row r="79" spans="1:21" x14ac:dyDescent="0.2">
      <c r="A79" s="16" t="s">
        <v>159</v>
      </c>
      <c r="B79" s="4">
        <v>685800</v>
      </c>
      <c r="C79" s="4">
        <v>484100</v>
      </c>
      <c r="D79" s="4">
        <v>201700</v>
      </c>
      <c r="E79" s="4">
        <v>12964730000</v>
      </c>
      <c r="F79" s="4">
        <f t="shared" si="0"/>
        <v>-351960000</v>
      </c>
      <c r="R79" s="5">
        <v>2.5600000000000001E-2</v>
      </c>
      <c r="S79" s="4">
        <v>1956958</v>
      </c>
    </row>
    <row r="80" spans="1:21" x14ac:dyDescent="0.2">
      <c r="A80" s="16" t="s">
        <v>158</v>
      </c>
      <c r="B80" s="4">
        <v>57407</v>
      </c>
      <c r="C80" s="4">
        <v>13400</v>
      </c>
      <c r="D80" s="4">
        <v>44007</v>
      </c>
      <c r="E80" s="4">
        <v>2774290000</v>
      </c>
      <c r="F80" s="4">
        <f>E80+F81</f>
        <v>-13316690000</v>
      </c>
      <c r="R80" s="5">
        <v>-4.2800000000000005E-2</v>
      </c>
      <c r="S80" s="4">
        <v>2320697</v>
      </c>
    </row>
    <row r="81" spans="1:22" x14ac:dyDescent="0.2">
      <c r="A81" s="16" t="s">
        <v>157</v>
      </c>
      <c r="B81" s="4">
        <v>17400</v>
      </c>
      <c r="C81" s="4">
        <v>257900</v>
      </c>
      <c r="D81" s="4">
        <v>-240500</v>
      </c>
      <c r="E81" s="4">
        <v>-16090980000</v>
      </c>
      <c r="F81" s="4">
        <f>E81</f>
        <v>-16090980000</v>
      </c>
      <c r="R81" s="5">
        <v>-1.4999999999999999E-2</v>
      </c>
      <c r="S81" s="4">
        <v>1395849</v>
      </c>
    </row>
    <row r="82" spans="1:22" x14ac:dyDescent="0.2">
      <c r="A82" s="2"/>
      <c r="B82" s="4"/>
      <c r="C82" s="4"/>
      <c r="D82" s="4"/>
      <c r="E82" s="4"/>
      <c r="F82" s="4">
        <f t="shared" ref="F82:F136" si="5">E82+F83</f>
        <v>0</v>
      </c>
      <c r="G82" s="4"/>
      <c r="H82" s="4"/>
      <c r="I82" s="4"/>
      <c r="J82" s="4"/>
      <c r="K82" s="4"/>
      <c r="L82" s="4"/>
      <c r="M82" s="4"/>
      <c r="N82" s="4"/>
      <c r="O82" s="4"/>
      <c r="P82" s="4"/>
      <c r="Q82" s="4"/>
      <c r="R82" s="4"/>
      <c r="S82" s="4"/>
      <c r="T82" s="5"/>
      <c r="U82" s="5"/>
      <c r="V82" s="5"/>
    </row>
    <row r="83" spans="1:22" x14ac:dyDescent="0.2">
      <c r="A83" s="2"/>
      <c r="B83" s="4"/>
      <c r="C83" s="4"/>
      <c r="D83" s="4"/>
      <c r="E83" s="4"/>
      <c r="F83" s="4">
        <f t="shared" si="5"/>
        <v>0</v>
      </c>
      <c r="G83" s="4"/>
      <c r="H83" s="4"/>
      <c r="I83" s="4"/>
      <c r="J83" s="4"/>
      <c r="K83" s="4"/>
      <c r="L83" s="4"/>
      <c r="M83" s="4"/>
      <c r="N83" s="4"/>
      <c r="O83" s="4"/>
      <c r="P83" s="4"/>
      <c r="Q83" s="4"/>
      <c r="R83" s="4"/>
      <c r="S83" s="4"/>
      <c r="T83" s="5"/>
      <c r="U83" s="5"/>
      <c r="V83" s="5"/>
    </row>
    <row r="84" spans="1:22" x14ac:dyDescent="0.2">
      <c r="A84" s="2"/>
      <c r="B84" s="4"/>
      <c r="C84" s="4"/>
      <c r="D84" s="4"/>
      <c r="E84" s="4"/>
      <c r="F84" s="4">
        <f t="shared" si="5"/>
        <v>0</v>
      </c>
      <c r="G84" s="4"/>
      <c r="H84" s="4"/>
      <c r="I84" s="4"/>
      <c r="J84" s="4"/>
      <c r="K84" s="4"/>
      <c r="L84" s="4"/>
      <c r="M84" s="4"/>
      <c r="N84" s="4"/>
      <c r="O84" s="4"/>
      <c r="P84" s="4"/>
      <c r="Q84" s="4"/>
      <c r="R84" s="4"/>
      <c r="S84" s="4"/>
      <c r="T84" s="5"/>
      <c r="U84" s="5"/>
      <c r="V84" s="5"/>
    </row>
    <row r="85" spans="1:22" x14ac:dyDescent="0.2">
      <c r="A85" s="2"/>
      <c r="B85" s="4"/>
      <c r="C85" s="4"/>
      <c r="D85" s="4"/>
      <c r="E85" s="4"/>
      <c r="F85" s="4">
        <f t="shared" si="5"/>
        <v>0</v>
      </c>
      <c r="G85" s="4"/>
      <c r="H85" s="4"/>
      <c r="I85" s="4"/>
      <c r="J85" s="4"/>
      <c r="K85" s="4"/>
      <c r="L85" s="4"/>
      <c r="M85" s="4"/>
      <c r="N85" s="4"/>
      <c r="O85" s="4"/>
      <c r="P85" s="4"/>
      <c r="Q85" s="4"/>
      <c r="R85" s="4"/>
      <c r="S85" s="4"/>
      <c r="T85" s="5"/>
      <c r="U85" s="5"/>
      <c r="V85" s="5"/>
    </row>
    <row r="86" spans="1:22" x14ac:dyDescent="0.2">
      <c r="A86" s="2"/>
      <c r="B86" s="4"/>
      <c r="C86" s="4"/>
      <c r="D86" s="4"/>
      <c r="E86" s="4"/>
      <c r="F86" s="4">
        <f t="shared" si="5"/>
        <v>0</v>
      </c>
      <c r="G86" s="4"/>
      <c r="H86" s="4"/>
      <c r="I86" s="4"/>
      <c r="J86" s="4"/>
      <c r="K86" s="4"/>
      <c r="L86" s="4"/>
      <c r="M86" s="4"/>
      <c r="N86" s="4"/>
      <c r="O86" s="4"/>
      <c r="P86" s="4"/>
      <c r="Q86" s="4"/>
      <c r="R86" s="4"/>
      <c r="S86" s="4"/>
      <c r="T86" s="5"/>
      <c r="U86" s="5"/>
      <c r="V86" s="5"/>
    </row>
    <row r="87" spans="1:22" x14ac:dyDescent="0.2">
      <c r="A87" s="2"/>
      <c r="B87" s="4"/>
      <c r="C87" s="4"/>
      <c r="D87" s="4"/>
      <c r="E87" s="4"/>
      <c r="F87" s="4">
        <f t="shared" si="5"/>
        <v>0</v>
      </c>
      <c r="G87" s="4"/>
      <c r="H87" s="4"/>
      <c r="I87" s="4"/>
      <c r="J87" s="4"/>
      <c r="K87" s="4"/>
      <c r="L87" s="4"/>
      <c r="M87" s="4"/>
      <c r="N87" s="4"/>
      <c r="O87" s="4"/>
      <c r="P87" s="4"/>
      <c r="Q87" s="4"/>
      <c r="R87" s="4"/>
      <c r="S87" s="4"/>
      <c r="T87" s="5"/>
      <c r="U87" s="5"/>
      <c r="V87" s="5"/>
    </row>
    <row r="88" spans="1:22" x14ac:dyDescent="0.2">
      <c r="A88" s="2"/>
      <c r="B88" s="4"/>
      <c r="C88" s="4"/>
      <c r="D88" s="4"/>
      <c r="E88" s="4"/>
      <c r="F88" s="4">
        <f t="shared" si="5"/>
        <v>0</v>
      </c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5"/>
      <c r="U88" s="5"/>
      <c r="V88" s="5"/>
    </row>
    <row r="89" spans="1:22" x14ac:dyDescent="0.2">
      <c r="A89" s="2"/>
      <c r="B89" s="4"/>
      <c r="C89" s="4"/>
      <c r="D89" s="4"/>
      <c r="E89" s="4"/>
      <c r="F89" s="4">
        <f t="shared" si="5"/>
        <v>0</v>
      </c>
      <c r="G89" s="4"/>
      <c r="H89" s="4"/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  <c r="T89" s="5"/>
      <c r="U89" s="5"/>
      <c r="V89" s="5"/>
    </row>
    <row r="90" spans="1:22" x14ac:dyDescent="0.2">
      <c r="A90" s="2"/>
      <c r="B90" s="4"/>
      <c r="C90" s="4"/>
      <c r="D90" s="4"/>
      <c r="E90" s="4"/>
      <c r="F90" s="4">
        <f t="shared" si="5"/>
        <v>0</v>
      </c>
      <c r="G90" s="4"/>
      <c r="H90" s="4"/>
      <c r="I90" s="4"/>
      <c r="J90" s="4"/>
      <c r="K90" s="4"/>
      <c r="L90" s="4"/>
      <c r="M90" s="4"/>
      <c r="N90" s="4"/>
      <c r="O90" s="4"/>
      <c r="P90" s="4"/>
      <c r="Q90" s="4"/>
      <c r="R90" s="4"/>
      <c r="S90" s="4"/>
      <c r="T90" s="5"/>
      <c r="U90" s="5"/>
      <c r="V90" s="5"/>
    </row>
    <row r="91" spans="1:22" x14ac:dyDescent="0.2">
      <c r="A91" s="2"/>
      <c r="B91" s="4"/>
      <c r="C91" s="4"/>
      <c r="D91" s="4"/>
      <c r="E91" s="4"/>
      <c r="F91" s="4">
        <f t="shared" si="5"/>
        <v>0</v>
      </c>
      <c r="G91" s="4"/>
      <c r="H91" s="4"/>
      <c r="I91" s="4"/>
      <c r="J91" s="4"/>
      <c r="K91" s="4"/>
      <c r="L91" s="4"/>
      <c r="M91" s="4"/>
      <c r="N91" s="4"/>
      <c r="O91" s="4"/>
      <c r="P91" s="4"/>
      <c r="Q91" s="4"/>
      <c r="R91" s="4"/>
      <c r="S91" s="4"/>
      <c r="T91" s="5"/>
      <c r="U91" s="5"/>
      <c r="V91" s="5"/>
    </row>
    <row r="92" spans="1:22" x14ac:dyDescent="0.2">
      <c r="A92" s="6"/>
      <c r="B92" s="4"/>
      <c r="C92" s="4"/>
      <c r="D92" s="4"/>
      <c r="E92" s="4"/>
      <c r="F92" s="4">
        <f t="shared" si="5"/>
        <v>0</v>
      </c>
      <c r="G92" s="4"/>
      <c r="H92" s="4"/>
      <c r="I92" s="4"/>
      <c r="J92" s="4"/>
      <c r="K92" s="4"/>
      <c r="L92" s="4"/>
      <c r="M92" s="4"/>
      <c r="N92" s="4"/>
      <c r="O92" s="4"/>
      <c r="P92" s="4"/>
      <c r="Q92" s="4"/>
      <c r="R92" s="4"/>
      <c r="S92" s="4"/>
      <c r="T92" s="5"/>
      <c r="U92" s="5"/>
      <c r="V92" s="5"/>
    </row>
    <row r="93" spans="1:22" x14ac:dyDescent="0.2">
      <c r="A93" s="6"/>
      <c r="B93" s="4"/>
      <c r="C93" s="4"/>
      <c r="D93" s="4"/>
      <c r="E93" s="4"/>
      <c r="F93" s="4">
        <f t="shared" si="5"/>
        <v>0</v>
      </c>
      <c r="G93" s="4"/>
      <c r="H93" s="4"/>
      <c r="I93" s="4"/>
      <c r="J93" s="4"/>
      <c r="K93" s="4"/>
      <c r="L93" s="4"/>
      <c r="M93" s="4"/>
      <c r="N93" s="4"/>
      <c r="O93" s="4"/>
      <c r="P93" s="4"/>
      <c r="Q93" s="4"/>
      <c r="R93" s="4"/>
      <c r="S93" s="4"/>
      <c r="T93" s="5"/>
      <c r="U93" s="5"/>
      <c r="V93" s="5"/>
    </row>
    <row r="94" spans="1:22" x14ac:dyDescent="0.2">
      <c r="A94" s="6"/>
      <c r="B94" s="4"/>
      <c r="C94" s="4"/>
      <c r="D94" s="4"/>
      <c r="E94" s="4"/>
      <c r="F94" s="4">
        <f t="shared" si="5"/>
        <v>0</v>
      </c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5"/>
      <c r="U94" s="5"/>
      <c r="V94" s="5"/>
    </row>
    <row r="95" spans="1:22" x14ac:dyDescent="0.2">
      <c r="A95" s="6"/>
      <c r="B95" s="4"/>
      <c r="C95" s="4"/>
      <c r="D95" s="4"/>
      <c r="E95" s="4"/>
      <c r="F95" s="4">
        <f t="shared" si="5"/>
        <v>0</v>
      </c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5"/>
      <c r="U95" s="5"/>
      <c r="V95" s="5"/>
    </row>
    <row r="96" spans="1:22" x14ac:dyDescent="0.2">
      <c r="A96" s="6"/>
      <c r="B96" s="4"/>
      <c r="C96" s="4"/>
      <c r="D96" s="4"/>
      <c r="E96" s="4"/>
      <c r="F96" s="4">
        <f t="shared" si="5"/>
        <v>0</v>
      </c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5"/>
      <c r="U96" s="5"/>
      <c r="V96" s="5"/>
    </row>
    <row r="97" spans="1:22" x14ac:dyDescent="0.2">
      <c r="A97" s="6"/>
      <c r="B97" s="4"/>
      <c r="C97" s="4"/>
      <c r="D97" s="4"/>
      <c r="E97" s="4"/>
      <c r="F97" s="4">
        <f t="shared" si="5"/>
        <v>0</v>
      </c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5"/>
      <c r="U97" s="5"/>
      <c r="V97" s="5"/>
    </row>
    <row r="98" spans="1:22" x14ac:dyDescent="0.2">
      <c r="A98" s="6"/>
      <c r="B98" s="4"/>
      <c r="C98" s="4"/>
      <c r="D98" s="4"/>
      <c r="E98" s="4"/>
      <c r="F98" s="4">
        <f t="shared" si="5"/>
        <v>0</v>
      </c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5"/>
      <c r="U98" s="5"/>
      <c r="V98" s="5"/>
    </row>
    <row r="99" spans="1:22" x14ac:dyDescent="0.2">
      <c r="A99" s="6"/>
      <c r="B99" s="4"/>
      <c r="C99" s="4"/>
      <c r="D99" s="4"/>
      <c r="E99" s="4"/>
      <c r="F99" s="4">
        <f t="shared" si="5"/>
        <v>0</v>
      </c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5"/>
      <c r="U99" s="5"/>
      <c r="V99" s="5"/>
    </row>
    <row r="100" spans="1:22" x14ac:dyDescent="0.2">
      <c r="A100" s="6"/>
      <c r="B100" s="4"/>
      <c r="C100" s="4"/>
      <c r="D100" s="4"/>
      <c r="E100" s="4"/>
      <c r="F100" s="4">
        <f t="shared" si="5"/>
        <v>0</v>
      </c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5"/>
      <c r="U100" s="5"/>
      <c r="V100" s="5"/>
    </row>
    <row r="101" spans="1:22" x14ac:dyDescent="0.2">
      <c r="A101" s="6"/>
      <c r="B101" s="4"/>
      <c r="C101" s="4"/>
      <c r="D101" s="4"/>
      <c r="E101" s="4"/>
      <c r="F101" s="4">
        <f t="shared" si="5"/>
        <v>0</v>
      </c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5"/>
      <c r="U101" s="5"/>
      <c r="V101" s="5"/>
    </row>
    <row r="102" spans="1:22" x14ac:dyDescent="0.2">
      <c r="A102" s="2"/>
      <c r="B102" s="4"/>
      <c r="C102" s="4"/>
      <c r="D102" s="4"/>
      <c r="E102" s="4"/>
      <c r="F102" s="4">
        <f t="shared" si="5"/>
        <v>0</v>
      </c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5"/>
      <c r="U102" s="5"/>
      <c r="V102" s="5"/>
    </row>
    <row r="103" spans="1:22" x14ac:dyDescent="0.2">
      <c r="A103" s="2"/>
      <c r="B103" s="4"/>
      <c r="C103" s="4"/>
      <c r="D103" s="4"/>
      <c r="E103" s="4"/>
      <c r="F103" s="4">
        <f t="shared" si="5"/>
        <v>0</v>
      </c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5"/>
      <c r="U103" s="5"/>
      <c r="V103" s="5"/>
    </row>
    <row r="104" spans="1:22" x14ac:dyDescent="0.2">
      <c r="A104" s="6"/>
      <c r="B104" s="4"/>
      <c r="C104" s="4"/>
      <c r="D104" s="4"/>
      <c r="E104" s="4"/>
      <c r="F104" s="4">
        <f t="shared" si="5"/>
        <v>0</v>
      </c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5"/>
      <c r="U104" s="5"/>
      <c r="V104" s="5"/>
    </row>
    <row r="105" spans="1:22" x14ac:dyDescent="0.2">
      <c r="A105" s="6"/>
      <c r="B105" s="4"/>
      <c r="C105" s="4"/>
      <c r="D105" s="4"/>
      <c r="E105" s="4"/>
      <c r="F105" s="4">
        <f t="shared" si="5"/>
        <v>0</v>
      </c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5"/>
      <c r="U105" s="5"/>
      <c r="V105" s="5"/>
    </row>
    <row r="106" spans="1:22" x14ac:dyDescent="0.2">
      <c r="A106" s="6"/>
      <c r="B106" s="4"/>
      <c r="C106" s="4"/>
      <c r="D106" s="4"/>
      <c r="E106" s="4"/>
      <c r="F106" s="4">
        <f t="shared" si="5"/>
        <v>0</v>
      </c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5"/>
      <c r="U106" s="5"/>
      <c r="V106" s="5"/>
    </row>
    <row r="107" spans="1:22" x14ac:dyDescent="0.2">
      <c r="A107" s="6"/>
      <c r="B107" s="4"/>
      <c r="C107" s="4"/>
      <c r="D107" s="4"/>
      <c r="E107" s="4"/>
      <c r="F107" s="4">
        <f t="shared" si="5"/>
        <v>0</v>
      </c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5"/>
      <c r="U107" s="5"/>
      <c r="V107" s="5"/>
    </row>
    <row r="108" spans="1:22" x14ac:dyDescent="0.2">
      <c r="A108" s="6"/>
      <c r="B108" s="4"/>
      <c r="C108" s="4"/>
      <c r="D108" s="4"/>
      <c r="E108" s="4"/>
      <c r="F108" s="4">
        <f t="shared" si="5"/>
        <v>0</v>
      </c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5"/>
      <c r="U108" s="5"/>
      <c r="V108" s="5"/>
    </row>
    <row r="109" spans="1:22" x14ac:dyDescent="0.2">
      <c r="A109" s="6"/>
      <c r="B109" s="4"/>
      <c r="C109" s="4"/>
      <c r="D109" s="4"/>
      <c r="E109" s="4"/>
      <c r="F109" s="4">
        <f t="shared" si="5"/>
        <v>0</v>
      </c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5"/>
      <c r="U109" s="5"/>
      <c r="V109" s="5"/>
    </row>
    <row r="110" spans="1:22" x14ac:dyDescent="0.2">
      <c r="A110" s="6"/>
      <c r="B110" s="4"/>
      <c r="C110" s="4"/>
      <c r="D110" s="4"/>
      <c r="E110" s="4"/>
      <c r="F110" s="4">
        <f t="shared" si="5"/>
        <v>0</v>
      </c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5"/>
      <c r="U110" s="5"/>
      <c r="V110" s="5"/>
    </row>
    <row r="111" spans="1:22" x14ac:dyDescent="0.2">
      <c r="A111" s="6"/>
      <c r="B111" s="4"/>
      <c r="C111" s="4"/>
      <c r="D111" s="4"/>
      <c r="E111" s="4"/>
      <c r="F111" s="4">
        <f t="shared" si="5"/>
        <v>0</v>
      </c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5"/>
      <c r="U111" s="5"/>
      <c r="V111" s="5"/>
    </row>
    <row r="112" spans="1:22" x14ac:dyDescent="0.2">
      <c r="A112" s="6"/>
      <c r="B112" s="4"/>
      <c r="C112" s="4"/>
      <c r="D112" s="4"/>
      <c r="E112" s="4"/>
      <c r="F112" s="4">
        <f t="shared" si="5"/>
        <v>0</v>
      </c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5"/>
      <c r="U112" s="5"/>
      <c r="V112" s="5"/>
    </row>
    <row r="113" spans="1:22" x14ac:dyDescent="0.2">
      <c r="A113" s="6"/>
      <c r="B113" s="4"/>
      <c r="C113" s="4"/>
      <c r="D113" s="4"/>
      <c r="E113" s="4"/>
      <c r="F113" s="4">
        <f t="shared" si="5"/>
        <v>0</v>
      </c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5"/>
      <c r="U113" s="5"/>
      <c r="V113" s="5"/>
    </row>
    <row r="114" spans="1:22" x14ac:dyDescent="0.2">
      <c r="A114" s="6"/>
      <c r="B114" s="4"/>
      <c r="C114" s="4"/>
      <c r="D114" s="4"/>
      <c r="E114" s="4"/>
      <c r="F114" s="4">
        <f t="shared" si="5"/>
        <v>0</v>
      </c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5"/>
      <c r="U114" s="5"/>
      <c r="V114" s="5"/>
    </row>
    <row r="115" spans="1:22" x14ac:dyDescent="0.2">
      <c r="A115" s="6"/>
      <c r="B115" s="4"/>
      <c r="C115" s="4"/>
      <c r="D115" s="4"/>
      <c r="E115" s="4"/>
      <c r="F115" s="4">
        <f t="shared" si="5"/>
        <v>0</v>
      </c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5"/>
      <c r="U115" s="5"/>
      <c r="V115" s="5"/>
    </row>
    <row r="116" spans="1:22" x14ac:dyDescent="0.2">
      <c r="A116" s="6"/>
      <c r="B116" s="4"/>
      <c r="C116" s="4"/>
      <c r="D116" s="4"/>
      <c r="E116" s="4"/>
      <c r="F116" s="4">
        <f t="shared" si="5"/>
        <v>0</v>
      </c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5"/>
      <c r="U116" s="5"/>
      <c r="V116" s="5"/>
    </row>
    <row r="117" spans="1:22" x14ac:dyDescent="0.2">
      <c r="A117" s="2"/>
      <c r="B117" s="4"/>
      <c r="C117" s="4"/>
      <c r="D117" s="4"/>
      <c r="E117" s="4"/>
      <c r="F117" s="4">
        <f t="shared" si="5"/>
        <v>0</v>
      </c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5"/>
      <c r="U117" s="5"/>
      <c r="V117" s="5"/>
    </row>
    <row r="118" spans="1:22" x14ac:dyDescent="0.2">
      <c r="A118" s="2"/>
      <c r="B118" s="4"/>
      <c r="C118" s="4"/>
      <c r="D118" s="4"/>
      <c r="E118" s="4"/>
      <c r="F118" s="4">
        <f t="shared" si="5"/>
        <v>0</v>
      </c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5"/>
      <c r="U118" s="5"/>
      <c r="V118" s="5"/>
    </row>
    <row r="119" spans="1:22" x14ac:dyDescent="0.2">
      <c r="A119" s="2"/>
      <c r="B119" s="4"/>
      <c r="C119" s="4"/>
      <c r="D119" s="4"/>
      <c r="E119" s="4"/>
      <c r="F119" s="4">
        <f t="shared" si="5"/>
        <v>0</v>
      </c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5"/>
      <c r="U119" s="5"/>
      <c r="V119" s="5"/>
    </row>
    <row r="120" spans="1:22" x14ac:dyDescent="0.2">
      <c r="A120" s="2"/>
      <c r="B120" s="4"/>
      <c r="C120" s="4"/>
      <c r="D120" s="4"/>
      <c r="E120" s="4"/>
      <c r="F120" s="4">
        <f t="shared" si="5"/>
        <v>0</v>
      </c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5"/>
      <c r="U120" s="5"/>
      <c r="V120" s="5"/>
    </row>
    <row r="121" spans="1:22" x14ac:dyDescent="0.2">
      <c r="A121" s="2"/>
      <c r="B121" s="4"/>
      <c r="C121" s="4"/>
      <c r="D121" s="4"/>
      <c r="E121" s="4"/>
      <c r="F121" s="4">
        <f t="shared" si="5"/>
        <v>0</v>
      </c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5"/>
      <c r="U121" s="5"/>
      <c r="V121" s="5"/>
    </row>
    <row r="122" spans="1:22" x14ac:dyDescent="0.2">
      <c r="A122" s="2"/>
      <c r="B122" s="4"/>
      <c r="C122" s="4"/>
      <c r="D122" s="4"/>
      <c r="E122" s="4"/>
      <c r="F122" s="4">
        <f t="shared" si="5"/>
        <v>0</v>
      </c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5"/>
      <c r="U122" s="5"/>
      <c r="V122" s="5"/>
    </row>
    <row r="123" spans="1:22" x14ac:dyDescent="0.2">
      <c r="A123" s="2"/>
      <c r="B123" s="4"/>
      <c r="C123" s="4"/>
      <c r="D123" s="4"/>
      <c r="E123" s="4"/>
      <c r="F123" s="4">
        <f t="shared" si="5"/>
        <v>0</v>
      </c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5"/>
      <c r="U123" s="5"/>
      <c r="V123" s="5"/>
    </row>
    <row r="124" spans="1:22" x14ac:dyDescent="0.2">
      <c r="A124" s="2"/>
      <c r="B124" s="4"/>
      <c r="C124" s="4"/>
      <c r="D124" s="4"/>
      <c r="E124" s="4"/>
      <c r="F124" s="4">
        <f t="shared" si="5"/>
        <v>0</v>
      </c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5"/>
      <c r="U124" s="5"/>
      <c r="V124" s="5"/>
    </row>
    <row r="125" spans="1:22" x14ac:dyDescent="0.2">
      <c r="A125" s="2"/>
      <c r="B125" s="4"/>
      <c r="C125" s="4"/>
      <c r="D125" s="4"/>
      <c r="E125" s="4"/>
      <c r="F125" s="4">
        <f t="shared" si="5"/>
        <v>0</v>
      </c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5"/>
      <c r="U125" s="5"/>
      <c r="V125" s="5"/>
    </row>
    <row r="126" spans="1:22" x14ac:dyDescent="0.2">
      <c r="A126" s="2"/>
      <c r="B126" s="4"/>
      <c r="C126" s="4"/>
      <c r="D126" s="4"/>
      <c r="E126" s="4"/>
      <c r="F126" s="4">
        <f t="shared" si="5"/>
        <v>0</v>
      </c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5"/>
      <c r="U126" s="5"/>
      <c r="V126" s="5"/>
    </row>
    <row r="127" spans="1:22" x14ac:dyDescent="0.2">
      <c r="A127" s="2"/>
      <c r="B127" s="4"/>
      <c r="C127" s="4"/>
      <c r="D127" s="4"/>
      <c r="E127" s="4"/>
      <c r="F127" s="4">
        <f t="shared" si="5"/>
        <v>0</v>
      </c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5"/>
      <c r="U127" s="5"/>
      <c r="V127" s="5"/>
    </row>
    <row r="128" spans="1:22" x14ac:dyDescent="0.2">
      <c r="A128" s="2"/>
      <c r="B128" s="4"/>
      <c r="C128" s="4"/>
      <c r="D128" s="4"/>
      <c r="E128" s="4"/>
      <c r="F128" s="4">
        <f t="shared" si="5"/>
        <v>0</v>
      </c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5"/>
      <c r="U128" s="5"/>
      <c r="V128" s="5"/>
    </row>
    <row r="129" spans="1:22" x14ac:dyDescent="0.2">
      <c r="A129" s="2"/>
      <c r="B129" s="4"/>
      <c r="C129" s="4"/>
      <c r="D129" s="4"/>
      <c r="E129" s="4"/>
      <c r="F129" s="4">
        <f t="shared" si="5"/>
        <v>0</v>
      </c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5"/>
      <c r="U129" s="5"/>
      <c r="V129" s="5"/>
    </row>
    <row r="130" spans="1:22" x14ac:dyDescent="0.2">
      <c r="A130" s="2"/>
      <c r="B130" s="4"/>
      <c r="C130" s="4"/>
      <c r="D130" s="4"/>
      <c r="E130" s="4"/>
      <c r="F130" s="4">
        <f t="shared" si="5"/>
        <v>0</v>
      </c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5"/>
      <c r="U130" s="5"/>
      <c r="V130" s="5"/>
    </row>
    <row r="131" spans="1:22" x14ac:dyDescent="0.2">
      <c r="A131" s="2"/>
      <c r="B131" s="4"/>
      <c r="C131" s="4"/>
      <c r="D131" s="4"/>
      <c r="E131" s="4"/>
      <c r="F131" s="4">
        <f t="shared" si="5"/>
        <v>0</v>
      </c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5"/>
      <c r="U131" s="5"/>
      <c r="V131" s="5"/>
    </row>
    <row r="132" spans="1:22" x14ac:dyDescent="0.2">
      <c r="A132" s="2"/>
      <c r="B132" s="4"/>
      <c r="C132" s="4"/>
      <c r="D132" s="4"/>
      <c r="E132" s="4"/>
      <c r="F132" s="4">
        <f t="shared" si="5"/>
        <v>0</v>
      </c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5"/>
      <c r="U132" s="5"/>
      <c r="V132" s="5"/>
    </row>
    <row r="133" spans="1:22" x14ac:dyDescent="0.2">
      <c r="A133" s="2"/>
      <c r="B133" s="4"/>
      <c r="C133" s="4"/>
      <c r="D133" s="4"/>
      <c r="E133" s="4"/>
      <c r="F133" s="4">
        <f t="shared" si="5"/>
        <v>0</v>
      </c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5"/>
    </row>
    <row r="134" spans="1:22" x14ac:dyDescent="0.2">
      <c r="A134" s="2"/>
      <c r="B134" s="4"/>
      <c r="C134" s="4"/>
      <c r="D134" s="4"/>
      <c r="E134" s="4"/>
      <c r="F134" s="4">
        <f t="shared" si="5"/>
        <v>0</v>
      </c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8"/>
    </row>
    <row r="135" spans="1:22" x14ac:dyDescent="0.2">
      <c r="A135" s="2"/>
      <c r="B135" s="4"/>
      <c r="C135" s="4"/>
      <c r="D135" s="4"/>
      <c r="E135" s="4"/>
      <c r="F135" s="4">
        <f t="shared" si="5"/>
        <v>0</v>
      </c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8"/>
    </row>
    <row r="136" spans="1:22" x14ac:dyDescent="0.2">
      <c r="A136" s="2"/>
      <c r="B136" s="4"/>
      <c r="C136" s="4"/>
      <c r="D136" s="4"/>
      <c r="E136" s="4"/>
      <c r="F136" s="4">
        <f t="shared" si="5"/>
        <v>0</v>
      </c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8"/>
    </row>
    <row r="137" spans="1:22" x14ac:dyDescent="0.2">
      <c r="A137" s="6"/>
      <c r="B137" s="4"/>
      <c r="C137" s="4"/>
      <c r="D137" s="4"/>
      <c r="E137" s="4"/>
      <c r="F137" s="4">
        <f>E137+F138</f>
        <v>0</v>
      </c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5"/>
      <c r="U137" s="5"/>
      <c r="V137" s="8"/>
    </row>
    <row r="138" spans="1:22" x14ac:dyDescent="0.2">
      <c r="A138" s="6"/>
      <c r="B138" s="4"/>
      <c r="C138" s="4"/>
      <c r="D138" s="4"/>
      <c r="E138" s="4"/>
      <c r="F138" s="4">
        <f>E138</f>
        <v>0</v>
      </c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5"/>
      <c r="U138" s="5"/>
      <c r="V138" s="8"/>
    </row>
    <row r="139" spans="1:22" x14ac:dyDescent="0.2">
      <c r="A139" s="6"/>
      <c r="B139" s="4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5"/>
      <c r="U139" s="5"/>
      <c r="V139" s="8"/>
    </row>
    <row r="140" spans="1:22" x14ac:dyDescent="0.2">
      <c r="A140" s="6"/>
      <c r="B140" s="4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5"/>
      <c r="U140" s="5"/>
      <c r="V140" s="8"/>
    </row>
    <row r="141" spans="1:22" x14ac:dyDescent="0.2">
      <c r="A141" s="6"/>
      <c r="B141" s="4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5"/>
      <c r="U141" s="5"/>
      <c r="V141" s="8"/>
    </row>
    <row r="142" spans="1:22" x14ac:dyDescent="0.2">
      <c r="A142" s="2"/>
      <c r="B142" s="4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5"/>
      <c r="U142" s="5"/>
      <c r="V142" s="8"/>
    </row>
    <row r="143" spans="1:22" x14ac:dyDescent="0.2">
      <c r="A143" s="2"/>
      <c r="B143" s="4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5"/>
      <c r="U143" s="5"/>
      <c r="V143" s="8"/>
    </row>
    <row r="144" spans="1:22" x14ac:dyDescent="0.2">
      <c r="A144" s="2"/>
      <c r="B144" s="4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5"/>
      <c r="U144" s="5"/>
      <c r="V144" s="8"/>
    </row>
    <row r="145" spans="1:22" x14ac:dyDescent="0.2">
      <c r="A145" s="2"/>
      <c r="B145" s="4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5"/>
      <c r="U145" s="5"/>
      <c r="V145" s="8"/>
    </row>
    <row r="146" spans="1:22" x14ac:dyDescent="0.2">
      <c r="A146" s="2"/>
      <c r="B146" s="4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5"/>
      <c r="U146" s="5"/>
      <c r="V146" s="8"/>
    </row>
    <row r="172" spans="1:3" x14ac:dyDescent="0.2">
      <c r="A172" t="e" cm="1">
        <f t="array" aca="1" ref="A172" ca="1">INDIRECT("'" &amp; E1 &amp; "'!$A$2:$A$66")</f>
        <v>#REF!</v>
      </c>
      <c r="B172" t="e" cm="1">
        <f t="array" aca="1" ref="B172" ca="1">INDIRECT("'" &amp; E1 &amp; "'!$B$2:$B$66")</f>
        <v>#REF!</v>
      </c>
      <c r="C172" t="e" cm="1">
        <f t="array" aca="1" ref="C172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788C9C-C404-BA4A-BAD1-DCBAF02DF8CD}">
  <sheetPr codeName="Sheet55"/>
  <dimension ref="A1:V172"/>
  <sheetViews>
    <sheetView workbookViewId="0">
      <pane ySplit="2" topLeftCell="A3" activePane="bottomLeft" state="frozen"/>
      <selection activeCell="N24" sqref="N24"/>
      <selection pane="bottomLeft" activeCell="N24" sqref="N24"/>
    </sheetView>
  </sheetViews>
  <sheetFormatPr baseColWidth="10" defaultRowHeight="16" x14ac:dyDescent="0.2"/>
  <cols>
    <col min="1" max="1" width="21.1640625" customWidth="1"/>
    <col min="2" max="2" width="14.1640625" customWidth="1"/>
    <col min="3" max="3" width="14.6640625" customWidth="1"/>
    <col min="4" max="4" width="16.33203125" customWidth="1"/>
    <col min="5" max="5" width="20.83203125" customWidth="1"/>
    <col min="6" max="6" width="21.5" customWidth="1"/>
    <col min="10" max="10" width="18.33203125" customWidth="1"/>
    <col min="11" max="11" width="16.6640625" customWidth="1"/>
    <col min="18" max="18" width="13" customWidth="1"/>
    <col min="19" max="19" width="17.33203125" customWidth="1"/>
  </cols>
  <sheetData>
    <row r="1" spans="1:22" x14ac:dyDescent="0.2">
      <c r="B1" s="72" t="s">
        <v>5</v>
      </c>
      <c r="C1" s="72"/>
      <c r="D1" s="72"/>
      <c r="E1" s="72"/>
      <c r="F1" s="72"/>
      <c r="G1" s="73" t="s">
        <v>6</v>
      </c>
      <c r="H1" s="73"/>
      <c r="I1" s="73"/>
      <c r="J1" s="73"/>
      <c r="K1" s="73"/>
      <c r="L1" s="74" t="s">
        <v>15</v>
      </c>
      <c r="M1" s="74"/>
      <c r="N1" s="74"/>
      <c r="O1" s="74"/>
      <c r="P1" s="74"/>
      <c r="Q1" s="74"/>
      <c r="R1" s="74"/>
      <c r="S1" s="74"/>
      <c r="T1" s="74"/>
      <c r="U1" s="74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235</v>
      </c>
      <c r="O2" s="1" t="s">
        <v>236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257</v>
      </c>
      <c r="U2" s="1" t="s">
        <v>258</v>
      </c>
      <c r="V2" s="1" t="s">
        <v>237</v>
      </c>
    </row>
    <row r="3" spans="1:22" x14ac:dyDescent="0.2">
      <c r="A3" s="16" t="s">
        <v>294</v>
      </c>
      <c r="B3" s="4">
        <v>4600</v>
      </c>
      <c r="C3" s="4">
        <v>0</v>
      </c>
      <c r="D3" s="4">
        <v>4600</v>
      </c>
      <c r="E3" s="4">
        <v>53880000</v>
      </c>
      <c r="F3" s="4">
        <f t="shared" ref="F3:F79" si="0">E3+F4</f>
        <v>-203930000</v>
      </c>
      <c r="G3" s="4">
        <v>80000</v>
      </c>
      <c r="H3" s="4">
        <v>0</v>
      </c>
      <c r="I3" s="4">
        <v>80000</v>
      </c>
      <c r="J3" s="4">
        <v>940475000</v>
      </c>
      <c r="K3">
        <f t="shared" ref="K3:K25" si="1">K4+J3</f>
        <v>20886940000</v>
      </c>
      <c r="L3" s="4">
        <v>448</v>
      </c>
      <c r="M3" s="4">
        <v>483</v>
      </c>
      <c r="N3" s="4">
        <v>7</v>
      </c>
      <c r="O3" s="4">
        <v>13</v>
      </c>
      <c r="P3" s="4">
        <v>600100</v>
      </c>
      <c r="Q3" s="4">
        <v>749500</v>
      </c>
      <c r="R3" s="5">
        <v>8.6E-3</v>
      </c>
      <c r="S3" s="4">
        <v>1349600</v>
      </c>
      <c r="T3" s="4">
        <f t="shared" ref="T3:T70" si="2">AVERAGE(S4,S13)</f>
        <v>1964531</v>
      </c>
      <c r="U3" s="4">
        <f t="shared" ref="U3:U72" si="3">MIN(S4:S8)</f>
        <v>557684</v>
      </c>
      <c r="V3" s="5">
        <v>3.3399999999999999E-2</v>
      </c>
    </row>
    <row r="4" spans="1:22" x14ac:dyDescent="0.2">
      <c r="A4" s="16" t="s">
        <v>293</v>
      </c>
      <c r="B4" s="4">
        <v>1000</v>
      </c>
      <c r="C4" s="4">
        <v>7300</v>
      </c>
      <c r="D4" s="4">
        <v>-6300</v>
      </c>
      <c r="E4" s="4">
        <v>-75740000</v>
      </c>
      <c r="F4" s="4">
        <f t="shared" si="0"/>
        <v>-257810000</v>
      </c>
      <c r="G4" s="4">
        <v>1295900</v>
      </c>
      <c r="H4" s="4">
        <v>0</v>
      </c>
      <c r="I4" s="4">
        <v>1295900</v>
      </c>
      <c r="J4" s="4">
        <v>15475410000</v>
      </c>
      <c r="K4">
        <f t="shared" si="1"/>
        <v>19946465000</v>
      </c>
      <c r="L4" s="4">
        <v>852</v>
      </c>
      <c r="M4" s="4">
        <v>605</v>
      </c>
      <c r="N4" s="4">
        <v>44</v>
      </c>
      <c r="O4" s="4">
        <v>17</v>
      </c>
      <c r="P4" s="4">
        <v>1858400</v>
      </c>
      <c r="Q4" s="4">
        <v>958900</v>
      </c>
      <c r="R4" s="5">
        <v>8.6E-3</v>
      </c>
      <c r="S4" s="4">
        <v>2865900</v>
      </c>
      <c r="T4" s="4">
        <f t="shared" si="2"/>
        <v>2079389</v>
      </c>
      <c r="U4" s="4">
        <f t="shared" si="3"/>
        <v>557684</v>
      </c>
      <c r="V4" s="5">
        <v>3.7200000000000004E-2</v>
      </c>
    </row>
    <row r="5" spans="1:22" x14ac:dyDescent="0.2">
      <c r="A5" s="16" t="s">
        <v>292</v>
      </c>
      <c r="B5" s="4">
        <v>156300</v>
      </c>
      <c r="C5" s="4">
        <v>0</v>
      </c>
      <c r="D5" s="4">
        <v>156300</v>
      </c>
      <c r="E5" s="4">
        <v>1817320000</v>
      </c>
      <c r="F5" s="4">
        <f t="shared" si="0"/>
        <v>-182070000</v>
      </c>
      <c r="G5" s="4">
        <v>380000</v>
      </c>
      <c r="H5" s="4">
        <v>0</v>
      </c>
      <c r="I5" s="4">
        <v>380000</v>
      </c>
      <c r="J5" s="4">
        <v>4471055000</v>
      </c>
      <c r="K5">
        <f t="shared" si="1"/>
        <v>4471055000</v>
      </c>
      <c r="L5" s="4">
        <v>795</v>
      </c>
      <c r="M5" s="4">
        <v>645</v>
      </c>
      <c r="N5" s="4">
        <v>29</v>
      </c>
      <c r="O5" s="4">
        <v>20</v>
      </c>
      <c r="P5" s="4">
        <v>1268300</v>
      </c>
      <c r="Q5" s="4">
        <v>942600</v>
      </c>
      <c r="R5" s="5">
        <v>2.64E-2</v>
      </c>
      <c r="S5" s="4">
        <v>2294267</v>
      </c>
      <c r="T5" s="4">
        <f t="shared" si="2"/>
        <v>891341.5</v>
      </c>
      <c r="U5" s="4">
        <f t="shared" si="3"/>
        <v>557684</v>
      </c>
      <c r="V5" s="5">
        <v>2.9500000000000002E-2</v>
      </c>
    </row>
    <row r="6" spans="1:22" x14ac:dyDescent="0.2">
      <c r="A6" s="16" t="s">
        <v>291</v>
      </c>
      <c r="B6" s="4">
        <v>1200</v>
      </c>
      <c r="C6" s="4">
        <v>400</v>
      </c>
      <c r="D6" s="4">
        <v>800</v>
      </c>
      <c r="E6" s="4">
        <v>9160000</v>
      </c>
      <c r="F6" s="4">
        <f t="shared" si="0"/>
        <v>-1999390000</v>
      </c>
      <c r="K6">
        <f t="shared" si="1"/>
        <v>0</v>
      </c>
      <c r="L6" s="4">
        <v>243</v>
      </c>
      <c r="M6" s="4">
        <v>305</v>
      </c>
      <c r="N6" s="4">
        <v>2</v>
      </c>
      <c r="O6" s="4">
        <v>2</v>
      </c>
      <c r="P6" s="4">
        <v>235400</v>
      </c>
      <c r="Q6" s="4">
        <v>322000</v>
      </c>
      <c r="R6" s="5">
        <v>8.8999999999999999E-3</v>
      </c>
      <c r="S6" s="4">
        <v>557684</v>
      </c>
      <c r="T6" s="4">
        <f t="shared" si="2"/>
        <v>1190697</v>
      </c>
      <c r="U6" s="4">
        <f t="shared" si="3"/>
        <v>1064209</v>
      </c>
      <c r="V6" s="5">
        <v>1.7500000000000002E-2</v>
      </c>
    </row>
    <row r="7" spans="1:22" x14ac:dyDescent="0.2">
      <c r="A7" s="16" t="s">
        <v>288</v>
      </c>
      <c r="B7" s="4">
        <v>100</v>
      </c>
      <c r="C7" s="4">
        <v>0</v>
      </c>
      <c r="D7" s="4">
        <v>100</v>
      </c>
      <c r="E7" s="4">
        <v>1160000</v>
      </c>
      <c r="F7" s="4">
        <f t="shared" si="0"/>
        <v>-2008550000</v>
      </c>
      <c r="K7">
        <f t="shared" si="1"/>
        <v>0</v>
      </c>
      <c r="L7" s="4">
        <v>373</v>
      </c>
      <c r="M7" s="4">
        <v>381</v>
      </c>
      <c r="N7" s="4">
        <v>8</v>
      </c>
      <c r="O7" s="4">
        <v>7</v>
      </c>
      <c r="P7" s="4">
        <v>489000</v>
      </c>
      <c r="Q7" s="4">
        <v>574900</v>
      </c>
      <c r="R7" s="5">
        <v>0</v>
      </c>
      <c r="S7" s="4">
        <v>1064209</v>
      </c>
      <c r="T7" s="4">
        <f t="shared" si="2"/>
        <v>1858659</v>
      </c>
      <c r="U7" s="4">
        <f t="shared" si="3"/>
        <v>1073500</v>
      </c>
      <c r="V7" s="5">
        <v>3.0099999999999998E-2</v>
      </c>
    </row>
    <row r="8" spans="1:22" x14ac:dyDescent="0.2">
      <c r="A8" s="16" t="s">
        <v>287</v>
      </c>
      <c r="B8" s="4">
        <v>6100</v>
      </c>
      <c r="C8" s="4">
        <v>0</v>
      </c>
      <c r="D8" s="4">
        <v>6100</v>
      </c>
      <c r="E8" s="4">
        <v>67100000</v>
      </c>
      <c r="F8" s="4">
        <f t="shared" si="0"/>
        <v>-2009710000</v>
      </c>
      <c r="K8">
        <f t="shared" si="1"/>
        <v>0</v>
      </c>
      <c r="L8" s="4">
        <v>579</v>
      </c>
      <c r="M8" s="4">
        <v>1166</v>
      </c>
      <c r="N8" s="4">
        <v>17</v>
      </c>
      <c r="O8" s="4">
        <v>17</v>
      </c>
      <c r="P8" s="4">
        <v>834400</v>
      </c>
      <c r="Q8" s="4">
        <v>1487500</v>
      </c>
      <c r="R8" s="5">
        <v>-2.58E-2</v>
      </c>
      <c r="S8" s="4">
        <v>2446908</v>
      </c>
      <c r="T8" s="4">
        <f t="shared" si="2"/>
        <v>1254225.5</v>
      </c>
      <c r="U8" s="4">
        <f t="shared" si="3"/>
        <v>1063162</v>
      </c>
      <c r="V8" s="5">
        <v>6.4199999999999993E-2</v>
      </c>
    </row>
    <row r="9" spans="1:22" x14ac:dyDescent="0.2">
      <c r="A9" s="16" t="s">
        <v>286</v>
      </c>
      <c r="B9" s="4">
        <v>0</v>
      </c>
      <c r="C9" s="4">
        <v>8900</v>
      </c>
      <c r="D9" s="4">
        <v>-8900</v>
      </c>
      <c r="E9" s="4">
        <v>-103660000</v>
      </c>
      <c r="F9" s="4">
        <f t="shared" si="0"/>
        <v>-2076810000</v>
      </c>
      <c r="K9">
        <f t="shared" si="1"/>
        <v>0</v>
      </c>
      <c r="L9" s="4">
        <v>345</v>
      </c>
      <c r="M9" s="4">
        <v>483</v>
      </c>
      <c r="N9" s="4">
        <v>8</v>
      </c>
      <c r="O9" s="4">
        <v>12</v>
      </c>
      <c r="P9" s="4">
        <v>494200</v>
      </c>
      <c r="Q9" s="4">
        <v>587900</v>
      </c>
      <c r="R9" s="5">
        <v>-1.6899999999999998E-2</v>
      </c>
      <c r="S9" s="4">
        <v>1082335</v>
      </c>
      <c r="T9" s="4">
        <f t="shared" si="2"/>
        <v>3401947.5</v>
      </c>
      <c r="U9" s="4">
        <f t="shared" si="3"/>
        <v>1063162</v>
      </c>
      <c r="V9" s="5">
        <v>2.9500000000000002E-2</v>
      </c>
    </row>
    <row r="10" spans="1:22" x14ac:dyDescent="0.2">
      <c r="A10" s="16" t="s">
        <v>281</v>
      </c>
      <c r="B10" s="4">
        <v>80100</v>
      </c>
      <c r="C10" s="4">
        <v>25600</v>
      </c>
      <c r="D10" s="4">
        <v>54500</v>
      </c>
      <c r="E10" s="4">
        <v>650630000</v>
      </c>
      <c r="F10" s="4">
        <f t="shared" si="0"/>
        <v>-1973150000</v>
      </c>
      <c r="K10">
        <f t="shared" si="1"/>
        <v>0</v>
      </c>
      <c r="L10" s="4">
        <v>1521</v>
      </c>
      <c r="M10" s="4">
        <v>1657</v>
      </c>
      <c r="N10" s="4">
        <v>65</v>
      </c>
      <c r="O10" s="4">
        <v>54</v>
      </c>
      <c r="P10" s="4">
        <v>2623900</v>
      </c>
      <c r="Q10" s="4">
        <v>2464600</v>
      </c>
      <c r="R10" s="5">
        <v>3.5099999999999999E-2</v>
      </c>
      <c r="S10" s="4">
        <v>5145820</v>
      </c>
      <c r="T10" s="4">
        <f t="shared" si="2"/>
        <v>1486574.5</v>
      </c>
      <c r="U10" s="4">
        <f t="shared" si="3"/>
        <v>1063162</v>
      </c>
      <c r="V10" s="5">
        <v>6.1799999999999994E-2</v>
      </c>
    </row>
    <row r="11" spans="1:22" x14ac:dyDescent="0.2">
      <c r="A11" s="16" t="s">
        <v>273</v>
      </c>
      <c r="B11" s="4">
        <v>0</v>
      </c>
      <c r="C11" s="4">
        <v>26400</v>
      </c>
      <c r="D11" s="4">
        <v>-26400</v>
      </c>
      <c r="E11" s="4">
        <v>-300220000</v>
      </c>
      <c r="F11" s="4">
        <f t="shared" si="0"/>
        <v>-2623780000</v>
      </c>
      <c r="K11">
        <f t="shared" si="1"/>
        <v>0</v>
      </c>
      <c r="L11" s="4">
        <v>290</v>
      </c>
      <c r="M11" s="4">
        <v>387</v>
      </c>
      <c r="N11" s="4">
        <v>4</v>
      </c>
      <c r="O11" s="4">
        <v>13</v>
      </c>
      <c r="P11" s="4">
        <v>411800</v>
      </c>
      <c r="Q11" s="4">
        <v>626300</v>
      </c>
      <c r="R11" s="5">
        <v>4.5000000000000005E-3</v>
      </c>
      <c r="S11" s="4">
        <v>1073500</v>
      </c>
      <c r="T11" s="4">
        <f t="shared" si="2"/>
        <v>2524110.5</v>
      </c>
      <c r="U11" s="4">
        <f t="shared" si="3"/>
        <v>1063162</v>
      </c>
      <c r="V11" s="5">
        <v>1.7399999999999999E-2</v>
      </c>
    </row>
    <row r="12" spans="1:22" x14ac:dyDescent="0.2">
      <c r="A12" s="16" t="s">
        <v>272</v>
      </c>
      <c r="B12" s="4">
        <v>0</v>
      </c>
      <c r="C12" s="4">
        <v>36100</v>
      </c>
      <c r="D12" s="4">
        <v>-36100</v>
      </c>
      <c r="E12" s="4">
        <v>-410020000</v>
      </c>
      <c r="F12" s="4">
        <f t="shared" si="0"/>
        <v>-2323560000</v>
      </c>
      <c r="K12">
        <f t="shared" si="1"/>
        <v>0</v>
      </c>
      <c r="L12" s="4">
        <v>448</v>
      </c>
      <c r="M12" s="4">
        <v>511</v>
      </c>
      <c r="N12" s="4">
        <v>12</v>
      </c>
      <c r="O12" s="4">
        <v>19</v>
      </c>
      <c r="P12" s="4">
        <v>583400</v>
      </c>
      <c r="Q12" s="4">
        <v>773500</v>
      </c>
      <c r="R12" s="5">
        <v>-4.3E-3</v>
      </c>
      <c r="S12" s="4">
        <v>1411121</v>
      </c>
      <c r="T12" s="4">
        <f t="shared" si="2"/>
        <v>1053291.5</v>
      </c>
      <c r="U12" s="4">
        <f t="shared" si="3"/>
        <v>1063162</v>
      </c>
      <c r="V12" s="5">
        <v>1.7399999999999999E-2</v>
      </c>
    </row>
    <row r="13" spans="1:22" x14ac:dyDescent="0.2">
      <c r="A13" s="16" t="s">
        <v>248</v>
      </c>
      <c r="B13" s="4">
        <v>0</v>
      </c>
      <c r="C13" s="4">
        <v>12400</v>
      </c>
      <c r="D13" s="4">
        <v>-12400</v>
      </c>
      <c r="E13" s="4">
        <v>-141980000</v>
      </c>
      <c r="F13" s="4">
        <f t="shared" si="0"/>
        <v>-1913540000</v>
      </c>
      <c r="K13">
        <f t="shared" si="1"/>
        <v>0</v>
      </c>
      <c r="L13" s="4">
        <v>341</v>
      </c>
      <c r="M13" s="4">
        <v>489</v>
      </c>
      <c r="N13" s="4">
        <v>4</v>
      </c>
      <c r="O13" s="4">
        <v>9</v>
      </c>
      <c r="P13" s="4">
        <v>416600</v>
      </c>
      <c r="Q13" s="4">
        <v>603600</v>
      </c>
      <c r="R13" s="5">
        <v>-8.6E-3</v>
      </c>
      <c r="S13" s="4">
        <v>1063162</v>
      </c>
      <c r="T13" s="4">
        <f t="shared" si="2"/>
        <v>1617539.5</v>
      </c>
      <c r="U13" s="4">
        <f t="shared" si="3"/>
        <v>1224999</v>
      </c>
      <c r="V13" s="5">
        <v>2.1600000000000001E-2</v>
      </c>
    </row>
    <row r="14" spans="1:22" x14ac:dyDescent="0.2">
      <c r="A14" s="16" t="s">
        <v>240</v>
      </c>
      <c r="B14" s="4">
        <v>16700</v>
      </c>
      <c r="C14" s="4">
        <v>0</v>
      </c>
      <c r="D14" s="4">
        <v>16700</v>
      </c>
      <c r="E14" s="4">
        <v>193740000</v>
      </c>
      <c r="F14" s="4">
        <f t="shared" si="0"/>
        <v>-1771560000</v>
      </c>
      <c r="K14">
        <f t="shared" si="1"/>
        <v>0</v>
      </c>
      <c r="L14" s="4">
        <v>557</v>
      </c>
      <c r="M14" s="4">
        <v>687</v>
      </c>
      <c r="N14" s="4">
        <v>19</v>
      </c>
      <c r="O14" s="4">
        <v>17</v>
      </c>
      <c r="P14" s="4">
        <v>849700</v>
      </c>
      <c r="Q14" s="4">
        <v>1008300</v>
      </c>
      <c r="R14" s="5">
        <v>-8.6E-3</v>
      </c>
      <c r="S14" s="4">
        <v>1864511</v>
      </c>
      <c r="T14" s="4">
        <f t="shared" si="2"/>
        <v>1465942</v>
      </c>
      <c r="U14" s="4">
        <f t="shared" si="3"/>
        <v>1224999</v>
      </c>
      <c r="V14" s="5">
        <v>2.9700000000000001E-2</v>
      </c>
    </row>
    <row r="15" spans="1:22" x14ac:dyDescent="0.2">
      <c r="A15" s="16" t="s">
        <v>239</v>
      </c>
      <c r="B15" s="4">
        <v>24100</v>
      </c>
      <c r="C15" s="4">
        <v>17600</v>
      </c>
      <c r="D15" s="4">
        <v>6500</v>
      </c>
      <c r="E15" s="4">
        <v>75350000</v>
      </c>
      <c r="F15" s="4">
        <f t="shared" si="0"/>
        <v>-1965300000</v>
      </c>
      <c r="K15">
        <f t="shared" si="1"/>
        <v>0</v>
      </c>
      <c r="L15" s="4">
        <v>413</v>
      </c>
      <c r="M15" s="4">
        <v>402</v>
      </c>
      <c r="N15" s="4">
        <v>21</v>
      </c>
      <c r="O15" s="4">
        <v>7</v>
      </c>
      <c r="P15" s="4">
        <v>759900</v>
      </c>
      <c r="Q15" s="4">
        <v>464800</v>
      </c>
      <c r="R15" s="5">
        <v>2.6600000000000002E-2</v>
      </c>
      <c r="S15" s="4">
        <v>1224999</v>
      </c>
      <c r="T15" s="4">
        <f t="shared" si="2"/>
        <v>1027477</v>
      </c>
      <c r="U15" s="4">
        <f t="shared" si="3"/>
        <v>1270410</v>
      </c>
      <c r="V15" s="5">
        <v>3.8800000000000001E-2</v>
      </c>
    </row>
    <row r="16" spans="1:22" x14ac:dyDescent="0.2">
      <c r="A16" s="16" t="s">
        <v>238</v>
      </c>
      <c r="B16" s="4">
        <v>0</v>
      </c>
      <c r="C16" s="4">
        <v>61400</v>
      </c>
      <c r="D16" s="4">
        <v>-61400</v>
      </c>
      <c r="E16" s="4">
        <v>-699210000</v>
      </c>
      <c r="F16" s="4">
        <f t="shared" si="0"/>
        <v>-2040650000</v>
      </c>
      <c r="K16">
        <f t="shared" si="1"/>
        <v>0</v>
      </c>
      <c r="L16" s="4">
        <v>368</v>
      </c>
      <c r="M16" s="4">
        <v>559</v>
      </c>
      <c r="N16" s="4">
        <v>6</v>
      </c>
      <c r="O16" s="4">
        <v>14</v>
      </c>
      <c r="P16" s="4">
        <v>458300</v>
      </c>
      <c r="Q16" s="4">
        <v>820900</v>
      </c>
      <c r="R16" s="5">
        <v>-8.6999999999999994E-3</v>
      </c>
      <c r="S16" s="4">
        <v>1317185</v>
      </c>
      <c r="T16" s="4">
        <f t="shared" si="2"/>
        <v>1036537</v>
      </c>
      <c r="U16" s="4">
        <f t="shared" si="3"/>
        <v>1270410</v>
      </c>
      <c r="V16" s="5">
        <v>3.4500000000000003E-2</v>
      </c>
    </row>
    <row r="17" spans="1:21" x14ac:dyDescent="0.2">
      <c r="A17" s="16" t="s">
        <v>234</v>
      </c>
      <c r="B17" s="4">
        <v>0</v>
      </c>
      <c r="C17" s="4">
        <v>0</v>
      </c>
      <c r="D17" s="4">
        <v>0</v>
      </c>
      <c r="E17" s="4">
        <v>0</v>
      </c>
      <c r="F17" s="4">
        <f t="shared" si="0"/>
        <v>-1341440000</v>
      </c>
      <c r="K17">
        <f t="shared" si="1"/>
        <v>0</v>
      </c>
      <c r="L17" s="4">
        <v>317</v>
      </c>
      <c r="M17" s="4">
        <v>568</v>
      </c>
      <c r="N17" s="4">
        <v>7</v>
      </c>
      <c r="O17" s="4">
        <v>9</v>
      </c>
      <c r="P17" s="4">
        <v>65900</v>
      </c>
      <c r="Q17" s="4">
        <v>72400</v>
      </c>
      <c r="R17" s="5">
        <v>-1.29E-2</v>
      </c>
      <c r="S17" s="4">
        <v>1270410</v>
      </c>
      <c r="T17" s="4">
        <f t="shared" si="2"/>
        <v>1101345</v>
      </c>
      <c r="U17" s="4">
        <f t="shared" si="3"/>
        <v>1043421</v>
      </c>
    </row>
    <row r="18" spans="1:21" x14ac:dyDescent="0.2">
      <c r="A18" s="16" t="s">
        <v>233</v>
      </c>
      <c r="B18" s="4">
        <v>42200</v>
      </c>
      <c r="C18" s="4">
        <v>400</v>
      </c>
      <c r="D18" s="4">
        <v>41800</v>
      </c>
      <c r="E18" s="4">
        <v>485690000</v>
      </c>
      <c r="F18" s="4">
        <f t="shared" si="0"/>
        <v>-1341440000</v>
      </c>
      <c r="K18">
        <f t="shared" si="1"/>
        <v>0</v>
      </c>
      <c r="L18" s="4"/>
      <c r="M18" s="4"/>
      <c r="N18" s="4"/>
      <c r="O18" s="4"/>
      <c r="P18" s="4">
        <v>601500</v>
      </c>
      <c r="Q18" s="4">
        <v>780300</v>
      </c>
      <c r="R18" s="5">
        <v>0</v>
      </c>
      <c r="S18" s="4">
        <v>1426116</v>
      </c>
      <c r="T18" s="4">
        <f t="shared" si="2"/>
        <v>1310797</v>
      </c>
      <c r="U18" s="4">
        <f t="shared" si="3"/>
        <v>1043421</v>
      </c>
    </row>
    <row r="19" spans="1:21" x14ac:dyDescent="0.2">
      <c r="A19" s="16" t="s">
        <v>232</v>
      </c>
      <c r="B19" s="4">
        <v>0</v>
      </c>
      <c r="C19" s="4">
        <v>0</v>
      </c>
      <c r="D19" s="4">
        <v>0</v>
      </c>
      <c r="E19" s="4">
        <v>0</v>
      </c>
      <c r="F19" s="4">
        <f t="shared" si="0"/>
        <v>-1827130000</v>
      </c>
      <c r="K19">
        <f t="shared" si="1"/>
        <v>0</v>
      </c>
      <c r="L19" s="4"/>
      <c r="M19" s="4"/>
      <c r="N19" s="4"/>
      <c r="O19" s="4"/>
      <c r="P19" s="4">
        <v>653300</v>
      </c>
      <c r="Q19" s="4">
        <v>881600</v>
      </c>
      <c r="R19" s="5">
        <v>-8.5000000000000006E-3</v>
      </c>
      <c r="S19" s="4">
        <v>1658075</v>
      </c>
      <c r="T19" s="4">
        <f t="shared" si="2"/>
        <v>1608444</v>
      </c>
      <c r="U19" s="4">
        <f t="shared" si="3"/>
        <v>1043421</v>
      </c>
    </row>
    <row r="20" spans="1:21" x14ac:dyDescent="0.2">
      <c r="A20" s="16" t="s">
        <v>231</v>
      </c>
      <c r="B20" s="4">
        <v>0</v>
      </c>
      <c r="C20" s="4">
        <v>71200</v>
      </c>
      <c r="D20" s="4">
        <v>-71200</v>
      </c>
      <c r="E20" s="4">
        <v>-840320000</v>
      </c>
      <c r="F20" s="4">
        <f t="shared" si="0"/>
        <v>-1827130000</v>
      </c>
      <c r="K20">
        <f t="shared" si="1"/>
        <v>0</v>
      </c>
      <c r="L20" s="4"/>
      <c r="M20" s="4"/>
      <c r="N20" s="4"/>
      <c r="O20" s="4"/>
      <c r="P20" s="4">
        <v>755900</v>
      </c>
      <c r="Q20" s="4">
        <v>1024400</v>
      </c>
      <c r="R20" s="5">
        <v>-1.2699999999999999E-2</v>
      </c>
      <c r="S20" s="4">
        <v>1899649</v>
      </c>
      <c r="T20" s="4">
        <f t="shared" si="2"/>
        <v>2121743.5</v>
      </c>
      <c r="U20" s="4">
        <f t="shared" si="3"/>
        <v>737769</v>
      </c>
    </row>
    <row r="21" spans="1:21" x14ac:dyDescent="0.2">
      <c r="A21" s="16" t="s">
        <v>230</v>
      </c>
      <c r="B21" s="4">
        <v>25600</v>
      </c>
      <c r="C21" s="4">
        <v>0</v>
      </c>
      <c r="D21" s="4">
        <v>25600</v>
      </c>
      <c r="E21" s="4">
        <v>291880000</v>
      </c>
      <c r="F21" s="4">
        <f t="shared" si="0"/>
        <v>-986810000</v>
      </c>
      <c r="K21">
        <f t="shared" si="1"/>
        <v>0</v>
      </c>
      <c r="L21" s="4"/>
      <c r="M21" s="4"/>
      <c r="N21" s="4"/>
      <c r="O21" s="4"/>
      <c r="P21" s="4">
        <v>2449700</v>
      </c>
      <c r="Q21" s="4">
        <v>905000</v>
      </c>
      <c r="R21" s="5">
        <v>6.3099999999999989E-2</v>
      </c>
      <c r="S21" s="4">
        <v>3637100</v>
      </c>
      <c r="T21" s="4">
        <f t="shared" si="2"/>
        <v>1096958</v>
      </c>
      <c r="U21" s="4">
        <f t="shared" si="3"/>
        <v>737769</v>
      </c>
    </row>
    <row r="22" spans="1:21" x14ac:dyDescent="0.2">
      <c r="A22" s="16" t="s">
        <v>229</v>
      </c>
      <c r="B22" s="4">
        <v>0</v>
      </c>
      <c r="C22" s="4">
        <v>39300</v>
      </c>
      <c r="D22" s="4">
        <v>-39300</v>
      </c>
      <c r="E22" s="4">
        <v>-443660000</v>
      </c>
      <c r="F22" s="4">
        <f t="shared" si="0"/>
        <v>-1278690000</v>
      </c>
      <c r="K22">
        <f t="shared" si="1"/>
        <v>0</v>
      </c>
      <c r="L22" s="4"/>
      <c r="M22" s="4"/>
      <c r="N22" s="4"/>
      <c r="O22" s="4"/>
      <c r="P22" s="4">
        <v>478700</v>
      </c>
      <c r="Q22" s="4">
        <v>502000</v>
      </c>
      <c r="R22" s="5">
        <v>-1.3300000000000001E-2</v>
      </c>
      <c r="S22" s="4">
        <v>1043421</v>
      </c>
      <c r="T22" s="4">
        <f t="shared" si="2"/>
        <v>1463650.5</v>
      </c>
      <c r="U22" s="4">
        <f t="shared" si="3"/>
        <v>737769</v>
      </c>
    </row>
    <row r="23" spans="1:21" x14ac:dyDescent="0.2">
      <c r="A23" s="16" t="s">
        <v>228</v>
      </c>
      <c r="B23" s="4">
        <v>0</v>
      </c>
      <c r="C23" s="4">
        <v>4400</v>
      </c>
      <c r="D23" s="4">
        <v>-4400</v>
      </c>
      <c r="E23" s="4">
        <v>-49950000</v>
      </c>
      <c r="F23" s="4">
        <f t="shared" si="0"/>
        <v>-835030000</v>
      </c>
      <c r="K23">
        <f t="shared" si="1"/>
        <v>0</v>
      </c>
      <c r="L23" s="4"/>
      <c r="M23" s="4"/>
      <c r="N23" s="4"/>
      <c r="O23" s="4"/>
      <c r="P23" s="4">
        <v>693600</v>
      </c>
      <c r="Q23" s="4">
        <v>642500</v>
      </c>
      <c r="R23" s="5">
        <v>0</v>
      </c>
      <c r="S23" s="4">
        <v>1370568</v>
      </c>
      <c r="T23" s="4">
        <f t="shared" si="2"/>
        <v>2317502.5</v>
      </c>
      <c r="U23" s="4">
        <f t="shared" si="3"/>
        <v>737769</v>
      </c>
    </row>
    <row r="24" spans="1:21" x14ac:dyDescent="0.2">
      <c r="A24" s="16" t="s">
        <v>222</v>
      </c>
      <c r="B24" s="4">
        <v>1000</v>
      </c>
      <c r="C24" s="4">
        <v>20200</v>
      </c>
      <c r="D24" s="4">
        <v>-19200</v>
      </c>
      <c r="E24" s="4">
        <v>-210970000</v>
      </c>
      <c r="F24" s="4">
        <f t="shared" si="0"/>
        <v>-785080000</v>
      </c>
      <c r="K24">
        <f t="shared" si="1"/>
        <v>0</v>
      </c>
      <c r="L24" s="4"/>
      <c r="M24" s="4"/>
      <c r="N24" s="4"/>
      <c r="O24" s="4"/>
      <c r="P24" s="4">
        <v>1031100</v>
      </c>
      <c r="Q24" s="4">
        <v>616600</v>
      </c>
      <c r="R24" s="5">
        <v>3.6900000000000002E-2</v>
      </c>
      <c r="S24" s="4">
        <v>1706885</v>
      </c>
      <c r="T24" s="4">
        <f t="shared" si="2"/>
        <v>1499208</v>
      </c>
      <c r="U24" s="4">
        <f t="shared" si="3"/>
        <v>737769</v>
      </c>
    </row>
    <row r="25" spans="1:21" x14ac:dyDescent="0.2">
      <c r="A25" s="16" t="s">
        <v>213</v>
      </c>
      <c r="B25" s="4">
        <v>0</v>
      </c>
      <c r="C25" s="4">
        <v>9000</v>
      </c>
      <c r="D25" s="4">
        <v>-9000</v>
      </c>
      <c r="E25" s="4">
        <v>-96060000</v>
      </c>
      <c r="F25" s="4">
        <f t="shared" si="0"/>
        <v>-574110000</v>
      </c>
      <c r="K25">
        <f t="shared" si="1"/>
        <v>0</v>
      </c>
      <c r="L25" s="4"/>
      <c r="M25" s="4"/>
      <c r="N25" s="4"/>
      <c r="O25" s="4"/>
      <c r="P25" s="4">
        <v>327100</v>
      </c>
      <c r="Q25" s="4">
        <v>376200</v>
      </c>
      <c r="R25" s="5">
        <v>2.3599999999999999E-2</v>
      </c>
      <c r="S25" s="4">
        <v>737769</v>
      </c>
      <c r="T25" s="4">
        <f t="shared" si="2"/>
        <v>1482545</v>
      </c>
      <c r="U25" s="4">
        <f t="shared" si="3"/>
        <v>606387</v>
      </c>
    </row>
    <row r="26" spans="1:21" x14ac:dyDescent="0.2">
      <c r="A26" s="16" t="s">
        <v>212</v>
      </c>
      <c r="B26" s="4">
        <v>21900</v>
      </c>
      <c r="C26" s="4">
        <v>0</v>
      </c>
      <c r="D26" s="4">
        <v>21900</v>
      </c>
      <c r="E26" s="4">
        <v>234600000</v>
      </c>
      <c r="F26" s="4">
        <f t="shared" si="0"/>
        <v>-478050000</v>
      </c>
      <c r="K26">
        <f>K27+J26</f>
        <v>0</v>
      </c>
      <c r="L26" s="4"/>
      <c r="M26" s="4"/>
      <c r="N26" s="4"/>
      <c r="O26" s="4"/>
      <c r="P26" s="4">
        <v>271500</v>
      </c>
      <c r="Q26" s="4">
        <v>452000</v>
      </c>
      <c r="R26" s="5">
        <v>-1.3899999999999999E-2</v>
      </c>
      <c r="S26" s="4">
        <v>802664</v>
      </c>
      <c r="T26" s="4">
        <f t="shared" si="2"/>
        <v>1481758.5</v>
      </c>
      <c r="U26" s="4">
        <f t="shared" si="3"/>
        <v>606387</v>
      </c>
    </row>
    <row r="27" spans="1:21" x14ac:dyDescent="0.2">
      <c r="A27" s="16" t="s">
        <v>211</v>
      </c>
      <c r="B27" s="4">
        <v>54400</v>
      </c>
      <c r="C27" s="4">
        <v>0</v>
      </c>
      <c r="D27" s="4">
        <v>54400</v>
      </c>
      <c r="E27" s="4">
        <v>587770000</v>
      </c>
      <c r="F27" s="4">
        <f t="shared" si="0"/>
        <v>-712650000</v>
      </c>
      <c r="K27">
        <f>J27+K29</f>
        <v>0</v>
      </c>
      <c r="R27" s="5">
        <v>-4.5999999999999999E-3</v>
      </c>
      <c r="S27" s="4">
        <v>776574</v>
      </c>
      <c r="T27" s="4">
        <f t="shared" si="2"/>
        <v>1955883.5</v>
      </c>
      <c r="U27" s="4">
        <f t="shared" si="3"/>
        <v>606387</v>
      </c>
    </row>
    <row r="28" spans="1:21" x14ac:dyDescent="0.2">
      <c r="A28" s="16" t="s">
        <v>210</v>
      </c>
      <c r="B28" s="4">
        <v>9300</v>
      </c>
      <c r="C28" s="4">
        <v>0</v>
      </c>
      <c r="D28" s="4">
        <v>9300</v>
      </c>
      <c r="E28" s="4">
        <v>102300000</v>
      </c>
      <c r="F28" s="4">
        <f t="shared" si="0"/>
        <v>-1300420000</v>
      </c>
      <c r="L28" s="4"/>
      <c r="M28" s="4"/>
      <c r="N28" s="4"/>
      <c r="O28" s="4"/>
      <c r="P28" s="4">
        <v>232800</v>
      </c>
      <c r="Q28" s="4">
        <v>619800</v>
      </c>
      <c r="R28" s="5">
        <v>-1.3600000000000001E-2</v>
      </c>
      <c r="S28" s="4">
        <v>963519</v>
      </c>
      <c r="T28" s="4">
        <f t="shared" si="2"/>
        <v>1599647.5</v>
      </c>
      <c r="U28" s="4">
        <f t="shared" si="3"/>
        <v>606387</v>
      </c>
    </row>
    <row r="29" spans="1:21" x14ac:dyDescent="0.2">
      <c r="A29" s="16" t="s">
        <v>209</v>
      </c>
      <c r="B29" s="4">
        <v>1300</v>
      </c>
      <c r="C29" s="4">
        <v>46000</v>
      </c>
      <c r="D29" s="4">
        <v>-44700</v>
      </c>
      <c r="E29" s="4">
        <v>-498280000</v>
      </c>
      <c r="F29" s="4">
        <f t="shared" si="0"/>
        <v>-1402720000</v>
      </c>
      <c r="K29">
        <f>J29</f>
        <v>0</v>
      </c>
      <c r="R29" s="5">
        <v>-2.23E-2</v>
      </c>
      <c r="S29" s="4">
        <v>1317239</v>
      </c>
      <c r="T29" s="4">
        <f t="shared" si="2"/>
        <v>1089617.5</v>
      </c>
      <c r="U29" s="4">
        <f t="shared" si="3"/>
        <v>606387</v>
      </c>
    </row>
    <row r="30" spans="1:21" x14ac:dyDescent="0.2">
      <c r="A30" s="16" t="s">
        <v>208</v>
      </c>
      <c r="B30" s="4">
        <v>3400</v>
      </c>
      <c r="C30" s="4">
        <v>0</v>
      </c>
      <c r="D30" s="4">
        <v>3400</v>
      </c>
      <c r="E30" s="4">
        <v>37800000</v>
      </c>
      <c r="F30" s="4">
        <f t="shared" si="0"/>
        <v>-904440000</v>
      </c>
      <c r="R30" s="5">
        <v>1.3600000000000001E-2</v>
      </c>
      <c r="S30" s="4">
        <v>606387</v>
      </c>
      <c r="T30" s="4">
        <f t="shared" si="2"/>
        <v>1643806.5</v>
      </c>
      <c r="U30" s="4">
        <f t="shared" si="3"/>
        <v>1150495</v>
      </c>
    </row>
    <row r="31" spans="1:21" x14ac:dyDescent="0.2">
      <c r="A31" s="16" t="s">
        <v>207</v>
      </c>
      <c r="B31" s="4">
        <v>0</v>
      </c>
      <c r="C31" s="4">
        <v>3900</v>
      </c>
      <c r="D31" s="4">
        <v>-3900</v>
      </c>
      <c r="E31" s="4">
        <v>-42900000</v>
      </c>
      <c r="F31" s="4">
        <f t="shared" si="0"/>
        <v>-942240000</v>
      </c>
      <c r="R31" s="5">
        <v>-4.5000000000000005E-3</v>
      </c>
      <c r="S31" s="4">
        <v>1150495</v>
      </c>
      <c r="T31" s="4">
        <f t="shared" si="2"/>
        <v>1468072</v>
      </c>
      <c r="U31" s="4">
        <f t="shared" si="3"/>
        <v>1556733</v>
      </c>
    </row>
    <row r="32" spans="1:21" x14ac:dyDescent="0.2">
      <c r="A32" s="16" t="s">
        <v>206</v>
      </c>
      <c r="B32" s="4">
        <v>53200</v>
      </c>
      <c r="C32" s="4">
        <v>0</v>
      </c>
      <c r="D32" s="4">
        <v>53200</v>
      </c>
      <c r="E32" s="4">
        <v>598060000</v>
      </c>
      <c r="F32" s="4">
        <f t="shared" si="0"/>
        <v>-899340000</v>
      </c>
      <c r="R32" s="5">
        <v>-1.3300000000000001E-2</v>
      </c>
      <c r="S32" s="4">
        <v>1556733</v>
      </c>
      <c r="T32" s="4">
        <f t="shared" si="2"/>
        <v>2540240</v>
      </c>
      <c r="U32" s="4">
        <f t="shared" si="3"/>
        <v>2162426</v>
      </c>
    </row>
    <row r="33" spans="1:21" x14ac:dyDescent="0.2">
      <c r="A33" s="16" t="s">
        <v>205</v>
      </c>
      <c r="B33" s="4">
        <v>32400</v>
      </c>
      <c r="C33" s="4">
        <v>36000</v>
      </c>
      <c r="D33" s="4">
        <v>-3600</v>
      </c>
      <c r="E33" s="4">
        <v>-38340000</v>
      </c>
      <c r="F33" s="4">
        <f t="shared" si="0"/>
        <v>-1497400000</v>
      </c>
      <c r="R33" s="5">
        <v>-3.0099999999999998E-2</v>
      </c>
      <c r="S33" s="4">
        <v>2928120</v>
      </c>
      <c r="T33" s="4">
        <f t="shared" si="2"/>
        <v>2387963.5</v>
      </c>
      <c r="U33" s="4">
        <f t="shared" si="3"/>
        <v>1882056</v>
      </c>
    </row>
    <row r="34" spans="1:21" x14ac:dyDescent="0.2">
      <c r="A34" s="16" t="s">
        <v>204</v>
      </c>
      <c r="B34" s="4">
        <v>0</v>
      </c>
      <c r="C34" s="4">
        <v>1000</v>
      </c>
      <c r="D34" s="4">
        <v>-1000</v>
      </c>
      <c r="E34" s="4">
        <v>-11600000</v>
      </c>
      <c r="F34" s="4">
        <f t="shared" si="0"/>
        <v>-1459060000</v>
      </c>
      <c r="R34" s="5">
        <v>0</v>
      </c>
      <c r="S34" s="4">
        <v>2260647</v>
      </c>
      <c r="T34" s="4">
        <f t="shared" si="2"/>
        <v>2641187</v>
      </c>
      <c r="U34" s="4">
        <f t="shared" si="3"/>
        <v>1572848</v>
      </c>
    </row>
    <row r="35" spans="1:21" x14ac:dyDescent="0.2">
      <c r="A35" s="16" t="s">
        <v>203</v>
      </c>
      <c r="B35" s="4">
        <v>0</v>
      </c>
      <c r="C35" s="4">
        <v>11300</v>
      </c>
      <c r="D35" s="4">
        <v>-11300</v>
      </c>
      <c r="E35" s="4">
        <v>-131230000</v>
      </c>
      <c r="F35" s="4">
        <f t="shared" si="0"/>
        <v>-1447460000</v>
      </c>
      <c r="R35" s="5">
        <v>-8.5000000000000006E-3</v>
      </c>
      <c r="S35" s="4">
        <v>2162426</v>
      </c>
      <c r="T35" s="4">
        <f t="shared" si="2"/>
        <v>1693480.5</v>
      </c>
      <c r="U35" s="4">
        <f t="shared" si="3"/>
        <v>1572848</v>
      </c>
    </row>
    <row r="36" spans="1:21" x14ac:dyDescent="0.2">
      <c r="A36" s="16" t="s">
        <v>202</v>
      </c>
      <c r="B36" s="4">
        <v>0</v>
      </c>
      <c r="C36" s="4">
        <v>40743</v>
      </c>
      <c r="D36" s="4">
        <v>-40743</v>
      </c>
      <c r="E36" s="4">
        <v>-477140000</v>
      </c>
      <c r="F36" s="4">
        <f t="shared" si="0"/>
        <v>-1316230000</v>
      </c>
      <c r="R36" s="5">
        <v>0.04</v>
      </c>
      <c r="S36" s="4">
        <v>2186943</v>
      </c>
      <c r="T36" s="4">
        <f t="shared" si="2"/>
        <v>2243234</v>
      </c>
      <c r="U36" s="4">
        <f t="shared" si="3"/>
        <v>1379411</v>
      </c>
    </row>
    <row r="37" spans="1:21" x14ac:dyDescent="0.2">
      <c r="A37" s="16" t="s">
        <v>201</v>
      </c>
      <c r="B37" s="4">
        <v>124600</v>
      </c>
      <c r="C37" s="4">
        <v>57</v>
      </c>
      <c r="D37" s="4">
        <v>124543</v>
      </c>
      <c r="E37" s="4">
        <v>1384760000</v>
      </c>
      <c r="F37" s="4">
        <f t="shared" si="0"/>
        <v>-839090000</v>
      </c>
      <c r="R37" s="5">
        <v>4.6600000000000003E-2</v>
      </c>
      <c r="S37" s="4">
        <v>2948248</v>
      </c>
      <c r="T37" s="4">
        <f t="shared" si="2"/>
        <v>2108808.5</v>
      </c>
      <c r="U37" s="4">
        <f t="shared" si="3"/>
        <v>1379411</v>
      </c>
    </row>
    <row r="38" spans="1:21" x14ac:dyDescent="0.2">
      <c r="A38" s="16" t="s">
        <v>200</v>
      </c>
      <c r="B38" s="4">
        <v>5100</v>
      </c>
      <c r="C38" s="4">
        <v>26100</v>
      </c>
      <c r="D38" s="4">
        <v>-21000</v>
      </c>
      <c r="E38" s="4">
        <v>-233030000</v>
      </c>
      <c r="F38" s="4">
        <f t="shared" si="0"/>
        <v>-2223850000</v>
      </c>
      <c r="R38" s="5">
        <v>-1.8200000000000001E-2</v>
      </c>
      <c r="S38" s="4">
        <v>1882056</v>
      </c>
      <c r="T38" s="4">
        <f t="shared" si="2"/>
        <v>1425657.5</v>
      </c>
      <c r="U38" s="4">
        <f t="shared" si="3"/>
        <v>1379411</v>
      </c>
    </row>
    <row r="39" spans="1:21" x14ac:dyDescent="0.2">
      <c r="A39" s="16" t="s">
        <v>199</v>
      </c>
      <c r="B39" s="4">
        <v>0</v>
      </c>
      <c r="C39" s="4">
        <v>59042</v>
      </c>
      <c r="D39" s="4">
        <v>-59042</v>
      </c>
      <c r="E39" s="4">
        <v>-649140000</v>
      </c>
      <c r="F39" s="4">
        <f t="shared" si="0"/>
        <v>-1990820000</v>
      </c>
      <c r="R39" s="5">
        <v>4.5999999999999999E-3</v>
      </c>
      <c r="S39" s="4">
        <v>1572848</v>
      </c>
      <c r="T39" s="4">
        <f t="shared" si="2"/>
        <v>1784891</v>
      </c>
      <c r="U39" s="4">
        <f t="shared" si="3"/>
        <v>1379411</v>
      </c>
    </row>
    <row r="40" spans="1:21" x14ac:dyDescent="0.2">
      <c r="A40" s="16" t="s">
        <v>198</v>
      </c>
      <c r="B40" s="4">
        <v>44100</v>
      </c>
      <c r="C40" s="4">
        <v>15513</v>
      </c>
      <c r="D40" s="4">
        <v>28587</v>
      </c>
      <c r="E40" s="4">
        <v>307410000</v>
      </c>
      <c r="F40" s="4">
        <f t="shared" si="0"/>
        <v>-1341680000</v>
      </c>
      <c r="R40" s="5">
        <v>3.32E-2</v>
      </c>
      <c r="S40" s="4">
        <v>2137118</v>
      </c>
      <c r="T40" s="4">
        <f t="shared" si="2"/>
        <v>1294507</v>
      </c>
      <c r="U40" s="4">
        <f t="shared" si="3"/>
        <v>1200018</v>
      </c>
    </row>
    <row r="41" spans="1:21" x14ac:dyDescent="0.2">
      <c r="A41" s="16" t="s">
        <v>197</v>
      </c>
      <c r="B41" s="4">
        <v>1000</v>
      </c>
      <c r="C41" s="4">
        <v>12500</v>
      </c>
      <c r="D41" s="4">
        <v>-11500</v>
      </c>
      <c r="E41" s="4">
        <v>-123400000</v>
      </c>
      <c r="F41" s="4">
        <f t="shared" si="0"/>
        <v>-1649090000</v>
      </c>
      <c r="R41" s="5">
        <v>1.9400000000000001E-2</v>
      </c>
      <c r="S41" s="4">
        <v>1379411</v>
      </c>
      <c r="T41" s="4">
        <f t="shared" si="2"/>
        <v>1577262</v>
      </c>
      <c r="U41" s="4">
        <f t="shared" si="3"/>
        <v>1200018</v>
      </c>
    </row>
    <row r="42" spans="1:21" x14ac:dyDescent="0.2">
      <c r="A42" s="16" t="s">
        <v>196</v>
      </c>
      <c r="B42" s="4">
        <v>47100</v>
      </c>
      <c r="C42" s="4">
        <v>41800</v>
      </c>
      <c r="D42" s="4">
        <v>5300</v>
      </c>
      <c r="E42" s="4">
        <v>57650000</v>
      </c>
      <c r="F42" s="4">
        <f t="shared" si="0"/>
        <v>-1525690000</v>
      </c>
      <c r="R42" s="5">
        <v>1.9799999999999998E-2</v>
      </c>
      <c r="S42" s="4">
        <v>2152360</v>
      </c>
      <c r="T42" s="4">
        <f t="shared" si="2"/>
        <v>2054528</v>
      </c>
      <c r="U42" s="4">
        <f t="shared" si="3"/>
        <v>1200018</v>
      </c>
    </row>
    <row r="43" spans="1:21" x14ac:dyDescent="0.2">
      <c r="A43" s="16" t="s">
        <v>195</v>
      </c>
      <c r="B43" s="4">
        <v>2700</v>
      </c>
      <c r="C43" s="4">
        <v>86400</v>
      </c>
      <c r="D43" s="4">
        <v>-83700</v>
      </c>
      <c r="E43" s="4">
        <v>-927790000</v>
      </c>
      <c r="F43" s="4">
        <f t="shared" si="0"/>
        <v>-1583340000</v>
      </c>
      <c r="R43" s="5">
        <v>-6.88E-2</v>
      </c>
      <c r="S43" s="4">
        <v>2515280</v>
      </c>
      <c r="T43" s="4">
        <f t="shared" si="2"/>
        <v>2513163.5</v>
      </c>
      <c r="U43" s="4">
        <f t="shared" si="3"/>
        <v>1200018</v>
      </c>
    </row>
    <row r="44" spans="1:21" x14ac:dyDescent="0.2">
      <c r="A44" s="16" t="s">
        <v>194</v>
      </c>
      <c r="B44" s="4">
        <v>32600</v>
      </c>
      <c r="C44" s="4">
        <v>0</v>
      </c>
      <c r="D44" s="4">
        <v>32600</v>
      </c>
      <c r="E44" s="4">
        <v>334980000</v>
      </c>
      <c r="F44" s="4">
        <f t="shared" si="0"/>
        <v>-655550000</v>
      </c>
      <c r="R44" s="5">
        <v>6.8699999999999997E-2</v>
      </c>
      <c r="S44" s="4">
        <v>3119948</v>
      </c>
      <c r="T44" s="4">
        <f t="shared" si="2"/>
        <v>1335766</v>
      </c>
      <c r="U44" s="4">
        <f t="shared" si="3"/>
        <v>1200018</v>
      </c>
    </row>
    <row r="45" spans="1:21" x14ac:dyDescent="0.2">
      <c r="A45" s="16" t="s">
        <v>193</v>
      </c>
      <c r="B45" s="4">
        <v>27000</v>
      </c>
      <c r="C45" s="4">
        <v>1800</v>
      </c>
      <c r="D45" s="4">
        <v>25200</v>
      </c>
      <c r="E45" s="4">
        <v>257240000</v>
      </c>
      <c r="F45" s="4">
        <f t="shared" si="0"/>
        <v>-990530000</v>
      </c>
      <c r="R45" s="5">
        <v>1.4999999999999999E-2</v>
      </c>
      <c r="S45" s="4">
        <v>1200018</v>
      </c>
      <c r="T45" s="4">
        <f t="shared" si="2"/>
        <v>1411779</v>
      </c>
      <c r="U45" s="4">
        <f t="shared" si="3"/>
        <v>1209603</v>
      </c>
    </row>
    <row r="46" spans="1:21" x14ac:dyDescent="0.2">
      <c r="A46" s="16" t="s">
        <v>192</v>
      </c>
      <c r="B46" s="4">
        <v>55900</v>
      </c>
      <c r="C46" s="4">
        <v>0</v>
      </c>
      <c r="D46" s="4">
        <v>55900</v>
      </c>
      <c r="E46" s="4">
        <v>566750000</v>
      </c>
      <c r="F46" s="4">
        <f t="shared" si="0"/>
        <v>-1247770000</v>
      </c>
      <c r="R46" s="5">
        <v>-4.8999999999999998E-3</v>
      </c>
      <c r="S46" s="4">
        <v>1538220</v>
      </c>
      <c r="T46" s="4">
        <f t="shared" si="2"/>
        <v>1528055.5</v>
      </c>
      <c r="U46" s="4">
        <f t="shared" si="3"/>
        <v>1002164</v>
      </c>
    </row>
    <row r="47" spans="1:21" x14ac:dyDescent="0.2">
      <c r="A47" s="16" t="s">
        <v>191</v>
      </c>
      <c r="B47" s="4">
        <v>0</v>
      </c>
      <c r="C47" s="4">
        <v>1000</v>
      </c>
      <c r="D47" s="4">
        <v>-1000</v>
      </c>
      <c r="E47" s="4">
        <v>-10350000</v>
      </c>
      <c r="F47" s="4">
        <f t="shared" si="0"/>
        <v>-1814520000</v>
      </c>
      <c r="R47" s="5">
        <v>-1.9400000000000001E-2</v>
      </c>
      <c r="S47" s="4">
        <v>2335561</v>
      </c>
      <c r="T47" s="4">
        <f t="shared" si="2"/>
        <v>1484316.5</v>
      </c>
      <c r="U47" s="4">
        <f t="shared" si="3"/>
        <v>1002164</v>
      </c>
    </row>
    <row r="48" spans="1:21" x14ac:dyDescent="0.2">
      <c r="A48" s="16" t="s">
        <v>190</v>
      </c>
      <c r="B48" s="4">
        <v>3400</v>
      </c>
      <c r="C48" s="4">
        <v>0</v>
      </c>
      <c r="D48" s="4">
        <v>3400</v>
      </c>
      <c r="E48" s="4">
        <v>35020000</v>
      </c>
      <c r="F48" s="4">
        <f t="shared" si="0"/>
        <v>-1804170000</v>
      </c>
      <c r="R48" s="5">
        <v>9.8999999999999991E-3</v>
      </c>
      <c r="S48" s="4">
        <v>1278467</v>
      </c>
      <c r="T48" s="4">
        <f t="shared" si="2"/>
        <v>1361881</v>
      </c>
      <c r="U48" s="4">
        <f t="shared" si="3"/>
        <v>1002164</v>
      </c>
    </row>
    <row r="49" spans="1:21" x14ac:dyDescent="0.2">
      <c r="A49" s="16" t="s">
        <v>189</v>
      </c>
      <c r="B49" s="4">
        <v>0</v>
      </c>
      <c r="C49" s="4">
        <v>19300</v>
      </c>
      <c r="D49" s="4">
        <v>-19300</v>
      </c>
      <c r="E49" s="4">
        <v>-198020000</v>
      </c>
      <c r="F49" s="4">
        <f t="shared" si="0"/>
        <v>-1839190000</v>
      </c>
      <c r="R49" s="5">
        <v>0.02</v>
      </c>
      <c r="S49" s="4">
        <v>1432664</v>
      </c>
      <c r="T49" s="4">
        <f t="shared" si="2"/>
        <v>1266591</v>
      </c>
      <c r="U49" s="4">
        <f t="shared" si="3"/>
        <v>1002164</v>
      </c>
    </row>
    <row r="50" spans="1:21" x14ac:dyDescent="0.2">
      <c r="A50" s="16" t="s">
        <v>188</v>
      </c>
      <c r="B50" s="4">
        <v>6200</v>
      </c>
      <c r="C50" s="4">
        <v>3200</v>
      </c>
      <c r="D50" s="4">
        <v>3000</v>
      </c>
      <c r="E50" s="4">
        <v>30440000</v>
      </c>
      <c r="F50" s="4">
        <f t="shared" si="0"/>
        <v>-1641170000</v>
      </c>
      <c r="R50" s="5">
        <v>1.5300000000000001E-2</v>
      </c>
      <c r="S50" s="4">
        <v>1209603</v>
      </c>
      <c r="T50" s="4">
        <f t="shared" si="2"/>
        <v>1373850</v>
      </c>
      <c r="U50" s="4">
        <f t="shared" si="3"/>
        <v>1002164</v>
      </c>
    </row>
    <row r="51" spans="1:21" x14ac:dyDescent="0.2">
      <c r="A51" s="16" t="s">
        <v>187</v>
      </c>
      <c r="B51" s="4">
        <v>38700</v>
      </c>
      <c r="C51" s="4">
        <v>61300</v>
      </c>
      <c r="D51" s="4">
        <v>-22600</v>
      </c>
      <c r="E51" s="4">
        <v>-225940000</v>
      </c>
      <c r="F51" s="4">
        <f t="shared" si="0"/>
        <v>-1671610000</v>
      </c>
      <c r="R51" s="5">
        <v>-5.0000000000000001E-3</v>
      </c>
      <c r="S51" s="4">
        <v>1002164</v>
      </c>
      <c r="T51" s="4">
        <f t="shared" si="2"/>
        <v>1620588</v>
      </c>
      <c r="U51" s="4">
        <f t="shared" si="3"/>
        <v>720550</v>
      </c>
    </row>
    <row r="52" spans="1:21" x14ac:dyDescent="0.2">
      <c r="A52" s="16" t="s">
        <v>186</v>
      </c>
      <c r="B52" s="4">
        <v>5200</v>
      </c>
      <c r="C52" s="4">
        <v>38200</v>
      </c>
      <c r="D52" s="4">
        <v>-33000</v>
      </c>
      <c r="E52" s="4">
        <v>-328410000</v>
      </c>
      <c r="F52" s="4">
        <f t="shared" si="0"/>
        <v>-1445670000</v>
      </c>
      <c r="R52" s="5">
        <v>-1.49E-2</v>
      </c>
      <c r="S52" s="4">
        <v>1593776</v>
      </c>
      <c r="T52" s="4">
        <f t="shared" si="2"/>
        <v>1876051</v>
      </c>
      <c r="U52" s="4">
        <f t="shared" si="3"/>
        <v>720550</v>
      </c>
    </row>
    <row r="53" spans="1:21" x14ac:dyDescent="0.2">
      <c r="A53" s="16" t="s">
        <v>185</v>
      </c>
      <c r="B53" s="4">
        <v>29900</v>
      </c>
      <c r="C53" s="4">
        <v>127700</v>
      </c>
      <c r="D53" s="4">
        <v>-97800</v>
      </c>
      <c r="E53" s="4">
        <v>-1004290000</v>
      </c>
      <c r="F53" s="4">
        <f t="shared" si="0"/>
        <v>-1117260000</v>
      </c>
      <c r="R53" s="5">
        <v>0</v>
      </c>
      <c r="S53" s="4">
        <v>1906379</v>
      </c>
      <c r="T53" s="4">
        <f t="shared" si="2"/>
        <v>2330154</v>
      </c>
      <c r="U53" s="4">
        <f t="shared" si="3"/>
        <v>720550</v>
      </c>
    </row>
    <row r="54" spans="1:21" x14ac:dyDescent="0.2">
      <c r="A54" s="16" t="s">
        <v>184</v>
      </c>
      <c r="B54" s="4">
        <v>45500</v>
      </c>
      <c r="C54" s="4">
        <v>63600</v>
      </c>
      <c r="D54" s="4">
        <v>-18100</v>
      </c>
      <c r="E54" s="4">
        <v>-164920000</v>
      </c>
      <c r="F54" s="4">
        <f t="shared" si="0"/>
        <v>-112970000</v>
      </c>
      <c r="R54" s="5">
        <v>6.2400000000000004E-2</v>
      </c>
      <c r="S54" s="4">
        <v>1471514</v>
      </c>
      <c r="T54" s="4">
        <f t="shared" si="2"/>
        <v>1329970.5</v>
      </c>
      <c r="U54" s="4">
        <f t="shared" si="3"/>
        <v>720550</v>
      </c>
    </row>
    <row r="55" spans="1:21" x14ac:dyDescent="0.2">
      <c r="A55" s="16" t="s">
        <v>183</v>
      </c>
      <c r="B55" s="4">
        <v>28000</v>
      </c>
      <c r="C55" s="4">
        <v>46400</v>
      </c>
      <c r="D55" s="4">
        <v>-18400</v>
      </c>
      <c r="E55" s="4">
        <v>-179840000</v>
      </c>
      <c r="F55" s="4">
        <f t="shared" si="0"/>
        <v>51950000</v>
      </c>
      <c r="R55" s="5">
        <v>6.4000000000000003E-3</v>
      </c>
      <c r="S55" s="4">
        <v>1285338</v>
      </c>
      <c r="T55" s="4">
        <f t="shared" si="2"/>
        <v>1405192.5</v>
      </c>
      <c r="U55" s="4">
        <f t="shared" si="3"/>
        <v>720550</v>
      </c>
    </row>
    <row r="56" spans="1:21" x14ac:dyDescent="0.2">
      <c r="A56" s="16" t="s">
        <v>182</v>
      </c>
      <c r="B56" s="4">
        <v>0</v>
      </c>
      <c r="C56" s="4">
        <v>74100</v>
      </c>
      <c r="D56" s="4">
        <v>-74100</v>
      </c>
      <c r="E56" s="4">
        <v>-696530000</v>
      </c>
      <c r="F56" s="4">
        <f t="shared" si="0"/>
        <v>231790000</v>
      </c>
      <c r="R56" s="5">
        <v>-5.1999999999999998E-3</v>
      </c>
      <c r="S56" s="4">
        <v>720550</v>
      </c>
      <c r="T56" s="4">
        <f t="shared" si="2"/>
        <v>1561457</v>
      </c>
      <c r="U56" s="4">
        <f t="shared" si="3"/>
        <v>1291098</v>
      </c>
    </row>
    <row r="57" spans="1:21" x14ac:dyDescent="0.2">
      <c r="A57" s="16" t="s">
        <v>181</v>
      </c>
      <c r="B57" s="4">
        <v>47200</v>
      </c>
      <c r="C57" s="4">
        <v>176600</v>
      </c>
      <c r="D57" s="4">
        <v>-129400</v>
      </c>
      <c r="E57" s="4">
        <v>-1223220000</v>
      </c>
      <c r="F57" s="4">
        <f t="shared" si="0"/>
        <v>928320000</v>
      </c>
      <c r="R57" s="5">
        <v>-1.04E-2</v>
      </c>
      <c r="S57" s="4">
        <v>1690166</v>
      </c>
      <c r="T57" s="4">
        <f t="shared" si="2"/>
        <v>2220122.5</v>
      </c>
      <c r="U57" s="4">
        <f t="shared" si="3"/>
        <v>1291098</v>
      </c>
    </row>
    <row r="58" spans="1:21" x14ac:dyDescent="0.2">
      <c r="A58" s="16" t="s">
        <v>180</v>
      </c>
      <c r="B58" s="4">
        <v>7100</v>
      </c>
      <c r="C58" s="4">
        <v>62800</v>
      </c>
      <c r="D58" s="4">
        <v>-55700</v>
      </c>
      <c r="E58" s="4">
        <v>-513290000</v>
      </c>
      <c r="F58" s="4">
        <f t="shared" si="0"/>
        <v>2151540000</v>
      </c>
      <c r="R58" s="5">
        <v>6.3500000000000001E-2</v>
      </c>
      <c r="S58" s="4">
        <v>1291098</v>
      </c>
      <c r="T58" s="4">
        <f t="shared" si="2"/>
        <v>2415891.5</v>
      </c>
      <c r="U58" s="4">
        <f t="shared" si="3"/>
        <v>1323579</v>
      </c>
    </row>
    <row r="59" spans="1:21" x14ac:dyDescent="0.2">
      <c r="A59" s="16" t="s">
        <v>179</v>
      </c>
      <c r="B59" s="4">
        <v>258500</v>
      </c>
      <c r="C59" s="4">
        <v>0</v>
      </c>
      <c r="D59" s="4">
        <v>258500</v>
      </c>
      <c r="E59" s="4">
        <v>2183260000</v>
      </c>
      <c r="F59" s="4">
        <f t="shared" si="0"/>
        <v>2664830000</v>
      </c>
      <c r="R59" s="5">
        <v>6.9099999999999995E-2</v>
      </c>
      <c r="S59" s="4">
        <v>1323579</v>
      </c>
      <c r="T59" s="4">
        <f t="shared" si="2"/>
        <v>3233296.5</v>
      </c>
      <c r="U59" s="4">
        <f t="shared" si="3"/>
        <v>1374603</v>
      </c>
    </row>
    <row r="60" spans="1:21" x14ac:dyDescent="0.2">
      <c r="A60" s="16" t="s">
        <v>178</v>
      </c>
      <c r="B60" s="4">
        <v>223840</v>
      </c>
      <c r="C60" s="4">
        <v>0</v>
      </c>
      <c r="D60" s="4">
        <v>223840</v>
      </c>
      <c r="E60" s="4">
        <v>1989920000</v>
      </c>
      <c r="F60" s="4">
        <f t="shared" si="0"/>
        <v>481570000</v>
      </c>
      <c r="R60" s="5">
        <v>-6.6600000000000006E-2</v>
      </c>
      <c r="S60" s="4">
        <v>1745536</v>
      </c>
      <c r="T60" s="4">
        <f t="shared" si="2"/>
        <v>2156677.5</v>
      </c>
      <c r="U60" s="4">
        <f t="shared" si="3"/>
        <v>1374603</v>
      </c>
    </row>
    <row r="61" spans="1:21" x14ac:dyDescent="0.2">
      <c r="A61" s="16" t="s">
        <v>177</v>
      </c>
      <c r="B61" s="4">
        <v>21840</v>
      </c>
      <c r="C61" s="4">
        <v>1000</v>
      </c>
      <c r="D61" s="4">
        <v>20840</v>
      </c>
      <c r="E61" s="4">
        <v>194430000</v>
      </c>
      <c r="F61" s="4">
        <f t="shared" si="0"/>
        <v>-1508350000</v>
      </c>
      <c r="R61" s="5">
        <v>-6.7299999999999999E-2</v>
      </c>
      <c r="S61" s="4">
        <v>1647400</v>
      </c>
      <c r="T61" s="4">
        <f t="shared" si="2"/>
        <v>2763211</v>
      </c>
      <c r="U61" s="4">
        <f t="shared" si="3"/>
        <v>1374603</v>
      </c>
    </row>
    <row r="62" spans="1:21" x14ac:dyDescent="0.2">
      <c r="A62" s="16" t="s">
        <v>176</v>
      </c>
      <c r="B62" s="4">
        <v>42900</v>
      </c>
      <c r="C62" s="4">
        <v>4400</v>
      </c>
      <c r="D62" s="4">
        <v>38500</v>
      </c>
      <c r="E62" s="4">
        <v>369240000</v>
      </c>
      <c r="F62" s="4">
        <f t="shared" si="0"/>
        <v>-1702780000</v>
      </c>
      <c r="R62" s="5">
        <v>-2.6200000000000001E-2</v>
      </c>
      <c r="S62" s="4">
        <v>1845723</v>
      </c>
      <c r="T62" s="4">
        <f t="shared" si="2"/>
        <v>2794283.5</v>
      </c>
      <c r="U62" s="4">
        <f t="shared" si="3"/>
        <v>1374603</v>
      </c>
    </row>
    <row r="63" spans="1:21" x14ac:dyDescent="0.2">
      <c r="A63" s="16" t="s">
        <v>175</v>
      </c>
      <c r="B63" s="4">
        <v>25650</v>
      </c>
      <c r="C63" s="4">
        <v>23100</v>
      </c>
      <c r="D63" s="4">
        <v>2550</v>
      </c>
      <c r="E63" s="4">
        <v>23900000</v>
      </c>
      <c r="F63" s="4">
        <f t="shared" si="0"/>
        <v>-2072020000</v>
      </c>
      <c r="R63" s="5">
        <v>-6.9400000000000003E-2</v>
      </c>
      <c r="S63" s="4">
        <v>3188794</v>
      </c>
      <c r="T63" s="4">
        <f t="shared" si="2"/>
        <v>2013028.5</v>
      </c>
      <c r="U63" s="4">
        <f t="shared" si="3"/>
        <v>1374603</v>
      </c>
    </row>
    <row r="64" spans="1:21" x14ac:dyDescent="0.2">
      <c r="A64" s="16" t="s">
        <v>174</v>
      </c>
      <c r="B64" s="4">
        <v>50</v>
      </c>
      <c r="C64" s="4">
        <v>41500</v>
      </c>
      <c r="D64" s="4">
        <v>-41450</v>
      </c>
      <c r="E64" s="4">
        <v>-451400000</v>
      </c>
      <c r="F64" s="4">
        <f t="shared" si="0"/>
        <v>-2095920000</v>
      </c>
      <c r="R64" s="5">
        <v>-2.29E-2</v>
      </c>
      <c r="S64" s="4">
        <v>1374603</v>
      </c>
      <c r="T64" s="4">
        <f t="shared" si="2"/>
        <v>2085658</v>
      </c>
      <c r="U64" s="4">
        <f t="shared" si="3"/>
        <v>1432748</v>
      </c>
    </row>
    <row r="65" spans="1:21" x14ac:dyDescent="0.2">
      <c r="A65" s="16" t="s">
        <v>173</v>
      </c>
      <c r="B65" s="4">
        <v>27730</v>
      </c>
      <c r="C65" s="4">
        <v>28600</v>
      </c>
      <c r="D65" s="4">
        <v>-870</v>
      </c>
      <c r="E65" s="4">
        <v>-10440000</v>
      </c>
      <c r="F65" s="4">
        <f t="shared" si="0"/>
        <v>-1644520000</v>
      </c>
      <c r="R65" s="5">
        <v>-2.6699999999999998E-2</v>
      </c>
      <c r="S65" s="4">
        <v>2089835</v>
      </c>
      <c r="T65" s="4">
        <f t="shared" si="2"/>
        <v>2498273.5</v>
      </c>
      <c r="U65" s="4">
        <f t="shared" si="3"/>
        <v>1432748</v>
      </c>
    </row>
    <row r="66" spans="1:21" x14ac:dyDescent="0.2">
      <c r="A66" s="16" t="s">
        <v>172</v>
      </c>
      <c r="B66" s="4">
        <v>1400</v>
      </c>
      <c r="C66" s="4">
        <v>113600</v>
      </c>
      <c r="D66" s="4">
        <v>-112200</v>
      </c>
      <c r="E66" s="4">
        <v>-1294790000</v>
      </c>
      <c r="F66" s="4">
        <f t="shared" si="0"/>
        <v>-1634080000</v>
      </c>
      <c r="R66" s="5">
        <v>-3.8599999999999995E-2</v>
      </c>
      <c r="S66" s="4">
        <v>1432748</v>
      </c>
      <c r="T66" s="4">
        <f t="shared" si="2"/>
        <v>2952287.5</v>
      </c>
      <c r="U66" s="4">
        <f t="shared" si="3"/>
        <v>2665955</v>
      </c>
    </row>
    <row r="67" spans="1:21" x14ac:dyDescent="0.2">
      <c r="A67" s="16" t="s">
        <v>171</v>
      </c>
      <c r="B67" s="4">
        <v>73215</v>
      </c>
      <c r="C67" s="4">
        <v>54100</v>
      </c>
      <c r="D67" s="4">
        <v>19115</v>
      </c>
      <c r="E67" s="4">
        <v>168530000</v>
      </c>
      <c r="F67" s="4">
        <f t="shared" si="0"/>
        <v>-339290000</v>
      </c>
      <c r="R67" s="5">
        <v>4.0199999999999993E-2</v>
      </c>
      <c r="S67" s="4">
        <v>3149147</v>
      </c>
      <c r="T67" s="4">
        <f t="shared" si="2"/>
        <v>2819528.5</v>
      </c>
      <c r="U67" s="4">
        <f t="shared" si="3"/>
        <v>2399773</v>
      </c>
    </row>
    <row r="68" spans="1:21" x14ac:dyDescent="0.2">
      <c r="A68" s="16" t="s">
        <v>170</v>
      </c>
      <c r="B68" s="4">
        <v>6530</v>
      </c>
      <c r="C68" s="4">
        <v>78800</v>
      </c>
      <c r="D68" s="4">
        <v>-72270</v>
      </c>
      <c r="E68" s="4">
        <v>-858320000</v>
      </c>
      <c r="F68" s="4">
        <f t="shared" si="0"/>
        <v>-507820000</v>
      </c>
      <c r="R68" s="5">
        <v>-6.6600000000000006E-2</v>
      </c>
      <c r="S68" s="4">
        <v>3508204</v>
      </c>
      <c r="T68" s="4">
        <f t="shared" si="2"/>
        <v>3384492.5</v>
      </c>
      <c r="U68" s="4">
        <f t="shared" si="3"/>
        <v>2399773</v>
      </c>
    </row>
    <row r="69" spans="1:21" x14ac:dyDescent="0.2">
      <c r="A69" s="16" t="s">
        <v>169</v>
      </c>
      <c r="B69" s="4">
        <v>16800</v>
      </c>
      <c r="C69" s="4">
        <v>78700</v>
      </c>
      <c r="D69" s="4">
        <v>-61900</v>
      </c>
      <c r="E69" s="4">
        <v>-792680000</v>
      </c>
      <c r="F69" s="4">
        <f t="shared" si="0"/>
        <v>350500000</v>
      </c>
      <c r="R69" s="5">
        <v>-6.6100000000000006E-2</v>
      </c>
      <c r="S69" s="4">
        <v>4721057</v>
      </c>
      <c r="T69" s="4">
        <f t="shared" si="2"/>
        <v>2459956</v>
      </c>
      <c r="U69" s="4">
        <f t="shared" si="3"/>
        <v>2081481</v>
      </c>
    </row>
    <row r="70" spans="1:21" x14ac:dyDescent="0.2">
      <c r="A70" s="16" t="s">
        <v>168</v>
      </c>
      <c r="B70" s="4">
        <v>28800</v>
      </c>
      <c r="C70" s="4">
        <v>52300</v>
      </c>
      <c r="D70" s="4">
        <v>-23500</v>
      </c>
      <c r="E70" s="4">
        <v>-329410000</v>
      </c>
      <c r="F70" s="4">
        <f t="shared" si="0"/>
        <v>1143180000</v>
      </c>
      <c r="R70" s="5">
        <v>-4.8099999999999997E-2</v>
      </c>
      <c r="S70" s="4">
        <v>2665955</v>
      </c>
      <c r="T70" s="4">
        <f t="shared" si="2"/>
        <v>3863033.5</v>
      </c>
      <c r="U70" s="4">
        <f t="shared" si="3"/>
        <v>2081481</v>
      </c>
    </row>
    <row r="71" spans="1:21" x14ac:dyDescent="0.2">
      <c r="A71" s="16" t="s">
        <v>167</v>
      </c>
      <c r="B71" s="4">
        <v>32400</v>
      </c>
      <c r="C71" s="4">
        <v>88300</v>
      </c>
      <c r="D71" s="4">
        <v>-55900</v>
      </c>
      <c r="E71" s="4">
        <v>-758950000</v>
      </c>
      <c r="F71" s="4">
        <f t="shared" si="0"/>
        <v>1472590000</v>
      </c>
      <c r="R71" s="5">
        <v>7.4999999999999997E-3</v>
      </c>
      <c r="S71" s="4">
        <v>3680699</v>
      </c>
      <c r="T71" s="4">
        <f>AVERAGE(S72,S81)</f>
        <v>3076006.5</v>
      </c>
      <c r="U71" s="4">
        <f t="shared" si="3"/>
        <v>2081481</v>
      </c>
    </row>
    <row r="72" spans="1:21" x14ac:dyDescent="0.2">
      <c r="A72" s="16" t="s">
        <v>166</v>
      </c>
      <c r="B72" s="4">
        <v>20600</v>
      </c>
      <c r="C72" s="4">
        <v>0</v>
      </c>
      <c r="D72" s="4">
        <v>20600</v>
      </c>
      <c r="E72" s="4">
        <v>271930000</v>
      </c>
      <c r="F72" s="4">
        <f t="shared" si="0"/>
        <v>2231540000</v>
      </c>
      <c r="R72" s="5">
        <v>1.1399999999999999E-2</v>
      </c>
      <c r="S72" s="4">
        <v>2399773</v>
      </c>
      <c r="U72" s="4">
        <f t="shared" si="3"/>
        <v>2081481</v>
      </c>
    </row>
    <row r="73" spans="1:21" x14ac:dyDescent="0.2">
      <c r="A73" s="16" t="s">
        <v>165</v>
      </c>
      <c r="B73" s="4">
        <v>20000</v>
      </c>
      <c r="C73" s="4">
        <v>51200</v>
      </c>
      <c r="D73" s="4">
        <v>-31200</v>
      </c>
      <c r="E73" s="4">
        <v>-418570000</v>
      </c>
      <c r="F73" s="4">
        <f t="shared" si="0"/>
        <v>1959610000</v>
      </c>
      <c r="R73" s="5">
        <v>-2.9300000000000003E-2</v>
      </c>
      <c r="S73" s="4">
        <v>2651454</v>
      </c>
      <c r="U73" s="4">
        <f t="shared" ref="U73:U75" si="4">MIN(S74:S78)</f>
        <v>2047928</v>
      </c>
    </row>
    <row r="74" spans="1:21" x14ac:dyDescent="0.2">
      <c r="A74" s="16" t="s">
        <v>164</v>
      </c>
      <c r="B74" s="4">
        <v>33600</v>
      </c>
      <c r="C74" s="4">
        <v>200</v>
      </c>
      <c r="D74" s="4">
        <v>33400</v>
      </c>
      <c r="E74" s="4">
        <v>446270000</v>
      </c>
      <c r="F74" s="4">
        <f t="shared" si="0"/>
        <v>2378180000</v>
      </c>
      <c r="R74" s="5">
        <v>1.8700000000000001E-2</v>
      </c>
      <c r="S74" s="4">
        <v>2081481</v>
      </c>
      <c r="U74" s="4">
        <f t="shared" si="4"/>
        <v>2047928</v>
      </c>
    </row>
    <row r="75" spans="1:21" x14ac:dyDescent="0.2">
      <c r="A75" s="16" t="s">
        <v>163</v>
      </c>
      <c r="B75" s="4">
        <v>17600</v>
      </c>
      <c r="C75" s="4">
        <v>2100</v>
      </c>
      <c r="D75" s="4">
        <v>15500</v>
      </c>
      <c r="E75" s="4">
        <v>213250000</v>
      </c>
      <c r="F75" s="4">
        <f t="shared" si="0"/>
        <v>1931910000</v>
      </c>
      <c r="R75" s="5">
        <v>-3.7000000000000002E-3</v>
      </c>
      <c r="S75" s="4">
        <v>3563799</v>
      </c>
      <c r="U75" s="4">
        <f t="shared" si="4"/>
        <v>2047928</v>
      </c>
    </row>
    <row r="76" spans="1:21" x14ac:dyDescent="0.2">
      <c r="A76" s="16" t="s">
        <v>162</v>
      </c>
      <c r="B76" s="4">
        <v>40200</v>
      </c>
      <c r="C76" s="4">
        <v>13800</v>
      </c>
      <c r="D76" s="4">
        <v>26400</v>
      </c>
      <c r="E76" s="4">
        <v>357000000</v>
      </c>
      <c r="F76" s="4">
        <f t="shared" si="0"/>
        <v>1718660000</v>
      </c>
      <c r="R76" s="5">
        <v>2.6800000000000001E-2</v>
      </c>
      <c r="S76" s="4">
        <v>2755428</v>
      </c>
      <c r="U76" s="4">
        <f>MIN(S77:S81)</f>
        <v>2047928</v>
      </c>
    </row>
    <row r="77" spans="1:21" x14ac:dyDescent="0.2">
      <c r="A77" s="16" t="s">
        <v>161</v>
      </c>
      <c r="B77" s="4">
        <v>19000</v>
      </c>
      <c r="C77" s="4">
        <v>41600</v>
      </c>
      <c r="D77" s="4">
        <v>-22600</v>
      </c>
      <c r="E77" s="4">
        <v>-289180000</v>
      </c>
      <c r="F77" s="4">
        <f t="shared" si="0"/>
        <v>1361660000</v>
      </c>
      <c r="R77" s="5">
        <v>1.95E-2</v>
      </c>
      <c r="S77" s="4">
        <v>2130853</v>
      </c>
    </row>
    <row r="78" spans="1:21" x14ac:dyDescent="0.2">
      <c r="A78" s="16" t="s">
        <v>160</v>
      </c>
      <c r="B78" s="4">
        <v>17400</v>
      </c>
      <c r="C78" s="4">
        <v>69600</v>
      </c>
      <c r="D78" s="4">
        <v>-52200</v>
      </c>
      <c r="E78" s="4">
        <v>-685060000</v>
      </c>
      <c r="F78" s="4">
        <f t="shared" si="0"/>
        <v>1650840000</v>
      </c>
      <c r="R78" s="5">
        <v>-7.7000000000000002E-3</v>
      </c>
      <c r="S78" s="4">
        <v>2047928</v>
      </c>
    </row>
    <row r="79" spans="1:21" x14ac:dyDescent="0.2">
      <c r="A79" s="16" t="s">
        <v>159</v>
      </c>
      <c r="B79" s="4">
        <v>84200</v>
      </c>
      <c r="C79" s="4">
        <v>17500</v>
      </c>
      <c r="D79" s="4">
        <v>66700</v>
      </c>
      <c r="E79" s="4">
        <v>869280000</v>
      </c>
      <c r="F79" s="4">
        <f t="shared" si="0"/>
        <v>2335900000</v>
      </c>
      <c r="R79" s="5">
        <v>3.1899999999999998E-2</v>
      </c>
      <c r="S79" s="4">
        <v>2253957</v>
      </c>
    </row>
    <row r="80" spans="1:21" x14ac:dyDescent="0.2">
      <c r="A80" s="16" t="s">
        <v>158</v>
      </c>
      <c r="B80" s="4">
        <v>22800</v>
      </c>
      <c r="C80" s="4">
        <v>90500</v>
      </c>
      <c r="D80" s="4">
        <v>-67700</v>
      </c>
      <c r="E80" s="4">
        <v>-873820000</v>
      </c>
      <c r="F80" s="4">
        <f>E80+F81</f>
        <v>1466620000</v>
      </c>
      <c r="R80" s="5">
        <v>-6.6900000000000001E-2</v>
      </c>
      <c r="S80" s="4">
        <v>4045368</v>
      </c>
    </row>
    <row r="81" spans="1:22" x14ac:dyDescent="0.2">
      <c r="A81" s="16" t="s">
        <v>157</v>
      </c>
      <c r="B81" s="4">
        <v>188700</v>
      </c>
      <c r="C81" s="4">
        <v>19000</v>
      </c>
      <c r="D81" s="4">
        <v>169700</v>
      </c>
      <c r="E81" s="4">
        <v>2340440000</v>
      </c>
      <c r="F81" s="4">
        <f>E81</f>
        <v>2340440000</v>
      </c>
      <c r="R81" s="5">
        <v>1.5100000000000001E-2</v>
      </c>
      <c r="S81" s="4">
        <v>3752240</v>
      </c>
    </row>
    <row r="82" spans="1:22" x14ac:dyDescent="0.2">
      <c r="A82" s="2"/>
      <c r="B82" s="4"/>
      <c r="C82" s="4"/>
      <c r="D82" s="4"/>
      <c r="E82" s="4"/>
      <c r="F82" s="4"/>
      <c r="G82" s="4"/>
      <c r="H82" s="4"/>
      <c r="I82" s="4"/>
      <c r="J82" s="4"/>
      <c r="K82" s="4"/>
      <c r="L82" s="4"/>
      <c r="M82" s="4"/>
      <c r="N82" s="4"/>
      <c r="O82" s="4"/>
      <c r="P82" s="4"/>
      <c r="Q82" s="4"/>
      <c r="R82" s="4"/>
      <c r="S82" s="4"/>
      <c r="T82" s="5"/>
      <c r="U82" s="5"/>
      <c r="V82" s="5"/>
    </row>
    <row r="83" spans="1:22" x14ac:dyDescent="0.2">
      <c r="A83" s="2"/>
      <c r="B83" s="4"/>
      <c r="C83" s="4"/>
      <c r="D83" s="4"/>
      <c r="E83" s="4"/>
      <c r="F83" s="4"/>
      <c r="G83" s="4"/>
      <c r="H83" s="4"/>
      <c r="I83" s="4"/>
      <c r="J83" s="4"/>
      <c r="K83" s="4"/>
      <c r="L83" s="4"/>
      <c r="M83" s="4"/>
      <c r="N83" s="4"/>
      <c r="O83" s="4"/>
      <c r="P83" s="4"/>
      <c r="Q83" s="4"/>
      <c r="R83" s="4"/>
      <c r="S83" s="4"/>
      <c r="T83" s="5"/>
      <c r="U83" s="5"/>
      <c r="V83" s="5"/>
    </row>
    <row r="84" spans="1:22" x14ac:dyDescent="0.2">
      <c r="A84" s="2"/>
      <c r="B84" s="4"/>
      <c r="C84" s="4"/>
      <c r="D84" s="4"/>
      <c r="E84" s="4"/>
      <c r="F84" s="4"/>
      <c r="G84" s="4"/>
      <c r="H84" s="4"/>
      <c r="I84" s="4"/>
      <c r="J84" s="4"/>
      <c r="K84" s="4"/>
      <c r="L84" s="4"/>
      <c r="M84" s="4"/>
      <c r="N84" s="4"/>
      <c r="O84" s="4"/>
      <c r="P84" s="4"/>
      <c r="Q84" s="4"/>
      <c r="R84" s="4"/>
      <c r="S84" s="4"/>
      <c r="T84" s="5"/>
      <c r="U84" s="5"/>
      <c r="V84" s="5"/>
    </row>
    <row r="85" spans="1:22" x14ac:dyDescent="0.2">
      <c r="A85" s="2"/>
      <c r="B85" s="4"/>
      <c r="C85" s="4"/>
      <c r="D85" s="4"/>
      <c r="E85" s="4"/>
      <c r="F85" s="4"/>
      <c r="G85" s="4"/>
      <c r="H85" s="4"/>
      <c r="I85" s="4"/>
      <c r="J85" s="4"/>
      <c r="K85" s="4"/>
      <c r="L85" s="4"/>
      <c r="M85" s="4"/>
      <c r="N85" s="4"/>
      <c r="O85" s="4"/>
      <c r="P85" s="4"/>
      <c r="Q85" s="4"/>
      <c r="R85" s="4"/>
      <c r="S85" s="4"/>
      <c r="T85" s="5"/>
      <c r="U85" s="5"/>
      <c r="V85" s="5"/>
    </row>
    <row r="86" spans="1:22" x14ac:dyDescent="0.2">
      <c r="A86" s="2"/>
      <c r="B86" s="4"/>
      <c r="C86" s="4"/>
      <c r="D86" s="4"/>
      <c r="E86" s="4"/>
      <c r="F86" s="4"/>
      <c r="G86" s="4"/>
      <c r="H86" s="4"/>
      <c r="I86" s="4"/>
      <c r="J86" s="4"/>
      <c r="K86" s="4"/>
      <c r="L86" s="4"/>
      <c r="M86" s="4"/>
      <c r="N86" s="4"/>
      <c r="O86" s="4"/>
      <c r="P86" s="4"/>
      <c r="Q86" s="4"/>
      <c r="R86" s="4"/>
      <c r="S86" s="4"/>
      <c r="T86" s="5"/>
      <c r="U86" s="5"/>
      <c r="V86" s="5"/>
    </row>
    <row r="87" spans="1:22" x14ac:dyDescent="0.2">
      <c r="A87" s="2"/>
      <c r="B87" s="4"/>
      <c r="C87" s="4"/>
      <c r="D87" s="4"/>
      <c r="E87" s="4"/>
      <c r="F87" s="4"/>
      <c r="G87" s="4"/>
      <c r="H87" s="4"/>
      <c r="I87" s="4"/>
      <c r="J87" s="4"/>
      <c r="K87" s="4"/>
      <c r="L87" s="4"/>
      <c r="M87" s="4"/>
      <c r="N87" s="4"/>
      <c r="O87" s="4"/>
      <c r="P87" s="4"/>
      <c r="Q87" s="4"/>
      <c r="R87" s="4"/>
      <c r="S87" s="4"/>
      <c r="T87" s="5"/>
      <c r="U87" s="5"/>
      <c r="V87" s="5"/>
    </row>
    <row r="88" spans="1:22" x14ac:dyDescent="0.2">
      <c r="A88" s="2"/>
      <c r="B88" s="4"/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5"/>
      <c r="U88" s="5"/>
      <c r="V88" s="5"/>
    </row>
    <row r="89" spans="1:22" x14ac:dyDescent="0.2">
      <c r="A89" s="2"/>
      <c r="B89" s="4"/>
      <c r="C89" s="4"/>
      <c r="D89" s="4"/>
      <c r="E89" s="4"/>
      <c r="F89" s="4"/>
      <c r="G89" s="4"/>
      <c r="H89" s="4"/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  <c r="T89" s="5"/>
      <c r="U89" s="5"/>
      <c r="V89" s="5"/>
    </row>
    <row r="90" spans="1:22" x14ac:dyDescent="0.2">
      <c r="A90" s="2"/>
      <c r="B90" s="4"/>
      <c r="C90" s="4"/>
      <c r="D90" s="4"/>
      <c r="E90" s="4"/>
      <c r="F90" s="4"/>
      <c r="G90" s="4"/>
      <c r="H90" s="4"/>
      <c r="I90" s="4"/>
      <c r="J90" s="4"/>
      <c r="K90" s="4"/>
      <c r="L90" s="4"/>
      <c r="M90" s="4"/>
      <c r="N90" s="4"/>
      <c r="O90" s="4"/>
      <c r="P90" s="4"/>
      <c r="Q90" s="4"/>
      <c r="R90" s="4"/>
      <c r="S90" s="4"/>
      <c r="T90" s="5"/>
      <c r="U90" s="5"/>
      <c r="V90" s="5"/>
    </row>
    <row r="91" spans="1:22" x14ac:dyDescent="0.2">
      <c r="A91" s="2"/>
      <c r="B91" s="4"/>
      <c r="C91" s="4"/>
      <c r="D91" s="4"/>
      <c r="E91" s="4"/>
      <c r="F91" s="4"/>
      <c r="G91" s="4"/>
      <c r="H91" s="4"/>
      <c r="I91" s="4"/>
      <c r="J91" s="4"/>
      <c r="K91" s="4"/>
      <c r="L91" s="4"/>
      <c r="M91" s="4"/>
      <c r="N91" s="4"/>
      <c r="O91" s="4"/>
      <c r="P91" s="4"/>
      <c r="Q91" s="4"/>
      <c r="R91" s="4"/>
      <c r="S91" s="4"/>
      <c r="T91" s="5"/>
      <c r="U91" s="5"/>
      <c r="V91" s="5"/>
    </row>
    <row r="92" spans="1:22" x14ac:dyDescent="0.2">
      <c r="A92" s="6"/>
      <c r="B92" s="4"/>
      <c r="C92" s="4"/>
      <c r="D92" s="4"/>
      <c r="E92" s="4"/>
      <c r="F92" s="4"/>
      <c r="G92" s="4"/>
      <c r="H92" s="4"/>
      <c r="I92" s="4"/>
      <c r="J92" s="4"/>
      <c r="K92" s="4"/>
      <c r="L92" s="4"/>
      <c r="M92" s="4"/>
      <c r="N92" s="4"/>
      <c r="O92" s="4"/>
      <c r="P92" s="4"/>
      <c r="Q92" s="4"/>
      <c r="R92" s="4"/>
      <c r="S92" s="4"/>
      <c r="T92" s="5"/>
      <c r="U92" s="5"/>
      <c r="V92" s="5"/>
    </row>
    <row r="93" spans="1:22" x14ac:dyDescent="0.2">
      <c r="A93" s="6"/>
      <c r="B93" s="4"/>
      <c r="C93" s="4"/>
      <c r="D93" s="4"/>
      <c r="E93" s="4"/>
      <c r="F93" s="4"/>
      <c r="G93" s="4"/>
      <c r="H93" s="4"/>
      <c r="I93" s="4"/>
      <c r="J93" s="4"/>
      <c r="K93" s="4"/>
      <c r="L93" s="4"/>
      <c r="M93" s="4"/>
      <c r="N93" s="4"/>
      <c r="O93" s="4"/>
      <c r="P93" s="4"/>
      <c r="Q93" s="4"/>
      <c r="R93" s="4"/>
      <c r="S93" s="4"/>
      <c r="T93" s="5"/>
      <c r="U93" s="5"/>
      <c r="V93" s="5"/>
    </row>
    <row r="94" spans="1:22" x14ac:dyDescent="0.2">
      <c r="A94" s="6"/>
      <c r="B94" s="4"/>
      <c r="C94" s="4"/>
      <c r="D94" s="4"/>
      <c r="E94" s="4"/>
      <c r="F94" s="4"/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5"/>
      <c r="U94" s="5"/>
      <c r="V94" s="5"/>
    </row>
    <row r="95" spans="1:22" x14ac:dyDescent="0.2">
      <c r="A95" s="6"/>
      <c r="B95" s="4"/>
      <c r="C95" s="4"/>
      <c r="D95" s="4"/>
      <c r="E95" s="4"/>
      <c r="F95" s="4"/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5"/>
      <c r="U95" s="5"/>
      <c r="V95" s="5"/>
    </row>
    <row r="96" spans="1:22" x14ac:dyDescent="0.2">
      <c r="A96" s="6"/>
      <c r="B96" s="4"/>
      <c r="C96" s="4"/>
      <c r="D96" s="4"/>
      <c r="E96" s="4"/>
      <c r="F96" s="4"/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5"/>
      <c r="U96" s="5"/>
      <c r="V96" s="5"/>
    </row>
    <row r="97" spans="1:22" x14ac:dyDescent="0.2">
      <c r="A97" s="6"/>
      <c r="B97" s="4"/>
      <c r="C97" s="4"/>
      <c r="D97" s="4"/>
      <c r="E97" s="4"/>
      <c r="F97" s="4"/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5"/>
      <c r="U97" s="5"/>
      <c r="V97" s="5"/>
    </row>
    <row r="98" spans="1:22" x14ac:dyDescent="0.2">
      <c r="A98" s="6"/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5"/>
      <c r="U98" s="5"/>
      <c r="V98" s="5"/>
    </row>
    <row r="99" spans="1:22" x14ac:dyDescent="0.2">
      <c r="A99" s="6"/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5"/>
      <c r="U99" s="5"/>
      <c r="V99" s="5"/>
    </row>
    <row r="100" spans="1:22" x14ac:dyDescent="0.2">
      <c r="A100" s="6"/>
      <c r="B100" s="4"/>
      <c r="C100" s="4"/>
      <c r="D100" s="4"/>
      <c r="E100" s="4"/>
      <c r="F100" s="4"/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5"/>
      <c r="U100" s="5"/>
      <c r="V100" s="5"/>
    </row>
    <row r="101" spans="1:22" x14ac:dyDescent="0.2">
      <c r="A101" s="6"/>
      <c r="B101" s="4"/>
      <c r="C101" s="4"/>
      <c r="D101" s="4"/>
      <c r="E101" s="4"/>
      <c r="F101" s="4"/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5"/>
      <c r="U101" s="5"/>
      <c r="V101" s="5"/>
    </row>
    <row r="102" spans="1:22" x14ac:dyDescent="0.2">
      <c r="A102" s="2"/>
      <c r="B102" s="4"/>
      <c r="C102" s="4"/>
      <c r="D102" s="4"/>
      <c r="E102" s="4"/>
      <c r="F102" s="4"/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5"/>
      <c r="U102" s="5"/>
      <c r="V102" s="5"/>
    </row>
    <row r="103" spans="1:22" x14ac:dyDescent="0.2">
      <c r="A103" s="2"/>
      <c r="B103" s="4"/>
      <c r="C103" s="4"/>
      <c r="D103" s="4"/>
      <c r="E103" s="4"/>
      <c r="F103" s="4"/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5"/>
      <c r="U103" s="5"/>
      <c r="V103" s="5"/>
    </row>
    <row r="104" spans="1:22" x14ac:dyDescent="0.2">
      <c r="A104" s="6"/>
      <c r="B104" s="4"/>
      <c r="C104" s="4"/>
      <c r="D104" s="4"/>
      <c r="E104" s="4"/>
      <c r="F104" s="4"/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5"/>
      <c r="U104" s="5"/>
      <c r="V104" s="5"/>
    </row>
    <row r="105" spans="1:22" x14ac:dyDescent="0.2">
      <c r="A105" s="6"/>
      <c r="B105" s="4"/>
      <c r="C105" s="4"/>
      <c r="D105" s="4"/>
      <c r="E105" s="4"/>
      <c r="F105" s="4"/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5"/>
      <c r="U105" s="5"/>
      <c r="V105" s="5"/>
    </row>
    <row r="106" spans="1:22" x14ac:dyDescent="0.2">
      <c r="A106" s="6"/>
      <c r="B106" s="4"/>
      <c r="C106" s="4"/>
      <c r="D106" s="4"/>
      <c r="E106" s="4"/>
      <c r="F106" s="4"/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5"/>
      <c r="U106" s="5"/>
      <c r="V106" s="5"/>
    </row>
    <row r="107" spans="1:22" x14ac:dyDescent="0.2">
      <c r="A107" s="6"/>
      <c r="B107" s="4"/>
      <c r="C107" s="4"/>
      <c r="D107" s="4"/>
      <c r="E107" s="4"/>
      <c r="F107" s="4"/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5"/>
      <c r="U107" s="5"/>
      <c r="V107" s="5"/>
    </row>
    <row r="108" spans="1:22" x14ac:dyDescent="0.2">
      <c r="A108" s="6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5"/>
      <c r="U108" s="5"/>
      <c r="V108" s="5"/>
    </row>
    <row r="109" spans="1:22" x14ac:dyDescent="0.2">
      <c r="A109" s="6"/>
      <c r="B109" s="4"/>
      <c r="C109" s="4"/>
      <c r="D109" s="4"/>
      <c r="E109" s="4"/>
      <c r="F109" s="4"/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5"/>
      <c r="U109" s="5"/>
      <c r="V109" s="5"/>
    </row>
    <row r="110" spans="1:22" x14ac:dyDescent="0.2">
      <c r="A110" s="6"/>
      <c r="B110" s="4"/>
      <c r="C110" s="4"/>
      <c r="D110" s="4"/>
      <c r="E110" s="4"/>
      <c r="F110" s="4"/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5"/>
      <c r="U110" s="5"/>
      <c r="V110" s="5"/>
    </row>
    <row r="111" spans="1:22" x14ac:dyDescent="0.2">
      <c r="A111" s="6"/>
      <c r="B111" s="4"/>
      <c r="C111" s="4"/>
      <c r="D111" s="4"/>
      <c r="E111" s="4"/>
      <c r="F111" s="4"/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5"/>
      <c r="U111" s="5"/>
      <c r="V111" s="5"/>
    </row>
    <row r="112" spans="1:22" x14ac:dyDescent="0.2">
      <c r="A112" s="6"/>
      <c r="B112" s="4"/>
      <c r="C112" s="4"/>
      <c r="D112" s="4"/>
      <c r="E112" s="4"/>
      <c r="F112" s="4"/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5"/>
      <c r="U112" s="5"/>
      <c r="V112" s="5"/>
    </row>
    <row r="113" spans="1:22" x14ac:dyDescent="0.2">
      <c r="A113" s="6"/>
      <c r="B113" s="4"/>
      <c r="C113" s="4"/>
      <c r="D113" s="4"/>
      <c r="E113" s="4"/>
      <c r="F113" s="4"/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5"/>
      <c r="U113" s="5"/>
      <c r="V113" s="5"/>
    </row>
    <row r="114" spans="1:22" x14ac:dyDescent="0.2">
      <c r="A114" s="6"/>
      <c r="B114" s="4"/>
      <c r="C114" s="4"/>
      <c r="D114" s="4"/>
      <c r="E114" s="4"/>
      <c r="F114" s="4"/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5"/>
      <c r="U114" s="5"/>
      <c r="V114" s="5"/>
    </row>
    <row r="115" spans="1:22" x14ac:dyDescent="0.2">
      <c r="A115" s="6"/>
      <c r="B115" s="4"/>
      <c r="C115" s="4"/>
      <c r="D115" s="4"/>
      <c r="E115" s="4"/>
      <c r="F115" s="4"/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5"/>
      <c r="U115" s="5"/>
      <c r="V115" s="5"/>
    </row>
    <row r="116" spans="1:22" x14ac:dyDescent="0.2">
      <c r="A116" s="6"/>
      <c r="B116" s="4"/>
      <c r="C116" s="4"/>
      <c r="D116" s="4"/>
      <c r="E116" s="4"/>
      <c r="F116" s="4"/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5"/>
      <c r="U116" s="5"/>
      <c r="V116" s="5"/>
    </row>
    <row r="117" spans="1:22" x14ac:dyDescent="0.2">
      <c r="A117" s="2"/>
      <c r="B117" s="4"/>
      <c r="C117" s="4"/>
      <c r="D117" s="4"/>
      <c r="E117" s="4"/>
      <c r="F117" s="4"/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5"/>
      <c r="U117" s="5"/>
      <c r="V117" s="5"/>
    </row>
    <row r="118" spans="1:22" x14ac:dyDescent="0.2">
      <c r="A118" s="2"/>
      <c r="B118" s="4"/>
      <c r="C118" s="4"/>
      <c r="D118" s="4"/>
      <c r="E118" s="4"/>
      <c r="F118" s="4"/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5"/>
      <c r="U118" s="5"/>
      <c r="V118" s="5"/>
    </row>
    <row r="119" spans="1:22" x14ac:dyDescent="0.2">
      <c r="A119" s="2"/>
      <c r="B119" s="4"/>
      <c r="C119" s="4"/>
      <c r="D119" s="4"/>
      <c r="E119" s="4"/>
      <c r="F119" s="4"/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5"/>
      <c r="U119" s="5"/>
      <c r="V119" s="5"/>
    </row>
    <row r="120" spans="1:22" x14ac:dyDescent="0.2">
      <c r="A120" s="2"/>
      <c r="B120" s="4"/>
      <c r="C120" s="4"/>
      <c r="D120" s="4"/>
      <c r="E120" s="4"/>
      <c r="F120" s="4"/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5"/>
      <c r="U120" s="5"/>
      <c r="V120" s="5"/>
    </row>
    <row r="121" spans="1:22" x14ac:dyDescent="0.2">
      <c r="A121" s="2"/>
      <c r="B121" s="4"/>
      <c r="C121" s="4"/>
      <c r="D121" s="4"/>
      <c r="E121" s="4"/>
      <c r="F121" s="4"/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5"/>
      <c r="U121" s="5"/>
      <c r="V121" s="5"/>
    </row>
    <row r="122" spans="1:22" x14ac:dyDescent="0.2">
      <c r="A122" s="2"/>
      <c r="B122" s="4"/>
      <c r="C122" s="4"/>
      <c r="D122" s="4"/>
      <c r="E122" s="4"/>
      <c r="F122" s="4"/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5"/>
      <c r="U122" s="5"/>
      <c r="V122" s="5"/>
    </row>
    <row r="123" spans="1:22" x14ac:dyDescent="0.2">
      <c r="A123" s="2"/>
      <c r="B123" s="4"/>
      <c r="C123" s="4"/>
      <c r="D123" s="4"/>
      <c r="E123" s="4"/>
      <c r="F123" s="4"/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5"/>
      <c r="U123" s="5"/>
      <c r="V123" s="5"/>
    </row>
    <row r="124" spans="1:22" x14ac:dyDescent="0.2">
      <c r="A124" s="2"/>
      <c r="B124" s="4"/>
      <c r="C124" s="4"/>
      <c r="D124" s="4"/>
      <c r="E124" s="4"/>
      <c r="F124" s="4"/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5"/>
      <c r="U124" s="5"/>
      <c r="V124" s="5"/>
    </row>
    <row r="125" spans="1:22" x14ac:dyDescent="0.2">
      <c r="A125" s="2"/>
      <c r="B125" s="4"/>
      <c r="C125" s="4"/>
      <c r="D125" s="4"/>
      <c r="E125" s="4"/>
      <c r="F125" s="4"/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5"/>
      <c r="U125" s="5"/>
      <c r="V125" s="5"/>
    </row>
    <row r="126" spans="1:22" x14ac:dyDescent="0.2">
      <c r="A126" s="2"/>
      <c r="B126" s="4"/>
      <c r="C126" s="4"/>
      <c r="D126" s="4"/>
      <c r="E126" s="4"/>
      <c r="F126" s="4"/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5"/>
      <c r="U126" s="5"/>
      <c r="V126" s="5"/>
    </row>
    <row r="127" spans="1:22" x14ac:dyDescent="0.2">
      <c r="A127" s="2"/>
      <c r="B127" s="4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5"/>
      <c r="U127" s="5"/>
      <c r="V127" s="5"/>
    </row>
    <row r="128" spans="1:22" x14ac:dyDescent="0.2">
      <c r="A128" s="2"/>
      <c r="B128" s="4"/>
      <c r="C128" s="4"/>
      <c r="D128" s="4"/>
      <c r="E128" s="4"/>
      <c r="F128" s="4"/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5"/>
      <c r="U128" s="5"/>
      <c r="V128" s="5"/>
    </row>
    <row r="129" spans="1:22" x14ac:dyDescent="0.2">
      <c r="A129" s="2"/>
      <c r="B129" s="4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5"/>
      <c r="U129" s="5"/>
      <c r="V129" s="5"/>
    </row>
    <row r="130" spans="1:22" x14ac:dyDescent="0.2">
      <c r="A130" s="2"/>
      <c r="B130" s="4"/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5"/>
      <c r="U130" s="5"/>
      <c r="V130" s="5"/>
    </row>
    <row r="131" spans="1:22" x14ac:dyDescent="0.2">
      <c r="A131" s="2"/>
      <c r="B131" s="4"/>
      <c r="C131" s="4"/>
      <c r="D131" s="4"/>
      <c r="E131" s="4"/>
      <c r="F131" s="4"/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5"/>
      <c r="U131" s="5"/>
      <c r="V131" s="5"/>
    </row>
    <row r="132" spans="1:22" x14ac:dyDescent="0.2">
      <c r="A132" s="2"/>
      <c r="B132" s="4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5"/>
      <c r="U132" s="5"/>
      <c r="V132" s="5"/>
    </row>
    <row r="133" spans="1:22" x14ac:dyDescent="0.2">
      <c r="A133" s="2"/>
      <c r="B133" s="4"/>
      <c r="C133" s="4"/>
      <c r="D133" s="4"/>
      <c r="E133" s="4"/>
      <c r="F133" s="4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5"/>
    </row>
    <row r="134" spans="1:22" x14ac:dyDescent="0.2">
      <c r="A134" s="2"/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8"/>
    </row>
    <row r="135" spans="1:22" x14ac:dyDescent="0.2">
      <c r="A135" s="2"/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8"/>
    </row>
    <row r="136" spans="1:22" x14ac:dyDescent="0.2">
      <c r="A136" s="2"/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8"/>
    </row>
    <row r="137" spans="1:22" x14ac:dyDescent="0.2">
      <c r="A137" s="6"/>
      <c r="B137" s="4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5"/>
      <c r="U137" s="5"/>
      <c r="V137" s="8"/>
    </row>
    <row r="138" spans="1:22" x14ac:dyDescent="0.2">
      <c r="A138" s="6"/>
      <c r="B138" s="4"/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5"/>
      <c r="U138" s="5"/>
      <c r="V138" s="8"/>
    </row>
    <row r="139" spans="1:22" x14ac:dyDescent="0.2">
      <c r="A139" s="6"/>
      <c r="B139" s="4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5"/>
      <c r="U139" s="5"/>
      <c r="V139" s="8"/>
    </row>
    <row r="140" spans="1:22" x14ac:dyDescent="0.2">
      <c r="A140" s="6"/>
      <c r="B140" s="4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5"/>
      <c r="U140" s="5"/>
      <c r="V140" s="8"/>
    </row>
    <row r="141" spans="1:22" x14ac:dyDescent="0.2">
      <c r="A141" s="6"/>
      <c r="B141" s="4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5"/>
      <c r="U141" s="5"/>
      <c r="V141" s="8"/>
    </row>
    <row r="142" spans="1:22" x14ac:dyDescent="0.2">
      <c r="A142" s="2"/>
      <c r="B142" s="4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5"/>
      <c r="U142" s="5"/>
      <c r="V142" s="8"/>
    </row>
    <row r="143" spans="1:22" x14ac:dyDescent="0.2">
      <c r="A143" s="2"/>
      <c r="B143" s="4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5"/>
      <c r="U143" s="5"/>
      <c r="V143" s="8"/>
    </row>
    <row r="144" spans="1:22" x14ac:dyDescent="0.2">
      <c r="A144" s="2"/>
      <c r="B144" s="4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5"/>
      <c r="U144" s="5"/>
      <c r="V144" s="8"/>
    </row>
    <row r="145" spans="1:22" x14ac:dyDescent="0.2">
      <c r="A145" s="2"/>
      <c r="B145" s="4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5"/>
      <c r="U145" s="5"/>
      <c r="V145" s="8"/>
    </row>
    <row r="146" spans="1:22" x14ac:dyDescent="0.2">
      <c r="A146" s="2"/>
      <c r="B146" s="4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5"/>
      <c r="U146" s="5"/>
      <c r="V146" s="8"/>
    </row>
    <row r="172" spans="1:3" x14ac:dyDescent="0.2">
      <c r="A172" t="e" cm="1">
        <f t="array" aca="1" ref="A172" ca="1">INDIRECT("'" &amp; E1 &amp; "'!$A$2:$A$66")</f>
        <v>#REF!</v>
      </c>
      <c r="B172" t="e" cm="1">
        <f t="array" aca="1" ref="B172" ca="1">INDIRECT("'" &amp; E1 &amp; "'!$B$2:$B$66")</f>
        <v>#REF!</v>
      </c>
      <c r="C172" t="e" cm="1">
        <f t="array" aca="1" ref="C172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E691B7-9852-F746-8782-8FF99E3D0379}">
  <sheetPr codeName="Sheet56"/>
  <dimension ref="A1:V172"/>
  <sheetViews>
    <sheetView workbookViewId="0">
      <pane ySplit="2" topLeftCell="A3" activePane="bottomLeft" state="frozen"/>
      <selection activeCell="N24" sqref="N24"/>
      <selection pane="bottomLeft" activeCell="N24" sqref="N24"/>
    </sheetView>
  </sheetViews>
  <sheetFormatPr baseColWidth="10" defaultRowHeight="16" x14ac:dyDescent="0.2"/>
  <cols>
    <col min="1" max="1" width="21.1640625" customWidth="1"/>
    <col min="2" max="2" width="14.1640625" customWidth="1"/>
    <col min="3" max="3" width="14.6640625" customWidth="1"/>
    <col min="4" max="4" width="16.33203125" customWidth="1"/>
    <col min="5" max="5" width="20.83203125" customWidth="1"/>
    <col min="6" max="6" width="21.5" customWidth="1"/>
    <col min="10" max="10" width="18.33203125" customWidth="1"/>
    <col min="11" max="11" width="16.6640625" customWidth="1"/>
    <col min="18" max="18" width="13" customWidth="1"/>
    <col min="19" max="19" width="17.33203125" customWidth="1"/>
  </cols>
  <sheetData>
    <row r="1" spans="1:22" x14ac:dyDescent="0.2">
      <c r="B1" s="72" t="s">
        <v>5</v>
      </c>
      <c r="C1" s="72"/>
      <c r="D1" s="72"/>
      <c r="E1" s="72"/>
      <c r="F1" s="72"/>
      <c r="G1" s="73" t="s">
        <v>6</v>
      </c>
      <c r="H1" s="73"/>
      <c r="I1" s="73"/>
      <c r="J1" s="73"/>
      <c r="K1" s="73"/>
      <c r="L1" s="74" t="s">
        <v>15</v>
      </c>
      <c r="M1" s="74"/>
      <c r="N1" s="74"/>
      <c r="O1" s="74"/>
      <c r="P1" s="74"/>
      <c r="Q1" s="74"/>
      <c r="R1" s="74"/>
      <c r="S1" s="74"/>
      <c r="T1" s="74"/>
      <c r="U1" s="74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235</v>
      </c>
      <c r="O2" s="1" t="s">
        <v>236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257</v>
      </c>
      <c r="U2" s="1" t="s">
        <v>258</v>
      </c>
      <c r="V2" s="1" t="s">
        <v>237</v>
      </c>
    </row>
    <row r="3" spans="1:22" x14ac:dyDescent="0.2">
      <c r="A3" s="16" t="s">
        <v>294</v>
      </c>
      <c r="B3" s="4">
        <v>22900</v>
      </c>
      <c r="C3" s="4">
        <v>3800</v>
      </c>
      <c r="D3" s="4">
        <v>19100</v>
      </c>
      <c r="E3" s="4">
        <v>386100000</v>
      </c>
      <c r="F3" s="4">
        <f t="shared" ref="F3:F63" si="0">E3+F4</f>
        <v>-22052525835</v>
      </c>
      <c r="K3">
        <f t="shared" ref="K3:K25" si="1">K4+J3</f>
        <v>-587000000</v>
      </c>
      <c r="L3" s="4">
        <v>534</v>
      </c>
      <c r="M3" s="4">
        <v>973</v>
      </c>
      <c r="N3" s="4">
        <v>29</v>
      </c>
      <c r="O3" s="4">
        <v>105</v>
      </c>
      <c r="P3" s="4">
        <v>655100</v>
      </c>
      <c r="Q3" s="4">
        <v>1753100</v>
      </c>
      <c r="R3" s="5">
        <v>2.5000000000000001E-3</v>
      </c>
      <c r="S3" s="4">
        <v>2410200</v>
      </c>
      <c r="T3" s="4">
        <f t="shared" ref="T3:T70" si="2">AVERAGE(S4,S13)</f>
        <v>3580665.5</v>
      </c>
      <c r="U3" s="4">
        <f t="shared" ref="U3:U72" si="3">MIN(S4:S8)</f>
        <v>2012413</v>
      </c>
      <c r="V3" s="5">
        <v>3.5900000000000001E-2</v>
      </c>
    </row>
    <row r="4" spans="1:22" x14ac:dyDescent="0.2">
      <c r="A4" s="16" t="s">
        <v>293</v>
      </c>
      <c r="B4" s="4">
        <v>15900</v>
      </c>
      <c r="C4" s="4">
        <v>15700</v>
      </c>
      <c r="D4" s="4">
        <v>200</v>
      </c>
      <c r="E4" s="4">
        <v>5680000</v>
      </c>
      <c r="F4" s="4">
        <f t="shared" si="0"/>
        <v>-22438625835</v>
      </c>
      <c r="K4">
        <f t="shared" si="1"/>
        <v>-587000000</v>
      </c>
      <c r="L4" s="4">
        <v>805</v>
      </c>
      <c r="M4" s="4">
        <v>1062</v>
      </c>
      <c r="N4" s="4">
        <v>59</v>
      </c>
      <c r="O4" s="4">
        <v>77</v>
      </c>
      <c r="P4" s="4">
        <v>1219300</v>
      </c>
      <c r="Q4" s="4">
        <v>1415500</v>
      </c>
      <c r="R4" s="5">
        <v>1.49E-2</v>
      </c>
      <c r="S4" s="4">
        <v>2931800</v>
      </c>
      <c r="T4" s="4">
        <f t="shared" si="2"/>
        <v>3279273.5</v>
      </c>
      <c r="U4" s="4">
        <f t="shared" si="3"/>
        <v>2012413</v>
      </c>
      <c r="V4" s="5">
        <v>2.8999999999999998E-2</v>
      </c>
    </row>
    <row r="5" spans="1:22" x14ac:dyDescent="0.2">
      <c r="A5" s="16" t="s">
        <v>292</v>
      </c>
      <c r="B5" s="4">
        <v>1000</v>
      </c>
      <c r="C5" s="4">
        <v>46700</v>
      </c>
      <c r="D5" s="4">
        <v>-45700</v>
      </c>
      <c r="E5" s="4">
        <v>-936390000</v>
      </c>
      <c r="F5" s="4">
        <f t="shared" si="0"/>
        <v>-22444305835</v>
      </c>
      <c r="K5">
        <f t="shared" si="1"/>
        <v>-587000000</v>
      </c>
      <c r="L5" s="4">
        <v>120</v>
      </c>
      <c r="M5" s="4">
        <v>438</v>
      </c>
      <c r="N5" s="4">
        <v>20</v>
      </c>
      <c r="O5" s="4">
        <v>35</v>
      </c>
      <c r="P5" s="4">
        <v>270000</v>
      </c>
      <c r="Q5" s="4">
        <v>803500</v>
      </c>
      <c r="R5" s="5">
        <v>6.9199999999999998E-2</v>
      </c>
      <c r="S5" s="4">
        <v>2012413</v>
      </c>
      <c r="T5" s="4">
        <f t="shared" si="2"/>
        <v>2109950.5</v>
      </c>
      <c r="U5" s="4">
        <f t="shared" si="3"/>
        <v>3001381</v>
      </c>
      <c r="V5" s="5">
        <v>7.4000000000000003E-3</v>
      </c>
    </row>
    <row r="6" spans="1:22" x14ac:dyDescent="0.2">
      <c r="A6" s="16" t="s">
        <v>291</v>
      </c>
      <c r="B6" s="4">
        <v>4510</v>
      </c>
      <c r="C6" s="4">
        <v>80000</v>
      </c>
      <c r="D6" s="4">
        <v>-75490</v>
      </c>
      <c r="E6" s="4">
        <v>-2142940000</v>
      </c>
      <c r="F6" s="4">
        <f t="shared" si="0"/>
        <v>-21507915835</v>
      </c>
      <c r="K6">
        <f t="shared" si="1"/>
        <v>-587000000</v>
      </c>
      <c r="L6" s="4">
        <v>1095</v>
      </c>
      <c r="M6" s="4">
        <v>1338</v>
      </c>
      <c r="N6" s="4">
        <v>75</v>
      </c>
      <c r="O6" s="4">
        <v>99</v>
      </c>
      <c r="P6" s="4">
        <v>1246800</v>
      </c>
      <c r="Q6" s="4">
        <v>1512100</v>
      </c>
      <c r="R6" s="5">
        <v>-5.1999999999999998E-3</v>
      </c>
      <c r="S6" s="4">
        <v>3672112</v>
      </c>
      <c r="T6" s="4">
        <f t="shared" si="2"/>
        <v>1767017.5</v>
      </c>
      <c r="U6" s="4">
        <f t="shared" si="3"/>
        <v>3001381</v>
      </c>
      <c r="V6" s="5">
        <v>2.4399999999999998E-2</v>
      </c>
    </row>
    <row r="7" spans="1:22" x14ac:dyDescent="0.2">
      <c r="A7" s="16" t="s">
        <v>288</v>
      </c>
      <c r="B7" s="4">
        <v>58300</v>
      </c>
      <c r="C7" s="4">
        <v>22050</v>
      </c>
      <c r="D7" s="4">
        <v>36250</v>
      </c>
      <c r="E7" s="4">
        <v>1079500000</v>
      </c>
      <c r="F7" s="4">
        <f t="shared" si="0"/>
        <v>-19364975835</v>
      </c>
      <c r="G7" s="4">
        <v>0</v>
      </c>
      <c r="H7" s="4">
        <v>0</v>
      </c>
      <c r="I7" s="4">
        <v>0</v>
      </c>
      <c r="J7" s="4">
        <v>-587000000</v>
      </c>
      <c r="K7">
        <f t="shared" si="1"/>
        <v>-587000000</v>
      </c>
      <c r="L7" s="4">
        <v>751</v>
      </c>
      <c r="M7" s="4">
        <v>1510</v>
      </c>
      <c r="N7" s="4">
        <v>55</v>
      </c>
      <c r="O7" s="4">
        <v>132</v>
      </c>
      <c r="P7" s="4">
        <v>1132400</v>
      </c>
      <c r="Q7" s="4">
        <v>1862000</v>
      </c>
      <c r="R7" s="5">
        <v>-2.7300000000000001E-2</v>
      </c>
      <c r="S7" s="4">
        <v>3001381</v>
      </c>
      <c r="T7" s="4">
        <f t="shared" si="2"/>
        <v>1902637</v>
      </c>
      <c r="U7" s="4">
        <f t="shared" si="3"/>
        <v>3384925</v>
      </c>
      <c r="V7" s="5">
        <v>4.0500000000000001E-2</v>
      </c>
    </row>
    <row r="8" spans="1:22" x14ac:dyDescent="0.2">
      <c r="A8" s="16" t="s">
        <v>287</v>
      </c>
      <c r="B8" s="4">
        <v>21000</v>
      </c>
      <c r="C8" s="4">
        <v>7600</v>
      </c>
      <c r="D8" s="4">
        <v>13400</v>
      </c>
      <c r="E8" s="4">
        <v>398770000</v>
      </c>
      <c r="F8" s="4">
        <f t="shared" si="0"/>
        <v>-20444475835</v>
      </c>
      <c r="K8">
        <f t="shared" si="1"/>
        <v>0</v>
      </c>
      <c r="L8" s="4">
        <v>947</v>
      </c>
      <c r="M8" s="4">
        <v>2036</v>
      </c>
      <c r="N8" s="4">
        <v>77</v>
      </c>
      <c r="O8" s="4">
        <v>159</v>
      </c>
      <c r="P8" s="4">
        <v>1132700</v>
      </c>
      <c r="Q8" s="4">
        <v>2301200</v>
      </c>
      <c r="R8" s="5">
        <v>-3.9300000000000002E-2</v>
      </c>
      <c r="S8" s="4">
        <v>3583242</v>
      </c>
      <c r="T8" s="4">
        <f t="shared" si="2"/>
        <v>1860907.5</v>
      </c>
      <c r="U8" s="4">
        <f t="shared" si="3"/>
        <v>3384925</v>
      </c>
      <c r="V8" s="5">
        <v>3.95E-2</v>
      </c>
    </row>
    <row r="9" spans="1:22" x14ac:dyDescent="0.2">
      <c r="A9" s="16" t="s">
        <v>286</v>
      </c>
      <c r="B9" s="4">
        <v>9300</v>
      </c>
      <c r="C9" s="4">
        <v>183176</v>
      </c>
      <c r="D9" s="4">
        <v>-173876</v>
      </c>
      <c r="E9" s="4">
        <v>-5344040000</v>
      </c>
      <c r="F9" s="4">
        <f t="shared" si="0"/>
        <v>-20843245835</v>
      </c>
      <c r="K9">
        <f t="shared" si="1"/>
        <v>0</v>
      </c>
      <c r="L9" s="4">
        <v>451</v>
      </c>
      <c r="M9" s="4">
        <v>1953</v>
      </c>
      <c r="N9" s="4">
        <v>31</v>
      </c>
      <c r="O9" s="4">
        <v>188</v>
      </c>
      <c r="P9" s="4">
        <v>460300</v>
      </c>
      <c r="Q9" s="4">
        <v>2914700</v>
      </c>
      <c r="R9" s="5">
        <v>-3.1699999999999999E-2</v>
      </c>
      <c r="S9" s="4">
        <v>3384925</v>
      </c>
      <c r="T9" s="4">
        <f t="shared" si="2"/>
        <v>3439804</v>
      </c>
      <c r="U9" s="4">
        <f t="shared" si="3"/>
        <v>4099600</v>
      </c>
      <c r="V9" s="5">
        <v>4.0899999999999999E-2</v>
      </c>
    </row>
    <row r="10" spans="1:22" x14ac:dyDescent="0.2">
      <c r="A10" s="16" t="s">
        <v>281</v>
      </c>
      <c r="B10" s="4">
        <v>12500</v>
      </c>
      <c r="C10" s="4">
        <v>11100</v>
      </c>
      <c r="D10" s="4">
        <v>1400</v>
      </c>
      <c r="E10" s="4">
        <v>45920000</v>
      </c>
      <c r="F10" s="4">
        <f t="shared" si="0"/>
        <v>-15499205835</v>
      </c>
      <c r="K10">
        <f t="shared" si="1"/>
        <v>0</v>
      </c>
      <c r="L10" s="4">
        <v>1025</v>
      </c>
      <c r="M10" s="4">
        <v>1361</v>
      </c>
      <c r="N10" s="4">
        <v>150</v>
      </c>
      <c r="O10" s="4">
        <v>204</v>
      </c>
      <c r="P10" s="4">
        <v>1843400</v>
      </c>
      <c r="Q10" s="4">
        <v>3064400</v>
      </c>
      <c r="R10" s="5">
        <v>0</v>
      </c>
      <c r="S10" s="4">
        <v>5089102</v>
      </c>
      <c r="T10" s="4">
        <f t="shared" si="2"/>
        <v>2630414.5</v>
      </c>
      <c r="U10" s="4">
        <f t="shared" si="3"/>
        <v>547789</v>
      </c>
      <c r="V10" s="5">
        <v>0.04</v>
      </c>
    </row>
    <row r="11" spans="1:22" x14ac:dyDescent="0.2">
      <c r="A11" s="16" t="s">
        <v>273</v>
      </c>
      <c r="B11" s="4">
        <v>65900</v>
      </c>
      <c r="C11" s="4">
        <v>158900</v>
      </c>
      <c r="D11" s="4">
        <v>-93000</v>
      </c>
      <c r="E11" s="4">
        <v>-2927180000</v>
      </c>
      <c r="F11" s="4">
        <f t="shared" si="0"/>
        <v>-15545125835</v>
      </c>
      <c r="K11">
        <f t="shared" si="1"/>
        <v>0</v>
      </c>
      <c r="L11" s="4">
        <v>460</v>
      </c>
      <c r="M11" s="4">
        <v>1355</v>
      </c>
      <c r="N11" s="4">
        <v>99</v>
      </c>
      <c r="O11" s="4">
        <v>214</v>
      </c>
      <c r="P11" s="4">
        <v>1197400</v>
      </c>
      <c r="Q11" s="4">
        <v>2777000</v>
      </c>
      <c r="R11" s="5">
        <v>-7.8000000000000005E-3</v>
      </c>
      <c r="S11" s="4">
        <v>4099600</v>
      </c>
      <c r="T11" s="4">
        <f t="shared" si="2"/>
        <v>2647145.5</v>
      </c>
      <c r="U11" s="4">
        <f t="shared" si="3"/>
        <v>532654</v>
      </c>
      <c r="V11" s="5">
        <v>2.52E-2</v>
      </c>
    </row>
    <row r="12" spans="1:22" x14ac:dyDescent="0.2">
      <c r="A12" s="16" t="s">
        <v>272</v>
      </c>
      <c r="B12" s="4">
        <v>78550</v>
      </c>
      <c r="C12" s="4">
        <v>5200</v>
      </c>
      <c r="D12" s="4">
        <v>73350</v>
      </c>
      <c r="E12" s="4">
        <v>2299390000</v>
      </c>
      <c r="F12" s="4">
        <f t="shared" si="0"/>
        <v>-12617945835</v>
      </c>
      <c r="K12">
        <f t="shared" si="1"/>
        <v>0</v>
      </c>
      <c r="L12" s="4">
        <v>842</v>
      </c>
      <c r="M12" s="4">
        <v>1801</v>
      </c>
      <c r="N12" s="4">
        <v>104</v>
      </c>
      <c r="O12" s="4">
        <v>206</v>
      </c>
      <c r="P12" s="4">
        <v>1345800</v>
      </c>
      <c r="Q12" s="4">
        <v>2692500</v>
      </c>
      <c r="R12" s="5">
        <v>1.6000000000000001E-3</v>
      </c>
      <c r="S12" s="4">
        <v>4249691</v>
      </c>
      <c r="T12" s="4">
        <f t="shared" si="2"/>
        <v>2246526.5</v>
      </c>
      <c r="U12" s="4">
        <f t="shared" si="3"/>
        <v>222032</v>
      </c>
      <c r="V12" s="5">
        <v>4.6199999999999998E-2</v>
      </c>
    </row>
    <row r="13" spans="1:22" x14ac:dyDescent="0.2">
      <c r="A13" s="16" t="s">
        <v>248</v>
      </c>
      <c r="B13" s="4">
        <v>1100</v>
      </c>
      <c r="C13" s="4">
        <v>21675</v>
      </c>
      <c r="D13" s="4">
        <v>-20575</v>
      </c>
      <c r="E13" s="4">
        <v>-646650000</v>
      </c>
      <c r="F13" s="4">
        <f t="shared" si="0"/>
        <v>-14917335835</v>
      </c>
      <c r="K13">
        <f t="shared" si="1"/>
        <v>0</v>
      </c>
      <c r="L13" s="4">
        <v>1013</v>
      </c>
      <c r="M13" s="4">
        <v>987</v>
      </c>
      <c r="N13" s="4">
        <v>149</v>
      </c>
      <c r="O13" s="4">
        <v>131</v>
      </c>
      <c r="P13" s="4">
        <v>1723900</v>
      </c>
      <c r="Q13" s="4">
        <v>1940000</v>
      </c>
      <c r="R13" s="5">
        <v>2.4300000000000002E-2</v>
      </c>
      <c r="S13" s="4">
        <v>4229531</v>
      </c>
      <c r="T13" s="4">
        <f t="shared" si="2"/>
        <v>2442482</v>
      </c>
      <c r="U13" s="4">
        <f t="shared" si="3"/>
        <v>222032</v>
      </c>
      <c r="V13" s="5">
        <v>2.69E-2</v>
      </c>
    </row>
    <row r="14" spans="1:22" x14ac:dyDescent="0.2">
      <c r="A14" s="16" t="s">
        <v>240</v>
      </c>
      <c r="B14" s="4">
        <v>42473</v>
      </c>
      <c r="C14" s="4">
        <v>85000</v>
      </c>
      <c r="D14" s="4">
        <v>-42527</v>
      </c>
      <c r="E14" s="4">
        <v>-1337780000</v>
      </c>
      <c r="F14" s="4">
        <f t="shared" si="0"/>
        <v>-14270685835</v>
      </c>
      <c r="K14">
        <f t="shared" si="1"/>
        <v>0</v>
      </c>
      <c r="L14" s="4">
        <v>1857</v>
      </c>
      <c r="M14" s="4">
        <v>875</v>
      </c>
      <c r="N14" s="4">
        <v>232</v>
      </c>
      <c r="O14" s="4">
        <v>91</v>
      </c>
      <c r="P14" s="4">
        <v>3013700</v>
      </c>
      <c r="Q14" s="4">
        <v>1382100</v>
      </c>
      <c r="R14" s="5">
        <v>6.7299999999999999E-2</v>
      </c>
      <c r="S14" s="4">
        <v>4546134</v>
      </c>
      <c r="T14" s="4">
        <f t="shared" si="2"/>
        <v>411963</v>
      </c>
      <c r="U14" s="4">
        <f t="shared" si="3"/>
        <v>222032</v>
      </c>
      <c r="V14" s="5">
        <v>5.6500000000000002E-2</v>
      </c>
    </row>
    <row r="15" spans="1:22" x14ac:dyDescent="0.2">
      <c r="A15" s="16" t="s">
        <v>239</v>
      </c>
      <c r="B15" s="4">
        <v>0</v>
      </c>
      <c r="C15" s="4">
        <v>2300</v>
      </c>
      <c r="D15" s="4">
        <v>-2300</v>
      </c>
      <c r="E15" s="4">
        <v>-66650000</v>
      </c>
      <c r="F15" s="4">
        <f t="shared" si="0"/>
        <v>-12932905835</v>
      </c>
      <c r="K15">
        <f t="shared" si="1"/>
        <v>0</v>
      </c>
      <c r="L15" s="4">
        <v>130</v>
      </c>
      <c r="M15" s="4">
        <v>254</v>
      </c>
      <c r="N15" s="4">
        <v>17</v>
      </c>
      <c r="O15" s="4">
        <v>22</v>
      </c>
      <c r="P15" s="4">
        <v>253400</v>
      </c>
      <c r="Q15" s="4">
        <v>287600</v>
      </c>
      <c r="R15" s="5">
        <v>5.1999999999999998E-3</v>
      </c>
      <c r="S15" s="4">
        <v>547789</v>
      </c>
      <c r="T15" s="4">
        <f t="shared" si="2"/>
        <v>361654</v>
      </c>
      <c r="U15" s="4">
        <f t="shared" si="3"/>
        <v>222032</v>
      </c>
      <c r="V15" s="5">
        <v>1.38E-2</v>
      </c>
    </row>
    <row r="16" spans="1:22" x14ac:dyDescent="0.2">
      <c r="A16" s="16" t="s">
        <v>238</v>
      </c>
      <c r="B16" s="4">
        <v>0</v>
      </c>
      <c r="C16" s="4">
        <v>3400</v>
      </c>
      <c r="D16" s="4">
        <v>-3400</v>
      </c>
      <c r="E16" s="4">
        <v>-99120000</v>
      </c>
      <c r="F16" s="4">
        <f t="shared" si="0"/>
        <v>-12866255835</v>
      </c>
      <c r="K16">
        <f t="shared" si="1"/>
        <v>0</v>
      </c>
      <c r="L16" s="4">
        <v>310</v>
      </c>
      <c r="M16" s="4">
        <v>229</v>
      </c>
      <c r="N16" s="4">
        <v>14</v>
      </c>
      <c r="O16" s="4">
        <v>20</v>
      </c>
      <c r="P16" s="4">
        <v>253700</v>
      </c>
      <c r="Q16" s="4">
        <v>232600</v>
      </c>
      <c r="R16" s="5">
        <v>-5.1000000000000004E-3</v>
      </c>
      <c r="S16" s="4">
        <v>532654</v>
      </c>
      <c r="T16" s="4">
        <f t="shared" si="2"/>
        <v>251660.5</v>
      </c>
      <c r="U16" s="4">
        <f t="shared" si="3"/>
        <v>222032</v>
      </c>
      <c r="V16" s="5">
        <v>3.8399999999999997E-2</v>
      </c>
    </row>
    <row r="17" spans="1:21" x14ac:dyDescent="0.2">
      <c r="A17" s="16" t="s">
        <v>234</v>
      </c>
      <c r="B17" s="4">
        <v>5000</v>
      </c>
      <c r="C17" s="4">
        <v>5000</v>
      </c>
      <c r="D17" s="4">
        <v>0</v>
      </c>
      <c r="E17" s="4">
        <v>0</v>
      </c>
      <c r="F17" s="4">
        <f t="shared" si="0"/>
        <v>-12767135835</v>
      </c>
      <c r="K17">
        <f t="shared" si="1"/>
        <v>0</v>
      </c>
      <c r="L17" s="4">
        <v>88</v>
      </c>
      <c r="M17" s="4">
        <v>158</v>
      </c>
      <c r="N17" s="4">
        <v>2</v>
      </c>
      <c r="O17" s="4">
        <v>7</v>
      </c>
      <c r="P17" s="4">
        <v>13300</v>
      </c>
      <c r="Q17" s="4">
        <v>21600</v>
      </c>
      <c r="R17" s="5">
        <v>-1.7000000000000001E-3</v>
      </c>
      <c r="S17" s="4">
        <v>222032</v>
      </c>
      <c r="T17" s="4">
        <f t="shared" si="2"/>
        <v>363334.5</v>
      </c>
      <c r="U17" s="4">
        <f t="shared" si="3"/>
        <v>263522</v>
      </c>
    </row>
    <row r="18" spans="1:21" x14ac:dyDescent="0.2">
      <c r="A18" s="16" t="s">
        <v>233</v>
      </c>
      <c r="B18" s="4">
        <v>1000</v>
      </c>
      <c r="C18" s="4">
        <v>0</v>
      </c>
      <c r="D18" s="4">
        <v>1000</v>
      </c>
      <c r="E18" s="4">
        <v>29180000</v>
      </c>
      <c r="F18" s="4">
        <f t="shared" si="0"/>
        <v>-12767135835</v>
      </c>
      <c r="K18">
        <f t="shared" si="1"/>
        <v>0</v>
      </c>
      <c r="L18" s="4"/>
      <c r="M18" s="4"/>
      <c r="N18" s="4"/>
      <c r="O18" s="4"/>
      <c r="P18" s="4">
        <v>93400</v>
      </c>
      <c r="Q18" s="4">
        <v>232100</v>
      </c>
      <c r="R18" s="5">
        <v>8.6999999999999994E-3</v>
      </c>
      <c r="S18" s="4">
        <v>336890</v>
      </c>
      <c r="T18" s="4">
        <f t="shared" si="2"/>
        <v>1138457.5</v>
      </c>
      <c r="U18" s="4">
        <f t="shared" si="3"/>
        <v>263522</v>
      </c>
    </row>
    <row r="19" spans="1:21" x14ac:dyDescent="0.2">
      <c r="A19" s="16" t="s">
        <v>232</v>
      </c>
      <c r="B19" s="4">
        <v>0</v>
      </c>
      <c r="C19" s="4">
        <v>12400</v>
      </c>
      <c r="D19" s="4">
        <v>-12400</v>
      </c>
      <c r="E19" s="4">
        <v>-362490000</v>
      </c>
      <c r="F19" s="4">
        <f t="shared" si="0"/>
        <v>-12796315835</v>
      </c>
      <c r="K19">
        <f t="shared" si="1"/>
        <v>0</v>
      </c>
      <c r="L19" s="4"/>
      <c r="M19" s="4"/>
      <c r="N19" s="4"/>
      <c r="O19" s="4"/>
      <c r="P19" s="4">
        <v>275800</v>
      </c>
      <c r="Q19" s="4">
        <v>1424200</v>
      </c>
      <c r="R19" s="5">
        <v>-1.5300000000000001E-2</v>
      </c>
      <c r="S19" s="4">
        <v>1790506</v>
      </c>
      <c r="T19" s="4">
        <f t="shared" si="2"/>
        <v>1681462.5</v>
      </c>
      <c r="U19" s="4">
        <f t="shared" si="3"/>
        <v>263522</v>
      </c>
    </row>
    <row r="20" spans="1:21" x14ac:dyDescent="0.2">
      <c r="A20" s="16" t="s">
        <v>231</v>
      </c>
      <c r="B20" s="4">
        <v>0</v>
      </c>
      <c r="C20" s="4">
        <v>19100</v>
      </c>
      <c r="D20" s="4">
        <v>-19100</v>
      </c>
      <c r="E20" s="4">
        <v>-567450000</v>
      </c>
      <c r="F20" s="4">
        <f t="shared" si="0"/>
        <v>-12433825835</v>
      </c>
      <c r="K20">
        <f t="shared" si="1"/>
        <v>0</v>
      </c>
      <c r="L20" s="4"/>
      <c r="M20" s="4"/>
      <c r="N20" s="4"/>
      <c r="O20" s="4"/>
      <c r="P20" s="4">
        <v>365500</v>
      </c>
      <c r="Q20" s="4">
        <v>674500</v>
      </c>
      <c r="R20" s="5">
        <v>-2.1700000000000001E-2</v>
      </c>
      <c r="S20" s="4">
        <v>1161229</v>
      </c>
      <c r="T20" s="4">
        <f t="shared" si="2"/>
        <v>1318971</v>
      </c>
      <c r="U20" s="4">
        <f t="shared" si="3"/>
        <v>190654</v>
      </c>
    </row>
    <row r="21" spans="1:21" x14ac:dyDescent="0.2">
      <c r="A21" s="16" t="s">
        <v>230</v>
      </c>
      <c r="B21" s="4">
        <v>7600</v>
      </c>
      <c r="C21" s="4">
        <v>650</v>
      </c>
      <c r="D21" s="4">
        <v>6950</v>
      </c>
      <c r="E21" s="4">
        <v>206760000</v>
      </c>
      <c r="F21" s="4">
        <f t="shared" si="0"/>
        <v>-11866375835</v>
      </c>
      <c r="K21">
        <f t="shared" si="1"/>
        <v>0</v>
      </c>
      <c r="L21" s="4"/>
      <c r="M21" s="4"/>
      <c r="N21" s="4"/>
      <c r="O21" s="4"/>
      <c r="P21" s="4">
        <v>609000</v>
      </c>
      <c r="Q21" s="4">
        <v>359000</v>
      </c>
      <c r="R21" s="5">
        <v>2.4E-2</v>
      </c>
      <c r="S21" s="4">
        <v>1044600</v>
      </c>
      <c r="T21" s="4">
        <f t="shared" si="2"/>
        <v>304372</v>
      </c>
      <c r="U21" s="4">
        <f t="shared" si="3"/>
        <v>190654</v>
      </c>
    </row>
    <row r="22" spans="1:21" x14ac:dyDescent="0.2">
      <c r="A22" s="16" t="s">
        <v>229</v>
      </c>
      <c r="B22" s="4">
        <v>0</v>
      </c>
      <c r="C22" s="4">
        <v>4</v>
      </c>
      <c r="D22" s="4">
        <v>-4</v>
      </c>
      <c r="E22" s="4">
        <v>-120000</v>
      </c>
      <c r="F22" s="4">
        <f t="shared" si="0"/>
        <v>-12073135835</v>
      </c>
      <c r="K22">
        <f t="shared" si="1"/>
        <v>0</v>
      </c>
      <c r="L22" s="4"/>
      <c r="M22" s="4"/>
      <c r="N22" s="4"/>
      <c r="O22" s="4"/>
      <c r="P22" s="4">
        <v>71300</v>
      </c>
      <c r="Q22" s="4">
        <v>172500</v>
      </c>
      <c r="R22" s="5">
        <v>-1.01E-2</v>
      </c>
      <c r="S22" s="4">
        <v>263522</v>
      </c>
      <c r="T22" s="4">
        <f t="shared" si="2"/>
        <v>489390.5</v>
      </c>
      <c r="U22" s="4">
        <f t="shared" si="3"/>
        <v>190654</v>
      </c>
    </row>
    <row r="23" spans="1:21" x14ac:dyDescent="0.2">
      <c r="A23" s="16" t="s">
        <v>228</v>
      </c>
      <c r="B23" s="4">
        <v>800</v>
      </c>
      <c r="C23" s="4">
        <v>6900</v>
      </c>
      <c r="D23" s="4">
        <v>-6100</v>
      </c>
      <c r="E23" s="4">
        <v>-179120000</v>
      </c>
      <c r="F23" s="4">
        <f t="shared" si="0"/>
        <v>-12073015835</v>
      </c>
      <c r="K23">
        <f t="shared" si="1"/>
        <v>0</v>
      </c>
      <c r="L23" s="4"/>
      <c r="M23" s="4"/>
      <c r="N23" s="4"/>
      <c r="O23" s="4"/>
      <c r="P23" s="4">
        <v>188400</v>
      </c>
      <c r="Q23" s="4">
        <v>137700</v>
      </c>
      <c r="R23" s="5">
        <v>1.03E-2</v>
      </c>
      <c r="S23" s="4">
        <v>338830</v>
      </c>
      <c r="T23" s="4">
        <f t="shared" si="2"/>
        <v>1029317</v>
      </c>
      <c r="U23" s="4">
        <f t="shared" si="3"/>
        <v>190654</v>
      </c>
    </row>
    <row r="24" spans="1:21" x14ac:dyDescent="0.2">
      <c r="A24" s="16" t="s">
        <v>222</v>
      </c>
      <c r="B24" s="4">
        <v>7800</v>
      </c>
      <c r="C24" s="4">
        <v>2000</v>
      </c>
      <c r="D24" s="4">
        <v>5800</v>
      </c>
      <c r="E24" s="4">
        <v>169970000</v>
      </c>
      <c r="F24" s="4">
        <f t="shared" si="0"/>
        <v>-11893895835</v>
      </c>
      <c r="K24">
        <f t="shared" si="1"/>
        <v>0</v>
      </c>
      <c r="L24" s="4"/>
      <c r="M24" s="4"/>
      <c r="N24" s="4"/>
      <c r="O24" s="4"/>
      <c r="P24" s="4">
        <v>142700</v>
      </c>
      <c r="Q24" s="4">
        <v>119400</v>
      </c>
      <c r="R24" s="5">
        <v>3.4999999999999996E-3</v>
      </c>
      <c r="S24" s="4">
        <v>276137</v>
      </c>
      <c r="T24" s="4">
        <f t="shared" si="2"/>
        <v>1938792</v>
      </c>
      <c r="U24" s="4">
        <f t="shared" si="3"/>
        <v>190654</v>
      </c>
    </row>
    <row r="25" spans="1:21" x14ac:dyDescent="0.2">
      <c r="A25" s="16" t="s">
        <v>213</v>
      </c>
      <c r="B25" s="4">
        <v>6800</v>
      </c>
      <c r="C25" s="4">
        <v>0</v>
      </c>
      <c r="D25" s="4">
        <v>6800</v>
      </c>
      <c r="E25" s="4">
        <v>195930000</v>
      </c>
      <c r="F25" s="4">
        <f t="shared" si="0"/>
        <v>-12063865835</v>
      </c>
      <c r="K25">
        <f t="shared" si="1"/>
        <v>0</v>
      </c>
      <c r="L25" s="4"/>
      <c r="M25" s="4"/>
      <c r="N25" s="4"/>
      <c r="O25" s="4"/>
      <c r="P25" s="4">
        <v>100200</v>
      </c>
      <c r="Q25" s="4">
        <v>79400</v>
      </c>
      <c r="R25" s="5">
        <v>1.2199999999999999E-2</v>
      </c>
      <c r="S25" s="4">
        <v>190654</v>
      </c>
      <c r="T25" s="4">
        <f t="shared" si="2"/>
        <v>525574.5</v>
      </c>
      <c r="U25" s="4">
        <f t="shared" si="3"/>
        <v>281289</v>
      </c>
    </row>
    <row r="26" spans="1:21" x14ac:dyDescent="0.2">
      <c r="A26" s="16" t="s">
        <v>212</v>
      </c>
      <c r="B26" s="4">
        <v>9900</v>
      </c>
      <c r="C26" s="4">
        <v>2300</v>
      </c>
      <c r="D26" s="4">
        <v>7600</v>
      </c>
      <c r="E26" s="4">
        <v>217750000</v>
      </c>
      <c r="F26" s="4">
        <f t="shared" si="0"/>
        <v>-12259795835</v>
      </c>
      <c r="K26">
        <f>K27+J26</f>
        <v>0</v>
      </c>
      <c r="L26" s="4"/>
      <c r="M26" s="4"/>
      <c r="N26" s="4"/>
      <c r="O26" s="4"/>
      <c r="P26" s="4">
        <v>67300</v>
      </c>
      <c r="Q26" s="4">
        <v>178200</v>
      </c>
      <c r="R26" s="5">
        <v>-1.03E-2</v>
      </c>
      <c r="S26" s="4">
        <v>281289</v>
      </c>
      <c r="T26" s="4">
        <f t="shared" si="2"/>
        <v>698026.5</v>
      </c>
      <c r="U26" s="4">
        <f t="shared" si="3"/>
        <v>345222</v>
      </c>
    </row>
    <row r="27" spans="1:21" x14ac:dyDescent="0.2">
      <c r="A27" s="16" t="s">
        <v>211</v>
      </c>
      <c r="B27" s="4">
        <v>9700</v>
      </c>
      <c r="C27" s="4">
        <v>300</v>
      </c>
      <c r="D27" s="4">
        <v>9400</v>
      </c>
      <c r="E27" s="4">
        <v>273100000</v>
      </c>
      <c r="F27" s="4">
        <f t="shared" si="0"/>
        <v>-12477545835</v>
      </c>
      <c r="K27">
        <f>J27+K29</f>
        <v>0</v>
      </c>
      <c r="R27" s="5">
        <v>-1.7000000000000001E-3</v>
      </c>
      <c r="S27" s="4">
        <v>389779</v>
      </c>
      <c r="T27" s="4">
        <f t="shared" si="2"/>
        <v>460320.5</v>
      </c>
      <c r="U27" s="4">
        <f t="shared" si="3"/>
        <v>345222</v>
      </c>
    </row>
    <row r="28" spans="1:21" x14ac:dyDescent="0.2">
      <c r="A28" s="16" t="s">
        <v>210</v>
      </c>
      <c r="B28" s="4">
        <v>0</v>
      </c>
      <c r="C28" s="4">
        <v>8800</v>
      </c>
      <c r="D28" s="4">
        <v>-8800</v>
      </c>
      <c r="E28" s="4">
        <v>-260920000</v>
      </c>
      <c r="F28" s="4">
        <f t="shared" si="0"/>
        <v>-12750645835</v>
      </c>
      <c r="L28" s="4"/>
      <c r="M28" s="4"/>
      <c r="N28" s="4"/>
      <c r="O28" s="4"/>
      <c r="P28" s="4">
        <v>73300</v>
      </c>
      <c r="Q28" s="4">
        <v>267800</v>
      </c>
      <c r="R28" s="5">
        <v>-2.0199999999999999E-2</v>
      </c>
      <c r="S28" s="4">
        <v>486409</v>
      </c>
      <c r="T28" s="4">
        <f t="shared" si="2"/>
        <v>1363657</v>
      </c>
      <c r="U28" s="4">
        <f t="shared" si="3"/>
        <v>345222</v>
      </c>
    </row>
    <row r="29" spans="1:21" x14ac:dyDescent="0.2">
      <c r="A29" s="16" t="s">
        <v>209</v>
      </c>
      <c r="B29" s="4">
        <v>300</v>
      </c>
      <c r="C29" s="4">
        <v>8000</v>
      </c>
      <c r="D29" s="4">
        <v>-7700</v>
      </c>
      <c r="E29" s="4">
        <v>-233850000</v>
      </c>
      <c r="F29" s="4">
        <f t="shared" si="0"/>
        <v>-12489725835</v>
      </c>
      <c r="K29">
        <f>J29</f>
        <v>0</v>
      </c>
      <c r="R29" s="5">
        <v>-0.01</v>
      </c>
      <c r="S29" s="4">
        <v>2201696</v>
      </c>
      <c r="T29" s="4">
        <f t="shared" si="2"/>
        <v>1128535</v>
      </c>
      <c r="U29" s="4">
        <f t="shared" si="3"/>
        <v>345222</v>
      </c>
    </row>
    <row r="30" spans="1:21" x14ac:dyDescent="0.2">
      <c r="A30" s="16" t="s">
        <v>208</v>
      </c>
      <c r="B30" s="4">
        <v>200</v>
      </c>
      <c r="C30" s="4">
        <v>4600</v>
      </c>
      <c r="D30" s="4">
        <v>-4400</v>
      </c>
      <c r="E30" s="4">
        <v>-131270000</v>
      </c>
      <c r="F30" s="4">
        <f t="shared" si="0"/>
        <v>-12255875835</v>
      </c>
      <c r="R30" s="5">
        <v>3.2799999999999996E-2</v>
      </c>
      <c r="S30" s="4">
        <v>1593342</v>
      </c>
      <c r="T30" s="4">
        <f t="shared" si="2"/>
        <v>508890</v>
      </c>
      <c r="U30" s="4">
        <f t="shared" si="3"/>
        <v>345222</v>
      </c>
    </row>
    <row r="31" spans="1:21" x14ac:dyDescent="0.2">
      <c r="A31" s="16" t="s">
        <v>207</v>
      </c>
      <c r="B31" s="4">
        <v>10500</v>
      </c>
      <c r="C31" s="4">
        <v>19800</v>
      </c>
      <c r="D31" s="4">
        <v>-9300</v>
      </c>
      <c r="E31" s="4">
        <v>-274740000</v>
      </c>
      <c r="F31" s="4">
        <f t="shared" si="0"/>
        <v>-12124605835</v>
      </c>
      <c r="R31" s="5">
        <v>-8.5000000000000006E-3</v>
      </c>
      <c r="S31" s="4">
        <v>345222</v>
      </c>
      <c r="T31" s="4">
        <f t="shared" si="2"/>
        <v>1127074.5</v>
      </c>
      <c r="U31" s="4">
        <f t="shared" si="3"/>
        <v>639951</v>
      </c>
    </row>
    <row r="32" spans="1:21" x14ac:dyDescent="0.2">
      <c r="A32" s="16" t="s">
        <v>206</v>
      </c>
      <c r="B32" s="4">
        <v>15600</v>
      </c>
      <c r="C32" s="4">
        <v>12900</v>
      </c>
      <c r="D32" s="4">
        <v>2700</v>
      </c>
      <c r="E32" s="4">
        <v>75500000</v>
      </c>
      <c r="F32" s="4">
        <f t="shared" si="0"/>
        <v>-11849865835</v>
      </c>
      <c r="R32" s="5">
        <v>-6.7000000000000002E-3</v>
      </c>
      <c r="S32" s="4">
        <v>639951</v>
      </c>
      <c r="T32" s="4">
        <f t="shared" si="2"/>
        <v>1689099</v>
      </c>
      <c r="U32" s="4">
        <f t="shared" si="3"/>
        <v>434232</v>
      </c>
    </row>
    <row r="33" spans="1:21" x14ac:dyDescent="0.2">
      <c r="A33" s="16" t="s">
        <v>205</v>
      </c>
      <c r="B33" s="4">
        <v>200</v>
      </c>
      <c r="C33" s="4">
        <v>17000</v>
      </c>
      <c r="D33" s="4">
        <v>-16800</v>
      </c>
      <c r="E33" s="4">
        <v>-501480000</v>
      </c>
      <c r="F33" s="4">
        <f t="shared" si="0"/>
        <v>-11925365835</v>
      </c>
      <c r="R33" s="5">
        <v>0</v>
      </c>
      <c r="S33" s="4">
        <v>1782497</v>
      </c>
      <c r="T33" s="4">
        <f t="shared" si="2"/>
        <v>2364368</v>
      </c>
      <c r="U33" s="4">
        <f t="shared" si="3"/>
        <v>434232</v>
      </c>
    </row>
    <row r="34" spans="1:21" x14ac:dyDescent="0.2">
      <c r="A34" s="16" t="s">
        <v>204</v>
      </c>
      <c r="B34" s="4">
        <v>9</v>
      </c>
      <c r="C34" s="4">
        <v>75600</v>
      </c>
      <c r="D34" s="4">
        <v>-75591</v>
      </c>
      <c r="E34" s="4">
        <v>-2226140000</v>
      </c>
      <c r="F34" s="4">
        <f t="shared" si="0"/>
        <v>-11423885835</v>
      </c>
      <c r="R34" s="5">
        <v>3.5099999999999999E-2</v>
      </c>
      <c r="S34" s="4">
        <v>3686930</v>
      </c>
      <c r="T34" s="4">
        <f t="shared" si="2"/>
        <v>1344060.5</v>
      </c>
      <c r="U34" s="4">
        <f t="shared" si="3"/>
        <v>434232</v>
      </c>
    </row>
    <row r="35" spans="1:21" x14ac:dyDescent="0.2">
      <c r="A35" s="16" t="s">
        <v>203</v>
      </c>
      <c r="B35" s="4">
        <v>0</v>
      </c>
      <c r="C35" s="4">
        <v>2800</v>
      </c>
      <c r="D35" s="4">
        <v>-2800</v>
      </c>
      <c r="E35" s="4">
        <v>-80210000</v>
      </c>
      <c r="F35" s="4">
        <f t="shared" si="0"/>
        <v>-9197745835</v>
      </c>
      <c r="R35" s="5">
        <v>0</v>
      </c>
      <c r="S35" s="4">
        <v>769860</v>
      </c>
      <c r="T35" s="4">
        <f t="shared" si="2"/>
        <v>2177014.5</v>
      </c>
      <c r="U35" s="4">
        <f t="shared" si="3"/>
        <v>434232</v>
      </c>
    </row>
    <row r="36" spans="1:21" x14ac:dyDescent="0.2">
      <c r="A36" s="16" t="s">
        <v>202</v>
      </c>
      <c r="B36" s="4">
        <v>8600</v>
      </c>
      <c r="C36" s="4">
        <v>140000</v>
      </c>
      <c r="D36" s="4">
        <v>-131400</v>
      </c>
      <c r="E36" s="4">
        <v>-3723230000</v>
      </c>
      <c r="F36" s="4">
        <f t="shared" si="0"/>
        <v>-9117535835</v>
      </c>
      <c r="R36" s="5">
        <v>2.8900000000000002E-2</v>
      </c>
      <c r="S36" s="4">
        <v>1006274</v>
      </c>
      <c r="T36" s="4">
        <f t="shared" si="2"/>
        <v>1610976.5</v>
      </c>
      <c r="U36" s="4">
        <f t="shared" si="3"/>
        <v>434232</v>
      </c>
    </row>
    <row r="37" spans="1:21" x14ac:dyDescent="0.2">
      <c r="A37" s="16" t="s">
        <v>201</v>
      </c>
      <c r="B37" s="4">
        <v>0</v>
      </c>
      <c r="C37" s="4">
        <v>1000</v>
      </c>
      <c r="D37" s="4">
        <v>-1000</v>
      </c>
      <c r="E37" s="4">
        <v>-27820000</v>
      </c>
      <c r="F37" s="4">
        <f t="shared" si="0"/>
        <v>-5394305835</v>
      </c>
      <c r="R37" s="5">
        <v>7.3000000000000001E-3</v>
      </c>
      <c r="S37" s="4">
        <v>434232</v>
      </c>
      <c r="T37" s="4">
        <f t="shared" si="2"/>
        <v>2007900</v>
      </c>
      <c r="U37" s="4">
        <f t="shared" si="3"/>
        <v>525618</v>
      </c>
    </row>
    <row r="38" spans="1:21" x14ac:dyDescent="0.2">
      <c r="A38" s="16" t="s">
        <v>200</v>
      </c>
      <c r="B38" s="4">
        <v>230</v>
      </c>
      <c r="C38" s="4">
        <v>29400</v>
      </c>
      <c r="D38" s="4">
        <v>-29170</v>
      </c>
      <c r="E38" s="4">
        <v>-804740000</v>
      </c>
      <c r="F38" s="4">
        <f t="shared" si="0"/>
        <v>-5366485835</v>
      </c>
      <c r="R38" s="5">
        <v>-1.2500000000000001E-2</v>
      </c>
      <c r="S38" s="4">
        <v>525618</v>
      </c>
      <c r="T38" s="4">
        <f t="shared" si="2"/>
        <v>1025671</v>
      </c>
      <c r="U38" s="4">
        <f t="shared" si="3"/>
        <v>663728</v>
      </c>
    </row>
    <row r="39" spans="1:21" x14ac:dyDescent="0.2">
      <c r="A39" s="16" t="s">
        <v>199</v>
      </c>
      <c r="B39" s="4">
        <v>100</v>
      </c>
      <c r="C39" s="4">
        <v>23000</v>
      </c>
      <c r="D39" s="4">
        <v>-22900</v>
      </c>
      <c r="E39" s="4">
        <v>-639620000</v>
      </c>
      <c r="F39" s="4">
        <f t="shared" si="0"/>
        <v>-4561745835</v>
      </c>
      <c r="R39" s="5">
        <v>-3.4999999999999996E-3</v>
      </c>
      <c r="S39" s="4">
        <v>663728</v>
      </c>
      <c r="T39" s="4">
        <f t="shared" si="2"/>
        <v>776980</v>
      </c>
      <c r="U39" s="4">
        <f t="shared" si="3"/>
        <v>672558</v>
      </c>
    </row>
    <row r="40" spans="1:21" x14ac:dyDescent="0.2">
      <c r="A40" s="16" t="s">
        <v>198</v>
      </c>
      <c r="B40" s="4">
        <v>2300</v>
      </c>
      <c r="C40" s="4">
        <v>1000</v>
      </c>
      <c r="D40" s="4">
        <v>1300</v>
      </c>
      <c r="E40" s="4">
        <v>35910000</v>
      </c>
      <c r="F40" s="4">
        <f t="shared" si="0"/>
        <v>-3922125835</v>
      </c>
      <c r="R40" s="5">
        <v>5.4000000000000003E-3</v>
      </c>
      <c r="S40" s="4">
        <v>672558</v>
      </c>
      <c r="T40" s="4">
        <f t="shared" si="2"/>
        <v>1740955.5</v>
      </c>
      <c r="U40" s="4">
        <f t="shared" si="3"/>
        <v>1041806</v>
      </c>
    </row>
    <row r="41" spans="1:21" x14ac:dyDescent="0.2">
      <c r="A41" s="16" t="s">
        <v>197</v>
      </c>
      <c r="B41" s="4">
        <v>200</v>
      </c>
      <c r="C41" s="4">
        <v>15000</v>
      </c>
      <c r="D41" s="4">
        <v>-14800</v>
      </c>
      <c r="E41" s="4">
        <v>-417370000</v>
      </c>
      <c r="F41" s="4">
        <f t="shared" si="0"/>
        <v>-3958035835</v>
      </c>
      <c r="R41" s="5">
        <v>1.2800000000000001E-2</v>
      </c>
      <c r="S41" s="4">
        <v>1614198</v>
      </c>
      <c r="T41" s="4">
        <f t="shared" si="2"/>
        <v>1173159.5</v>
      </c>
      <c r="U41" s="4">
        <f t="shared" si="3"/>
        <v>1041806</v>
      </c>
    </row>
    <row r="42" spans="1:21" x14ac:dyDescent="0.2">
      <c r="A42" s="16" t="s">
        <v>196</v>
      </c>
      <c r="B42" s="4">
        <v>102400</v>
      </c>
      <c r="C42" s="4">
        <v>14100</v>
      </c>
      <c r="D42" s="4">
        <v>88300</v>
      </c>
      <c r="E42" s="4">
        <v>2380540000</v>
      </c>
      <c r="F42" s="4">
        <f t="shared" si="0"/>
        <v>-3540665835</v>
      </c>
      <c r="R42" s="5">
        <v>-9.0000000000000011E-3</v>
      </c>
      <c r="S42" s="4">
        <v>1595701</v>
      </c>
      <c r="T42" s="4">
        <f t="shared" si="2"/>
        <v>1509840.5</v>
      </c>
      <c r="U42" s="4">
        <f t="shared" si="3"/>
        <v>1041806</v>
      </c>
    </row>
    <row r="43" spans="1:21" x14ac:dyDescent="0.2">
      <c r="A43" s="16" t="s">
        <v>195</v>
      </c>
      <c r="B43" s="4">
        <v>0</v>
      </c>
      <c r="C43" s="4">
        <v>0</v>
      </c>
      <c r="D43" s="4">
        <v>0</v>
      </c>
      <c r="E43" s="4">
        <v>0</v>
      </c>
      <c r="F43" s="4">
        <f t="shared" si="0"/>
        <v>-5921205835</v>
      </c>
      <c r="R43" s="5">
        <v>-6.8900000000000003E-2</v>
      </c>
      <c r="S43" s="4">
        <v>1041806</v>
      </c>
      <c r="T43" s="4">
        <f t="shared" si="2"/>
        <v>1867960</v>
      </c>
      <c r="U43" s="4">
        <f t="shared" si="3"/>
        <v>1387614</v>
      </c>
    </row>
    <row r="44" spans="1:21" x14ac:dyDescent="0.2">
      <c r="A44" s="16" t="s">
        <v>194</v>
      </c>
      <c r="B44" s="4">
        <v>1000</v>
      </c>
      <c r="C44" s="4">
        <v>11800</v>
      </c>
      <c r="D44" s="4">
        <v>-10800</v>
      </c>
      <c r="E44" s="4">
        <v>-323420000</v>
      </c>
      <c r="F44" s="4">
        <f t="shared" si="0"/>
        <v>-5921205835</v>
      </c>
      <c r="R44" s="5">
        <v>-1.6000000000000001E-3</v>
      </c>
      <c r="S44" s="4">
        <v>1918261</v>
      </c>
      <c r="T44" s="4">
        <f t="shared" si="2"/>
        <v>2000264</v>
      </c>
      <c r="U44" s="4">
        <f t="shared" si="3"/>
        <v>881402</v>
      </c>
    </row>
    <row r="45" spans="1:21" x14ac:dyDescent="0.2">
      <c r="A45" s="16" t="s">
        <v>193</v>
      </c>
      <c r="B45" s="4">
        <v>1000</v>
      </c>
      <c r="C45" s="4">
        <v>1100</v>
      </c>
      <c r="D45" s="4">
        <v>-100</v>
      </c>
      <c r="E45" s="4">
        <v>-2220000</v>
      </c>
      <c r="F45" s="4">
        <f t="shared" si="0"/>
        <v>-5597785835</v>
      </c>
      <c r="R45" s="5">
        <v>1.89E-2</v>
      </c>
      <c r="S45" s="4">
        <v>3347755</v>
      </c>
      <c r="T45" s="4">
        <f t="shared" si="2"/>
        <v>1572077.5</v>
      </c>
      <c r="U45" s="4">
        <f t="shared" si="3"/>
        <v>881402</v>
      </c>
    </row>
    <row r="46" spans="1:21" x14ac:dyDescent="0.2">
      <c r="A46" s="16" t="s">
        <v>192</v>
      </c>
      <c r="B46" s="4">
        <v>0</v>
      </c>
      <c r="C46" s="4">
        <v>3700</v>
      </c>
      <c r="D46" s="4">
        <v>-3700</v>
      </c>
      <c r="E46" s="4">
        <v>-106450000</v>
      </c>
      <c r="F46" s="4">
        <f t="shared" si="0"/>
        <v>-5595565835</v>
      </c>
      <c r="R46" s="5">
        <v>0.03</v>
      </c>
      <c r="S46" s="4">
        <v>2787721</v>
      </c>
      <c r="T46" s="4">
        <f t="shared" si="2"/>
        <v>1923597</v>
      </c>
      <c r="U46" s="4">
        <f t="shared" si="3"/>
        <v>750618</v>
      </c>
    </row>
    <row r="47" spans="1:21" x14ac:dyDescent="0.2">
      <c r="A47" s="16" t="s">
        <v>191</v>
      </c>
      <c r="B47" s="4">
        <v>13300</v>
      </c>
      <c r="C47" s="4">
        <v>0</v>
      </c>
      <c r="D47" s="4">
        <v>13300</v>
      </c>
      <c r="E47" s="4">
        <v>371870000</v>
      </c>
      <c r="F47" s="4">
        <f t="shared" si="0"/>
        <v>-5489115835</v>
      </c>
      <c r="R47" s="5">
        <v>1.9799999999999998E-2</v>
      </c>
      <c r="S47" s="4">
        <v>3490182</v>
      </c>
      <c r="T47" s="4">
        <f t="shared" si="2"/>
        <v>869492.5</v>
      </c>
      <c r="U47" s="4">
        <f t="shared" si="3"/>
        <v>750618</v>
      </c>
    </row>
    <row r="48" spans="1:21" x14ac:dyDescent="0.2">
      <c r="A48" s="16" t="s">
        <v>190</v>
      </c>
      <c r="B48" s="4">
        <v>0</v>
      </c>
      <c r="C48" s="4">
        <v>15800</v>
      </c>
      <c r="D48" s="4">
        <v>-15800</v>
      </c>
      <c r="E48" s="4">
        <v>-439520000</v>
      </c>
      <c r="F48" s="4">
        <f t="shared" si="0"/>
        <v>-5860985835</v>
      </c>
      <c r="R48" s="5">
        <v>5.5000000000000005E-3</v>
      </c>
      <c r="S48" s="4">
        <v>1387614</v>
      </c>
      <c r="T48" s="4">
        <f t="shared" si="2"/>
        <v>815614</v>
      </c>
      <c r="U48" s="4">
        <f t="shared" si="3"/>
        <v>750618</v>
      </c>
    </row>
    <row r="49" spans="1:21" x14ac:dyDescent="0.2">
      <c r="A49" s="16" t="s">
        <v>189</v>
      </c>
      <c r="B49" s="4">
        <v>0</v>
      </c>
      <c r="C49" s="4">
        <v>19000</v>
      </c>
      <c r="D49" s="4">
        <v>-19000</v>
      </c>
      <c r="E49" s="4">
        <v>-532840000</v>
      </c>
      <c r="F49" s="4">
        <f t="shared" si="0"/>
        <v>-5421465835</v>
      </c>
      <c r="R49" s="5">
        <v>7.3000000000000001E-3</v>
      </c>
      <c r="S49" s="4">
        <v>881402</v>
      </c>
      <c r="T49" s="4">
        <f t="shared" si="2"/>
        <v>1365253</v>
      </c>
      <c r="U49" s="4">
        <f t="shared" si="3"/>
        <v>652773</v>
      </c>
    </row>
    <row r="50" spans="1:21" x14ac:dyDescent="0.2">
      <c r="A50" s="16" t="s">
        <v>188</v>
      </c>
      <c r="B50" s="4">
        <v>22300</v>
      </c>
      <c r="C50" s="4">
        <v>37100</v>
      </c>
      <c r="D50" s="4">
        <v>-14800</v>
      </c>
      <c r="E50" s="4">
        <v>-409220000</v>
      </c>
      <c r="F50" s="4">
        <f t="shared" si="0"/>
        <v>-4888625835</v>
      </c>
      <c r="R50" s="5">
        <v>1.67E-2</v>
      </c>
      <c r="S50" s="4">
        <v>1867713</v>
      </c>
      <c r="T50" s="4">
        <f t="shared" si="2"/>
        <v>798986.5</v>
      </c>
      <c r="U50" s="4">
        <f t="shared" si="3"/>
        <v>356434</v>
      </c>
    </row>
    <row r="51" spans="1:21" x14ac:dyDescent="0.2">
      <c r="A51" s="16" t="s">
        <v>187</v>
      </c>
      <c r="B51" s="4">
        <v>20900</v>
      </c>
      <c r="C51" s="4">
        <v>8400</v>
      </c>
      <c r="D51" s="4">
        <v>12500</v>
      </c>
      <c r="E51" s="4">
        <v>344060000</v>
      </c>
      <c r="F51" s="4">
        <f t="shared" si="0"/>
        <v>-4479405835</v>
      </c>
      <c r="R51" s="5">
        <v>1.5100000000000001E-2</v>
      </c>
      <c r="S51" s="4">
        <v>750618</v>
      </c>
      <c r="T51" s="4">
        <f t="shared" si="2"/>
        <v>1208866</v>
      </c>
      <c r="U51" s="4">
        <f t="shared" si="3"/>
        <v>356434</v>
      </c>
    </row>
    <row r="52" spans="1:21" x14ac:dyDescent="0.2">
      <c r="A52" s="16" t="s">
        <v>186</v>
      </c>
      <c r="B52" s="4">
        <v>3400</v>
      </c>
      <c r="C52" s="4">
        <v>200700</v>
      </c>
      <c r="D52" s="4">
        <v>-197300</v>
      </c>
      <c r="E52" s="4">
        <v>-5409800000</v>
      </c>
      <c r="F52" s="4">
        <f t="shared" si="0"/>
        <v>-4823465835</v>
      </c>
      <c r="R52" s="5">
        <v>-3.7000000000000002E-3</v>
      </c>
      <c r="S52" s="4">
        <v>1977875</v>
      </c>
      <c r="T52" s="4">
        <f t="shared" si="2"/>
        <v>1463687</v>
      </c>
      <c r="U52" s="4">
        <f t="shared" si="3"/>
        <v>351371</v>
      </c>
    </row>
    <row r="53" spans="1:21" x14ac:dyDescent="0.2">
      <c r="A53" s="16" t="s">
        <v>185</v>
      </c>
      <c r="B53" s="4">
        <v>57500</v>
      </c>
      <c r="C53" s="4">
        <v>10500</v>
      </c>
      <c r="D53" s="4">
        <v>47000</v>
      </c>
      <c r="E53" s="4">
        <v>1222740000</v>
      </c>
      <c r="F53" s="4">
        <f t="shared" si="0"/>
        <v>586334165</v>
      </c>
      <c r="R53" s="5">
        <v>7.0099999999999996E-2</v>
      </c>
      <c r="S53" s="4">
        <v>1817659</v>
      </c>
      <c r="T53" s="4">
        <f t="shared" si="2"/>
        <v>1041798.5</v>
      </c>
      <c r="U53" s="4">
        <f t="shared" si="3"/>
        <v>351371</v>
      </c>
    </row>
    <row r="54" spans="1:21" x14ac:dyDescent="0.2">
      <c r="A54" s="16" t="s">
        <v>184</v>
      </c>
      <c r="B54" s="4">
        <v>19600</v>
      </c>
      <c r="C54" s="4">
        <v>2228</v>
      </c>
      <c r="D54" s="4">
        <v>17372</v>
      </c>
      <c r="E54" s="4">
        <v>427200000</v>
      </c>
      <c r="F54" s="4">
        <f t="shared" si="0"/>
        <v>-636405835</v>
      </c>
      <c r="R54" s="5">
        <v>2.46E-2</v>
      </c>
      <c r="S54" s="4">
        <v>652773</v>
      </c>
      <c r="T54" s="4">
        <f t="shared" si="2"/>
        <v>529991</v>
      </c>
      <c r="U54" s="4">
        <f t="shared" si="3"/>
        <v>351371</v>
      </c>
    </row>
    <row r="55" spans="1:21" x14ac:dyDescent="0.2">
      <c r="A55" s="16" t="s">
        <v>183</v>
      </c>
      <c r="B55" s="4">
        <v>0</v>
      </c>
      <c r="C55" s="4">
        <v>7500</v>
      </c>
      <c r="D55" s="4">
        <v>-7500</v>
      </c>
      <c r="E55" s="4">
        <v>-183360000</v>
      </c>
      <c r="F55" s="4">
        <f t="shared" si="0"/>
        <v>-1063605835</v>
      </c>
      <c r="R55" s="5">
        <v>-2E-3</v>
      </c>
      <c r="S55" s="4">
        <v>356434</v>
      </c>
      <c r="T55" s="4">
        <f t="shared" si="2"/>
        <v>348051.5</v>
      </c>
      <c r="U55" s="4">
        <f t="shared" si="3"/>
        <v>351371</v>
      </c>
    </row>
    <row r="56" spans="1:21" x14ac:dyDescent="0.2">
      <c r="A56" s="16" t="s">
        <v>182</v>
      </c>
      <c r="B56" s="4">
        <v>100</v>
      </c>
      <c r="C56" s="4">
        <v>8500</v>
      </c>
      <c r="D56" s="4">
        <v>-8400</v>
      </c>
      <c r="E56" s="4">
        <v>-205720000</v>
      </c>
      <c r="F56" s="4">
        <f t="shared" si="0"/>
        <v>-880245835</v>
      </c>
      <c r="R56" s="5">
        <v>-6.0000000000000001E-3</v>
      </c>
      <c r="S56" s="4">
        <v>357012</v>
      </c>
      <c r="T56" s="4">
        <f t="shared" si="2"/>
        <v>357404.5</v>
      </c>
      <c r="U56" s="4">
        <f t="shared" si="3"/>
        <v>351371</v>
      </c>
    </row>
    <row r="57" spans="1:21" x14ac:dyDescent="0.2">
      <c r="A57" s="16" t="s">
        <v>181</v>
      </c>
      <c r="B57" s="4">
        <v>0</v>
      </c>
      <c r="C57" s="4">
        <v>77700</v>
      </c>
      <c r="D57" s="4">
        <v>-77700</v>
      </c>
      <c r="E57" s="4">
        <v>-1915120000</v>
      </c>
      <c r="F57" s="4">
        <f t="shared" si="0"/>
        <v>-674525835</v>
      </c>
      <c r="R57" s="5">
        <v>-2.3799999999999998E-2</v>
      </c>
      <c r="S57" s="4">
        <v>351371</v>
      </c>
      <c r="T57" s="4">
        <f t="shared" si="2"/>
        <v>858878</v>
      </c>
      <c r="U57" s="4">
        <f t="shared" si="3"/>
        <v>439857</v>
      </c>
    </row>
    <row r="58" spans="1:21" x14ac:dyDescent="0.2">
      <c r="A58" s="16" t="s">
        <v>180</v>
      </c>
      <c r="B58" s="4">
        <v>24100</v>
      </c>
      <c r="C58" s="4">
        <v>1321</v>
      </c>
      <c r="D58" s="4">
        <v>22779</v>
      </c>
      <c r="E58" s="4">
        <v>559340000</v>
      </c>
      <c r="F58" s="4">
        <f t="shared" si="0"/>
        <v>1240594165</v>
      </c>
      <c r="R58" s="5">
        <v>2.86E-2</v>
      </c>
      <c r="S58" s="4">
        <v>749826</v>
      </c>
      <c r="T58" s="4">
        <f t="shared" si="2"/>
        <v>840804</v>
      </c>
      <c r="U58" s="4">
        <f t="shared" si="3"/>
        <v>439857</v>
      </c>
    </row>
    <row r="59" spans="1:21" x14ac:dyDescent="0.2">
      <c r="A59" s="16" t="s">
        <v>179</v>
      </c>
      <c r="B59" s="4">
        <v>7700</v>
      </c>
      <c r="C59" s="4">
        <v>600</v>
      </c>
      <c r="D59" s="4">
        <v>7100</v>
      </c>
      <c r="E59" s="4">
        <v>165520000</v>
      </c>
      <c r="F59" s="4">
        <f t="shared" si="0"/>
        <v>681254165</v>
      </c>
      <c r="R59" s="5">
        <v>4.2599999999999999E-2</v>
      </c>
      <c r="S59" s="4">
        <v>862793</v>
      </c>
      <c r="T59" s="4">
        <f t="shared" si="2"/>
        <v>1112798</v>
      </c>
      <c r="U59" s="4">
        <f t="shared" si="3"/>
        <v>439857</v>
      </c>
    </row>
    <row r="60" spans="1:21" x14ac:dyDescent="0.2">
      <c r="A60" s="16" t="s">
        <v>178</v>
      </c>
      <c r="B60" s="4">
        <v>47600</v>
      </c>
      <c r="C60" s="4">
        <v>0</v>
      </c>
      <c r="D60" s="4">
        <v>47600</v>
      </c>
      <c r="E60" s="4">
        <v>1134471725</v>
      </c>
      <c r="F60" s="4">
        <f t="shared" si="0"/>
        <v>515734165</v>
      </c>
      <c r="R60" s="5">
        <v>-5.2400000000000002E-2</v>
      </c>
      <c r="S60" s="4">
        <v>847355</v>
      </c>
      <c r="T60" s="4">
        <f t="shared" si="2"/>
        <v>507658</v>
      </c>
      <c r="U60" s="4">
        <f t="shared" si="3"/>
        <v>339091</v>
      </c>
    </row>
    <row r="61" spans="1:21" x14ac:dyDescent="0.2">
      <c r="A61" s="16" t="s">
        <v>177</v>
      </c>
      <c r="B61" s="4">
        <v>4400</v>
      </c>
      <c r="C61" s="4">
        <v>1900</v>
      </c>
      <c r="D61" s="4">
        <v>2500</v>
      </c>
      <c r="E61" s="4">
        <v>60310000</v>
      </c>
      <c r="F61" s="4">
        <f t="shared" si="0"/>
        <v>-618737560</v>
      </c>
      <c r="R61" s="5">
        <v>-4.0000000000000001E-3</v>
      </c>
      <c r="S61" s="4">
        <v>439857</v>
      </c>
      <c r="T61" s="4">
        <f t="shared" si="2"/>
        <v>845354.5</v>
      </c>
      <c r="U61" s="4">
        <f t="shared" si="3"/>
        <v>339091</v>
      </c>
    </row>
    <row r="62" spans="1:21" x14ac:dyDescent="0.2">
      <c r="A62" s="16" t="s">
        <v>176</v>
      </c>
      <c r="B62" s="4">
        <v>0</v>
      </c>
      <c r="C62" s="4">
        <v>1310</v>
      </c>
      <c r="D62" s="4">
        <v>-1310</v>
      </c>
      <c r="E62" s="4">
        <v>-31837560</v>
      </c>
      <c r="F62" s="4">
        <f t="shared" si="0"/>
        <v>-679047560</v>
      </c>
      <c r="R62" s="5">
        <v>2.2599999999999999E-2</v>
      </c>
      <c r="S62" s="4">
        <v>1109715</v>
      </c>
      <c r="T62" s="4">
        <f t="shared" si="2"/>
        <v>994805.5</v>
      </c>
      <c r="U62" s="4">
        <f t="shared" si="3"/>
        <v>339091</v>
      </c>
    </row>
    <row r="63" spans="1:21" x14ac:dyDescent="0.2">
      <c r="A63" s="16" t="s">
        <v>175</v>
      </c>
      <c r="B63" s="4">
        <v>2200</v>
      </c>
      <c r="C63" s="4">
        <v>500</v>
      </c>
      <c r="D63" s="4">
        <v>1700</v>
      </c>
      <c r="E63" s="4">
        <v>40410000</v>
      </c>
      <c r="F63" s="4">
        <f t="shared" si="0"/>
        <v>-647210000</v>
      </c>
      <c r="R63" s="5">
        <v>-5.62E-2</v>
      </c>
      <c r="S63" s="4">
        <v>1430824</v>
      </c>
      <c r="T63" s="4">
        <f t="shared" si="2"/>
        <v>719331.5</v>
      </c>
      <c r="U63" s="4">
        <f t="shared" si="3"/>
        <v>339091</v>
      </c>
    </row>
    <row r="64" spans="1:21" x14ac:dyDescent="0.2">
      <c r="A64" s="16" t="s">
        <v>174</v>
      </c>
      <c r="B64" s="4">
        <v>0</v>
      </c>
      <c r="C64" s="4">
        <v>200</v>
      </c>
      <c r="D64" s="4">
        <v>-200</v>
      </c>
      <c r="E64" s="4">
        <v>-5180000</v>
      </c>
      <c r="F64" s="4">
        <f t="shared" ref="F64:F79" si="4">E64+F65</f>
        <v>-687620000</v>
      </c>
      <c r="R64" s="5">
        <v>5.8999999999999999E-3</v>
      </c>
      <c r="S64" s="4">
        <v>703548</v>
      </c>
      <c r="T64" s="4">
        <f t="shared" si="2"/>
        <v>374454.5</v>
      </c>
      <c r="U64" s="4">
        <f t="shared" si="3"/>
        <v>339091</v>
      </c>
    </row>
    <row r="65" spans="1:21" x14ac:dyDescent="0.2">
      <c r="A65" s="16" t="s">
        <v>173</v>
      </c>
      <c r="B65" s="4">
        <v>19400</v>
      </c>
      <c r="C65" s="4">
        <v>1110</v>
      </c>
      <c r="D65" s="4">
        <v>18290</v>
      </c>
      <c r="E65" s="4">
        <v>470990000</v>
      </c>
      <c r="F65" s="4">
        <f t="shared" si="4"/>
        <v>-682440000</v>
      </c>
      <c r="R65" s="5">
        <v>0</v>
      </c>
      <c r="S65" s="4">
        <v>339091</v>
      </c>
      <c r="T65" s="4">
        <f t="shared" si="2"/>
        <v>670131</v>
      </c>
      <c r="U65" s="4">
        <f t="shared" si="3"/>
        <v>363438</v>
      </c>
    </row>
    <row r="66" spans="1:21" x14ac:dyDescent="0.2">
      <c r="A66" s="16" t="s">
        <v>172</v>
      </c>
      <c r="B66" s="4">
        <v>23400</v>
      </c>
      <c r="C66" s="4">
        <v>4200</v>
      </c>
      <c r="D66" s="4">
        <v>19200</v>
      </c>
      <c r="E66" s="4">
        <v>494450000</v>
      </c>
      <c r="F66" s="4">
        <f t="shared" si="4"/>
        <v>-1153430000</v>
      </c>
      <c r="R66" s="5">
        <v>-3.0200000000000001E-2</v>
      </c>
      <c r="S66" s="4">
        <v>363438</v>
      </c>
      <c r="T66" s="4">
        <f t="shared" si="2"/>
        <v>837915</v>
      </c>
      <c r="U66" s="4">
        <f t="shared" si="3"/>
        <v>575459</v>
      </c>
    </row>
    <row r="67" spans="1:21" x14ac:dyDescent="0.2">
      <c r="A67" s="16" t="s">
        <v>171</v>
      </c>
      <c r="B67" s="4">
        <v>2300</v>
      </c>
      <c r="C67" s="4">
        <v>12500</v>
      </c>
      <c r="D67" s="4">
        <v>-10200</v>
      </c>
      <c r="E67" s="4">
        <v>-258290000</v>
      </c>
      <c r="F67" s="4">
        <f t="shared" si="4"/>
        <v>-1647880000</v>
      </c>
      <c r="R67" s="5">
        <v>3.3300000000000003E-2</v>
      </c>
      <c r="S67" s="4">
        <v>967930</v>
      </c>
      <c r="T67" s="4">
        <f t="shared" si="2"/>
        <v>732960.5</v>
      </c>
      <c r="U67" s="4">
        <f t="shared" si="3"/>
        <v>558787</v>
      </c>
    </row>
    <row r="68" spans="1:21" x14ac:dyDescent="0.2">
      <c r="A68" s="16" t="s">
        <v>170</v>
      </c>
      <c r="B68" s="4">
        <v>1600</v>
      </c>
      <c r="C68" s="4">
        <v>0</v>
      </c>
      <c r="D68" s="4">
        <v>1600</v>
      </c>
      <c r="E68" s="4">
        <v>40380000</v>
      </c>
      <c r="F68" s="4">
        <f t="shared" si="4"/>
        <v>-1389590000</v>
      </c>
      <c r="R68" s="5">
        <v>-1.5300000000000001E-2</v>
      </c>
      <c r="S68" s="4">
        <v>818815</v>
      </c>
      <c r="T68" s="4">
        <f t="shared" si="2"/>
        <v>1164921</v>
      </c>
      <c r="U68" s="4">
        <f t="shared" si="3"/>
        <v>558787</v>
      </c>
    </row>
    <row r="69" spans="1:21" x14ac:dyDescent="0.2">
      <c r="A69" s="16" t="s">
        <v>169</v>
      </c>
      <c r="B69" s="4">
        <v>4200</v>
      </c>
      <c r="C69" s="4">
        <v>0</v>
      </c>
      <c r="D69" s="4">
        <v>4200</v>
      </c>
      <c r="E69" s="4">
        <v>102840000</v>
      </c>
      <c r="F69" s="4">
        <f t="shared" si="4"/>
        <v>-1429970000</v>
      </c>
      <c r="R69" s="5">
        <v>1.1699999999999999E-2</v>
      </c>
      <c r="S69" s="4">
        <v>1378241</v>
      </c>
      <c r="T69" s="4">
        <f t="shared" si="2"/>
        <v>636525</v>
      </c>
      <c r="U69" s="4">
        <f t="shared" si="3"/>
        <v>409818</v>
      </c>
    </row>
    <row r="70" spans="1:21" x14ac:dyDescent="0.2">
      <c r="A70" s="16" t="s">
        <v>168</v>
      </c>
      <c r="B70" s="4">
        <v>12800</v>
      </c>
      <c r="C70" s="4">
        <v>0</v>
      </c>
      <c r="D70" s="4">
        <v>12800</v>
      </c>
      <c r="E70" s="4">
        <v>330750000</v>
      </c>
      <c r="F70" s="4">
        <f t="shared" si="4"/>
        <v>-1532810000</v>
      </c>
      <c r="R70" s="5">
        <v>-4.4600000000000001E-2</v>
      </c>
      <c r="S70" s="4">
        <v>575459</v>
      </c>
      <c r="T70" s="4">
        <f t="shared" si="2"/>
        <v>953969.5</v>
      </c>
      <c r="U70" s="4">
        <f t="shared" si="3"/>
        <v>409818</v>
      </c>
    </row>
    <row r="71" spans="1:21" x14ac:dyDescent="0.2">
      <c r="A71" s="16" t="s">
        <v>167</v>
      </c>
      <c r="B71" s="4">
        <v>200</v>
      </c>
      <c r="C71" s="4">
        <v>7500</v>
      </c>
      <c r="D71" s="4">
        <v>-7300</v>
      </c>
      <c r="E71" s="4">
        <v>-198540000</v>
      </c>
      <c r="F71" s="4">
        <f t="shared" si="4"/>
        <v>-1863560000</v>
      </c>
      <c r="R71" s="5">
        <v>-2.53E-2</v>
      </c>
      <c r="S71" s="4">
        <v>580994</v>
      </c>
      <c r="T71" s="4">
        <f>AVERAGE(S72,S81)</f>
        <v>790562.5</v>
      </c>
      <c r="U71" s="4">
        <f t="shared" si="3"/>
        <v>409818</v>
      </c>
    </row>
    <row r="72" spans="1:21" x14ac:dyDescent="0.2">
      <c r="A72" s="16" t="s">
        <v>166</v>
      </c>
      <c r="B72" s="4">
        <v>0</v>
      </c>
      <c r="C72" s="4">
        <v>3900</v>
      </c>
      <c r="D72" s="4">
        <v>-3900</v>
      </c>
      <c r="E72" s="4">
        <v>-107090000</v>
      </c>
      <c r="F72" s="4">
        <f t="shared" si="4"/>
        <v>-1665020000</v>
      </c>
      <c r="R72" s="5">
        <v>-1.8E-3</v>
      </c>
      <c r="S72" s="4">
        <v>558787</v>
      </c>
      <c r="U72" s="4">
        <f t="shared" si="3"/>
        <v>409818</v>
      </c>
    </row>
    <row r="73" spans="1:21" x14ac:dyDescent="0.2">
      <c r="A73" s="16" t="s">
        <v>165</v>
      </c>
      <c r="B73" s="4">
        <v>5500</v>
      </c>
      <c r="C73" s="4">
        <v>200</v>
      </c>
      <c r="D73" s="4">
        <v>5300</v>
      </c>
      <c r="E73" s="4">
        <v>146490000</v>
      </c>
      <c r="F73" s="4">
        <f t="shared" si="4"/>
        <v>-1557930000</v>
      </c>
      <c r="R73" s="5">
        <v>9.1999999999999998E-3</v>
      </c>
      <c r="S73" s="4">
        <v>735115</v>
      </c>
      <c r="U73" s="4">
        <f t="shared" ref="U73:U75" si="5">MIN(S74:S78)</f>
        <v>409818</v>
      </c>
    </row>
    <row r="74" spans="1:21" x14ac:dyDescent="0.2">
      <c r="A74" s="16" t="s">
        <v>164</v>
      </c>
      <c r="B74" s="4">
        <v>0</v>
      </c>
      <c r="C74" s="4">
        <v>1</v>
      </c>
      <c r="D74" s="4">
        <v>-1</v>
      </c>
      <c r="E74" s="4">
        <v>-30000</v>
      </c>
      <c r="F74" s="4">
        <f t="shared" si="4"/>
        <v>-1704420000</v>
      </c>
      <c r="R74" s="5">
        <v>5.6000000000000008E-3</v>
      </c>
      <c r="S74" s="4">
        <v>409818</v>
      </c>
      <c r="U74" s="4">
        <f t="shared" si="5"/>
        <v>647106</v>
      </c>
    </row>
    <row r="75" spans="1:21" x14ac:dyDescent="0.2">
      <c r="A75" s="16" t="s">
        <v>163</v>
      </c>
      <c r="B75" s="4">
        <v>7600</v>
      </c>
      <c r="C75" s="4">
        <v>0</v>
      </c>
      <c r="D75" s="4">
        <v>7600</v>
      </c>
      <c r="E75" s="4">
        <v>209000000</v>
      </c>
      <c r="F75" s="4">
        <f t="shared" si="4"/>
        <v>-1704390000</v>
      </c>
      <c r="R75" s="5">
        <v>1.49E-2</v>
      </c>
      <c r="S75" s="4">
        <v>976824</v>
      </c>
      <c r="U75" s="4">
        <f t="shared" si="5"/>
        <v>647106</v>
      </c>
    </row>
    <row r="76" spans="1:21" x14ac:dyDescent="0.2">
      <c r="A76" s="16" t="s">
        <v>162</v>
      </c>
      <c r="B76" s="4">
        <v>0</v>
      </c>
      <c r="C76" s="4">
        <v>0</v>
      </c>
      <c r="D76" s="4">
        <v>0</v>
      </c>
      <c r="E76" s="4">
        <v>0</v>
      </c>
      <c r="F76" s="4">
        <f t="shared" si="4"/>
        <v>-1913390000</v>
      </c>
      <c r="R76" s="5">
        <v>1.3300000000000001E-2</v>
      </c>
      <c r="S76" s="4">
        <v>707900</v>
      </c>
      <c r="U76" s="4">
        <f>MIN(S77:S81)</f>
        <v>647106</v>
      </c>
    </row>
    <row r="77" spans="1:21" x14ac:dyDescent="0.2">
      <c r="A77" s="16" t="s">
        <v>161</v>
      </c>
      <c r="B77" s="4">
        <v>3900</v>
      </c>
      <c r="C77" s="4">
        <v>380</v>
      </c>
      <c r="D77" s="4">
        <v>3520</v>
      </c>
      <c r="E77" s="4">
        <v>93010000</v>
      </c>
      <c r="F77" s="4">
        <f t="shared" si="4"/>
        <v>-1913390000</v>
      </c>
      <c r="R77" s="5">
        <v>1.54E-2</v>
      </c>
      <c r="S77" s="4">
        <v>647106</v>
      </c>
    </row>
    <row r="78" spans="1:21" x14ac:dyDescent="0.2">
      <c r="A78" s="16" t="s">
        <v>160</v>
      </c>
      <c r="B78" s="4">
        <v>600</v>
      </c>
      <c r="C78" s="4">
        <v>0</v>
      </c>
      <c r="D78" s="4">
        <v>600</v>
      </c>
      <c r="E78" s="4">
        <v>16100000</v>
      </c>
      <c r="F78" s="4">
        <f t="shared" si="4"/>
        <v>-2006400000</v>
      </c>
      <c r="R78" s="5">
        <v>-4.9100000000000005E-2</v>
      </c>
      <c r="S78" s="4">
        <v>951601</v>
      </c>
    </row>
    <row r="79" spans="1:21" x14ac:dyDescent="0.2">
      <c r="A79" s="16" t="s">
        <v>159</v>
      </c>
      <c r="B79" s="4">
        <v>400</v>
      </c>
      <c r="C79" s="4">
        <v>0</v>
      </c>
      <c r="D79" s="4">
        <v>400</v>
      </c>
      <c r="E79" s="4">
        <v>10920000</v>
      </c>
      <c r="F79" s="4">
        <f t="shared" si="4"/>
        <v>-2022500000</v>
      </c>
      <c r="R79" s="5">
        <v>3.7000000000000002E-3</v>
      </c>
      <c r="S79" s="4">
        <v>697591</v>
      </c>
    </row>
    <row r="80" spans="1:21" x14ac:dyDescent="0.2">
      <c r="A80" s="16" t="s">
        <v>158</v>
      </c>
      <c r="B80" s="4">
        <v>100</v>
      </c>
      <c r="C80" s="4">
        <v>7300</v>
      </c>
      <c r="D80" s="4">
        <v>-7200</v>
      </c>
      <c r="E80" s="4">
        <v>-197190000</v>
      </c>
      <c r="F80" s="4">
        <f>E80+F81</f>
        <v>-2033420000</v>
      </c>
      <c r="R80" s="5">
        <v>-3.0099999999999998E-2</v>
      </c>
      <c r="S80" s="4">
        <v>1326945</v>
      </c>
    </row>
    <row r="81" spans="1:22" x14ac:dyDescent="0.2">
      <c r="A81" s="16" t="s">
        <v>157</v>
      </c>
      <c r="B81" s="4">
        <v>0</v>
      </c>
      <c r="C81" s="4">
        <v>64000</v>
      </c>
      <c r="D81" s="4">
        <v>-64000</v>
      </c>
      <c r="E81" s="4">
        <v>-1836230000</v>
      </c>
      <c r="F81" s="4">
        <f>E81</f>
        <v>-1836230000</v>
      </c>
      <c r="R81" s="5">
        <v>-1.7399999999999999E-2</v>
      </c>
      <c r="S81" s="4">
        <v>1022338</v>
      </c>
    </row>
    <row r="82" spans="1:22" x14ac:dyDescent="0.2">
      <c r="A82" s="2"/>
      <c r="B82" s="4"/>
      <c r="C82" s="4"/>
      <c r="D82" s="4"/>
      <c r="E82" s="4"/>
      <c r="F82" s="4"/>
      <c r="G82" s="4"/>
      <c r="H82" s="4"/>
      <c r="I82" s="4"/>
      <c r="J82" s="4"/>
      <c r="K82" s="4"/>
      <c r="L82" s="4"/>
      <c r="M82" s="4"/>
      <c r="N82" s="4"/>
      <c r="O82" s="4"/>
      <c r="P82" s="4"/>
      <c r="Q82" s="4"/>
      <c r="R82" s="4"/>
      <c r="S82" s="4"/>
      <c r="T82" s="5"/>
      <c r="U82" s="5"/>
      <c r="V82" s="5"/>
    </row>
    <row r="83" spans="1:22" x14ac:dyDescent="0.2">
      <c r="A83" s="2"/>
      <c r="B83" s="4"/>
      <c r="C83" s="4"/>
      <c r="D83" s="4"/>
      <c r="E83" s="4"/>
      <c r="F83" s="4"/>
      <c r="G83" s="4"/>
      <c r="H83" s="4"/>
      <c r="I83" s="4"/>
      <c r="J83" s="4"/>
      <c r="K83" s="4"/>
      <c r="L83" s="4"/>
      <c r="M83" s="4"/>
      <c r="N83" s="4"/>
      <c r="O83" s="4"/>
      <c r="P83" s="4"/>
      <c r="Q83" s="4"/>
      <c r="R83" s="4"/>
      <c r="S83" s="4"/>
      <c r="T83" s="5"/>
      <c r="U83" s="5"/>
      <c r="V83" s="5"/>
    </row>
    <row r="84" spans="1:22" x14ac:dyDescent="0.2">
      <c r="A84" s="2"/>
      <c r="B84" s="4"/>
      <c r="C84" s="4"/>
      <c r="D84" s="4"/>
      <c r="E84" s="4"/>
      <c r="F84" s="4"/>
      <c r="G84" s="4"/>
      <c r="H84" s="4"/>
      <c r="I84" s="4"/>
      <c r="J84" s="4"/>
      <c r="K84" s="4"/>
      <c r="L84" s="4"/>
      <c r="M84" s="4"/>
      <c r="N84" s="4"/>
      <c r="O84" s="4"/>
      <c r="P84" s="4"/>
      <c r="Q84" s="4"/>
      <c r="R84" s="4"/>
      <c r="S84" s="4"/>
      <c r="T84" s="5"/>
      <c r="U84" s="5"/>
      <c r="V84" s="5"/>
    </row>
    <row r="85" spans="1:22" x14ac:dyDescent="0.2">
      <c r="A85" s="2"/>
      <c r="B85" s="4"/>
      <c r="C85" s="4"/>
      <c r="D85" s="4"/>
      <c r="E85" s="4"/>
      <c r="F85" s="4"/>
      <c r="G85" s="4"/>
      <c r="H85" s="4"/>
      <c r="I85" s="4"/>
      <c r="J85" s="4"/>
      <c r="K85" s="4"/>
      <c r="L85" s="4"/>
      <c r="M85" s="4"/>
      <c r="N85" s="4"/>
      <c r="O85" s="4"/>
      <c r="P85" s="4"/>
      <c r="Q85" s="4"/>
      <c r="R85" s="4"/>
      <c r="S85" s="4"/>
      <c r="T85" s="5"/>
      <c r="U85" s="5"/>
      <c r="V85" s="5"/>
    </row>
    <row r="86" spans="1:22" x14ac:dyDescent="0.2">
      <c r="A86" s="2"/>
      <c r="B86" s="4"/>
      <c r="C86" s="4"/>
      <c r="D86" s="4"/>
      <c r="E86" s="4"/>
      <c r="F86" s="4"/>
      <c r="G86" s="4"/>
      <c r="H86" s="4"/>
      <c r="I86" s="4"/>
      <c r="J86" s="4"/>
      <c r="K86" s="4"/>
      <c r="L86" s="4"/>
      <c r="M86" s="4"/>
      <c r="N86" s="4"/>
      <c r="O86" s="4"/>
      <c r="P86" s="4"/>
      <c r="Q86" s="4"/>
      <c r="R86" s="4"/>
      <c r="S86" s="4"/>
      <c r="T86" s="5"/>
      <c r="U86" s="5"/>
      <c r="V86" s="5"/>
    </row>
    <row r="87" spans="1:22" x14ac:dyDescent="0.2">
      <c r="A87" s="2"/>
      <c r="B87" s="4"/>
      <c r="C87" s="4"/>
      <c r="D87" s="4"/>
      <c r="E87" s="4"/>
      <c r="F87" s="4"/>
      <c r="G87" s="4"/>
      <c r="H87" s="4"/>
      <c r="I87" s="4"/>
      <c r="J87" s="4"/>
      <c r="K87" s="4"/>
      <c r="L87" s="4"/>
      <c r="M87" s="4"/>
      <c r="N87" s="4"/>
      <c r="O87" s="4"/>
      <c r="P87" s="4"/>
      <c r="Q87" s="4"/>
      <c r="R87" s="4"/>
      <c r="S87" s="4"/>
      <c r="T87" s="5"/>
      <c r="U87" s="5"/>
      <c r="V87" s="5"/>
    </row>
    <row r="88" spans="1:22" x14ac:dyDescent="0.2">
      <c r="A88" s="2"/>
      <c r="B88" s="4"/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5"/>
      <c r="U88" s="5"/>
      <c r="V88" s="5"/>
    </row>
    <row r="89" spans="1:22" x14ac:dyDescent="0.2">
      <c r="A89" s="2"/>
      <c r="B89" s="4"/>
      <c r="C89" s="4"/>
      <c r="D89" s="4"/>
      <c r="E89" s="4"/>
      <c r="F89" s="4"/>
      <c r="G89" s="4"/>
      <c r="H89" s="4"/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  <c r="T89" s="5"/>
      <c r="U89" s="5"/>
      <c r="V89" s="5"/>
    </row>
    <row r="90" spans="1:22" x14ac:dyDescent="0.2">
      <c r="A90" s="2"/>
      <c r="B90" s="4"/>
      <c r="C90" s="4"/>
      <c r="D90" s="4"/>
      <c r="E90" s="4"/>
      <c r="F90" s="4"/>
      <c r="G90" s="4"/>
      <c r="H90" s="4"/>
      <c r="I90" s="4"/>
      <c r="J90" s="4"/>
      <c r="K90" s="4"/>
      <c r="L90" s="4"/>
      <c r="M90" s="4"/>
      <c r="N90" s="4"/>
      <c r="O90" s="4"/>
      <c r="P90" s="4"/>
      <c r="Q90" s="4"/>
      <c r="R90" s="4"/>
      <c r="S90" s="4"/>
      <c r="T90" s="5"/>
      <c r="U90" s="5"/>
      <c r="V90" s="5"/>
    </row>
    <row r="91" spans="1:22" x14ac:dyDescent="0.2">
      <c r="A91" s="2"/>
      <c r="B91" s="4"/>
      <c r="C91" s="4"/>
      <c r="D91" s="4"/>
      <c r="E91" s="4"/>
      <c r="F91" s="4"/>
      <c r="G91" s="4"/>
      <c r="H91" s="4"/>
      <c r="I91" s="4"/>
      <c r="J91" s="4"/>
      <c r="K91" s="4"/>
      <c r="L91" s="4"/>
      <c r="M91" s="4"/>
      <c r="N91" s="4"/>
      <c r="O91" s="4"/>
      <c r="P91" s="4"/>
      <c r="Q91" s="4"/>
      <c r="R91" s="4"/>
      <c r="S91" s="4"/>
      <c r="T91" s="5"/>
      <c r="U91" s="5"/>
      <c r="V91" s="5"/>
    </row>
    <row r="92" spans="1:22" x14ac:dyDescent="0.2">
      <c r="A92" s="6"/>
      <c r="B92" s="4"/>
      <c r="C92" s="4"/>
      <c r="D92" s="4"/>
      <c r="E92" s="4"/>
      <c r="F92" s="4"/>
      <c r="G92" s="4"/>
      <c r="H92" s="4"/>
      <c r="I92" s="4"/>
      <c r="J92" s="4"/>
      <c r="K92" s="4"/>
      <c r="L92" s="4"/>
      <c r="M92" s="4"/>
      <c r="N92" s="4"/>
      <c r="O92" s="4"/>
      <c r="P92" s="4"/>
      <c r="Q92" s="4"/>
      <c r="R92" s="4"/>
      <c r="S92" s="4"/>
      <c r="T92" s="5"/>
      <c r="U92" s="5"/>
      <c r="V92" s="5"/>
    </row>
    <row r="93" spans="1:22" x14ac:dyDescent="0.2">
      <c r="A93" s="6"/>
      <c r="B93" s="4"/>
      <c r="C93" s="4"/>
      <c r="D93" s="4"/>
      <c r="E93" s="4"/>
      <c r="F93" s="4"/>
      <c r="G93" s="4"/>
      <c r="H93" s="4"/>
      <c r="I93" s="4"/>
      <c r="J93" s="4"/>
      <c r="K93" s="4"/>
      <c r="L93" s="4"/>
      <c r="M93" s="4"/>
      <c r="N93" s="4"/>
      <c r="O93" s="4"/>
      <c r="P93" s="4"/>
      <c r="Q93" s="4"/>
      <c r="R93" s="4"/>
      <c r="S93" s="4"/>
      <c r="T93" s="5"/>
      <c r="U93" s="5"/>
      <c r="V93" s="5"/>
    </row>
    <row r="94" spans="1:22" x14ac:dyDescent="0.2">
      <c r="A94" s="6"/>
      <c r="B94" s="4"/>
      <c r="C94" s="4"/>
      <c r="D94" s="4"/>
      <c r="E94" s="4"/>
      <c r="F94" s="4"/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5"/>
      <c r="U94" s="5"/>
      <c r="V94" s="5"/>
    </row>
    <row r="95" spans="1:22" x14ac:dyDescent="0.2">
      <c r="A95" s="6"/>
      <c r="B95" s="4"/>
      <c r="C95" s="4"/>
      <c r="D95" s="4"/>
      <c r="E95" s="4"/>
      <c r="F95" s="4"/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5"/>
      <c r="U95" s="5"/>
      <c r="V95" s="5"/>
    </row>
    <row r="96" spans="1:22" x14ac:dyDescent="0.2">
      <c r="A96" s="6"/>
      <c r="B96" s="4"/>
      <c r="C96" s="4"/>
      <c r="D96" s="4"/>
      <c r="E96" s="4"/>
      <c r="F96" s="4"/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5"/>
      <c r="U96" s="5"/>
      <c r="V96" s="5"/>
    </row>
    <row r="97" spans="1:22" x14ac:dyDescent="0.2">
      <c r="A97" s="6"/>
      <c r="B97" s="4"/>
      <c r="C97" s="4"/>
      <c r="D97" s="4"/>
      <c r="E97" s="4"/>
      <c r="F97" s="4"/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5"/>
      <c r="U97" s="5"/>
      <c r="V97" s="5"/>
    </row>
    <row r="98" spans="1:22" x14ac:dyDescent="0.2">
      <c r="A98" s="6"/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5"/>
      <c r="U98" s="5"/>
      <c r="V98" s="5"/>
    </row>
    <row r="99" spans="1:22" x14ac:dyDescent="0.2">
      <c r="A99" s="6"/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5"/>
      <c r="U99" s="5"/>
      <c r="V99" s="5"/>
    </row>
    <row r="100" spans="1:22" x14ac:dyDescent="0.2">
      <c r="A100" s="6"/>
      <c r="B100" s="4"/>
      <c r="C100" s="4"/>
      <c r="D100" s="4"/>
      <c r="E100" s="4"/>
      <c r="F100" s="4"/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5"/>
      <c r="U100" s="5"/>
      <c r="V100" s="5"/>
    </row>
    <row r="101" spans="1:22" x14ac:dyDescent="0.2">
      <c r="A101" s="6"/>
      <c r="B101" s="4"/>
      <c r="C101" s="4"/>
      <c r="D101" s="4"/>
      <c r="E101" s="4"/>
      <c r="F101" s="4"/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5"/>
      <c r="U101" s="5"/>
      <c r="V101" s="5"/>
    </row>
    <row r="102" spans="1:22" x14ac:dyDescent="0.2">
      <c r="A102" s="2"/>
      <c r="B102" s="4"/>
      <c r="C102" s="4"/>
      <c r="D102" s="4"/>
      <c r="E102" s="4"/>
      <c r="F102" s="4"/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5"/>
      <c r="U102" s="5"/>
      <c r="V102" s="5"/>
    </row>
    <row r="103" spans="1:22" x14ac:dyDescent="0.2">
      <c r="A103" s="2"/>
      <c r="B103" s="4"/>
      <c r="C103" s="4"/>
      <c r="D103" s="4"/>
      <c r="E103" s="4"/>
      <c r="F103" s="4"/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5"/>
      <c r="U103" s="5"/>
      <c r="V103" s="5"/>
    </row>
    <row r="104" spans="1:22" x14ac:dyDescent="0.2">
      <c r="A104" s="6"/>
      <c r="B104" s="4"/>
      <c r="C104" s="4"/>
      <c r="D104" s="4"/>
      <c r="E104" s="4"/>
      <c r="F104" s="4"/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5"/>
      <c r="U104" s="5"/>
      <c r="V104" s="5"/>
    </row>
    <row r="105" spans="1:22" x14ac:dyDescent="0.2">
      <c r="A105" s="6"/>
      <c r="B105" s="4"/>
      <c r="C105" s="4"/>
      <c r="D105" s="4"/>
      <c r="E105" s="4"/>
      <c r="F105" s="4"/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5"/>
      <c r="U105" s="5"/>
      <c r="V105" s="5"/>
    </row>
    <row r="106" spans="1:22" x14ac:dyDescent="0.2">
      <c r="A106" s="6"/>
      <c r="B106" s="4"/>
      <c r="C106" s="4"/>
      <c r="D106" s="4"/>
      <c r="E106" s="4"/>
      <c r="F106" s="4"/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5"/>
      <c r="U106" s="5"/>
      <c r="V106" s="5"/>
    </row>
    <row r="107" spans="1:22" x14ac:dyDescent="0.2">
      <c r="A107" s="6"/>
      <c r="B107" s="4"/>
      <c r="C107" s="4"/>
      <c r="D107" s="4"/>
      <c r="E107" s="4"/>
      <c r="F107" s="4"/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5"/>
      <c r="U107" s="5"/>
      <c r="V107" s="5"/>
    </row>
    <row r="108" spans="1:22" x14ac:dyDescent="0.2">
      <c r="A108" s="6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5"/>
      <c r="U108" s="5"/>
      <c r="V108" s="5"/>
    </row>
    <row r="109" spans="1:22" x14ac:dyDescent="0.2">
      <c r="A109" s="6"/>
      <c r="B109" s="4"/>
      <c r="C109" s="4"/>
      <c r="D109" s="4"/>
      <c r="E109" s="4"/>
      <c r="F109" s="4"/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5"/>
      <c r="U109" s="5"/>
      <c r="V109" s="5"/>
    </row>
    <row r="110" spans="1:22" x14ac:dyDescent="0.2">
      <c r="A110" s="6"/>
      <c r="B110" s="4"/>
      <c r="C110" s="4"/>
      <c r="D110" s="4"/>
      <c r="E110" s="4"/>
      <c r="F110" s="4"/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5"/>
      <c r="U110" s="5"/>
      <c r="V110" s="5"/>
    </row>
    <row r="111" spans="1:22" x14ac:dyDescent="0.2">
      <c r="A111" s="6"/>
      <c r="B111" s="4"/>
      <c r="C111" s="4"/>
      <c r="D111" s="4"/>
      <c r="E111" s="4"/>
      <c r="F111" s="4"/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5"/>
      <c r="U111" s="5"/>
      <c r="V111" s="5"/>
    </row>
    <row r="112" spans="1:22" x14ac:dyDescent="0.2">
      <c r="A112" s="6"/>
      <c r="B112" s="4"/>
      <c r="C112" s="4"/>
      <c r="D112" s="4"/>
      <c r="E112" s="4"/>
      <c r="F112" s="4"/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5"/>
      <c r="U112" s="5"/>
      <c r="V112" s="5"/>
    </row>
    <row r="113" spans="1:22" x14ac:dyDescent="0.2">
      <c r="A113" s="6"/>
      <c r="B113" s="4"/>
      <c r="C113" s="4"/>
      <c r="D113" s="4"/>
      <c r="E113" s="4"/>
      <c r="F113" s="4"/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5"/>
      <c r="U113" s="5"/>
      <c r="V113" s="5"/>
    </row>
    <row r="114" spans="1:22" x14ac:dyDescent="0.2">
      <c r="A114" s="6"/>
      <c r="B114" s="4"/>
      <c r="C114" s="4"/>
      <c r="D114" s="4"/>
      <c r="E114" s="4"/>
      <c r="F114" s="4"/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5"/>
      <c r="U114" s="5"/>
      <c r="V114" s="5"/>
    </row>
    <row r="115" spans="1:22" x14ac:dyDescent="0.2">
      <c r="A115" s="6"/>
      <c r="B115" s="4"/>
      <c r="C115" s="4"/>
      <c r="D115" s="4"/>
      <c r="E115" s="4"/>
      <c r="F115" s="4"/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5"/>
      <c r="U115" s="5"/>
      <c r="V115" s="5"/>
    </row>
    <row r="116" spans="1:22" x14ac:dyDescent="0.2">
      <c r="A116" s="6"/>
      <c r="B116" s="4"/>
      <c r="C116" s="4"/>
      <c r="D116" s="4"/>
      <c r="E116" s="4"/>
      <c r="F116" s="4"/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5"/>
      <c r="U116" s="5"/>
      <c r="V116" s="5"/>
    </row>
    <row r="117" spans="1:22" x14ac:dyDescent="0.2">
      <c r="A117" s="2"/>
      <c r="B117" s="4"/>
      <c r="C117" s="4"/>
      <c r="D117" s="4"/>
      <c r="E117" s="4"/>
      <c r="F117" s="4"/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5"/>
      <c r="U117" s="5"/>
      <c r="V117" s="5"/>
    </row>
    <row r="118" spans="1:22" x14ac:dyDescent="0.2">
      <c r="A118" s="2"/>
      <c r="B118" s="4"/>
      <c r="C118" s="4"/>
      <c r="D118" s="4"/>
      <c r="E118" s="4"/>
      <c r="F118" s="4"/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5"/>
      <c r="U118" s="5"/>
      <c r="V118" s="5"/>
    </row>
    <row r="119" spans="1:22" x14ac:dyDescent="0.2">
      <c r="A119" s="2"/>
      <c r="B119" s="4"/>
      <c r="C119" s="4"/>
      <c r="D119" s="4"/>
      <c r="E119" s="4"/>
      <c r="F119" s="4"/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5"/>
      <c r="U119" s="5"/>
      <c r="V119" s="5"/>
    </row>
    <row r="120" spans="1:22" x14ac:dyDescent="0.2">
      <c r="A120" s="2"/>
      <c r="B120" s="4"/>
      <c r="C120" s="4"/>
      <c r="D120" s="4"/>
      <c r="E120" s="4"/>
      <c r="F120" s="4"/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5"/>
      <c r="U120" s="5"/>
      <c r="V120" s="5"/>
    </row>
    <row r="121" spans="1:22" x14ac:dyDescent="0.2">
      <c r="A121" s="2"/>
      <c r="B121" s="4"/>
      <c r="C121" s="4"/>
      <c r="D121" s="4"/>
      <c r="E121" s="4"/>
      <c r="F121" s="4"/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5"/>
      <c r="U121" s="5"/>
      <c r="V121" s="5"/>
    </row>
    <row r="122" spans="1:22" x14ac:dyDescent="0.2">
      <c r="A122" s="2"/>
      <c r="B122" s="4"/>
      <c r="C122" s="4"/>
      <c r="D122" s="4"/>
      <c r="E122" s="4"/>
      <c r="F122" s="4"/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5"/>
      <c r="U122" s="5"/>
      <c r="V122" s="5"/>
    </row>
    <row r="123" spans="1:22" x14ac:dyDescent="0.2">
      <c r="A123" s="2"/>
      <c r="B123" s="4"/>
      <c r="C123" s="4"/>
      <c r="D123" s="4"/>
      <c r="E123" s="4"/>
      <c r="F123" s="4"/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5"/>
      <c r="U123" s="5"/>
      <c r="V123" s="5"/>
    </row>
    <row r="124" spans="1:22" x14ac:dyDescent="0.2">
      <c r="A124" s="2"/>
      <c r="B124" s="4"/>
      <c r="C124" s="4"/>
      <c r="D124" s="4"/>
      <c r="E124" s="4"/>
      <c r="F124" s="4"/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5"/>
      <c r="U124" s="5"/>
      <c r="V124" s="5"/>
    </row>
    <row r="125" spans="1:22" x14ac:dyDescent="0.2">
      <c r="A125" s="2"/>
      <c r="B125" s="4"/>
      <c r="C125" s="4"/>
      <c r="D125" s="4"/>
      <c r="E125" s="4"/>
      <c r="F125" s="4"/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5"/>
      <c r="U125" s="5"/>
      <c r="V125" s="5"/>
    </row>
    <row r="126" spans="1:22" x14ac:dyDescent="0.2">
      <c r="A126" s="2"/>
      <c r="B126" s="4"/>
      <c r="C126" s="4"/>
      <c r="D126" s="4"/>
      <c r="E126" s="4"/>
      <c r="F126" s="4"/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5"/>
      <c r="U126" s="5"/>
      <c r="V126" s="5"/>
    </row>
    <row r="127" spans="1:22" x14ac:dyDescent="0.2">
      <c r="A127" s="2"/>
      <c r="B127" s="4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5"/>
      <c r="U127" s="5"/>
      <c r="V127" s="5"/>
    </row>
    <row r="128" spans="1:22" x14ac:dyDescent="0.2">
      <c r="A128" s="2"/>
      <c r="B128" s="4"/>
      <c r="C128" s="4"/>
      <c r="D128" s="4"/>
      <c r="E128" s="4"/>
      <c r="F128" s="4"/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5"/>
      <c r="U128" s="5"/>
      <c r="V128" s="5"/>
    </row>
    <row r="129" spans="1:22" x14ac:dyDescent="0.2">
      <c r="A129" s="2"/>
      <c r="B129" s="4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5"/>
      <c r="U129" s="5"/>
      <c r="V129" s="5"/>
    </row>
    <row r="130" spans="1:22" x14ac:dyDescent="0.2">
      <c r="A130" s="2"/>
      <c r="B130" s="4"/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5"/>
      <c r="U130" s="5"/>
      <c r="V130" s="5"/>
    </row>
    <row r="131" spans="1:22" x14ac:dyDescent="0.2">
      <c r="A131" s="2"/>
      <c r="B131" s="4"/>
      <c r="C131" s="4"/>
      <c r="D131" s="4"/>
      <c r="E131" s="4"/>
      <c r="F131" s="4"/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5"/>
      <c r="U131" s="5"/>
      <c r="V131" s="5"/>
    </row>
    <row r="132" spans="1:22" x14ac:dyDescent="0.2">
      <c r="A132" s="2"/>
      <c r="B132" s="4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5"/>
      <c r="U132" s="5"/>
      <c r="V132" s="5"/>
    </row>
    <row r="133" spans="1:22" x14ac:dyDescent="0.2">
      <c r="A133" s="2"/>
      <c r="B133" s="4"/>
      <c r="C133" s="4"/>
      <c r="D133" s="4"/>
      <c r="E133" s="4"/>
      <c r="F133" s="4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5"/>
    </row>
    <row r="134" spans="1:22" x14ac:dyDescent="0.2">
      <c r="A134" s="2"/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8"/>
    </row>
    <row r="135" spans="1:22" x14ac:dyDescent="0.2">
      <c r="A135" s="2"/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8"/>
    </row>
    <row r="136" spans="1:22" x14ac:dyDescent="0.2">
      <c r="A136" s="2"/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8"/>
    </row>
    <row r="137" spans="1:22" x14ac:dyDescent="0.2">
      <c r="A137" s="6"/>
      <c r="B137" s="4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5"/>
      <c r="U137" s="5"/>
      <c r="V137" s="8"/>
    </row>
    <row r="138" spans="1:22" x14ac:dyDescent="0.2">
      <c r="A138" s="6"/>
      <c r="B138" s="4"/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5"/>
      <c r="U138" s="5"/>
      <c r="V138" s="8"/>
    </row>
    <row r="139" spans="1:22" x14ac:dyDescent="0.2">
      <c r="A139" s="6"/>
      <c r="B139" s="4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5"/>
      <c r="U139" s="5"/>
      <c r="V139" s="8"/>
    </row>
    <row r="140" spans="1:22" x14ac:dyDescent="0.2">
      <c r="A140" s="6"/>
      <c r="B140" s="4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5"/>
      <c r="U140" s="5"/>
      <c r="V140" s="8"/>
    </row>
    <row r="141" spans="1:22" x14ac:dyDescent="0.2">
      <c r="A141" s="6"/>
      <c r="B141" s="4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5"/>
      <c r="U141" s="5"/>
      <c r="V141" s="8"/>
    </row>
    <row r="142" spans="1:22" x14ac:dyDescent="0.2">
      <c r="A142" s="2"/>
      <c r="B142" s="4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5"/>
      <c r="U142" s="5"/>
      <c r="V142" s="8"/>
    </row>
    <row r="143" spans="1:22" x14ac:dyDescent="0.2">
      <c r="A143" s="2"/>
      <c r="B143" s="4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5"/>
      <c r="U143" s="5"/>
      <c r="V143" s="8"/>
    </row>
    <row r="144" spans="1:22" x14ac:dyDescent="0.2">
      <c r="A144" s="2"/>
      <c r="B144" s="4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5"/>
      <c r="U144" s="5"/>
      <c r="V144" s="8"/>
    </row>
    <row r="145" spans="1:22" x14ac:dyDescent="0.2">
      <c r="A145" s="2"/>
      <c r="B145" s="4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5"/>
      <c r="U145" s="5"/>
      <c r="V145" s="8"/>
    </row>
    <row r="146" spans="1:22" x14ac:dyDescent="0.2">
      <c r="A146" s="2"/>
      <c r="B146" s="4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5"/>
      <c r="U146" s="5"/>
      <c r="V146" s="8"/>
    </row>
    <row r="172" spans="1:3" x14ac:dyDescent="0.2">
      <c r="A172" t="e" cm="1">
        <f t="array" aca="1" ref="A172" ca="1">INDIRECT("'" &amp; E1 &amp; "'!$A$2:$A$66")</f>
        <v>#REF!</v>
      </c>
      <c r="B172" t="e" cm="1">
        <f t="array" aca="1" ref="B172" ca="1">INDIRECT("'" &amp; E1 &amp; "'!$B$2:$B$66")</f>
        <v>#REF!</v>
      </c>
      <c r="C172" t="e" cm="1">
        <f t="array" aca="1" ref="C172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49A470-ACED-AA4A-AA25-875F0FCDE6B6}">
  <sheetPr codeName="Sheet57"/>
  <dimension ref="A1:V172"/>
  <sheetViews>
    <sheetView topLeftCell="F1" workbookViewId="0">
      <pane ySplit="2" topLeftCell="A3" activePane="bottomLeft" state="frozen"/>
      <selection activeCell="N24" sqref="N24"/>
      <selection pane="bottomLeft" activeCell="N24" sqref="N24"/>
    </sheetView>
  </sheetViews>
  <sheetFormatPr baseColWidth="10" defaultRowHeight="16" x14ac:dyDescent="0.2"/>
  <cols>
    <col min="1" max="1" width="21.1640625" customWidth="1"/>
    <col min="2" max="2" width="14.1640625" customWidth="1"/>
    <col min="3" max="3" width="14.6640625" customWidth="1"/>
    <col min="4" max="4" width="16.33203125" customWidth="1"/>
    <col min="5" max="5" width="20.83203125" customWidth="1"/>
    <col min="6" max="6" width="21.5" customWidth="1"/>
    <col min="10" max="10" width="18.33203125" customWidth="1"/>
    <col min="11" max="11" width="16.6640625" customWidth="1"/>
    <col min="18" max="18" width="13" customWidth="1"/>
    <col min="19" max="19" width="17.33203125" customWidth="1"/>
  </cols>
  <sheetData>
    <row r="1" spans="1:22" x14ac:dyDescent="0.2">
      <c r="B1" s="72" t="s">
        <v>5</v>
      </c>
      <c r="C1" s="72"/>
      <c r="D1" s="72"/>
      <c r="E1" s="72"/>
      <c r="F1" s="72"/>
      <c r="G1" s="73" t="s">
        <v>6</v>
      </c>
      <c r="H1" s="73"/>
      <c r="I1" s="73"/>
      <c r="J1" s="73"/>
      <c r="K1" s="73"/>
      <c r="L1" s="74" t="s">
        <v>15</v>
      </c>
      <c r="M1" s="74"/>
      <c r="N1" s="74"/>
      <c r="O1" s="74"/>
      <c r="P1" s="74"/>
      <c r="Q1" s="74"/>
      <c r="R1" s="74"/>
      <c r="S1" s="74"/>
      <c r="T1" s="74"/>
      <c r="U1" s="74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235</v>
      </c>
      <c r="O2" s="1" t="s">
        <v>236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257</v>
      </c>
      <c r="U2" s="1" t="s">
        <v>258</v>
      </c>
      <c r="V2" s="1" t="s">
        <v>237</v>
      </c>
    </row>
    <row r="3" spans="1:22" x14ac:dyDescent="0.2">
      <c r="A3" s="16" t="s">
        <v>294</v>
      </c>
      <c r="B3" s="4">
        <v>4000</v>
      </c>
      <c r="C3" s="4">
        <v>11220</v>
      </c>
      <c r="D3" s="4">
        <v>-7220</v>
      </c>
      <c r="E3" s="4">
        <v>-279930000</v>
      </c>
      <c r="F3" s="4">
        <f t="shared" ref="F3:F79" si="0">E3+F4</f>
        <v>-11733632472</v>
      </c>
      <c r="K3" s="4">
        <f t="shared" ref="K3:K25" si="1">K4+J3</f>
        <v>99319835000</v>
      </c>
      <c r="L3" s="4">
        <v>516</v>
      </c>
      <c r="M3" s="4">
        <v>1140</v>
      </c>
      <c r="N3" s="4">
        <v>39</v>
      </c>
      <c r="O3" s="4">
        <v>78</v>
      </c>
      <c r="P3" s="4">
        <v>432500</v>
      </c>
      <c r="Q3" s="4">
        <v>935100</v>
      </c>
      <c r="R3" s="5">
        <v>9.1999999999999998E-3</v>
      </c>
      <c r="S3" s="4">
        <v>1508900</v>
      </c>
      <c r="T3" s="4">
        <f t="shared" ref="T3:T70" si="2">AVERAGE(S4,S13)</f>
        <v>1610603.5</v>
      </c>
      <c r="U3" s="4">
        <f t="shared" ref="U3:U72" si="3">MIN(S4:S8)</f>
        <v>1117300</v>
      </c>
      <c r="V3" s="5">
        <v>1.9199999999999998E-2</v>
      </c>
    </row>
    <row r="4" spans="1:22" x14ac:dyDescent="0.2">
      <c r="A4" s="16" t="s">
        <v>293</v>
      </c>
      <c r="B4" s="4">
        <v>2100</v>
      </c>
      <c r="C4" s="4">
        <v>7510</v>
      </c>
      <c r="D4" s="4">
        <v>-5410</v>
      </c>
      <c r="E4" s="4">
        <v>-209510000</v>
      </c>
      <c r="F4" s="4">
        <f t="shared" si="0"/>
        <v>-11453702472</v>
      </c>
      <c r="G4" s="4">
        <v>215000</v>
      </c>
      <c r="H4" s="4">
        <v>0</v>
      </c>
      <c r="I4" s="4">
        <v>215000</v>
      </c>
      <c r="J4" s="4">
        <v>8302000000</v>
      </c>
      <c r="K4" s="4">
        <f t="shared" si="1"/>
        <v>99319835000</v>
      </c>
      <c r="L4" s="4">
        <v>418</v>
      </c>
      <c r="M4" s="4">
        <v>826</v>
      </c>
      <c r="N4" s="4">
        <v>29</v>
      </c>
      <c r="O4" s="4">
        <v>45</v>
      </c>
      <c r="P4" s="4">
        <v>394800</v>
      </c>
      <c r="Q4" s="4">
        <v>650600</v>
      </c>
      <c r="R4" s="5">
        <v>1.2999999999999999E-3</v>
      </c>
      <c r="S4" s="4">
        <v>1117300</v>
      </c>
      <c r="T4" s="4">
        <f t="shared" si="2"/>
        <v>3565917.5</v>
      </c>
      <c r="U4" s="4">
        <f t="shared" si="3"/>
        <v>1399647</v>
      </c>
      <c r="V4" s="5">
        <v>1.41E-2</v>
      </c>
    </row>
    <row r="5" spans="1:22" x14ac:dyDescent="0.2">
      <c r="A5" s="16" t="s">
        <v>292</v>
      </c>
      <c r="B5" s="4">
        <v>10200</v>
      </c>
      <c r="C5" s="4">
        <v>20</v>
      </c>
      <c r="D5" s="4">
        <v>10180</v>
      </c>
      <c r="E5" s="4">
        <v>399120000</v>
      </c>
      <c r="F5" s="4">
        <f t="shared" si="0"/>
        <v>-11244192472</v>
      </c>
      <c r="G5" s="4">
        <v>115900</v>
      </c>
      <c r="H5" s="4">
        <v>0</v>
      </c>
      <c r="I5" s="4">
        <v>115900</v>
      </c>
      <c r="J5" s="4">
        <v>4529985000</v>
      </c>
      <c r="K5" s="4">
        <f t="shared" si="1"/>
        <v>91017835000</v>
      </c>
      <c r="L5" s="4">
        <v>1044</v>
      </c>
      <c r="M5" s="4">
        <v>1113</v>
      </c>
      <c r="N5" s="4">
        <v>88</v>
      </c>
      <c r="O5" s="4">
        <v>106</v>
      </c>
      <c r="P5" s="4">
        <v>1021100</v>
      </c>
      <c r="Q5" s="4">
        <v>1250400</v>
      </c>
      <c r="R5" s="5">
        <v>1.2999999999999999E-3</v>
      </c>
      <c r="S5" s="4">
        <v>2386235</v>
      </c>
      <c r="T5" s="4">
        <f t="shared" si="2"/>
        <v>2352336.5</v>
      </c>
      <c r="U5" s="4">
        <f t="shared" si="3"/>
        <v>1399647</v>
      </c>
      <c r="V5" s="5">
        <v>2.3900000000000001E-2</v>
      </c>
    </row>
    <row r="6" spans="1:22" x14ac:dyDescent="0.2">
      <c r="A6" s="16" t="s">
        <v>291</v>
      </c>
      <c r="B6" s="4">
        <v>600</v>
      </c>
      <c r="C6" s="4">
        <v>240600</v>
      </c>
      <c r="D6" s="4">
        <v>-240000</v>
      </c>
      <c r="E6" s="4">
        <v>-9153640000</v>
      </c>
      <c r="F6" s="4">
        <f t="shared" si="0"/>
        <v>-11643312472</v>
      </c>
      <c r="K6" s="4">
        <f t="shared" si="1"/>
        <v>86487850000</v>
      </c>
      <c r="L6" s="4">
        <v>665</v>
      </c>
      <c r="M6" s="4">
        <v>724</v>
      </c>
      <c r="N6" s="4">
        <v>49</v>
      </c>
      <c r="O6" s="4">
        <v>58</v>
      </c>
      <c r="P6" s="4">
        <v>713200</v>
      </c>
      <c r="Q6" s="4">
        <v>685700</v>
      </c>
      <c r="R6" s="5">
        <v>9.1999999999999998E-3</v>
      </c>
      <c r="S6" s="4">
        <v>1399647</v>
      </c>
      <c r="T6" s="4">
        <f t="shared" si="2"/>
        <v>2337253.5</v>
      </c>
      <c r="U6" s="4">
        <f t="shared" si="3"/>
        <v>1646657</v>
      </c>
      <c r="V6" s="5">
        <v>1.9400000000000001E-2</v>
      </c>
    </row>
    <row r="7" spans="1:22" x14ac:dyDescent="0.2">
      <c r="A7" s="16" t="s">
        <v>288</v>
      </c>
      <c r="B7" s="4">
        <v>200</v>
      </c>
      <c r="C7" s="4">
        <v>85100</v>
      </c>
      <c r="D7" s="4">
        <v>-84900</v>
      </c>
      <c r="E7" s="4">
        <v>-3279010000</v>
      </c>
      <c r="F7" s="4">
        <f t="shared" si="0"/>
        <v>-2489672472</v>
      </c>
      <c r="K7" s="4">
        <f t="shared" si="1"/>
        <v>86487850000</v>
      </c>
      <c r="L7" s="4">
        <v>688</v>
      </c>
      <c r="M7" s="4">
        <v>676</v>
      </c>
      <c r="N7" s="4">
        <v>64</v>
      </c>
      <c r="O7" s="4">
        <v>75</v>
      </c>
      <c r="P7" s="4">
        <v>786800</v>
      </c>
      <c r="Q7" s="4">
        <v>856900</v>
      </c>
      <c r="R7" s="5">
        <v>0</v>
      </c>
      <c r="S7" s="4">
        <v>1646657</v>
      </c>
      <c r="T7" s="4">
        <f t="shared" si="2"/>
        <v>2902355.5</v>
      </c>
      <c r="U7" s="4">
        <f t="shared" si="3"/>
        <v>2244977</v>
      </c>
      <c r="V7" s="5">
        <v>2.3E-2</v>
      </c>
    </row>
    <row r="8" spans="1:22" x14ac:dyDescent="0.2">
      <c r="A8" s="16" t="s">
        <v>287</v>
      </c>
      <c r="B8" s="4">
        <v>302000</v>
      </c>
      <c r="C8" s="4">
        <v>8560</v>
      </c>
      <c r="D8" s="4">
        <v>293440</v>
      </c>
      <c r="E8" s="4">
        <v>11362260000</v>
      </c>
      <c r="F8" s="4">
        <f t="shared" si="0"/>
        <v>789337528</v>
      </c>
      <c r="G8" s="4">
        <v>0</v>
      </c>
      <c r="H8" s="4">
        <v>0</v>
      </c>
      <c r="I8" s="4">
        <v>0</v>
      </c>
      <c r="J8" s="4">
        <v>-3916500000</v>
      </c>
      <c r="K8" s="4">
        <f t="shared" si="1"/>
        <v>86487850000</v>
      </c>
      <c r="L8" s="4">
        <v>1102</v>
      </c>
      <c r="M8" s="4">
        <v>1933</v>
      </c>
      <c r="N8" s="4">
        <v>83</v>
      </c>
      <c r="O8" s="4">
        <v>188</v>
      </c>
      <c r="P8" s="4">
        <v>1047900</v>
      </c>
      <c r="Q8" s="4">
        <v>2117400</v>
      </c>
      <c r="R8" s="5">
        <v>-1.66E-2</v>
      </c>
      <c r="S8" s="4">
        <v>3189176</v>
      </c>
      <c r="T8" s="4">
        <f t="shared" si="2"/>
        <v>2380385</v>
      </c>
      <c r="U8" s="4">
        <f t="shared" si="3"/>
        <v>2103907</v>
      </c>
      <c r="V8" s="5">
        <v>2.6800000000000001E-2</v>
      </c>
    </row>
    <row r="9" spans="1:22" x14ac:dyDescent="0.2">
      <c r="A9" s="16" t="s">
        <v>286</v>
      </c>
      <c r="B9" s="4">
        <v>325200</v>
      </c>
      <c r="C9" s="4">
        <v>84800</v>
      </c>
      <c r="D9" s="4">
        <v>240400</v>
      </c>
      <c r="E9" s="4">
        <v>9379600000</v>
      </c>
      <c r="F9" s="4">
        <f t="shared" si="0"/>
        <v>-10572922472</v>
      </c>
      <c r="K9" s="4">
        <f t="shared" si="1"/>
        <v>90404350000</v>
      </c>
      <c r="L9" s="4">
        <v>1140</v>
      </c>
      <c r="M9" s="4">
        <v>1423</v>
      </c>
      <c r="N9" s="4">
        <v>79</v>
      </c>
      <c r="O9" s="4">
        <v>80</v>
      </c>
      <c r="P9" s="4">
        <v>951000</v>
      </c>
      <c r="Q9" s="4">
        <v>1180100</v>
      </c>
      <c r="R9" s="5">
        <v>-6.3E-3</v>
      </c>
      <c r="S9" s="4">
        <v>2247193</v>
      </c>
      <c r="T9" s="4">
        <f t="shared" si="2"/>
        <v>4203695.5</v>
      </c>
      <c r="U9" s="4">
        <f t="shared" si="3"/>
        <v>2103907</v>
      </c>
      <c r="V9" s="5">
        <v>2.2700000000000001E-2</v>
      </c>
    </row>
    <row r="10" spans="1:22" x14ac:dyDescent="0.2">
      <c r="A10" s="16" t="s">
        <v>281</v>
      </c>
      <c r="B10" s="4">
        <v>152500</v>
      </c>
      <c r="C10" s="4">
        <v>29700</v>
      </c>
      <c r="D10" s="4">
        <v>122800</v>
      </c>
      <c r="E10" s="4">
        <v>4836700000</v>
      </c>
      <c r="F10" s="4">
        <f t="shared" si="0"/>
        <v>-19952522472</v>
      </c>
      <c r="K10" s="4">
        <f t="shared" si="1"/>
        <v>90404350000</v>
      </c>
      <c r="L10" s="4">
        <v>2514</v>
      </c>
      <c r="M10" s="4">
        <v>1948</v>
      </c>
      <c r="N10" s="4">
        <v>235</v>
      </c>
      <c r="O10" s="4">
        <v>170</v>
      </c>
      <c r="P10" s="4">
        <v>2539700</v>
      </c>
      <c r="Q10" s="4">
        <v>2020400</v>
      </c>
      <c r="R10" s="5">
        <v>1.5600000000000001E-2</v>
      </c>
      <c r="S10" s="4">
        <v>4641012</v>
      </c>
      <c r="T10" s="4">
        <f t="shared" si="2"/>
        <v>3178485.5</v>
      </c>
      <c r="U10" s="4">
        <f t="shared" si="3"/>
        <v>2103907</v>
      </c>
      <c r="V10" s="5">
        <v>4.4299999999999999E-2</v>
      </c>
    </row>
    <row r="11" spans="1:22" x14ac:dyDescent="0.2">
      <c r="A11" s="16" t="s">
        <v>273</v>
      </c>
      <c r="B11" s="4">
        <v>60900</v>
      </c>
      <c r="C11" s="4">
        <v>162500</v>
      </c>
      <c r="D11" s="4">
        <v>-101600</v>
      </c>
      <c r="E11" s="4">
        <v>-3881680000</v>
      </c>
      <c r="F11" s="4">
        <f t="shared" si="0"/>
        <v>-24789222472</v>
      </c>
      <c r="G11" s="4">
        <v>16900</v>
      </c>
      <c r="H11" s="4">
        <v>170000</v>
      </c>
      <c r="I11" s="4">
        <v>-153100</v>
      </c>
      <c r="J11" s="4">
        <v>-5913350000</v>
      </c>
      <c r="K11" s="4">
        <f t="shared" si="1"/>
        <v>90404350000</v>
      </c>
      <c r="L11" s="4">
        <v>1373</v>
      </c>
      <c r="M11" s="4">
        <v>984</v>
      </c>
      <c r="N11" s="4">
        <v>164</v>
      </c>
      <c r="O11" s="4">
        <v>132</v>
      </c>
      <c r="P11" s="4">
        <v>2015300</v>
      </c>
      <c r="Q11" s="4">
        <v>1188600</v>
      </c>
      <c r="R11" s="5">
        <v>2.12E-2</v>
      </c>
      <c r="S11" s="4">
        <v>3356600</v>
      </c>
      <c r="T11" s="4">
        <f t="shared" si="2"/>
        <v>3533438.5</v>
      </c>
      <c r="U11" s="4">
        <f t="shared" si="3"/>
        <v>2103907</v>
      </c>
      <c r="V11" s="5">
        <v>2.07E-2</v>
      </c>
    </row>
    <row r="12" spans="1:22" x14ac:dyDescent="0.2">
      <c r="A12" s="16" t="s">
        <v>272</v>
      </c>
      <c r="B12" s="4">
        <v>61325</v>
      </c>
      <c r="C12" s="4">
        <v>33400</v>
      </c>
      <c r="D12" s="4">
        <v>27925</v>
      </c>
      <c r="E12" s="4">
        <v>1069720000</v>
      </c>
      <c r="F12" s="4">
        <f t="shared" si="0"/>
        <v>-20907542472</v>
      </c>
      <c r="K12" s="4">
        <f t="shared" si="1"/>
        <v>96317700000</v>
      </c>
      <c r="L12" s="4">
        <v>594</v>
      </c>
      <c r="M12" s="4">
        <v>1363</v>
      </c>
      <c r="N12" s="4">
        <v>52</v>
      </c>
      <c r="O12" s="4">
        <v>118</v>
      </c>
      <c r="P12" s="4">
        <v>639900</v>
      </c>
      <c r="Q12" s="4">
        <v>1398600</v>
      </c>
      <c r="R12" s="5">
        <v>-1.04E-2</v>
      </c>
      <c r="S12" s="4">
        <v>2244977</v>
      </c>
      <c r="T12" s="4">
        <f t="shared" si="2"/>
        <v>2244504.5</v>
      </c>
      <c r="U12" s="4">
        <f t="shared" si="3"/>
        <v>2103907</v>
      </c>
      <c r="V12" s="5">
        <v>2.07E-2</v>
      </c>
    </row>
    <row r="13" spans="1:22" x14ac:dyDescent="0.2">
      <c r="A13" s="16" t="s">
        <v>248</v>
      </c>
      <c r="B13" s="4">
        <v>27500</v>
      </c>
      <c r="C13" s="4">
        <v>41700</v>
      </c>
      <c r="D13" s="4">
        <v>-14200</v>
      </c>
      <c r="E13" s="4">
        <v>-544300000</v>
      </c>
      <c r="F13" s="4">
        <f t="shared" si="0"/>
        <v>-21977262472</v>
      </c>
      <c r="G13" s="4">
        <v>170000</v>
      </c>
      <c r="H13" s="4">
        <v>20000</v>
      </c>
      <c r="I13" s="4">
        <v>150000</v>
      </c>
      <c r="J13" s="4">
        <v>5772700000</v>
      </c>
      <c r="K13" s="4">
        <f t="shared" si="1"/>
        <v>96317700000</v>
      </c>
      <c r="L13" s="4">
        <v>712</v>
      </c>
      <c r="M13" s="4">
        <v>1135</v>
      </c>
      <c r="N13" s="4">
        <v>65</v>
      </c>
      <c r="O13" s="4">
        <v>109</v>
      </c>
      <c r="P13" s="4">
        <v>718700</v>
      </c>
      <c r="Q13" s="4">
        <v>1285600</v>
      </c>
      <c r="R13" s="5">
        <v>-5.1000000000000004E-3</v>
      </c>
      <c r="S13" s="4">
        <v>2103907</v>
      </c>
      <c r="T13" s="4">
        <f t="shared" si="2"/>
        <v>4132669.5</v>
      </c>
      <c r="U13" s="4">
        <f t="shared" si="3"/>
        <v>2513577</v>
      </c>
      <c r="V13" s="5">
        <v>2.06E-2</v>
      </c>
    </row>
    <row r="14" spans="1:22" x14ac:dyDescent="0.2">
      <c r="A14" s="16" t="s">
        <v>240</v>
      </c>
      <c r="B14" s="4">
        <v>52700</v>
      </c>
      <c r="C14" s="4">
        <v>6100</v>
      </c>
      <c r="D14" s="4">
        <v>46600</v>
      </c>
      <c r="E14" s="4">
        <v>1819980000</v>
      </c>
      <c r="F14" s="4">
        <f t="shared" si="0"/>
        <v>-21432962472</v>
      </c>
      <c r="G14" s="4">
        <v>605100</v>
      </c>
      <c r="H14" s="4">
        <v>0</v>
      </c>
      <c r="I14" s="4">
        <v>605100</v>
      </c>
      <c r="J14" s="4">
        <v>23537605000</v>
      </c>
      <c r="K14" s="4">
        <f t="shared" si="1"/>
        <v>90545000000</v>
      </c>
      <c r="L14" s="4">
        <v>2313</v>
      </c>
      <c r="M14" s="4">
        <v>1393</v>
      </c>
      <c r="N14" s="4">
        <v>246</v>
      </c>
      <c r="O14" s="4">
        <v>178</v>
      </c>
      <c r="P14" s="4">
        <v>2745300</v>
      </c>
      <c r="Q14" s="4">
        <v>1853100</v>
      </c>
      <c r="R14" s="5">
        <v>-2.5000000000000001E-3</v>
      </c>
      <c r="S14" s="4">
        <v>4745600</v>
      </c>
      <c r="T14" s="4">
        <f t="shared" si="2"/>
        <v>3571270.5</v>
      </c>
      <c r="U14" s="4">
        <f t="shared" si="3"/>
        <v>2513577</v>
      </c>
      <c r="V14" s="5">
        <v>2.0400000000000001E-2</v>
      </c>
    </row>
    <row r="15" spans="1:22" x14ac:dyDescent="0.2">
      <c r="A15" s="16" t="s">
        <v>239</v>
      </c>
      <c r="B15" s="4">
        <v>86200</v>
      </c>
      <c r="C15" s="4">
        <v>16900</v>
      </c>
      <c r="D15" s="4">
        <v>69300</v>
      </c>
      <c r="E15" s="4">
        <v>2675390000</v>
      </c>
      <c r="F15" s="4">
        <f t="shared" si="0"/>
        <v>-23252942472</v>
      </c>
      <c r="G15" s="4">
        <v>466900</v>
      </c>
      <c r="H15" s="4">
        <v>0</v>
      </c>
      <c r="I15" s="4">
        <v>466900</v>
      </c>
      <c r="J15" s="4">
        <v>18071535000</v>
      </c>
      <c r="K15" s="4">
        <f t="shared" si="1"/>
        <v>67007395000</v>
      </c>
      <c r="L15" s="4">
        <v>1654</v>
      </c>
      <c r="M15" s="4">
        <v>997</v>
      </c>
      <c r="N15" s="4">
        <v>191</v>
      </c>
      <c r="O15" s="4">
        <v>109</v>
      </c>
      <c r="P15" s="4">
        <v>2125100</v>
      </c>
      <c r="Q15" s="4">
        <v>1178500</v>
      </c>
      <c r="R15" s="5">
        <v>1.4499999999999999E-2</v>
      </c>
      <c r="S15" s="4">
        <v>3305026</v>
      </c>
      <c r="T15" s="4">
        <f t="shared" si="2"/>
        <v>2364798</v>
      </c>
      <c r="U15" s="4">
        <f t="shared" si="3"/>
        <v>2513577</v>
      </c>
      <c r="V15" s="5">
        <v>2.1899999999999999E-2</v>
      </c>
    </row>
    <row r="16" spans="1:22" x14ac:dyDescent="0.2">
      <c r="A16" s="16" t="s">
        <v>238</v>
      </c>
      <c r="B16" s="4">
        <v>98400</v>
      </c>
      <c r="C16" s="4">
        <v>55400</v>
      </c>
      <c r="D16" s="4">
        <v>43000</v>
      </c>
      <c r="E16" s="4">
        <v>1648690000</v>
      </c>
      <c r="F16" s="4">
        <f t="shared" si="0"/>
        <v>-25928332472</v>
      </c>
      <c r="G16" s="4">
        <v>83100</v>
      </c>
      <c r="H16" s="4">
        <v>0</v>
      </c>
      <c r="I16" s="4">
        <v>83100</v>
      </c>
      <c r="J16" s="4">
        <v>3139380000</v>
      </c>
      <c r="K16" s="4">
        <f t="shared" si="1"/>
        <v>48935860000</v>
      </c>
      <c r="L16" s="4">
        <v>1748</v>
      </c>
      <c r="M16" s="4">
        <v>1063</v>
      </c>
      <c r="N16" s="4">
        <v>167</v>
      </c>
      <c r="O16" s="4">
        <v>133</v>
      </c>
      <c r="P16" s="4">
        <v>1658000</v>
      </c>
      <c r="Q16" s="4">
        <v>1243600</v>
      </c>
      <c r="R16" s="5">
        <v>1.2E-2</v>
      </c>
      <c r="S16" s="4">
        <v>3027850</v>
      </c>
      <c r="T16" s="4">
        <f t="shared" si="2"/>
        <v>2400927.5</v>
      </c>
      <c r="U16" s="4">
        <f t="shared" si="3"/>
        <v>2513577</v>
      </c>
      <c r="V16" s="5">
        <v>2.2200000000000001E-2</v>
      </c>
    </row>
    <row r="17" spans="1:21" x14ac:dyDescent="0.2">
      <c r="A17" s="16" t="s">
        <v>234</v>
      </c>
      <c r="B17" s="4">
        <v>15000</v>
      </c>
      <c r="C17" s="4">
        <v>25400</v>
      </c>
      <c r="D17" s="4">
        <v>-10400</v>
      </c>
      <c r="E17" s="4">
        <v>-395540000</v>
      </c>
      <c r="F17" s="4">
        <f t="shared" si="0"/>
        <v>-27577022472</v>
      </c>
      <c r="K17" s="4">
        <f t="shared" si="1"/>
        <v>45796480000</v>
      </c>
      <c r="L17" s="4">
        <v>780</v>
      </c>
      <c r="M17" s="4">
        <v>1311</v>
      </c>
      <c r="N17" s="4">
        <v>97</v>
      </c>
      <c r="O17" s="4">
        <v>127</v>
      </c>
      <c r="P17" s="4">
        <v>76200</v>
      </c>
      <c r="Q17" s="4">
        <v>112800</v>
      </c>
      <c r="R17" s="5">
        <v>-3.9000000000000003E-3</v>
      </c>
      <c r="S17" s="4">
        <v>2615535</v>
      </c>
      <c r="T17" s="4">
        <f t="shared" si="2"/>
        <v>1971604.5</v>
      </c>
      <c r="U17" s="4">
        <f t="shared" si="3"/>
        <v>2385102</v>
      </c>
    </row>
    <row r="18" spans="1:21" x14ac:dyDescent="0.2">
      <c r="A18" s="16" t="s">
        <v>233</v>
      </c>
      <c r="B18" s="4">
        <v>15600</v>
      </c>
      <c r="C18" s="4">
        <v>13100</v>
      </c>
      <c r="D18" s="4">
        <v>2500</v>
      </c>
      <c r="E18" s="4">
        <v>97170000</v>
      </c>
      <c r="F18" s="4">
        <f t="shared" si="0"/>
        <v>-27181482472</v>
      </c>
      <c r="K18" s="4">
        <f t="shared" si="1"/>
        <v>45796480000</v>
      </c>
      <c r="L18" s="4"/>
      <c r="M18" s="4"/>
      <c r="N18" s="4"/>
      <c r="O18" s="4"/>
      <c r="P18" s="4">
        <v>1196300</v>
      </c>
      <c r="Q18" s="4">
        <v>1114500</v>
      </c>
      <c r="R18" s="5">
        <v>0</v>
      </c>
      <c r="S18" s="4">
        <v>2513577</v>
      </c>
      <c r="T18" s="4">
        <f t="shared" si="2"/>
        <v>2489993</v>
      </c>
      <c r="U18" s="4">
        <f t="shared" si="3"/>
        <v>2385102</v>
      </c>
    </row>
    <row r="19" spans="1:21" x14ac:dyDescent="0.2">
      <c r="A19" s="16" t="s">
        <v>232</v>
      </c>
      <c r="B19" s="4">
        <v>0</v>
      </c>
      <c r="C19" s="4">
        <v>21900</v>
      </c>
      <c r="D19" s="4">
        <v>-21900</v>
      </c>
      <c r="E19" s="4">
        <v>-834790000</v>
      </c>
      <c r="F19" s="4">
        <f t="shared" si="0"/>
        <v>-27278652472</v>
      </c>
      <c r="K19" s="4">
        <f t="shared" si="1"/>
        <v>45796480000</v>
      </c>
      <c r="L19" s="4"/>
      <c r="M19" s="4"/>
      <c r="N19" s="4"/>
      <c r="O19" s="4"/>
      <c r="P19" s="4">
        <v>1253200</v>
      </c>
      <c r="Q19" s="4">
        <v>2289200</v>
      </c>
      <c r="R19" s="5">
        <v>-1.6899999999999998E-2</v>
      </c>
      <c r="S19" s="4">
        <v>3766379</v>
      </c>
      <c r="T19" s="4">
        <f t="shared" si="2"/>
        <v>3024100.5</v>
      </c>
      <c r="U19" s="4">
        <f t="shared" si="3"/>
        <v>2385102</v>
      </c>
    </row>
    <row r="20" spans="1:21" x14ac:dyDescent="0.2">
      <c r="A20" s="16" t="s">
        <v>231</v>
      </c>
      <c r="B20" s="4">
        <v>0</v>
      </c>
      <c r="C20" s="4">
        <v>38200</v>
      </c>
      <c r="D20" s="4">
        <v>-38200</v>
      </c>
      <c r="E20" s="4">
        <v>-1476130000</v>
      </c>
      <c r="F20" s="4">
        <f t="shared" si="0"/>
        <v>-26443862472</v>
      </c>
      <c r="K20" s="4">
        <f t="shared" si="1"/>
        <v>45796480000</v>
      </c>
      <c r="L20" s="4"/>
      <c r="M20" s="4"/>
      <c r="N20" s="4"/>
      <c r="O20" s="4"/>
      <c r="P20" s="4">
        <v>978800</v>
      </c>
      <c r="Q20" s="4">
        <v>1865700</v>
      </c>
      <c r="R20" s="5">
        <v>-1.15E-2</v>
      </c>
      <c r="S20" s="4">
        <v>3000371</v>
      </c>
      <c r="T20" s="4">
        <f t="shared" si="2"/>
        <v>3121941.5</v>
      </c>
      <c r="U20" s="4">
        <f t="shared" si="3"/>
        <v>1701746</v>
      </c>
    </row>
    <row r="21" spans="1:21" x14ac:dyDescent="0.2">
      <c r="A21" s="16" t="s">
        <v>230</v>
      </c>
      <c r="B21" s="4">
        <v>29100</v>
      </c>
      <c r="C21" s="4">
        <v>48400</v>
      </c>
      <c r="D21" s="4">
        <v>-19300</v>
      </c>
      <c r="E21" s="4">
        <v>-751260000</v>
      </c>
      <c r="F21" s="4">
        <f t="shared" si="0"/>
        <v>-24967732472</v>
      </c>
      <c r="G21" s="4">
        <v>30000</v>
      </c>
      <c r="H21" s="4">
        <v>0</v>
      </c>
      <c r="I21" s="4">
        <v>30000</v>
      </c>
      <c r="J21" s="4">
        <v>1144500000</v>
      </c>
      <c r="K21" s="4">
        <f t="shared" si="1"/>
        <v>45796480000</v>
      </c>
      <c r="L21" s="4"/>
      <c r="M21" s="4"/>
      <c r="N21" s="4"/>
      <c r="O21" s="4"/>
      <c r="P21" s="4">
        <v>2958000</v>
      </c>
      <c r="Q21" s="4">
        <v>1608100</v>
      </c>
      <c r="R21" s="5">
        <v>3.8800000000000001E-2</v>
      </c>
      <c r="S21" s="4">
        <v>4821900</v>
      </c>
      <c r="T21" s="4">
        <f t="shared" si="2"/>
        <v>2199806.5</v>
      </c>
      <c r="U21" s="4">
        <f t="shared" si="3"/>
        <v>1701746</v>
      </c>
    </row>
    <row r="22" spans="1:21" x14ac:dyDescent="0.2">
      <c r="A22" s="16" t="s">
        <v>229</v>
      </c>
      <c r="B22" s="4">
        <v>10400</v>
      </c>
      <c r="C22" s="4">
        <v>33300</v>
      </c>
      <c r="D22" s="4">
        <v>-22900</v>
      </c>
      <c r="E22" s="4">
        <v>-863640000</v>
      </c>
      <c r="F22" s="4">
        <f t="shared" si="0"/>
        <v>-24216472472</v>
      </c>
      <c r="G22" s="4">
        <v>20000</v>
      </c>
      <c r="H22" s="4">
        <v>0</v>
      </c>
      <c r="I22" s="4">
        <v>20000</v>
      </c>
      <c r="J22" s="4">
        <v>743000000</v>
      </c>
      <c r="K22" s="4">
        <f t="shared" si="1"/>
        <v>44651980000</v>
      </c>
      <c r="L22" s="4"/>
      <c r="M22" s="4"/>
      <c r="N22" s="4"/>
      <c r="O22" s="4"/>
      <c r="P22" s="4">
        <v>1089800</v>
      </c>
      <c r="Q22" s="4">
        <v>1184800</v>
      </c>
      <c r="R22" s="5">
        <v>-1.2999999999999999E-3</v>
      </c>
      <c r="S22" s="4">
        <v>2385102</v>
      </c>
      <c r="T22" s="4">
        <f t="shared" si="2"/>
        <v>2875549</v>
      </c>
      <c r="U22" s="4">
        <f t="shared" si="3"/>
        <v>1429632</v>
      </c>
    </row>
    <row r="23" spans="1:21" x14ac:dyDescent="0.2">
      <c r="A23" s="16" t="s">
        <v>228</v>
      </c>
      <c r="B23" s="4">
        <v>40100</v>
      </c>
      <c r="C23" s="4">
        <v>47701</v>
      </c>
      <c r="D23" s="4">
        <v>-7601</v>
      </c>
      <c r="E23" s="4">
        <v>-304400000</v>
      </c>
      <c r="F23" s="4">
        <f t="shared" si="0"/>
        <v>-23352832472</v>
      </c>
      <c r="G23" s="4">
        <v>200000</v>
      </c>
      <c r="H23" s="4">
        <v>0</v>
      </c>
      <c r="I23" s="4">
        <v>200000</v>
      </c>
      <c r="J23" s="4">
        <v>7489150000</v>
      </c>
      <c r="K23" s="4">
        <f t="shared" si="1"/>
        <v>43908980000</v>
      </c>
      <c r="L23" s="4"/>
      <c r="M23" s="4"/>
      <c r="N23" s="4"/>
      <c r="O23" s="4"/>
      <c r="P23" s="4">
        <v>1994700</v>
      </c>
      <c r="Q23" s="4">
        <v>1392400</v>
      </c>
      <c r="R23" s="5">
        <v>6.8000000000000005E-3</v>
      </c>
      <c r="S23" s="4">
        <v>3519739</v>
      </c>
      <c r="T23" s="4">
        <f t="shared" si="2"/>
        <v>4195733</v>
      </c>
      <c r="U23" s="4">
        <f t="shared" si="3"/>
        <v>1213607</v>
      </c>
    </row>
    <row r="24" spans="1:21" x14ac:dyDescent="0.2">
      <c r="A24" s="16" t="s">
        <v>222</v>
      </c>
      <c r="B24" s="4">
        <v>52200</v>
      </c>
      <c r="C24" s="4">
        <v>13400</v>
      </c>
      <c r="D24" s="4">
        <v>38800</v>
      </c>
      <c r="E24" s="4">
        <v>1432310000</v>
      </c>
      <c r="F24" s="4">
        <f t="shared" si="0"/>
        <v>-23048432472</v>
      </c>
      <c r="K24" s="4">
        <f t="shared" si="1"/>
        <v>36419830000</v>
      </c>
      <c r="L24" s="4"/>
      <c r="M24" s="4"/>
      <c r="N24" s="4"/>
      <c r="O24" s="4"/>
      <c r="P24" s="4">
        <v>2372500</v>
      </c>
      <c r="Q24" s="4">
        <v>1315400</v>
      </c>
      <c r="R24" s="5">
        <v>3.6299999999999999E-2</v>
      </c>
      <c r="S24" s="4">
        <v>3837515</v>
      </c>
      <c r="T24" s="4">
        <f t="shared" si="2"/>
        <v>2140032.5</v>
      </c>
      <c r="U24" s="4">
        <f t="shared" si="3"/>
        <v>1213607</v>
      </c>
    </row>
    <row r="25" spans="1:21" x14ac:dyDescent="0.2">
      <c r="A25" s="16" t="s">
        <v>213</v>
      </c>
      <c r="B25" s="4">
        <v>58300</v>
      </c>
      <c r="C25" s="4">
        <v>1680</v>
      </c>
      <c r="D25" s="4">
        <v>56620</v>
      </c>
      <c r="E25" s="4">
        <v>2002700000</v>
      </c>
      <c r="F25" s="4">
        <f t="shared" si="0"/>
        <v>-24480742472</v>
      </c>
      <c r="G25" s="4">
        <v>408900</v>
      </c>
      <c r="H25" s="4">
        <v>0</v>
      </c>
      <c r="I25" s="4">
        <v>408900</v>
      </c>
      <c r="J25" s="4">
        <v>14490265000</v>
      </c>
      <c r="K25" s="4">
        <f t="shared" si="1"/>
        <v>36419830000</v>
      </c>
      <c r="L25" s="4"/>
      <c r="M25" s="4"/>
      <c r="N25" s="4"/>
      <c r="O25" s="4"/>
      <c r="P25" s="4">
        <v>994100</v>
      </c>
      <c r="Q25" s="4">
        <v>632000</v>
      </c>
      <c r="R25" s="5">
        <v>2.87E-2</v>
      </c>
      <c r="S25" s="4">
        <v>1701746</v>
      </c>
      <c r="T25" s="4">
        <f t="shared" si="2"/>
        <v>2684015.5</v>
      </c>
      <c r="U25" s="4">
        <f t="shared" si="3"/>
        <v>1213607</v>
      </c>
    </row>
    <row r="26" spans="1:21" x14ac:dyDescent="0.2">
      <c r="A26" s="16" t="s">
        <v>212</v>
      </c>
      <c r="B26" s="4">
        <v>34300</v>
      </c>
      <c r="C26" s="4">
        <v>200</v>
      </c>
      <c r="D26" s="4">
        <v>34100</v>
      </c>
      <c r="E26" s="4">
        <v>1206480000</v>
      </c>
      <c r="F26" s="4">
        <f t="shared" si="0"/>
        <v>-26483442472</v>
      </c>
      <c r="K26" s="4">
        <f>K27+J26</f>
        <v>21929565000</v>
      </c>
      <c r="L26" s="4"/>
      <c r="M26" s="4"/>
      <c r="N26" s="4"/>
      <c r="O26" s="4"/>
      <c r="P26" s="4">
        <v>784800</v>
      </c>
      <c r="Q26" s="4">
        <v>1258400</v>
      </c>
      <c r="R26" s="5">
        <v>-1.9599999999999999E-2</v>
      </c>
      <c r="S26" s="4">
        <v>2186320</v>
      </c>
      <c r="T26" s="4">
        <f t="shared" si="2"/>
        <v>2420717.5</v>
      </c>
      <c r="U26" s="4">
        <f t="shared" si="3"/>
        <v>1213607</v>
      </c>
    </row>
    <row r="27" spans="1:21" x14ac:dyDescent="0.2">
      <c r="A27" s="16" t="s">
        <v>211</v>
      </c>
      <c r="B27" s="4">
        <v>23700</v>
      </c>
      <c r="C27" s="4">
        <v>6802</v>
      </c>
      <c r="D27" s="4">
        <v>16898</v>
      </c>
      <c r="E27" s="4">
        <v>608220000</v>
      </c>
      <c r="F27" s="4">
        <f t="shared" si="0"/>
        <v>-27689922472</v>
      </c>
      <c r="K27" s="4">
        <f>J27+K29</f>
        <v>21929565000</v>
      </c>
      <c r="R27" s="5">
        <v>-5.5000000000000005E-3</v>
      </c>
      <c r="S27" s="4">
        <v>1429632</v>
      </c>
      <c r="T27" s="4">
        <f t="shared" si="2"/>
        <v>2248845.5</v>
      </c>
      <c r="U27" s="4">
        <f t="shared" si="3"/>
        <v>1213607</v>
      </c>
    </row>
    <row r="28" spans="1:21" x14ac:dyDescent="0.2">
      <c r="A28" s="16" t="s">
        <v>210</v>
      </c>
      <c r="B28" s="4">
        <v>3600</v>
      </c>
      <c r="C28" s="4">
        <v>25510</v>
      </c>
      <c r="D28" s="4">
        <v>-21910</v>
      </c>
      <c r="E28" s="4">
        <v>-795270000</v>
      </c>
      <c r="F28" s="4">
        <f t="shared" si="0"/>
        <v>-28298142472</v>
      </c>
      <c r="L28" s="4"/>
      <c r="M28" s="4"/>
      <c r="N28" s="4"/>
      <c r="O28" s="4"/>
      <c r="P28" s="4">
        <v>424200</v>
      </c>
      <c r="Q28" s="4">
        <v>639800</v>
      </c>
      <c r="R28" s="5">
        <v>-1.5100000000000001E-2</v>
      </c>
      <c r="S28" s="4">
        <v>1213607</v>
      </c>
      <c r="T28" s="4">
        <f t="shared" si="2"/>
        <v>3102049.5</v>
      </c>
      <c r="U28" s="4">
        <f t="shared" si="3"/>
        <v>1421983</v>
      </c>
    </row>
    <row r="29" spans="1:21" x14ac:dyDescent="0.2">
      <c r="A29" s="16" t="s">
        <v>209</v>
      </c>
      <c r="B29" s="4">
        <v>500</v>
      </c>
      <c r="C29" s="4">
        <v>14500</v>
      </c>
      <c r="D29" s="4">
        <v>-14000</v>
      </c>
      <c r="E29" s="4">
        <v>-513420000</v>
      </c>
      <c r="F29" s="4">
        <f t="shared" si="0"/>
        <v>-27502872472</v>
      </c>
      <c r="G29" s="4">
        <v>600000</v>
      </c>
      <c r="H29" s="4">
        <v>0</v>
      </c>
      <c r="I29" s="4">
        <v>600000</v>
      </c>
      <c r="J29" s="4">
        <v>21929565000</v>
      </c>
      <c r="K29" s="4">
        <f>J29</f>
        <v>21929565000</v>
      </c>
      <c r="R29" s="5">
        <v>4.1999999999999997E-3</v>
      </c>
      <c r="S29" s="4">
        <v>3047830</v>
      </c>
      <c r="T29" s="4">
        <f t="shared" si="2"/>
        <v>2018379</v>
      </c>
      <c r="U29" s="4">
        <f t="shared" si="3"/>
        <v>1421983</v>
      </c>
    </row>
    <row r="30" spans="1:21" x14ac:dyDescent="0.2">
      <c r="A30" s="16" t="s">
        <v>208</v>
      </c>
      <c r="B30" s="4">
        <v>11900</v>
      </c>
      <c r="C30" s="4">
        <v>300</v>
      </c>
      <c r="D30" s="4">
        <v>11600</v>
      </c>
      <c r="E30" s="4">
        <v>420710000</v>
      </c>
      <c r="F30" s="4">
        <f t="shared" si="0"/>
        <v>-26989452472</v>
      </c>
      <c r="R30" s="5">
        <v>2.8000000000000004E-3</v>
      </c>
      <c r="S30" s="4">
        <v>1421983</v>
      </c>
      <c r="T30" s="4">
        <f t="shared" si="2"/>
        <v>3638105</v>
      </c>
      <c r="U30" s="4">
        <f t="shared" si="3"/>
        <v>2014511</v>
      </c>
    </row>
    <row r="31" spans="1:21" x14ac:dyDescent="0.2">
      <c r="A31" s="16" t="s">
        <v>207</v>
      </c>
      <c r="B31" s="4">
        <v>1700</v>
      </c>
      <c r="C31" s="4">
        <v>7200</v>
      </c>
      <c r="D31" s="4">
        <v>-5500</v>
      </c>
      <c r="E31" s="4">
        <v>-196430000</v>
      </c>
      <c r="F31" s="4">
        <f t="shared" si="0"/>
        <v>-27410162472</v>
      </c>
      <c r="R31" s="5">
        <v>0</v>
      </c>
      <c r="S31" s="4">
        <v>2014511</v>
      </c>
      <c r="T31" s="4">
        <f t="shared" si="2"/>
        <v>2477413</v>
      </c>
      <c r="U31" s="4">
        <f t="shared" si="3"/>
        <v>2231359</v>
      </c>
    </row>
    <row r="32" spans="1:21" x14ac:dyDescent="0.2">
      <c r="A32" s="16" t="s">
        <v>206</v>
      </c>
      <c r="B32" s="4">
        <v>19202</v>
      </c>
      <c r="C32" s="4">
        <v>59817</v>
      </c>
      <c r="D32" s="4">
        <v>-40615</v>
      </c>
      <c r="E32" s="4">
        <v>-1481840000</v>
      </c>
      <c r="F32" s="4">
        <f t="shared" si="0"/>
        <v>-27213732472</v>
      </c>
      <c r="R32" s="5">
        <v>-1.9E-2</v>
      </c>
      <c r="S32" s="4">
        <v>2231359</v>
      </c>
      <c r="T32" s="4">
        <f t="shared" si="2"/>
        <v>3862160</v>
      </c>
      <c r="U32" s="4">
        <f t="shared" si="3"/>
        <v>2578319</v>
      </c>
    </row>
    <row r="33" spans="1:21" x14ac:dyDescent="0.2">
      <c r="A33" s="16" t="s">
        <v>205</v>
      </c>
      <c r="B33" s="4">
        <v>1000</v>
      </c>
      <c r="C33" s="4">
        <v>175123</v>
      </c>
      <c r="D33" s="4">
        <v>-174123</v>
      </c>
      <c r="E33" s="4">
        <v>-6387760000</v>
      </c>
      <c r="F33" s="4">
        <f t="shared" si="0"/>
        <v>-25731892472</v>
      </c>
      <c r="R33" s="5">
        <v>-1.8600000000000002E-2</v>
      </c>
      <c r="S33" s="4">
        <v>4553951</v>
      </c>
      <c r="T33" s="4">
        <f t="shared" si="2"/>
        <v>2874123.5</v>
      </c>
      <c r="U33" s="4">
        <f t="shared" si="3"/>
        <v>2578319</v>
      </c>
    </row>
    <row r="34" spans="1:21" x14ac:dyDescent="0.2">
      <c r="A34" s="16" t="s">
        <v>204</v>
      </c>
      <c r="B34" s="4">
        <v>300</v>
      </c>
      <c r="C34" s="4">
        <v>51800</v>
      </c>
      <c r="D34" s="4">
        <v>-51500</v>
      </c>
      <c r="E34" s="4">
        <v>-1939380000</v>
      </c>
      <c r="F34" s="4">
        <f t="shared" si="0"/>
        <v>-19344132472</v>
      </c>
      <c r="R34" s="5">
        <v>1.49E-2</v>
      </c>
      <c r="S34" s="4">
        <v>2578319</v>
      </c>
      <c r="T34" s="4">
        <f t="shared" si="2"/>
        <v>3194071.5</v>
      </c>
      <c r="U34" s="4">
        <f t="shared" si="3"/>
        <v>2614775</v>
      </c>
    </row>
    <row r="35" spans="1:21" x14ac:dyDescent="0.2">
      <c r="A35" s="16" t="s">
        <v>203</v>
      </c>
      <c r="B35" s="4">
        <v>2300</v>
      </c>
      <c r="C35" s="4">
        <v>10090</v>
      </c>
      <c r="D35" s="4">
        <v>-7790</v>
      </c>
      <c r="E35" s="4">
        <v>-288210000</v>
      </c>
      <c r="F35" s="4">
        <f t="shared" si="0"/>
        <v>-17404752472</v>
      </c>
      <c r="R35" s="5">
        <v>-1.0700000000000001E-2</v>
      </c>
      <c r="S35" s="4">
        <v>3181711</v>
      </c>
      <c r="T35" s="4">
        <f t="shared" si="2"/>
        <v>2445869</v>
      </c>
      <c r="U35" s="4">
        <f t="shared" si="3"/>
        <v>2614775</v>
      </c>
    </row>
    <row r="36" spans="1:21" x14ac:dyDescent="0.2">
      <c r="A36" s="16" t="s">
        <v>202</v>
      </c>
      <c r="B36" s="4">
        <v>500</v>
      </c>
      <c r="C36" s="4">
        <v>2960</v>
      </c>
      <c r="D36" s="4">
        <v>-2460</v>
      </c>
      <c r="E36" s="4">
        <v>-91840000</v>
      </c>
      <c r="F36" s="4">
        <f t="shared" si="0"/>
        <v>-17116542472</v>
      </c>
      <c r="R36" s="5">
        <v>3.04E-2</v>
      </c>
      <c r="S36" s="4">
        <v>3411803</v>
      </c>
      <c r="T36" s="4">
        <f t="shared" si="2"/>
        <v>2684587</v>
      </c>
      <c r="U36" s="4">
        <f t="shared" si="3"/>
        <v>2614775</v>
      </c>
    </row>
    <row r="37" spans="1:21" x14ac:dyDescent="0.2">
      <c r="A37" s="16" t="s">
        <v>201</v>
      </c>
      <c r="B37" s="4">
        <v>76900</v>
      </c>
      <c r="C37" s="4">
        <v>1000</v>
      </c>
      <c r="D37" s="4">
        <v>75900</v>
      </c>
      <c r="E37" s="4">
        <v>2743890000</v>
      </c>
      <c r="F37" s="4">
        <f t="shared" si="0"/>
        <v>-17024702472</v>
      </c>
      <c r="R37" s="5">
        <v>2.12E-2</v>
      </c>
      <c r="S37" s="4">
        <v>3284084</v>
      </c>
      <c r="T37" s="4">
        <f t="shared" si="2"/>
        <v>3250947.5</v>
      </c>
      <c r="U37" s="4">
        <f t="shared" si="3"/>
        <v>2614775</v>
      </c>
    </row>
    <row r="38" spans="1:21" x14ac:dyDescent="0.2">
      <c r="A38" s="16" t="s">
        <v>200</v>
      </c>
      <c r="B38" s="4">
        <v>2800</v>
      </c>
      <c r="C38" s="4">
        <v>26300</v>
      </c>
      <c r="D38" s="4">
        <v>-23500</v>
      </c>
      <c r="E38" s="4">
        <v>-840830000</v>
      </c>
      <c r="F38" s="4">
        <f t="shared" si="0"/>
        <v>-19768592472</v>
      </c>
      <c r="R38" s="5">
        <v>-1.66E-2</v>
      </c>
      <c r="S38" s="4">
        <v>3156269</v>
      </c>
      <c r="T38" s="4">
        <f t="shared" si="2"/>
        <v>2377259.5</v>
      </c>
      <c r="U38" s="4">
        <f t="shared" si="3"/>
        <v>2614775</v>
      </c>
    </row>
    <row r="39" spans="1:21" x14ac:dyDescent="0.2">
      <c r="A39" s="16" t="s">
        <v>199</v>
      </c>
      <c r="B39" s="4">
        <v>800</v>
      </c>
      <c r="C39" s="4">
        <v>109800</v>
      </c>
      <c r="D39" s="4">
        <v>-109000</v>
      </c>
      <c r="E39" s="4">
        <v>-3945130000</v>
      </c>
      <c r="F39" s="4">
        <f t="shared" si="0"/>
        <v>-18927762472</v>
      </c>
      <c r="R39" s="5">
        <v>2.8000000000000004E-3</v>
      </c>
      <c r="S39" s="4">
        <v>2614775</v>
      </c>
      <c r="T39" s="4">
        <f t="shared" si="2"/>
        <v>3748689</v>
      </c>
      <c r="U39" s="4">
        <f t="shared" si="3"/>
        <v>2723467</v>
      </c>
    </row>
    <row r="40" spans="1:21" x14ac:dyDescent="0.2">
      <c r="A40" s="16" t="s">
        <v>198</v>
      </c>
      <c r="B40" s="4">
        <v>21900</v>
      </c>
      <c r="C40" s="4">
        <v>25000</v>
      </c>
      <c r="D40" s="4">
        <v>-3100</v>
      </c>
      <c r="E40" s="4">
        <v>-104240000</v>
      </c>
      <c r="F40" s="4">
        <f t="shared" si="0"/>
        <v>-14982632472</v>
      </c>
      <c r="R40" s="5">
        <v>3.9E-2</v>
      </c>
      <c r="S40" s="4">
        <v>5261699</v>
      </c>
      <c r="T40" s="4">
        <f t="shared" si="2"/>
        <v>2679744</v>
      </c>
      <c r="U40" s="4">
        <f t="shared" si="3"/>
        <v>1479935</v>
      </c>
    </row>
    <row r="41" spans="1:21" x14ac:dyDescent="0.2">
      <c r="A41" s="16" t="s">
        <v>197</v>
      </c>
      <c r="B41" s="4">
        <v>300</v>
      </c>
      <c r="C41" s="4">
        <v>14100</v>
      </c>
      <c r="D41" s="4">
        <v>-13800</v>
      </c>
      <c r="E41" s="4">
        <v>-478410000</v>
      </c>
      <c r="F41" s="4">
        <f t="shared" si="0"/>
        <v>-14878392472</v>
      </c>
      <c r="R41" s="5">
        <v>2.07E-2</v>
      </c>
      <c r="S41" s="4">
        <v>2723467</v>
      </c>
      <c r="T41" s="4">
        <f t="shared" si="2"/>
        <v>2584711.5</v>
      </c>
      <c r="U41" s="4">
        <f t="shared" si="3"/>
        <v>1479935</v>
      </c>
    </row>
    <row r="42" spans="1:21" x14ac:dyDescent="0.2">
      <c r="A42" s="16" t="s">
        <v>196</v>
      </c>
      <c r="B42" s="4">
        <v>98100</v>
      </c>
      <c r="C42" s="4">
        <v>20600</v>
      </c>
      <c r="D42" s="4">
        <v>77500</v>
      </c>
      <c r="E42" s="4">
        <v>2572190000</v>
      </c>
      <c r="F42" s="4">
        <f t="shared" si="0"/>
        <v>-14399982472</v>
      </c>
      <c r="R42" s="5">
        <v>1.3500000000000002E-2</v>
      </c>
      <c r="S42" s="4">
        <v>3170369</v>
      </c>
      <c r="T42" s="4">
        <f t="shared" si="2"/>
        <v>3144548</v>
      </c>
      <c r="U42" s="4">
        <f t="shared" si="3"/>
        <v>1479935</v>
      </c>
    </row>
    <row r="43" spans="1:21" x14ac:dyDescent="0.2">
      <c r="A43" s="16" t="s">
        <v>195</v>
      </c>
      <c r="B43" s="4">
        <v>21700</v>
      </c>
      <c r="C43" s="4">
        <v>114800</v>
      </c>
      <c r="D43" s="4">
        <v>-93100</v>
      </c>
      <c r="E43" s="4">
        <v>-3358070000</v>
      </c>
      <c r="F43" s="4">
        <f t="shared" si="0"/>
        <v>-16972172472</v>
      </c>
      <c r="R43" s="5">
        <v>-5.0900000000000001E-2</v>
      </c>
      <c r="S43" s="4">
        <v>3169928</v>
      </c>
      <c r="T43" s="4">
        <f t="shared" si="2"/>
        <v>3148243</v>
      </c>
      <c r="U43" s="4">
        <f t="shared" si="3"/>
        <v>1479935</v>
      </c>
    </row>
    <row r="44" spans="1:21" x14ac:dyDescent="0.2">
      <c r="A44" s="16" t="s">
        <v>194</v>
      </c>
      <c r="B44" s="4">
        <v>400</v>
      </c>
      <c r="C44" s="4">
        <v>25600</v>
      </c>
      <c r="D44" s="4">
        <v>-25200</v>
      </c>
      <c r="E44" s="4">
        <v>-874190000</v>
      </c>
      <c r="F44" s="4">
        <f t="shared" si="0"/>
        <v>-13614102472</v>
      </c>
      <c r="R44" s="5">
        <v>2.7699999999999999E-2</v>
      </c>
      <c r="S44" s="4">
        <v>3206432</v>
      </c>
      <c r="T44" s="4">
        <f t="shared" si="2"/>
        <v>2080489.5</v>
      </c>
      <c r="U44" s="4">
        <f t="shared" si="3"/>
        <v>1479935</v>
      </c>
    </row>
    <row r="45" spans="1:21" x14ac:dyDescent="0.2">
      <c r="A45" s="16" t="s">
        <v>193</v>
      </c>
      <c r="B45" s="4">
        <v>3200</v>
      </c>
      <c r="C45" s="4">
        <v>5800</v>
      </c>
      <c r="D45" s="4">
        <v>-2600</v>
      </c>
      <c r="E45" s="4">
        <v>-89210000</v>
      </c>
      <c r="F45" s="4">
        <f t="shared" si="0"/>
        <v>-12739912472</v>
      </c>
      <c r="R45" s="5">
        <v>1.3300000000000001E-2</v>
      </c>
      <c r="S45" s="4">
        <v>1479935</v>
      </c>
      <c r="T45" s="4">
        <f t="shared" si="2"/>
        <v>2208222.5</v>
      </c>
      <c r="U45" s="4">
        <f t="shared" si="3"/>
        <v>2085090</v>
      </c>
    </row>
    <row r="46" spans="1:21" x14ac:dyDescent="0.2">
      <c r="A46" s="16" t="s">
        <v>192</v>
      </c>
      <c r="B46" s="4">
        <v>124700</v>
      </c>
      <c r="C46" s="4">
        <v>11400</v>
      </c>
      <c r="D46" s="4">
        <v>113300</v>
      </c>
      <c r="E46" s="4">
        <v>3844150000</v>
      </c>
      <c r="F46" s="4">
        <f t="shared" si="0"/>
        <v>-12650702472</v>
      </c>
      <c r="R46" s="5">
        <v>1.2E-2</v>
      </c>
      <c r="S46" s="4">
        <v>2085090</v>
      </c>
      <c r="T46" s="4">
        <f t="shared" si="2"/>
        <v>2444962</v>
      </c>
      <c r="U46" s="4">
        <f t="shared" si="3"/>
        <v>1999054</v>
      </c>
    </row>
    <row r="47" spans="1:21" x14ac:dyDescent="0.2">
      <c r="A47" s="16" t="s">
        <v>191</v>
      </c>
      <c r="B47" s="4">
        <v>12000</v>
      </c>
      <c r="C47" s="4">
        <v>13700</v>
      </c>
      <c r="D47" s="4">
        <v>-1700</v>
      </c>
      <c r="E47" s="4">
        <v>-59280000</v>
      </c>
      <c r="F47" s="4">
        <f t="shared" si="0"/>
        <v>-16494852472</v>
      </c>
      <c r="R47" s="5">
        <v>-2.6099999999999998E-2</v>
      </c>
      <c r="S47" s="4">
        <v>3345626</v>
      </c>
      <c r="T47" s="4">
        <f t="shared" si="2"/>
        <v>2266061.5</v>
      </c>
      <c r="U47" s="4">
        <f t="shared" si="3"/>
        <v>1999054</v>
      </c>
    </row>
    <row r="48" spans="1:21" x14ac:dyDescent="0.2">
      <c r="A48" s="16" t="s">
        <v>190</v>
      </c>
      <c r="B48" s="4">
        <v>29900</v>
      </c>
      <c r="C48" s="4">
        <v>4800</v>
      </c>
      <c r="D48" s="4">
        <v>25100</v>
      </c>
      <c r="E48" s="4">
        <v>860690000</v>
      </c>
      <c r="F48" s="4">
        <f t="shared" si="0"/>
        <v>-16435572472</v>
      </c>
      <c r="R48" s="5">
        <v>1.4800000000000001E-2</v>
      </c>
      <c r="S48" s="4">
        <v>2139744</v>
      </c>
      <c r="T48" s="4">
        <f t="shared" si="2"/>
        <v>2478158.5</v>
      </c>
      <c r="U48" s="4">
        <f t="shared" si="3"/>
        <v>1999054</v>
      </c>
    </row>
    <row r="49" spans="1:21" x14ac:dyDescent="0.2">
      <c r="A49" s="16" t="s">
        <v>189</v>
      </c>
      <c r="B49" s="4">
        <v>3000</v>
      </c>
      <c r="C49" s="4">
        <v>108300</v>
      </c>
      <c r="D49" s="4">
        <v>-105300</v>
      </c>
      <c r="E49" s="4">
        <v>-3638730000</v>
      </c>
      <c r="F49" s="4">
        <f t="shared" si="0"/>
        <v>-17296262472</v>
      </c>
      <c r="R49" s="5">
        <v>-4.4000000000000003E-3</v>
      </c>
      <c r="S49" s="4">
        <v>2235679</v>
      </c>
      <c r="T49" s="4">
        <f t="shared" si="2"/>
        <v>2798365.5</v>
      </c>
      <c r="U49" s="4">
        <f t="shared" si="3"/>
        <v>1999054</v>
      </c>
    </row>
    <row r="50" spans="1:21" x14ac:dyDescent="0.2">
      <c r="A50" s="16" t="s">
        <v>188</v>
      </c>
      <c r="B50" s="4">
        <v>3200</v>
      </c>
      <c r="C50" s="4">
        <v>57750</v>
      </c>
      <c r="D50" s="4">
        <v>-54550</v>
      </c>
      <c r="E50" s="4">
        <v>-1856150000</v>
      </c>
      <c r="F50" s="4">
        <f t="shared" si="0"/>
        <v>-13657532472</v>
      </c>
      <c r="R50" s="5">
        <v>1.95E-2</v>
      </c>
      <c r="S50" s="4">
        <v>2636021</v>
      </c>
      <c r="T50" s="4">
        <f t="shared" si="2"/>
        <v>3073486.5</v>
      </c>
      <c r="U50" s="4">
        <f t="shared" si="3"/>
        <v>1999054</v>
      </c>
    </row>
    <row r="51" spans="1:21" x14ac:dyDescent="0.2">
      <c r="A51" s="16" t="s">
        <v>187</v>
      </c>
      <c r="B51" s="4">
        <v>2600</v>
      </c>
      <c r="C51" s="4">
        <v>67200</v>
      </c>
      <c r="D51" s="4">
        <v>-64600</v>
      </c>
      <c r="E51" s="4">
        <v>-2150890000</v>
      </c>
      <c r="F51" s="4">
        <f t="shared" si="0"/>
        <v>-11801382472</v>
      </c>
      <c r="R51" s="5">
        <v>1.06E-2</v>
      </c>
      <c r="S51" s="4">
        <v>1999054</v>
      </c>
      <c r="T51" s="4">
        <f t="shared" si="2"/>
        <v>2322098.5</v>
      </c>
      <c r="U51" s="4">
        <f t="shared" si="3"/>
        <v>1544298</v>
      </c>
    </row>
    <row r="52" spans="1:21" x14ac:dyDescent="0.2">
      <c r="A52" s="16" t="s">
        <v>186</v>
      </c>
      <c r="B52" s="4">
        <v>34600</v>
      </c>
      <c r="C52" s="4">
        <v>28400</v>
      </c>
      <c r="D52" s="4">
        <v>6200</v>
      </c>
      <c r="E52" s="4">
        <v>203800000</v>
      </c>
      <c r="F52" s="4">
        <f t="shared" si="0"/>
        <v>-9650492472</v>
      </c>
      <c r="R52" s="5">
        <v>-1.49E-2</v>
      </c>
      <c r="S52" s="4">
        <v>3119168</v>
      </c>
      <c r="T52" s="4">
        <f t="shared" si="2"/>
        <v>2587956.5</v>
      </c>
      <c r="U52" s="4">
        <f t="shared" si="3"/>
        <v>1544298</v>
      </c>
    </row>
    <row r="53" spans="1:21" x14ac:dyDescent="0.2">
      <c r="A53" s="16" t="s">
        <v>185</v>
      </c>
      <c r="B53" s="4">
        <v>75700</v>
      </c>
      <c r="C53" s="4">
        <v>288200</v>
      </c>
      <c r="D53" s="4">
        <v>-212500</v>
      </c>
      <c r="E53" s="4">
        <v>-7251640000</v>
      </c>
      <c r="F53" s="4">
        <f t="shared" si="0"/>
        <v>-9854292472</v>
      </c>
      <c r="R53" s="5">
        <v>-5.8999999999999999E-3</v>
      </c>
      <c r="S53" s="4">
        <v>3090054</v>
      </c>
      <c r="T53" s="4">
        <f t="shared" si="2"/>
        <v>3729667.5</v>
      </c>
      <c r="U53" s="4">
        <f t="shared" si="3"/>
        <v>1544298</v>
      </c>
    </row>
    <row r="54" spans="1:21" x14ac:dyDescent="0.2">
      <c r="A54" s="16" t="s">
        <v>184</v>
      </c>
      <c r="B54" s="4">
        <v>55300</v>
      </c>
      <c r="C54" s="4">
        <v>161300</v>
      </c>
      <c r="D54" s="4">
        <v>-106000</v>
      </c>
      <c r="E54" s="4">
        <v>-3416060000</v>
      </c>
      <c r="F54" s="4">
        <f t="shared" si="0"/>
        <v>-2602652472</v>
      </c>
      <c r="R54" s="5">
        <v>5.9699999999999996E-2</v>
      </c>
      <c r="S54" s="4">
        <v>2681044</v>
      </c>
      <c r="T54" s="4">
        <f t="shared" si="2"/>
        <v>2211118.5</v>
      </c>
      <c r="U54" s="4">
        <f t="shared" si="3"/>
        <v>1544298</v>
      </c>
    </row>
    <row r="55" spans="1:21" x14ac:dyDescent="0.2">
      <c r="A55" s="16" t="s">
        <v>183</v>
      </c>
      <c r="B55" s="4">
        <v>58400</v>
      </c>
      <c r="C55" s="4">
        <v>115510</v>
      </c>
      <c r="D55" s="4">
        <v>-57110</v>
      </c>
      <c r="E55" s="4">
        <v>-1833790000</v>
      </c>
      <c r="F55" s="4">
        <f t="shared" si="0"/>
        <v>813407528</v>
      </c>
      <c r="R55" s="5">
        <v>1.7600000000000001E-2</v>
      </c>
      <c r="S55" s="4">
        <v>2331355</v>
      </c>
      <c r="T55" s="4">
        <f t="shared" si="2"/>
        <v>1907309.5</v>
      </c>
      <c r="U55" s="4">
        <f t="shared" si="3"/>
        <v>1544298</v>
      </c>
    </row>
    <row r="56" spans="1:21" x14ac:dyDescent="0.2">
      <c r="A56" s="16" t="s">
        <v>182</v>
      </c>
      <c r="B56" s="4">
        <v>33600</v>
      </c>
      <c r="C56" s="4">
        <v>76900</v>
      </c>
      <c r="D56" s="4">
        <v>-43300</v>
      </c>
      <c r="E56" s="4">
        <v>-1356010000</v>
      </c>
      <c r="F56" s="4">
        <f t="shared" si="0"/>
        <v>2647197528</v>
      </c>
      <c r="R56" s="5">
        <v>1.3000000000000001E-2</v>
      </c>
      <c r="S56" s="4">
        <v>1544298</v>
      </c>
      <c r="T56" s="4">
        <f t="shared" si="2"/>
        <v>2169417</v>
      </c>
      <c r="U56" s="4">
        <f t="shared" si="3"/>
        <v>1525029</v>
      </c>
    </row>
    <row r="57" spans="1:21" x14ac:dyDescent="0.2">
      <c r="A57" s="16" t="s">
        <v>181</v>
      </c>
      <c r="B57" s="4">
        <v>40800</v>
      </c>
      <c r="C57" s="4">
        <v>326000</v>
      </c>
      <c r="D57" s="4">
        <v>-285200</v>
      </c>
      <c r="E57" s="4">
        <v>-8867660000</v>
      </c>
      <c r="F57" s="4">
        <f t="shared" si="0"/>
        <v>4003207528</v>
      </c>
      <c r="R57" s="5">
        <v>-1.6000000000000001E-3</v>
      </c>
      <c r="S57" s="4">
        <v>2392379</v>
      </c>
      <c r="T57" s="4">
        <f t="shared" si="2"/>
        <v>3212871.5</v>
      </c>
      <c r="U57" s="4">
        <f t="shared" si="3"/>
        <v>1525029</v>
      </c>
    </row>
    <row r="58" spans="1:21" x14ac:dyDescent="0.2">
      <c r="A58" s="16" t="s">
        <v>180</v>
      </c>
      <c r="B58" s="4">
        <v>82900</v>
      </c>
      <c r="C58" s="4">
        <v>29200</v>
      </c>
      <c r="D58" s="4">
        <v>53700</v>
      </c>
      <c r="E58" s="4">
        <v>1606680000</v>
      </c>
      <c r="F58" s="4">
        <f t="shared" si="0"/>
        <v>12870867528</v>
      </c>
      <c r="R58" s="5">
        <v>6.9099999999999995E-2</v>
      </c>
      <c r="S58" s="4">
        <v>2720638</v>
      </c>
      <c r="T58" s="4">
        <f t="shared" si="2"/>
        <v>3267683.5</v>
      </c>
      <c r="U58" s="4">
        <f t="shared" si="3"/>
        <v>1525029</v>
      </c>
    </row>
    <row r="59" spans="1:21" x14ac:dyDescent="0.2">
      <c r="A59" s="16" t="s">
        <v>179</v>
      </c>
      <c r="B59" s="4">
        <v>596200</v>
      </c>
      <c r="C59" s="4">
        <v>11300</v>
      </c>
      <c r="D59" s="4">
        <v>584900</v>
      </c>
      <c r="E59" s="4">
        <v>16383470000</v>
      </c>
      <c r="F59" s="4">
        <f t="shared" si="0"/>
        <v>11264187528</v>
      </c>
      <c r="R59" s="5">
        <v>3.7699999999999997E-2</v>
      </c>
      <c r="S59" s="4">
        <v>2960710</v>
      </c>
      <c r="T59" s="4">
        <f t="shared" si="2"/>
        <v>5297767.5</v>
      </c>
      <c r="U59" s="4">
        <f t="shared" si="3"/>
        <v>1525029</v>
      </c>
    </row>
    <row r="60" spans="1:21" x14ac:dyDescent="0.2">
      <c r="A60" s="16" t="s">
        <v>178</v>
      </c>
      <c r="B60" s="4">
        <v>451800</v>
      </c>
      <c r="C60" s="4">
        <v>100</v>
      </c>
      <c r="D60" s="4">
        <v>451700</v>
      </c>
      <c r="E60" s="4">
        <v>13266570000</v>
      </c>
      <c r="F60" s="4">
        <f t="shared" si="0"/>
        <v>-5119282472</v>
      </c>
      <c r="R60" s="5">
        <v>-7.0000000000000007E-2</v>
      </c>
      <c r="S60" s="4">
        <v>4147919</v>
      </c>
      <c r="T60" s="4">
        <f t="shared" si="2"/>
        <v>2875505</v>
      </c>
      <c r="U60" s="4">
        <f t="shared" si="3"/>
        <v>1525029</v>
      </c>
    </row>
    <row r="61" spans="1:21" x14ac:dyDescent="0.2">
      <c r="A61" s="16" t="s">
        <v>177</v>
      </c>
      <c r="B61" s="4">
        <v>25100</v>
      </c>
      <c r="C61" s="4">
        <v>600</v>
      </c>
      <c r="D61" s="4">
        <v>24500</v>
      </c>
      <c r="E61" s="4">
        <v>765010000</v>
      </c>
      <c r="F61" s="4">
        <f t="shared" si="0"/>
        <v>-18385852472</v>
      </c>
      <c r="R61" s="5">
        <v>-5.6600000000000004E-2</v>
      </c>
      <c r="S61" s="4">
        <v>1525029</v>
      </c>
      <c r="T61" s="4">
        <f t="shared" si="2"/>
        <v>2950222</v>
      </c>
      <c r="U61" s="4">
        <f t="shared" si="3"/>
        <v>1946455</v>
      </c>
    </row>
    <row r="62" spans="1:21" x14ac:dyDescent="0.2">
      <c r="A62" s="16" t="s">
        <v>176</v>
      </c>
      <c r="B62" s="4">
        <v>17000</v>
      </c>
      <c r="C62" s="4">
        <v>5000</v>
      </c>
      <c r="D62" s="4">
        <v>12000</v>
      </c>
      <c r="E62" s="4">
        <v>378690000</v>
      </c>
      <c r="F62" s="4">
        <f t="shared" si="0"/>
        <v>-19150862472</v>
      </c>
      <c r="R62" s="5">
        <v>0</v>
      </c>
      <c r="S62" s="4">
        <v>2085859</v>
      </c>
      <c r="T62" s="4">
        <f t="shared" si="2"/>
        <v>4164465.5</v>
      </c>
      <c r="U62" s="4">
        <f t="shared" si="3"/>
        <v>1946455</v>
      </c>
    </row>
    <row r="63" spans="1:21" x14ac:dyDescent="0.2">
      <c r="A63" s="16" t="s">
        <v>175</v>
      </c>
      <c r="B63" s="4">
        <v>5000</v>
      </c>
      <c r="C63" s="4">
        <v>91700</v>
      </c>
      <c r="D63" s="4">
        <v>-86700</v>
      </c>
      <c r="E63" s="4">
        <v>-2783630000</v>
      </c>
      <c r="F63" s="4">
        <f t="shared" si="0"/>
        <v>-19529552472</v>
      </c>
      <c r="R63" s="5">
        <v>-6.88E-2</v>
      </c>
      <c r="S63" s="4">
        <v>4778291</v>
      </c>
      <c r="T63" s="4">
        <f t="shared" si="2"/>
        <v>3049592</v>
      </c>
      <c r="U63" s="4">
        <f t="shared" si="3"/>
        <v>1946455</v>
      </c>
    </row>
    <row r="64" spans="1:21" x14ac:dyDescent="0.2">
      <c r="A64" s="16" t="s">
        <v>174</v>
      </c>
      <c r="B64" s="4">
        <v>3600</v>
      </c>
      <c r="C64" s="4">
        <v>16300</v>
      </c>
      <c r="D64" s="4">
        <v>-12700</v>
      </c>
      <c r="E64" s="4">
        <v>-437940000</v>
      </c>
      <c r="F64" s="4">
        <f t="shared" si="0"/>
        <v>-16745922472</v>
      </c>
      <c r="R64" s="5">
        <v>5.8999999999999999E-3</v>
      </c>
      <c r="S64" s="4">
        <v>2090882</v>
      </c>
      <c r="T64" s="4">
        <f t="shared" si="2"/>
        <v>3055308</v>
      </c>
      <c r="U64" s="4">
        <f t="shared" si="3"/>
        <v>1946455</v>
      </c>
    </row>
    <row r="65" spans="1:21" x14ac:dyDescent="0.2">
      <c r="A65" s="16" t="s">
        <v>173</v>
      </c>
      <c r="B65" s="4">
        <v>17600</v>
      </c>
      <c r="C65" s="4">
        <v>245850</v>
      </c>
      <c r="D65" s="4">
        <v>-228250</v>
      </c>
      <c r="E65" s="4">
        <v>-7705550000</v>
      </c>
      <c r="F65" s="4">
        <f t="shared" si="0"/>
        <v>-16307982472</v>
      </c>
      <c r="R65" s="5">
        <v>-4.3E-3</v>
      </c>
      <c r="S65" s="4">
        <v>2270321</v>
      </c>
      <c r="T65" s="4">
        <f t="shared" si="2"/>
        <v>3655437.5</v>
      </c>
      <c r="U65" s="4">
        <f t="shared" si="3"/>
        <v>1946455</v>
      </c>
    </row>
    <row r="66" spans="1:21" x14ac:dyDescent="0.2">
      <c r="A66" s="16" t="s">
        <v>172</v>
      </c>
      <c r="B66" s="4">
        <v>1882</v>
      </c>
      <c r="C66" s="4">
        <v>74800</v>
      </c>
      <c r="D66" s="4">
        <v>-72918</v>
      </c>
      <c r="E66" s="4">
        <v>-2582610000</v>
      </c>
      <c r="F66" s="4">
        <f t="shared" si="0"/>
        <v>-8602432472</v>
      </c>
      <c r="R66" s="5">
        <v>-3.5299999999999998E-2</v>
      </c>
      <c r="S66" s="4">
        <v>1946455</v>
      </c>
      <c r="T66" s="4">
        <f t="shared" si="2"/>
        <v>4702261</v>
      </c>
      <c r="U66" s="4">
        <f t="shared" si="3"/>
        <v>3574657</v>
      </c>
    </row>
    <row r="67" spans="1:21" x14ac:dyDescent="0.2">
      <c r="A67" s="16" t="s">
        <v>171</v>
      </c>
      <c r="B67" s="4">
        <v>3500</v>
      </c>
      <c r="C67" s="4">
        <v>53500</v>
      </c>
      <c r="D67" s="4">
        <v>-50000</v>
      </c>
      <c r="E67" s="4">
        <v>-1721860000</v>
      </c>
      <c r="F67" s="4">
        <f t="shared" si="0"/>
        <v>-6019822472</v>
      </c>
      <c r="R67" s="5">
        <v>1.5900000000000001E-2</v>
      </c>
      <c r="S67" s="4">
        <v>3705105</v>
      </c>
      <c r="T67" s="4">
        <f t="shared" si="2"/>
        <v>3438727</v>
      </c>
      <c r="U67" s="4">
        <f t="shared" si="3"/>
        <v>3550640</v>
      </c>
    </row>
    <row r="68" spans="1:21" x14ac:dyDescent="0.2">
      <c r="A68" s="16" t="s">
        <v>170</v>
      </c>
      <c r="B68" s="4">
        <v>160900</v>
      </c>
      <c r="C68" s="4">
        <v>5650</v>
      </c>
      <c r="D68" s="4">
        <v>155250</v>
      </c>
      <c r="E68" s="4">
        <v>5450290000</v>
      </c>
      <c r="F68" s="4">
        <f t="shared" si="0"/>
        <v>-4297962472</v>
      </c>
      <c r="R68" s="5">
        <v>-7.0999999999999995E-3</v>
      </c>
      <c r="S68" s="4">
        <v>3574657</v>
      </c>
      <c r="T68" s="4">
        <f t="shared" si="2"/>
        <v>5286083.5</v>
      </c>
      <c r="U68" s="4">
        <f t="shared" si="3"/>
        <v>3550640</v>
      </c>
    </row>
    <row r="69" spans="1:21" x14ac:dyDescent="0.2">
      <c r="A69" s="16" t="s">
        <v>169</v>
      </c>
      <c r="B69" s="4">
        <v>105200</v>
      </c>
      <c r="C69" s="4">
        <v>37900</v>
      </c>
      <c r="D69" s="4">
        <v>67300</v>
      </c>
      <c r="E69" s="4">
        <v>2306420000</v>
      </c>
      <c r="F69" s="4">
        <f t="shared" si="0"/>
        <v>-9748252472</v>
      </c>
      <c r="R69" s="5">
        <v>-4.4900000000000002E-2</v>
      </c>
      <c r="S69" s="4">
        <v>6447616</v>
      </c>
      <c r="T69" s="4">
        <f t="shared" si="2"/>
        <v>3639346.5</v>
      </c>
      <c r="U69" s="4">
        <f t="shared" si="3"/>
        <v>3550640</v>
      </c>
    </row>
    <row r="70" spans="1:21" x14ac:dyDescent="0.2">
      <c r="A70" s="16" t="s">
        <v>168</v>
      </c>
      <c r="B70" s="4">
        <v>41600</v>
      </c>
      <c r="C70" s="4">
        <v>49320</v>
      </c>
      <c r="D70" s="4">
        <v>-7720</v>
      </c>
      <c r="E70" s="4">
        <v>-347060000</v>
      </c>
      <c r="F70" s="4">
        <f t="shared" si="0"/>
        <v>-12054672472</v>
      </c>
      <c r="R70" s="5">
        <v>-6.8499999999999991E-2</v>
      </c>
      <c r="S70" s="4">
        <v>4225981</v>
      </c>
      <c r="T70" s="4">
        <f t="shared" si="2"/>
        <v>4910636</v>
      </c>
      <c r="U70" s="4">
        <f t="shared" si="3"/>
        <v>3550640</v>
      </c>
    </row>
    <row r="71" spans="1:21" x14ac:dyDescent="0.2">
      <c r="A71" s="16" t="s">
        <v>167</v>
      </c>
      <c r="B71" s="4">
        <v>20500</v>
      </c>
      <c r="C71" s="4">
        <v>210700</v>
      </c>
      <c r="D71" s="4">
        <v>-190200</v>
      </c>
      <c r="E71" s="4">
        <v>-7688640000</v>
      </c>
      <c r="F71" s="4">
        <f t="shared" si="0"/>
        <v>-11707612472</v>
      </c>
      <c r="R71" s="5">
        <v>-3.3099999999999997E-2</v>
      </c>
      <c r="S71" s="4">
        <v>3814585</v>
      </c>
      <c r="T71" s="4">
        <f>AVERAGE(S72,S81)</f>
        <v>4174941</v>
      </c>
      <c r="U71" s="4">
        <f t="shared" si="3"/>
        <v>3550640</v>
      </c>
    </row>
    <row r="72" spans="1:21" x14ac:dyDescent="0.2">
      <c r="A72" s="16" t="s">
        <v>166</v>
      </c>
      <c r="B72" s="4">
        <v>56400</v>
      </c>
      <c r="C72" s="4">
        <v>8700</v>
      </c>
      <c r="D72" s="4">
        <v>47700</v>
      </c>
      <c r="E72" s="4">
        <v>1908160000</v>
      </c>
      <c r="F72" s="4">
        <f t="shared" si="0"/>
        <v>-4018972472</v>
      </c>
      <c r="R72" s="5">
        <v>1.6299999999999999E-2</v>
      </c>
      <c r="S72" s="4">
        <v>3550640</v>
      </c>
      <c r="U72" s="4">
        <f t="shared" si="3"/>
        <v>3302797</v>
      </c>
    </row>
    <row r="73" spans="1:21" x14ac:dyDescent="0.2">
      <c r="A73" s="16" t="s">
        <v>165</v>
      </c>
      <c r="B73" s="4">
        <v>61100</v>
      </c>
      <c r="C73" s="4">
        <v>143200</v>
      </c>
      <c r="D73" s="4">
        <v>-82100</v>
      </c>
      <c r="E73" s="4">
        <v>-3322290000</v>
      </c>
      <c r="F73" s="4">
        <f t="shared" si="0"/>
        <v>-5927132472</v>
      </c>
      <c r="R73" s="5">
        <v>-1.3500000000000002E-2</v>
      </c>
      <c r="S73" s="4">
        <v>4008302</v>
      </c>
      <c r="U73" s="4">
        <f t="shared" ref="U73:U75" si="4">MIN(S74:S78)</f>
        <v>3302797</v>
      </c>
    </row>
    <row r="74" spans="1:21" x14ac:dyDescent="0.2">
      <c r="A74" s="16" t="s">
        <v>164</v>
      </c>
      <c r="B74" s="4">
        <v>174800</v>
      </c>
      <c r="C74" s="4">
        <v>2600</v>
      </c>
      <c r="D74" s="4">
        <v>172200</v>
      </c>
      <c r="E74" s="4">
        <v>6876900000</v>
      </c>
      <c r="F74" s="4">
        <f t="shared" si="0"/>
        <v>-2604842472</v>
      </c>
      <c r="R74" s="5">
        <v>1.6299999999999999E-2</v>
      </c>
      <c r="S74" s="4">
        <v>3840295</v>
      </c>
      <c r="U74" s="4">
        <f t="shared" si="4"/>
        <v>3052712</v>
      </c>
    </row>
    <row r="75" spans="1:21" x14ac:dyDescent="0.2">
      <c r="A75" s="16" t="s">
        <v>163</v>
      </c>
      <c r="B75" s="4">
        <v>28100</v>
      </c>
      <c r="C75" s="4">
        <v>94603</v>
      </c>
      <c r="D75" s="4">
        <v>-66503</v>
      </c>
      <c r="E75" s="4">
        <v>-2767310000</v>
      </c>
      <c r="F75" s="4">
        <f t="shared" si="0"/>
        <v>-9481742472</v>
      </c>
      <c r="R75" s="5">
        <v>-1.3500000000000002E-2</v>
      </c>
      <c r="S75" s="4">
        <v>5364420</v>
      </c>
      <c r="U75" s="4">
        <f t="shared" si="4"/>
        <v>3052712</v>
      </c>
    </row>
    <row r="76" spans="1:21" x14ac:dyDescent="0.2">
      <c r="A76" s="16" t="s">
        <v>162</v>
      </c>
      <c r="B76" s="4">
        <v>41000</v>
      </c>
      <c r="C76" s="4">
        <v>115200</v>
      </c>
      <c r="D76" s="4">
        <v>-74200</v>
      </c>
      <c r="E76" s="4">
        <v>-2954240000</v>
      </c>
      <c r="F76" s="4">
        <f t="shared" si="0"/>
        <v>-6714432472</v>
      </c>
      <c r="R76" s="5">
        <v>3.7100000000000001E-2</v>
      </c>
      <c r="S76" s="4">
        <v>5699417</v>
      </c>
      <c r="U76" s="4">
        <f>MIN(S77:S81)</f>
        <v>3052712</v>
      </c>
    </row>
    <row r="77" spans="1:21" x14ac:dyDescent="0.2">
      <c r="A77" s="16" t="s">
        <v>161</v>
      </c>
      <c r="B77" s="4">
        <v>51100</v>
      </c>
      <c r="C77" s="4">
        <v>88200</v>
      </c>
      <c r="D77" s="4">
        <v>-37100</v>
      </c>
      <c r="E77" s="4">
        <v>-1391700000</v>
      </c>
      <c r="F77" s="4">
        <f t="shared" si="0"/>
        <v>-3760192472</v>
      </c>
      <c r="R77" s="5">
        <v>3.1699999999999999E-2</v>
      </c>
      <c r="S77" s="4">
        <v>3302797</v>
      </c>
    </row>
    <row r="78" spans="1:21" x14ac:dyDescent="0.2">
      <c r="A78" s="16" t="s">
        <v>160</v>
      </c>
      <c r="B78" s="4">
        <v>12100</v>
      </c>
      <c r="C78" s="4">
        <v>37000</v>
      </c>
      <c r="D78" s="4">
        <v>-24900</v>
      </c>
      <c r="E78" s="4">
        <v>-971480000</v>
      </c>
      <c r="F78" s="4">
        <f t="shared" si="0"/>
        <v>-2368492472</v>
      </c>
      <c r="R78" s="5">
        <v>0</v>
      </c>
      <c r="S78" s="4">
        <v>4124551</v>
      </c>
    </row>
    <row r="79" spans="1:21" x14ac:dyDescent="0.2">
      <c r="A79" s="16" t="s">
        <v>159</v>
      </c>
      <c r="B79" s="4">
        <v>75750</v>
      </c>
      <c r="C79" s="4">
        <v>14500</v>
      </c>
      <c r="D79" s="4">
        <v>61250</v>
      </c>
      <c r="E79" s="4">
        <v>2300570000</v>
      </c>
      <c r="F79" s="4">
        <f t="shared" si="0"/>
        <v>-1397012472</v>
      </c>
      <c r="R79" s="5">
        <v>2.0199999999999999E-2</v>
      </c>
      <c r="S79" s="4">
        <v>3052712</v>
      </c>
    </row>
    <row r="80" spans="1:21" x14ac:dyDescent="0.2">
      <c r="A80" s="16" t="s">
        <v>158</v>
      </c>
      <c r="B80" s="4">
        <v>39300</v>
      </c>
      <c r="C80" s="4">
        <v>206700</v>
      </c>
      <c r="D80" s="4">
        <v>-167400</v>
      </c>
      <c r="E80" s="4">
        <v>-6355990000</v>
      </c>
      <c r="F80" s="4">
        <f>E80+F81</f>
        <v>-3697582472</v>
      </c>
      <c r="R80" s="5">
        <v>-5.3499999999999999E-2</v>
      </c>
      <c r="S80" s="4">
        <v>6006687</v>
      </c>
    </row>
    <row r="81" spans="1:22" x14ac:dyDescent="0.2">
      <c r="A81" s="16" t="s">
        <v>157</v>
      </c>
      <c r="B81" s="4">
        <v>80600</v>
      </c>
      <c r="C81" s="4">
        <v>13850</v>
      </c>
      <c r="D81" s="4">
        <v>66750</v>
      </c>
      <c r="E81" s="4">
        <v>2658407528</v>
      </c>
      <c r="F81" s="4">
        <f>E81</f>
        <v>2658407528</v>
      </c>
      <c r="R81" s="5">
        <v>1.1599999999999999E-2</v>
      </c>
      <c r="S81" s="4">
        <v>4799242</v>
      </c>
    </row>
    <row r="82" spans="1:22" x14ac:dyDescent="0.2">
      <c r="A82" s="2"/>
      <c r="B82" s="4"/>
      <c r="C82" s="4"/>
      <c r="D82" s="4"/>
      <c r="E82" s="4"/>
      <c r="F82" s="4"/>
      <c r="G82" s="4"/>
      <c r="H82" s="4"/>
      <c r="I82" s="4"/>
      <c r="J82" s="4"/>
      <c r="K82" s="4"/>
      <c r="L82" s="4"/>
      <c r="M82" s="4"/>
      <c r="N82" s="4"/>
      <c r="O82" s="4"/>
      <c r="P82" s="4"/>
      <c r="Q82" s="4"/>
      <c r="R82" s="4"/>
      <c r="S82" s="4"/>
      <c r="T82" s="5"/>
      <c r="U82" s="5"/>
      <c r="V82" s="5"/>
    </row>
    <row r="83" spans="1:22" x14ac:dyDescent="0.2">
      <c r="A83" s="2"/>
      <c r="B83" s="4"/>
      <c r="C83" s="4"/>
      <c r="D83" s="4"/>
      <c r="E83" s="4"/>
      <c r="F83" s="4"/>
      <c r="G83" s="4"/>
      <c r="H83" s="4"/>
      <c r="I83" s="4"/>
      <c r="J83" s="4"/>
      <c r="K83" s="4"/>
      <c r="L83" s="4"/>
      <c r="M83" s="4"/>
      <c r="N83" s="4"/>
      <c r="O83" s="4"/>
      <c r="P83" s="4"/>
      <c r="Q83" s="4"/>
      <c r="R83" s="4"/>
      <c r="S83" s="4"/>
      <c r="T83" s="5"/>
      <c r="U83" s="5"/>
      <c r="V83" s="5"/>
    </row>
    <row r="84" spans="1:22" x14ac:dyDescent="0.2">
      <c r="A84" s="2"/>
      <c r="B84" s="4"/>
      <c r="C84" s="4"/>
      <c r="D84" s="4"/>
      <c r="E84" s="4"/>
      <c r="F84" s="4"/>
      <c r="G84" s="4"/>
      <c r="H84" s="4"/>
      <c r="I84" s="4"/>
      <c r="J84" s="4"/>
      <c r="K84" s="4"/>
      <c r="L84" s="4"/>
      <c r="M84" s="4"/>
      <c r="N84" s="4"/>
      <c r="O84" s="4"/>
      <c r="P84" s="4"/>
      <c r="Q84" s="4"/>
      <c r="R84" s="4"/>
      <c r="S84" s="4"/>
      <c r="T84" s="5"/>
      <c r="U84" s="5"/>
      <c r="V84" s="5"/>
    </row>
    <row r="85" spans="1:22" x14ac:dyDescent="0.2">
      <c r="A85" s="2"/>
      <c r="B85" s="4"/>
      <c r="C85" s="4"/>
      <c r="D85" s="4"/>
      <c r="E85" s="4"/>
      <c r="F85" s="4"/>
      <c r="G85" s="4"/>
      <c r="H85" s="4"/>
      <c r="I85" s="4"/>
      <c r="J85" s="4"/>
      <c r="K85" s="4"/>
      <c r="L85" s="4"/>
      <c r="M85" s="4"/>
      <c r="N85" s="4"/>
      <c r="O85" s="4"/>
      <c r="P85" s="4"/>
      <c r="Q85" s="4"/>
      <c r="R85" s="4"/>
      <c r="S85" s="4"/>
      <c r="T85" s="5"/>
      <c r="U85" s="5"/>
      <c r="V85" s="5"/>
    </row>
    <row r="86" spans="1:22" x14ac:dyDescent="0.2">
      <c r="A86" s="2"/>
      <c r="B86" s="4"/>
      <c r="C86" s="4"/>
      <c r="D86" s="4"/>
      <c r="E86" s="4"/>
      <c r="F86" s="4"/>
      <c r="G86" s="4"/>
      <c r="H86" s="4"/>
      <c r="I86" s="4"/>
      <c r="J86" s="4"/>
      <c r="K86" s="4"/>
      <c r="L86" s="4"/>
      <c r="M86" s="4"/>
      <c r="N86" s="4"/>
      <c r="O86" s="4"/>
      <c r="P86" s="4"/>
      <c r="Q86" s="4"/>
      <c r="R86" s="4"/>
      <c r="S86" s="4"/>
      <c r="T86" s="5"/>
      <c r="U86" s="5"/>
      <c r="V86" s="5"/>
    </row>
    <row r="87" spans="1:22" x14ac:dyDescent="0.2">
      <c r="A87" s="2"/>
      <c r="B87" s="4"/>
      <c r="C87" s="4"/>
      <c r="D87" s="4"/>
      <c r="E87" s="4"/>
      <c r="F87" s="4"/>
      <c r="G87" s="4"/>
      <c r="H87" s="4"/>
      <c r="I87" s="4"/>
      <c r="J87" s="4"/>
      <c r="K87" s="4"/>
      <c r="L87" s="4"/>
      <c r="M87" s="4"/>
      <c r="N87" s="4"/>
      <c r="O87" s="4"/>
      <c r="P87" s="4"/>
      <c r="Q87" s="4"/>
      <c r="R87" s="4"/>
      <c r="S87" s="4"/>
      <c r="T87" s="5"/>
      <c r="U87" s="5"/>
      <c r="V87" s="5"/>
    </row>
    <row r="88" spans="1:22" x14ac:dyDescent="0.2">
      <c r="A88" s="2"/>
      <c r="B88" s="4"/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5"/>
      <c r="U88" s="5"/>
      <c r="V88" s="5"/>
    </row>
    <row r="89" spans="1:22" x14ac:dyDescent="0.2">
      <c r="A89" s="2"/>
      <c r="B89" s="4"/>
      <c r="C89" s="4"/>
      <c r="D89" s="4"/>
      <c r="E89" s="4"/>
      <c r="F89" s="4"/>
      <c r="G89" s="4"/>
      <c r="H89" s="4"/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  <c r="T89" s="5"/>
      <c r="U89" s="5"/>
      <c r="V89" s="5"/>
    </row>
    <row r="90" spans="1:22" x14ac:dyDescent="0.2">
      <c r="A90" s="2"/>
      <c r="B90" s="4"/>
      <c r="C90" s="4"/>
      <c r="D90" s="4"/>
      <c r="E90" s="4"/>
      <c r="F90" s="4"/>
      <c r="G90" s="4"/>
      <c r="H90" s="4"/>
      <c r="I90" s="4"/>
      <c r="J90" s="4"/>
      <c r="K90" s="4"/>
      <c r="L90" s="4"/>
      <c r="M90" s="4"/>
      <c r="N90" s="4"/>
      <c r="O90" s="4"/>
      <c r="P90" s="4"/>
      <c r="Q90" s="4"/>
      <c r="R90" s="4"/>
      <c r="S90" s="4"/>
      <c r="T90" s="5"/>
      <c r="U90" s="5"/>
      <c r="V90" s="5"/>
    </row>
    <row r="91" spans="1:22" x14ac:dyDescent="0.2">
      <c r="A91" s="2"/>
      <c r="B91" s="4"/>
      <c r="C91" s="4"/>
      <c r="D91" s="4"/>
      <c r="E91" s="4"/>
      <c r="F91" s="4"/>
      <c r="G91" s="4"/>
      <c r="H91" s="4"/>
      <c r="I91" s="4"/>
      <c r="J91" s="4"/>
      <c r="K91" s="4"/>
      <c r="L91" s="4"/>
      <c r="M91" s="4"/>
      <c r="N91" s="4"/>
      <c r="O91" s="4"/>
      <c r="P91" s="4"/>
      <c r="Q91" s="4"/>
      <c r="R91" s="4"/>
      <c r="S91" s="4"/>
      <c r="T91" s="5"/>
      <c r="U91" s="5"/>
      <c r="V91" s="5"/>
    </row>
    <row r="92" spans="1:22" x14ac:dyDescent="0.2">
      <c r="A92" s="6"/>
      <c r="B92" s="4"/>
      <c r="C92" s="4"/>
      <c r="D92" s="4"/>
      <c r="E92" s="4"/>
      <c r="F92" s="4"/>
      <c r="G92" s="4"/>
      <c r="H92" s="4"/>
      <c r="I92" s="4"/>
      <c r="J92" s="4"/>
      <c r="K92" s="4"/>
      <c r="L92" s="4"/>
      <c r="M92" s="4"/>
      <c r="N92" s="4"/>
      <c r="O92" s="4"/>
      <c r="P92" s="4"/>
      <c r="Q92" s="4"/>
      <c r="R92" s="4"/>
      <c r="S92" s="4"/>
      <c r="T92" s="5"/>
      <c r="U92" s="5"/>
      <c r="V92" s="5"/>
    </row>
    <row r="93" spans="1:22" x14ac:dyDescent="0.2">
      <c r="A93" s="6"/>
      <c r="B93" s="4"/>
      <c r="C93" s="4"/>
      <c r="D93" s="4"/>
      <c r="E93" s="4"/>
      <c r="F93" s="4"/>
      <c r="G93" s="4"/>
      <c r="H93" s="4"/>
      <c r="I93" s="4"/>
      <c r="J93" s="4"/>
      <c r="K93" s="4"/>
      <c r="L93" s="4"/>
      <c r="M93" s="4"/>
      <c r="N93" s="4"/>
      <c r="O93" s="4"/>
      <c r="P93" s="4"/>
      <c r="Q93" s="4"/>
      <c r="R93" s="4"/>
      <c r="S93" s="4"/>
      <c r="T93" s="5"/>
      <c r="U93" s="5"/>
      <c r="V93" s="5"/>
    </row>
    <row r="94" spans="1:22" x14ac:dyDescent="0.2">
      <c r="A94" s="6"/>
      <c r="B94" s="4"/>
      <c r="C94" s="4"/>
      <c r="D94" s="4"/>
      <c r="E94" s="4"/>
      <c r="F94" s="4"/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5"/>
      <c r="U94" s="5"/>
      <c r="V94" s="5"/>
    </row>
    <row r="95" spans="1:22" x14ac:dyDescent="0.2">
      <c r="A95" s="6"/>
      <c r="B95" s="4"/>
      <c r="C95" s="4"/>
      <c r="D95" s="4"/>
      <c r="E95" s="4"/>
      <c r="F95" s="4"/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5"/>
      <c r="U95" s="5"/>
      <c r="V95" s="5"/>
    </row>
    <row r="96" spans="1:22" x14ac:dyDescent="0.2">
      <c r="A96" s="6"/>
      <c r="B96" s="4"/>
      <c r="C96" s="4"/>
      <c r="D96" s="4"/>
      <c r="E96" s="4"/>
      <c r="F96" s="4"/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5"/>
      <c r="U96" s="5"/>
      <c r="V96" s="5"/>
    </row>
    <row r="97" spans="1:22" x14ac:dyDescent="0.2">
      <c r="A97" s="6"/>
      <c r="B97" s="4"/>
      <c r="C97" s="4"/>
      <c r="D97" s="4"/>
      <c r="E97" s="4"/>
      <c r="F97" s="4"/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5"/>
      <c r="U97" s="5"/>
      <c r="V97" s="5"/>
    </row>
    <row r="98" spans="1:22" x14ac:dyDescent="0.2">
      <c r="A98" s="6"/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5"/>
      <c r="U98" s="5"/>
      <c r="V98" s="5"/>
    </row>
    <row r="99" spans="1:22" x14ac:dyDescent="0.2">
      <c r="A99" s="6"/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5"/>
      <c r="U99" s="5"/>
      <c r="V99" s="5"/>
    </row>
    <row r="100" spans="1:22" x14ac:dyDescent="0.2">
      <c r="A100" s="6"/>
      <c r="B100" s="4"/>
      <c r="C100" s="4"/>
      <c r="D100" s="4"/>
      <c r="E100" s="4"/>
      <c r="F100" s="4"/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5"/>
      <c r="U100" s="5"/>
      <c r="V100" s="5"/>
    </row>
    <row r="101" spans="1:22" x14ac:dyDescent="0.2">
      <c r="A101" s="6"/>
      <c r="B101" s="4"/>
      <c r="C101" s="4"/>
      <c r="D101" s="4"/>
      <c r="E101" s="4"/>
      <c r="F101" s="4"/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5"/>
      <c r="U101" s="5"/>
      <c r="V101" s="5"/>
    </row>
    <row r="102" spans="1:22" x14ac:dyDescent="0.2">
      <c r="A102" s="2"/>
      <c r="B102" s="4"/>
      <c r="C102" s="4"/>
      <c r="D102" s="4"/>
      <c r="E102" s="4"/>
      <c r="F102" s="4"/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5"/>
      <c r="U102" s="5"/>
      <c r="V102" s="5"/>
    </row>
    <row r="103" spans="1:22" x14ac:dyDescent="0.2">
      <c r="A103" s="2"/>
      <c r="B103" s="4"/>
      <c r="C103" s="4"/>
      <c r="D103" s="4"/>
      <c r="E103" s="4"/>
      <c r="F103" s="4"/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5"/>
      <c r="U103" s="5"/>
      <c r="V103" s="5"/>
    </row>
    <row r="104" spans="1:22" x14ac:dyDescent="0.2">
      <c r="A104" s="6"/>
      <c r="B104" s="4"/>
      <c r="C104" s="4"/>
      <c r="D104" s="4"/>
      <c r="E104" s="4"/>
      <c r="F104" s="4"/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5"/>
      <c r="U104" s="5"/>
      <c r="V104" s="5"/>
    </row>
    <row r="105" spans="1:22" x14ac:dyDescent="0.2">
      <c r="A105" s="6"/>
      <c r="B105" s="4"/>
      <c r="C105" s="4"/>
      <c r="D105" s="4"/>
      <c r="E105" s="4"/>
      <c r="F105" s="4"/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5"/>
      <c r="U105" s="5"/>
      <c r="V105" s="5"/>
    </row>
    <row r="106" spans="1:22" x14ac:dyDescent="0.2">
      <c r="A106" s="6"/>
      <c r="B106" s="4"/>
      <c r="C106" s="4"/>
      <c r="D106" s="4"/>
      <c r="E106" s="4"/>
      <c r="F106" s="4"/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5"/>
      <c r="U106" s="5"/>
      <c r="V106" s="5"/>
    </row>
    <row r="107" spans="1:22" x14ac:dyDescent="0.2">
      <c r="A107" s="6"/>
      <c r="B107" s="4"/>
      <c r="C107" s="4"/>
      <c r="D107" s="4"/>
      <c r="E107" s="4"/>
      <c r="F107" s="4"/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5"/>
      <c r="U107" s="5"/>
      <c r="V107" s="5"/>
    </row>
    <row r="108" spans="1:22" x14ac:dyDescent="0.2">
      <c r="A108" s="6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5"/>
      <c r="U108" s="5"/>
      <c r="V108" s="5"/>
    </row>
    <row r="109" spans="1:22" x14ac:dyDescent="0.2">
      <c r="A109" s="6"/>
      <c r="B109" s="4"/>
      <c r="C109" s="4"/>
      <c r="D109" s="4"/>
      <c r="E109" s="4"/>
      <c r="F109" s="4"/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5"/>
      <c r="U109" s="5"/>
      <c r="V109" s="5"/>
    </row>
    <row r="110" spans="1:22" x14ac:dyDescent="0.2">
      <c r="A110" s="6"/>
      <c r="B110" s="4"/>
      <c r="C110" s="4"/>
      <c r="D110" s="4"/>
      <c r="E110" s="4"/>
      <c r="F110" s="4"/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5"/>
      <c r="U110" s="5"/>
      <c r="V110" s="5"/>
    </row>
    <row r="111" spans="1:22" x14ac:dyDescent="0.2">
      <c r="A111" s="6"/>
      <c r="B111" s="4"/>
      <c r="C111" s="4"/>
      <c r="D111" s="4"/>
      <c r="E111" s="4"/>
      <c r="F111" s="4"/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5"/>
      <c r="U111" s="5"/>
      <c r="V111" s="5"/>
    </row>
    <row r="112" spans="1:22" x14ac:dyDescent="0.2">
      <c r="A112" s="6"/>
      <c r="B112" s="4"/>
      <c r="C112" s="4"/>
      <c r="D112" s="4"/>
      <c r="E112" s="4"/>
      <c r="F112" s="4"/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5"/>
      <c r="U112" s="5"/>
      <c r="V112" s="5"/>
    </row>
    <row r="113" spans="1:22" x14ac:dyDescent="0.2">
      <c r="A113" s="6"/>
      <c r="B113" s="4"/>
      <c r="C113" s="4"/>
      <c r="D113" s="4"/>
      <c r="E113" s="4"/>
      <c r="F113" s="4"/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5"/>
      <c r="U113" s="5"/>
      <c r="V113" s="5"/>
    </row>
    <row r="114" spans="1:22" x14ac:dyDescent="0.2">
      <c r="A114" s="6"/>
      <c r="B114" s="4"/>
      <c r="C114" s="4"/>
      <c r="D114" s="4"/>
      <c r="E114" s="4"/>
      <c r="F114" s="4"/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5"/>
      <c r="U114" s="5"/>
      <c r="V114" s="5"/>
    </row>
    <row r="115" spans="1:22" x14ac:dyDescent="0.2">
      <c r="A115" s="6"/>
      <c r="B115" s="4"/>
      <c r="C115" s="4"/>
      <c r="D115" s="4"/>
      <c r="E115" s="4"/>
      <c r="F115" s="4"/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5"/>
      <c r="U115" s="5"/>
      <c r="V115" s="5"/>
    </row>
    <row r="116" spans="1:22" x14ac:dyDescent="0.2">
      <c r="A116" s="6"/>
      <c r="B116" s="4"/>
      <c r="C116" s="4"/>
      <c r="D116" s="4"/>
      <c r="E116" s="4"/>
      <c r="F116" s="4"/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5"/>
      <c r="U116" s="5"/>
      <c r="V116" s="5"/>
    </row>
    <row r="117" spans="1:22" x14ac:dyDescent="0.2">
      <c r="A117" s="2"/>
      <c r="B117" s="4"/>
      <c r="C117" s="4"/>
      <c r="D117" s="4"/>
      <c r="E117" s="4"/>
      <c r="F117" s="4"/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5"/>
      <c r="U117" s="5"/>
      <c r="V117" s="5"/>
    </row>
    <row r="118" spans="1:22" x14ac:dyDescent="0.2">
      <c r="A118" s="2"/>
      <c r="B118" s="4"/>
      <c r="C118" s="4"/>
      <c r="D118" s="4"/>
      <c r="E118" s="4"/>
      <c r="F118" s="4"/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5"/>
      <c r="U118" s="5"/>
      <c r="V118" s="5"/>
    </row>
    <row r="119" spans="1:22" x14ac:dyDescent="0.2">
      <c r="A119" s="2"/>
      <c r="B119" s="4"/>
      <c r="C119" s="4"/>
      <c r="D119" s="4"/>
      <c r="E119" s="4"/>
      <c r="F119" s="4"/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5"/>
      <c r="U119" s="5"/>
      <c r="V119" s="5"/>
    </row>
    <row r="120" spans="1:22" x14ac:dyDescent="0.2">
      <c r="A120" s="2"/>
      <c r="B120" s="4"/>
      <c r="C120" s="4"/>
      <c r="D120" s="4"/>
      <c r="E120" s="4"/>
      <c r="F120" s="4"/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5"/>
      <c r="U120" s="5"/>
      <c r="V120" s="5"/>
    </row>
    <row r="121" spans="1:22" x14ac:dyDescent="0.2">
      <c r="A121" s="2"/>
      <c r="B121" s="4"/>
      <c r="C121" s="4"/>
      <c r="D121" s="4"/>
      <c r="E121" s="4"/>
      <c r="F121" s="4"/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5"/>
      <c r="U121" s="5"/>
      <c r="V121" s="5"/>
    </row>
    <row r="122" spans="1:22" x14ac:dyDescent="0.2">
      <c r="A122" s="2"/>
      <c r="B122" s="4"/>
      <c r="C122" s="4"/>
      <c r="D122" s="4"/>
      <c r="E122" s="4"/>
      <c r="F122" s="4"/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5"/>
      <c r="U122" s="5"/>
      <c r="V122" s="5"/>
    </row>
    <row r="123" spans="1:22" x14ac:dyDescent="0.2">
      <c r="A123" s="2"/>
      <c r="B123" s="4"/>
      <c r="C123" s="4"/>
      <c r="D123" s="4"/>
      <c r="E123" s="4"/>
      <c r="F123" s="4"/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5"/>
      <c r="U123" s="5"/>
      <c r="V123" s="5"/>
    </row>
    <row r="124" spans="1:22" x14ac:dyDescent="0.2">
      <c r="A124" s="2"/>
      <c r="B124" s="4"/>
      <c r="C124" s="4"/>
      <c r="D124" s="4"/>
      <c r="E124" s="4"/>
      <c r="F124" s="4"/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5"/>
      <c r="U124" s="5"/>
      <c r="V124" s="5"/>
    </row>
    <row r="125" spans="1:22" x14ac:dyDescent="0.2">
      <c r="A125" s="2"/>
      <c r="B125" s="4"/>
      <c r="C125" s="4"/>
      <c r="D125" s="4"/>
      <c r="E125" s="4"/>
      <c r="F125" s="4"/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5"/>
      <c r="U125" s="5"/>
      <c r="V125" s="5"/>
    </row>
    <row r="126" spans="1:22" x14ac:dyDescent="0.2">
      <c r="A126" s="2"/>
      <c r="B126" s="4"/>
      <c r="C126" s="4"/>
      <c r="D126" s="4"/>
      <c r="E126" s="4"/>
      <c r="F126" s="4"/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5"/>
      <c r="U126" s="5"/>
      <c r="V126" s="5"/>
    </row>
    <row r="127" spans="1:22" x14ac:dyDescent="0.2">
      <c r="A127" s="2"/>
      <c r="B127" s="4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5"/>
      <c r="U127" s="5"/>
      <c r="V127" s="5"/>
    </row>
    <row r="128" spans="1:22" x14ac:dyDescent="0.2">
      <c r="A128" s="2"/>
      <c r="B128" s="4"/>
      <c r="C128" s="4"/>
      <c r="D128" s="4"/>
      <c r="E128" s="4"/>
      <c r="F128" s="4"/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5"/>
      <c r="U128" s="5"/>
      <c r="V128" s="5"/>
    </row>
    <row r="129" spans="1:22" x14ac:dyDescent="0.2">
      <c r="A129" s="2"/>
      <c r="B129" s="4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5"/>
      <c r="U129" s="5"/>
      <c r="V129" s="5"/>
    </row>
    <row r="130" spans="1:22" x14ac:dyDescent="0.2">
      <c r="A130" s="2"/>
      <c r="B130" s="4"/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5"/>
      <c r="U130" s="5"/>
      <c r="V130" s="5"/>
    </row>
    <row r="131" spans="1:22" x14ac:dyDescent="0.2">
      <c r="A131" s="2"/>
      <c r="B131" s="4"/>
      <c r="C131" s="4"/>
      <c r="D131" s="4"/>
      <c r="E131" s="4"/>
      <c r="F131" s="4"/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5"/>
      <c r="U131" s="5"/>
      <c r="V131" s="5"/>
    </row>
    <row r="132" spans="1:22" x14ac:dyDescent="0.2">
      <c r="A132" s="2"/>
      <c r="B132" s="4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5"/>
      <c r="U132" s="5"/>
      <c r="V132" s="5"/>
    </row>
    <row r="133" spans="1:22" x14ac:dyDescent="0.2">
      <c r="A133" s="2"/>
      <c r="B133" s="4"/>
      <c r="C133" s="4"/>
      <c r="D133" s="4"/>
      <c r="E133" s="4"/>
      <c r="F133" s="4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5"/>
    </row>
    <row r="134" spans="1:22" x14ac:dyDescent="0.2">
      <c r="A134" s="2"/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8"/>
    </row>
    <row r="135" spans="1:22" x14ac:dyDescent="0.2">
      <c r="A135" s="2"/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8"/>
    </row>
    <row r="136" spans="1:22" x14ac:dyDescent="0.2">
      <c r="A136" s="2"/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8"/>
    </row>
    <row r="137" spans="1:22" x14ac:dyDescent="0.2">
      <c r="A137" s="6"/>
      <c r="B137" s="4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5"/>
      <c r="U137" s="5"/>
      <c r="V137" s="8"/>
    </row>
    <row r="138" spans="1:22" x14ac:dyDescent="0.2">
      <c r="A138" s="6"/>
      <c r="B138" s="4"/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5"/>
      <c r="U138" s="5"/>
      <c r="V138" s="8"/>
    </row>
    <row r="139" spans="1:22" x14ac:dyDescent="0.2">
      <c r="A139" s="6"/>
      <c r="B139" s="4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5"/>
      <c r="U139" s="5"/>
      <c r="V139" s="8"/>
    </row>
    <row r="140" spans="1:22" x14ac:dyDescent="0.2">
      <c r="A140" s="6"/>
      <c r="B140" s="4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5"/>
      <c r="U140" s="5"/>
      <c r="V140" s="8"/>
    </row>
    <row r="141" spans="1:22" x14ac:dyDescent="0.2">
      <c r="A141" s="6"/>
      <c r="B141" s="4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5"/>
      <c r="U141" s="5"/>
      <c r="V141" s="8"/>
    </row>
    <row r="142" spans="1:22" x14ac:dyDescent="0.2">
      <c r="A142" s="2"/>
      <c r="B142" s="4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5"/>
      <c r="U142" s="5"/>
      <c r="V142" s="8"/>
    </row>
    <row r="143" spans="1:22" x14ac:dyDescent="0.2">
      <c r="A143" s="2"/>
      <c r="B143" s="4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5"/>
      <c r="U143" s="5"/>
      <c r="V143" s="8"/>
    </row>
    <row r="144" spans="1:22" x14ac:dyDescent="0.2">
      <c r="A144" s="2"/>
      <c r="B144" s="4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5"/>
      <c r="U144" s="5"/>
      <c r="V144" s="8"/>
    </row>
    <row r="145" spans="1:22" x14ac:dyDescent="0.2">
      <c r="A145" s="2"/>
      <c r="B145" s="4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5"/>
      <c r="U145" s="5"/>
      <c r="V145" s="8"/>
    </row>
    <row r="146" spans="1:22" x14ac:dyDescent="0.2">
      <c r="A146" s="2"/>
      <c r="B146" s="4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5"/>
      <c r="U146" s="5"/>
      <c r="V146" s="8"/>
    </row>
    <row r="172" spans="1:3" x14ac:dyDescent="0.2">
      <c r="A172" t="e" cm="1">
        <f t="array" aca="1" ref="A172" ca="1">INDIRECT("'" &amp; E1 &amp; "'!$A$2:$A$66")</f>
        <v>#REF!</v>
      </c>
      <c r="B172" t="e" cm="1">
        <f t="array" aca="1" ref="B172" ca="1">INDIRECT("'" &amp; E1 &amp; "'!$B$2:$B$66")</f>
        <v>#REF!</v>
      </c>
      <c r="C172" t="e" cm="1">
        <f t="array" aca="1" ref="C172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0258F4-C3D9-A543-8704-9F4942545D20}">
  <sheetPr codeName="Sheet58"/>
  <dimension ref="A1:V172"/>
  <sheetViews>
    <sheetView workbookViewId="0">
      <pane ySplit="2" topLeftCell="A3" activePane="bottomLeft" state="frozen"/>
      <selection activeCell="N24" sqref="N24"/>
      <selection pane="bottomLeft" activeCell="N24" sqref="N24"/>
    </sheetView>
  </sheetViews>
  <sheetFormatPr baseColWidth="10" defaultRowHeight="16" x14ac:dyDescent="0.2"/>
  <cols>
    <col min="1" max="1" width="21.1640625" customWidth="1"/>
    <col min="2" max="2" width="14.1640625" customWidth="1"/>
    <col min="3" max="3" width="16" customWidth="1"/>
    <col min="4" max="4" width="15.83203125" customWidth="1"/>
    <col min="5" max="5" width="19.33203125" customWidth="1"/>
    <col min="6" max="6" width="21.5" customWidth="1"/>
    <col min="10" max="10" width="18.33203125" customWidth="1"/>
    <col min="11" max="11" width="16.6640625" customWidth="1"/>
    <col min="18" max="18" width="13" customWidth="1"/>
    <col min="19" max="19" width="17.83203125" customWidth="1"/>
  </cols>
  <sheetData>
    <row r="1" spans="1:22" x14ac:dyDescent="0.2">
      <c r="B1" s="72" t="s">
        <v>5</v>
      </c>
      <c r="C1" s="72"/>
      <c r="D1" s="72"/>
      <c r="E1" s="72"/>
      <c r="F1" s="72"/>
      <c r="G1" s="73" t="s">
        <v>6</v>
      </c>
      <c r="H1" s="73"/>
      <c r="I1" s="73"/>
      <c r="J1" s="73"/>
      <c r="K1" s="73"/>
      <c r="L1" s="74" t="s">
        <v>15</v>
      </c>
      <c r="M1" s="74"/>
      <c r="N1" s="74"/>
      <c r="O1" s="74"/>
      <c r="P1" s="74"/>
      <c r="Q1" s="74"/>
      <c r="R1" s="74"/>
      <c r="S1" s="74"/>
      <c r="T1" s="74"/>
      <c r="U1" s="74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235</v>
      </c>
      <c r="O2" s="1" t="s">
        <v>236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257</v>
      </c>
      <c r="U2" s="1" t="s">
        <v>258</v>
      </c>
      <c r="V2" s="1" t="s">
        <v>237</v>
      </c>
    </row>
    <row r="3" spans="1:22" x14ac:dyDescent="0.2">
      <c r="A3" s="16" t="s">
        <v>294</v>
      </c>
      <c r="B3" s="4">
        <v>41500</v>
      </c>
      <c r="C3" s="4">
        <v>6700</v>
      </c>
      <c r="D3" s="4">
        <v>34800</v>
      </c>
      <c r="E3" s="4">
        <v>1584280000</v>
      </c>
      <c r="F3" s="4">
        <f t="shared" ref="F3:F79" si="0">E3+F4</f>
        <v>5267850000</v>
      </c>
      <c r="K3">
        <f t="shared" ref="K3:K25" si="1">K4+J3</f>
        <v>0</v>
      </c>
      <c r="L3" s="4">
        <v>263</v>
      </c>
      <c r="M3" s="4">
        <v>356</v>
      </c>
      <c r="N3" s="4">
        <v>30</v>
      </c>
      <c r="O3" s="4">
        <v>77</v>
      </c>
      <c r="P3" s="4">
        <v>269300</v>
      </c>
      <c r="Q3" s="4">
        <v>469400</v>
      </c>
      <c r="R3" s="5">
        <v>1.89E-2</v>
      </c>
      <c r="S3" s="4">
        <v>811600</v>
      </c>
      <c r="T3" s="4">
        <f t="shared" ref="T3:T70" si="2">AVERAGE(S4,S13)</f>
        <v>486797</v>
      </c>
      <c r="U3" s="4">
        <f t="shared" ref="U3:U72" si="3">MIN(S4:S8)</f>
        <v>140852</v>
      </c>
      <c r="V3" s="5">
        <v>1.8500000000000003E-2</v>
      </c>
    </row>
    <row r="4" spans="1:22" x14ac:dyDescent="0.2">
      <c r="A4" s="16" t="s">
        <v>293</v>
      </c>
      <c r="B4" s="4">
        <v>10200</v>
      </c>
      <c r="C4" s="4">
        <v>1900</v>
      </c>
      <c r="D4" s="4">
        <v>8300</v>
      </c>
      <c r="E4" s="4">
        <v>369810000</v>
      </c>
      <c r="F4" s="4">
        <f t="shared" si="0"/>
        <v>3683570000</v>
      </c>
      <c r="K4">
        <f t="shared" si="1"/>
        <v>0</v>
      </c>
      <c r="L4" s="4">
        <v>370</v>
      </c>
      <c r="M4" s="4">
        <v>186</v>
      </c>
      <c r="N4" s="4">
        <v>39</v>
      </c>
      <c r="O4" s="4">
        <v>22</v>
      </c>
      <c r="P4" s="4">
        <v>369000</v>
      </c>
      <c r="Q4" s="4">
        <v>168700</v>
      </c>
      <c r="R4" s="5">
        <v>3.44E-2</v>
      </c>
      <c r="S4" s="4">
        <v>538700</v>
      </c>
      <c r="T4" s="4">
        <f t="shared" si="2"/>
        <v>440883.5</v>
      </c>
      <c r="U4" s="4">
        <f t="shared" si="3"/>
        <v>140852</v>
      </c>
      <c r="V4" s="5">
        <v>4.4000000000000004E-2</v>
      </c>
    </row>
    <row r="5" spans="1:22" x14ac:dyDescent="0.2">
      <c r="A5" s="16" t="s">
        <v>292</v>
      </c>
      <c r="B5" s="4">
        <v>11000</v>
      </c>
      <c r="C5" s="4">
        <v>1300</v>
      </c>
      <c r="D5" s="4">
        <v>9700</v>
      </c>
      <c r="E5" s="4">
        <v>419990000</v>
      </c>
      <c r="F5" s="4">
        <f t="shared" si="0"/>
        <v>3313760000</v>
      </c>
      <c r="K5">
        <f t="shared" si="1"/>
        <v>0</v>
      </c>
      <c r="L5" s="4">
        <v>139</v>
      </c>
      <c r="M5" s="4">
        <v>140</v>
      </c>
      <c r="N5" s="4">
        <v>9</v>
      </c>
      <c r="O5" s="4">
        <v>15</v>
      </c>
      <c r="P5" s="4">
        <v>107800</v>
      </c>
      <c r="Q5" s="4">
        <v>148600</v>
      </c>
      <c r="R5" s="5">
        <v>8.1000000000000013E-3</v>
      </c>
      <c r="S5" s="4">
        <v>277150</v>
      </c>
      <c r="T5" s="4">
        <f t="shared" si="2"/>
        <v>385895.5</v>
      </c>
      <c r="U5" s="4">
        <f t="shared" si="3"/>
        <v>140852</v>
      </c>
      <c r="V5" s="5">
        <v>1.61E-2</v>
      </c>
    </row>
    <row r="6" spans="1:22" x14ac:dyDescent="0.2">
      <c r="A6" s="16" t="s">
        <v>291</v>
      </c>
      <c r="B6" s="4">
        <v>14100</v>
      </c>
      <c r="C6" s="4">
        <v>0</v>
      </c>
      <c r="D6" s="4">
        <v>14100</v>
      </c>
      <c r="E6" s="4">
        <v>606650000</v>
      </c>
      <c r="F6" s="4">
        <f t="shared" si="0"/>
        <v>2893770000</v>
      </c>
      <c r="K6">
        <f t="shared" si="1"/>
        <v>0</v>
      </c>
      <c r="L6" s="4">
        <v>83</v>
      </c>
      <c r="M6" s="4">
        <v>79</v>
      </c>
      <c r="N6" s="4">
        <v>4</v>
      </c>
      <c r="O6" s="4">
        <v>3</v>
      </c>
      <c r="P6" s="4">
        <v>82300</v>
      </c>
      <c r="Q6" s="4">
        <v>58500</v>
      </c>
      <c r="R6" s="5">
        <v>6.9999999999999993E-3</v>
      </c>
      <c r="S6" s="4">
        <v>140852</v>
      </c>
      <c r="T6" s="4">
        <f t="shared" si="2"/>
        <v>507039.5</v>
      </c>
      <c r="U6" s="4">
        <f t="shared" si="3"/>
        <v>161843</v>
      </c>
      <c r="V6" s="5">
        <v>1.04E-2</v>
      </c>
    </row>
    <row r="7" spans="1:22" x14ac:dyDescent="0.2">
      <c r="A7" s="16" t="s">
        <v>288</v>
      </c>
      <c r="B7" s="4">
        <v>4200</v>
      </c>
      <c r="C7" s="4">
        <v>0</v>
      </c>
      <c r="D7" s="4">
        <v>4200</v>
      </c>
      <c r="E7" s="4">
        <v>180410000</v>
      </c>
      <c r="F7" s="4">
        <f t="shared" si="0"/>
        <v>2287120000</v>
      </c>
      <c r="K7">
        <f t="shared" si="1"/>
        <v>0</v>
      </c>
      <c r="L7" s="4">
        <v>100</v>
      </c>
      <c r="M7" s="4">
        <v>101</v>
      </c>
      <c r="N7" s="4">
        <v>4</v>
      </c>
      <c r="O7" s="4">
        <v>6</v>
      </c>
      <c r="P7" s="4">
        <v>77200</v>
      </c>
      <c r="Q7" s="4">
        <v>83000</v>
      </c>
      <c r="R7" s="5">
        <v>5.8999999999999999E-3</v>
      </c>
      <c r="S7" s="4">
        <v>161843</v>
      </c>
      <c r="T7" s="4">
        <f t="shared" si="2"/>
        <v>315108</v>
      </c>
      <c r="U7" s="4">
        <f t="shared" si="3"/>
        <v>192106</v>
      </c>
      <c r="V7" s="5">
        <v>1.4999999999999999E-2</v>
      </c>
    </row>
    <row r="8" spans="1:22" x14ac:dyDescent="0.2">
      <c r="A8" s="16" t="s">
        <v>287</v>
      </c>
      <c r="B8" s="4">
        <v>1700</v>
      </c>
      <c r="C8" s="4">
        <v>1000</v>
      </c>
      <c r="D8" s="4">
        <v>700</v>
      </c>
      <c r="E8" s="4">
        <v>29550000</v>
      </c>
      <c r="F8" s="4">
        <f t="shared" si="0"/>
        <v>2106710000</v>
      </c>
      <c r="K8">
        <f t="shared" si="1"/>
        <v>0</v>
      </c>
      <c r="L8" s="4">
        <v>165</v>
      </c>
      <c r="M8" s="4">
        <v>249</v>
      </c>
      <c r="N8" s="4">
        <v>12</v>
      </c>
      <c r="O8" s="4">
        <v>24</v>
      </c>
      <c r="P8" s="4">
        <v>162400</v>
      </c>
      <c r="Q8" s="4">
        <v>238500</v>
      </c>
      <c r="R8" s="5">
        <v>-1.9400000000000001E-2</v>
      </c>
      <c r="S8" s="4">
        <v>421406</v>
      </c>
      <c r="T8" s="4">
        <f t="shared" si="2"/>
        <v>298615.5</v>
      </c>
      <c r="U8" s="4">
        <f t="shared" si="3"/>
        <v>192106</v>
      </c>
      <c r="V8" s="5">
        <v>2.07E-2</v>
      </c>
    </row>
    <row r="9" spans="1:22" x14ac:dyDescent="0.2">
      <c r="A9" s="16" t="s">
        <v>286</v>
      </c>
      <c r="B9" s="4">
        <v>200</v>
      </c>
      <c r="C9" s="4">
        <v>2400</v>
      </c>
      <c r="D9" s="4">
        <v>-2200</v>
      </c>
      <c r="E9" s="4">
        <v>-96000000</v>
      </c>
      <c r="F9" s="4">
        <f t="shared" si="0"/>
        <v>2077160000</v>
      </c>
      <c r="K9">
        <f t="shared" si="1"/>
        <v>0</v>
      </c>
      <c r="L9" s="4">
        <v>72</v>
      </c>
      <c r="M9" s="4">
        <v>135</v>
      </c>
      <c r="N9" s="4">
        <v>10</v>
      </c>
      <c r="O9" s="4">
        <v>19</v>
      </c>
      <c r="P9" s="4">
        <v>83900</v>
      </c>
      <c r="Q9" s="4">
        <v>134200</v>
      </c>
      <c r="R9" s="5">
        <v>-4.5000000000000005E-3</v>
      </c>
      <c r="S9" s="4">
        <v>233660</v>
      </c>
      <c r="T9" s="4">
        <f t="shared" si="2"/>
        <v>470693.5</v>
      </c>
      <c r="U9" s="4">
        <f t="shared" si="3"/>
        <v>192106</v>
      </c>
      <c r="V9" s="5">
        <v>1.5900000000000001E-2</v>
      </c>
    </row>
    <row r="10" spans="1:22" x14ac:dyDescent="0.2">
      <c r="A10" s="16" t="s">
        <v>281</v>
      </c>
      <c r="B10" s="4">
        <v>5900</v>
      </c>
      <c r="C10" s="4">
        <v>1300</v>
      </c>
      <c r="D10" s="4">
        <v>4600</v>
      </c>
      <c r="E10" s="4">
        <v>204120000</v>
      </c>
      <c r="F10" s="4">
        <f t="shared" si="0"/>
        <v>2173160000</v>
      </c>
      <c r="K10">
        <f t="shared" si="1"/>
        <v>0</v>
      </c>
      <c r="L10" s="4">
        <v>265</v>
      </c>
      <c r="M10" s="4">
        <v>248</v>
      </c>
      <c r="N10" s="4">
        <v>29</v>
      </c>
      <c r="O10" s="4">
        <v>47</v>
      </c>
      <c r="P10" s="4">
        <v>290000</v>
      </c>
      <c r="Q10" s="4">
        <v>373100</v>
      </c>
      <c r="R10" s="5">
        <v>1.04E-2</v>
      </c>
      <c r="S10" s="4">
        <v>682971</v>
      </c>
      <c r="T10" s="4">
        <f t="shared" si="2"/>
        <v>441197</v>
      </c>
      <c r="U10" s="4">
        <f t="shared" si="3"/>
        <v>192106</v>
      </c>
      <c r="V10" s="5">
        <v>2.5899999999999999E-2</v>
      </c>
    </row>
    <row r="11" spans="1:22" x14ac:dyDescent="0.2">
      <c r="A11" s="16" t="s">
        <v>273</v>
      </c>
      <c r="B11" s="4">
        <v>2600</v>
      </c>
      <c r="C11" s="4">
        <v>700</v>
      </c>
      <c r="D11" s="4">
        <v>1900</v>
      </c>
      <c r="E11" s="4">
        <v>81970000</v>
      </c>
      <c r="F11" s="4">
        <f t="shared" si="0"/>
        <v>1969040000</v>
      </c>
      <c r="K11">
        <f t="shared" si="1"/>
        <v>0</v>
      </c>
      <c r="L11" s="4">
        <v>122</v>
      </c>
      <c r="M11" s="4">
        <v>188</v>
      </c>
      <c r="N11" s="4">
        <v>13</v>
      </c>
      <c r="O11" s="4">
        <v>18</v>
      </c>
      <c r="P11" s="4">
        <v>124500</v>
      </c>
      <c r="Q11" s="4">
        <v>168900</v>
      </c>
      <c r="R11" s="5">
        <v>-4.5000000000000005E-3</v>
      </c>
      <c r="S11" s="4">
        <v>297000</v>
      </c>
      <c r="T11" s="4">
        <f t="shared" si="2"/>
        <v>247703</v>
      </c>
      <c r="U11" s="4">
        <f t="shared" si="3"/>
        <v>192106</v>
      </c>
      <c r="V11" s="5">
        <v>1.4999999999999999E-2</v>
      </c>
    </row>
    <row r="12" spans="1:22" x14ac:dyDescent="0.2">
      <c r="A12" s="16" t="s">
        <v>272</v>
      </c>
      <c r="B12" s="4">
        <v>5100</v>
      </c>
      <c r="C12" s="4">
        <v>0</v>
      </c>
      <c r="D12" s="4">
        <v>5100</v>
      </c>
      <c r="E12" s="4">
        <v>221700000</v>
      </c>
      <c r="F12" s="4">
        <f t="shared" si="0"/>
        <v>1887070000</v>
      </c>
      <c r="K12">
        <f t="shared" si="1"/>
        <v>0</v>
      </c>
      <c r="L12" s="4">
        <v>79</v>
      </c>
      <c r="M12" s="4">
        <v>160</v>
      </c>
      <c r="N12" s="4">
        <v>5</v>
      </c>
      <c r="O12" s="4">
        <v>8</v>
      </c>
      <c r="P12" s="4">
        <v>80500</v>
      </c>
      <c r="Q12" s="4">
        <v>109600</v>
      </c>
      <c r="R12" s="5">
        <v>-2.2000000000000001E-3</v>
      </c>
      <c r="S12" s="4">
        <v>192106</v>
      </c>
      <c r="T12" s="4">
        <f t="shared" si="2"/>
        <v>369763</v>
      </c>
      <c r="U12" s="4">
        <f t="shared" si="3"/>
        <v>208810</v>
      </c>
      <c r="V12" s="5">
        <v>1.37E-2</v>
      </c>
    </row>
    <row r="13" spans="1:22" x14ac:dyDescent="0.2">
      <c r="A13" s="16" t="s">
        <v>248</v>
      </c>
      <c r="B13" s="4">
        <v>16700</v>
      </c>
      <c r="C13" s="4">
        <v>200</v>
      </c>
      <c r="D13" s="4">
        <v>16500</v>
      </c>
      <c r="E13" s="4">
        <v>712790000</v>
      </c>
      <c r="F13" s="4">
        <f t="shared" si="0"/>
        <v>1665370000</v>
      </c>
      <c r="K13">
        <f t="shared" si="1"/>
        <v>0</v>
      </c>
      <c r="L13" s="4">
        <v>268</v>
      </c>
      <c r="M13" s="4">
        <v>210</v>
      </c>
      <c r="N13" s="4">
        <v>20</v>
      </c>
      <c r="O13" s="4">
        <v>16</v>
      </c>
      <c r="P13" s="4">
        <v>225700</v>
      </c>
      <c r="Q13" s="4">
        <v>176600</v>
      </c>
      <c r="R13" s="5">
        <v>1.9900000000000001E-2</v>
      </c>
      <c r="S13" s="4">
        <v>434894</v>
      </c>
      <c r="T13" s="4">
        <f t="shared" si="2"/>
        <v>413830</v>
      </c>
      <c r="U13" s="4">
        <f t="shared" si="3"/>
        <v>208810</v>
      </c>
      <c r="V13" s="5">
        <v>2.41E-2</v>
      </c>
    </row>
    <row r="14" spans="1:22" x14ac:dyDescent="0.2">
      <c r="A14" s="16" t="s">
        <v>240</v>
      </c>
      <c r="B14" s="4">
        <v>4800</v>
      </c>
      <c r="C14" s="4">
        <v>1100</v>
      </c>
      <c r="D14" s="4">
        <v>3700</v>
      </c>
      <c r="E14" s="4">
        <v>159460000</v>
      </c>
      <c r="F14" s="4">
        <f t="shared" si="0"/>
        <v>952580000</v>
      </c>
      <c r="K14">
        <f t="shared" si="1"/>
        <v>0</v>
      </c>
      <c r="L14" s="4">
        <v>270</v>
      </c>
      <c r="M14" s="4">
        <v>438</v>
      </c>
      <c r="N14" s="4">
        <v>17</v>
      </c>
      <c r="O14" s="4">
        <v>33</v>
      </c>
      <c r="P14" s="4">
        <v>229500</v>
      </c>
      <c r="Q14" s="4">
        <v>357100</v>
      </c>
      <c r="R14" s="5">
        <v>-9.1999999999999998E-3</v>
      </c>
      <c r="S14" s="4">
        <v>604617</v>
      </c>
      <c r="T14" s="4">
        <f t="shared" si="2"/>
        <v>376659.5</v>
      </c>
      <c r="U14" s="4">
        <f t="shared" si="3"/>
        <v>208810</v>
      </c>
      <c r="V14" s="5">
        <v>3.1899999999999998E-2</v>
      </c>
    </row>
    <row r="15" spans="1:22" x14ac:dyDescent="0.2">
      <c r="A15" s="16" t="s">
        <v>239</v>
      </c>
      <c r="B15" s="4">
        <v>6000</v>
      </c>
      <c r="C15" s="4">
        <v>2100</v>
      </c>
      <c r="D15" s="4">
        <v>3900</v>
      </c>
      <c r="E15" s="4">
        <v>167870000</v>
      </c>
      <c r="F15" s="4">
        <f t="shared" si="0"/>
        <v>793120000</v>
      </c>
      <c r="K15">
        <f t="shared" si="1"/>
        <v>0</v>
      </c>
      <c r="L15" s="4">
        <v>320</v>
      </c>
      <c r="M15" s="4">
        <v>286</v>
      </c>
      <c r="N15" s="4">
        <v>39</v>
      </c>
      <c r="O15" s="4">
        <v>26</v>
      </c>
      <c r="P15" s="4">
        <v>370700</v>
      </c>
      <c r="Q15" s="4">
        <v>219500</v>
      </c>
      <c r="R15" s="5">
        <v>2.6200000000000001E-2</v>
      </c>
      <c r="S15" s="4">
        <v>630939</v>
      </c>
      <c r="T15" s="4">
        <f t="shared" si="2"/>
        <v>630943</v>
      </c>
      <c r="U15" s="4">
        <f t="shared" si="3"/>
        <v>208810</v>
      </c>
      <c r="V15" s="5">
        <v>3.8100000000000002E-2</v>
      </c>
    </row>
    <row r="16" spans="1:22" x14ac:dyDescent="0.2">
      <c r="A16" s="16" t="s">
        <v>238</v>
      </c>
      <c r="B16" s="4">
        <v>18800</v>
      </c>
      <c r="C16" s="4">
        <v>5000</v>
      </c>
      <c r="D16" s="4">
        <v>13800</v>
      </c>
      <c r="E16" s="4">
        <v>574570000</v>
      </c>
      <c r="F16" s="4">
        <f t="shared" si="0"/>
        <v>625250000</v>
      </c>
      <c r="K16">
        <f t="shared" si="1"/>
        <v>0</v>
      </c>
      <c r="L16" s="4">
        <v>464</v>
      </c>
      <c r="M16" s="4">
        <v>362</v>
      </c>
      <c r="N16" s="4">
        <v>52</v>
      </c>
      <c r="O16" s="4">
        <v>30</v>
      </c>
      <c r="P16" s="4">
        <v>486200</v>
      </c>
      <c r="Q16" s="4">
        <v>333800</v>
      </c>
      <c r="R16" s="5">
        <v>2.69E-2</v>
      </c>
      <c r="S16" s="4">
        <v>852236</v>
      </c>
      <c r="T16" s="4">
        <f t="shared" si="2"/>
        <v>315728</v>
      </c>
      <c r="U16" s="4">
        <f t="shared" si="3"/>
        <v>208810</v>
      </c>
      <c r="V16" s="5">
        <v>4.6600000000000003E-2</v>
      </c>
    </row>
    <row r="17" spans="1:21" x14ac:dyDescent="0.2">
      <c r="A17" s="16" t="s">
        <v>234</v>
      </c>
      <c r="B17" s="4">
        <v>0</v>
      </c>
      <c r="C17" s="4">
        <v>0</v>
      </c>
      <c r="D17" s="4">
        <v>0</v>
      </c>
      <c r="E17" s="4">
        <v>0</v>
      </c>
      <c r="F17" s="4">
        <f t="shared" si="0"/>
        <v>50680000</v>
      </c>
      <c r="K17">
        <f t="shared" si="1"/>
        <v>0</v>
      </c>
      <c r="L17" s="4">
        <v>92</v>
      </c>
      <c r="M17" s="4">
        <v>121</v>
      </c>
      <c r="N17" s="4">
        <v>8</v>
      </c>
      <c r="O17" s="4">
        <v>8</v>
      </c>
      <c r="P17" s="4">
        <v>7700</v>
      </c>
      <c r="Q17" s="4">
        <v>5700</v>
      </c>
      <c r="R17" s="5">
        <v>1.2999999999999999E-3</v>
      </c>
      <c r="S17" s="4">
        <v>208810</v>
      </c>
      <c r="T17" s="4">
        <f t="shared" si="2"/>
        <v>295646</v>
      </c>
      <c r="U17" s="4">
        <f t="shared" si="3"/>
        <v>258416</v>
      </c>
    </row>
    <row r="18" spans="1:21" x14ac:dyDescent="0.2">
      <c r="A18" s="16" t="s">
        <v>233</v>
      </c>
      <c r="B18" s="4">
        <v>9500</v>
      </c>
      <c r="C18" s="4">
        <v>0</v>
      </c>
      <c r="D18" s="4">
        <v>9500</v>
      </c>
      <c r="E18" s="4">
        <v>390460000</v>
      </c>
      <c r="F18" s="4">
        <f t="shared" si="0"/>
        <v>50680000</v>
      </c>
      <c r="K18">
        <f t="shared" si="1"/>
        <v>0</v>
      </c>
      <c r="L18" s="4"/>
      <c r="M18" s="4"/>
      <c r="N18" s="4"/>
      <c r="O18" s="4"/>
      <c r="P18" s="4">
        <v>107700</v>
      </c>
      <c r="Q18" s="4">
        <v>227700</v>
      </c>
      <c r="R18" s="5">
        <v>-7.1999999999999998E-3</v>
      </c>
      <c r="S18" s="4">
        <v>363571</v>
      </c>
      <c r="T18" s="4">
        <f t="shared" si="2"/>
        <v>347137.5</v>
      </c>
      <c r="U18" s="4">
        <f t="shared" si="3"/>
        <v>223043</v>
      </c>
    </row>
    <row r="19" spans="1:21" x14ac:dyDescent="0.2">
      <c r="A19" s="16" t="s">
        <v>232</v>
      </c>
      <c r="B19" s="4">
        <v>1200</v>
      </c>
      <c r="C19" s="4">
        <v>204</v>
      </c>
      <c r="D19" s="4">
        <v>996</v>
      </c>
      <c r="E19" s="4">
        <v>40980000</v>
      </c>
      <c r="F19" s="4">
        <f t="shared" si="0"/>
        <v>-339780000</v>
      </c>
      <c r="K19">
        <f t="shared" si="1"/>
        <v>0</v>
      </c>
      <c r="L19" s="4"/>
      <c r="M19" s="4"/>
      <c r="N19" s="4"/>
      <c r="O19" s="4"/>
      <c r="P19" s="4">
        <v>75600</v>
      </c>
      <c r="Q19" s="4">
        <v>154800</v>
      </c>
      <c r="R19" s="5">
        <v>0</v>
      </c>
      <c r="S19" s="4">
        <v>258416</v>
      </c>
      <c r="T19" s="4">
        <f t="shared" si="2"/>
        <v>506214.5</v>
      </c>
      <c r="U19" s="4">
        <f t="shared" si="3"/>
        <v>122380</v>
      </c>
    </row>
    <row r="20" spans="1:21" x14ac:dyDescent="0.2">
      <c r="A20" s="16" t="s">
        <v>231</v>
      </c>
      <c r="B20" s="4">
        <v>10300</v>
      </c>
      <c r="C20" s="4">
        <v>2700</v>
      </c>
      <c r="D20" s="4">
        <v>7600</v>
      </c>
      <c r="E20" s="4">
        <v>312150000</v>
      </c>
      <c r="F20" s="4">
        <f t="shared" si="0"/>
        <v>-380760000</v>
      </c>
      <c r="K20">
        <f t="shared" si="1"/>
        <v>0</v>
      </c>
      <c r="L20" s="4"/>
      <c r="M20" s="4"/>
      <c r="N20" s="4"/>
      <c r="O20" s="4"/>
      <c r="P20" s="4">
        <v>331500</v>
      </c>
      <c r="Q20" s="4">
        <v>220300</v>
      </c>
      <c r="R20" s="5">
        <v>3.1300000000000001E-2</v>
      </c>
      <c r="S20" s="4">
        <v>585394</v>
      </c>
      <c r="T20" s="4">
        <f t="shared" si="2"/>
        <v>272837.5</v>
      </c>
      <c r="U20" s="4">
        <f t="shared" si="3"/>
        <v>122380</v>
      </c>
    </row>
    <row r="21" spans="1:21" x14ac:dyDescent="0.2">
      <c r="A21" s="16" t="s">
        <v>230</v>
      </c>
      <c r="B21" s="4">
        <v>8800</v>
      </c>
      <c r="C21" s="4">
        <v>500</v>
      </c>
      <c r="D21" s="4">
        <v>8300</v>
      </c>
      <c r="E21" s="4">
        <v>333760000</v>
      </c>
      <c r="F21" s="4">
        <f t="shared" si="0"/>
        <v>-692910000</v>
      </c>
      <c r="K21">
        <f t="shared" si="1"/>
        <v>0</v>
      </c>
      <c r="L21" s="4"/>
      <c r="M21" s="4"/>
      <c r="N21" s="4"/>
      <c r="O21" s="4"/>
      <c r="P21" s="4">
        <v>133800</v>
      </c>
      <c r="Q21" s="4">
        <v>159300</v>
      </c>
      <c r="R21" s="5">
        <v>0</v>
      </c>
      <c r="S21" s="4">
        <v>303300</v>
      </c>
      <c r="T21" s="4">
        <f t="shared" si="2"/>
        <v>283728</v>
      </c>
      <c r="U21" s="4">
        <f t="shared" si="3"/>
        <v>122380</v>
      </c>
    </row>
    <row r="22" spans="1:21" x14ac:dyDescent="0.2">
      <c r="A22" s="16" t="s">
        <v>229</v>
      </c>
      <c r="B22" s="4">
        <v>22800</v>
      </c>
      <c r="C22" s="4">
        <v>1700</v>
      </c>
      <c r="D22" s="4">
        <v>21100</v>
      </c>
      <c r="E22" s="4">
        <v>846480000</v>
      </c>
      <c r="F22" s="4">
        <f t="shared" si="0"/>
        <v>-1026670000</v>
      </c>
      <c r="K22">
        <f t="shared" si="1"/>
        <v>0</v>
      </c>
      <c r="L22" s="4"/>
      <c r="M22" s="4"/>
      <c r="N22" s="4"/>
      <c r="O22" s="4"/>
      <c r="P22" s="4">
        <v>65500</v>
      </c>
      <c r="Q22" s="4">
        <v>210400</v>
      </c>
      <c r="R22" s="5">
        <v>-1.23E-2</v>
      </c>
      <c r="S22" s="4">
        <v>304632</v>
      </c>
      <c r="T22" s="4">
        <f t="shared" si="2"/>
        <v>367393.5</v>
      </c>
      <c r="U22" s="4">
        <f t="shared" si="3"/>
        <v>122380</v>
      </c>
    </row>
    <row r="23" spans="1:21" x14ac:dyDescent="0.2">
      <c r="A23" s="16" t="s">
        <v>228</v>
      </c>
      <c r="B23" s="4">
        <v>2800</v>
      </c>
      <c r="C23" s="4">
        <v>100</v>
      </c>
      <c r="D23" s="4">
        <v>2700</v>
      </c>
      <c r="E23" s="4">
        <v>108700000</v>
      </c>
      <c r="F23" s="4">
        <f t="shared" si="0"/>
        <v>-1873150000</v>
      </c>
      <c r="K23">
        <f t="shared" si="1"/>
        <v>0</v>
      </c>
      <c r="L23" s="4"/>
      <c r="M23" s="4"/>
      <c r="N23" s="4"/>
      <c r="O23" s="4"/>
      <c r="P23" s="4">
        <v>113800</v>
      </c>
      <c r="Q23" s="4">
        <v>86000</v>
      </c>
      <c r="R23" s="5">
        <v>1.2500000000000001E-2</v>
      </c>
      <c r="S23" s="4">
        <v>223043</v>
      </c>
      <c r="T23" s="4">
        <f t="shared" si="2"/>
        <v>401345</v>
      </c>
      <c r="U23" s="4">
        <f t="shared" si="3"/>
        <v>122380</v>
      </c>
    </row>
    <row r="24" spans="1:21" x14ac:dyDescent="0.2">
      <c r="A24" s="16" t="s">
        <v>222</v>
      </c>
      <c r="B24" s="4">
        <v>0</v>
      </c>
      <c r="C24" s="4">
        <v>500</v>
      </c>
      <c r="D24" s="4">
        <v>-500</v>
      </c>
      <c r="E24" s="4">
        <v>-19780000</v>
      </c>
      <c r="F24" s="4">
        <f t="shared" si="0"/>
        <v>-1981850000</v>
      </c>
      <c r="K24">
        <f t="shared" si="1"/>
        <v>0</v>
      </c>
      <c r="L24" s="4"/>
      <c r="M24" s="4"/>
      <c r="N24" s="4"/>
      <c r="O24" s="4"/>
      <c r="P24" s="4">
        <v>51900</v>
      </c>
      <c r="Q24" s="4">
        <v>52200</v>
      </c>
      <c r="R24" s="5">
        <v>1.1399999999999999E-2</v>
      </c>
      <c r="S24" s="4">
        <v>122380</v>
      </c>
      <c r="T24" s="4">
        <f t="shared" si="2"/>
        <v>359937</v>
      </c>
      <c r="U24" s="4">
        <f t="shared" si="3"/>
        <v>227721</v>
      </c>
    </row>
    <row r="25" spans="1:21" x14ac:dyDescent="0.2">
      <c r="A25" s="16" t="s">
        <v>213</v>
      </c>
      <c r="B25" s="4">
        <v>9800</v>
      </c>
      <c r="C25" s="4">
        <v>0</v>
      </c>
      <c r="D25" s="4">
        <v>9800</v>
      </c>
      <c r="E25" s="4">
        <v>382590000</v>
      </c>
      <c r="F25" s="4">
        <f t="shared" si="0"/>
        <v>-1962070000</v>
      </c>
      <c r="K25">
        <f t="shared" si="1"/>
        <v>0</v>
      </c>
      <c r="L25" s="4"/>
      <c r="M25" s="4"/>
      <c r="N25" s="4"/>
      <c r="O25" s="4"/>
      <c r="P25" s="4">
        <v>133600</v>
      </c>
      <c r="Q25" s="4">
        <v>270500</v>
      </c>
      <c r="R25" s="5">
        <v>3.9000000000000003E-3</v>
      </c>
      <c r="S25" s="4">
        <v>409650</v>
      </c>
      <c r="T25" s="4">
        <f t="shared" si="2"/>
        <v>825837.5</v>
      </c>
      <c r="U25" s="4">
        <f t="shared" si="3"/>
        <v>227721</v>
      </c>
    </row>
    <row r="26" spans="1:21" x14ac:dyDescent="0.2">
      <c r="A26" s="16" t="s">
        <v>212</v>
      </c>
      <c r="B26" s="4">
        <v>2800</v>
      </c>
      <c r="C26" s="4">
        <v>1600</v>
      </c>
      <c r="D26" s="4">
        <v>1200</v>
      </c>
      <c r="E26" s="4">
        <v>47970000</v>
      </c>
      <c r="F26" s="4">
        <f t="shared" si="0"/>
        <v>-2344660000</v>
      </c>
      <c r="K26">
        <f>K27+J26</f>
        <v>0</v>
      </c>
      <c r="L26" s="4"/>
      <c r="M26" s="4"/>
      <c r="N26" s="4"/>
      <c r="O26" s="4"/>
      <c r="P26" s="4">
        <v>69700</v>
      </c>
      <c r="Q26" s="4">
        <v>260300</v>
      </c>
      <c r="R26" s="5">
        <v>-2.7099999999999999E-2</v>
      </c>
      <c r="S26" s="4">
        <v>422646</v>
      </c>
      <c r="T26" s="4">
        <f t="shared" si="2"/>
        <v>513778.5</v>
      </c>
      <c r="U26" s="4">
        <f t="shared" si="3"/>
        <v>227721</v>
      </c>
    </row>
    <row r="27" spans="1:21" x14ac:dyDescent="0.2">
      <c r="A27" s="16" t="s">
        <v>211</v>
      </c>
      <c r="B27" s="4">
        <v>2500</v>
      </c>
      <c r="C27" s="4">
        <v>5400</v>
      </c>
      <c r="D27" s="4">
        <v>-2900</v>
      </c>
      <c r="E27" s="4">
        <v>-118260000</v>
      </c>
      <c r="F27" s="4">
        <f t="shared" si="0"/>
        <v>-2392630000</v>
      </c>
      <c r="K27">
        <f>J27+K29</f>
        <v>0</v>
      </c>
      <c r="R27" s="5">
        <v>-7.3000000000000001E-3</v>
      </c>
      <c r="S27" s="4">
        <v>227721</v>
      </c>
      <c r="T27" s="4">
        <f t="shared" si="2"/>
        <v>295780</v>
      </c>
      <c r="U27" s="4">
        <f t="shared" si="3"/>
        <v>242375</v>
      </c>
    </row>
    <row r="28" spans="1:21" x14ac:dyDescent="0.2">
      <c r="A28" s="16" t="s">
        <v>210</v>
      </c>
      <c r="B28" s="4">
        <v>11500</v>
      </c>
      <c r="C28" s="4">
        <v>400</v>
      </c>
      <c r="D28" s="4">
        <v>11100</v>
      </c>
      <c r="E28" s="4">
        <v>454570000</v>
      </c>
      <c r="F28" s="4">
        <f t="shared" si="0"/>
        <v>-2274370000</v>
      </c>
      <c r="L28" s="4"/>
      <c r="M28" s="4"/>
      <c r="N28" s="4"/>
      <c r="O28" s="4"/>
      <c r="P28" s="4">
        <v>235800</v>
      </c>
      <c r="Q28" s="4">
        <v>176800</v>
      </c>
      <c r="R28" s="5">
        <v>0.01</v>
      </c>
      <c r="S28" s="4">
        <v>435859</v>
      </c>
      <c r="T28" s="4">
        <f t="shared" si="2"/>
        <v>341833</v>
      </c>
      <c r="U28" s="4">
        <f t="shared" si="3"/>
        <v>242375</v>
      </c>
    </row>
    <row r="29" spans="1:21" x14ac:dyDescent="0.2">
      <c r="A29" s="16" t="s">
        <v>209</v>
      </c>
      <c r="B29" s="4">
        <v>500</v>
      </c>
      <c r="C29" s="4">
        <v>91000</v>
      </c>
      <c r="D29" s="4">
        <v>-90500</v>
      </c>
      <c r="E29" s="4">
        <v>-3721640000</v>
      </c>
      <c r="F29" s="4">
        <f t="shared" si="0"/>
        <v>-2728940000</v>
      </c>
      <c r="K29">
        <f>J29</f>
        <v>0</v>
      </c>
      <c r="R29" s="5">
        <v>-1.2199999999999999E-2</v>
      </c>
      <c r="S29" s="4">
        <v>427035</v>
      </c>
      <c r="T29" s="4">
        <f t="shared" si="2"/>
        <v>188011</v>
      </c>
      <c r="U29" s="4">
        <f t="shared" si="3"/>
        <v>242375</v>
      </c>
    </row>
    <row r="30" spans="1:21" x14ac:dyDescent="0.2">
      <c r="A30" s="16" t="s">
        <v>208</v>
      </c>
      <c r="B30" s="4">
        <v>100</v>
      </c>
      <c r="C30" s="4">
        <v>11100</v>
      </c>
      <c r="D30" s="4">
        <v>-11000</v>
      </c>
      <c r="E30" s="4">
        <v>-450710000</v>
      </c>
      <c r="F30" s="4">
        <f t="shared" si="0"/>
        <v>992700000</v>
      </c>
      <c r="R30" s="5">
        <v>-3.5999999999999999E-3</v>
      </c>
      <c r="S30" s="4">
        <v>242375</v>
      </c>
      <c r="T30" s="4">
        <f t="shared" si="2"/>
        <v>260538.5</v>
      </c>
      <c r="U30" s="4">
        <f t="shared" si="3"/>
        <v>262824</v>
      </c>
    </row>
    <row r="31" spans="1:21" x14ac:dyDescent="0.2">
      <c r="A31" s="16" t="s">
        <v>207</v>
      </c>
      <c r="B31" s="4">
        <v>100</v>
      </c>
      <c r="C31" s="4">
        <v>16000</v>
      </c>
      <c r="D31" s="4">
        <v>-15900</v>
      </c>
      <c r="E31" s="4">
        <v>-653780000</v>
      </c>
      <c r="F31" s="4">
        <f t="shared" si="0"/>
        <v>1443410000</v>
      </c>
      <c r="R31" s="5">
        <v>-9.5999999999999992E-3</v>
      </c>
      <c r="S31" s="4">
        <v>262824</v>
      </c>
      <c r="T31" s="4">
        <f t="shared" si="2"/>
        <v>405138.5</v>
      </c>
      <c r="U31" s="4">
        <f t="shared" si="3"/>
        <v>310224</v>
      </c>
    </row>
    <row r="32" spans="1:21" x14ac:dyDescent="0.2">
      <c r="A32" s="16" t="s">
        <v>206</v>
      </c>
      <c r="B32" s="4">
        <v>600</v>
      </c>
      <c r="C32" s="4">
        <v>1400</v>
      </c>
      <c r="D32" s="4">
        <v>-800</v>
      </c>
      <c r="E32" s="4">
        <v>-33060000</v>
      </c>
      <c r="F32" s="4">
        <f t="shared" si="0"/>
        <v>2097190000</v>
      </c>
      <c r="R32" s="5">
        <v>1.72E-2</v>
      </c>
      <c r="S32" s="4">
        <v>511744</v>
      </c>
      <c r="T32" s="4">
        <f t="shared" si="2"/>
        <v>544861.5</v>
      </c>
      <c r="U32" s="4">
        <f t="shared" si="3"/>
        <v>155701</v>
      </c>
    </row>
    <row r="33" spans="1:21" x14ac:dyDescent="0.2">
      <c r="A33" s="16" t="s">
        <v>205</v>
      </c>
      <c r="B33" s="4">
        <v>3900</v>
      </c>
      <c r="C33" s="4">
        <v>11100</v>
      </c>
      <c r="D33" s="4">
        <v>-7200</v>
      </c>
      <c r="E33" s="4">
        <v>-296170000</v>
      </c>
      <c r="F33" s="4">
        <f t="shared" si="0"/>
        <v>2130250000</v>
      </c>
      <c r="R33" s="5">
        <v>-1.9199999999999998E-2</v>
      </c>
      <c r="S33" s="4">
        <v>680310</v>
      </c>
      <c r="T33" s="4">
        <f t="shared" si="2"/>
        <v>521493</v>
      </c>
      <c r="U33" s="4">
        <f t="shared" si="3"/>
        <v>155701</v>
      </c>
    </row>
    <row r="34" spans="1:21" x14ac:dyDescent="0.2">
      <c r="A34" s="16" t="s">
        <v>204</v>
      </c>
      <c r="B34" s="4">
        <v>800</v>
      </c>
      <c r="C34" s="4">
        <v>5000</v>
      </c>
      <c r="D34" s="4">
        <v>-4200</v>
      </c>
      <c r="E34" s="4">
        <v>-173910000</v>
      </c>
      <c r="F34" s="4">
        <f t="shared" si="0"/>
        <v>2426420000</v>
      </c>
      <c r="R34" s="5">
        <v>-1.1999999999999999E-3</v>
      </c>
      <c r="S34" s="4">
        <v>310224</v>
      </c>
      <c r="T34" s="4">
        <f t="shared" si="2"/>
        <v>826416.5</v>
      </c>
      <c r="U34" s="4">
        <f t="shared" si="3"/>
        <v>133647</v>
      </c>
    </row>
    <row r="35" spans="1:21" x14ac:dyDescent="0.2">
      <c r="A35" s="16" t="s">
        <v>203</v>
      </c>
      <c r="B35" s="4">
        <v>3100</v>
      </c>
      <c r="C35" s="4">
        <v>13000</v>
      </c>
      <c r="D35" s="4">
        <v>-9900</v>
      </c>
      <c r="E35" s="4">
        <v>-404010000</v>
      </c>
      <c r="F35" s="4">
        <f t="shared" si="0"/>
        <v>2600330000</v>
      </c>
      <c r="R35" s="5">
        <v>4.4000000000000004E-2</v>
      </c>
      <c r="S35" s="4">
        <v>1229029</v>
      </c>
      <c r="T35" s="4">
        <f t="shared" si="2"/>
        <v>573078.5</v>
      </c>
      <c r="U35" s="4">
        <f t="shared" si="3"/>
        <v>133647</v>
      </c>
    </row>
    <row r="36" spans="1:21" x14ac:dyDescent="0.2">
      <c r="A36" s="16" t="s">
        <v>202</v>
      </c>
      <c r="B36" s="4">
        <v>18200</v>
      </c>
      <c r="C36" s="4">
        <v>600</v>
      </c>
      <c r="D36" s="4">
        <v>17600</v>
      </c>
      <c r="E36" s="4">
        <v>698360000</v>
      </c>
      <c r="F36" s="4">
        <f t="shared" si="0"/>
        <v>3004340000</v>
      </c>
      <c r="R36" s="5">
        <v>2.98E-2</v>
      </c>
      <c r="S36" s="4">
        <v>799836</v>
      </c>
      <c r="T36" s="4">
        <f t="shared" si="2"/>
        <v>255041</v>
      </c>
      <c r="U36" s="4">
        <f t="shared" si="3"/>
        <v>133647</v>
      </c>
    </row>
    <row r="37" spans="1:21" x14ac:dyDescent="0.2">
      <c r="A37" s="16" t="s">
        <v>201</v>
      </c>
      <c r="B37" s="4">
        <v>6200</v>
      </c>
      <c r="C37" s="4">
        <v>10800</v>
      </c>
      <c r="D37" s="4">
        <v>-4600</v>
      </c>
      <c r="E37" s="4">
        <v>-176400000</v>
      </c>
      <c r="F37" s="4">
        <f t="shared" si="0"/>
        <v>2305980000</v>
      </c>
      <c r="R37" s="5">
        <v>1.5800000000000002E-2</v>
      </c>
      <c r="S37" s="4">
        <v>155701</v>
      </c>
      <c r="T37" s="4">
        <f t="shared" si="2"/>
        <v>340445</v>
      </c>
      <c r="U37" s="4">
        <f t="shared" si="3"/>
        <v>133647</v>
      </c>
    </row>
    <row r="38" spans="1:21" x14ac:dyDescent="0.2">
      <c r="A38" s="16" t="s">
        <v>200</v>
      </c>
      <c r="B38" s="4">
        <v>1800</v>
      </c>
      <c r="C38" s="4">
        <v>3900</v>
      </c>
      <c r="D38" s="4">
        <v>-2100</v>
      </c>
      <c r="E38" s="4">
        <v>-81180000</v>
      </c>
      <c r="F38" s="4">
        <f t="shared" si="0"/>
        <v>2482380000</v>
      </c>
      <c r="R38" s="5">
        <v>-1.1599999999999999E-2</v>
      </c>
      <c r="S38" s="4">
        <v>256631</v>
      </c>
      <c r="T38" s="4">
        <f t="shared" si="2"/>
        <v>278788.5</v>
      </c>
      <c r="U38" s="4">
        <f t="shared" si="3"/>
        <v>133647</v>
      </c>
    </row>
    <row r="39" spans="1:21" x14ac:dyDescent="0.2">
      <c r="A39" s="16" t="s">
        <v>199</v>
      </c>
      <c r="B39" s="4">
        <v>1600</v>
      </c>
      <c r="C39" s="4">
        <v>2000</v>
      </c>
      <c r="D39" s="4">
        <v>-400</v>
      </c>
      <c r="E39" s="4">
        <v>-15230000</v>
      </c>
      <c r="F39" s="4">
        <f t="shared" si="0"/>
        <v>2563560000</v>
      </c>
      <c r="R39" s="5">
        <v>1.4499999999999999E-2</v>
      </c>
      <c r="S39" s="4">
        <v>133647</v>
      </c>
      <c r="T39" s="4">
        <f t="shared" si="2"/>
        <v>284220</v>
      </c>
      <c r="U39" s="4">
        <f t="shared" si="3"/>
        <v>258253</v>
      </c>
    </row>
    <row r="40" spans="1:21" x14ac:dyDescent="0.2">
      <c r="A40" s="16" t="s">
        <v>198</v>
      </c>
      <c r="B40" s="4">
        <v>7500</v>
      </c>
      <c r="C40" s="4">
        <v>4600</v>
      </c>
      <c r="D40" s="4">
        <v>2900</v>
      </c>
      <c r="E40" s="4">
        <v>109670000</v>
      </c>
      <c r="F40" s="4">
        <f t="shared" si="0"/>
        <v>2578790000</v>
      </c>
      <c r="R40" s="5">
        <v>0</v>
      </c>
      <c r="S40" s="4">
        <v>258253</v>
      </c>
      <c r="T40" s="4">
        <f t="shared" si="2"/>
        <v>312266.5</v>
      </c>
      <c r="U40" s="4">
        <f t="shared" si="3"/>
        <v>298533</v>
      </c>
    </row>
    <row r="41" spans="1:21" x14ac:dyDescent="0.2">
      <c r="A41" s="16" t="s">
        <v>197</v>
      </c>
      <c r="B41" s="4">
        <v>0</v>
      </c>
      <c r="C41" s="4">
        <v>50300</v>
      </c>
      <c r="D41" s="4">
        <v>-50300</v>
      </c>
      <c r="E41" s="4">
        <v>-1927750000</v>
      </c>
      <c r="F41" s="4">
        <f t="shared" si="0"/>
        <v>2469120000</v>
      </c>
      <c r="R41" s="5">
        <v>-1.29E-2</v>
      </c>
      <c r="S41" s="4">
        <v>298533</v>
      </c>
      <c r="T41" s="4">
        <f t="shared" si="2"/>
        <v>425157.5</v>
      </c>
      <c r="U41" s="4">
        <f t="shared" si="3"/>
        <v>346321</v>
      </c>
    </row>
    <row r="42" spans="1:21" x14ac:dyDescent="0.2">
      <c r="A42" s="16" t="s">
        <v>196</v>
      </c>
      <c r="B42" s="4">
        <v>700</v>
      </c>
      <c r="C42" s="4">
        <v>6700</v>
      </c>
      <c r="D42" s="4">
        <v>-6000</v>
      </c>
      <c r="E42" s="4">
        <v>-230770000</v>
      </c>
      <c r="F42" s="4">
        <f t="shared" si="0"/>
        <v>4396870000</v>
      </c>
      <c r="R42" s="5">
        <v>2.7000000000000001E-3</v>
      </c>
      <c r="S42" s="4">
        <v>409413</v>
      </c>
      <c r="T42" s="4">
        <f t="shared" si="2"/>
        <v>575611</v>
      </c>
      <c r="U42" s="4">
        <f t="shared" si="3"/>
        <v>346321</v>
      </c>
    </row>
    <row r="43" spans="1:21" x14ac:dyDescent="0.2">
      <c r="A43" s="16" t="s">
        <v>195</v>
      </c>
      <c r="B43" s="4">
        <v>200</v>
      </c>
      <c r="C43" s="4">
        <v>27100</v>
      </c>
      <c r="D43" s="4">
        <v>-26900</v>
      </c>
      <c r="E43" s="4">
        <v>-1080990000</v>
      </c>
      <c r="F43" s="4">
        <f t="shared" si="0"/>
        <v>4627640000</v>
      </c>
      <c r="R43" s="5">
        <v>-3.7499999999999999E-2</v>
      </c>
      <c r="S43" s="4">
        <v>732762</v>
      </c>
      <c r="T43" s="4">
        <f t="shared" si="2"/>
        <v>510342</v>
      </c>
      <c r="U43" s="4">
        <f t="shared" si="3"/>
        <v>346321</v>
      </c>
    </row>
    <row r="44" spans="1:21" x14ac:dyDescent="0.2">
      <c r="A44" s="16" t="s">
        <v>194</v>
      </c>
      <c r="B44" s="4">
        <v>4700</v>
      </c>
      <c r="C44" s="4">
        <v>2700</v>
      </c>
      <c r="D44" s="4">
        <v>2000</v>
      </c>
      <c r="E44" s="4">
        <v>79220000</v>
      </c>
      <c r="F44" s="4">
        <f t="shared" si="0"/>
        <v>5708630000</v>
      </c>
      <c r="R44" s="5">
        <v>2.0499999999999997E-2</v>
      </c>
      <c r="S44" s="4">
        <v>423804</v>
      </c>
      <c r="T44" s="4">
        <f t="shared" si="2"/>
        <v>433028</v>
      </c>
      <c r="U44" s="4">
        <f t="shared" si="3"/>
        <v>310187</v>
      </c>
    </row>
    <row r="45" spans="1:21" x14ac:dyDescent="0.2">
      <c r="A45" s="16" t="s">
        <v>193</v>
      </c>
      <c r="B45" s="4">
        <v>0</v>
      </c>
      <c r="C45" s="4">
        <v>2400</v>
      </c>
      <c r="D45" s="4">
        <v>-2400</v>
      </c>
      <c r="E45" s="4">
        <v>-92980000</v>
      </c>
      <c r="F45" s="4">
        <f t="shared" si="0"/>
        <v>5629410000</v>
      </c>
      <c r="R45" s="5">
        <v>1.3000000000000001E-2</v>
      </c>
      <c r="S45" s="4">
        <v>346321</v>
      </c>
      <c r="T45" s="4">
        <f t="shared" si="2"/>
        <v>426355</v>
      </c>
      <c r="U45" s="4">
        <f t="shared" si="3"/>
        <v>310187</v>
      </c>
    </row>
    <row r="46" spans="1:21" x14ac:dyDescent="0.2">
      <c r="A46" s="16" t="s">
        <v>192</v>
      </c>
      <c r="B46" s="4">
        <v>27300</v>
      </c>
      <c r="C46" s="4">
        <v>500</v>
      </c>
      <c r="D46" s="4">
        <v>26800</v>
      </c>
      <c r="E46" s="4">
        <v>1039150000</v>
      </c>
      <c r="F46" s="4">
        <f t="shared" si="0"/>
        <v>5722390000</v>
      </c>
      <c r="R46" s="5">
        <v>-1.0200000000000001E-2</v>
      </c>
      <c r="S46" s="4">
        <v>354381</v>
      </c>
      <c r="T46" s="4">
        <f t="shared" si="2"/>
        <v>384701</v>
      </c>
      <c r="U46" s="4">
        <f t="shared" si="3"/>
        <v>310187</v>
      </c>
    </row>
    <row r="47" spans="1:21" x14ac:dyDescent="0.2">
      <c r="A47" s="16" t="s">
        <v>191</v>
      </c>
      <c r="B47" s="4">
        <v>1000</v>
      </c>
      <c r="C47" s="4">
        <v>25000</v>
      </c>
      <c r="D47" s="4">
        <v>-24000</v>
      </c>
      <c r="E47" s="4">
        <v>-950010000</v>
      </c>
      <c r="F47" s="4">
        <f t="shared" si="0"/>
        <v>4683240000</v>
      </c>
      <c r="R47" s="5">
        <v>-2.5000000000000001E-2</v>
      </c>
      <c r="S47" s="4">
        <v>424259</v>
      </c>
      <c r="T47" s="4">
        <f t="shared" si="2"/>
        <v>398819.5</v>
      </c>
      <c r="U47" s="4">
        <f t="shared" si="3"/>
        <v>310187</v>
      </c>
    </row>
    <row r="48" spans="1:21" x14ac:dyDescent="0.2">
      <c r="A48" s="16" t="s">
        <v>190</v>
      </c>
      <c r="B48" s="4">
        <v>9600</v>
      </c>
      <c r="C48" s="4">
        <v>2700</v>
      </c>
      <c r="D48" s="4">
        <v>6900</v>
      </c>
      <c r="E48" s="4">
        <v>273070000</v>
      </c>
      <c r="F48" s="4">
        <f t="shared" si="0"/>
        <v>5633250000</v>
      </c>
      <c r="R48" s="5">
        <v>1.7899999999999999E-2</v>
      </c>
      <c r="S48" s="4">
        <v>423930</v>
      </c>
      <c r="T48" s="4">
        <f t="shared" si="2"/>
        <v>443938.5</v>
      </c>
      <c r="U48" s="4">
        <f t="shared" si="3"/>
        <v>310187</v>
      </c>
    </row>
    <row r="49" spans="1:21" x14ac:dyDescent="0.2">
      <c r="A49" s="16" t="s">
        <v>189</v>
      </c>
      <c r="B49" s="4">
        <v>500</v>
      </c>
      <c r="C49" s="4">
        <v>11700</v>
      </c>
      <c r="D49" s="4">
        <v>-11200</v>
      </c>
      <c r="E49" s="4">
        <v>-440180000</v>
      </c>
      <c r="F49" s="4">
        <f t="shared" si="0"/>
        <v>5360180000</v>
      </c>
      <c r="R49" s="5">
        <v>3.9000000000000003E-3</v>
      </c>
      <c r="S49" s="4">
        <v>310187</v>
      </c>
      <c r="T49" s="4">
        <f t="shared" si="2"/>
        <v>332881</v>
      </c>
      <c r="U49" s="4">
        <f t="shared" si="3"/>
        <v>326000</v>
      </c>
    </row>
    <row r="50" spans="1:21" x14ac:dyDescent="0.2">
      <c r="A50" s="16" t="s">
        <v>188</v>
      </c>
      <c r="B50" s="4">
        <v>2300</v>
      </c>
      <c r="C50" s="4">
        <v>17800</v>
      </c>
      <c r="D50" s="4">
        <v>-15500</v>
      </c>
      <c r="E50" s="4">
        <v>-602950000</v>
      </c>
      <c r="F50" s="4">
        <f t="shared" si="0"/>
        <v>5800360000</v>
      </c>
      <c r="R50" s="5">
        <v>3.9000000000000003E-3</v>
      </c>
      <c r="S50" s="4">
        <v>326000</v>
      </c>
      <c r="T50" s="4">
        <f t="shared" si="2"/>
        <v>490925.5</v>
      </c>
      <c r="U50" s="4">
        <f t="shared" si="3"/>
        <v>418460</v>
      </c>
    </row>
    <row r="51" spans="1:21" x14ac:dyDescent="0.2">
      <c r="A51" s="16" t="s">
        <v>187</v>
      </c>
      <c r="B51" s="4">
        <v>5300</v>
      </c>
      <c r="C51" s="4">
        <v>8800</v>
      </c>
      <c r="D51" s="4">
        <v>-3500</v>
      </c>
      <c r="E51" s="4">
        <v>-132750000</v>
      </c>
      <c r="F51" s="4">
        <f t="shared" si="0"/>
        <v>6403310000</v>
      </c>
      <c r="R51" s="5">
        <v>5.1999999999999998E-3</v>
      </c>
      <c r="S51" s="4">
        <v>440902</v>
      </c>
      <c r="T51" s="4">
        <f t="shared" si="2"/>
        <v>381254</v>
      </c>
      <c r="U51" s="4">
        <f t="shared" si="3"/>
        <v>345143</v>
      </c>
    </row>
    <row r="52" spans="1:21" x14ac:dyDescent="0.2">
      <c r="A52" s="16" t="s">
        <v>186</v>
      </c>
      <c r="B52" s="4">
        <v>11400</v>
      </c>
      <c r="C52" s="4">
        <v>2000</v>
      </c>
      <c r="D52" s="4">
        <v>9400</v>
      </c>
      <c r="E52" s="4">
        <v>366130000</v>
      </c>
      <c r="F52" s="4">
        <f t="shared" si="0"/>
        <v>6536060000</v>
      </c>
      <c r="R52" s="5">
        <v>0</v>
      </c>
      <c r="S52" s="4">
        <v>418460</v>
      </c>
      <c r="T52" s="4">
        <f t="shared" si="2"/>
        <v>526523.5</v>
      </c>
      <c r="U52" s="4">
        <f t="shared" si="3"/>
        <v>345143</v>
      </c>
    </row>
    <row r="53" spans="1:21" x14ac:dyDescent="0.2">
      <c r="A53" s="16" t="s">
        <v>185</v>
      </c>
      <c r="B53" s="4">
        <v>2800</v>
      </c>
      <c r="C53" s="4">
        <v>57400</v>
      </c>
      <c r="D53" s="4">
        <v>-54600</v>
      </c>
      <c r="E53" s="4">
        <v>-2139650000</v>
      </c>
      <c r="F53" s="4">
        <f t="shared" si="0"/>
        <v>6169930000</v>
      </c>
      <c r="R53" s="5">
        <v>-3.8E-3</v>
      </c>
      <c r="S53" s="4">
        <v>596880</v>
      </c>
      <c r="T53" s="4">
        <f t="shared" si="2"/>
        <v>881425</v>
      </c>
      <c r="U53" s="4">
        <f t="shared" si="3"/>
        <v>345143</v>
      </c>
    </row>
    <row r="54" spans="1:21" x14ac:dyDescent="0.2">
      <c r="A54" s="16" t="s">
        <v>184</v>
      </c>
      <c r="B54" s="4">
        <v>7300</v>
      </c>
      <c r="C54" s="4">
        <v>3900</v>
      </c>
      <c r="D54" s="4">
        <v>3400</v>
      </c>
      <c r="E54" s="4">
        <v>131020000</v>
      </c>
      <c r="F54" s="4">
        <f t="shared" si="0"/>
        <v>8309580000</v>
      </c>
      <c r="R54" s="5">
        <v>4.8499999999999995E-2</v>
      </c>
      <c r="S54" s="4">
        <v>519735</v>
      </c>
      <c r="T54" s="4">
        <f t="shared" si="2"/>
        <v>606772.5</v>
      </c>
      <c r="U54" s="4">
        <f t="shared" si="3"/>
        <v>339762</v>
      </c>
    </row>
    <row r="55" spans="1:21" x14ac:dyDescent="0.2">
      <c r="A55" s="16" t="s">
        <v>183</v>
      </c>
      <c r="B55" s="4">
        <v>2600</v>
      </c>
      <c r="C55" s="4">
        <v>7200</v>
      </c>
      <c r="D55" s="4">
        <v>-4600</v>
      </c>
      <c r="E55" s="4">
        <v>-174220000</v>
      </c>
      <c r="F55" s="4">
        <f t="shared" si="0"/>
        <v>8178560000</v>
      </c>
      <c r="R55" s="5">
        <v>1.6500000000000001E-2</v>
      </c>
      <c r="S55" s="4">
        <v>498329</v>
      </c>
      <c r="T55" s="4">
        <f t="shared" si="2"/>
        <v>372198.5</v>
      </c>
      <c r="U55" s="4">
        <f t="shared" si="3"/>
        <v>339762</v>
      </c>
    </row>
    <row r="56" spans="1:21" x14ac:dyDescent="0.2">
      <c r="A56" s="16" t="s">
        <v>182</v>
      </c>
      <c r="B56" s="4">
        <v>15500</v>
      </c>
      <c r="C56" s="4">
        <v>34300</v>
      </c>
      <c r="D56" s="4">
        <v>-18800</v>
      </c>
      <c r="E56" s="4">
        <v>-679610000</v>
      </c>
      <c r="F56" s="4">
        <f t="shared" si="0"/>
        <v>8352780000</v>
      </c>
      <c r="R56" s="5">
        <v>2.8000000000000004E-3</v>
      </c>
      <c r="S56" s="4">
        <v>345143</v>
      </c>
      <c r="T56" s="4">
        <f t="shared" si="2"/>
        <v>504373</v>
      </c>
      <c r="U56" s="4">
        <f t="shared" si="3"/>
        <v>339762</v>
      </c>
    </row>
    <row r="57" spans="1:21" x14ac:dyDescent="0.2">
      <c r="A57" s="16" t="s">
        <v>181</v>
      </c>
      <c r="B57" s="4">
        <v>22100</v>
      </c>
      <c r="C57" s="4">
        <v>61200</v>
      </c>
      <c r="D57" s="4">
        <v>-39100</v>
      </c>
      <c r="E57" s="4">
        <v>-1414190000</v>
      </c>
      <c r="F57" s="4">
        <f t="shared" si="0"/>
        <v>9032390000</v>
      </c>
      <c r="R57" s="5">
        <v>-1.2999999999999999E-3</v>
      </c>
      <c r="S57" s="4">
        <v>373709</v>
      </c>
      <c r="T57" s="4">
        <f t="shared" si="2"/>
        <v>704018.5</v>
      </c>
      <c r="U57" s="4">
        <f t="shared" si="3"/>
        <v>339762</v>
      </c>
    </row>
    <row r="58" spans="1:21" x14ac:dyDescent="0.2">
      <c r="A58" s="16" t="s">
        <v>180</v>
      </c>
      <c r="B58" s="4">
        <v>2700</v>
      </c>
      <c r="C58" s="4">
        <v>27800</v>
      </c>
      <c r="D58" s="4">
        <v>-25100</v>
      </c>
      <c r="E58" s="4">
        <v>-897840000</v>
      </c>
      <c r="F58" s="4">
        <f t="shared" si="0"/>
        <v>10446580000</v>
      </c>
      <c r="R58" s="5">
        <v>6.2600000000000003E-2</v>
      </c>
      <c r="S58" s="4">
        <v>577690</v>
      </c>
      <c r="T58" s="4">
        <f t="shared" si="2"/>
        <v>479093</v>
      </c>
      <c r="U58" s="4">
        <f t="shared" si="3"/>
        <v>339762</v>
      </c>
    </row>
    <row r="59" spans="1:21" x14ac:dyDescent="0.2">
      <c r="A59" s="16" t="s">
        <v>179</v>
      </c>
      <c r="B59" s="4">
        <v>52300</v>
      </c>
      <c r="C59" s="4">
        <v>40000</v>
      </c>
      <c r="D59" s="4">
        <v>12300</v>
      </c>
      <c r="E59" s="4">
        <v>417260000</v>
      </c>
      <c r="F59" s="4">
        <f t="shared" si="0"/>
        <v>11344420000</v>
      </c>
      <c r="R59" s="5">
        <v>3.1600000000000003E-2</v>
      </c>
      <c r="S59" s="4">
        <v>339762</v>
      </c>
      <c r="T59" s="4">
        <f t="shared" si="2"/>
        <v>992165</v>
      </c>
      <c r="U59" s="4">
        <f t="shared" si="3"/>
        <v>344048</v>
      </c>
    </row>
    <row r="60" spans="1:21" x14ac:dyDescent="0.2">
      <c r="A60" s="16" t="s">
        <v>178</v>
      </c>
      <c r="B60" s="4">
        <v>68800</v>
      </c>
      <c r="C60" s="4">
        <v>4900</v>
      </c>
      <c r="D60" s="4">
        <v>63900</v>
      </c>
      <c r="E60" s="4">
        <v>2154270000</v>
      </c>
      <c r="F60" s="4">
        <f t="shared" si="0"/>
        <v>10927160000</v>
      </c>
      <c r="R60" s="5">
        <v>-5.8999999999999999E-3</v>
      </c>
      <c r="S60" s="4">
        <v>540949</v>
      </c>
      <c r="T60" s="4">
        <f t="shared" si="2"/>
        <v>594758.5</v>
      </c>
      <c r="U60" s="4">
        <f t="shared" si="3"/>
        <v>344048</v>
      </c>
    </row>
    <row r="61" spans="1:21" x14ac:dyDescent="0.2">
      <c r="A61" s="16" t="s">
        <v>177</v>
      </c>
      <c r="B61" s="4">
        <v>6200</v>
      </c>
      <c r="C61" s="4">
        <v>12300</v>
      </c>
      <c r="D61" s="4">
        <v>-6100</v>
      </c>
      <c r="E61" s="4">
        <v>-214670000</v>
      </c>
      <c r="F61" s="4">
        <f t="shared" si="0"/>
        <v>8772890000</v>
      </c>
      <c r="R61" s="5">
        <v>-5.6299999999999996E-2</v>
      </c>
      <c r="S61" s="4">
        <v>344048</v>
      </c>
      <c r="T61" s="4">
        <f t="shared" si="2"/>
        <v>637907</v>
      </c>
      <c r="U61" s="4">
        <f t="shared" si="3"/>
        <v>399254</v>
      </c>
    </row>
    <row r="62" spans="1:21" x14ac:dyDescent="0.2">
      <c r="A62" s="16" t="s">
        <v>176</v>
      </c>
      <c r="B62" s="4">
        <v>45600</v>
      </c>
      <c r="C62" s="4">
        <v>7000</v>
      </c>
      <c r="D62" s="4">
        <v>38600</v>
      </c>
      <c r="E62" s="4">
        <v>1356960000</v>
      </c>
      <c r="F62" s="4">
        <f t="shared" si="0"/>
        <v>8987560000</v>
      </c>
      <c r="R62" s="5">
        <v>2.1600000000000001E-2</v>
      </c>
      <c r="S62" s="4">
        <v>456167</v>
      </c>
      <c r="T62" s="4">
        <f t="shared" si="2"/>
        <v>1059856.5</v>
      </c>
      <c r="U62" s="4">
        <f t="shared" si="3"/>
        <v>399254</v>
      </c>
    </row>
    <row r="63" spans="1:21" x14ac:dyDescent="0.2">
      <c r="A63" s="16" t="s">
        <v>175</v>
      </c>
      <c r="B63" s="4">
        <v>93900</v>
      </c>
      <c r="C63" s="4">
        <v>10700</v>
      </c>
      <c r="D63" s="4">
        <v>83200</v>
      </c>
      <c r="E63" s="4">
        <v>2925610000</v>
      </c>
      <c r="F63" s="4">
        <f t="shared" si="0"/>
        <v>7630600000</v>
      </c>
      <c r="R63" s="5">
        <v>-6.83E-2</v>
      </c>
      <c r="S63" s="4">
        <v>1243115</v>
      </c>
      <c r="T63" s="4">
        <f t="shared" si="2"/>
        <v>855414</v>
      </c>
      <c r="U63" s="4">
        <f t="shared" si="3"/>
        <v>399254</v>
      </c>
    </row>
    <row r="64" spans="1:21" x14ac:dyDescent="0.2">
      <c r="A64" s="16" t="s">
        <v>174</v>
      </c>
      <c r="B64" s="4">
        <v>7300</v>
      </c>
      <c r="C64" s="4">
        <v>21900</v>
      </c>
      <c r="D64" s="4">
        <v>-14600</v>
      </c>
      <c r="E64" s="4">
        <v>-574300000</v>
      </c>
      <c r="F64" s="4">
        <f t="shared" si="0"/>
        <v>4704990000</v>
      </c>
      <c r="R64" s="5">
        <v>-5.5599999999999997E-2</v>
      </c>
      <c r="S64" s="4">
        <v>715216</v>
      </c>
      <c r="T64" s="4">
        <f t="shared" si="2"/>
        <v>545893.5</v>
      </c>
      <c r="U64" s="4">
        <f t="shared" si="3"/>
        <v>399254</v>
      </c>
    </row>
    <row r="65" spans="1:21" x14ac:dyDescent="0.2">
      <c r="A65" s="16" t="s">
        <v>173</v>
      </c>
      <c r="B65" s="4">
        <v>19100</v>
      </c>
      <c r="C65" s="4">
        <v>0</v>
      </c>
      <c r="D65" s="4">
        <v>19100</v>
      </c>
      <c r="E65" s="4">
        <v>746900000</v>
      </c>
      <c r="F65" s="4">
        <f t="shared" si="0"/>
        <v>5279290000</v>
      </c>
      <c r="R65" s="5">
        <v>1.29E-2</v>
      </c>
      <c r="S65" s="4">
        <v>399254</v>
      </c>
      <c r="T65" s="4">
        <f t="shared" si="2"/>
        <v>881646.5</v>
      </c>
      <c r="U65" s="4">
        <f t="shared" si="3"/>
        <v>618424</v>
      </c>
    </row>
    <row r="66" spans="1:21" x14ac:dyDescent="0.2">
      <c r="A66" s="16" t="s">
        <v>172</v>
      </c>
      <c r="B66" s="4">
        <v>11100</v>
      </c>
      <c r="C66" s="4">
        <v>41400</v>
      </c>
      <c r="D66" s="4">
        <v>-30300</v>
      </c>
      <c r="E66" s="4">
        <v>-1220000000</v>
      </c>
      <c r="F66" s="4">
        <f t="shared" si="0"/>
        <v>4532390000</v>
      </c>
      <c r="R66" s="5">
        <v>-4.87E-2</v>
      </c>
      <c r="S66" s="4">
        <v>635037</v>
      </c>
      <c r="T66" s="4">
        <f t="shared" si="2"/>
        <v>1459601</v>
      </c>
      <c r="U66" s="4">
        <f t="shared" si="3"/>
        <v>618424</v>
      </c>
    </row>
    <row r="67" spans="1:21" x14ac:dyDescent="0.2">
      <c r="A67" s="16" t="s">
        <v>171</v>
      </c>
      <c r="B67" s="4">
        <v>24200</v>
      </c>
      <c r="C67" s="4">
        <v>21400</v>
      </c>
      <c r="D67" s="4">
        <v>2800</v>
      </c>
      <c r="E67" s="4">
        <v>105030000</v>
      </c>
      <c r="F67" s="4">
        <f t="shared" si="0"/>
        <v>5752390000</v>
      </c>
      <c r="R67" s="5">
        <v>1.24E-2</v>
      </c>
      <c r="S67" s="4">
        <v>830347</v>
      </c>
      <c r="T67" s="4">
        <f t="shared" si="2"/>
        <v>549306</v>
      </c>
      <c r="U67" s="4">
        <f t="shared" si="3"/>
        <v>618424</v>
      </c>
    </row>
    <row r="68" spans="1:21" x14ac:dyDescent="0.2">
      <c r="A68" s="16" t="s">
        <v>170</v>
      </c>
      <c r="B68" s="4">
        <v>69200</v>
      </c>
      <c r="C68" s="4">
        <v>10000</v>
      </c>
      <c r="D68" s="4">
        <v>59200</v>
      </c>
      <c r="E68" s="4">
        <v>2404560000</v>
      </c>
      <c r="F68" s="4">
        <f t="shared" si="0"/>
        <v>5647360000</v>
      </c>
      <c r="R68" s="5">
        <v>1.2500000000000001E-2</v>
      </c>
      <c r="S68" s="4">
        <v>618424</v>
      </c>
      <c r="T68" s="4">
        <f t="shared" si="2"/>
        <v>983451</v>
      </c>
      <c r="U68" s="4">
        <f t="shared" si="3"/>
        <v>819647</v>
      </c>
    </row>
    <row r="69" spans="1:21" x14ac:dyDescent="0.2">
      <c r="A69" s="16" t="s">
        <v>169</v>
      </c>
      <c r="B69" s="4">
        <v>78300</v>
      </c>
      <c r="C69" s="4">
        <v>0</v>
      </c>
      <c r="D69" s="4">
        <v>78300</v>
      </c>
      <c r="E69" s="4">
        <v>3277220000</v>
      </c>
      <c r="F69" s="4">
        <f t="shared" si="0"/>
        <v>3242800000</v>
      </c>
      <c r="R69" s="5">
        <v>-5.7699999999999994E-2</v>
      </c>
      <c r="S69" s="4">
        <v>1443381</v>
      </c>
      <c r="T69" s="4">
        <f t="shared" si="2"/>
        <v>717005</v>
      </c>
      <c r="U69" s="4">
        <f t="shared" si="3"/>
        <v>692533</v>
      </c>
    </row>
    <row r="70" spans="1:21" x14ac:dyDescent="0.2">
      <c r="A70" s="16" t="s">
        <v>168</v>
      </c>
      <c r="B70" s="4">
        <v>38500</v>
      </c>
      <c r="C70" s="4">
        <v>8200</v>
      </c>
      <c r="D70" s="4">
        <v>30300</v>
      </c>
      <c r="E70" s="4">
        <v>1317280000</v>
      </c>
      <c r="F70" s="4">
        <f t="shared" si="0"/>
        <v>-34420000</v>
      </c>
      <c r="R70" s="5">
        <v>-6.9000000000000006E-2</v>
      </c>
      <c r="S70" s="4">
        <v>845469</v>
      </c>
      <c r="T70" s="4">
        <f t="shared" si="2"/>
        <v>881604</v>
      </c>
      <c r="U70" s="4">
        <f t="shared" si="3"/>
        <v>692533</v>
      </c>
    </row>
    <row r="71" spans="1:21" x14ac:dyDescent="0.2">
      <c r="A71" s="16" t="s">
        <v>167</v>
      </c>
      <c r="B71" s="4">
        <v>3500</v>
      </c>
      <c r="C71" s="4">
        <v>300</v>
      </c>
      <c r="D71" s="4">
        <v>3200</v>
      </c>
      <c r="E71" s="4">
        <v>146450000</v>
      </c>
      <c r="F71" s="4">
        <f t="shared" si="0"/>
        <v>-1351700000</v>
      </c>
      <c r="R71" s="5">
        <v>-1.72E-2</v>
      </c>
      <c r="S71" s="4">
        <v>819647</v>
      </c>
      <c r="T71" s="4">
        <f>AVERAGE(S72,S81)</f>
        <v>759478</v>
      </c>
      <c r="U71" s="4">
        <f t="shared" si="3"/>
        <v>692533</v>
      </c>
    </row>
    <row r="72" spans="1:21" x14ac:dyDescent="0.2">
      <c r="A72" s="16" t="s">
        <v>166</v>
      </c>
      <c r="B72" s="4">
        <v>15600</v>
      </c>
      <c r="C72" s="4">
        <v>5000</v>
      </c>
      <c r="D72" s="4">
        <v>10600</v>
      </c>
      <c r="E72" s="4">
        <v>483920000</v>
      </c>
      <c r="F72" s="4">
        <f t="shared" si="0"/>
        <v>-1498150000</v>
      </c>
      <c r="R72" s="5">
        <v>1.6500000000000001E-2</v>
      </c>
      <c r="S72" s="4">
        <v>876598</v>
      </c>
      <c r="U72" s="4">
        <f t="shared" si="3"/>
        <v>480188</v>
      </c>
    </row>
    <row r="73" spans="1:21" x14ac:dyDescent="0.2">
      <c r="A73" s="16" t="s">
        <v>165</v>
      </c>
      <c r="B73" s="4">
        <v>11500</v>
      </c>
      <c r="C73" s="4">
        <v>1100</v>
      </c>
      <c r="D73" s="4">
        <v>10400</v>
      </c>
      <c r="E73" s="4">
        <v>476690000</v>
      </c>
      <c r="F73" s="4">
        <f t="shared" si="0"/>
        <v>-1982070000</v>
      </c>
      <c r="R73" s="5">
        <v>-7.6E-3</v>
      </c>
      <c r="S73" s="4">
        <v>995612</v>
      </c>
      <c r="U73" s="4">
        <f t="shared" ref="U73:U75" si="4">MIN(S74:S78)</f>
        <v>480188</v>
      </c>
    </row>
    <row r="74" spans="1:21" x14ac:dyDescent="0.2">
      <c r="A74" s="16" t="s">
        <v>164</v>
      </c>
      <c r="B74" s="4">
        <v>5100</v>
      </c>
      <c r="C74" s="4">
        <v>11800</v>
      </c>
      <c r="D74" s="4">
        <v>-6700</v>
      </c>
      <c r="E74" s="4">
        <v>-307370000</v>
      </c>
      <c r="F74" s="4">
        <f t="shared" si="0"/>
        <v>-2458760000</v>
      </c>
      <c r="R74" s="5">
        <v>1.2199999999999999E-2</v>
      </c>
      <c r="S74" s="4">
        <v>692533</v>
      </c>
      <c r="U74" s="4">
        <f t="shared" si="4"/>
        <v>480188</v>
      </c>
    </row>
    <row r="75" spans="1:21" x14ac:dyDescent="0.2">
      <c r="A75" s="16" t="s">
        <v>163</v>
      </c>
      <c r="B75" s="4">
        <v>22400</v>
      </c>
      <c r="C75" s="4">
        <v>39600</v>
      </c>
      <c r="D75" s="4">
        <v>-17200</v>
      </c>
      <c r="E75" s="4">
        <v>-827780000</v>
      </c>
      <c r="F75" s="4">
        <f t="shared" si="0"/>
        <v>-2151390000</v>
      </c>
      <c r="R75" s="5">
        <v>-6.5000000000000006E-3</v>
      </c>
      <c r="S75" s="4">
        <v>1128256</v>
      </c>
      <c r="U75" s="4">
        <f t="shared" si="4"/>
        <v>480188</v>
      </c>
    </row>
    <row r="76" spans="1:21" x14ac:dyDescent="0.2">
      <c r="A76" s="16" t="s">
        <v>162</v>
      </c>
      <c r="B76" s="4">
        <v>4000</v>
      </c>
      <c r="C76" s="4">
        <v>13900</v>
      </c>
      <c r="D76" s="4">
        <v>-9900</v>
      </c>
      <c r="E76" s="4">
        <v>-453350000</v>
      </c>
      <c r="F76" s="4">
        <f t="shared" si="0"/>
        <v>-1323610000</v>
      </c>
      <c r="R76" s="5">
        <v>6.9000000000000006E-2</v>
      </c>
      <c r="S76" s="4">
        <v>2088855</v>
      </c>
      <c r="U76" s="4">
        <f>MIN(S77:S81)</f>
        <v>480188</v>
      </c>
    </row>
    <row r="77" spans="1:21" x14ac:dyDescent="0.2">
      <c r="A77" s="16" t="s">
        <v>161</v>
      </c>
      <c r="B77" s="4">
        <v>9700</v>
      </c>
      <c r="C77" s="4">
        <v>12700</v>
      </c>
      <c r="D77" s="4">
        <v>-3000</v>
      </c>
      <c r="E77" s="4">
        <v>-121730000</v>
      </c>
      <c r="F77" s="4">
        <f t="shared" si="0"/>
        <v>-870260000</v>
      </c>
      <c r="R77" s="5">
        <v>1.9099999999999999E-2</v>
      </c>
      <c r="S77" s="4">
        <v>480188</v>
      </c>
    </row>
    <row r="78" spans="1:21" x14ac:dyDescent="0.2">
      <c r="A78" s="16" t="s">
        <v>160</v>
      </c>
      <c r="B78" s="4">
        <v>500</v>
      </c>
      <c r="C78" s="4">
        <v>5100</v>
      </c>
      <c r="D78" s="4">
        <v>-4600</v>
      </c>
      <c r="E78" s="4">
        <v>-196070000</v>
      </c>
      <c r="F78" s="4">
        <f t="shared" si="0"/>
        <v>-748530000</v>
      </c>
      <c r="R78" s="5">
        <v>-1.8600000000000002E-2</v>
      </c>
      <c r="S78" s="4">
        <v>523521</v>
      </c>
    </row>
    <row r="79" spans="1:21" x14ac:dyDescent="0.2">
      <c r="A79" s="16" t="s">
        <v>159</v>
      </c>
      <c r="B79" s="4">
        <v>2600</v>
      </c>
      <c r="C79" s="4">
        <v>3200</v>
      </c>
      <c r="D79" s="4">
        <v>-600</v>
      </c>
      <c r="E79" s="4">
        <v>-26700000</v>
      </c>
      <c r="F79" s="4">
        <f t="shared" si="0"/>
        <v>-552460000</v>
      </c>
      <c r="R79" s="5">
        <v>3.6400000000000002E-2</v>
      </c>
      <c r="S79" s="4">
        <v>588541</v>
      </c>
    </row>
    <row r="80" spans="1:21" x14ac:dyDescent="0.2">
      <c r="A80" s="16" t="s">
        <v>158</v>
      </c>
      <c r="B80" s="4">
        <v>5000</v>
      </c>
      <c r="C80" s="4">
        <v>28400</v>
      </c>
      <c r="D80" s="4">
        <v>-23400</v>
      </c>
      <c r="E80" s="4">
        <v>-999940000</v>
      </c>
      <c r="F80" s="4">
        <f>E80+F81</f>
        <v>-525760000</v>
      </c>
      <c r="R80" s="5">
        <v>-5.9200000000000003E-2</v>
      </c>
      <c r="S80" s="4">
        <v>943561</v>
      </c>
    </row>
    <row r="81" spans="1:22" x14ac:dyDescent="0.2">
      <c r="A81" s="16" t="s">
        <v>157</v>
      </c>
      <c r="B81" s="4">
        <v>11400</v>
      </c>
      <c r="C81" s="4">
        <v>500</v>
      </c>
      <c r="D81" s="4">
        <v>10900</v>
      </c>
      <c r="E81" s="4">
        <v>474180000</v>
      </c>
      <c r="F81" s="4">
        <f>E81</f>
        <v>474180000</v>
      </c>
      <c r="R81" s="5">
        <v>1.8600000000000002E-2</v>
      </c>
      <c r="S81" s="4">
        <v>642358</v>
      </c>
    </row>
    <row r="82" spans="1:22" x14ac:dyDescent="0.2">
      <c r="A82" s="2"/>
      <c r="B82" s="4"/>
      <c r="C82" s="4"/>
      <c r="D82" s="4"/>
      <c r="E82" s="4"/>
      <c r="F82" s="4"/>
      <c r="G82" s="4"/>
      <c r="H82" s="4"/>
      <c r="I82" s="4"/>
      <c r="J82" s="4"/>
      <c r="K82" s="4"/>
      <c r="L82" s="4"/>
      <c r="M82" s="4"/>
      <c r="N82" s="4"/>
      <c r="O82" s="4"/>
      <c r="P82" s="4"/>
      <c r="Q82" s="4"/>
      <c r="R82" s="4"/>
      <c r="S82" s="4"/>
      <c r="T82" s="5"/>
      <c r="U82" s="5"/>
      <c r="V82" s="5"/>
    </row>
    <row r="83" spans="1:22" x14ac:dyDescent="0.2">
      <c r="A83" s="2"/>
      <c r="B83" s="4"/>
      <c r="C83" s="4"/>
      <c r="D83" s="4"/>
      <c r="E83" s="4"/>
      <c r="F83" s="4"/>
      <c r="G83" s="4"/>
      <c r="H83" s="4"/>
      <c r="I83" s="4"/>
      <c r="J83" s="4"/>
      <c r="K83" s="4"/>
      <c r="L83" s="4"/>
      <c r="M83" s="4"/>
      <c r="N83" s="4"/>
      <c r="O83" s="4"/>
      <c r="P83" s="4"/>
      <c r="Q83" s="4"/>
      <c r="R83" s="4"/>
      <c r="S83" s="4"/>
      <c r="T83" s="5"/>
      <c r="U83" s="5"/>
      <c r="V83" s="5"/>
    </row>
    <row r="84" spans="1:22" x14ac:dyDescent="0.2">
      <c r="A84" s="2"/>
      <c r="B84" s="4"/>
      <c r="C84" s="4"/>
      <c r="D84" s="4"/>
      <c r="E84" s="4"/>
      <c r="F84" s="4"/>
      <c r="G84" s="4"/>
      <c r="H84" s="4"/>
      <c r="I84" s="4"/>
      <c r="J84" s="4"/>
      <c r="K84" s="4"/>
      <c r="L84" s="4"/>
      <c r="M84" s="4"/>
      <c r="N84" s="4"/>
      <c r="O84" s="4"/>
      <c r="P84" s="4"/>
      <c r="Q84" s="4"/>
      <c r="R84" s="4"/>
      <c r="S84" s="4"/>
      <c r="T84" s="5"/>
      <c r="U84" s="5"/>
      <c r="V84" s="5"/>
    </row>
    <row r="85" spans="1:22" x14ac:dyDescent="0.2">
      <c r="A85" s="2"/>
      <c r="B85" s="4"/>
      <c r="C85" s="4"/>
      <c r="D85" s="4"/>
      <c r="E85" s="4"/>
      <c r="F85" s="4"/>
      <c r="G85" s="4"/>
      <c r="H85" s="4"/>
      <c r="I85" s="4"/>
      <c r="J85" s="4"/>
      <c r="K85" s="4"/>
      <c r="L85" s="4"/>
      <c r="M85" s="4"/>
      <c r="N85" s="4"/>
      <c r="O85" s="4"/>
      <c r="P85" s="4"/>
      <c r="Q85" s="4"/>
      <c r="R85" s="4"/>
      <c r="S85" s="4"/>
      <c r="T85" s="5"/>
      <c r="U85" s="5"/>
      <c r="V85" s="5"/>
    </row>
    <row r="86" spans="1:22" x14ac:dyDescent="0.2">
      <c r="A86" s="2"/>
      <c r="B86" s="4"/>
      <c r="C86" s="4"/>
      <c r="D86" s="4"/>
      <c r="E86" s="4"/>
      <c r="F86" s="4"/>
      <c r="G86" s="4"/>
      <c r="H86" s="4"/>
      <c r="I86" s="4"/>
      <c r="J86" s="4"/>
      <c r="K86" s="4"/>
      <c r="L86" s="4"/>
      <c r="M86" s="4"/>
      <c r="N86" s="4"/>
      <c r="O86" s="4"/>
      <c r="P86" s="4"/>
      <c r="Q86" s="4"/>
      <c r="R86" s="4"/>
      <c r="S86" s="4"/>
      <c r="T86" s="5"/>
      <c r="U86" s="5"/>
      <c r="V86" s="5"/>
    </row>
    <row r="87" spans="1:22" x14ac:dyDescent="0.2">
      <c r="A87" s="2"/>
      <c r="B87" s="4"/>
      <c r="C87" s="4"/>
      <c r="D87" s="4"/>
      <c r="E87" s="4"/>
      <c r="F87" s="4"/>
      <c r="G87" s="4"/>
      <c r="H87" s="4"/>
      <c r="I87" s="4"/>
      <c r="J87" s="4"/>
      <c r="K87" s="4"/>
      <c r="L87" s="4"/>
      <c r="M87" s="4"/>
      <c r="N87" s="4"/>
      <c r="O87" s="4"/>
      <c r="P87" s="4"/>
      <c r="Q87" s="4"/>
      <c r="R87" s="4"/>
      <c r="S87" s="4"/>
      <c r="T87" s="5"/>
      <c r="U87" s="5"/>
      <c r="V87" s="5"/>
    </row>
    <row r="88" spans="1:22" x14ac:dyDescent="0.2">
      <c r="A88" s="2"/>
      <c r="B88" s="4"/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5"/>
      <c r="U88" s="5"/>
      <c r="V88" s="5"/>
    </row>
    <row r="89" spans="1:22" x14ac:dyDescent="0.2">
      <c r="A89" s="2"/>
      <c r="B89" s="4"/>
      <c r="C89" s="4"/>
      <c r="D89" s="4"/>
      <c r="E89" s="4"/>
      <c r="F89" s="4"/>
      <c r="G89" s="4"/>
      <c r="H89" s="4"/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  <c r="T89" s="5"/>
      <c r="U89" s="5"/>
      <c r="V89" s="5"/>
    </row>
    <row r="90" spans="1:22" x14ac:dyDescent="0.2">
      <c r="A90" s="2"/>
      <c r="B90" s="4"/>
      <c r="C90" s="4"/>
      <c r="D90" s="4"/>
      <c r="E90" s="4"/>
      <c r="F90" s="4"/>
      <c r="G90" s="4"/>
      <c r="H90" s="4"/>
      <c r="I90" s="4"/>
      <c r="J90" s="4"/>
      <c r="K90" s="4"/>
      <c r="L90" s="4"/>
      <c r="M90" s="4"/>
      <c r="N90" s="4"/>
      <c r="O90" s="4"/>
      <c r="P90" s="4"/>
      <c r="Q90" s="4"/>
      <c r="R90" s="4"/>
      <c r="S90" s="4"/>
      <c r="T90" s="5"/>
      <c r="U90" s="5"/>
      <c r="V90" s="5"/>
    </row>
    <row r="91" spans="1:22" x14ac:dyDescent="0.2">
      <c r="A91" s="2"/>
      <c r="B91" s="4"/>
      <c r="C91" s="4"/>
      <c r="D91" s="4"/>
      <c r="E91" s="4"/>
      <c r="F91" s="4"/>
      <c r="G91" s="4"/>
      <c r="H91" s="4"/>
      <c r="I91" s="4"/>
      <c r="J91" s="4"/>
      <c r="K91" s="4"/>
      <c r="L91" s="4"/>
      <c r="M91" s="4"/>
      <c r="N91" s="4"/>
      <c r="O91" s="4"/>
      <c r="P91" s="4"/>
      <c r="Q91" s="4"/>
      <c r="R91" s="4"/>
      <c r="S91" s="4"/>
      <c r="T91" s="5"/>
      <c r="U91" s="5"/>
      <c r="V91" s="5"/>
    </row>
    <row r="92" spans="1:22" x14ac:dyDescent="0.2">
      <c r="A92" s="6"/>
      <c r="B92" s="4"/>
      <c r="C92" s="4"/>
      <c r="D92" s="4"/>
      <c r="E92" s="4"/>
      <c r="F92" s="4"/>
      <c r="G92" s="4"/>
      <c r="H92" s="4"/>
      <c r="I92" s="4"/>
      <c r="J92" s="4"/>
      <c r="K92" s="4"/>
      <c r="L92" s="4"/>
      <c r="M92" s="4"/>
      <c r="N92" s="4"/>
      <c r="O92" s="4"/>
      <c r="P92" s="4"/>
      <c r="Q92" s="4"/>
      <c r="R92" s="4"/>
      <c r="S92" s="4"/>
      <c r="T92" s="5"/>
      <c r="U92" s="5"/>
      <c r="V92" s="5"/>
    </row>
    <row r="93" spans="1:22" x14ac:dyDescent="0.2">
      <c r="A93" s="6"/>
      <c r="B93" s="4"/>
      <c r="C93" s="4"/>
      <c r="D93" s="4"/>
      <c r="E93" s="4"/>
      <c r="F93" s="4"/>
      <c r="G93" s="4"/>
      <c r="H93" s="4"/>
      <c r="I93" s="4"/>
      <c r="J93" s="4"/>
      <c r="K93" s="4"/>
      <c r="L93" s="4"/>
      <c r="M93" s="4"/>
      <c r="N93" s="4"/>
      <c r="O93" s="4"/>
      <c r="P93" s="4"/>
      <c r="Q93" s="4"/>
      <c r="R93" s="4"/>
      <c r="S93" s="4"/>
      <c r="T93" s="5"/>
      <c r="U93" s="5"/>
      <c r="V93" s="5"/>
    </row>
    <row r="94" spans="1:22" x14ac:dyDescent="0.2">
      <c r="A94" s="6"/>
      <c r="B94" s="4"/>
      <c r="C94" s="4"/>
      <c r="D94" s="4"/>
      <c r="E94" s="4"/>
      <c r="F94" s="4"/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5"/>
      <c r="U94" s="5"/>
      <c r="V94" s="5"/>
    </row>
    <row r="95" spans="1:22" x14ac:dyDescent="0.2">
      <c r="A95" s="6"/>
      <c r="B95" s="4"/>
      <c r="C95" s="4"/>
      <c r="D95" s="4"/>
      <c r="E95" s="4"/>
      <c r="F95" s="4"/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5"/>
      <c r="U95" s="5"/>
      <c r="V95" s="5"/>
    </row>
    <row r="96" spans="1:22" x14ac:dyDescent="0.2">
      <c r="A96" s="6"/>
      <c r="B96" s="4"/>
      <c r="C96" s="4"/>
      <c r="D96" s="4"/>
      <c r="E96" s="4"/>
      <c r="F96" s="4"/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5"/>
      <c r="U96" s="5"/>
      <c r="V96" s="5"/>
    </row>
    <row r="97" spans="1:22" x14ac:dyDescent="0.2">
      <c r="A97" s="6"/>
      <c r="B97" s="4"/>
      <c r="C97" s="4"/>
      <c r="D97" s="4"/>
      <c r="E97" s="4"/>
      <c r="F97" s="4"/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5"/>
      <c r="U97" s="5"/>
      <c r="V97" s="5"/>
    </row>
    <row r="98" spans="1:22" x14ac:dyDescent="0.2">
      <c r="A98" s="6"/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5"/>
      <c r="U98" s="5"/>
      <c r="V98" s="5"/>
    </row>
    <row r="99" spans="1:22" x14ac:dyDescent="0.2">
      <c r="A99" s="6"/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5"/>
      <c r="U99" s="5"/>
      <c r="V99" s="5"/>
    </row>
    <row r="100" spans="1:22" x14ac:dyDescent="0.2">
      <c r="A100" s="6"/>
      <c r="B100" s="4"/>
      <c r="C100" s="4"/>
      <c r="D100" s="4"/>
      <c r="E100" s="4"/>
      <c r="F100" s="4"/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5"/>
      <c r="U100" s="5"/>
      <c r="V100" s="5"/>
    </row>
    <row r="101" spans="1:22" x14ac:dyDescent="0.2">
      <c r="A101" s="6"/>
      <c r="B101" s="4"/>
      <c r="C101" s="4"/>
      <c r="D101" s="4"/>
      <c r="E101" s="4"/>
      <c r="F101" s="4"/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5"/>
      <c r="U101" s="5"/>
      <c r="V101" s="5"/>
    </row>
    <row r="102" spans="1:22" x14ac:dyDescent="0.2">
      <c r="A102" s="2"/>
      <c r="B102" s="4"/>
      <c r="C102" s="4"/>
      <c r="D102" s="4"/>
      <c r="E102" s="4"/>
      <c r="F102" s="4"/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5"/>
      <c r="U102" s="5"/>
      <c r="V102" s="5"/>
    </row>
    <row r="103" spans="1:22" x14ac:dyDescent="0.2">
      <c r="A103" s="2"/>
      <c r="B103" s="4"/>
      <c r="C103" s="4"/>
      <c r="D103" s="4"/>
      <c r="E103" s="4"/>
      <c r="F103" s="4"/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5"/>
      <c r="U103" s="5"/>
      <c r="V103" s="5"/>
    </row>
    <row r="104" spans="1:22" x14ac:dyDescent="0.2">
      <c r="A104" s="6"/>
      <c r="B104" s="4"/>
      <c r="C104" s="4"/>
      <c r="D104" s="4"/>
      <c r="E104" s="4"/>
      <c r="F104" s="4"/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5"/>
      <c r="U104" s="5"/>
      <c r="V104" s="5"/>
    </row>
    <row r="105" spans="1:22" x14ac:dyDescent="0.2">
      <c r="A105" s="6"/>
      <c r="B105" s="4"/>
      <c r="C105" s="4"/>
      <c r="D105" s="4"/>
      <c r="E105" s="4"/>
      <c r="F105" s="4"/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5"/>
      <c r="U105" s="5"/>
      <c r="V105" s="5"/>
    </row>
    <row r="106" spans="1:22" x14ac:dyDescent="0.2">
      <c r="A106" s="6"/>
      <c r="B106" s="4"/>
      <c r="C106" s="4"/>
      <c r="D106" s="4"/>
      <c r="E106" s="4"/>
      <c r="F106" s="4"/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5"/>
      <c r="U106" s="5"/>
      <c r="V106" s="5"/>
    </row>
    <row r="107" spans="1:22" x14ac:dyDescent="0.2">
      <c r="A107" s="6"/>
      <c r="B107" s="4"/>
      <c r="C107" s="4"/>
      <c r="D107" s="4"/>
      <c r="E107" s="4"/>
      <c r="F107" s="4"/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5"/>
      <c r="U107" s="5"/>
      <c r="V107" s="5"/>
    </row>
    <row r="108" spans="1:22" x14ac:dyDescent="0.2">
      <c r="A108" s="6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5"/>
      <c r="U108" s="5"/>
      <c r="V108" s="5"/>
    </row>
    <row r="109" spans="1:22" x14ac:dyDescent="0.2">
      <c r="A109" s="6"/>
      <c r="B109" s="4"/>
      <c r="C109" s="4"/>
      <c r="D109" s="4"/>
      <c r="E109" s="4"/>
      <c r="F109" s="4"/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5"/>
      <c r="U109" s="5"/>
      <c r="V109" s="5"/>
    </row>
    <row r="110" spans="1:22" x14ac:dyDescent="0.2">
      <c r="A110" s="6"/>
      <c r="B110" s="4"/>
      <c r="C110" s="4"/>
      <c r="D110" s="4"/>
      <c r="E110" s="4"/>
      <c r="F110" s="4"/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5"/>
      <c r="U110" s="5"/>
      <c r="V110" s="5"/>
    </row>
    <row r="111" spans="1:22" x14ac:dyDescent="0.2">
      <c r="A111" s="6"/>
      <c r="B111" s="4"/>
      <c r="C111" s="4"/>
      <c r="D111" s="4"/>
      <c r="E111" s="4"/>
      <c r="F111" s="4"/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5"/>
      <c r="U111" s="5"/>
      <c r="V111" s="5"/>
    </row>
    <row r="112" spans="1:22" x14ac:dyDescent="0.2">
      <c r="A112" s="6"/>
      <c r="B112" s="4"/>
      <c r="C112" s="4"/>
      <c r="D112" s="4"/>
      <c r="E112" s="4"/>
      <c r="F112" s="4"/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5"/>
      <c r="U112" s="5"/>
      <c r="V112" s="5"/>
    </row>
    <row r="113" spans="1:22" x14ac:dyDescent="0.2">
      <c r="A113" s="6"/>
      <c r="B113" s="4"/>
      <c r="C113" s="4"/>
      <c r="D113" s="4"/>
      <c r="E113" s="4"/>
      <c r="F113" s="4"/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5"/>
      <c r="U113" s="5"/>
      <c r="V113" s="5"/>
    </row>
    <row r="114" spans="1:22" x14ac:dyDescent="0.2">
      <c r="A114" s="6"/>
      <c r="B114" s="4"/>
      <c r="C114" s="4"/>
      <c r="D114" s="4"/>
      <c r="E114" s="4"/>
      <c r="F114" s="4"/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5"/>
      <c r="U114" s="5"/>
      <c r="V114" s="5"/>
    </row>
    <row r="115" spans="1:22" x14ac:dyDescent="0.2">
      <c r="A115" s="6"/>
      <c r="B115" s="4"/>
      <c r="C115" s="4"/>
      <c r="D115" s="4"/>
      <c r="E115" s="4"/>
      <c r="F115" s="4"/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5"/>
      <c r="U115" s="5"/>
      <c r="V115" s="5"/>
    </row>
    <row r="116" spans="1:22" x14ac:dyDescent="0.2">
      <c r="A116" s="6"/>
      <c r="B116" s="4"/>
      <c r="C116" s="4"/>
      <c r="D116" s="4"/>
      <c r="E116" s="4"/>
      <c r="F116" s="4"/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5"/>
      <c r="U116" s="5"/>
      <c r="V116" s="5"/>
    </row>
    <row r="117" spans="1:22" x14ac:dyDescent="0.2">
      <c r="A117" s="2"/>
      <c r="B117" s="4"/>
      <c r="C117" s="4"/>
      <c r="D117" s="4"/>
      <c r="E117" s="4"/>
      <c r="F117" s="4"/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5"/>
      <c r="U117" s="5"/>
      <c r="V117" s="5"/>
    </row>
    <row r="118" spans="1:22" x14ac:dyDescent="0.2">
      <c r="A118" s="2"/>
      <c r="B118" s="4"/>
      <c r="C118" s="4"/>
      <c r="D118" s="4"/>
      <c r="E118" s="4"/>
      <c r="F118" s="4"/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5"/>
      <c r="U118" s="5"/>
      <c r="V118" s="5"/>
    </row>
    <row r="119" spans="1:22" x14ac:dyDescent="0.2">
      <c r="A119" s="2"/>
      <c r="B119" s="4"/>
      <c r="C119" s="4"/>
      <c r="D119" s="4"/>
      <c r="E119" s="4"/>
      <c r="F119" s="4"/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5"/>
      <c r="U119" s="5"/>
      <c r="V119" s="5"/>
    </row>
    <row r="120" spans="1:22" x14ac:dyDescent="0.2">
      <c r="A120" s="2"/>
      <c r="B120" s="4"/>
      <c r="C120" s="4"/>
      <c r="D120" s="4"/>
      <c r="E120" s="4"/>
      <c r="F120" s="4"/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5"/>
      <c r="U120" s="5"/>
      <c r="V120" s="5"/>
    </row>
    <row r="121" spans="1:22" x14ac:dyDescent="0.2">
      <c r="A121" s="2"/>
      <c r="B121" s="4"/>
      <c r="C121" s="4"/>
      <c r="D121" s="4"/>
      <c r="E121" s="4"/>
      <c r="F121" s="4"/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5"/>
      <c r="U121" s="5"/>
      <c r="V121" s="5"/>
    </row>
    <row r="122" spans="1:22" x14ac:dyDescent="0.2">
      <c r="A122" s="2"/>
      <c r="B122" s="4"/>
      <c r="C122" s="4"/>
      <c r="D122" s="4"/>
      <c r="E122" s="4"/>
      <c r="F122" s="4"/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5"/>
      <c r="U122" s="5"/>
      <c r="V122" s="5"/>
    </row>
    <row r="123" spans="1:22" x14ac:dyDescent="0.2">
      <c r="A123" s="2"/>
      <c r="B123" s="4"/>
      <c r="C123" s="4"/>
      <c r="D123" s="4"/>
      <c r="E123" s="4"/>
      <c r="F123" s="4"/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5"/>
      <c r="U123" s="5"/>
      <c r="V123" s="5"/>
    </row>
    <row r="124" spans="1:22" x14ac:dyDescent="0.2">
      <c r="A124" s="2"/>
      <c r="B124" s="4"/>
      <c r="C124" s="4"/>
      <c r="D124" s="4"/>
      <c r="E124" s="4"/>
      <c r="F124" s="4"/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5"/>
      <c r="U124" s="5"/>
      <c r="V124" s="5"/>
    </row>
    <row r="125" spans="1:22" x14ac:dyDescent="0.2">
      <c r="A125" s="2"/>
      <c r="B125" s="4"/>
      <c r="C125" s="4"/>
      <c r="D125" s="4"/>
      <c r="E125" s="4"/>
      <c r="F125" s="4"/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5"/>
      <c r="U125" s="5"/>
      <c r="V125" s="5"/>
    </row>
    <row r="126" spans="1:22" x14ac:dyDescent="0.2">
      <c r="A126" s="2"/>
      <c r="B126" s="4"/>
      <c r="C126" s="4"/>
      <c r="D126" s="4"/>
      <c r="E126" s="4"/>
      <c r="F126" s="4"/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5"/>
      <c r="U126" s="5"/>
      <c r="V126" s="5"/>
    </row>
    <row r="127" spans="1:22" x14ac:dyDescent="0.2">
      <c r="A127" s="2"/>
      <c r="B127" s="4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5"/>
      <c r="U127" s="5"/>
      <c r="V127" s="5"/>
    </row>
    <row r="128" spans="1:22" x14ac:dyDescent="0.2">
      <c r="A128" s="2"/>
      <c r="B128" s="4"/>
      <c r="C128" s="4"/>
      <c r="D128" s="4"/>
      <c r="E128" s="4"/>
      <c r="F128" s="4"/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5"/>
      <c r="U128" s="5"/>
      <c r="V128" s="5"/>
    </row>
    <row r="129" spans="1:22" x14ac:dyDescent="0.2">
      <c r="A129" s="2"/>
      <c r="B129" s="4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5"/>
      <c r="U129" s="5"/>
      <c r="V129" s="5"/>
    </row>
    <row r="130" spans="1:22" x14ac:dyDescent="0.2">
      <c r="A130" s="2"/>
      <c r="B130" s="4"/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5"/>
      <c r="U130" s="5"/>
      <c r="V130" s="5"/>
    </row>
    <row r="131" spans="1:22" x14ac:dyDescent="0.2">
      <c r="A131" s="2"/>
      <c r="B131" s="4"/>
      <c r="C131" s="4"/>
      <c r="D131" s="4"/>
      <c r="E131" s="4"/>
      <c r="F131" s="4"/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5"/>
      <c r="U131" s="5"/>
      <c r="V131" s="5"/>
    </row>
    <row r="132" spans="1:22" x14ac:dyDescent="0.2">
      <c r="A132" s="2"/>
      <c r="B132" s="4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5"/>
      <c r="U132" s="5"/>
      <c r="V132" s="5"/>
    </row>
    <row r="133" spans="1:22" x14ac:dyDescent="0.2">
      <c r="A133" s="2"/>
      <c r="B133" s="4"/>
      <c r="C133" s="4"/>
      <c r="D133" s="4"/>
      <c r="E133" s="4"/>
      <c r="F133" s="4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5"/>
    </row>
    <row r="134" spans="1:22" x14ac:dyDescent="0.2">
      <c r="A134" s="2"/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8"/>
    </row>
    <row r="135" spans="1:22" x14ac:dyDescent="0.2">
      <c r="A135" s="2"/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8"/>
    </row>
    <row r="136" spans="1:22" x14ac:dyDescent="0.2">
      <c r="A136" s="2"/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8"/>
    </row>
    <row r="137" spans="1:22" x14ac:dyDescent="0.2">
      <c r="A137" s="6"/>
      <c r="B137" s="4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5"/>
      <c r="U137" s="5"/>
      <c r="V137" s="8"/>
    </row>
    <row r="138" spans="1:22" x14ac:dyDescent="0.2">
      <c r="A138" s="6"/>
      <c r="B138" s="4"/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5"/>
      <c r="U138" s="5"/>
      <c r="V138" s="8"/>
    </row>
    <row r="139" spans="1:22" x14ac:dyDescent="0.2">
      <c r="A139" s="6"/>
      <c r="B139" s="4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5"/>
      <c r="U139" s="5"/>
      <c r="V139" s="8"/>
    </row>
    <row r="140" spans="1:22" x14ac:dyDescent="0.2">
      <c r="A140" s="6"/>
      <c r="B140" s="4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5"/>
      <c r="U140" s="5"/>
      <c r="V140" s="8"/>
    </row>
    <row r="141" spans="1:22" x14ac:dyDescent="0.2">
      <c r="A141" s="6"/>
      <c r="B141" s="4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5"/>
      <c r="U141" s="5"/>
      <c r="V141" s="8"/>
    </row>
    <row r="142" spans="1:22" x14ac:dyDescent="0.2">
      <c r="A142" s="2"/>
      <c r="B142" s="4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5"/>
      <c r="U142" s="5"/>
      <c r="V142" s="8"/>
    </row>
    <row r="143" spans="1:22" x14ac:dyDescent="0.2">
      <c r="A143" s="2"/>
      <c r="B143" s="4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5"/>
      <c r="U143" s="5"/>
      <c r="V143" s="8"/>
    </row>
    <row r="144" spans="1:22" x14ac:dyDescent="0.2">
      <c r="A144" s="2"/>
      <c r="B144" s="4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5"/>
      <c r="U144" s="5"/>
      <c r="V144" s="8"/>
    </row>
    <row r="145" spans="1:22" x14ac:dyDescent="0.2">
      <c r="A145" s="2"/>
      <c r="B145" s="4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5"/>
      <c r="U145" s="5"/>
      <c r="V145" s="8"/>
    </row>
    <row r="146" spans="1:22" x14ac:dyDescent="0.2">
      <c r="A146" s="2"/>
      <c r="B146" s="4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5"/>
      <c r="U146" s="5"/>
      <c r="V146" s="8"/>
    </row>
    <row r="172" spans="1:3" x14ac:dyDescent="0.2">
      <c r="A172" t="e" cm="1">
        <f t="array" aca="1" ref="A172" ca="1">INDIRECT("'" &amp; E1 &amp; "'!$A$2:$A$66")</f>
        <v>#REF!</v>
      </c>
      <c r="B172" t="e" cm="1">
        <f t="array" aca="1" ref="B172" ca="1">INDIRECT("'" &amp; E1 &amp; "'!$B$2:$B$66")</f>
        <v>#REF!</v>
      </c>
      <c r="C172" t="e" cm="1">
        <f t="array" aca="1" ref="C172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3CBE41-BD62-6248-8E6B-1ECDF8605C7B}">
  <sheetPr codeName="Sheet59"/>
  <dimension ref="A1:V172"/>
  <sheetViews>
    <sheetView workbookViewId="0">
      <pane ySplit="2" topLeftCell="A3" activePane="bottomLeft" state="frozen"/>
      <selection activeCell="N24" sqref="N24"/>
      <selection pane="bottomLeft" activeCell="N24" sqref="N24"/>
    </sheetView>
  </sheetViews>
  <sheetFormatPr baseColWidth="10" defaultRowHeight="16" x14ac:dyDescent="0.2"/>
  <cols>
    <col min="1" max="1" width="21.1640625" customWidth="1"/>
    <col min="2" max="2" width="14.1640625" customWidth="1"/>
    <col min="3" max="3" width="16" customWidth="1"/>
    <col min="4" max="4" width="15.83203125" customWidth="1"/>
    <col min="5" max="5" width="19.33203125" customWidth="1"/>
    <col min="6" max="6" width="21.5" customWidth="1"/>
    <col min="10" max="10" width="18.33203125" customWidth="1"/>
    <col min="11" max="11" width="16.6640625" customWidth="1"/>
    <col min="18" max="18" width="13" customWidth="1"/>
    <col min="19" max="19" width="17.83203125" customWidth="1"/>
  </cols>
  <sheetData>
    <row r="1" spans="1:22" x14ac:dyDescent="0.2">
      <c r="B1" s="72" t="s">
        <v>5</v>
      </c>
      <c r="C1" s="72"/>
      <c r="D1" s="72"/>
      <c r="E1" s="72"/>
      <c r="F1" s="72"/>
      <c r="G1" s="73" t="s">
        <v>6</v>
      </c>
      <c r="H1" s="73"/>
      <c r="I1" s="73"/>
      <c r="J1" s="73"/>
      <c r="K1" s="73"/>
      <c r="L1" s="74" t="s">
        <v>15</v>
      </c>
      <c r="M1" s="74"/>
      <c r="N1" s="74"/>
      <c r="O1" s="74"/>
      <c r="P1" s="74"/>
      <c r="Q1" s="74"/>
      <c r="R1" s="74"/>
      <c r="S1" s="74"/>
      <c r="T1" s="74"/>
      <c r="U1" s="74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235</v>
      </c>
      <c r="O2" s="1" t="s">
        <v>236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257</v>
      </c>
      <c r="U2" s="1" t="s">
        <v>258</v>
      </c>
      <c r="V2" s="1" t="s">
        <v>237</v>
      </c>
    </row>
    <row r="3" spans="1:22" x14ac:dyDescent="0.2">
      <c r="A3" s="16" t="s">
        <v>294</v>
      </c>
      <c r="B3" s="4">
        <v>318200</v>
      </c>
      <c r="C3" s="4">
        <v>570665</v>
      </c>
      <c r="D3" s="4">
        <v>-252465</v>
      </c>
      <c r="E3" s="4">
        <v>-8400920000</v>
      </c>
      <c r="F3" s="4">
        <f t="shared" ref="F3:F79" si="0">E3+F4</f>
        <v>-322373699252</v>
      </c>
      <c r="K3" s="4">
        <f t="shared" ref="K3:K25" si="1">K4+J3</f>
        <v>7693495000</v>
      </c>
      <c r="L3" s="4">
        <v>446</v>
      </c>
      <c r="M3" s="4">
        <v>1314</v>
      </c>
      <c r="N3" s="4">
        <v>29</v>
      </c>
      <c r="O3" s="4">
        <v>66</v>
      </c>
      <c r="P3" s="4">
        <v>377300</v>
      </c>
      <c r="Q3" s="4">
        <v>1118200</v>
      </c>
      <c r="R3" s="5">
        <v>6.0999999999999995E-3</v>
      </c>
      <c r="S3" s="4">
        <v>1704800</v>
      </c>
      <c r="T3" s="4">
        <f t="shared" ref="T3:T70" si="2">AVERAGE(S4,S13)</f>
        <v>1300421</v>
      </c>
      <c r="U3" s="4">
        <f t="shared" ref="U3:U72" si="3">MIN(S4:S8)</f>
        <v>644710</v>
      </c>
      <c r="V3" s="5">
        <v>1.4999999999999999E-2</v>
      </c>
    </row>
    <row r="4" spans="1:22" x14ac:dyDescent="0.2">
      <c r="A4" s="16" t="s">
        <v>293</v>
      </c>
      <c r="B4" s="4">
        <v>62400</v>
      </c>
      <c r="C4" s="4">
        <v>74000</v>
      </c>
      <c r="D4" s="4">
        <v>-11600</v>
      </c>
      <c r="E4" s="4">
        <v>-385260000</v>
      </c>
      <c r="F4" s="4">
        <f t="shared" si="0"/>
        <v>-313972779252</v>
      </c>
      <c r="G4" s="4">
        <v>0</v>
      </c>
      <c r="H4" s="4">
        <v>0</v>
      </c>
      <c r="I4" s="4">
        <v>0</v>
      </c>
      <c r="J4" s="4">
        <v>-1032345000</v>
      </c>
      <c r="K4" s="4">
        <f t="shared" si="1"/>
        <v>7693495000</v>
      </c>
      <c r="L4" s="4">
        <v>329</v>
      </c>
      <c r="M4" s="4">
        <v>533</v>
      </c>
      <c r="N4" s="4">
        <v>24</v>
      </c>
      <c r="O4" s="4">
        <v>49</v>
      </c>
      <c r="P4" s="4">
        <v>313000</v>
      </c>
      <c r="Q4" s="4">
        <v>613400</v>
      </c>
      <c r="R4" s="5">
        <v>0</v>
      </c>
      <c r="S4" s="4">
        <v>982200</v>
      </c>
      <c r="T4" s="4">
        <f t="shared" si="2"/>
        <v>2048980.5</v>
      </c>
      <c r="U4" s="4">
        <f t="shared" si="3"/>
        <v>644710</v>
      </c>
      <c r="V4" s="5">
        <v>9.0000000000000011E-3</v>
      </c>
    </row>
    <row r="5" spans="1:22" x14ac:dyDescent="0.2">
      <c r="A5" s="16" t="s">
        <v>292</v>
      </c>
      <c r="B5" s="4">
        <v>150800</v>
      </c>
      <c r="C5" s="4">
        <v>88900</v>
      </c>
      <c r="D5" s="4">
        <v>61900</v>
      </c>
      <c r="E5" s="4">
        <v>2054720000</v>
      </c>
      <c r="F5" s="4">
        <f t="shared" si="0"/>
        <v>-313587519252</v>
      </c>
      <c r="G5" s="4">
        <v>0</v>
      </c>
      <c r="H5" s="4">
        <v>0</v>
      </c>
      <c r="I5" s="4">
        <v>0</v>
      </c>
      <c r="J5" s="4">
        <v>-1141940000</v>
      </c>
      <c r="K5" s="4">
        <f t="shared" si="1"/>
        <v>8725840000</v>
      </c>
      <c r="L5" s="4">
        <v>546</v>
      </c>
      <c r="M5" s="4">
        <v>554</v>
      </c>
      <c r="N5" s="4">
        <v>29</v>
      </c>
      <c r="O5" s="4">
        <v>31</v>
      </c>
      <c r="P5" s="4">
        <v>498600</v>
      </c>
      <c r="Q5" s="4">
        <v>501900</v>
      </c>
      <c r="R5" s="5">
        <v>7.6E-3</v>
      </c>
      <c r="S5" s="4">
        <v>1062663</v>
      </c>
      <c r="T5" s="4">
        <f t="shared" si="2"/>
        <v>1245640.5</v>
      </c>
      <c r="U5" s="4">
        <f t="shared" si="3"/>
        <v>644710</v>
      </c>
      <c r="V5" s="5">
        <v>7.6E-3</v>
      </c>
    </row>
    <row r="6" spans="1:22" x14ac:dyDescent="0.2">
      <c r="A6" s="16" t="s">
        <v>291</v>
      </c>
      <c r="B6" s="4">
        <v>17000</v>
      </c>
      <c r="C6" s="4">
        <v>13400</v>
      </c>
      <c r="D6" s="4">
        <v>3600</v>
      </c>
      <c r="E6" s="4">
        <v>118040000</v>
      </c>
      <c r="F6" s="4">
        <f t="shared" si="0"/>
        <v>-315642239252</v>
      </c>
      <c r="K6" s="4">
        <f t="shared" si="1"/>
        <v>9867780000</v>
      </c>
      <c r="L6" s="4">
        <v>377</v>
      </c>
      <c r="M6" s="4">
        <v>526</v>
      </c>
      <c r="N6" s="4">
        <v>25</v>
      </c>
      <c r="O6" s="4">
        <v>28</v>
      </c>
      <c r="P6" s="4">
        <v>335200</v>
      </c>
      <c r="Q6" s="4">
        <v>437000</v>
      </c>
      <c r="R6" s="5">
        <v>9.1999999999999998E-3</v>
      </c>
      <c r="S6" s="4">
        <v>960615</v>
      </c>
      <c r="T6" s="4">
        <f t="shared" si="2"/>
        <v>2294745</v>
      </c>
      <c r="U6" s="4">
        <f t="shared" si="3"/>
        <v>644710</v>
      </c>
      <c r="V6" s="5">
        <v>1.2199999999999999E-2</v>
      </c>
    </row>
    <row r="7" spans="1:22" x14ac:dyDescent="0.2">
      <c r="A7" s="16" t="s">
        <v>288</v>
      </c>
      <c r="B7" s="4">
        <v>12900</v>
      </c>
      <c r="C7" s="4">
        <v>24300</v>
      </c>
      <c r="D7" s="4">
        <v>-11400</v>
      </c>
      <c r="E7" s="4">
        <v>-376660000</v>
      </c>
      <c r="F7" s="4">
        <f t="shared" si="0"/>
        <v>-315760279252</v>
      </c>
      <c r="K7" s="4">
        <f t="shared" si="1"/>
        <v>9867780000</v>
      </c>
      <c r="L7" s="4">
        <v>300</v>
      </c>
      <c r="M7" s="4">
        <v>497</v>
      </c>
      <c r="N7" s="4">
        <v>8</v>
      </c>
      <c r="O7" s="4">
        <v>29</v>
      </c>
      <c r="P7" s="4">
        <v>165300</v>
      </c>
      <c r="Q7" s="4">
        <v>389300</v>
      </c>
      <c r="R7" s="5">
        <v>-1.5E-3</v>
      </c>
      <c r="S7" s="4">
        <v>644710</v>
      </c>
      <c r="T7" s="4">
        <f t="shared" si="2"/>
        <v>2375411.5</v>
      </c>
      <c r="U7" s="4">
        <f t="shared" si="3"/>
        <v>1764398</v>
      </c>
      <c r="V7" s="5">
        <v>1.21E-2</v>
      </c>
    </row>
    <row r="8" spans="1:22" x14ac:dyDescent="0.2">
      <c r="A8" s="16" t="s">
        <v>287</v>
      </c>
      <c r="B8" s="4">
        <v>18000</v>
      </c>
      <c r="C8" s="4">
        <v>1068300</v>
      </c>
      <c r="D8" s="4">
        <v>-1050300</v>
      </c>
      <c r="E8" s="4">
        <v>-34617480000</v>
      </c>
      <c r="F8" s="4">
        <f t="shared" si="0"/>
        <v>-315383619252</v>
      </c>
      <c r="G8" s="4">
        <v>0</v>
      </c>
      <c r="H8" s="4">
        <v>0</v>
      </c>
      <c r="I8" s="4">
        <v>0</v>
      </c>
      <c r="J8" s="4">
        <v>-13260000</v>
      </c>
      <c r="K8" s="4">
        <f t="shared" si="1"/>
        <v>9867780000</v>
      </c>
      <c r="L8" s="4">
        <v>1266</v>
      </c>
      <c r="M8" s="4">
        <v>2343</v>
      </c>
      <c r="N8" s="4">
        <v>97</v>
      </c>
      <c r="O8" s="4">
        <v>163</v>
      </c>
      <c r="P8" s="4">
        <v>1253700</v>
      </c>
      <c r="Q8" s="4">
        <v>2202200</v>
      </c>
      <c r="R8" s="5">
        <v>-2.3799999999999998E-2</v>
      </c>
      <c r="S8" s="4">
        <v>3698549</v>
      </c>
      <c r="T8" s="4">
        <f t="shared" si="2"/>
        <v>1364381.5</v>
      </c>
      <c r="U8" s="4">
        <f t="shared" si="3"/>
        <v>1618642</v>
      </c>
      <c r="V8" s="5">
        <v>2.5499999999999998E-2</v>
      </c>
    </row>
    <row r="9" spans="1:22" x14ac:dyDescent="0.2">
      <c r="A9" s="16" t="s">
        <v>286</v>
      </c>
      <c r="B9" s="4">
        <v>10200</v>
      </c>
      <c r="C9" s="4">
        <v>345300</v>
      </c>
      <c r="D9" s="4">
        <v>-335100</v>
      </c>
      <c r="E9" s="4">
        <v>-11300350000</v>
      </c>
      <c r="F9" s="4">
        <f t="shared" si="0"/>
        <v>-280766139252</v>
      </c>
      <c r="K9" s="4">
        <f t="shared" si="1"/>
        <v>9881040000</v>
      </c>
      <c r="L9" s="4">
        <v>590</v>
      </c>
      <c r="M9" s="4">
        <v>1161</v>
      </c>
      <c r="N9" s="4">
        <v>49</v>
      </c>
      <c r="O9" s="4">
        <v>87</v>
      </c>
      <c r="P9" s="4">
        <v>573000</v>
      </c>
      <c r="Q9" s="4">
        <v>1097500</v>
      </c>
      <c r="R9" s="5">
        <v>0</v>
      </c>
      <c r="S9" s="4">
        <v>1764398</v>
      </c>
      <c r="T9" s="4">
        <f t="shared" si="2"/>
        <v>1932422</v>
      </c>
      <c r="U9" s="4">
        <f t="shared" si="3"/>
        <v>1618642</v>
      </c>
      <c r="V9" s="5">
        <v>1.77E-2</v>
      </c>
    </row>
    <row r="10" spans="1:22" x14ac:dyDescent="0.2">
      <c r="A10" s="16" t="s">
        <v>281</v>
      </c>
      <c r="B10" s="4">
        <v>93200</v>
      </c>
      <c r="C10" s="4">
        <v>864900</v>
      </c>
      <c r="D10" s="4">
        <v>-771700</v>
      </c>
      <c r="E10" s="4">
        <v>-26124680000</v>
      </c>
      <c r="F10" s="4">
        <f t="shared" si="0"/>
        <v>-269465789252</v>
      </c>
      <c r="K10" s="4">
        <f t="shared" si="1"/>
        <v>9881040000</v>
      </c>
      <c r="L10" s="4">
        <v>838</v>
      </c>
      <c r="M10" s="4">
        <v>1313</v>
      </c>
      <c r="N10" s="4">
        <v>64</v>
      </c>
      <c r="O10" s="4">
        <v>104</v>
      </c>
      <c r="P10" s="4">
        <v>796200</v>
      </c>
      <c r="Q10" s="4">
        <v>1466500</v>
      </c>
      <c r="R10" s="5">
        <v>-1.03E-2</v>
      </c>
      <c r="S10" s="4">
        <v>2351903</v>
      </c>
      <c r="T10" s="4">
        <f t="shared" si="2"/>
        <v>2452202.5</v>
      </c>
      <c r="U10" s="4">
        <f t="shared" si="3"/>
        <v>1530666</v>
      </c>
      <c r="V10" s="5">
        <v>2.3399999999999997E-2</v>
      </c>
    </row>
    <row r="11" spans="1:22" x14ac:dyDescent="0.2">
      <c r="A11" s="16" t="s">
        <v>273</v>
      </c>
      <c r="B11" s="4">
        <v>59000</v>
      </c>
      <c r="C11" s="4">
        <v>138500</v>
      </c>
      <c r="D11" s="4">
        <v>-79500</v>
      </c>
      <c r="E11" s="4">
        <v>-2702140000</v>
      </c>
      <c r="F11" s="4">
        <f t="shared" si="0"/>
        <v>-243341109252</v>
      </c>
      <c r="K11" s="4">
        <f t="shared" si="1"/>
        <v>9881040000</v>
      </c>
      <c r="L11" s="4">
        <v>1979</v>
      </c>
      <c r="M11" s="4">
        <v>1910</v>
      </c>
      <c r="N11" s="4">
        <v>163</v>
      </c>
      <c r="O11" s="4">
        <v>151</v>
      </c>
      <c r="P11" s="4">
        <v>1941400</v>
      </c>
      <c r="Q11" s="4">
        <v>2076800</v>
      </c>
      <c r="R11" s="5">
        <v>9.0000000000000011E-3</v>
      </c>
      <c r="S11" s="4">
        <v>4027500</v>
      </c>
      <c r="T11" s="4">
        <f t="shared" si="2"/>
        <v>1483377.5</v>
      </c>
      <c r="U11" s="4">
        <f t="shared" si="3"/>
        <v>1530666</v>
      </c>
      <c r="V11" s="5">
        <v>3.3599999999999998E-2</v>
      </c>
    </row>
    <row r="12" spans="1:22" x14ac:dyDescent="0.2">
      <c r="A12" s="16" t="s">
        <v>272</v>
      </c>
      <c r="B12" s="4">
        <v>32900</v>
      </c>
      <c r="C12" s="4">
        <v>8200</v>
      </c>
      <c r="D12" s="4">
        <v>24700</v>
      </c>
      <c r="E12" s="4">
        <v>831010000</v>
      </c>
      <c r="F12" s="4">
        <f t="shared" si="0"/>
        <v>-240638969252</v>
      </c>
      <c r="K12" s="4">
        <f t="shared" si="1"/>
        <v>9881040000</v>
      </c>
      <c r="L12" s="4">
        <v>544</v>
      </c>
      <c r="M12" s="4">
        <v>1130</v>
      </c>
      <c r="N12" s="4">
        <v>59</v>
      </c>
      <c r="O12" s="4">
        <v>120</v>
      </c>
      <c r="P12" s="4">
        <v>619000</v>
      </c>
      <c r="Q12" s="4">
        <v>1429600</v>
      </c>
      <c r="R12" s="5">
        <v>-7.3000000000000001E-3</v>
      </c>
      <c r="S12" s="4">
        <v>2177255</v>
      </c>
      <c r="T12" s="4">
        <f t="shared" si="2"/>
        <v>1573092.5</v>
      </c>
      <c r="U12" s="4">
        <f t="shared" si="3"/>
        <v>1052274</v>
      </c>
      <c r="V12" s="5">
        <v>1.3300000000000001E-2</v>
      </c>
    </row>
    <row r="13" spans="1:22" x14ac:dyDescent="0.2">
      <c r="A13" s="16" t="s">
        <v>248</v>
      </c>
      <c r="B13" s="4">
        <v>6700</v>
      </c>
      <c r="C13" s="4">
        <v>400</v>
      </c>
      <c r="D13" s="4">
        <v>6300</v>
      </c>
      <c r="E13" s="4">
        <v>212090000</v>
      </c>
      <c r="F13" s="4">
        <f t="shared" si="0"/>
        <v>-241469979252</v>
      </c>
      <c r="G13" s="4">
        <v>60400</v>
      </c>
      <c r="H13" s="4">
        <v>400</v>
      </c>
      <c r="I13" s="4">
        <v>60000</v>
      </c>
      <c r="J13" s="4">
        <v>2027900000</v>
      </c>
      <c r="K13" s="4">
        <f t="shared" si="1"/>
        <v>9881040000</v>
      </c>
      <c r="L13" s="4">
        <v>368</v>
      </c>
      <c r="M13" s="4">
        <v>970</v>
      </c>
      <c r="N13" s="4">
        <v>43</v>
      </c>
      <c r="O13" s="4">
        <v>65</v>
      </c>
      <c r="P13" s="4">
        <v>470000</v>
      </c>
      <c r="Q13" s="4">
        <v>1070700</v>
      </c>
      <c r="R13" s="5">
        <v>-1.4000000000000002E-3</v>
      </c>
      <c r="S13" s="4">
        <v>1618642</v>
      </c>
      <c r="T13" s="4">
        <f t="shared" si="2"/>
        <v>1862332.5</v>
      </c>
      <c r="U13" s="4">
        <f t="shared" si="3"/>
        <v>964365</v>
      </c>
      <c r="V13" s="5">
        <v>2.06E-2</v>
      </c>
    </row>
    <row r="14" spans="1:22" x14ac:dyDescent="0.2">
      <c r="A14" s="16" t="s">
        <v>240</v>
      </c>
      <c r="B14" s="4">
        <v>5100</v>
      </c>
      <c r="C14" s="4">
        <v>71300</v>
      </c>
      <c r="D14" s="4">
        <v>-66200</v>
      </c>
      <c r="E14" s="4">
        <v>-2263690000</v>
      </c>
      <c r="F14" s="4">
        <f t="shared" si="0"/>
        <v>-241682069252</v>
      </c>
      <c r="K14" s="4">
        <f t="shared" si="1"/>
        <v>7853140000</v>
      </c>
      <c r="L14" s="4">
        <v>1165</v>
      </c>
      <c r="M14" s="4">
        <v>1321</v>
      </c>
      <c r="N14" s="4">
        <v>124</v>
      </c>
      <c r="O14" s="4">
        <v>147</v>
      </c>
      <c r="P14" s="4">
        <v>1347900</v>
      </c>
      <c r="Q14" s="4">
        <v>1561800</v>
      </c>
      <c r="R14" s="5">
        <v>-1.4000000000000002E-3</v>
      </c>
      <c r="S14" s="4">
        <v>3035298</v>
      </c>
      <c r="T14" s="4">
        <f t="shared" si="2"/>
        <v>1239718.5</v>
      </c>
      <c r="U14" s="4">
        <f t="shared" si="3"/>
        <v>964365</v>
      </c>
      <c r="V14" s="5">
        <v>2.1700000000000001E-2</v>
      </c>
    </row>
    <row r="15" spans="1:22" x14ac:dyDescent="0.2">
      <c r="A15" s="16" t="s">
        <v>239</v>
      </c>
      <c r="B15" s="4">
        <v>0</v>
      </c>
      <c r="C15" s="4">
        <v>30700</v>
      </c>
      <c r="D15" s="4">
        <v>-30700</v>
      </c>
      <c r="E15" s="4">
        <v>-1041470000</v>
      </c>
      <c r="F15" s="4">
        <f t="shared" si="0"/>
        <v>-239418379252</v>
      </c>
      <c r="K15" s="4">
        <f t="shared" si="1"/>
        <v>7853140000</v>
      </c>
      <c r="L15" s="4">
        <v>681</v>
      </c>
      <c r="M15" s="4">
        <v>765</v>
      </c>
      <c r="N15" s="4">
        <v>59</v>
      </c>
      <c r="O15" s="4">
        <v>63</v>
      </c>
      <c r="P15" s="4">
        <v>786700</v>
      </c>
      <c r="Q15" s="4">
        <v>738500</v>
      </c>
      <c r="R15" s="5">
        <v>-1.4000000000000002E-3</v>
      </c>
      <c r="S15" s="4">
        <v>1530666</v>
      </c>
      <c r="T15" s="4">
        <f t="shared" si="2"/>
        <v>2327406</v>
      </c>
      <c r="U15" s="4">
        <f t="shared" si="3"/>
        <v>876905</v>
      </c>
      <c r="V15" s="5">
        <v>1.03E-2</v>
      </c>
    </row>
    <row r="16" spans="1:22" x14ac:dyDescent="0.2">
      <c r="A16" s="16" t="s">
        <v>238</v>
      </c>
      <c r="B16" s="4">
        <v>120500</v>
      </c>
      <c r="C16" s="4">
        <v>0</v>
      </c>
      <c r="D16" s="4">
        <v>120500</v>
      </c>
      <c r="E16" s="4">
        <v>4030400000</v>
      </c>
      <c r="F16" s="4">
        <f t="shared" si="0"/>
        <v>-238376909252</v>
      </c>
      <c r="K16" s="4">
        <f t="shared" si="1"/>
        <v>7853140000</v>
      </c>
      <c r="L16" s="4">
        <v>1610</v>
      </c>
      <c r="M16" s="4">
        <v>1366</v>
      </c>
      <c r="N16" s="4">
        <v>178</v>
      </c>
      <c r="O16" s="4">
        <v>144</v>
      </c>
      <c r="P16" s="4">
        <v>2051700</v>
      </c>
      <c r="Q16" s="4">
        <v>1736700</v>
      </c>
      <c r="R16" s="5">
        <v>2.1099999999999997E-2</v>
      </c>
      <c r="S16" s="4">
        <v>3944780</v>
      </c>
      <c r="T16" s="4">
        <f t="shared" si="2"/>
        <v>927763.5</v>
      </c>
      <c r="U16" s="4">
        <f t="shared" si="3"/>
        <v>789500</v>
      </c>
      <c r="V16" s="5">
        <v>2.9300000000000003E-2</v>
      </c>
    </row>
    <row r="17" spans="1:21" x14ac:dyDescent="0.2">
      <c r="A17" s="16" t="s">
        <v>234</v>
      </c>
      <c r="B17" s="4">
        <v>153000</v>
      </c>
      <c r="C17" s="4">
        <v>5900</v>
      </c>
      <c r="D17" s="4">
        <v>147100</v>
      </c>
      <c r="E17" s="4">
        <v>4892750000</v>
      </c>
      <c r="F17" s="4">
        <f t="shared" si="0"/>
        <v>-242407309252</v>
      </c>
      <c r="K17" s="4">
        <f t="shared" si="1"/>
        <v>7853140000</v>
      </c>
      <c r="L17" s="4">
        <v>640</v>
      </c>
      <c r="M17" s="4">
        <v>619</v>
      </c>
      <c r="N17" s="4">
        <v>35</v>
      </c>
      <c r="O17" s="4">
        <v>23</v>
      </c>
      <c r="P17" s="4">
        <v>31900</v>
      </c>
      <c r="Q17" s="4">
        <v>71800</v>
      </c>
      <c r="R17" s="5">
        <v>4.5999999999999999E-3</v>
      </c>
      <c r="S17" s="4">
        <v>1052274</v>
      </c>
      <c r="T17" s="4">
        <f t="shared" si="2"/>
        <v>1251349.5</v>
      </c>
      <c r="U17" s="4">
        <f t="shared" si="3"/>
        <v>789500</v>
      </c>
    </row>
    <row r="18" spans="1:21" x14ac:dyDescent="0.2">
      <c r="A18" s="16" t="s">
        <v>233</v>
      </c>
      <c r="B18" s="4">
        <v>38800</v>
      </c>
      <c r="C18" s="4">
        <v>39900</v>
      </c>
      <c r="D18" s="4">
        <v>-1100</v>
      </c>
      <c r="E18" s="4">
        <v>-33900000</v>
      </c>
      <c r="F18" s="4">
        <f t="shared" si="0"/>
        <v>-247300059252</v>
      </c>
      <c r="K18" s="4">
        <f t="shared" si="1"/>
        <v>7853140000</v>
      </c>
      <c r="L18" s="4"/>
      <c r="M18" s="4"/>
      <c r="N18" s="4"/>
      <c r="O18" s="4"/>
      <c r="P18" s="4">
        <v>352700</v>
      </c>
      <c r="Q18" s="4">
        <v>540100</v>
      </c>
      <c r="R18" s="5">
        <v>-7.4000000000000003E-3</v>
      </c>
      <c r="S18" s="4">
        <v>964365</v>
      </c>
      <c r="T18" s="4">
        <f t="shared" si="2"/>
        <v>1207604</v>
      </c>
      <c r="U18" s="4">
        <f t="shared" si="3"/>
        <v>689367</v>
      </c>
    </row>
    <row r="19" spans="1:21" x14ac:dyDescent="0.2">
      <c r="A19" s="16" t="s">
        <v>232</v>
      </c>
      <c r="B19" s="4">
        <v>246800</v>
      </c>
      <c r="C19" s="4">
        <v>23754</v>
      </c>
      <c r="D19" s="4">
        <v>223046</v>
      </c>
      <c r="E19" s="4">
        <v>7433930000</v>
      </c>
      <c r="F19" s="4">
        <f t="shared" si="0"/>
        <v>-247266159252</v>
      </c>
      <c r="G19" s="4">
        <v>20600</v>
      </c>
      <c r="H19" s="4">
        <v>0</v>
      </c>
      <c r="I19" s="4">
        <v>20600</v>
      </c>
      <c r="J19" s="4">
        <v>686040000</v>
      </c>
      <c r="K19" s="4">
        <f t="shared" si="1"/>
        <v>7853140000</v>
      </c>
      <c r="L19" s="4"/>
      <c r="M19" s="4"/>
      <c r="N19" s="4"/>
      <c r="O19" s="4"/>
      <c r="P19" s="4">
        <v>571700</v>
      </c>
      <c r="Q19" s="4">
        <v>830000</v>
      </c>
      <c r="R19" s="5">
        <v>9.1000000000000004E-3</v>
      </c>
      <c r="S19" s="4">
        <v>1512941</v>
      </c>
      <c r="T19" s="4">
        <f t="shared" si="2"/>
        <v>1398431.5</v>
      </c>
      <c r="U19" s="4">
        <f t="shared" si="3"/>
        <v>689367</v>
      </c>
    </row>
    <row r="20" spans="1:21" x14ac:dyDescent="0.2">
      <c r="A20" s="16" t="s">
        <v>231</v>
      </c>
      <c r="B20" s="4">
        <v>5800</v>
      </c>
      <c r="C20" s="4">
        <v>27000</v>
      </c>
      <c r="D20" s="4">
        <v>-21200</v>
      </c>
      <c r="E20" s="4">
        <v>-700610000</v>
      </c>
      <c r="F20" s="4">
        <f t="shared" si="0"/>
        <v>-254700089252</v>
      </c>
      <c r="G20" s="4">
        <v>71900</v>
      </c>
      <c r="H20" s="4">
        <v>29200</v>
      </c>
      <c r="I20" s="4">
        <v>42700</v>
      </c>
      <c r="J20" s="4">
        <v>1394770000</v>
      </c>
      <c r="K20" s="4">
        <f t="shared" si="1"/>
        <v>7167100000</v>
      </c>
      <c r="L20" s="4"/>
      <c r="M20" s="4"/>
      <c r="N20" s="4"/>
      <c r="O20" s="4"/>
      <c r="P20" s="4">
        <v>358500</v>
      </c>
      <c r="Q20" s="4">
        <v>470600</v>
      </c>
      <c r="R20" s="5">
        <v>6.0999999999999995E-3</v>
      </c>
      <c r="S20" s="4">
        <v>876905</v>
      </c>
      <c r="T20" s="4">
        <f t="shared" si="2"/>
        <v>1413637.5</v>
      </c>
      <c r="U20" s="4">
        <f t="shared" si="3"/>
        <v>689367</v>
      </c>
    </row>
    <row r="21" spans="1:21" x14ac:dyDescent="0.2">
      <c r="A21" s="16" t="s">
        <v>230</v>
      </c>
      <c r="B21" s="4">
        <v>51100</v>
      </c>
      <c r="C21" s="4">
        <v>20730</v>
      </c>
      <c r="D21" s="4">
        <v>30370</v>
      </c>
      <c r="E21" s="4">
        <v>993440000</v>
      </c>
      <c r="F21" s="4">
        <f t="shared" si="0"/>
        <v>-253999479252</v>
      </c>
      <c r="G21" s="4">
        <v>68000</v>
      </c>
      <c r="H21" s="4">
        <v>2400</v>
      </c>
      <c r="I21" s="4">
        <v>65600</v>
      </c>
      <c r="J21" s="4">
        <v>2153330000</v>
      </c>
      <c r="K21" s="4">
        <f t="shared" si="1"/>
        <v>5772330000</v>
      </c>
      <c r="L21" s="4"/>
      <c r="M21" s="4"/>
      <c r="N21" s="4"/>
      <c r="O21" s="4"/>
      <c r="P21" s="4">
        <v>390200</v>
      </c>
      <c r="Q21" s="4">
        <v>339500</v>
      </c>
      <c r="R21" s="5">
        <v>1.0800000000000001E-2</v>
      </c>
      <c r="S21" s="4">
        <v>789500</v>
      </c>
      <c r="T21" s="4">
        <f t="shared" si="2"/>
        <v>1169632</v>
      </c>
      <c r="U21" s="4">
        <f t="shared" si="3"/>
        <v>689367</v>
      </c>
    </row>
    <row r="22" spans="1:21" x14ac:dyDescent="0.2">
      <c r="A22" s="16" t="s">
        <v>229</v>
      </c>
      <c r="B22" s="4">
        <v>170900</v>
      </c>
      <c r="C22" s="4">
        <v>200200</v>
      </c>
      <c r="D22" s="4">
        <v>-29300</v>
      </c>
      <c r="E22" s="4">
        <v>-965990000</v>
      </c>
      <c r="F22" s="4">
        <f t="shared" si="0"/>
        <v>-254992919252</v>
      </c>
      <c r="K22" s="4">
        <f t="shared" si="1"/>
        <v>3619000000</v>
      </c>
      <c r="L22" s="4"/>
      <c r="M22" s="4"/>
      <c r="N22" s="4"/>
      <c r="O22" s="4"/>
      <c r="P22" s="4">
        <v>432300</v>
      </c>
      <c r="Q22" s="4">
        <v>1009600</v>
      </c>
      <c r="R22" s="5">
        <v>-6.0999999999999995E-3</v>
      </c>
      <c r="S22" s="4">
        <v>1527543</v>
      </c>
      <c r="T22" s="4">
        <f t="shared" si="2"/>
        <v>997392</v>
      </c>
      <c r="U22" s="4">
        <f t="shared" si="3"/>
        <v>689367</v>
      </c>
    </row>
    <row r="23" spans="1:21" x14ac:dyDescent="0.2">
      <c r="A23" s="16" t="s">
        <v>228</v>
      </c>
      <c r="B23" s="4">
        <v>6700</v>
      </c>
      <c r="C23" s="4">
        <v>28000</v>
      </c>
      <c r="D23" s="4">
        <v>-21300</v>
      </c>
      <c r="E23" s="4">
        <v>-696990000</v>
      </c>
      <c r="F23" s="4">
        <f t="shared" si="0"/>
        <v>-254026929252</v>
      </c>
      <c r="K23" s="4">
        <f t="shared" si="1"/>
        <v>3619000000</v>
      </c>
      <c r="L23" s="4"/>
      <c r="M23" s="4"/>
      <c r="N23" s="4"/>
      <c r="O23" s="4"/>
      <c r="P23" s="4">
        <v>227700</v>
      </c>
      <c r="Q23" s="4">
        <v>426600</v>
      </c>
      <c r="R23" s="5">
        <v>1.6000000000000001E-3</v>
      </c>
      <c r="S23" s="4">
        <v>689367</v>
      </c>
      <c r="T23" s="4">
        <f t="shared" si="2"/>
        <v>1685008.5</v>
      </c>
      <c r="U23" s="4">
        <f t="shared" si="3"/>
        <v>710032</v>
      </c>
    </row>
    <row r="24" spans="1:21" x14ac:dyDescent="0.2">
      <c r="A24" s="16" t="s">
        <v>222</v>
      </c>
      <c r="B24" s="4">
        <v>81400</v>
      </c>
      <c r="C24" s="4">
        <v>7080</v>
      </c>
      <c r="D24" s="4">
        <v>74320</v>
      </c>
      <c r="E24" s="4">
        <v>2444650000</v>
      </c>
      <c r="F24" s="4">
        <f t="shared" si="0"/>
        <v>-253329939252</v>
      </c>
      <c r="K24" s="4">
        <f t="shared" si="1"/>
        <v>3619000000</v>
      </c>
      <c r="L24" s="4"/>
      <c r="M24" s="4"/>
      <c r="N24" s="4"/>
      <c r="O24" s="4"/>
      <c r="P24" s="4">
        <v>435700</v>
      </c>
      <c r="Q24" s="4">
        <v>313200</v>
      </c>
      <c r="R24" s="5">
        <v>-3.0000000000000001E-3</v>
      </c>
      <c r="S24" s="4">
        <v>948771</v>
      </c>
      <c r="T24" s="4">
        <f t="shared" si="2"/>
        <v>1277916</v>
      </c>
      <c r="U24" s="4">
        <f t="shared" si="3"/>
        <v>710032</v>
      </c>
    </row>
    <row r="25" spans="1:21" x14ac:dyDescent="0.2">
      <c r="A25" s="16" t="s">
        <v>213</v>
      </c>
      <c r="B25" s="4">
        <v>68300</v>
      </c>
      <c r="C25" s="4">
        <v>41422</v>
      </c>
      <c r="D25" s="4">
        <v>26878</v>
      </c>
      <c r="E25" s="4">
        <v>883460000</v>
      </c>
      <c r="F25" s="4">
        <f t="shared" si="0"/>
        <v>-255774589252</v>
      </c>
      <c r="K25" s="4">
        <f t="shared" si="1"/>
        <v>3619000000</v>
      </c>
      <c r="L25" s="4"/>
      <c r="M25" s="4"/>
      <c r="N25" s="4"/>
      <c r="O25" s="4"/>
      <c r="P25" s="4">
        <v>254100</v>
      </c>
      <c r="Q25" s="4">
        <v>359400</v>
      </c>
      <c r="R25" s="5">
        <v>0</v>
      </c>
      <c r="S25" s="4">
        <v>710032</v>
      </c>
      <c r="T25" s="4">
        <f t="shared" si="2"/>
        <v>1483055.5</v>
      </c>
      <c r="U25" s="4">
        <f t="shared" si="3"/>
        <v>803253</v>
      </c>
    </row>
    <row r="26" spans="1:21" x14ac:dyDescent="0.2">
      <c r="A26" s="16" t="s">
        <v>212</v>
      </c>
      <c r="B26" s="4">
        <v>76300</v>
      </c>
      <c r="C26" s="4">
        <v>20300</v>
      </c>
      <c r="D26" s="4">
        <v>56000</v>
      </c>
      <c r="E26" s="4">
        <v>1834200000</v>
      </c>
      <c r="F26" s="4">
        <f t="shared" si="0"/>
        <v>-256658049252</v>
      </c>
      <c r="K26" s="4">
        <f>K27+J26</f>
        <v>3619000000</v>
      </c>
      <c r="L26" s="4"/>
      <c r="M26" s="4"/>
      <c r="N26" s="4"/>
      <c r="O26" s="4"/>
      <c r="P26" s="4">
        <v>268800</v>
      </c>
      <c r="Q26" s="4">
        <v>457400</v>
      </c>
      <c r="R26" s="5">
        <v>1.6000000000000001E-3</v>
      </c>
      <c r="S26" s="4">
        <v>803253</v>
      </c>
      <c r="T26" s="4">
        <f t="shared" si="2"/>
        <v>2344434</v>
      </c>
      <c r="U26" s="4">
        <f t="shared" si="3"/>
        <v>811721</v>
      </c>
    </row>
    <row r="27" spans="1:21" x14ac:dyDescent="0.2">
      <c r="A27" s="16" t="s">
        <v>211</v>
      </c>
      <c r="B27" s="4">
        <v>23000</v>
      </c>
      <c r="C27" s="4">
        <v>419400</v>
      </c>
      <c r="D27" s="4">
        <v>-396400</v>
      </c>
      <c r="E27" s="4">
        <v>-13024930000</v>
      </c>
      <c r="F27" s="4">
        <f t="shared" si="0"/>
        <v>-258492249252</v>
      </c>
      <c r="G27" s="4">
        <v>110000</v>
      </c>
      <c r="H27" s="4">
        <v>0</v>
      </c>
      <c r="I27" s="4">
        <v>110000</v>
      </c>
      <c r="J27" s="4">
        <v>3619000000</v>
      </c>
      <c r="K27" s="4">
        <f>J27+K29</f>
        <v>3619000000</v>
      </c>
      <c r="R27" s="5">
        <v>-1.3500000000000002E-2</v>
      </c>
      <c r="S27" s="4">
        <v>1538334</v>
      </c>
      <c r="T27" s="4">
        <f t="shared" si="2"/>
        <v>1291715</v>
      </c>
      <c r="U27" s="4">
        <f t="shared" si="3"/>
        <v>811721</v>
      </c>
    </row>
    <row r="28" spans="1:21" x14ac:dyDescent="0.2">
      <c r="A28" s="16" t="s">
        <v>210</v>
      </c>
      <c r="B28" s="4">
        <v>36200</v>
      </c>
      <c r="C28" s="4">
        <v>269</v>
      </c>
      <c r="D28" s="4">
        <v>35931</v>
      </c>
      <c r="E28" s="4">
        <v>1208190000</v>
      </c>
      <c r="F28" s="4">
        <f t="shared" si="0"/>
        <v>-245467319252</v>
      </c>
      <c r="L28" s="4"/>
      <c r="M28" s="4"/>
      <c r="N28" s="4"/>
      <c r="O28" s="4"/>
      <c r="P28" s="4">
        <v>230000</v>
      </c>
      <c r="Q28" s="4">
        <v>599800</v>
      </c>
      <c r="R28" s="5">
        <v>-1.1899999999999999E-2</v>
      </c>
      <c r="S28" s="4">
        <v>902267</v>
      </c>
      <c r="T28" s="4">
        <f t="shared" si="2"/>
        <v>1654134</v>
      </c>
      <c r="U28" s="4">
        <f t="shared" si="3"/>
        <v>811721</v>
      </c>
    </row>
    <row r="29" spans="1:21" x14ac:dyDescent="0.2">
      <c r="A29" s="16" t="s">
        <v>209</v>
      </c>
      <c r="B29" s="4">
        <v>118600</v>
      </c>
      <c r="C29" s="4">
        <v>167050</v>
      </c>
      <c r="D29" s="4">
        <v>-48450</v>
      </c>
      <c r="E29" s="4">
        <v>-1636500000</v>
      </c>
      <c r="F29" s="4">
        <f t="shared" si="0"/>
        <v>-246675509252</v>
      </c>
      <c r="K29">
        <f>J29</f>
        <v>0</v>
      </c>
      <c r="R29" s="5">
        <v>-1.46E-2</v>
      </c>
      <c r="S29" s="4">
        <v>1919958</v>
      </c>
      <c r="T29" s="4">
        <f t="shared" si="2"/>
        <v>1519684.5</v>
      </c>
      <c r="U29" s="4">
        <f t="shared" si="3"/>
        <v>811721</v>
      </c>
    </row>
    <row r="30" spans="1:21" x14ac:dyDescent="0.2">
      <c r="A30" s="16" t="s">
        <v>208</v>
      </c>
      <c r="B30" s="4">
        <v>9000</v>
      </c>
      <c r="C30" s="4">
        <v>96000</v>
      </c>
      <c r="D30" s="4">
        <v>-87000</v>
      </c>
      <c r="E30" s="4">
        <v>-2953860000</v>
      </c>
      <c r="F30" s="4">
        <f t="shared" si="0"/>
        <v>-245039009252</v>
      </c>
      <c r="R30" s="5">
        <v>1.04E-2</v>
      </c>
      <c r="S30" s="4">
        <v>2037775</v>
      </c>
      <c r="T30" s="4">
        <f t="shared" si="2"/>
        <v>1067850.5</v>
      </c>
      <c r="U30" s="4">
        <f t="shared" si="3"/>
        <v>811721</v>
      </c>
    </row>
    <row r="31" spans="1:21" x14ac:dyDescent="0.2">
      <c r="A31" s="16" t="s">
        <v>207</v>
      </c>
      <c r="B31" s="4">
        <v>4900</v>
      </c>
      <c r="C31" s="4">
        <v>54400</v>
      </c>
      <c r="D31" s="4">
        <v>-49500</v>
      </c>
      <c r="E31" s="4">
        <v>-1659380000</v>
      </c>
      <c r="F31" s="4">
        <f t="shared" si="0"/>
        <v>-242085149252</v>
      </c>
      <c r="R31" s="5">
        <v>1.5E-3</v>
      </c>
      <c r="S31" s="4">
        <v>811721</v>
      </c>
      <c r="T31" s="4">
        <f t="shared" si="2"/>
        <v>1125855.5</v>
      </c>
      <c r="U31" s="4">
        <f t="shared" si="3"/>
        <v>1305417</v>
      </c>
    </row>
    <row r="32" spans="1:21" x14ac:dyDescent="0.2">
      <c r="A32" s="16" t="s">
        <v>206</v>
      </c>
      <c r="B32" s="4">
        <v>19500</v>
      </c>
      <c r="C32" s="4">
        <v>26080</v>
      </c>
      <c r="D32" s="4">
        <v>-6580</v>
      </c>
      <c r="E32" s="4">
        <v>-222650000</v>
      </c>
      <c r="F32" s="4">
        <f t="shared" si="0"/>
        <v>-240425769252</v>
      </c>
      <c r="R32" s="5">
        <v>3.0000000000000001E-3</v>
      </c>
      <c r="S32" s="4">
        <v>1305417</v>
      </c>
      <c r="T32" s="4">
        <f t="shared" si="2"/>
        <v>2423978</v>
      </c>
      <c r="U32" s="4">
        <f t="shared" si="3"/>
        <v>1681163</v>
      </c>
    </row>
    <row r="33" spans="1:21" x14ac:dyDescent="0.2">
      <c r="A33" s="16" t="s">
        <v>205</v>
      </c>
      <c r="B33" s="4">
        <v>29738</v>
      </c>
      <c r="C33" s="4">
        <v>25500</v>
      </c>
      <c r="D33" s="4">
        <v>4238</v>
      </c>
      <c r="E33" s="4">
        <v>145230000</v>
      </c>
      <c r="F33" s="4">
        <f t="shared" si="0"/>
        <v>-240203119252</v>
      </c>
      <c r="R33" s="5">
        <v>-1.1699999999999999E-2</v>
      </c>
      <c r="S33" s="4">
        <v>2421246</v>
      </c>
      <c r="T33" s="4">
        <f t="shared" si="2"/>
        <v>2280051.5</v>
      </c>
      <c r="U33" s="4">
        <f t="shared" si="3"/>
        <v>1388310</v>
      </c>
    </row>
    <row r="34" spans="1:21" x14ac:dyDescent="0.2">
      <c r="A34" s="16" t="s">
        <v>204</v>
      </c>
      <c r="B34" s="4">
        <v>4700</v>
      </c>
      <c r="C34" s="4">
        <v>22220</v>
      </c>
      <c r="D34" s="4">
        <v>-17520</v>
      </c>
      <c r="E34" s="4">
        <v>-593310000</v>
      </c>
      <c r="F34" s="4">
        <f t="shared" si="0"/>
        <v>-240348349252</v>
      </c>
      <c r="R34" s="5">
        <v>1.2E-2</v>
      </c>
      <c r="S34" s="4">
        <v>1845800</v>
      </c>
      <c r="T34" s="4">
        <f t="shared" si="2"/>
        <v>1925659.5</v>
      </c>
      <c r="U34" s="4">
        <f t="shared" si="3"/>
        <v>1001594</v>
      </c>
    </row>
    <row r="35" spans="1:21" x14ac:dyDescent="0.2">
      <c r="A35" s="16" t="s">
        <v>203</v>
      </c>
      <c r="B35" s="4">
        <v>400</v>
      </c>
      <c r="C35" s="4">
        <v>590860</v>
      </c>
      <c r="D35" s="4">
        <v>-590460</v>
      </c>
      <c r="E35" s="4">
        <v>-19869890000</v>
      </c>
      <c r="F35" s="4">
        <f t="shared" si="0"/>
        <v>-239755039252</v>
      </c>
      <c r="R35" s="5">
        <v>-1.1699999999999999E-2</v>
      </c>
      <c r="S35" s="4">
        <v>2162858</v>
      </c>
      <c r="T35" s="4">
        <f t="shared" si="2"/>
        <v>2154341</v>
      </c>
      <c r="U35" s="4">
        <f t="shared" si="3"/>
        <v>1001594</v>
      </c>
    </row>
    <row r="36" spans="1:21" x14ac:dyDescent="0.2">
      <c r="A36" s="16" t="s">
        <v>202</v>
      </c>
      <c r="B36" s="4">
        <v>15715</v>
      </c>
      <c r="C36" s="4">
        <v>4560</v>
      </c>
      <c r="D36" s="4">
        <v>11155</v>
      </c>
      <c r="E36" s="4">
        <v>377160000</v>
      </c>
      <c r="F36" s="4">
        <f t="shared" si="0"/>
        <v>-219885149252</v>
      </c>
      <c r="R36" s="5">
        <v>2.41E-2</v>
      </c>
      <c r="S36" s="4">
        <v>3150534</v>
      </c>
      <c r="T36" s="4">
        <f t="shared" si="2"/>
        <v>1794333.5</v>
      </c>
      <c r="U36" s="4">
        <f t="shared" si="3"/>
        <v>946294</v>
      </c>
    </row>
    <row r="37" spans="1:21" x14ac:dyDescent="0.2">
      <c r="A37" s="16" t="s">
        <v>201</v>
      </c>
      <c r="B37" s="4">
        <v>133800</v>
      </c>
      <c r="C37" s="4">
        <v>27100</v>
      </c>
      <c r="D37" s="4">
        <v>106700</v>
      </c>
      <c r="E37" s="4">
        <v>3532050000</v>
      </c>
      <c r="F37" s="4">
        <f t="shared" si="0"/>
        <v>-220262309252</v>
      </c>
      <c r="R37" s="5">
        <v>7.6E-3</v>
      </c>
      <c r="S37" s="4">
        <v>1681163</v>
      </c>
      <c r="T37" s="4">
        <f t="shared" si="2"/>
        <v>2141663.5</v>
      </c>
      <c r="U37" s="4">
        <f t="shared" si="3"/>
        <v>946294</v>
      </c>
    </row>
    <row r="38" spans="1:21" x14ac:dyDescent="0.2">
      <c r="A38" s="16" t="s">
        <v>200</v>
      </c>
      <c r="B38" s="4">
        <v>361900</v>
      </c>
      <c r="C38" s="4">
        <v>37200</v>
      </c>
      <c r="D38" s="4">
        <v>324700</v>
      </c>
      <c r="E38" s="4">
        <v>10708860000</v>
      </c>
      <c r="F38" s="4">
        <f t="shared" si="0"/>
        <v>-223794359252</v>
      </c>
      <c r="R38" s="5">
        <v>1.0800000000000001E-2</v>
      </c>
      <c r="S38" s="4">
        <v>1388310</v>
      </c>
      <c r="T38" s="4">
        <f t="shared" si="2"/>
        <v>2385661</v>
      </c>
      <c r="U38" s="4">
        <f t="shared" si="3"/>
        <v>946294</v>
      </c>
    </row>
    <row r="39" spans="1:21" x14ac:dyDescent="0.2">
      <c r="A39" s="16" t="s">
        <v>199</v>
      </c>
      <c r="B39" s="4">
        <v>500</v>
      </c>
      <c r="C39" s="4">
        <v>4530</v>
      </c>
      <c r="D39" s="4">
        <v>-4030</v>
      </c>
      <c r="E39" s="4">
        <v>-130840000</v>
      </c>
      <c r="F39" s="4">
        <f t="shared" si="0"/>
        <v>-234503219252</v>
      </c>
      <c r="R39" s="5">
        <v>9.300000000000001E-3</v>
      </c>
      <c r="S39" s="4">
        <v>1001594</v>
      </c>
      <c r="T39" s="4">
        <f t="shared" si="2"/>
        <v>1852870</v>
      </c>
      <c r="U39" s="4">
        <f t="shared" si="3"/>
        <v>946294</v>
      </c>
    </row>
    <row r="40" spans="1:21" x14ac:dyDescent="0.2">
      <c r="A40" s="16" t="s">
        <v>198</v>
      </c>
      <c r="B40" s="4">
        <v>5000</v>
      </c>
      <c r="C40" s="4">
        <v>3500</v>
      </c>
      <c r="D40" s="4">
        <v>1500</v>
      </c>
      <c r="E40" s="4">
        <v>47900000</v>
      </c>
      <c r="F40" s="4">
        <f t="shared" si="0"/>
        <v>-234372379252</v>
      </c>
      <c r="R40" s="5">
        <v>-1.0700000000000001E-2</v>
      </c>
      <c r="S40" s="4">
        <v>1323980</v>
      </c>
      <c r="T40" s="4">
        <f t="shared" si="2"/>
        <v>1183523.5</v>
      </c>
      <c r="U40" s="4">
        <f t="shared" si="3"/>
        <v>946294</v>
      </c>
    </row>
    <row r="41" spans="1:21" x14ac:dyDescent="0.2">
      <c r="A41" s="16" t="s">
        <v>197</v>
      </c>
      <c r="B41" s="4">
        <v>18900</v>
      </c>
      <c r="C41" s="4">
        <v>1100</v>
      </c>
      <c r="D41" s="4">
        <v>17800</v>
      </c>
      <c r="E41" s="4">
        <v>583970000</v>
      </c>
      <c r="F41" s="4">
        <f t="shared" si="0"/>
        <v>-234420279252</v>
      </c>
      <c r="R41" s="5">
        <v>-4.5000000000000005E-3</v>
      </c>
      <c r="S41" s="4">
        <v>946294</v>
      </c>
      <c r="T41" s="4">
        <f t="shared" si="2"/>
        <v>2317723</v>
      </c>
      <c r="U41" s="4">
        <f t="shared" si="3"/>
        <v>1158148</v>
      </c>
    </row>
    <row r="42" spans="1:21" x14ac:dyDescent="0.2">
      <c r="A42" s="16" t="s">
        <v>196</v>
      </c>
      <c r="B42" s="4">
        <v>35402</v>
      </c>
      <c r="C42" s="4">
        <v>2400</v>
      </c>
      <c r="D42" s="4">
        <v>33002</v>
      </c>
      <c r="E42" s="4">
        <v>1063210000</v>
      </c>
      <c r="F42" s="4">
        <f t="shared" si="0"/>
        <v>-235004249252</v>
      </c>
      <c r="R42" s="5">
        <v>9.300000000000001E-3</v>
      </c>
      <c r="S42" s="4">
        <v>2426710</v>
      </c>
      <c r="T42" s="4">
        <f t="shared" si="2"/>
        <v>2745685</v>
      </c>
      <c r="U42" s="4">
        <f t="shared" si="3"/>
        <v>1158148</v>
      </c>
    </row>
    <row r="43" spans="1:21" x14ac:dyDescent="0.2">
      <c r="A43" s="16" t="s">
        <v>195</v>
      </c>
      <c r="B43" s="4">
        <v>900</v>
      </c>
      <c r="C43" s="4">
        <v>9200</v>
      </c>
      <c r="D43" s="4">
        <v>-8300</v>
      </c>
      <c r="E43" s="4">
        <v>-280550000</v>
      </c>
      <c r="F43" s="4">
        <f t="shared" si="0"/>
        <v>-236067459252</v>
      </c>
      <c r="R43" s="5">
        <v>-3.1200000000000002E-2</v>
      </c>
      <c r="S43" s="4">
        <v>2714303</v>
      </c>
      <c r="T43" s="4">
        <f t="shared" si="2"/>
        <v>2225956</v>
      </c>
      <c r="U43" s="4">
        <f t="shared" si="3"/>
        <v>1158148</v>
      </c>
    </row>
    <row r="44" spans="1:21" x14ac:dyDescent="0.2">
      <c r="A44" s="16" t="s">
        <v>194</v>
      </c>
      <c r="B44" s="4">
        <v>6600</v>
      </c>
      <c r="C44" s="4">
        <v>47400</v>
      </c>
      <c r="D44" s="4">
        <v>-40800</v>
      </c>
      <c r="E44" s="4">
        <v>-1367420000</v>
      </c>
      <c r="F44" s="4">
        <f t="shared" si="0"/>
        <v>-235786909252</v>
      </c>
      <c r="R44" s="5">
        <v>4.5000000000000005E-3</v>
      </c>
      <c r="S44" s="4">
        <v>1688461</v>
      </c>
      <c r="T44" s="4">
        <f t="shared" si="2"/>
        <v>1907044.5</v>
      </c>
      <c r="U44" s="4">
        <f t="shared" si="3"/>
        <v>1158148</v>
      </c>
    </row>
    <row r="45" spans="1:21" x14ac:dyDescent="0.2">
      <c r="A45" s="16" t="s">
        <v>193</v>
      </c>
      <c r="B45" s="4">
        <v>7308</v>
      </c>
      <c r="C45" s="4">
        <v>0</v>
      </c>
      <c r="D45" s="4">
        <v>7308</v>
      </c>
      <c r="E45" s="4">
        <v>242260000</v>
      </c>
      <c r="F45" s="4">
        <f t="shared" si="0"/>
        <v>-234419489252</v>
      </c>
      <c r="R45" s="5">
        <v>1.52E-2</v>
      </c>
      <c r="S45" s="4">
        <v>1158148</v>
      </c>
      <c r="T45" s="4">
        <f t="shared" si="2"/>
        <v>2885105</v>
      </c>
      <c r="U45" s="4">
        <f t="shared" si="3"/>
        <v>1420753</v>
      </c>
    </row>
    <row r="46" spans="1:21" x14ac:dyDescent="0.2">
      <c r="A46" s="16" t="s">
        <v>192</v>
      </c>
      <c r="B46" s="4">
        <v>2000</v>
      </c>
      <c r="C46" s="4">
        <v>42700</v>
      </c>
      <c r="D46" s="4">
        <v>-40700</v>
      </c>
      <c r="E46" s="4">
        <v>-1335790000</v>
      </c>
      <c r="F46" s="4">
        <f t="shared" si="0"/>
        <v>-234661749252</v>
      </c>
      <c r="R46" s="5">
        <v>-3.0000000000000001E-3</v>
      </c>
      <c r="S46" s="4">
        <v>1907504</v>
      </c>
      <c r="T46" s="4">
        <f t="shared" si="2"/>
        <v>2173360</v>
      </c>
      <c r="U46" s="4">
        <f t="shared" si="3"/>
        <v>1420753</v>
      </c>
    </row>
    <row r="47" spans="1:21" x14ac:dyDescent="0.2">
      <c r="A47" s="16" t="s">
        <v>191</v>
      </c>
      <c r="B47" s="4">
        <v>44300</v>
      </c>
      <c r="C47" s="4">
        <v>46100</v>
      </c>
      <c r="D47" s="4">
        <v>-1800</v>
      </c>
      <c r="E47" s="4">
        <v>-34500000</v>
      </c>
      <c r="F47" s="4">
        <f t="shared" si="0"/>
        <v>-233325959252</v>
      </c>
      <c r="R47" s="5">
        <v>-2.6499999999999999E-2</v>
      </c>
      <c r="S47" s="4">
        <v>2895017</v>
      </c>
      <c r="T47" s="4">
        <f t="shared" si="2"/>
        <v>3905850.5</v>
      </c>
      <c r="U47" s="4">
        <f t="shared" si="3"/>
        <v>1420753</v>
      </c>
    </row>
    <row r="48" spans="1:21" x14ac:dyDescent="0.2">
      <c r="A48" s="16" t="s">
        <v>190</v>
      </c>
      <c r="B48" s="4">
        <v>21900</v>
      </c>
      <c r="C48" s="4">
        <v>33300</v>
      </c>
      <c r="D48" s="4">
        <v>-11400</v>
      </c>
      <c r="E48" s="4">
        <v>-386010000</v>
      </c>
      <c r="F48" s="4">
        <f t="shared" si="0"/>
        <v>-233291459252</v>
      </c>
      <c r="R48" s="5">
        <v>3.3599999999999998E-2</v>
      </c>
      <c r="S48" s="4">
        <v>3769728</v>
      </c>
      <c r="T48" s="4">
        <f t="shared" si="2"/>
        <v>2418889</v>
      </c>
      <c r="U48" s="4">
        <f t="shared" si="3"/>
        <v>1420753</v>
      </c>
    </row>
    <row r="49" spans="1:21" x14ac:dyDescent="0.2">
      <c r="A49" s="16" t="s">
        <v>189</v>
      </c>
      <c r="B49" s="4">
        <v>19200</v>
      </c>
      <c r="C49" s="4">
        <v>118400</v>
      </c>
      <c r="D49" s="4">
        <v>-99200</v>
      </c>
      <c r="E49" s="4">
        <v>-3255760000</v>
      </c>
      <c r="F49" s="4">
        <f t="shared" si="0"/>
        <v>-232905449252</v>
      </c>
      <c r="R49" s="5">
        <v>7.7000000000000002E-3</v>
      </c>
      <c r="S49" s="4">
        <v>2381760</v>
      </c>
      <c r="T49" s="4">
        <f t="shared" si="2"/>
        <v>1828217.5</v>
      </c>
      <c r="U49" s="4">
        <f t="shared" si="3"/>
        <v>1420753</v>
      </c>
    </row>
    <row r="50" spans="1:21" x14ac:dyDescent="0.2">
      <c r="A50" s="16" t="s">
        <v>188</v>
      </c>
      <c r="B50" s="4">
        <v>12300</v>
      </c>
      <c r="C50" s="4">
        <v>37000</v>
      </c>
      <c r="D50" s="4">
        <v>-24700</v>
      </c>
      <c r="E50" s="4">
        <v>-800620000</v>
      </c>
      <c r="F50" s="4">
        <f t="shared" si="0"/>
        <v>-229649689252</v>
      </c>
      <c r="R50" s="5">
        <v>1.41E-2</v>
      </c>
      <c r="S50" s="4">
        <v>1420753</v>
      </c>
      <c r="T50" s="4">
        <f t="shared" si="2"/>
        <v>3020248</v>
      </c>
      <c r="U50" s="4">
        <f t="shared" si="3"/>
        <v>2208736</v>
      </c>
    </row>
    <row r="51" spans="1:21" x14ac:dyDescent="0.2">
      <c r="A51" s="16" t="s">
        <v>187</v>
      </c>
      <c r="B51" s="4">
        <v>9900</v>
      </c>
      <c r="C51" s="4">
        <v>52400</v>
      </c>
      <c r="D51" s="4">
        <v>-42500</v>
      </c>
      <c r="E51" s="4">
        <v>-1377270000</v>
      </c>
      <c r="F51" s="4">
        <f t="shared" si="0"/>
        <v>-228849069252</v>
      </c>
      <c r="R51" s="5">
        <v>-6.0999999999999995E-3</v>
      </c>
      <c r="S51" s="4">
        <v>2208736</v>
      </c>
      <c r="T51" s="4">
        <f t="shared" si="2"/>
        <v>2052047.5</v>
      </c>
      <c r="U51" s="4">
        <f t="shared" si="3"/>
        <v>1451703</v>
      </c>
    </row>
    <row r="52" spans="1:21" x14ac:dyDescent="0.2">
      <c r="A52" s="16" t="s">
        <v>186</v>
      </c>
      <c r="B52" s="4">
        <v>42101</v>
      </c>
      <c r="C52" s="4">
        <v>533500</v>
      </c>
      <c r="D52" s="4">
        <v>-491399</v>
      </c>
      <c r="E52" s="4">
        <v>-15953820000</v>
      </c>
      <c r="F52" s="4">
        <f t="shared" si="0"/>
        <v>-227471799252</v>
      </c>
      <c r="R52" s="5">
        <v>-1.67E-2</v>
      </c>
      <c r="S52" s="4">
        <v>2777067</v>
      </c>
      <c r="T52" s="4">
        <f t="shared" si="2"/>
        <v>2828958</v>
      </c>
      <c r="U52" s="4">
        <f t="shared" si="3"/>
        <v>1451703</v>
      </c>
    </row>
    <row r="53" spans="1:21" x14ac:dyDescent="0.2">
      <c r="A53" s="16" t="s">
        <v>185</v>
      </c>
      <c r="B53" s="4">
        <v>48200</v>
      </c>
      <c r="C53" s="4">
        <v>26900</v>
      </c>
      <c r="D53" s="4">
        <v>21300</v>
      </c>
      <c r="E53" s="4">
        <v>704260000</v>
      </c>
      <c r="F53" s="4">
        <f t="shared" si="0"/>
        <v>-211517979252</v>
      </c>
      <c r="R53" s="5">
        <v>0</v>
      </c>
      <c r="S53" s="4">
        <v>2763451</v>
      </c>
      <c r="T53" s="4">
        <f t="shared" si="2"/>
        <v>4062238</v>
      </c>
      <c r="U53" s="4">
        <f t="shared" si="3"/>
        <v>1451703</v>
      </c>
    </row>
    <row r="54" spans="1:21" x14ac:dyDescent="0.2">
      <c r="A54" s="16" t="s">
        <v>184</v>
      </c>
      <c r="B54" s="4">
        <v>54416</v>
      </c>
      <c r="C54" s="4">
        <v>26700</v>
      </c>
      <c r="D54" s="4">
        <v>27716</v>
      </c>
      <c r="E54" s="4">
        <v>874310000</v>
      </c>
      <c r="F54" s="4">
        <f t="shared" si="0"/>
        <v>-212222239252</v>
      </c>
      <c r="R54" s="5">
        <v>4.7899999999999998E-2</v>
      </c>
      <c r="S54" s="4">
        <v>2655941</v>
      </c>
      <c r="T54" s="4">
        <f t="shared" si="2"/>
        <v>4131671</v>
      </c>
      <c r="U54" s="4">
        <f t="shared" si="3"/>
        <v>1451703</v>
      </c>
    </row>
    <row r="55" spans="1:21" x14ac:dyDescent="0.2">
      <c r="A55" s="16" t="s">
        <v>183</v>
      </c>
      <c r="B55" s="4">
        <v>31900</v>
      </c>
      <c r="C55" s="4">
        <v>161000</v>
      </c>
      <c r="D55" s="4">
        <v>-129100</v>
      </c>
      <c r="E55" s="4">
        <v>-4148200000</v>
      </c>
      <c r="F55" s="4">
        <f t="shared" si="0"/>
        <v>-213096549252</v>
      </c>
      <c r="R55" s="5">
        <v>-1.41E-2</v>
      </c>
      <c r="S55" s="4">
        <v>3862706</v>
      </c>
      <c r="T55" s="4">
        <f t="shared" si="2"/>
        <v>2360366.5</v>
      </c>
      <c r="U55" s="4">
        <f t="shared" si="3"/>
        <v>1451703</v>
      </c>
    </row>
    <row r="56" spans="1:21" x14ac:dyDescent="0.2">
      <c r="A56" s="16" t="s">
        <v>182</v>
      </c>
      <c r="B56" s="4">
        <v>105100</v>
      </c>
      <c r="C56" s="4">
        <v>165800</v>
      </c>
      <c r="D56" s="4">
        <v>-60700</v>
      </c>
      <c r="E56" s="4">
        <v>-1920910000</v>
      </c>
      <c r="F56" s="4">
        <f t="shared" si="0"/>
        <v>-208948349252</v>
      </c>
      <c r="R56" s="5">
        <v>6.4000000000000003E-3</v>
      </c>
      <c r="S56" s="4">
        <v>1451703</v>
      </c>
      <c r="T56" s="4">
        <f t="shared" si="2"/>
        <v>2954147</v>
      </c>
      <c r="U56" s="4">
        <f t="shared" si="3"/>
        <v>1327028</v>
      </c>
    </row>
    <row r="57" spans="1:21" x14ac:dyDescent="0.2">
      <c r="A57" s="16" t="s">
        <v>181</v>
      </c>
      <c r="B57" s="4">
        <v>100205</v>
      </c>
      <c r="C57" s="4">
        <v>754300</v>
      </c>
      <c r="D57" s="4">
        <v>-654095</v>
      </c>
      <c r="E57" s="4">
        <v>-20817090000</v>
      </c>
      <c r="F57" s="4">
        <f t="shared" si="0"/>
        <v>-207027439252</v>
      </c>
      <c r="R57" s="5">
        <v>2.4399999999999998E-2</v>
      </c>
      <c r="S57" s="4">
        <v>4041973</v>
      </c>
      <c r="T57" s="4">
        <f t="shared" si="2"/>
        <v>2533156.5</v>
      </c>
      <c r="U57" s="4">
        <f t="shared" si="3"/>
        <v>1327028</v>
      </c>
    </row>
    <row r="58" spans="1:21" x14ac:dyDescent="0.2">
      <c r="A58" s="16" t="s">
        <v>180</v>
      </c>
      <c r="B58" s="4">
        <v>105300</v>
      </c>
      <c r="C58" s="4">
        <v>31500</v>
      </c>
      <c r="D58" s="4">
        <v>73800</v>
      </c>
      <c r="E58" s="4">
        <v>2236052393</v>
      </c>
      <c r="F58" s="4">
        <f t="shared" si="0"/>
        <v>-186210349252</v>
      </c>
      <c r="R58" s="5">
        <v>6.9400000000000003E-2</v>
      </c>
      <c r="S58" s="4">
        <v>2456018</v>
      </c>
      <c r="T58" s="4">
        <f t="shared" si="2"/>
        <v>2388095.5</v>
      </c>
      <c r="U58" s="4">
        <f t="shared" si="3"/>
        <v>1327028</v>
      </c>
    </row>
    <row r="59" spans="1:21" x14ac:dyDescent="0.2">
      <c r="A59" s="16" t="s">
        <v>179</v>
      </c>
      <c r="B59" s="4">
        <v>422225</v>
      </c>
      <c r="C59" s="4">
        <v>1003500</v>
      </c>
      <c r="D59" s="4">
        <v>-581275</v>
      </c>
      <c r="E59" s="4">
        <v>-16733550000</v>
      </c>
      <c r="F59" s="4">
        <f t="shared" si="0"/>
        <v>-188446401645</v>
      </c>
      <c r="R59" s="5">
        <v>1.5900000000000001E-2</v>
      </c>
      <c r="S59" s="4">
        <v>2235682</v>
      </c>
      <c r="T59" s="4">
        <f t="shared" si="2"/>
        <v>5437095.5</v>
      </c>
      <c r="U59" s="4">
        <f t="shared" si="3"/>
        <v>1327028</v>
      </c>
    </row>
    <row r="60" spans="1:21" x14ac:dyDescent="0.2">
      <c r="A60" s="16" t="s">
        <v>178</v>
      </c>
      <c r="B60" s="4">
        <v>262225</v>
      </c>
      <c r="C60" s="4">
        <v>1042500</v>
      </c>
      <c r="D60" s="4">
        <v>-780275</v>
      </c>
      <c r="E60" s="4">
        <v>-22676940000</v>
      </c>
      <c r="F60" s="4">
        <f t="shared" si="0"/>
        <v>-171712851645</v>
      </c>
      <c r="R60" s="5">
        <v>-6.88E-2</v>
      </c>
      <c r="S60" s="4">
        <v>3831760</v>
      </c>
      <c r="T60" s="4">
        <f t="shared" si="2"/>
        <v>2616079</v>
      </c>
      <c r="U60" s="4">
        <f t="shared" si="3"/>
        <v>1327028</v>
      </c>
    </row>
    <row r="61" spans="1:21" x14ac:dyDescent="0.2">
      <c r="A61" s="16" t="s">
        <v>177</v>
      </c>
      <c r="B61" s="4">
        <v>64200</v>
      </c>
      <c r="C61" s="4">
        <v>37500</v>
      </c>
      <c r="D61" s="4">
        <v>26700</v>
      </c>
      <c r="E61" s="4">
        <v>832658355</v>
      </c>
      <c r="F61" s="4">
        <f t="shared" si="0"/>
        <v>-149035911645</v>
      </c>
      <c r="R61" s="5">
        <v>-4.3799999999999999E-2</v>
      </c>
      <c r="S61" s="4">
        <v>1327028</v>
      </c>
      <c r="T61" s="4">
        <f t="shared" si="2"/>
        <v>4869018.5</v>
      </c>
      <c r="U61" s="4">
        <f t="shared" si="3"/>
        <v>1866321</v>
      </c>
    </row>
    <row r="62" spans="1:21" x14ac:dyDescent="0.2">
      <c r="A62" s="16" t="s">
        <v>176</v>
      </c>
      <c r="B62" s="4">
        <v>214845</v>
      </c>
      <c r="C62" s="4">
        <v>1035700</v>
      </c>
      <c r="D62" s="4">
        <v>-820855</v>
      </c>
      <c r="E62" s="4">
        <v>-25805680000</v>
      </c>
      <c r="F62" s="4">
        <f t="shared" si="0"/>
        <v>-149868570000</v>
      </c>
      <c r="R62" s="5">
        <v>9.4999999999999998E-3</v>
      </c>
      <c r="S62" s="4">
        <v>2894465</v>
      </c>
      <c r="T62" s="4">
        <f t="shared" si="2"/>
        <v>4740370</v>
      </c>
      <c r="U62" s="4">
        <f t="shared" si="3"/>
        <v>1866321</v>
      </c>
    </row>
    <row r="63" spans="1:21" x14ac:dyDescent="0.2">
      <c r="A63" s="16" t="s">
        <v>175</v>
      </c>
      <c r="B63" s="4">
        <v>319000</v>
      </c>
      <c r="C63" s="4">
        <v>468000</v>
      </c>
      <c r="D63" s="4">
        <v>-149000</v>
      </c>
      <c r="E63" s="4">
        <v>-4641640000</v>
      </c>
      <c r="F63" s="4">
        <f t="shared" si="0"/>
        <v>-124062890000</v>
      </c>
      <c r="R63" s="5">
        <v>-6.2300000000000001E-2</v>
      </c>
      <c r="S63" s="4">
        <v>5468535</v>
      </c>
      <c r="T63" s="4">
        <f t="shared" si="2"/>
        <v>3674701.5</v>
      </c>
      <c r="U63" s="4">
        <f t="shared" si="3"/>
        <v>1866321</v>
      </c>
    </row>
    <row r="64" spans="1:21" x14ac:dyDescent="0.2">
      <c r="A64" s="16" t="s">
        <v>174</v>
      </c>
      <c r="B64" s="4">
        <v>92640</v>
      </c>
      <c r="C64" s="4">
        <v>1468700</v>
      </c>
      <c r="D64" s="4">
        <v>-1376060</v>
      </c>
      <c r="E64" s="4">
        <v>-47081000000</v>
      </c>
      <c r="F64" s="4">
        <f t="shared" si="0"/>
        <v>-119421250000</v>
      </c>
      <c r="R64" s="5">
        <v>-3.1600000000000003E-2</v>
      </c>
      <c r="S64" s="4">
        <v>4400636</v>
      </c>
      <c r="T64" s="4">
        <f t="shared" si="2"/>
        <v>3459505</v>
      </c>
      <c r="U64" s="4">
        <f t="shared" si="3"/>
        <v>1866321</v>
      </c>
    </row>
    <row r="65" spans="1:21" x14ac:dyDescent="0.2">
      <c r="A65" s="16" t="s">
        <v>173</v>
      </c>
      <c r="B65" s="4">
        <v>4320</v>
      </c>
      <c r="C65" s="4">
        <v>468700</v>
      </c>
      <c r="D65" s="4">
        <v>-464380</v>
      </c>
      <c r="E65" s="4">
        <v>-16054730000</v>
      </c>
      <c r="F65" s="4">
        <f t="shared" si="0"/>
        <v>-72340250000</v>
      </c>
      <c r="R65" s="5">
        <v>-1.2699999999999999E-2</v>
      </c>
      <c r="S65" s="4">
        <v>3269030</v>
      </c>
      <c r="T65" s="4">
        <f t="shared" si="2"/>
        <v>3113968</v>
      </c>
      <c r="U65" s="4">
        <f t="shared" si="3"/>
        <v>1866321</v>
      </c>
    </row>
    <row r="66" spans="1:21" x14ac:dyDescent="0.2">
      <c r="A66" s="16" t="s">
        <v>172</v>
      </c>
      <c r="B66" s="4">
        <v>57000</v>
      </c>
      <c r="C66" s="4">
        <v>125700</v>
      </c>
      <c r="D66" s="4">
        <v>-68700</v>
      </c>
      <c r="E66" s="4">
        <v>-2465520000</v>
      </c>
      <c r="F66" s="4">
        <f t="shared" si="0"/>
        <v>-56285520000</v>
      </c>
      <c r="R66" s="5">
        <v>-2.8900000000000002E-2</v>
      </c>
      <c r="S66" s="4">
        <v>1866321</v>
      </c>
      <c r="T66" s="4">
        <f t="shared" si="2"/>
        <v>3675053</v>
      </c>
      <c r="U66" s="4">
        <f t="shared" si="3"/>
        <v>2540509</v>
      </c>
    </row>
    <row r="67" spans="1:21" x14ac:dyDescent="0.2">
      <c r="A67" s="16" t="s">
        <v>171</v>
      </c>
      <c r="B67" s="4">
        <v>37105</v>
      </c>
      <c r="C67" s="4">
        <v>167400</v>
      </c>
      <c r="D67" s="4">
        <v>-130295</v>
      </c>
      <c r="E67" s="4">
        <v>-4620900000</v>
      </c>
      <c r="F67" s="4">
        <f t="shared" si="0"/>
        <v>-53820000000</v>
      </c>
      <c r="R67" s="5">
        <v>1.6899999999999998E-2</v>
      </c>
      <c r="S67" s="4">
        <v>2610295</v>
      </c>
      <c r="T67" s="4">
        <f t="shared" si="2"/>
        <v>3273145.5</v>
      </c>
      <c r="U67" s="4">
        <f t="shared" si="3"/>
        <v>2540509</v>
      </c>
    </row>
    <row r="68" spans="1:21" x14ac:dyDescent="0.2">
      <c r="A68" s="16" t="s">
        <v>170</v>
      </c>
      <c r="B68" s="4">
        <v>121200</v>
      </c>
      <c r="C68" s="4">
        <v>3300</v>
      </c>
      <c r="D68" s="4">
        <v>117900</v>
      </c>
      <c r="E68" s="4">
        <v>4242810000</v>
      </c>
      <c r="F68" s="4">
        <f t="shared" si="0"/>
        <v>-49199100000</v>
      </c>
      <c r="R68" s="5">
        <v>-8.3000000000000001E-3</v>
      </c>
      <c r="S68" s="4">
        <v>2540509</v>
      </c>
      <c r="T68" s="4">
        <f t="shared" si="2"/>
        <v>4874282</v>
      </c>
      <c r="U68" s="4">
        <f t="shared" si="3"/>
        <v>2948767</v>
      </c>
    </row>
    <row r="69" spans="1:21" x14ac:dyDescent="0.2">
      <c r="A69" s="16" t="s">
        <v>169</v>
      </c>
      <c r="B69" s="4">
        <v>113200</v>
      </c>
      <c r="C69" s="4">
        <v>17200</v>
      </c>
      <c r="D69" s="4">
        <v>96000</v>
      </c>
      <c r="E69" s="4">
        <v>3508000000</v>
      </c>
      <c r="F69" s="4">
        <f t="shared" si="0"/>
        <v>-53441910000</v>
      </c>
      <c r="R69" s="5">
        <v>-5.7500000000000002E-2</v>
      </c>
      <c r="S69" s="4">
        <v>7042431</v>
      </c>
      <c r="T69" s="4">
        <f t="shared" si="2"/>
        <v>5286040.5</v>
      </c>
      <c r="U69" s="4">
        <f t="shared" si="3"/>
        <v>2948767</v>
      </c>
    </row>
    <row r="70" spans="1:21" x14ac:dyDescent="0.2">
      <c r="A70" s="16" t="s">
        <v>168</v>
      </c>
      <c r="B70" s="4">
        <v>70820</v>
      </c>
      <c r="C70" s="4">
        <v>421400</v>
      </c>
      <c r="D70" s="4">
        <v>-350580</v>
      </c>
      <c r="E70" s="4">
        <v>-13991330000</v>
      </c>
      <c r="F70" s="4">
        <f t="shared" si="0"/>
        <v>-56949910000</v>
      </c>
      <c r="R70" s="5">
        <v>-5.21E-2</v>
      </c>
      <c r="S70" s="4">
        <v>3905130</v>
      </c>
      <c r="T70" s="4">
        <f t="shared" si="2"/>
        <v>5609220.5</v>
      </c>
      <c r="U70" s="4">
        <f t="shared" si="3"/>
        <v>2948767</v>
      </c>
    </row>
    <row r="71" spans="1:21" x14ac:dyDescent="0.2">
      <c r="A71" s="16" t="s">
        <v>167</v>
      </c>
      <c r="B71" s="4">
        <v>120810</v>
      </c>
      <c r="C71" s="4">
        <v>453850</v>
      </c>
      <c r="D71" s="4">
        <v>-333040</v>
      </c>
      <c r="E71" s="4">
        <v>-13363930000</v>
      </c>
      <c r="F71" s="4">
        <f t="shared" si="0"/>
        <v>-42958580000</v>
      </c>
      <c r="R71" s="5">
        <v>1.77E-2</v>
      </c>
      <c r="S71" s="4">
        <v>6843572</v>
      </c>
      <c r="T71" s="4">
        <f>AVERAGE(S72,S81)</f>
        <v>3385805.5</v>
      </c>
      <c r="U71" s="4">
        <f t="shared" si="3"/>
        <v>2948767</v>
      </c>
    </row>
    <row r="72" spans="1:21" x14ac:dyDescent="0.2">
      <c r="A72" s="16" t="s">
        <v>166</v>
      </c>
      <c r="B72" s="4">
        <v>176800</v>
      </c>
      <c r="C72" s="4">
        <v>7900</v>
      </c>
      <c r="D72" s="4">
        <v>168900</v>
      </c>
      <c r="E72" s="4">
        <v>6631720000</v>
      </c>
      <c r="F72" s="4">
        <f t="shared" si="0"/>
        <v>-29594650000</v>
      </c>
      <c r="R72" s="5">
        <v>1.67E-2</v>
      </c>
      <c r="S72" s="4">
        <v>4012205</v>
      </c>
      <c r="U72" s="4">
        <f t="shared" si="3"/>
        <v>2948767</v>
      </c>
    </row>
    <row r="73" spans="1:21" x14ac:dyDescent="0.2">
      <c r="A73" s="16" t="s">
        <v>165</v>
      </c>
      <c r="B73" s="4">
        <v>34200</v>
      </c>
      <c r="C73" s="4">
        <v>450500</v>
      </c>
      <c r="D73" s="4">
        <v>-416300</v>
      </c>
      <c r="E73" s="4">
        <v>-16256050000</v>
      </c>
      <c r="F73" s="4">
        <f t="shared" si="0"/>
        <v>-36226370000</v>
      </c>
      <c r="R73" s="5">
        <v>-8.8999999999999999E-3</v>
      </c>
      <c r="S73" s="4">
        <v>2948767</v>
      </c>
      <c r="U73" s="4">
        <f t="shared" ref="U73:U75" si="4">MIN(S74:S78)</f>
        <v>2706133</v>
      </c>
    </row>
    <row r="74" spans="1:21" x14ac:dyDescent="0.2">
      <c r="A74" s="16" t="s">
        <v>164</v>
      </c>
      <c r="B74" s="4">
        <v>241100</v>
      </c>
      <c r="C74" s="4">
        <v>5800</v>
      </c>
      <c r="D74" s="4">
        <v>235300</v>
      </c>
      <c r="E74" s="4">
        <v>9146350000</v>
      </c>
      <c r="F74" s="4">
        <f t="shared" si="0"/>
        <v>-19970320000</v>
      </c>
      <c r="R74" s="5">
        <v>1.5600000000000001E-2</v>
      </c>
      <c r="S74" s="4">
        <v>3649980</v>
      </c>
      <c r="U74" s="4">
        <f t="shared" si="4"/>
        <v>2706133</v>
      </c>
    </row>
    <row r="75" spans="1:21" x14ac:dyDescent="0.2">
      <c r="A75" s="16" t="s">
        <v>163</v>
      </c>
      <c r="B75" s="4">
        <v>24600</v>
      </c>
      <c r="C75" s="4">
        <v>88500</v>
      </c>
      <c r="D75" s="4">
        <v>-63900</v>
      </c>
      <c r="E75" s="4">
        <v>-2486500000</v>
      </c>
      <c r="F75" s="4">
        <f t="shared" si="0"/>
        <v>-29116670000</v>
      </c>
      <c r="R75" s="5">
        <v>-2.0199999999999999E-2</v>
      </c>
      <c r="S75" s="4">
        <v>4361615</v>
      </c>
      <c r="U75" s="4">
        <f t="shared" si="4"/>
        <v>2706133</v>
      </c>
    </row>
    <row r="76" spans="1:21" x14ac:dyDescent="0.2">
      <c r="A76" s="16" t="s">
        <v>162</v>
      </c>
      <c r="B76" s="4">
        <v>5719</v>
      </c>
      <c r="C76" s="4">
        <v>35900</v>
      </c>
      <c r="D76" s="4">
        <v>-30181</v>
      </c>
      <c r="E76" s="4">
        <v>-1198450000</v>
      </c>
      <c r="F76" s="4">
        <f t="shared" si="0"/>
        <v>-26630170000</v>
      </c>
      <c r="R76" s="5">
        <v>3.8199999999999998E-2</v>
      </c>
      <c r="S76" s="4">
        <v>4739811</v>
      </c>
      <c r="U76" s="4">
        <f>MIN(S77:S81)</f>
        <v>2706133</v>
      </c>
    </row>
    <row r="77" spans="1:21" x14ac:dyDescent="0.2">
      <c r="A77" s="16" t="s">
        <v>161</v>
      </c>
      <c r="B77" s="4">
        <v>77800</v>
      </c>
      <c r="C77" s="4">
        <v>717500</v>
      </c>
      <c r="D77" s="4">
        <v>-639700</v>
      </c>
      <c r="E77" s="4">
        <v>-24444260000</v>
      </c>
      <c r="F77" s="4">
        <f t="shared" si="0"/>
        <v>-25431720000</v>
      </c>
      <c r="R77" s="5">
        <v>-1.4199999999999999E-2</v>
      </c>
      <c r="S77" s="4">
        <v>4005782</v>
      </c>
    </row>
    <row r="78" spans="1:21" x14ac:dyDescent="0.2">
      <c r="A78" s="16" t="s">
        <v>160</v>
      </c>
      <c r="B78" s="4">
        <v>11620</v>
      </c>
      <c r="C78" s="4">
        <v>440900</v>
      </c>
      <c r="D78" s="4">
        <v>-429280</v>
      </c>
      <c r="E78" s="4">
        <v>-16834380000</v>
      </c>
      <c r="F78" s="4">
        <f t="shared" si="0"/>
        <v>-987460000</v>
      </c>
      <c r="R78" s="5">
        <v>-1.78E-2</v>
      </c>
      <c r="S78" s="4">
        <v>2706133</v>
      </c>
    </row>
    <row r="79" spans="1:21" x14ac:dyDescent="0.2">
      <c r="A79" s="16" t="s">
        <v>159</v>
      </c>
      <c r="B79" s="4">
        <v>81100</v>
      </c>
      <c r="C79" s="4">
        <v>1184600</v>
      </c>
      <c r="D79" s="4">
        <v>-1103500</v>
      </c>
      <c r="E79" s="4">
        <v>-42740150000</v>
      </c>
      <c r="F79" s="4">
        <f t="shared" si="0"/>
        <v>15846920000</v>
      </c>
      <c r="R79" s="5">
        <v>3.4300000000000004E-2</v>
      </c>
      <c r="S79" s="4">
        <v>6666951</v>
      </c>
    </row>
    <row r="80" spans="1:21" x14ac:dyDescent="0.2">
      <c r="A80" s="16" t="s">
        <v>158</v>
      </c>
      <c r="B80" s="4">
        <v>1584340</v>
      </c>
      <c r="C80" s="4">
        <v>203100</v>
      </c>
      <c r="D80" s="4">
        <v>1381240</v>
      </c>
      <c r="E80" s="4">
        <v>51610270000</v>
      </c>
      <c r="F80" s="4">
        <f>E80+F81</f>
        <v>58587070000</v>
      </c>
      <c r="R80" s="5">
        <v>5.3E-3</v>
      </c>
      <c r="S80" s="4">
        <v>4374869</v>
      </c>
    </row>
    <row r="81" spans="1:22" x14ac:dyDescent="0.2">
      <c r="A81" s="16" t="s">
        <v>157</v>
      </c>
      <c r="B81" s="4">
        <v>762800</v>
      </c>
      <c r="C81" s="4">
        <v>577892</v>
      </c>
      <c r="D81" s="4">
        <v>184908</v>
      </c>
      <c r="E81" s="4">
        <v>6976800000</v>
      </c>
      <c r="F81" s="4">
        <f>E81</f>
        <v>6976800000</v>
      </c>
      <c r="R81" s="5">
        <v>2.4399999999999998E-2</v>
      </c>
      <c r="S81" s="4">
        <v>2759406</v>
      </c>
    </row>
    <row r="82" spans="1:22" x14ac:dyDescent="0.2">
      <c r="A82" s="2"/>
      <c r="B82" s="4"/>
      <c r="C82" s="4"/>
      <c r="D82" s="4"/>
      <c r="E82" s="4"/>
      <c r="F82" s="4" t="s">
        <v>223</v>
      </c>
      <c r="G82" s="4"/>
      <c r="H82" s="4"/>
      <c r="I82" s="4"/>
      <c r="J82" s="4"/>
      <c r="K82" s="4"/>
      <c r="L82" s="4"/>
      <c r="M82" s="4"/>
      <c r="N82" s="4"/>
      <c r="O82" s="4"/>
      <c r="P82" s="4"/>
      <c r="Q82" s="4"/>
      <c r="R82" s="4"/>
      <c r="S82" s="4"/>
      <c r="T82" s="5"/>
      <c r="U82" s="5"/>
      <c r="V82" s="5"/>
    </row>
    <row r="83" spans="1:22" x14ac:dyDescent="0.2">
      <c r="A83" s="2"/>
      <c r="B83" s="4"/>
      <c r="C83" s="4"/>
      <c r="D83" s="4"/>
      <c r="E83" s="4"/>
      <c r="F83" s="4"/>
      <c r="G83" s="4"/>
      <c r="H83" s="4"/>
      <c r="I83" s="4"/>
      <c r="J83" s="4"/>
      <c r="K83" s="4"/>
      <c r="L83" s="4"/>
      <c r="M83" s="4"/>
      <c r="N83" s="4"/>
      <c r="O83" s="4"/>
      <c r="P83" s="4"/>
      <c r="Q83" s="4"/>
      <c r="R83" s="4"/>
      <c r="S83" s="4"/>
      <c r="T83" s="5"/>
      <c r="U83" s="5"/>
      <c r="V83" s="5"/>
    </row>
    <row r="84" spans="1:22" x14ac:dyDescent="0.2">
      <c r="A84" s="2"/>
      <c r="B84" s="4"/>
      <c r="C84" s="4"/>
      <c r="D84" s="4"/>
      <c r="E84" s="4"/>
      <c r="F84" s="4"/>
      <c r="G84" s="4"/>
      <c r="H84" s="4"/>
      <c r="I84" s="4"/>
      <c r="J84" s="4"/>
      <c r="K84" s="4"/>
      <c r="L84" s="4"/>
      <c r="M84" s="4"/>
      <c r="N84" s="4"/>
      <c r="O84" s="4"/>
      <c r="P84" s="4"/>
      <c r="Q84" s="4"/>
      <c r="R84" s="4"/>
      <c r="S84" s="4"/>
      <c r="T84" s="5"/>
      <c r="U84" s="5"/>
      <c r="V84" s="5"/>
    </row>
    <row r="85" spans="1:22" x14ac:dyDescent="0.2">
      <c r="A85" s="2"/>
      <c r="B85" s="4"/>
      <c r="C85" s="4"/>
      <c r="D85" s="4"/>
      <c r="E85" s="4"/>
      <c r="F85" s="4"/>
      <c r="G85" s="4"/>
      <c r="H85" s="4"/>
      <c r="I85" s="4"/>
      <c r="J85" s="4"/>
      <c r="K85" s="4"/>
      <c r="L85" s="4"/>
      <c r="M85" s="4"/>
      <c r="N85" s="4"/>
      <c r="O85" s="4"/>
      <c r="P85" s="4"/>
      <c r="Q85" s="4"/>
      <c r="R85" s="4"/>
      <c r="S85" s="4"/>
      <c r="T85" s="5"/>
      <c r="U85" s="5"/>
      <c r="V85" s="5"/>
    </row>
    <row r="86" spans="1:22" x14ac:dyDescent="0.2">
      <c r="A86" s="2"/>
      <c r="B86" s="4"/>
      <c r="C86" s="4"/>
      <c r="D86" s="4"/>
      <c r="E86" s="4"/>
      <c r="F86" s="4"/>
      <c r="G86" s="4"/>
      <c r="H86" s="4"/>
      <c r="I86" s="4"/>
      <c r="J86" s="4"/>
      <c r="K86" s="4"/>
      <c r="L86" s="4"/>
      <c r="M86" s="4"/>
      <c r="N86" s="4"/>
      <c r="O86" s="4"/>
      <c r="P86" s="4"/>
      <c r="Q86" s="4"/>
      <c r="R86" s="4"/>
      <c r="S86" s="4"/>
      <c r="T86" s="5"/>
      <c r="U86" s="5"/>
      <c r="V86" s="5"/>
    </row>
    <row r="87" spans="1:22" x14ac:dyDescent="0.2">
      <c r="A87" s="2"/>
      <c r="B87" s="4"/>
      <c r="C87" s="4"/>
      <c r="D87" s="4"/>
      <c r="E87" s="4"/>
      <c r="F87" s="4"/>
      <c r="G87" s="4"/>
      <c r="H87" s="4"/>
      <c r="I87" s="4"/>
      <c r="J87" s="4"/>
      <c r="K87" s="4"/>
      <c r="L87" s="4"/>
      <c r="M87" s="4"/>
      <c r="N87" s="4"/>
      <c r="O87" s="4"/>
      <c r="P87" s="4"/>
      <c r="Q87" s="4"/>
      <c r="R87" s="4"/>
      <c r="S87" s="4"/>
      <c r="T87" s="5"/>
      <c r="U87" s="5"/>
      <c r="V87" s="5"/>
    </row>
    <row r="88" spans="1:22" x14ac:dyDescent="0.2">
      <c r="A88" s="2"/>
      <c r="B88" s="4"/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5"/>
      <c r="U88" s="5"/>
      <c r="V88" s="5"/>
    </row>
    <row r="89" spans="1:22" x14ac:dyDescent="0.2">
      <c r="A89" s="2"/>
      <c r="B89" s="4"/>
      <c r="C89" s="4"/>
      <c r="D89" s="4"/>
      <c r="E89" s="4"/>
      <c r="F89" s="4"/>
      <c r="G89" s="4"/>
      <c r="H89" s="4"/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  <c r="T89" s="5"/>
      <c r="U89" s="5"/>
      <c r="V89" s="5"/>
    </row>
    <row r="90" spans="1:22" x14ac:dyDescent="0.2">
      <c r="A90" s="2"/>
      <c r="B90" s="4"/>
      <c r="C90" s="4"/>
      <c r="D90" s="4"/>
      <c r="E90" s="4"/>
      <c r="F90" s="4"/>
      <c r="G90" s="4"/>
      <c r="H90" s="4"/>
      <c r="I90" s="4"/>
      <c r="J90" s="4"/>
      <c r="K90" s="4"/>
      <c r="L90" s="4"/>
      <c r="M90" s="4"/>
      <c r="N90" s="4"/>
      <c r="O90" s="4"/>
      <c r="P90" s="4"/>
      <c r="Q90" s="4"/>
      <c r="R90" s="4"/>
      <c r="S90" s="4"/>
      <c r="T90" s="5"/>
      <c r="U90" s="5"/>
      <c r="V90" s="5"/>
    </row>
    <row r="91" spans="1:22" x14ac:dyDescent="0.2">
      <c r="A91" s="2"/>
      <c r="B91" s="4"/>
      <c r="C91" s="4"/>
      <c r="D91" s="4"/>
      <c r="E91" s="4"/>
      <c r="F91" s="4"/>
      <c r="G91" s="4"/>
      <c r="H91" s="4"/>
      <c r="I91" s="4"/>
      <c r="J91" s="4"/>
      <c r="K91" s="4"/>
      <c r="L91" s="4"/>
      <c r="M91" s="4"/>
      <c r="N91" s="4"/>
      <c r="O91" s="4"/>
      <c r="P91" s="4"/>
      <c r="Q91" s="4"/>
      <c r="R91" s="4"/>
      <c r="S91" s="4"/>
      <c r="T91" s="5"/>
      <c r="U91" s="5"/>
      <c r="V91" s="5"/>
    </row>
    <row r="92" spans="1:22" x14ac:dyDescent="0.2">
      <c r="A92" s="6"/>
      <c r="B92" s="4"/>
      <c r="C92" s="4"/>
      <c r="D92" s="4"/>
      <c r="E92" s="4"/>
      <c r="F92" s="4"/>
      <c r="G92" s="4"/>
      <c r="H92" s="4"/>
      <c r="I92" s="4"/>
      <c r="J92" s="4"/>
      <c r="K92" s="4"/>
      <c r="L92" s="4"/>
      <c r="M92" s="4"/>
      <c r="N92" s="4"/>
      <c r="O92" s="4"/>
      <c r="P92" s="4"/>
      <c r="Q92" s="4"/>
      <c r="R92" s="4"/>
      <c r="S92" s="4"/>
      <c r="T92" s="5"/>
      <c r="U92" s="5"/>
      <c r="V92" s="5"/>
    </row>
    <row r="93" spans="1:22" x14ac:dyDescent="0.2">
      <c r="A93" s="6"/>
      <c r="B93" s="4"/>
      <c r="C93" s="4"/>
      <c r="D93" s="4"/>
      <c r="E93" s="4"/>
      <c r="F93" s="4"/>
      <c r="G93" s="4"/>
      <c r="H93" s="4"/>
      <c r="I93" s="4"/>
      <c r="J93" s="4"/>
      <c r="K93" s="4"/>
      <c r="L93" s="4"/>
      <c r="M93" s="4"/>
      <c r="N93" s="4"/>
      <c r="O93" s="4"/>
      <c r="P93" s="4"/>
      <c r="Q93" s="4"/>
      <c r="R93" s="4"/>
      <c r="S93" s="4"/>
      <c r="T93" s="5"/>
      <c r="U93" s="5"/>
      <c r="V93" s="5"/>
    </row>
    <row r="94" spans="1:22" x14ac:dyDescent="0.2">
      <c r="A94" s="6"/>
      <c r="B94" s="4"/>
      <c r="C94" s="4"/>
      <c r="D94" s="4"/>
      <c r="E94" s="4"/>
      <c r="F94" s="4"/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5"/>
      <c r="U94" s="5"/>
      <c r="V94" s="5"/>
    </row>
    <row r="95" spans="1:22" x14ac:dyDescent="0.2">
      <c r="A95" s="6"/>
      <c r="B95" s="4"/>
      <c r="C95" s="4"/>
      <c r="D95" s="4"/>
      <c r="E95" s="4"/>
      <c r="F95" s="4"/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5"/>
      <c r="U95" s="5"/>
      <c r="V95" s="5"/>
    </row>
    <row r="96" spans="1:22" x14ac:dyDescent="0.2">
      <c r="A96" s="6"/>
      <c r="B96" s="4"/>
      <c r="C96" s="4"/>
      <c r="D96" s="4"/>
      <c r="E96" s="4"/>
      <c r="F96" s="4"/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5"/>
      <c r="U96" s="5"/>
      <c r="V96" s="5"/>
    </row>
    <row r="97" spans="1:22" x14ac:dyDescent="0.2">
      <c r="A97" s="6"/>
      <c r="B97" s="4"/>
      <c r="C97" s="4"/>
      <c r="D97" s="4"/>
      <c r="E97" s="4"/>
      <c r="F97" s="4"/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5"/>
      <c r="U97" s="5"/>
      <c r="V97" s="5"/>
    </row>
    <row r="98" spans="1:22" x14ac:dyDescent="0.2">
      <c r="A98" s="6"/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5"/>
      <c r="U98" s="5"/>
      <c r="V98" s="5"/>
    </row>
    <row r="99" spans="1:22" x14ac:dyDescent="0.2">
      <c r="A99" s="6"/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5"/>
      <c r="U99" s="5"/>
      <c r="V99" s="5"/>
    </row>
    <row r="100" spans="1:22" x14ac:dyDescent="0.2">
      <c r="A100" s="6"/>
      <c r="B100" s="4"/>
      <c r="C100" s="4"/>
      <c r="D100" s="4"/>
      <c r="E100" s="4"/>
      <c r="F100" s="4"/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5"/>
      <c r="U100" s="5"/>
      <c r="V100" s="5"/>
    </row>
    <row r="101" spans="1:22" x14ac:dyDescent="0.2">
      <c r="A101" s="6"/>
      <c r="B101" s="4"/>
      <c r="C101" s="4"/>
      <c r="D101" s="4"/>
      <c r="E101" s="4"/>
      <c r="F101" s="4"/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5"/>
      <c r="U101" s="5"/>
      <c r="V101" s="5"/>
    </row>
    <row r="102" spans="1:22" x14ac:dyDescent="0.2">
      <c r="A102" s="2"/>
      <c r="B102" s="4"/>
      <c r="C102" s="4"/>
      <c r="D102" s="4"/>
      <c r="E102" s="4"/>
      <c r="F102" s="4"/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5"/>
      <c r="U102" s="5"/>
      <c r="V102" s="5"/>
    </row>
    <row r="103" spans="1:22" x14ac:dyDescent="0.2">
      <c r="A103" s="2"/>
      <c r="B103" s="4"/>
      <c r="C103" s="4"/>
      <c r="D103" s="4"/>
      <c r="E103" s="4"/>
      <c r="F103" s="4"/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5"/>
      <c r="U103" s="5"/>
      <c r="V103" s="5"/>
    </row>
    <row r="104" spans="1:22" x14ac:dyDescent="0.2">
      <c r="A104" s="6"/>
      <c r="B104" s="4"/>
      <c r="C104" s="4"/>
      <c r="D104" s="4"/>
      <c r="E104" s="4"/>
      <c r="F104" s="4"/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5"/>
      <c r="U104" s="5"/>
      <c r="V104" s="5"/>
    </row>
    <row r="105" spans="1:22" x14ac:dyDescent="0.2">
      <c r="A105" s="6"/>
      <c r="B105" s="4"/>
      <c r="C105" s="4"/>
      <c r="D105" s="4"/>
      <c r="E105" s="4"/>
      <c r="F105" s="4"/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5"/>
      <c r="U105" s="5"/>
      <c r="V105" s="5"/>
    </row>
    <row r="106" spans="1:22" x14ac:dyDescent="0.2">
      <c r="A106" s="6"/>
      <c r="B106" s="4"/>
      <c r="C106" s="4"/>
      <c r="D106" s="4"/>
      <c r="E106" s="4"/>
      <c r="F106" s="4"/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5"/>
      <c r="U106" s="5"/>
      <c r="V106" s="5"/>
    </row>
    <row r="107" spans="1:22" x14ac:dyDescent="0.2">
      <c r="A107" s="6"/>
      <c r="B107" s="4"/>
      <c r="C107" s="4"/>
      <c r="D107" s="4"/>
      <c r="E107" s="4"/>
      <c r="F107" s="4"/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5"/>
      <c r="U107" s="5"/>
      <c r="V107" s="5"/>
    </row>
    <row r="108" spans="1:22" x14ac:dyDescent="0.2">
      <c r="A108" s="6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5"/>
      <c r="U108" s="5"/>
      <c r="V108" s="5"/>
    </row>
    <row r="109" spans="1:22" x14ac:dyDescent="0.2">
      <c r="A109" s="6"/>
      <c r="B109" s="4"/>
      <c r="C109" s="4"/>
      <c r="D109" s="4"/>
      <c r="E109" s="4"/>
      <c r="F109" s="4"/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5"/>
      <c r="U109" s="5"/>
      <c r="V109" s="5"/>
    </row>
    <row r="110" spans="1:22" x14ac:dyDescent="0.2">
      <c r="A110" s="6"/>
      <c r="B110" s="4"/>
      <c r="C110" s="4"/>
      <c r="D110" s="4"/>
      <c r="E110" s="4"/>
      <c r="F110" s="4"/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5"/>
      <c r="U110" s="5"/>
      <c r="V110" s="5"/>
    </row>
    <row r="111" spans="1:22" x14ac:dyDescent="0.2">
      <c r="A111" s="6"/>
      <c r="B111" s="4"/>
      <c r="C111" s="4"/>
      <c r="D111" s="4"/>
      <c r="E111" s="4"/>
      <c r="F111" s="4"/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5"/>
      <c r="U111" s="5"/>
      <c r="V111" s="5"/>
    </row>
    <row r="112" spans="1:22" x14ac:dyDescent="0.2">
      <c r="A112" s="6"/>
      <c r="B112" s="4"/>
      <c r="C112" s="4"/>
      <c r="D112" s="4"/>
      <c r="E112" s="4"/>
      <c r="F112" s="4"/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5"/>
      <c r="U112" s="5"/>
      <c r="V112" s="5"/>
    </row>
    <row r="113" spans="1:22" x14ac:dyDescent="0.2">
      <c r="A113" s="6"/>
      <c r="B113" s="4"/>
      <c r="C113" s="4"/>
      <c r="D113" s="4"/>
      <c r="E113" s="4"/>
      <c r="F113" s="4"/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5"/>
      <c r="U113" s="5"/>
      <c r="V113" s="5"/>
    </row>
    <row r="114" spans="1:22" x14ac:dyDescent="0.2">
      <c r="A114" s="6"/>
      <c r="B114" s="4"/>
      <c r="C114" s="4"/>
      <c r="D114" s="4"/>
      <c r="E114" s="4"/>
      <c r="F114" s="4"/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5"/>
      <c r="U114" s="5"/>
      <c r="V114" s="5"/>
    </row>
    <row r="115" spans="1:22" x14ac:dyDescent="0.2">
      <c r="A115" s="6"/>
      <c r="B115" s="4"/>
      <c r="C115" s="4"/>
      <c r="D115" s="4"/>
      <c r="E115" s="4"/>
      <c r="F115" s="4"/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5"/>
      <c r="U115" s="5"/>
      <c r="V115" s="5"/>
    </row>
    <row r="116" spans="1:22" x14ac:dyDescent="0.2">
      <c r="A116" s="6"/>
      <c r="B116" s="4"/>
      <c r="C116" s="4"/>
      <c r="D116" s="4"/>
      <c r="E116" s="4"/>
      <c r="F116" s="4"/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5"/>
      <c r="U116" s="5"/>
      <c r="V116" s="5"/>
    </row>
    <row r="117" spans="1:22" x14ac:dyDescent="0.2">
      <c r="A117" s="2"/>
      <c r="B117" s="4"/>
      <c r="C117" s="4"/>
      <c r="D117" s="4"/>
      <c r="E117" s="4"/>
      <c r="F117" s="4"/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5"/>
      <c r="U117" s="5"/>
      <c r="V117" s="5"/>
    </row>
    <row r="118" spans="1:22" x14ac:dyDescent="0.2">
      <c r="A118" s="2"/>
      <c r="B118" s="4"/>
      <c r="C118" s="4"/>
      <c r="D118" s="4"/>
      <c r="E118" s="4"/>
      <c r="F118" s="4"/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5"/>
      <c r="U118" s="5"/>
      <c r="V118" s="5"/>
    </row>
    <row r="119" spans="1:22" x14ac:dyDescent="0.2">
      <c r="A119" s="2"/>
      <c r="B119" s="4"/>
      <c r="C119" s="4"/>
      <c r="D119" s="4"/>
      <c r="E119" s="4"/>
      <c r="F119" s="4"/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5"/>
      <c r="U119" s="5"/>
      <c r="V119" s="5"/>
    </row>
    <row r="120" spans="1:22" x14ac:dyDescent="0.2">
      <c r="A120" s="2"/>
      <c r="B120" s="4"/>
      <c r="C120" s="4"/>
      <c r="D120" s="4"/>
      <c r="E120" s="4"/>
      <c r="F120" s="4"/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5"/>
      <c r="U120" s="5"/>
      <c r="V120" s="5"/>
    </row>
    <row r="121" spans="1:22" x14ac:dyDescent="0.2">
      <c r="A121" s="2"/>
      <c r="B121" s="4"/>
      <c r="C121" s="4"/>
      <c r="D121" s="4"/>
      <c r="E121" s="4"/>
      <c r="F121" s="4"/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5"/>
      <c r="U121" s="5"/>
      <c r="V121" s="5"/>
    </row>
    <row r="122" spans="1:22" x14ac:dyDescent="0.2">
      <c r="A122" s="2"/>
      <c r="B122" s="4"/>
      <c r="C122" s="4"/>
      <c r="D122" s="4"/>
      <c r="E122" s="4"/>
      <c r="F122" s="4"/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5"/>
      <c r="U122" s="5"/>
      <c r="V122" s="5"/>
    </row>
    <row r="123" spans="1:22" x14ac:dyDescent="0.2">
      <c r="A123" s="2"/>
      <c r="B123" s="4"/>
      <c r="C123" s="4"/>
      <c r="D123" s="4"/>
      <c r="E123" s="4"/>
      <c r="F123" s="4"/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5"/>
      <c r="U123" s="5"/>
      <c r="V123" s="5"/>
    </row>
    <row r="124" spans="1:22" x14ac:dyDescent="0.2">
      <c r="A124" s="2"/>
      <c r="B124" s="4"/>
      <c r="C124" s="4"/>
      <c r="D124" s="4"/>
      <c r="E124" s="4"/>
      <c r="F124" s="4"/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5"/>
      <c r="U124" s="5"/>
      <c r="V124" s="5"/>
    </row>
    <row r="125" spans="1:22" x14ac:dyDescent="0.2">
      <c r="A125" s="2"/>
      <c r="B125" s="4"/>
      <c r="C125" s="4"/>
      <c r="D125" s="4"/>
      <c r="E125" s="4"/>
      <c r="F125" s="4"/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5"/>
      <c r="U125" s="5"/>
      <c r="V125" s="5"/>
    </row>
    <row r="126" spans="1:22" x14ac:dyDescent="0.2">
      <c r="A126" s="2"/>
      <c r="B126" s="4"/>
      <c r="C126" s="4"/>
      <c r="D126" s="4"/>
      <c r="E126" s="4"/>
      <c r="F126" s="4"/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5"/>
      <c r="U126" s="5"/>
      <c r="V126" s="5"/>
    </row>
    <row r="127" spans="1:22" x14ac:dyDescent="0.2">
      <c r="A127" s="2"/>
      <c r="B127" s="4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5"/>
      <c r="U127" s="5"/>
      <c r="V127" s="5"/>
    </row>
    <row r="128" spans="1:22" x14ac:dyDescent="0.2">
      <c r="A128" s="2"/>
      <c r="B128" s="4"/>
      <c r="C128" s="4"/>
      <c r="D128" s="4"/>
      <c r="E128" s="4"/>
      <c r="F128" s="4"/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5"/>
      <c r="U128" s="5"/>
      <c r="V128" s="5"/>
    </row>
    <row r="129" spans="1:22" x14ac:dyDescent="0.2">
      <c r="A129" s="2"/>
      <c r="B129" s="4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5"/>
      <c r="U129" s="5"/>
      <c r="V129" s="5"/>
    </row>
    <row r="130" spans="1:22" x14ac:dyDescent="0.2">
      <c r="A130" s="2"/>
      <c r="B130" s="4"/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5"/>
      <c r="U130" s="5"/>
      <c r="V130" s="5"/>
    </row>
    <row r="131" spans="1:22" x14ac:dyDescent="0.2">
      <c r="A131" s="2"/>
      <c r="B131" s="4"/>
      <c r="C131" s="4"/>
      <c r="D131" s="4"/>
      <c r="E131" s="4"/>
      <c r="F131" s="4"/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5"/>
      <c r="U131" s="5"/>
      <c r="V131" s="5"/>
    </row>
    <row r="132" spans="1:22" x14ac:dyDescent="0.2">
      <c r="A132" s="2"/>
      <c r="B132" s="4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5"/>
      <c r="U132" s="5"/>
      <c r="V132" s="5"/>
    </row>
    <row r="133" spans="1:22" x14ac:dyDescent="0.2">
      <c r="A133" s="2"/>
      <c r="B133" s="4"/>
      <c r="C133" s="4"/>
      <c r="D133" s="4"/>
      <c r="E133" s="4"/>
      <c r="F133" s="4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5"/>
    </row>
    <row r="134" spans="1:22" x14ac:dyDescent="0.2">
      <c r="A134" s="2"/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8"/>
    </row>
    <row r="135" spans="1:22" x14ac:dyDescent="0.2">
      <c r="A135" s="2"/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8"/>
    </row>
    <row r="136" spans="1:22" x14ac:dyDescent="0.2">
      <c r="A136" s="2"/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8"/>
    </row>
    <row r="137" spans="1:22" x14ac:dyDescent="0.2">
      <c r="A137" s="6"/>
      <c r="B137" s="4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5"/>
      <c r="U137" s="5"/>
      <c r="V137" s="8"/>
    </row>
    <row r="138" spans="1:22" x14ac:dyDescent="0.2">
      <c r="A138" s="6"/>
      <c r="B138" s="4"/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5"/>
      <c r="U138" s="5"/>
      <c r="V138" s="8"/>
    </row>
    <row r="139" spans="1:22" x14ac:dyDescent="0.2">
      <c r="A139" s="6"/>
      <c r="B139" s="4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5"/>
      <c r="U139" s="5"/>
      <c r="V139" s="8"/>
    </row>
    <row r="140" spans="1:22" x14ac:dyDescent="0.2">
      <c r="A140" s="6"/>
      <c r="B140" s="4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5"/>
      <c r="U140" s="5"/>
      <c r="V140" s="8"/>
    </row>
    <row r="141" spans="1:22" x14ac:dyDescent="0.2">
      <c r="A141" s="6"/>
      <c r="B141" s="4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5"/>
      <c r="U141" s="5"/>
      <c r="V141" s="8"/>
    </row>
    <row r="142" spans="1:22" x14ac:dyDescent="0.2">
      <c r="A142" s="2"/>
      <c r="B142" s="4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5"/>
      <c r="U142" s="5"/>
      <c r="V142" s="8"/>
    </row>
    <row r="143" spans="1:22" x14ac:dyDescent="0.2">
      <c r="A143" s="2"/>
      <c r="B143" s="4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5"/>
      <c r="U143" s="5"/>
      <c r="V143" s="8"/>
    </row>
    <row r="144" spans="1:22" x14ac:dyDescent="0.2">
      <c r="A144" s="2"/>
      <c r="B144" s="4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5"/>
      <c r="U144" s="5"/>
      <c r="V144" s="8"/>
    </row>
    <row r="145" spans="1:22" x14ac:dyDescent="0.2">
      <c r="A145" s="2"/>
      <c r="B145" s="4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5"/>
      <c r="U145" s="5"/>
      <c r="V145" s="8"/>
    </row>
    <row r="146" spans="1:22" x14ac:dyDescent="0.2">
      <c r="A146" s="2"/>
      <c r="B146" s="4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5"/>
      <c r="U146" s="5"/>
      <c r="V146" s="8"/>
    </row>
    <row r="172" spans="1:3" x14ac:dyDescent="0.2">
      <c r="A172" t="e" cm="1">
        <f t="array" aca="1" ref="A172" ca="1">INDIRECT("'" &amp; E1 &amp; "'!$A$2:$A$66")</f>
        <v>#REF!</v>
      </c>
      <c r="B172" t="e" cm="1">
        <f t="array" aca="1" ref="B172" ca="1">INDIRECT("'" &amp; E1 &amp; "'!$B$2:$B$66")</f>
        <v>#REF!</v>
      </c>
      <c r="C172" t="e" cm="1">
        <f t="array" aca="1" ref="C172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FBF955-2354-0240-8F1F-170217427FCA}">
  <sheetPr codeName="Sheet60"/>
  <dimension ref="A1:V172"/>
  <sheetViews>
    <sheetView workbookViewId="0">
      <pane ySplit="2" topLeftCell="A3" activePane="bottomLeft" state="frozen"/>
      <selection activeCell="N24" sqref="N24"/>
      <selection pane="bottomLeft" activeCell="N24" sqref="N24"/>
    </sheetView>
  </sheetViews>
  <sheetFormatPr baseColWidth="10" defaultRowHeight="16" x14ac:dyDescent="0.2"/>
  <cols>
    <col min="1" max="1" width="21.1640625" customWidth="1"/>
    <col min="2" max="2" width="14.1640625" customWidth="1"/>
    <col min="3" max="3" width="16" customWidth="1"/>
    <col min="4" max="4" width="15.83203125" customWidth="1"/>
    <col min="5" max="5" width="19.33203125" customWidth="1"/>
    <col min="6" max="6" width="21.5" customWidth="1"/>
    <col min="10" max="10" width="18.33203125" customWidth="1"/>
    <col min="11" max="11" width="16.6640625" customWidth="1"/>
    <col min="18" max="18" width="13" customWidth="1"/>
    <col min="19" max="19" width="17.83203125" customWidth="1"/>
  </cols>
  <sheetData>
    <row r="1" spans="1:22" x14ac:dyDescent="0.2">
      <c r="B1" s="72" t="s">
        <v>5</v>
      </c>
      <c r="C1" s="72"/>
      <c r="D1" s="72"/>
      <c r="E1" s="72"/>
      <c r="F1" s="72"/>
      <c r="G1" s="73" t="s">
        <v>6</v>
      </c>
      <c r="H1" s="73"/>
      <c r="I1" s="73"/>
      <c r="J1" s="73"/>
      <c r="K1" s="73"/>
      <c r="L1" s="74" t="s">
        <v>15</v>
      </c>
      <c r="M1" s="74"/>
      <c r="N1" s="74"/>
      <c r="O1" s="74"/>
      <c r="P1" s="74"/>
      <c r="Q1" s="74"/>
      <c r="R1" s="74"/>
      <c r="S1" s="74"/>
      <c r="T1" s="74"/>
      <c r="U1" s="74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235</v>
      </c>
      <c r="O2" s="1" t="s">
        <v>236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257</v>
      </c>
      <c r="U2" s="1" t="s">
        <v>258</v>
      </c>
      <c r="V2" s="1" t="s">
        <v>237</v>
      </c>
    </row>
    <row r="3" spans="1:22" x14ac:dyDescent="0.2">
      <c r="A3" s="16" t="s">
        <v>294</v>
      </c>
      <c r="B3" s="4">
        <v>6300</v>
      </c>
      <c r="C3" s="4">
        <v>18800</v>
      </c>
      <c r="D3" s="4">
        <v>-12500</v>
      </c>
      <c r="E3" s="4">
        <v>-393120000</v>
      </c>
      <c r="F3" s="4">
        <f t="shared" ref="F3:F79" si="0">E3+F4</f>
        <v>-19813042304</v>
      </c>
      <c r="K3">
        <f t="shared" ref="K3:K25" si="1">K4+J3</f>
        <v>7737280000</v>
      </c>
      <c r="L3" s="4">
        <v>721</v>
      </c>
      <c r="M3" s="4">
        <v>824</v>
      </c>
      <c r="N3" s="4">
        <v>42</v>
      </c>
      <c r="O3" s="4">
        <v>64</v>
      </c>
      <c r="P3" s="4">
        <v>639100</v>
      </c>
      <c r="Q3" s="4">
        <v>911100</v>
      </c>
      <c r="R3" s="5">
        <v>4.8999999999999998E-3</v>
      </c>
      <c r="S3" s="4">
        <v>1694600</v>
      </c>
      <c r="T3" s="4">
        <f t="shared" ref="T3:T70" si="2">AVERAGE(S4,S13)</f>
        <v>1632203.5</v>
      </c>
      <c r="U3" s="4">
        <f t="shared" ref="U3:U72" si="3">MIN(S4:S8)</f>
        <v>1759814</v>
      </c>
      <c r="V3" s="5">
        <v>1.11E-2</v>
      </c>
    </row>
    <row r="4" spans="1:22" x14ac:dyDescent="0.2">
      <c r="A4" s="16" t="s">
        <v>293</v>
      </c>
      <c r="B4" s="4">
        <v>900</v>
      </c>
      <c r="C4" s="4">
        <v>362600</v>
      </c>
      <c r="D4" s="4">
        <v>-361700</v>
      </c>
      <c r="E4" s="4">
        <v>-11287420000</v>
      </c>
      <c r="F4" s="4">
        <f t="shared" si="0"/>
        <v>-19419922304</v>
      </c>
      <c r="G4" s="4">
        <v>0</v>
      </c>
      <c r="H4" s="4">
        <v>0</v>
      </c>
      <c r="I4" s="4">
        <v>0</v>
      </c>
      <c r="J4" s="4">
        <v>-18780000</v>
      </c>
      <c r="K4">
        <f t="shared" si="1"/>
        <v>7737280000</v>
      </c>
      <c r="L4" s="4">
        <v>855</v>
      </c>
      <c r="M4" s="4">
        <v>1076</v>
      </c>
      <c r="N4" s="4">
        <v>31</v>
      </c>
      <c r="O4" s="4">
        <v>66</v>
      </c>
      <c r="P4" s="4">
        <v>608900</v>
      </c>
      <c r="Q4" s="4">
        <v>1142000</v>
      </c>
      <c r="R4" s="5">
        <v>3.3E-3</v>
      </c>
      <c r="S4" s="4">
        <v>1848400</v>
      </c>
      <c r="T4" s="4">
        <f t="shared" si="2"/>
        <v>3559753</v>
      </c>
      <c r="U4" s="4">
        <f t="shared" si="3"/>
        <v>1759814</v>
      </c>
      <c r="V4" s="5">
        <v>1.44E-2</v>
      </c>
    </row>
    <row r="5" spans="1:22" x14ac:dyDescent="0.2">
      <c r="A5" s="16" t="s">
        <v>292</v>
      </c>
      <c r="B5" s="4">
        <v>1700</v>
      </c>
      <c r="C5" s="4">
        <v>503300</v>
      </c>
      <c r="D5" s="4">
        <v>-501600</v>
      </c>
      <c r="E5" s="4">
        <v>-15730620000</v>
      </c>
      <c r="F5" s="4">
        <f t="shared" si="0"/>
        <v>-8132502304</v>
      </c>
      <c r="G5" s="4">
        <v>0</v>
      </c>
      <c r="H5" s="4">
        <v>0</v>
      </c>
      <c r="I5" s="4">
        <v>0</v>
      </c>
      <c r="J5" s="4">
        <v>-416710000</v>
      </c>
      <c r="K5">
        <f t="shared" si="1"/>
        <v>7756060000</v>
      </c>
      <c r="L5" s="4">
        <v>555</v>
      </c>
      <c r="M5" s="4">
        <v>1167</v>
      </c>
      <c r="N5" s="4">
        <v>52</v>
      </c>
      <c r="O5" s="4">
        <v>48</v>
      </c>
      <c r="P5" s="4">
        <v>736500</v>
      </c>
      <c r="Q5" s="4">
        <v>973000</v>
      </c>
      <c r="R5" s="5">
        <v>1.6000000000000001E-3</v>
      </c>
      <c r="S5" s="4">
        <v>1842975</v>
      </c>
      <c r="T5" s="4">
        <f t="shared" si="2"/>
        <v>1821159.5</v>
      </c>
      <c r="U5" s="4">
        <f t="shared" si="3"/>
        <v>1759814</v>
      </c>
      <c r="V5" s="5">
        <v>1.11E-2</v>
      </c>
    </row>
    <row r="6" spans="1:22" x14ac:dyDescent="0.2">
      <c r="A6" s="16" t="s">
        <v>291</v>
      </c>
      <c r="B6" s="4">
        <v>14400</v>
      </c>
      <c r="C6" s="4">
        <v>688100</v>
      </c>
      <c r="D6" s="4">
        <v>-673700</v>
      </c>
      <c r="E6" s="4">
        <v>-20913030000</v>
      </c>
      <c r="F6" s="4">
        <f t="shared" si="0"/>
        <v>7598117696</v>
      </c>
      <c r="G6" s="4">
        <v>0</v>
      </c>
      <c r="H6" s="4">
        <v>0</v>
      </c>
      <c r="I6" s="4">
        <v>0</v>
      </c>
      <c r="J6" s="4">
        <v>309500000</v>
      </c>
      <c r="K6">
        <f t="shared" si="1"/>
        <v>8172770000</v>
      </c>
      <c r="L6" s="4">
        <v>993</v>
      </c>
      <c r="M6" s="4">
        <v>1175</v>
      </c>
      <c r="N6" s="4">
        <v>21</v>
      </c>
      <c r="O6" s="4">
        <v>52</v>
      </c>
      <c r="P6" s="4">
        <v>698800</v>
      </c>
      <c r="Q6" s="4">
        <v>1032700</v>
      </c>
      <c r="R6" s="5">
        <v>8.1000000000000013E-3</v>
      </c>
      <c r="S6" s="4">
        <v>1942933</v>
      </c>
      <c r="T6" s="4">
        <f t="shared" si="2"/>
        <v>2721867</v>
      </c>
      <c r="U6" s="4">
        <f t="shared" si="3"/>
        <v>1759814</v>
      </c>
      <c r="V6" s="5">
        <v>1.2800000000000001E-2</v>
      </c>
    </row>
    <row r="7" spans="1:22" x14ac:dyDescent="0.2">
      <c r="A7" s="16" t="s">
        <v>288</v>
      </c>
      <c r="B7" s="4">
        <v>12000</v>
      </c>
      <c r="C7" s="4">
        <v>20000</v>
      </c>
      <c r="D7" s="4">
        <v>-8000</v>
      </c>
      <c r="E7" s="4">
        <v>-251650000</v>
      </c>
      <c r="F7" s="4">
        <f t="shared" si="0"/>
        <v>28511147696</v>
      </c>
      <c r="G7" s="4">
        <v>0</v>
      </c>
      <c r="H7" s="4">
        <v>0</v>
      </c>
      <c r="I7" s="4">
        <v>0</v>
      </c>
      <c r="J7" s="4">
        <v>-315500000</v>
      </c>
      <c r="K7">
        <f t="shared" si="1"/>
        <v>7863270000</v>
      </c>
      <c r="L7" s="4">
        <v>562</v>
      </c>
      <c r="M7" s="4">
        <v>1026</v>
      </c>
      <c r="N7" s="4">
        <v>36</v>
      </c>
      <c r="O7" s="4">
        <v>68</v>
      </c>
      <c r="P7" s="4">
        <v>537500</v>
      </c>
      <c r="Q7" s="4">
        <v>1060000</v>
      </c>
      <c r="R7" s="5">
        <v>-1.5800000000000002E-2</v>
      </c>
      <c r="S7" s="4">
        <v>1759814</v>
      </c>
      <c r="T7" s="4">
        <f t="shared" si="2"/>
        <v>3241802</v>
      </c>
      <c r="U7" s="4">
        <f t="shared" si="3"/>
        <v>1935038</v>
      </c>
      <c r="V7" s="5">
        <v>2.52E-2</v>
      </c>
    </row>
    <row r="8" spans="1:22" x14ac:dyDescent="0.2">
      <c r="A8" s="16" t="s">
        <v>287</v>
      </c>
      <c r="B8" s="4">
        <v>12800</v>
      </c>
      <c r="C8" s="4">
        <v>25000</v>
      </c>
      <c r="D8" s="4">
        <v>-12200</v>
      </c>
      <c r="E8" s="4">
        <v>-378790000</v>
      </c>
      <c r="F8" s="4">
        <f t="shared" si="0"/>
        <v>28762797696</v>
      </c>
      <c r="G8" s="4">
        <v>0</v>
      </c>
      <c r="H8" s="4">
        <v>0</v>
      </c>
      <c r="I8" s="4">
        <v>0</v>
      </c>
      <c r="J8" s="4">
        <v>-9570000</v>
      </c>
      <c r="K8">
        <f t="shared" si="1"/>
        <v>8178770000</v>
      </c>
      <c r="L8" s="4">
        <v>1183</v>
      </c>
      <c r="M8" s="4">
        <v>2789</v>
      </c>
      <c r="N8" s="4">
        <v>71</v>
      </c>
      <c r="O8" s="4">
        <v>208</v>
      </c>
      <c r="P8" s="4">
        <v>1084000</v>
      </c>
      <c r="Q8" s="4">
        <v>3120300</v>
      </c>
      <c r="R8" s="5">
        <v>-2.6200000000000001E-2</v>
      </c>
      <c r="S8" s="4">
        <v>4394185</v>
      </c>
      <c r="T8" s="4">
        <f t="shared" si="2"/>
        <v>2583290.5</v>
      </c>
      <c r="U8" s="4">
        <f t="shared" si="3"/>
        <v>1416007</v>
      </c>
      <c r="V8" s="5">
        <v>2.9600000000000001E-2</v>
      </c>
    </row>
    <row r="9" spans="1:22" x14ac:dyDescent="0.2">
      <c r="A9" s="16" t="s">
        <v>286</v>
      </c>
      <c r="B9" s="4">
        <v>73800</v>
      </c>
      <c r="C9" s="4">
        <v>1600</v>
      </c>
      <c r="D9" s="4">
        <v>72200</v>
      </c>
      <c r="E9" s="4">
        <v>2346060000</v>
      </c>
      <c r="F9" s="4">
        <f t="shared" si="0"/>
        <v>29141587696</v>
      </c>
      <c r="K9">
        <f t="shared" si="1"/>
        <v>8188340000</v>
      </c>
      <c r="L9" s="4">
        <v>515</v>
      </c>
      <c r="M9" s="4">
        <v>1153</v>
      </c>
      <c r="N9" s="4">
        <v>39</v>
      </c>
      <c r="O9" s="4">
        <v>76</v>
      </c>
      <c r="P9" s="4">
        <v>518000</v>
      </c>
      <c r="Q9" s="4">
        <v>1272400</v>
      </c>
      <c r="R9" s="5">
        <v>1.6000000000000001E-3</v>
      </c>
      <c r="S9" s="4">
        <v>1935038</v>
      </c>
      <c r="T9" s="4">
        <f t="shared" si="2"/>
        <v>2645129.5</v>
      </c>
      <c r="U9" s="4">
        <f t="shared" si="3"/>
        <v>1416007</v>
      </c>
      <c r="V9" s="5">
        <v>1.8500000000000003E-2</v>
      </c>
    </row>
    <row r="10" spans="1:22" x14ac:dyDescent="0.2">
      <c r="A10" s="16" t="s">
        <v>281</v>
      </c>
      <c r="B10" s="4">
        <v>8700</v>
      </c>
      <c r="C10" s="4">
        <v>0</v>
      </c>
      <c r="D10" s="4">
        <v>8700</v>
      </c>
      <c r="E10" s="4">
        <v>283500000</v>
      </c>
      <c r="F10" s="4">
        <f t="shared" si="0"/>
        <v>26795527696</v>
      </c>
      <c r="G10" s="4">
        <v>22700</v>
      </c>
      <c r="H10" s="4">
        <v>60000</v>
      </c>
      <c r="I10" s="4">
        <v>-37300</v>
      </c>
      <c r="J10" s="4">
        <v>-1227855000</v>
      </c>
      <c r="K10">
        <f t="shared" si="1"/>
        <v>8188340000</v>
      </c>
      <c r="L10" s="4">
        <v>1013</v>
      </c>
      <c r="M10" s="4">
        <v>1505</v>
      </c>
      <c r="N10" s="4">
        <v>63</v>
      </c>
      <c r="O10" s="4">
        <v>115</v>
      </c>
      <c r="P10" s="4">
        <v>1013300</v>
      </c>
      <c r="Q10" s="4">
        <v>1820400</v>
      </c>
      <c r="R10" s="5">
        <v>-9.1999999999999998E-3</v>
      </c>
      <c r="S10" s="4">
        <v>2860277</v>
      </c>
      <c r="T10" s="4">
        <f t="shared" si="2"/>
        <v>3629008</v>
      </c>
      <c r="U10" s="4">
        <f t="shared" si="3"/>
        <v>1416007</v>
      </c>
      <c r="V10" s="5">
        <v>2.1299999999999999E-2</v>
      </c>
    </row>
    <row r="11" spans="1:22" x14ac:dyDescent="0.2">
      <c r="A11" s="16" t="s">
        <v>273</v>
      </c>
      <c r="B11" s="4">
        <v>9200</v>
      </c>
      <c r="C11" s="4">
        <v>20400</v>
      </c>
      <c r="D11" s="4">
        <v>-11200</v>
      </c>
      <c r="E11" s="4">
        <v>-364310000</v>
      </c>
      <c r="F11" s="4">
        <f t="shared" si="0"/>
        <v>26512027696</v>
      </c>
      <c r="K11">
        <f t="shared" si="1"/>
        <v>9416195000</v>
      </c>
      <c r="L11" s="4">
        <v>1587</v>
      </c>
      <c r="M11" s="4">
        <v>2064</v>
      </c>
      <c r="N11" s="4">
        <v>151</v>
      </c>
      <c r="O11" s="4">
        <v>172</v>
      </c>
      <c r="P11" s="4">
        <v>1951200</v>
      </c>
      <c r="Q11" s="4">
        <v>2377400</v>
      </c>
      <c r="R11" s="5">
        <v>1.09E-2</v>
      </c>
      <c r="S11" s="4">
        <v>4569800</v>
      </c>
      <c r="T11" s="4">
        <f t="shared" si="2"/>
        <v>2221077</v>
      </c>
      <c r="U11" s="4">
        <f t="shared" si="3"/>
        <v>1416007</v>
      </c>
      <c r="V11" s="5">
        <v>3.1899999999999998E-2</v>
      </c>
    </row>
    <row r="12" spans="1:22" x14ac:dyDescent="0.2">
      <c r="A12" s="16" t="s">
        <v>272</v>
      </c>
      <c r="B12" s="4">
        <v>10000</v>
      </c>
      <c r="C12" s="4">
        <v>50400</v>
      </c>
      <c r="D12" s="4">
        <v>-40400</v>
      </c>
      <c r="E12" s="4">
        <v>-1308760000</v>
      </c>
      <c r="F12" s="4">
        <f t="shared" si="0"/>
        <v>26876337696</v>
      </c>
      <c r="K12">
        <f t="shared" si="1"/>
        <v>9416195000</v>
      </c>
      <c r="L12" s="4">
        <v>744</v>
      </c>
      <c r="M12" s="4">
        <v>1187</v>
      </c>
      <c r="N12" s="4">
        <v>74</v>
      </c>
      <c r="O12" s="4">
        <v>110</v>
      </c>
      <c r="P12" s="4">
        <v>1024600</v>
      </c>
      <c r="Q12" s="4">
        <v>1591500</v>
      </c>
      <c r="R12" s="5">
        <v>-4.5999999999999999E-3</v>
      </c>
      <c r="S12" s="4">
        <v>2752254</v>
      </c>
      <c r="T12" s="4">
        <f t="shared" si="2"/>
        <v>1205431</v>
      </c>
      <c r="U12" s="4">
        <f t="shared" si="3"/>
        <v>1416007</v>
      </c>
      <c r="V12" s="5">
        <v>1.5300000000000001E-2</v>
      </c>
    </row>
    <row r="13" spans="1:22" x14ac:dyDescent="0.2">
      <c r="A13" s="16" t="s">
        <v>248</v>
      </c>
      <c r="B13" s="4">
        <v>4200</v>
      </c>
      <c r="C13" s="4">
        <v>800</v>
      </c>
      <c r="D13" s="4">
        <v>3400</v>
      </c>
      <c r="E13" s="4">
        <v>109630000</v>
      </c>
      <c r="F13" s="4">
        <f t="shared" si="0"/>
        <v>28185097696</v>
      </c>
      <c r="K13">
        <f t="shared" si="1"/>
        <v>9416195000</v>
      </c>
      <c r="L13" s="4">
        <v>559</v>
      </c>
      <c r="M13" s="4">
        <v>925</v>
      </c>
      <c r="N13" s="4">
        <v>30</v>
      </c>
      <c r="O13" s="4">
        <v>41</v>
      </c>
      <c r="P13" s="4">
        <v>567200</v>
      </c>
      <c r="Q13" s="4">
        <v>793200</v>
      </c>
      <c r="R13" s="5">
        <v>1.6000000000000001E-3</v>
      </c>
      <c r="S13" s="4">
        <v>1416007</v>
      </c>
      <c r="T13" s="4">
        <f t="shared" si="2"/>
        <v>3129782</v>
      </c>
      <c r="U13" s="4">
        <f t="shared" si="3"/>
        <v>1699386</v>
      </c>
      <c r="V13" s="5">
        <v>1.23E-2</v>
      </c>
    </row>
    <row r="14" spans="1:22" x14ac:dyDescent="0.2">
      <c r="A14" s="16" t="s">
        <v>240</v>
      </c>
      <c r="B14" s="4">
        <v>3800</v>
      </c>
      <c r="C14" s="4">
        <v>364800</v>
      </c>
      <c r="D14" s="4">
        <v>-361000</v>
      </c>
      <c r="E14" s="4">
        <v>-11888140000</v>
      </c>
      <c r="F14" s="4">
        <f t="shared" si="0"/>
        <v>28075467696</v>
      </c>
      <c r="G14" s="4">
        <v>153600</v>
      </c>
      <c r="H14" s="4">
        <v>3600</v>
      </c>
      <c r="I14" s="4">
        <v>150000</v>
      </c>
      <c r="J14" s="4">
        <v>4892230000</v>
      </c>
      <c r="K14">
        <f t="shared" si="1"/>
        <v>9416195000</v>
      </c>
      <c r="L14" s="4">
        <v>1844</v>
      </c>
      <c r="M14" s="4">
        <v>2066</v>
      </c>
      <c r="N14" s="4">
        <v>199</v>
      </c>
      <c r="O14" s="4">
        <v>165</v>
      </c>
      <c r="P14" s="4">
        <v>2680700</v>
      </c>
      <c r="Q14" s="4">
        <v>2351600</v>
      </c>
      <c r="R14" s="5">
        <v>-4.5999999999999999E-3</v>
      </c>
      <c r="S14" s="4">
        <v>5276531</v>
      </c>
      <c r="T14" s="4">
        <f t="shared" si="2"/>
        <v>1298034.5</v>
      </c>
      <c r="U14" s="4">
        <f t="shared" si="3"/>
        <v>1699386</v>
      </c>
      <c r="V14" s="5">
        <v>2.4199999999999999E-2</v>
      </c>
    </row>
    <row r="15" spans="1:22" x14ac:dyDescent="0.2">
      <c r="A15" s="16" t="s">
        <v>239</v>
      </c>
      <c r="B15" s="4">
        <v>100</v>
      </c>
      <c r="C15" s="4">
        <v>25500</v>
      </c>
      <c r="D15" s="4">
        <v>-25400</v>
      </c>
      <c r="E15" s="4">
        <v>-823440000</v>
      </c>
      <c r="F15" s="4">
        <f t="shared" si="0"/>
        <v>39963607696</v>
      </c>
      <c r="G15" s="4">
        <v>50000</v>
      </c>
      <c r="H15" s="4">
        <v>300</v>
      </c>
      <c r="I15" s="4">
        <v>49700</v>
      </c>
      <c r="J15" s="4">
        <v>1609265000</v>
      </c>
      <c r="K15">
        <f t="shared" si="1"/>
        <v>4523965000</v>
      </c>
      <c r="L15" s="4">
        <v>666</v>
      </c>
      <c r="M15" s="4">
        <v>703</v>
      </c>
      <c r="N15" s="4">
        <v>57</v>
      </c>
      <c r="O15" s="4">
        <v>69</v>
      </c>
      <c r="P15" s="4">
        <v>725700</v>
      </c>
      <c r="Q15" s="4">
        <v>840200</v>
      </c>
      <c r="R15" s="5">
        <v>4.6999999999999993E-3</v>
      </c>
      <c r="S15" s="4">
        <v>1699386</v>
      </c>
      <c r="T15" s="4">
        <f t="shared" si="2"/>
        <v>2658092.5</v>
      </c>
      <c r="U15" s="4">
        <f t="shared" si="3"/>
        <v>2089419</v>
      </c>
      <c r="V15" s="5">
        <v>1.0800000000000001E-2</v>
      </c>
    </row>
    <row r="16" spans="1:22" x14ac:dyDescent="0.2">
      <c r="A16" s="16" t="s">
        <v>238</v>
      </c>
      <c r="B16" s="4">
        <v>5000</v>
      </c>
      <c r="C16" s="4">
        <v>0</v>
      </c>
      <c r="D16" s="4">
        <v>5000</v>
      </c>
      <c r="E16" s="4">
        <v>162870000</v>
      </c>
      <c r="F16" s="4">
        <f t="shared" si="0"/>
        <v>40787047696</v>
      </c>
      <c r="G16" s="4">
        <v>51800</v>
      </c>
      <c r="H16" s="4">
        <v>0</v>
      </c>
      <c r="I16" s="4">
        <v>51800</v>
      </c>
      <c r="J16" s="4">
        <v>1686090000</v>
      </c>
      <c r="K16">
        <f t="shared" si="1"/>
        <v>2914700000</v>
      </c>
      <c r="L16" s="4">
        <v>1498</v>
      </c>
      <c r="M16" s="4">
        <v>1581</v>
      </c>
      <c r="N16" s="4">
        <v>121</v>
      </c>
      <c r="O16" s="4">
        <v>125</v>
      </c>
      <c r="P16" s="4">
        <v>1788600</v>
      </c>
      <c r="Q16" s="4">
        <v>1768900</v>
      </c>
      <c r="R16" s="5">
        <v>-1.5E-3</v>
      </c>
      <c r="S16" s="4">
        <v>3683920</v>
      </c>
      <c r="T16" s="4">
        <f t="shared" si="2"/>
        <v>2248735</v>
      </c>
      <c r="U16" s="4">
        <f t="shared" si="3"/>
        <v>1689900</v>
      </c>
      <c r="V16" s="5">
        <v>2.2700000000000001E-2</v>
      </c>
    </row>
    <row r="17" spans="1:21" x14ac:dyDescent="0.2">
      <c r="A17" s="16" t="s">
        <v>234</v>
      </c>
      <c r="B17" s="4">
        <v>601000</v>
      </c>
      <c r="C17" s="4">
        <v>10800</v>
      </c>
      <c r="D17" s="4">
        <v>590200</v>
      </c>
      <c r="E17" s="4">
        <v>19032690000</v>
      </c>
      <c r="F17" s="4">
        <f t="shared" si="0"/>
        <v>40624177696</v>
      </c>
      <c r="K17">
        <f t="shared" si="1"/>
        <v>1228610000</v>
      </c>
      <c r="L17" s="4">
        <v>648</v>
      </c>
      <c r="M17" s="4">
        <v>912</v>
      </c>
      <c r="N17" s="4">
        <v>55</v>
      </c>
      <c r="O17" s="4">
        <v>56</v>
      </c>
      <c r="P17" s="4">
        <v>77800</v>
      </c>
      <c r="Q17" s="4">
        <v>162300</v>
      </c>
      <c r="R17" s="5">
        <v>1.7299999999999999E-2</v>
      </c>
      <c r="S17" s="4">
        <v>2089419</v>
      </c>
      <c r="T17" s="4">
        <f t="shared" si="2"/>
        <v>2676224</v>
      </c>
      <c r="U17" s="4">
        <f t="shared" si="3"/>
        <v>994855</v>
      </c>
    </row>
    <row r="18" spans="1:21" x14ac:dyDescent="0.2">
      <c r="A18" s="16" t="s">
        <v>233</v>
      </c>
      <c r="B18" s="4">
        <v>25300</v>
      </c>
      <c r="C18" s="4">
        <v>19500</v>
      </c>
      <c r="D18" s="4">
        <v>5800</v>
      </c>
      <c r="E18" s="4">
        <v>182690000</v>
      </c>
      <c r="F18" s="4">
        <f t="shared" si="0"/>
        <v>21591487696</v>
      </c>
      <c r="K18">
        <f t="shared" si="1"/>
        <v>1228610000</v>
      </c>
      <c r="L18" s="4"/>
      <c r="M18" s="4"/>
      <c r="N18" s="4"/>
      <c r="O18" s="4"/>
      <c r="P18" s="4">
        <v>860100</v>
      </c>
      <c r="Q18" s="4">
        <v>2181600</v>
      </c>
      <c r="R18" s="5">
        <v>-1.3899999999999999E-2</v>
      </c>
      <c r="S18" s="4">
        <v>3231543</v>
      </c>
      <c r="T18" s="4">
        <f t="shared" si="2"/>
        <v>2454163.5</v>
      </c>
      <c r="U18" s="4">
        <f t="shared" si="3"/>
        <v>983033</v>
      </c>
    </row>
    <row r="19" spans="1:21" x14ac:dyDescent="0.2">
      <c r="A19" s="16" t="s">
        <v>232</v>
      </c>
      <c r="B19" s="4">
        <v>195000</v>
      </c>
      <c r="C19" s="4">
        <v>22400</v>
      </c>
      <c r="D19" s="4">
        <v>172600</v>
      </c>
      <c r="E19" s="4">
        <v>5575290000</v>
      </c>
      <c r="F19" s="4">
        <f t="shared" si="0"/>
        <v>21408797696</v>
      </c>
      <c r="K19">
        <f t="shared" si="1"/>
        <v>1228610000</v>
      </c>
      <c r="L19" s="4"/>
      <c r="M19" s="4"/>
      <c r="N19" s="4"/>
      <c r="O19" s="4"/>
      <c r="P19" s="4">
        <v>915300</v>
      </c>
      <c r="Q19" s="4">
        <v>1378300</v>
      </c>
      <c r="R19" s="5">
        <v>-4.5999999999999999E-3</v>
      </c>
      <c r="S19" s="4">
        <v>2429982</v>
      </c>
      <c r="T19" s="4">
        <f t="shared" si="2"/>
        <v>2693421.5</v>
      </c>
      <c r="U19" s="4">
        <f t="shared" si="3"/>
        <v>896683</v>
      </c>
    </row>
    <row r="20" spans="1:21" x14ac:dyDescent="0.2">
      <c r="A20" s="16" t="s">
        <v>231</v>
      </c>
      <c r="B20" s="4">
        <v>400600</v>
      </c>
      <c r="C20" s="4">
        <v>62000</v>
      </c>
      <c r="D20" s="4">
        <v>338600</v>
      </c>
      <c r="E20" s="4">
        <v>10929510000</v>
      </c>
      <c r="F20" s="4">
        <f t="shared" si="0"/>
        <v>15833507696</v>
      </c>
      <c r="K20">
        <f t="shared" si="1"/>
        <v>1228610000</v>
      </c>
      <c r="L20" s="4"/>
      <c r="M20" s="4"/>
      <c r="N20" s="4"/>
      <c r="O20" s="4"/>
      <c r="P20" s="4">
        <v>1173000</v>
      </c>
      <c r="Q20" s="4">
        <v>1069300</v>
      </c>
      <c r="R20" s="5">
        <v>2.0499999999999997E-2</v>
      </c>
      <c r="S20" s="4">
        <v>2688216</v>
      </c>
      <c r="T20" s="4">
        <f t="shared" si="2"/>
        <v>2049517.5</v>
      </c>
      <c r="U20" s="4">
        <f t="shared" si="3"/>
        <v>896683</v>
      </c>
    </row>
    <row r="21" spans="1:21" x14ac:dyDescent="0.2">
      <c r="A21" s="16" t="s">
        <v>230</v>
      </c>
      <c r="B21" s="4">
        <v>306000</v>
      </c>
      <c r="C21" s="4">
        <v>501900</v>
      </c>
      <c r="D21" s="4">
        <v>-195900</v>
      </c>
      <c r="E21" s="4">
        <v>-6205280000</v>
      </c>
      <c r="F21" s="4">
        <f t="shared" si="0"/>
        <v>4903997696</v>
      </c>
      <c r="K21">
        <f t="shared" si="1"/>
        <v>1228610000</v>
      </c>
      <c r="L21" s="4"/>
      <c r="M21" s="4"/>
      <c r="N21" s="4"/>
      <c r="O21" s="4"/>
      <c r="P21" s="4">
        <v>588700</v>
      </c>
      <c r="Q21" s="4">
        <v>984300</v>
      </c>
      <c r="R21" s="5">
        <v>6.4000000000000003E-3</v>
      </c>
      <c r="S21" s="4">
        <v>1689900</v>
      </c>
      <c r="T21" s="4">
        <f t="shared" si="2"/>
        <v>1311310</v>
      </c>
      <c r="U21" s="4">
        <f t="shared" si="3"/>
        <v>896683</v>
      </c>
    </row>
    <row r="22" spans="1:21" x14ac:dyDescent="0.2">
      <c r="A22" s="16" t="s">
        <v>229</v>
      </c>
      <c r="B22" s="4">
        <v>148900</v>
      </c>
      <c r="C22" s="4">
        <v>32200</v>
      </c>
      <c r="D22" s="4">
        <v>116700</v>
      </c>
      <c r="E22" s="4">
        <v>3678790000</v>
      </c>
      <c r="F22" s="4">
        <f t="shared" si="0"/>
        <v>11109277696</v>
      </c>
      <c r="G22" s="4">
        <v>50900</v>
      </c>
      <c r="H22" s="4">
        <v>12000</v>
      </c>
      <c r="I22" s="4">
        <v>38900</v>
      </c>
      <c r="J22" s="4">
        <v>1228610000</v>
      </c>
      <c r="K22">
        <f t="shared" si="1"/>
        <v>1228610000</v>
      </c>
      <c r="L22" s="4"/>
      <c r="M22" s="4"/>
      <c r="N22" s="4"/>
      <c r="O22" s="4"/>
      <c r="P22" s="4">
        <v>436200</v>
      </c>
      <c r="Q22" s="4">
        <v>419900</v>
      </c>
      <c r="R22" s="5">
        <v>8.0000000000000002E-3</v>
      </c>
      <c r="S22" s="4">
        <v>994855</v>
      </c>
      <c r="T22" s="4">
        <f t="shared" si="2"/>
        <v>1503084.5</v>
      </c>
      <c r="U22" s="4">
        <f t="shared" si="3"/>
        <v>896683</v>
      </c>
    </row>
    <row r="23" spans="1:21" x14ac:dyDescent="0.2">
      <c r="A23" s="16" t="s">
        <v>228</v>
      </c>
      <c r="B23" s="4">
        <v>96400</v>
      </c>
      <c r="C23" s="4">
        <v>22800</v>
      </c>
      <c r="D23" s="4">
        <v>73600</v>
      </c>
      <c r="E23" s="4">
        <v>2309260000</v>
      </c>
      <c r="F23" s="4">
        <f t="shared" si="0"/>
        <v>7430487696</v>
      </c>
      <c r="K23">
        <f t="shared" si="1"/>
        <v>0</v>
      </c>
      <c r="L23" s="4"/>
      <c r="M23" s="4"/>
      <c r="N23" s="4"/>
      <c r="O23" s="4"/>
      <c r="P23" s="4">
        <v>426200</v>
      </c>
      <c r="Q23" s="4">
        <v>480400</v>
      </c>
      <c r="R23" s="5">
        <v>0</v>
      </c>
      <c r="S23" s="4">
        <v>983033</v>
      </c>
      <c r="T23" s="4">
        <f t="shared" si="2"/>
        <v>2664302.5</v>
      </c>
      <c r="U23" s="4">
        <f t="shared" si="3"/>
        <v>896683</v>
      </c>
    </row>
    <row r="24" spans="1:21" x14ac:dyDescent="0.2">
      <c r="A24" s="16" t="s">
        <v>222</v>
      </c>
      <c r="B24" s="4">
        <v>151600</v>
      </c>
      <c r="C24" s="4">
        <v>37300</v>
      </c>
      <c r="D24" s="4">
        <v>114300</v>
      </c>
      <c r="E24" s="4">
        <v>3586790000</v>
      </c>
      <c r="F24" s="4">
        <f t="shared" si="0"/>
        <v>5121227696</v>
      </c>
      <c r="K24">
        <f t="shared" si="1"/>
        <v>0</v>
      </c>
      <c r="L24" s="4"/>
      <c r="M24" s="4"/>
      <c r="N24" s="4"/>
      <c r="O24" s="4"/>
      <c r="P24" s="4">
        <v>469500</v>
      </c>
      <c r="Q24" s="4">
        <v>369200</v>
      </c>
      <c r="R24" s="5">
        <v>6.5000000000000006E-3</v>
      </c>
      <c r="S24" s="4">
        <v>896683</v>
      </c>
      <c r="T24" s="4">
        <f t="shared" si="2"/>
        <v>2202239</v>
      </c>
      <c r="U24" s="4">
        <f t="shared" si="3"/>
        <v>1632265</v>
      </c>
    </row>
    <row r="25" spans="1:21" x14ac:dyDescent="0.2">
      <c r="A25" s="16" t="s">
        <v>213</v>
      </c>
      <c r="B25" s="4">
        <v>34100</v>
      </c>
      <c r="C25" s="4">
        <v>102100</v>
      </c>
      <c r="D25" s="4">
        <v>-68000</v>
      </c>
      <c r="E25" s="4">
        <v>-2099690000</v>
      </c>
      <c r="F25" s="4">
        <f t="shared" si="0"/>
        <v>1534437696</v>
      </c>
      <c r="K25">
        <f t="shared" si="1"/>
        <v>0</v>
      </c>
      <c r="L25" s="4"/>
      <c r="M25" s="4"/>
      <c r="N25" s="4"/>
      <c r="O25" s="4"/>
      <c r="P25" s="4">
        <v>420300</v>
      </c>
      <c r="Q25" s="4">
        <v>1093300</v>
      </c>
      <c r="R25" s="5">
        <v>8.1000000000000013E-3</v>
      </c>
      <c r="S25" s="4">
        <v>1632265</v>
      </c>
      <c r="T25" s="4">
        <f t="shared" si="2"/>
        <v>3129670.5</v>
      </c>
      <c r="U25" s="4">
        <f t="shared" si="3"/>
        <v>2120905</v>
      </c>
    </row>
    <row r="26" spans="1:21" x14ac:dyDescent="0.2">
      <c r="A26" s="16" t="s">
        <v>212</v>
      </c>
      <c r="B26" s="4">
        <v>170200</v>
      </c>
      <c r="C26" s="4">
        <v>311600</v>
      </c>
      <c r="D26" s="4">
        <v>-141400</v>
      </c>
      <c r="E26" s="4">
        <v>-4388110000</v>
      </c>
      <c r="F26" s="4">
        <f t="shared" si="0"/>
        <v>3634127696</v>
      </c>
      <c r="K26">
        <f>K27+J26</f>
        <v>0</v>
      </c>
      <c r="L26" s="4"/>
      <c r="M26" s="4"/>
      <c r="N26" s="4"/>
      <c r="O26" s="4"/>
      <c r="P26" s="4">
        <v>690500</v>
      </c>
      <c r="Q26" s="4">
        <v>1521100</v>
      </c>
      <c r="R26" s="5">
        <v>-1.9E-2</v>
      </c>
      <c r="S26" s="4">
        <v>2408051</v>
      </c>
      <c r="T26" s="4">
        <f t="shared" si="2"/>
        <v>3689991</v>
      </c>
      <c r="U26" s="4">
        <f t="shared" si="3"/>
        <v>1627765</v>
      </c>
    </row>
    <row r="27" spans="1:21" x14ac:dyDescent="0.2">
      <c r="A27" s="16" t="s">
        <v>211</v>
      </c>
      <c r="B27" s="4">
        <v>333400</v>
      </c>
      <c r="C27" s="4">
        <v>530210</v>
      </c>
      <c r="D27" s="4">
        <v>-196810</v>
      </c>
      <c r="E27" s="4">
        <v>-6120950000</v>
      </c>
      <c r="F27" s="4">
        <f t="shared" si="0"/>
        <v>8022237696</v>
      </c>
      <c r="K27">
        <f>J27+K29</f>
        <v>0</v>
      </c>
      <c r="R27" s="5">
        <v>-1.2500000000000001E-2</v>
      </c>
      <c r="S27" s="4">
        <v>2120905</v>
      </c>
      <c r="T27" s="4">
        <f t="shared" si="2"/>
        <v>2625500</v>
      </c>
      <c r="U27" s="4">
        <f t="shared" si="3"/>
        <v>1627765</v>
      </c>
    </row>
    <row r="28" spans="1:21" x14ac:dyDescent="0.2">
      <c r="A28" s="16" t="s">
        <v>210</v>
      </c>
      <c r="B28" s="4">
        <v>12500</v>
      </c>
      <c r="C28" s="4">
        <v>169200</v>
      </c>
      <c r="D28" s="4">
        <v>-156700</v>
      </c>
      <c r="E28" s="4">
        <v>-5060070000</v>
      </c>
      <c r="F28" s="4">
        <f t="shared" si="0"/>
        <v>14143187696</v>
      </c>
      <c r="L28" s="4"/>
      <c r="M28" s="4"/>
      <c r="N28" s="4"/>
      <c r="O28" s="4"/>
      <c r="P28" s="4">
        <v>618700</v>
      </c>
      <c r="Q28" s="4">
        <v>1702500</v>
      </c>
      <c r="R28" s="5">
        <v>-1.84E-2</v>
      </c>
      <c r="S28" s="4">
        <v>2478345</v>
      </c>
      <c r="T28" s="4">
        <f t="shared" si="2"/>
        <v>2821225</v>
      </c>
      <c r="U28" s="4">
        <f t="shared" si="3"/>
        <v>1627765</v>
      </c>
    </row>
    <row r="29" spans="1:21" x14ac:dyDescent="0.2">
      <c r="A29" s="16" t="s">
        <v>209</v>
      </c>
      <c r="B29" s="4">
        <v>12500</v>
      </c>
      <c r="C29" s="4">
        <v>57300</v>
      </c>
      <c r="D29" s="4">
        <v>-44800</v>
      </c>
      <c r="E29" s="4">
        <v>-1459620000</v>
      </c>
      <c r="F29" s="4">
        <f t="shared" si="0"/>
        <v>19203257696</v>
      </c>
      <c r="K29">
        <f>J29</f>
        <v>0</v>
      </c>
      <c r="R29" s="5">
        <v>-1.21E-2</v>
      </c>
      <c r="S29" s="4">
        <v>2698627</v>
      </c>
      <c r="T29" s="4">
        <f t="shared" si="2"/>
        <v>2334636</v>
      </c>
      <c r="U29" s="4">
        <f t="shared" si="3"/>
        <v>1627765</v>
      </c>
    </row>
    <row r="30" spans="1:21" x14ac:dyDescent="0.2">
      <c r="A30" s="16" t="s">
        <v>208</v>
      </c>
      <c r="B30" s="4">
        <v>301300</v>
      </c>
      <c r="C30" s="4">
        <v>40300</v>
      </c>
      <c r="D30" s="4">
        <v>261000</v>
      </c>
      <c r="E30" s="4">
        <v>8546030000</v>
      </c>
      <c r="F30" s="4">
        <f t="shared" si="0"/>
        <v>20662877696</v>
      </c>
      <c r="R30" s="5">
        <v>1.3899999999999999E-2</v>
      </c>
      <c r="S30" s="4">
        <v>2409135</v>
      </c>
      <c r="T30" s="4">
        <f t="shared" si="2"/>
        <v>1924667</v>
      </c>
      <c r="U30" s="4">
        <f t="shared" si="3"/>
        <v>1627765</v>
      </c>
    </row>
    <row r="31" spans="1:21" x14ac:dyDescent="0.2">
      <c r="A31" s="16" t="s">
        <v>207</v>
      </c>
      <c r="B31" s="4">
        <v>302600</v>
      </c>
      <c r="C31" s="4">
        <v>14800</v>
      </c>
      <c r="D31" s="4">
        <v>287800</v>
      </c>
      <c r="E31" s="4">
        <v>9356570000</v>
      </c>
      <c r="F31" s="4">
        <f t="shared" si="0"/>
        <v>12116847696</v>
      </c>
      <c r="R31" s="5">
        <v>3.0999999999999999E-3</v>
      </c>
      <c r="S31" s="4">
        <v>1627765</v>
      </c>
      <c r="T31" s="4">
        <f t="shared" si="2"/>
        <v>1649331.5</v>
      </c>
      <c r="U31" s="4">
        <f t="shared" si="3"/>
        <v>2023136</v>
      </c>
    </row>
    <row r="32" spans="1:21" x14ac:dyDescent="0.2">
      <c r="A32" s="16" t="s">
        <v>206</v>
      </c>
      <c r="B32" s="4">
        <v>600</v>
      </c>
      <c r="C32" s="4">
        <v>0</v>
      </c>
      <c r="D32" s="4">
        <v>600</v>
      </c>
      <c r="E32" s="4">
        <v>19620000</v>
      </c>
      <c r="F32" s="4">
        <f t="shared" si="0"/>
        <v>2760277696</v>
      </c>
      <c r="R32" s="5">
        <v>-6.0999999999999995E-3</v>
      </c>
      <c r="S32" s="4">
        <v>2023136</v>
      </c>
      <c r="T32" s="4">
        <f t="shared" si="2"/>
        <v>3993721.5</v>
      </c>
      <c r="U32" s="4">
        <f t="shared" si="3"/>
        <v>2772213</v>
      </c>
    </row>
    <row r="33" spans="1:21" x14ac:dyDescent="0.2">
      <c r="A33" s="16" t="s">
        <v>205</v>
      </c>
      <c r="B33" s="4">
        <v>53400</v>
      </c>
      <c r="C33" s="4">
        <v>125000</v>
      </c>
      <c r="D33" s="4">
        <v>-71600</v>
      </c>
      <c r="E33" s="4">
        <v>-2341450000</v>
      </c>
      <c r="F33" s="4">
        <f t="shared" si="0"/>
        <v>2740657696</v>
      </c>
      <c r="R33" s="5">
        <v>-2.2499999999999999E-2</v>
      </c>
      <c r="S33" s="4">
        <v>4431922</v>
      </c>
      <c r="T33" s="4">
        <f t="shared" si="2"/>
        <v>3585264.5</v>
      </c>
      <c r="U33" s="4">
        <f t="shared" si="3"/>
        <v>2772213</v>
      </c>
    </row>
    <row r="34" spans="1:21" x14ac:dyDescent="0.2">
      <c r="A34" s="16" t="s">
        <v>204</v>
      </c>
      <c r="B34" s="4">
        <v>48000</v>
      </c>
      <c r="C34" s="4">
        <v>467422</v>
      </c>
      <c r="D34" s="4">
        <v>-419422</v>
      </c>
      <c r="E34" s="4">
        <v>-13876250000</v>
      </c>
      <c r="F34" s="4">
        <f t="shared" si="0"/>
        <v>5082107696</v>
      </c>
      <c r="R34" s="5">
        <v>1.37E-2</v>
      </c>
      <c r="S34" s="4">
        <v>2772213</v>
      </c>
      <c r="T34" s="4">
        <f t="shared" si="2"/>
        <v>4507085</v>
      </c>
      <c r="U34" s="4">
        <f t="shared" si="3"/>
        <v>2260137</v>
      </c>
    </row>
    <row r="35" spans="1:21" x14ac:dyDescent="0.2">
      <c r="A35" s="16" t="s">
        <v>203</v>
      </c>
      <c r="B35" s="4">
        <v>38800</v>
      </c>
      <c r="C35" s="4">
        <v>774395</v>
      </c>
      <c r="D35" s="4">
        <v>-735595</v>
      </c>
      <c r="E35" s="4">
        <v>-24313910000</v>
      </c>
      <c r="F35" s="4">
        <f t="shared" si="0"/>
        <v>18958357696</v>
      </c>
      <c r="R35" s="5">
        <v>-1.0500000000000001E-2</v>
      </c>
      <c r="S35" s="4">
        <v>3851290</v>
      </c>
      <c r="T35" s="4">
        <f t="shared" si="2"/>
        <v>4477955.5</v>
      </c>
      <c r="U35" s="4">
        <f t="shared" si="3"/>
        <v>2221569</v>
      </c>
    </row>
    <row r="36" spans="1:21" x14ac:dyDescent="0.2">
      <c r="A36" s="16" t="s">
        <v>202</v>
      </c>
      <c r="B36" s="4">
        <v>7600</v>
      </c>
      <c r="C36" s="4">
        <v>34640</v>
      </c>
      <c r="D36" s="4">
        <v>-27040</v>
      </c>
      <c r="E36" s="4">
        <v>-874640000</v>
      </c>
      <c r="F36" s="4">
        <f t="shared" si="0"/>
        <v>43272267696</v>
      </c>
      <c r="R36" s="5">
        <v>3.7499999999999999E-2</v>
      </c>
      <c r="S36" s="4">
        <v>5259077</v>
      </c>
      <c r="T36" s="4">
        <f t="shared" si="2"/>
        <v>2720228</v>
      </c>
      <c r="U36" s="4">
        <f t="shared" si="3"/>
        <v>1275527</v>
      </c>
    </row>
    <row r="37" spans="1:21" x14ac:dyDescent="0.2">
      <c r="A37" s="16" t="s">
        <v>201</v>
      </c>
      <c r="B37" s="4">
        <v>39300</v>
      </c>
      <c r="C37" s="4">
        <v>1500</v>
      </c>
      <c r="D37" s="4">
        <v>37800</v>
      </c>
      <c r="E37" s="4">
        <v>1206290000</v>
      </c>
      <c r="F37" s="4">
        <f t="shared" si="0"/>
        <v>44146907696</v>
      </c>
      <c r="R37" s="5">
        <v>0</v>
      </c>
      <c r="S37" s="4">
        <v>2772655</v>
      </c>
      <c r="T37" s="4">
        <f t="shared" si="2"/>
        <v>3840037</v>
      </c>
      <c r="U37" s="4">
        <f t="shared" si="3"/>
        <v>1275527</v>
      </c>
    </row>
    <row r="38" spans="1:21" x14ac:dyDescent="0.2">
      <c r="A38" s="16" t="s">
        <v>200</v>
      </c>
      <c r="B38" s="4">
        <v>824000</v>
      </c>
      <c r="C38" s="4">
        <v>229100</v>
      </c>
      <c r="D38" s="4">
        <v>594900</v>
      </c>
      <c r="E38" s="4">
        <v>19120400000</v>
      </c>
      <c r="F38" s="4">
        <f t="shared" si="0"/>
        <v>42940617696</v>
      </c>
      <c r="R38" s="5">
        <v>1.43E-2</v>
      </c>
      <c r="S38" s="4">
        <v>2943823</v>
      </c>
      <c r="T38" s="4">
        <f t="shared" si="2"/>
        <v>3272423.5</v>
      </c>
      <c r="U38" s="4">
        <f t="shared" si="3"/>
        <v>1275527</v>
      </c>
    </row>
    <row r="39" spans="1:21" x14ac:dyDescent="0.2">
      <c r="A39" s="16" t="s">
        <v>199</v>
      </c>
      <c r="B39" s="4">
        <v>0</v>
      </c>
      <c r="C39" s="4">
        <v>306200</v>
      </c>
      <c r="D39" s="4">
        <v>-306200</v>
      </c>
      <c r="E39" s="4">
        <v>-9620960000</v>
      </c>
      <c r="F39" s="4">
        <f t="shared" si="0"/>
        <v>23820217696</v>
      </c>
      <c r="R39" s="5">
        <v>1.1299999999999999E-2</v>
      </c>
      <c r="S39" s="4">
        <v>2260137</v>
      </c>
      <c r="T39" s="4">
        <f t="shared" si="2"/>
        <v>2719057.5</v>
      </c>
      <c r="U39" s="4">
        <f t="shared" si="3"/>
        <v>1275527</v>
      </c>
    </row>
    <row r="40" spans="1:21" x14ac:dyDescent="0.2">
      <c r="A40" s="16" t="s">
        <v>198</v>
      </c>
      <c r="B40" s="4">
        <v>71900</v>
      </c>
      <c r="C40" s="4">
        <v>0</v>
      </c>
      <c r="D40" s="4">
        <v>71900</v>
      </c>
      <c r="E40" s="4">
        <v>2214710000</v>
      </c>
      <c r="F40" s="4">
        <f t="shared" si="0"/>
        <v>33441177696</v>
      </c>
      <c r="R40" s="5">
        <v>0</v>
      </c>
      <c r="S40" s="4">
        <v>2221569</v>
      </c>
      <c r="T40" s="4">
        <f t="shared" si="2"/>
        <v>2083012.5</v>
      </c>
      <c r="U40" s="4">
        <f t="shared" si="3"/>
        <v>1275527</v>
      </c>
    </row>
    <row r="41" spans="1:21" x14ac:dyDescent="0.2">
      <c r="A41" s="16" t="s">
        <v>197</v>
      </c>
      <c r="B41" s="4">
        <v>113400</v>
      </c>
      <c r="C41" s="4">
        <v>3500</v>
      </c>
      <c r="D41" s="4">
        <v>109900</v>
      </c>
      <c r="E41" s="4">
        <v>3478130000</v>
      </c>
      <c r="F41" s="4">
        <f t="shared" si="0"/>
        <v>31226467696</v>
      </c>
      <c r="R41" s="5">
        <v>-2.1899999999999999E-2</v>
      </c>
      <c r="S41" s="4">
        <v>1275527</v>
      </c>
      <c r="T41" s="4">
        <f t="shared" si="2"/>
        <v>3176210.5</v>
      </c>
      <c r="U41" s="4">
        <f t="shared" si="3"/>
        <v>2667801</v>
      </c>
    </row>
    <row r="42" spans="1:21" x14ac:dyDescent="0.2">
      <c r="A42" s="16" t="s">
        <v>196</v>
      </c>
      <c r="B42" s="4">
        <v>13600</v>
      </c>
      <c r="C42" s="4">
        <v>1300</v>
      </c>
      <c r="D42" s="4">
        <v>12300</v>
      </c>
      <c r="E42" s="4">
        <v>381880000</v>
      </c>
      <c r="F42" s="4">
        <f t="shared" si="0"/>
        <v>27748337696</v>
      </c>
      <c r="R42" s="5">
        <v>2.0799999999999999E-2</v>
      </c>
      <c r="S42" s="4">
        <v>3555521</v>
      </c>
      <c r="T42" s="4">
        <f t="shared" si="2"/>
        <v>3987131.5</v>
      </c>
      <c r="U42" s="4">
        <f t="shared" si="3"/>
        <v>2667801</v>
      </c>
    </row>
    <row r="43" spans="1:21" x14ac:dyDescent="0.2">
      <c r="A43" s="16" t="s">
        <v>195</v>
      </c>
      <c r="B43" s="4">
        <v>1000</v>
      </c>
      <c r="C43" s="4">
        <v>74000</v>
      </c>
      <c r="D43" s="4">
        <v>-73000</v>
      </c>
      <c r="E43" s="4">
        <v>-2381280000</v>
      </c>
      <c r="F43" s="4">
        <f t="shared" si="0"/>
        <v>27366457696</v>
      </c>
      <c r="R43" s="5">
        <v>-3.6900000000000002E-2</v>
      </c>
      <c r="S43" s="4">
        <v>4398316</v>
      </c>
      <c r="T43" s="4">
        <f t="shared" si="2"/>
        <v>4714942.5</v>
      </c>
      <c r="U43" s="4">
        <f t="shared" si="3"/>
        <v>2667801</v>
      </c>
    </row>
    <row r="44" spans="1:21" x14ac:dyDescent="0.2">
      <c r="A44" s="16" t="s">
        <v>194</v>
      </c>
      <c r="B44" s="4">
        <v>3100</v>
      </c>
      <c r="C44" s="4">
        <v>139100</v>
      </c>
      <c r="D44" s="4">
        <v>-136000</v>
      </c>
      <c r="E44" s="4">
        <v>-4416370000</v>
      </c>
      <c r="F44" s="4">
        <f t="shared" si="0"/>
        <v>29747737696</v>
      </c>
      <c r="R44" s="5">
        <v>1.41E-2</v>
      </c>
      <c r="S44" s="4">
        <v>5162880</v>
      </c>
      <c r="T44" s="4">
        <f t="shared" si="2"/>
        <v>3666900</v>
      </c>
      <c r="U44" s="4">
        <f t="shared" si="3"/>
        <v>2667801</v>
      </c>
    </row>
    <row r="45" spans="1:21" x14ac:dyDescent="0.2">
      <c r="A45" s="16" t="s">
        <v>193</v>
      </c>
      <c r="B45" s="4">
        <v>3500</v>
      </c>
      <c r="C45" s="4">
        <v>3600</v>
      </c>
      <c r="D45" s="4">
        <v>-100</v>
      </c>
      <c r="E45" s="4">
        <v>-2650000</v>
      </c>
      <c r="F45" s="4">
        <f t="shared" si="0"/>
        <v>34164107696</v>
      </c>
      <c r="R45" s="5">
        <v>2.7300000000000001E-2</v>
      </c>
      <c r="S45" s="4">
        <v>3696834</v>
      </c>
      <c r="T45" s="4">
        <f t="shared" si="2"/>
        <v>3581718</v>
      </c>
      <c r="U45" s="4">
        <f t="shared" si="3"/>
        <v>2667801</v>
      </c>
    </row>
    <row r="46" spans="1:21" x14ac:dyDescent="0.2">
      <c r="A46" s="16" t="s">
        <v>192</v>
      </c>
      <c r="B46" s="4">
        <v>47400</v>
      </c>
      <c r="C46" s="4">
        <v>43100</v>
      </c>
      <c r="D46" s="4">
        <v>4300</v>
      </c>
      <c r="E46" s="4">
        <v>134280000</v>
      </c>
      <c r="F46" s="4">
        <f t="shared" si="0"/>
        <v>34166757696</v>
      </c>
      <c r="R46" s="5">
        <v>3.3E-3</v>
      </c>
      <c r="S46" s="4">
        <v>2667801</v>
      </c>
      <c r="T46" s="4">
        <f t="shared" si="2"/>
        <v>3647147</v>
      </c>
      <c r="U46" s="4">
        <f t="shared" si="3"/>
        <v>2796900</v>
      </c>
    </row>
    <row r="47" spans="1:21" x14ac:dyDescent="0.2">
      <c r="A47" s="16" t="s">
        <v>191</v>
      </c>
      <c r="B47" s="4">
        <v>111900</v>
      </c>
      <c r="C47" s="4">
        <v>156000</v>
      </c>
      <c r="D47" s="4">
        <v>-44100</v>
      </c>
      <c r="E47" s="4">
        <v>-1414800000</v>
      </c>
      <c r="F47" s="4">
        <f t="shared" si="0"/>
        <v>34032477696</v>
      </c>
      <c r="R47" s="5">
        <v>-2.81E-2</v>
      </c>
      <c r="S47" s="4">
        <v>4736251</v>
      </c>
      <c r="T47" s="4">
        <f t="shared" si="2"/>
        <v>4265425</v>
      </c>
      <c r="U47" s="4">
        <f t="shared" si="3"/>
        <v>2796900</v>
      </c>
    </row>
    <row r="48" spans="1:21" x14ac:dyDescent="0.2">
      <c r="A48" s="16" t="s">
        <v>190</v>
      </c>
      <c r="B48" s="4">
        <v>49200</v>
      </c>
      <c r="C48" s="4">
        <v>5300</v>
      </c>
      <c r="D48" s="4">
        <v>43900</v>
      </c>
      <c r="E48" s="4">
        <v>1397280000</v>
      </c>
      <c r="F48" s="4">
        <f t="shared" si="0"/>
        <v>35447277696</v>
      </c>
      <c r="R48" s="5">
        <v>2.7400000000000001E-2</v>
      </c>
      <c r="S48" s="4">
        <v>4284710</v>
      </c>
      <c r="T48" s="4">
        <f t="shared" si="2"/>
        <v>4489274</v>
      </c>
      <c r="U48" s="4">
        <f t="shared" si="3"/>
        <v>2796900</v>
      </c>
    </row>
    <row r="49" spans="1:21" x14ac:dyDescent="0.2">
      <c r="A49" s="16" t="s">
        <v>189</v>
      </c>
      <c r="B49" s="4">
        <v>1500</v>
      </c>
      <c r="C49" s="4">
        <v>108500</v>
      </c>
      <c r="D49" s="4">
        <v>-107000</v>
      </c>
      <c r="E49" s="4">
        <v>-3367980000</v>
      </c>
      <c r="F49" s="4">
        <f t="shared" si="0"/>
        <v>34049997696</v>
      </c>
      <c r="R49" s="5">
        <v>-4.7999999999999996E-3</v>
      </c>
      <c r="S49" s="4">
        <v>3216546</v>
      </c>
      <c r="T49" s="4">
        <f t="shared" si="2"/>
        <v>2539882</v>
      </c>
      <c r="U49" s="4">
        <f t="shared" si="3"/>
        <v>2796900</v>
      </c>
    </row>
    <row r="50" spans="1:21" x14ac:dyDescent="0.2">
      <c r="A50" s="16" t="s">
        <v>188</v>
      </c>
      <c r="B50" s="4">
        <v>11700</v>
      </c>
      <c r="C50" s="4">
        <v>8200</v>
      </c>
      <c r="D50" s="4">
        <v>3500</v>
      </c>
      <c r="E50" s="4">
        <v>111380000</v>
      </c>
      <c r="F50" s="4">
        <f t="shared" si="0"/>
        <v>37417977696</v>
      </c>
      <c r="R50" s="5">
        <v>2.46E-2</v>
      </c>
      <c r="S50" s="4">
        <v>2890498</v>
      </c>
      <c r="T50" s="4">
        <f t="shared" si="2"/>
        <v>4264901.5</v>
      </c>
      <c r="U50" s="4">
        <f t="shared" si="3"/>
        <v>2796900</v>
      </c>
    </row>
    <row r="51" spans="1:21" x14ac:dyDescent="0.2">
      <c r="A51" s="16" t="s">
        <v>187</v>
      </c>
      <c r="B51" s="4">
        <v>15200</v>
      </c>
      <c r="C51" s="4">
        <v>187679</v>
      </c>
      <c r="D51" s="4">
        <v>-172479</v>
      </c>
      <c r="E51" s="4">
        <v>-5321120000</v>
      </c>
      <c r="F51" s="4">
        <f t="shared" si="0"/>
        <v>37306597696</v>
      </c>
      <c r="R51" s="5">
        <v>-6.5000000000000006E-3</v>
      </c>
      <c r="S51" s="4">
        <v>2796900</v>
      </c>
      <c r="T51" s="4">
        <f t="shared" si="2"/>
        <v>3470948.5</v>
      </c>
      <c r="U51" s="4">
        <f t="shared" si="3"/>
        <v>2558043</v>
      </c>
    </row>
    <row r="52" spans="1:21" x14ac:dyDescent="0.2">
      <c r="A52" s="16" t="s">
        <v>186</v>
      </c>
      <c r="B52" s="4">
        <v>111600</v>
      </c>
      <c r="C52" s="4">
        <v>28300</v>
      </c>
      <c r="D52" s="4">
        <v>83300</v>
      </c>
      <c r="E52" s="4">
        <v>2585810000</v>
      </c>
      <c r="F52" s="4">
        <f t="shared" si="0"/>
        <v>42627717696</v>
      </c>
      <c r="R52" s="5">
        <v>-1.7600000000000001E-2</v>
      </c>
      <c r="S52" s="4">
        <v>3575947</v>
      </c>
      <c r="T52" s="4">
        <f t="shared" si="2"/>
        <v>3735359.5</v>
      </c>
      <c r="U52" s="4">
        <f t="shared" si="3"/>
        <v>2558043</v>
      </c>
    </row>
    <row r="53" spans="1:21" x14ac:dyDescent="0.2">
      <c r="A53" s="16" t="s">
        <v>185</v>
      </c>
      <c r="B53" s="4">
        <v>268400</v>
      </c>
      <c r="C53" s="4">
        <v>74200</v>
      </c>
      <c r="D53" s="4">
        <v>194200</v>
      </c>
      <c r="E53" s="4">
        <v>6098350000</v>
      </c>
      <c r="F53" s="4">
        <f t="shared" si="0"/>
        <v>40041907696</v>
      </c>
      <c r="R53" s="5">
        <v>-4.6999999999999993E-3</v>
      </c>
      <c r="S53" s="4">
        <v>4267005</v>
      </c>
      <c r="T53" s="4">
        <f t="shared" si="2"/>
        <v>6067836</v>
      </c>
      <c r="U53" s="4">
        <f t="shared" si="3"/>
        <v>2558043</v>
      </c>
    </row>
    <row r="54" spans="1:21" x14ac:dyDescent="0.2">
      <c r="A54" s="16" t="s">
        <v>184</v>
      </c>
      <c r="B54" s="4">
        <v>364900</v>
      </c>
      <c r="C54" s="4">
        <v>45873</v>
      </c>
      <c r="D54" s="4">
        <v>319027</v>
      </c>
      <c r="E54" s="4">
        <v>9619760000</v>
      </c>
      <c r="F54" s="4">
        <f t="shared" si="0"/>
        <v>33943557696</v>
      </c>
      <c r="R54" s="5">
        <v>6.0899999999999996E-2</v>
      </c>
      <c r="S54" s="4">
        <v>3636966</v>
      </c>
      <c r="T54" s="4">
        <f t="shared" si="2"/>
        <v>6143627.5</v>
      </c>
      <c r="U54" s="4">
        <f t="shared" si="3"/>
        <v>2189266</v>
      </c>
    </row>
    <row r="55" spans="1:21" x14ac:dyDescent="0.2">
      <c r="A55" s="16" t="s">
        <v>183</v>
      </c>
      <c r="B55" s="4">
        <v>16100</v>
      </c>
      <c r="C55" s="4">
        <v>41500</v>
      </c>
      <c r="D55" s="4">
        <v>-25400</v>
      </c>
      <c r="E55" s="4">
        <v>-760660000</v>
      </c>
      <c r="F55" s="4">
        <f t="shared" si="0"/>
        <v>24323797696</v>
      </c>
      <c r="R55" s="5">
        <v>1.2E-2</v>
      </c>
      <c r="S55" s="4">
        <v>4495635</v>
      </c>
      <c r="T55" s="4">
        <f t="shared" si="2"/>
        <v>6676656.5</v>
      </c>
      <c r="U55" s="4">
        <f t="shared" si="3"/>
        <v>2189266</v>
      </c>
    </row>
    <row r="56" spans="1:21" x14ac:dyDescent="0.2">
      <c r="A56" s="16" t="s">
        <v>182</v>
      </c>
      <c r="B56" s="4">
        <v>45300</v>
      </c>
      <c r="C56" s="4">
        <v>277800</v>
      </c>
      <c r="D56" s="4">
        <v>-232500</v>
      </c>
      <c r="E56" s="4">
        <v>-6821030000</v>
      </c>
      <c r="F56" s="4">
        <f t="shared" si="0"/>
        <v>25084457696</v>
      </c>
      <c r="R56" s="5">
        <v>-1.7000000000000001E-3</v>
      </c>
      <c r="S56" s="4">
        <v>2558043</v>
      </c>
      <c r="T56" s="4">
        <f t="shared" si="2"/>
        <v>3865713</v>
      </c>
      <c r="U56" s="4">
        <f t="shared" si="3"/>
        <v>2189266</v>
      </c>
    </row>
    <row r="57" spans="1:21" x14ac:dyDescent="0.2">
      <c r="A57" s="16" t="s">
        <v>181</v>
      </c>
      <c r="B57" s="4">
        <v>92967</v>
      </c>
      <c r="C57" s="4">
        <v>775900</v>
      </c>
      <c r="D57" s="4">
        <v>-682933</v>
      </c>
      <c r="E57" s="4">
        <v>-20225040000</v>
      </c>
      <c r="F57" s="4">
        <f t="shared" si="0"/>
        <v>31905487696</v>
      </c>
      <c r="R57" s="5">
        <v>-1.84E-2</v>
      </c>
      <c r="S57" s="4">
        <v>4246140</v>
      </c>
      <c r="T57" s="4">
        <f t="shared" si="2"/>
        <v>4780657.5</v>
      </c>
      <c r="U57" s="4">
        <f t="shared" si="3"/>
        <v>2189266</v>
      </c>
    </row>
    <row r="58" spans="1:21" x14ac:dyDescent="0.2">
      <c r="A58" s="16" t="s">
        <v>180</v>
      </c>
      <c r="B58" s="4">
        <v>809707</v>
      </c>
      <c r="C58" s="4">
        <v>580600</v>
      </c>
      <c r="D58" s="4">
        <v>229107</v>
      </c>
      <c r="E58" s="4">
        <v>6874830000</v>
      </c>
      <c r="F58" s="4">
        <f t="shared" si="0"/>
        <v>52130527696</v>
      </c>
      <c r="R58" s="5">
        <v>6.6100000000000006E-2</v>
      </c>
      <c r="S58" s="4">
        <v>5762002</v>
      </c>
      <c r="T58" s="4">
        <f t="shared" si="2"/>
        <v>3567356.5</v>
      </c>
      <c r="U58" s="4">
        <f t="shared" si="3"/>
        <v>2189266</v>
      </c>
    </row>
    <row r="59" spans="1:21" x14ac:dyDescent="0.2">
      <c r="A59" s="16" t="s">
        <v>179</v>
      </c>
      <c r="B59" s="4">
        <v>166400</v>
      </c>
      <c r="C59" s="4">
        <v>147000</v>
      </c>
      <c r="D59" s="4">
        <v>19400</v>
      </c>
      <c r="E59" s="4">
        <v>513150000</v>
      </c>
      <c r="F59" s="4">
        <f t="shared" si="0"/>
        <v>45255697696</v>
      </c>
      <c r="R59" s="5">
        <v>3.7100000000000001E-2</v>
      </c>
      <c r="S59" s="4">
        <v>2189266</v>
      </c>
      <c r="T59" s="4">
        <f t="shared" si="2"/>
        <v>6986604.5</v>
      </c>
      <c r="U59" s="4">
        <f t="shared" si="3"/>
        <v>3203714</v>
      </c>
    </row>
    <row r="60" spans="1:21" x14ac:dyDescent="0.2">
      <c r="A60" s="16" t="s">
        <v>178</v>
      </c>
      <c r="B60" s="4">
        <v>1983020</v>
      </c>
      <c r="C60" s="4">
        <v>74800</v>
      </c>
      <c r="D60" s="4">
        <v>1908220</v>
      </c>
      <c r="E60" s="4">
        <v>50940890000</v>
      </c>
      <c r="F60" s="4">
        <f t="shared" si="0"/>
        <v>44742547696</v>
      </c>
      <c r="R60" s="5">
        <v>0</v>
      </c>
      <c r="S60" s="4">
        <v>5732903</v>
      </c>
      <c r="T60" s="4">
        <f t="shared" si="2"/>
        <v>3847734.5</v>
      </c>
      <c r="U60" s="4">
        <f t="shared" si="3"/>
        <v>3203714</v>
      </c>
    </row>
    <row r="61" spans="1:21" x14ac:dyDescent="0.2">
      <c r="A61" s="16" t="s">
        <v>177</v>
      </c>
      <c r="B61" s="4">
        <v>276000</v>
      </c>
      <c r="C61" s="4">
        <v>70800</v>
      </c>
      <c r="D61" s="4">
        <v>205200</v>
      </c>
      <c r="E61" s="4">
        <v>5725890000</v>
      </c>
      <c r="F61" s="4">
        <f t="shared" si="0"/>
        <v>-6198342304</v>
      </c>
      <c r="R61" s="5">
        <v>-5.2600000000000001E-2</v>
      </c>
      <c r="S61" s="4">
        <v>3365950</v>
      </c>
      <c r="T61" s="4">
        <f t="shared" si="2"/>
        <v>4730606.5</v>
      </c>
      <c r="U61" s="4">
        <f t="shared" si="3"/>
        <v>3203714</v>
      </c>
    </row>
    <row r="62" spans="1:21" x14ac:dyDescent="0.2">
      <c r="A62" s="16" t="s">
        <v>176</v>
      </c>
      <c r="B62" s="4">
        <v>176500</v>
      </c>
      <c r="C62" s="4">
        <v>89400</v>
      </c>
      <c r="D62" s="4">
        <v>87100</v>
      </c>
      <c r="E62" s="4">
        <v>2452830000</v>
      </c>
      <c r="F62" s="4">
        <f t="shared" si="0"/>
        <v>-11924232304</v>
      </c>
      <c r="R62" s="5">
        <v>2.1600000000000001E-2</v>
      </c>
      <c r="S62" s="4">
        <v>3203714</v>
      </c>
      <c r="T62" s="4">
        <f t="shared" si="2"/>
        <v>6128634</v>
      </c>
      <c r="U62" s="4">
        <f t="shared" si="3"/>
        <v>3485286</v>
      </c>
    </row>
    <row r="63" spans="1:21" x14ac:dyDescent="0.2">
      <c r="A63" s="16" t="s">
        <v>175</v>
      </c>
      <c r="B63" s="4">
        <v>1234200</v>
      </c>
      <c r="C63" s="4">
        <v>114000</v>
      </c>
      <c r="D63" s="4">
        <v>1120200</v>
      </c>
      <c r="E63" s="4">
        <v>31616190000</v>
      </c>
      <c r="F63" s="4">
        <f t="shared" si="0"/>
        <v>-14377062304</v>
      </c>
      <c r="R63" s="5">
        <v>-6.8400000000000002E-2</v>
      </c>
      <c r="S63" s="4">
        <v>8498706</v>
      </c>
      <c r="T63" s="4">
        <f t="shared" si="2"/>
        <v>6920262.5</v>
      </c>
      <c r="U63" s="4">
        <f t="shared" si="3"/>
        <v>3485286</v>
      </c>
    </row>
    <row r="64" spans="1:21" x14ac:dyDescent="0.2">
      <c r="A64" s="16" t="s">
        <v>174</v>
      </c>
      <c r="B64" s="4">
        <v>93220</v>
      </c>
      <c r="C64" s="4">
        <v>2273200</v>
      </c>
      <c r="D64" s="4">
        <v>-2179980</v>
      </c>
      <c r="E64" s="4">
        <v>-67077470000</v>
      </c>
      <c r="F64" s="4">
        <f t="shared" si="0"/>
        <v>-45993252304</v>
      </c>
      <c r="R64" s="5">
        <v>-5.5199999999999999E-2</v>
      </c>
      <c r="S64" s="4">
        <v>7791620</v>
      </c>
      <c r="T64" s="4">
        <f t="shared" si="2"/>
        <v>7689766.5</v>
      </c>
      <c r="U64" s="4">
        <f t="shared" si="3"/>
        <v>3485286</v>
      </c>
    </row>
    <row r="65" spans="1:21" x14ac:dyDescent="0.2">
      <c r="A65" s="16" t="s">
        <v>173</v>
      </c>
      <c r="B65" s="4">
        <v>330573</v>
      </c>
      <c r="C65" s="4">
        <v>1143700</v>
      </c>
      <c r="D65" s="4">
        <v>-813127</v>
      </c>
      <c r="E65" s="4">
        <v>-25444340000</v>
      </c>
      <c r="F65" s="4">
        <f t="shared" si="0"/>
        <v>21084217696</v>
      </c>
      <c r="R65" s="5">
        <v>-3.2000000000000001E-2</v>
      </c>
      <c r="S65" s="4">
        <v>10795270</v>
      </c>
      <c r="T65" s="4">
        <f t="shared" si="2"/>
        <v>4652185.5</v>
      </c>
      <c r="U65" s="4">
        <f t="shared" si="3"/>
        <v>3485286</v>
      </c>
    </row>
    <row r="66" spans="1:21" x14ac:dyDescent="0.2">
      <c r="A66" s="16" t="s">
        <v>172</v>
      </c>
      <c r="B66" s="4">
        <v>369800</v>
      </c>
      <c r="C66" s="4">
        <v>384600</v>
      </c>
      <c r="D66" s="4">
        <v>-14800</v>
      </c>
      <c r="E66" s="4">
        <v>-486882304</v>
      </c>
      <c r="F66" s="4">
        <f t="shared" si="0"/>
        <v>46528557696</v>
      </c>
      <c r="R66" s="5">
        <v>-2.0899999999999998E-2</v>
      </c>
      <c r="S66" s="4">
        <v>3485286</v>
      </c>
      <c r="T66" s="4">
        <f t="shared" si="2"/>
        <v>5508563</v>
      </c>
      <c r="U66" s="4">
        <f t="shared" si="3"/>
        <v>3799313</v>
      </c>
    </row>
    <row r="67" spans="1:21" x14ac:dyDescent="0.2">
      <c r="A67" s="16" t="s">
        <v>171</v>
      </c>
      <c r="B67" s="4">
        <v>266300</v>
      </c>
      <c r="C67" s="4">
        <v>73500</v>
      </c>
      <c r="D67" s="4">
        <v>192800</v>
      </c>
      <c r="E67" s="4">
        <v>6321880000</v>
      </c>
      <c r="F67" s="4">
        <f t="shared" si="0"/>
        <v>47015440000</v>
      </c>
      <c r="R67" s="5">
        <v>2.9300000000000003E-2</v>
      </c>
      <c r="S67" s="4">
        <v>3799313</v>
      </c>
      <c r="T67" s="4">
        <f t="shared" si="2"/>
        <v>4758674</v>
      </c>
      <c r="U67" s="4">
        <f t="shared" si="3"/>
        <v>3758562</v>
      </c>
    </row>
    <row r="68" spans="1:21" x14ac:dyDescent="0.2">
      <c r="A68" s="16" t="s">
        <v>170</v>
      </c>
      <c r="B68" s="4">
        <v>241100</v>
      </c>
      <c r="C68" s="4">
        <v>47500</v>
      </c>
      <c r="D68" s="4">
        <v>193600</v>
      </c>
      <c r="E68" s="4">
        <v>6254220000</v>
      </c>
      <c r="F68" s="4">
        <f t="shared" si="0"/>
        <v>40693560000</v>
      </c>
      <c r="R68" s="5">
        <v>-2.1000000000000001E-2</v>
      </c>
      <c r="S68" s="4">
        <v>4945447</v>
      </c>
      <c r="T68" s="4">
        <f t="shared" si="2"/>
        <v>7214431</v>
      </c>
      <c r="U68" s="4">
        <f t="shared" si="3"/>
        <v>3758562</v>
      </c>
    </row>
    <row r="69" spans="1:21" x14ac:dyDescent="0.2">
      <c r="A69" s="16" t="s">
        <v>169</v>
      </c>
      <c r="B69" s="4">
        <v>251400</v>
      </c>
      <c r="C69" s="4">
        <v>7400</v>
      </c>
      <c r="D69" s="4">
        <v>244000</v>
      </c>
      <c r="E69" s="4">
        <v>8082660000</v>
      </c>
      <c r="F69" s="4">
        <f t="shared" si="0"/>
        <v>34439340000</v>
      </c>
      <c r="R69" s="5">
        <v>-3.7599999999999995E-2</v>
      </c>
      <c r="S69" s="4">
        <v>8240306</v>
      </c>
      <c r="T69" s="4">
        <f t="shared" si="2"/>
        <v>7668163</v>
      </c>
      <c r="U69" s="4">
        <f t="shared" si="3"/>
        <v>3758562</v>
      </c>
    </row>
    <row r="70" spans="1:21" x14ac:dyDescent="0.2">
      <c r="A70" s="16" t="s">
        <v>168</v>
      </c>
      <c r="B70" s="4">
        <v>129600</v>
      </c>
      <c r="C70" s="4">
        <v>62300</v>
      </c>
      <c r="D70" s="4">
        <v>67300</v>
      </c>
      <c r="E70" s="4">
        <v>2223170000</v>
      </c>
      <c r="F70" s="4">
        <f t="shared" si="0"/>
        <v>26356680000</v>
      </c>
      <c r="R70" s="5">
        <v>-6.88E-2</v>
      </c>
      <c r="S70" s="4">
        <v>4329519</v>
      </c>
      <c r="T70" s="4">
        <f t="shared" si="2"/>
        <v>6060395.5</v>
      </c>
      <c r="U70" s="4">
        <f t="shared" si="3"/>
        <v>3758562</v>
      </c>
    </row>
    <row r="71" spans="1:21" x14ac:dyDescent="0.2">
      <c r="A71" s="16" t="s">
        <v>167</v>
      </c>
      <c r="B71" s="4">
        <v>21900</v>
      </c>
      <c r="C71" s="4">
        <v>49200</v>
      </c>
      <c r="D71" s="4">
        <v>-27300</v>
      </c>
      <c r="E71" s="4">
        <v>-1021460000</v>
      </c>
      <c r="F71" s="4">
        <f t="shared" si="0"/>
        <v>24133510000</v>
      </c>
      <c r="R71" s="5">
        <v>8.199999999999999E-3</v>
      </c>
      <c r="S71" s="4">
        <v>6257499</v>
      </c>
      <c r="T71" s="4">
        <f>AVERAGE(S72,S81)</f>
        <v>3407715.5</v>
      </c>
      <c r="U71" s="4">
        <f t="shared" si="3"/>
        <v>3758562</v>
      </c>
    </row>
    <row r="72" spans="1:21" x14ac:dyDescent="0.2">
      <c r="A72" s="16" t="s">
        <v>166</v>
      </c>
      <c r="B72" s="4">
        <v>246100</v>
      </c>
      <c r="C72" s="4">
        <v>54200</v>
      </c>
      <c r="D72" s="4">
        <v>191900</v>
      </c>
      <c r="E72" s="4">
        <v>7005700000</v>
      </c>
      <c r="F72" s="4">
        <f t="shared" si="0"/>
        <v>25154970000</v>
      </c>
      <c r="R72" s="5">
        <v>1.11E-2</v>
      </c>
      <c r="S72" s="4">
        <v>3758562</v>
      </c>
      <c r="U72" s="4">
        <f t="shared" si="3"/>
        <v>4571901</v>
      </c>
    </row>
    <row r="73" spans="1:21" x14ac:dyDescent="0.2">
      <c r="A73" s="16" t="s">
        <v>165</v>
      </c>
      <c r="B73" s="4">
        <v>6200</v>
      </c>
      <c r="C73" s="4">
        <v>60200</v>
      </c>
      <c r="D73" s="4">
        <v>-54000</v>
      </c>
      <c r="E73" s="4">
        <v>-1985090000</v>
      </c>
      <c r="F73" s="4">
        <f t="shared" si="0"/>
        <v>18149270000</v>
      </c>
      <c r="R73" s="5">
        <v>-1.7500000000000002E-2</v>
      </c>
      <c r="S73" s="4">
        <v>6048905</v>
      </c>
      <c r="U73" s="4">
        <f t="shared" ref="U73:U75" si="4">MIN(S74:S78)</f>
        <v>4571901</v>
      </c>
    </row>
    <row r="74" spans="1:21" x14ac:dyDescent="0.2">
      <c r="A74" s="16" t="s">
        <v>164</v>
      </c>
      <c r="B74" s="4">
        <v>123300</v>
      </c>
      <c r="C74" s="4">
        <v>345000</v>
      </c>
      <c r="D74" s="4">
        <v>-221700</v>
      </c>
      <c r="E74" s="4">
        <v>-8071530000</v>
      </c>
      <c r="F74" s="4">
        <f t="shared" si="0"/>
        <v>20134360000</v>
      </c>
      <c r="R74" s="5">
        <v>1.6500000000000001E-2</v>
      </c>
      <c r="S74" s="4">
        <v>4584263</v>
      </c>
      <c r="U74" s="4">
        <f t="shared" si="4"/>
        <v>4571901</v>
      </c>
    </row>
    <row r="75" spans="1:21" x14ac:dyDescent="0.2">
      <c r="A75" s="16" t="s">
        <v>163</v>
      </c>
      <c r="B75" s="4">
        <v>18200</v>
      </c>
      <c r="C75" s="4">
        <v>249700</v>
      </c>
      <c r="D75" s="4">
        <v>-231500</v>
      </c>
      <c r="E75" s="4">
        <v>-8554650000</v>
      </c>
      <c r="F75" s="4">
        <f t="shared" si="0"/>
        <v>28205890000</v>
      </c>
      <c r="R75" s="5">
        <v>-1.8799999999999997E-2</v>
      </c>
      <c r="S75" s="4">
        <v>5819085</v>
      </c>
      <c r="U75" s="4">
        <f t="shared" si="4"/>
        <v>4571901</v>
      </c>
    </row>
    <row r="76" spans="1:21" x14ac:dyDescent="0.2">
      <c r="A76" s="16" t="s">
        <v>162</v>
      </c>
      <c r="B76" s="4">
        <v>223200</v>
      </c>
      <c r="C76" s="4">
        <v>73601</v>
      </c>
      <c r="D76" s="4">
        <v>149599</v>
      </c>
      <c r="E76" s="4">
        <v>5410960000</v>
      </c>
      <c r="F76" s="4">
        <f t="shared" si="0"/>
        <v>36760540000</v>
      </c>
      <c r="R76" s="5">
        <v>5.4000000000000006E-2</v>
      </c>
      <c r="S76" s="4">
        <v>7217813</v>
      </c>
      <c r="U76" s="4">
        <f>MIN(S77:S81)</f>
        <v>3056869</v>
      </c>
    </row>
    <row r="77" spans="1:21" x14ac:dyDescent="0.2">
      <c r="A77" s="16" t="s">
        <v>161</v>
      </c>
      <c r="B77" s="4">
        <v>414600</v>
      </c>
      <c r="C77" s="4">
        <v>22000</v>
      </c>
      <c r="D77" s="4">
        <v>392600</v>
      </c>
      <c r="E77" s="4">
        <v>13709390000</v>
      </c>
      <c r="F77" s="4">
        <f t="shared" si="0"/>
        <v>31349580000</v>
      </c>
      <c r="R77" s="5">
        <v>1.15E-2</v>
      </c>
      <c r="S77" s="4">
        <v>4571901</v>
      </c>
    </row>
    <row r="78" spans="1:21" x14ac:dyDescent="0.2">
      <c r="A78" s="16" t="s">
        <v>160</v>
      </c>
      <c r="B78" s="4">
        <v>377500</v>
      </c>
      <c r="C78" s="4">
        <v>172300</v>
      </c>
      <c r="D78" s="4">
        <v>205200</v>
      </c>
      <c r="E78" s="4">
        <v>7202520000</v>
      </c>
      <c r="F78" s="4">
        <f t="shared" si="0"/>
        <v>17640190000</v>
      </c>
      <c r="R78" s="5">
        <v>-5.6999999999999993E-3</v>
      </c>
      <c r="S78" s="4">
        <v>6188556</v>
      </c>
    </row>
    <row r="79" spans="1:21" x14ac:dyDescent="0.2">
      <c r="A79" s="16" t="s">
        <v>159</v>
      </c>
      <c r="B79" s="4">
        <v>489800</v>
      </c>
      <c r="C79" s="4">
        <v>140520</v>
      </c>
      <c r="D79" s="4">
        <v>349280</v>
      </c>
      <c r="E79" s="4">
        <v>12036610000</v>
      </c>
      <c r="F79" s="4">
        <f t="shared" si="0"/>
        <v>10437670000</v>
      </c>
      <c r="R79" s="5">
        <v>6.88E-2</v>
      </c>
      <c r="S79" s="4">
        <v>11006807</v>
      </c>
    </row>
    <row r="80" spans="1:21" x14ac:dyDescent="0.2">
      <c r="A80" s="16" t="s">
        <v>158</v>
      </c>
      <c r="B80" s="4">
        <v>57200</v>
      </c>
      <c r="C80" s="4">
        <v>128400</v>
      </c>
      <c r="D80" s="4">
        <v>-71200</v>
      </c>
      <c r="E80" s="4">
        <v>-2321210000</v>
      </c>
      <c r="F80" s="4">
        <f>E80+F81</f>
        <v>-1598940000</v>
      </c>
      <c r="R80" s="5">
        <v>-2.9600000000000001E-2</v>
      </c>
      <c r="S80" s="4">
        <v>5863292</v>
      </c>
    </row>
    <row r="81" spans="1:22" x14ac:dyDescent="0.2">
      <c r="A81" s="16" t="s">
        <v>157</v>
      </c>
      <c r="B81" s="4">
        <v>47800</v>
      </c>
      <c r="C81" s="4">
        <v>26732</v>
      </c>
      <c r="D81" s="4">
        <v>21068</v>
      </c>
      <c r="E81" s="4">
        <v>722270000</v>
      </c>
      <c r="F81" s="4">
        <f>E81</f>
        <v>722270000</v>
      </c>
      <c r="R81" s="5">
        <v>3.0600000000000002E-2</v>
      </c>
      <c r="S81" s="4">
        <v>3056869</v>
      </c>
    </row>
    <row r="82" spans="1:22" x14ac:dyDescent="0.2">
      <c r="A82" s="2"/>
      <c r="B82" s="4"/>
      <c r="C82" s="4"/>
      <c r="D82" s="4"/>
      <c r="E82" s="4"/>
      <c r="F82" s="4" t="s">
        <v>223</v>
      </c>
      <c r="G82" s="4"/>
      <c r="H82" s="4"/>
      <c r="I82" s="4"/>
      <c r="J82" s="4"/>
      <c r="K82" s="4"/>
      <c r="L82" s="4"/>
      <c r="M82" s="4"/>
      <c r="N82" s="4"/>
      <c r="O82" s="4"/>
      <c r="P82" s="4"/>
      <c r="Q82" s="4"/>
      <c r="R82" s="4"/>
      <c r="S82" s="4"/>
      <c r="T82" s="5"/>
      <c r="U82" s="5"/>
      <c r="V82" s="5"/>
    </row>
    <row r="83" spans="1:22" x14ac:dyDescent="0.2">
      <c r="A83" s="2"/>
      <c r="B83" s="4"/>
      <c r="C83" s="4"/>
      <c r="D83" s="4"/>
      <c r="E83" s="4"/>
      <c r="F83" s="4"/>
      <c r="G83" s="4"/>
      <c r="H83" s="4"/>
      <c r="I83" s="4"/>
      <c r="J83" s="4"/>
      <c r="K83" s="4"/>
      <c r="L83" s="4"/>
      <c r="M83" s="4"/>
      <c r="N83" s="4"/>
      <c r="O83" s="4"/>
      <c r="P83" s="4"/>
      <c r="Q83" s="4"/>
      <c r="R83" s="4"/>
      <c r="S83" s="4"/>
      <c r="T83" s="5"/>
      <c r="U83" s="5"/>
      <c r="V83" s="5"/>
    </row>
    <row r="84" spans="1:22" x14ac:dyDescent="0.2">
      <c r="A84" s="2"/>
      <c r="B84" s="4"/>
      <c r="C84" s="4"/>
      <c r="D84" s="4"/>
      <c r="E84" s="4"/>
      <c r="F84" s="4"/>
      <c r="G84" s="4"/>
      <c r="H84" s="4"/>
      <c r="I84" s="4"/>
      <c r="J84" s="4"/>
      <c r="K84" s="4"/>
      <c r="L84" s="4"/>
      <c r="M84" s="4"/>
      <c r="N84" s="4"/>
      <c r="O84" s="4"/>
      <c r="P84" s="4"/>
      <c r="Q84" s="4"/>
      <c r="R84" s="4"/>
      <c r="S84" s="4"/>
      <c r="T84" s="5"/>
      <c r="U84" s="5"/>
      <c r="V84" s="5"/>
    </row>
    <row r="85" spans="1:22" x14ac:dyDescent="0.2">
      <c r="A85" s="2"/>
      <c r="B85" s="4"/>
      <c r="C85" s="4"/>
      <c r="D85" s="4"/>
      <c r="E85" s="4"/>
      <c r="F85" s="4"/>
      <c r="G85" s="4"/>
      <c r="H85" s="4"/>
      <c r="I85" s="4"/>
      <c r="J85" s="4"/>
      <c r="K85" s="4"/>
      <c r="L85" s="4"/>
      <c r="M85" s="4"/>
      <c r="N85" s="4"/>
      <c r="O85" s="4"/>
      <c r="P85" s="4"/>
      <c r="Q85" s="4"/>
      <c r="R85" s="4"/>
      <c r="S85" s="4"/>
      <c r="T85" s="5"/>
      <c r="U85" s="5"/>
      <c r="V85" s="5"/>
    </row>
    <row r="86" spans="1:22" x14ac:dyDescent="0.2">
      <c r="A86" s="2"/>
      <c r="B86" s="4"/>
      <c r="C86" s="4"/>
      <c r="D86" s="4"/>
      <c r="E86" s="4"/>
      <c r="F86" s="4"/>
      <c r="G86" s="4"/>
      <c r="H86" s="4"/>
      <c r="I86" s="4"/>
      <c r="J86" s="4"/>
      <c r="K86" s="4"/>
      <c r="L86" s="4"/>
      <c r="M86" s="4"/>
      <c r="N86" s="4"/>
      <c r="O86" s="4"/>
      <c r="P86" s="4"/>
      <c r="Q86" s="4"/>
      <c r="R86" s="4"/>
      <c r="S86" s="4"/>
      <c r="T86" s="5"/>
      <c r="U86" s="5"/>
      <c r="V86" s="5"/>
    </row>
    <row r="87" spans="1:22" x14ac:dyDescent="0.2">
      <c r="A87" s="2"/>
      <c r="B87" s="4"/>
      <c r="C87" s="4"/>
      <c r="D87" s="4"/>
      <c r="E87" s="4"/>
      <c r="F87" s="4"/>
      <c r="G87" s="4"/>
      <c r="H87" s="4"/>
      <c r="I87" s="4"/>
      <c r="J87" s="4"/>
      <c r="K87" s="4"/>
      <c r="L87" s="4"/>
      <c r="M87" s="4"/>
      <c r="N87" s="4"/>
      <c r="O87" s="4"/>
      <c r="P87" s="4"/>
      <c r="Q87" s="4"/>
      <c r="R87" s="4"/>
      <c r="S87" s="4"/>
      <c r="T87" s="5"/>
      <c r="U87" s="5"/>
      <c r="V87" s="5"/>
    </row>
    <row r="88" spans="1:22" x14ac:dyDescent="0.2">
      <c r="A88" s="2"/>
      <c r="B88" s="4"/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5"/>
      <c r="U88" s="5"/>
      <c r="V88" s="5"/>
    </row>
    <row r="89" spans="1:22" x14ac:dyDescent="0.2">
      <c r="A89" s="2"/>
      <c r="B89" s="4"/>
      <c r="C89" s="4"/>
      <c r="D89" s="4"/>
      <c r="E89" s="4"/>
      <c r="F89" s="4"/>
      <c r="G89" s="4"/>
      <c r="H89" s="4"/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  <c r="T89" s="5"/>
      <c r="U89" s="5"/>
      <c r="V89" s="5"/>
    </row>
    <row r="90" spans="1:22" x14ac:dyDescent="0.2">
      <c r="A90" s="2"/>
      <c r="B90" s="4"/>
      <c r="C90" s="4"/>
      <c r="D90" s="4"/>
      <c r="E90" s="4"/>
      <c r="F90" s="4"/>
      <c r="G90" s="4"/>
      <c r="H90" s="4"/>
      <c r="I90" s="4"/>
      <c r="J90" s="4"/>
      <c r="K90" s="4"/>
      <c r="L90" s="4"/>
      <c r="M90" s="4"/>
      <c r="N90" s="4"/>
      <c r="O90" s="4"/>
      <c r="P90" s="4"/>
      <c r="Q90" s="4"/>
      <c r="R90" s="4"/>
      <c r="S90" s="4"/>
      <c r="T90" s="5"/>
      <c r="U90" s="5"/>
      <c r="V90" s="5"/>
    </row>
    <row r="91" spans="1:22" x14ac:dyDescent="0.2">
      <c r="A91" s="2"/>
      <c r="B91" s="4"/>
      <c r="C91" s="4"/>
      <c r="D91" s="4"/>
      <c r="E91" s="4"/>
      <c r="F91" s="4"/>
      <c r="G91" s="4"/>
      <c r="H91" s="4"/>
      <c r="I91" s="4"/>
      <c r="J91" s="4"/>
      <c r="K91" s="4"/>
      <c r="L91" s="4"/>
      <c r="M91" s="4"/>
      <c r="N91" s="4"/>
      <c r="O91" s="4"/>
      <c r="P91" s="4"/>
      <c r="Q91" s="4"/>
      <c r="R91" s="4"/>
      <c r="S91" s="4"/>
      <c r="T91" s="5"/>
      <c r="U91" s="5"/>
      <c r="V91" s="5"/>
    </row>
    <row r="92" spans="1:22" x14ac:dyDescent="0.2">
      <c r="A92" s="6"/>
      <c r="B92" s="4"/>
      <c r="C92" s="4"/>
      <c r="D92" s="4"/>
      <c r="E92" s="4"/>
      <c r="F92" s="4"/>
      <c r="G92" s="4"/>
      <c r="H92" s="4"/>
      <c r="I92" s="4"/>
      <c r="J92" s="4"/>
      <c r="K92" s="4"/>
      <c r="L92" s="4"/>
      <c r="M92" s="4"/>
      <c r="N92" s="4"/>
      <c r="O92" s="4"/>
      <c r="P92" s="4"/>
      <c r="Q92" s="4"/>
      <c r="R92" s="4"/>
      <c r="S92" s="4"/>
      <c r="T92" s="5"/>
      <c r="U92" s="5"/>
      <c r="V92" s="5"/>
    </row>
    <row r="93" spans="1:22" x14ac:dyDescent="0.2">
      <c r="A93" s="6"/>
      <c r="B93" s="4"/>
      <c r="C93" s="4"/>
      <c r="D93" s="4"/>
      <c r="E93" s="4"/>
      <c r="F93" s="4"/>
      <c r="G93" s="4"/>
      <c r="H93" s="4"/>
      <c r="I93" s="4"/>
      <c r="J93" s="4"/>
      <c r="K93" s="4"/>
      <c r="L93" s="4"/>
      <c r="M93" s="4"/>
      <c r="N93" s="4"/>
      <c r="O93" s="4"/>
      <c r="P93" s="4"/>
      <c r="Q93" s="4"/>
      <c r="R93" s="4"/>
      <c r="S93" s="4"/>
      <c r="T93" s="5"/>
      <c r="U93" s="5"/>
      <c r="V93" s="5"/>
    </row>
    <row r="94" spans="1:22" x14ac:dyDescent="0.2">
      <c r="A94" s="6"/>
      <c r="B94" s="4"/>
      <c r="C94" s="4"/>
      <c r="D94" s="4"/>
      <c r="E94" s="4"/>
      <c r="F94" s="4"/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5"/>
      <c r="U94" s="5"/>
      <c r="V94" s="5"/>
    </row>
    <row r="95" spans="1:22" x14ac:dyDescent="0.2">
      <c r="A95" s="6"/>
      <c r="B95" s="4"/>
      <c r="C95" s="4"/>
      <c r="D95" s="4"/>
      <c r="E95" s="4"/>
      <c r="F95" s="4"/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5"/>
      <c r="U95" s="5"/>
      <c r="V95" s="5"/>
    </row>
    <row r="96" spans="1:22" x14ac:dyDescent="0.2">
      <c r="A96" s="6"/>
      <c r="B96" s="4"/>
      <c r="C96" s="4"/>
      <c r="D96" s="4"/>
      <c r="E96" s="4"/>
      <c r="F96" s="4"/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5"/>
      <c r="U96" s="5"/>
      <c r="V96" s="5"/>
    </row>
    <row r="97" spans="1:22" x14ac:dyDescent="0.2">
      <c r="A97" s="6"/>
      <c r="B97" s="4"/>
      <c r="C97" s="4"/>
      <c r="D97" s="4"/>
      <c r="E97" s="4"/>
      <c r="F97" s="4"/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5"/>
      <c r="U97" s="5"/>
      <c r="V97" s="5"/>
    </row>
    <row r="98" spans="1:22" x14ac:dyDescent="0.2">
      <c r="A98" s="6"/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5"/>
      <c r="U98" s="5"/>
      <c r="V98" s="5"/>
    </row>
    <row r="99" spans="1:22" x14ac:dyDescent="0.2">
      <c r="A99" s="6"/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5"/>
      <c r="U99" s="5"/>
      <c r="V99" s="5"/>
    </row>
    <row r="100" spans="1:22" x14ac:dyDescent="0.2">
      <c r="A100" s="6"/>
      <c r="B100" s="4"/>
      <c r="C100" s="4"/>
      <c r="D100" s="4"/>
      <c r="E100" s="4"/>
      <c r="F100" s="4"/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5"/>
      <c r="U100" s="5"/>
      <c r="V100" s="5"/>
    </row>
    <row r="101" spans="1:22" x14ac:dyDescent="0.2">
      <c r="A101" s="6"/>
      <c r="B101" s="4"/>
      <c r="C101" s="4"/>
      <c r="D101" s="4"/>
      <c r="E101" s="4"/>
      <c r="F101" s="4"/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5"/>
      <c r="U101" s="5"/>
      <c r="V101" s="5"/>
    </row>
    <row r="102" spans="1:22" x14ac:dyDescent="0.2">
      <c r="A102" s="2"/>
      <c r="B102" s="4"/>
      <c r="C102" s="4"/>
      <c r="D102" s="4"/>
      <c r="E102" s="4"/>
      <c r="F102" s="4"/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5"/>
      <c r="U102" s="5"/>
      <c r="V102" s="5"/>
    </row>
    <row r="103" spans="1:22" x14ac:dyDescent="0.2">
      <c r="A103" s="2"/>
      <c r="B103" s="4"/>
      <c r="C103" s="4"/>
      <c r="D103" s="4"/>
      <c r="E103" s="4"/>
      <c r="F103" s="4"/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5"/>
      <c r="U103" s="5"/>
      <c r="V103" s="5"/>
    </row>
    <row r="104" spans="1:22" x14ac:dyDescent="0.2">
      <c r="A104" s="6"/>
      <c r="B104" s="4"/>
      <c r="C104" s="4"/>
      <c r="D104" s="4"/>
      <c r="E104" s="4"/>
      <c r="F104" s="4"/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5"/>
      <c r="U104" s="5"/>
      <c r="V104" s="5"/>
    </row>
    <row r="105" spans="1:22" x14ac:dyDescent="0.2">
      <c r="A105" s="6"/>
      <c r="B105" s="4"/>
      <c r="C105" s="4"/>
      <c r="D105" s="4"/>
      <c r="E105" s="4"/>
      <c r="F105" s="4"/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5"/>
      <c r="U105" s="5"/>
      <c r="V105" s="5"/>
    </row>
    <row r="106" spans="1:22" x14ac:dyDescent="0.2">
      <c r="A106" s="6"/>
      <c r="B106" s="4"/>
      <c r="C106" s="4"/>
      <c r="D106" s="4"/>
      <c r="E106" s="4"/>
      <c r="F106" s="4"/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5"/>
      <c r="U106" s="5"/>
      <c r="V106" s="5"/>
    </row>
    <row r="107" spans="1:22" x14ac:dyDescent="0.2">
      <c r="A107" s="6"/>
      <c r="B107" s="4"/>
      <c r="C107" s="4"/>
      <c r="D107" s="4"/>
      <c r="E107" s="4"/>
      <c r="F107" s="4"/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5"/>
      <c r="U107" s="5"/>
      <c r="V107" s="5"/>
    </row>
    <row r="108" spans="1:22" x14ac:dyDescent="0.2">
      <c r="A108" s="6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5"/>
      <c r="U108" s="5"/>
      <c r="V108" s="5"/>
    </row>
    <row r="109" spans="1:22" x14ac:dyDescent="0.2">
      <c r="A109" s="6"/>
      <c r="B109" s="4"/>
      <c r="C109" s="4"/>
      <c r="D109" s="4"/>
      <c r="E109" s="4"/>
      <c r="F109" s="4"/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5"/>
      <c r="U109" s="5"/>
      <c r="V109" s="5"/>
    </row>
    <row r="110" spans="1:22" x14ac:dyDescent="0.2">
      <c r="A110" s="6"/>
      <c r="B110" s="4"/>
      <c r="C110" s="4"/>
      <c r="D110" s="4"/>
      <c r="E110" s="4"/>
      <c r="F110" s="4"/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5"/>
      <c r="U110" s="5"/>
      <c r="V110" s="5"/>
    </row>
    <row r="111" spans="1:22" x14ac:dyDescent="0.2">
      <c r="A111" s="6"/>
      <c r="B111" s="4"/>
      <c r="C111" s="4"/>
      <c r="D111" s="4"/>
      <c r="E111" s="4"/>
      <c r="F111" s="4"/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5"/>
      <c r="U111" s="5"/>
      <c r="V111" s="5"/>
    </row>
    <row r="112" spans="1:22" x14ac:dyDescent="0.2">
      <c r="A112" s="6"/>
      <c r="B112" s="4"/>
      <c r="C112" s="4"/>
      <c r="D112" s="4"/>
      <c r="E112" s="4"/>
      <c r="F112" s="4"/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5"/>
      <c r="U112" s="5"/>
      <c r="V112" s="5"/>
    </row>
    <row r="113" spans="1:22" x14ac:dyDescent="0.2">
      <c r="A113" s="6"/>
      <c r="B113" s="4"/>
      <c r="C113" s="4"/>
      <c r="D113" s="4"/>
      <c r="E113" s="4"/>
      <c r="F113" s="4"/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5"/>
      <c r="U113" s="5"/>
      <c r="V113" s="5"/>
    </row>
    <row r="114" spans="1:22" x14ac:dyDescent="0.2">
      <c r="A114" s="6"/>
      <c r="B114" s="4"/>
      <c r="C114" s="4"/>
      <c r="D114" s="4"/>
      <c r="E114" s="4"/>
      <c r="F114" s="4"/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5"/>
      <c r="U114" s="5"/>
      <c r="V114" s="5"/>
    </row>
    <row r="115" spans="1:22" x14ac:dyDescent="0.2">
      <c r="A115" s="6"/>
      <c r="B115" s="4"/>
      <c r="C115" s="4"/>
      <c r="D115" s="4"/>
      <c r="E115" s="4"/>
      <c r="F115" s="4"/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5"/>
      <c r="U115" s="5"/>
      <c r="V115" s="5"/>
    </row>
    <row r="116" spans="1:22" x14ac:dyDescent="0.2">
      <c r="A116" s="6"/>
      <c r="B116" s="4"/>
      <c r="C116" s="4"/>
      <c r="D116" s="4"/>
      <c r="E116" s="4"/>
      <c r="F116" s="4"/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5"/>
      <c r="U116" s="5"/>
      <c r="V116" s="5"/>
    </row>
    <row r="117" spans="1:22" x14ac:dyDescent="0.2">
      <c r="A117" s="2"/>
      <c r="B117" s="4"/>
      <c r="C117" s="4"/>
      <c r="D117" s="4"/>
      <c r="E117" s="4"/>
      <c r="F117" s="4"/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5"/>
      <c r="U117" s="5"/>
      <c r="V117" s="5"/>
    </row>
    <row r="118" spans="1:22" x14ac:dyDescent="0.2">
      <c r="A118" s="2"/>
      <c r="B118" s="4"/>
      <c r="C118" s="4"/>
      <c r="D118" s="4"/>
      <c r="E118" s="4"/>
      <c r="F118" s="4"/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5"/>
      <c r="U118" s="5"/>
      <c r="V118" s="5"/>
    </row>
    <row r="119" spans="1:22" x14ac:dyDescent="0.2">
      <c r="A119" s="2"/>
      <c r="B119" s="4"/>
      <c r="C119" s="4"/>
      <c r="D119" s="4"/>
      <c r="E119" s="4"/>
      <c r="F119" s="4"/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5"/>
      <c r="U119" s="5"/>
      <c r="V119" s="5"/>
    </row>
    <row r="120" spans="1:22" x14ac:dyDescent="0.2">
      <c r="A120" s="2"/>
      <c r="B120" s="4"/>
      <c r="C120" s="4"/>
      <c r="D120" s="4"/>
      <c r="E120" s="4"/>
      <c r="F120" s="4"/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5"/>
      <c r="U120" s="5"/>
      <c r="V120" s="5"/>
    </row>
    <row r="121" spans="1:22" x14ac:dyDescent="0.2">
      <c r="A121" s="2"/>
      <c r="B121" s="4"/>
      <c r="C121" s="4"/>
      <c r="D121" s="4"/>
      <c r="E121" s="4"/>
      <c r="F121" s="4"/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5"/>
      <c r="U121" s="5"/>
      <c r="V121" s="5"/>
    </row>
    <row r="122" spans="1:22" x14ac:dyDescent="0.2">
      <c r="A122" s="2"/>
      <c r="B122" s="4"/>
      <c r="C122" s="4"/>
      <c r="D122" s="4"/>
      <c r="E122" s="4"/>
      <c r="F122" s="4"/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5"/>
      <c r="U122" s="5"/>
      <c r="V122" s="5"/>
    </row>
    <row r="123" spans="1:22" x14ac:dyDescent="0.2">
      <c r="A123" s="2"/>
      <c r="B123" s="4"/>
      <c r="C123" s="4"/>
      <c r="D123" s="4"/>
      <c r="E123" s="4"/>
      <c r="F123" s="4"/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5"/>
      <c r="U123" s="5"/>
      <c r="V123" s="5"/>
    </row>
    <row r="124" spans="1:22" x14ac:dyDescent="0.2">
      <c r="A124" s="2"/>
      <c r="B124" s="4"/>
      <c r="C124" s="4"/>
      <c r="D124" s="4"/>
      <c r="E124" s="4"/>
      <c r="F124" s="4"/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5"/>
      <c r="U124" s="5"/>
      <c r="V124" s="5"/>
    </row>
    <row r="125" spans="1:22" x14ac:dyDescent="0.2">
      <c r="A125" s="2"/>
      <c r="B125" s="4"/>
      <c r="C125" s="4"/>
      <c r="D125" s="4"/>
      <c r="E125" s="4"/>
      <c r="F125" s="4"/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5"/>
      <c r="U125" s="5"/>
      <c r="V125" s="5"/>
    </row>
    <row r="126" spans="1:22" x14ac:dyDescent="0.2">
      <c r="A126" s="2"/>
      <c r="B126" s="4"/>
      <c r="C126" s="4"/>
      <c r="D126" s="4"/>
      <c r="E126" s="4"/>
      <c r="F126" s="4"/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5"/>
      <c r="U126" s="5"/>
      <c r="V126" s="5"/>
    </row>
    <row r="127" spans="1:22" x14ac:dyDescent="0.2">
      <c r="A127" s="2"/>
      <c r="B127" s="4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5"/>
      <c r="U127" s="5"/>
      <c r="V127" s="5"/>
    </row>
    <row r="128" spans="1:22" x14ac:dyDescent="0.2">
      <c r="A128" s="2"/>
      <c r="B128" s="4"/>
      <c r="C128" s="4"/>
      <c r="D128" s="4"/>
      <c r="E128" s="4"/>
      <c r="F128" s="4"/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5"/>
      <c r="U128" s="5"/>
      <c r="V128" s="5"/>
    </row>
    <row r="129" spans="1:22" x14ac:dyDescent="0.2">
      <c r="A129" s="2"/>
      <c r="B129" s="4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5"/>
      <c r="U129" s="5"/>
      <c r="V129" s="5"/>
    </row>
    <row r="130" spans="1:22" x14ac:dyDescent="0.2">
      <c r="A130" s="2"/>
      <c r="B130" s="4"/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5"/>
      <c r="U130" s="5"/>
      <c r="V130" s="5"/>
    </row>
    <row r="131" spans="1:22" x14ac:dyDescent="0.2">
      <c r="A131" s="2"/>
      <c r="B131" s="4"/>
      <c r="C131" s="4"/>
      <c r="D131" s="4"/>
      <c r="E131" s="4"/>
      <c r="F131" s="4"/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5"/>
      <c r="U131" s="5"/>
      <c r="V131" s="5"/>
    </row>
    <row r="132" spans="1:22" x14ac:dyDescent="0.2">
      <c r="A132" s="2"/>
      <c r="B132" s="4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5"/>
      <c r="U132" s="5"/>
      <c r="V132" s="5"/>
    </row>
    <row r="133" spans="1:22" x14ac:dyDescent="0.2">
      <c r="A133" s="2"/>
      <c r="B133" s="4"/>
      <c r="C133" s="4"/>
      <c r="D133" s="4"/>
      <c r="E133" s="4"/>
      <c r="F133" s="4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5"/>
    </row>
    <row r="134" spans="1:22" x14ac:dyDescent="0.2">
      <c r="A134" s="2"/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8"/>
    </row>
    <row r="135" spans="1:22" x14ac:dyDescent="0.2">
      <c r="A135" s="2"/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8"/>
    </row>
    <row r="136" spans="1:22" x14ac:dyDescent="0.2">
      <c r="A136" s="2"/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8"/>
    </row>
    <row r="137" spans="1:22" x14ac:dyDescent="0.2">
      <c r="A137" s="6"/>
      <c r="B137" s="4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5"/>
      <c r="U137" s="5"/>
      <c r="V137" s="8"/>
    </row>
    <row r="138" spans="1:22" x14ac:dyDescent="0.2">
      <c r="A138" s="6"/>
      <c r="B138" s="4"/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5"/>
      <c r="U138" s="5"/>
      <c r="V138" s="8"/>
    </row>
    <row r="139" spans="1:22" x14ac:dyDescent="0.2">
      <c r="A139" s="6"/>
      <c r="B139" s="4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5"/>
      <c r="U139" s="5"/>
      <c r="V139" s="8"/>
    </row>
    <row r="140" spans="1:22" x14ac:dyDescent="0.2">
      <c r="A140" s="6"/>
      <c r="B140" s="4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5"/>
      <c r="U140" s="5"/>
      <c r="V140" s="8"/>
    </row>
    <row r="141" spans="1:22" x14ac:dyDescent="0.2">
      <c r="A141" s="6"/>
      <c r="B141" s="4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5"/>
      <c r="U141" s="5"/>
      <c r="V141" s="8"/>
    </row>
    <row r="142" spans="1:22" x14ac:dyDescent="0.2">
      <c r="A142" s="2"/>
      <c r="B142" s="4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5"/>
      <c r="U142" s="5"/>
      <c r="V142" s="8"/>
    </row>
    <row r="143" spans="1:22" x14ac:dyDescent="0.2">
      <c r="A143" s="2"/>
      <c r="B143" s="4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5"/>
      <c r="U143" s="5"/>
      <c r="V143" s="8"/>
    </row>
    <row r="144" spans="1:22" x14ac:dyDescent="0.2">
      <c r="A144" s="2"/>
      <c r="B144" s="4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5"/>
      <c r="U144" s="5"/>
      <c r="V144" s="8"/>
    </row>
    <row r="145" spans="1:22" x14ac:dyDescent="0.2">
      <c r="A145" s="2"/>
      <c r="B145" s="4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5"/>
      <c r="U145" s="5"/>
      <c r="V145" s="8"/>
    </row>
    <row r="146" spans="1:22" x14ac:dyDescent="0.2">
      <c r="A146" s="2"/>
      <c r="B146" s="4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5"/>
      <c r="U146" s="5"/>
      <c r="V146" s="8"/>
    </row>
    <row r="172" spans="1:3" x14ac:dyDescent="0.2">
      <c r="A172" t="e" cm="1">
        <f t="array" aca="1" ref="A172" ca="1">INDIRECT("'" &amp; E1 &amp; "'!$A$2:$A$66")</f>
        <v>#REF!</v>
      </c>
      <c r="B172" t="e" cm="1">
        <f t="array" aca="1" ref="B172" ca="1">INDIRECT("'" &amp; E1 &amp; "'!$B$2:$B$66")</f>
        <v>#REF!</v>
      </c>
      <c r="C172" t="e" cm="1">
        <f t="array" aca="1" ref="C172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EB4FBC-A9E0-574C-AFBB-CBAFC0A46060}">
  <sheetPr codeName="Sheet61"/>
  <dimension ref="A1:V172"/>
  <sheetViews>
    <sheetView topLeftCell="E1" workbookViewId="0">
      <pane ySplit="2" topLeftCell="A3" activePane="bottomLeft" state="frozen"/>
      <selection activeCell="N24" sqref="N24"/>
      <selection pane="bottomLeft" activeCell="N24" sqref="N24"/>
    </sheetView>
  </sheetViews>
  <sheetFormatPr baseColWidth="10" defaultRowHeight="16" x14ac:dyDescent="0.2"/>
  <cols>
    <col min="1" max="1" width="21.1640625" customWidth="1"/>
    <col min="2" max="2" width="14.1640625" customWidth="1"/>
    <col min="3" max="3" width="16" customWidth="1"/>
    <col min="4" max="4" width="15.83203125" customWidth="1"/>
    <col min="5" max="5" width="19.33203125" customWidth="1"/>
    <col min="6" max="6" width="21.5" customWidth="1"/>
    <col min="10" max="10" width="18.33203125" customWidth="1"/>
    <col min="11" max="11" width="16.6640625" customWidth="1"/>
    <col min="18" max="18" width="13" customWidth="1"/>
    <col min="19" max="19" width="17.83203125" customWidth="1"/>
  </cols>
  <sheetData>
    <row r="1" spans="1:22" x14ac:dyDescent="0.2">
      <c r="B1" s="72" t="s">
        <v>5</v>
      </c>
      <c r="C1" s="72"/>
      <c r="D1" s="72"/>
      <c r="E1" s="72"/>
      <c r="F1" s="72"/>
      <c r="G1" s="73" t="s">
        <v>6</v>
      </c>
      <c r="H1" s="73"/>
      <c r="I1" s="73"/>
      <c r="J1" s="73"/>
      <c r="K1" s="73"/>
      <c r="L1" s="74" t="s">
        <v>15</v>
      </c>
      <c r="M1" s="74"/>
      <c r="N1" s="74"/>
      <c r="O1" s="74"/>
      <c r="P1" s="74"/>
      <c r="Q1" s="74"/>
      <c r="R1" s="74"/>
      <c r="S1" s="74"/>
      <c r="T1" s="74"/>
      <c r="U1" s="74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235</v>
      </c>
      <c r="O2" s="1" t="s">
        <v>236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257</v>
      </c>
      <c r="U2" s="1" t="s">
        <v>258</v>
      </c>
      <c r="V2" s="1" t="s">
        <v>237</v>
      </c>
    </row>
    <row r="3" spans="1:22" x14ac:dyDescent="0.2">
      <c r="A3" s="16" t="s">
        <v>294</v>
      </c>
      <c r="B3" s="4">
        <v>100200</v>
      </c>
      <c r="C3" s="4">
        <v>247500</v>
      </c>
      <c r="D3" s="4">
        <v>-147300</v>
      </c>
      <c r="E3" s="4">
        <v>-13554890000</v>
      </c>
      <c r="F3" s="4">
        <f t="shared" ref="F3:F79" si="0">E3+F4</f>
        <v>1099562905506</v>
      </c>
      <c r="G3" s="4">
        <v>38000</v>
      </c>
      <c r="H3" s="4">
        <v>200</v>
      </c>
      <c r="I3" s="4">
        <v>37800</v>
      </c>
      <c r="J3" s="4">
        <v>3474940000</v>
      </c>
      <c r="K3" s="4">
        <f t="shared" ref="K3:K25" si="1">K4+J3</f>
        <v>30729720000</v>
      </c>
      <c r="L3" s="4">
        <v>528</v>
      </c>
      <c r="M3" s="4">
        <v>1167</v>
      </c>
      <c r="N3" s="4">
        <v>51</v>
      </c>
      <c r="O3" s="4">
        <v>128</v>
      </c>
      <c r="P3" s="4">
        <v>291500</v>
      </c>
      <c r="Q3" s="4">
        <v>754700</v>
      </c>
      <c r="R3" s="5">
        <v>4.4000000000000003E-3</v>
      </c>
      <c r="S3" s="4">
        <v>1046200</v>
      </c>
      <c r="T3" s="4">
        <f t="shared" ref="T3:T70" si="2">AVERAGE(S4,S13)</f>
        <v>1244810.5</v>
      </c>
      <c r="U3" s="4">
        <f t="shared" ref="U3:U72" si="3">MIN(S4:S8)</f>
        <v>930266</v>
      </c>
      <c r="V3" s="5">
        <v>1.3000000000000001E-2</v>
      </c>
    </row>
    <row r="4" spans="1:22" x14ac:dyDescent="0.2">
      <c r="A4" s="16" t="s">
        <v>293</v>
      </c>
      <c r="B4" s="4">
        <v>3000</v>
      </c>
      <c r="C4" s="4">
        <v>108300</v>
      </c>
      <c r="D4" s="4">
        <v>-105300</v>
      </c>
      <c r="E4" s="4">
        <v>-9683190000</v>
      </c>
      <c r="F4" s="4">
        <f t="shared" si="0"/>
        <v>1113117795506</v>
      </c>
      <c r="G4" s="4">
        <v>30500</v>
      </c>
      <c r="H4" s="4">
        <v>1602</v>
      </c>
      <c r="I4" s="4">
        <v>28898</v>
      </c>
      <c r="J4" s="4">
        <v>2650816000</v>
      </c>
      <c r="K4" s="4">
        <f t="shared" si="1"/>
        <v>27254780000</v>
      </c>
      <c r="L4" s="4">
        <v>821</v>
      </c>
      <c r="M4" s="4">
        <v>1046</v>
      </c>
      <c r="N4" s="4">
        <v>87</v>
      </c>
      <c r="O4" s="4">
        <v>90</v>
      </c>
      <c r="P4" s="4">
        <v>494100</v>
      </c>
      <c r="Q4" s="4">
        <v>523000</v>
      </c>
      <c r="R4" s="5">
        <v>4.4000000000000003E-3</v>
      </c>
      <c r="S4" s="4">
        <v>1058200</v>
      </c>
      <c r="T4" s="4">
        <f t="shared" si="2"/>
        <v>3713770</v>
      </c>
      <c r="U4" s="4">
        <f t="shared" si="3"/>
        <v>930266</v>
      </c>
      <c r="V4" s="5">
        <v>1.3999999999999999E-2</v>
      </c>
    </row>
    <row r="5" spans="1:22" x14ac:dyDescent="0.2">
      <c r="A5" s="16" t="s">
        <v>292</v>
      </c>
      <c r="B5" s="4">
        <v>22000</v>
      </c>
      <c r="C5" s="4">
        <v>488057</v>
      </c>
      <c r="D5" s="4">
        <v>-466057</v>
      </c>
      <c r="E5" s="4">
        <v>-43044760000</v>
      </c>
      <c r="F5" s="4">
        <f t="shared" si="0"/>
        <v>1122800985506</v>
      </c>
      <c r="G5" s="4">
        <v>50000</v>
      </c>
      <c r="H5" s="4">
        <v>5500</v>
      </c>
      <c r="I5" s="4">
        <v>44500</v>
      </c>
      <c r="J5" s="4">
        <v>4086250000</v>
      </c>
      <c r="K5" s="4">
        <f t="shared" si="1"/>
        <v>24603964000</v>
      </c>
      <c r="L5" s="4">
        <v>814</v>
      </c>
      <c r="M5" s="4">
        <v>2354</v>
      </c>
      <c r="N5" s="4">
        <v>95</v>
      </c>
      <c r="O5" s="4">
        <v>218</v>
      </c>
      <c r="P5" s="4">
        <v>477700</v>
      </c>
      <c r="Q5" s="4">
        <v>1246500</v>
      </c>
      <c r="R5" s="5">
        <v>-1.8100000000000002E-2</v>
      </c>
      <c r="S5" s="4">
        <v>1796091</v>
      </c>
      <c r="T5" s="4">
        <f t="shared" si="2"/>
        <v>1382605</v>
      </c>
      <c r="U5" s="4">
        <f t="shared" si="3"/>
        <v>930266</v>
      </c>
      <c r="V5" s="5">
        <v>1.72E-2</v>
      </c>
    </row>
    <row r="6" spans="1:22" x14ac:dyDescent="0.2">
      <c r="A6" s="16" t="s">
        <v>291</v>
      </c>
      <c r="B6" s="4">
        <v>140600</v>
      </c>
      <c r="C6" s="4">
        <v>21500</v>
      </c>
      <c r="D6" s="4">
        <v>119100</v>
      </c>
      <c r="E6" s="4">
        <v>11044500000</v>
      </c>
      <c r="F6" s="4">
        <f t="shared" si="0"/>
        <v>1165845745506</v>
      </c>
      <c r="G6" s="4">
        <v>20000</v>
      </c>
      <c r="H6" s="4">
        <v>0</v>
      </c>
      <c r="I6" s="4">
        <v>20000</v>
      </c>
      <c r="J6" s="4">
        <v>1830000000</v>
      </c>
      <c r="K6" s="4">
        <f t="shared" si="1"/>
        <v>20517714000</v>
      </c>
      <c r="L6" s="4">
        <v>1143</v>
      </c>
      <c r="M6" s="4">
        <v>614</v>
      </c>
      <c r="N6" s="4">
        <v>89</v>
      </c>
      <c r="O6" s="4">
        <v>42</v>
      </c>
      <c r="P6" s="4">
        <v>929000</v>
      </c>
      <c r="Q6" s="4">
        <v>304800</v>
      </c>
      <c r="R6" s="5">
        <v>2.1899999999999999E-2</v>
      </c>
      <c r="S6" s="4">
        <v>1234567</v>
      </c>
      <c r="T6" s="4">
        <f t="shared" si="2"/>
        <v>1199043</v>
      </c>
      <c r="U6" s="4">
        <f t="shared" si="3"/>
        <v>930266</v>
      </c>
      <c r="V6" s="5">
        <v>2.46E-2</v>
      </c>
    </row>
    <row r="7" spans="1:22" x14ac:dyDescent="0.2">
      <c r="A7" s="16" t="s">
        <v>288</v>
      </c>
      <c r="B7" s="4">
        <v>114600</v>
      </c>
      <c r="C7" s="4">
        <v>80600</v>
      </c>
      <c r="D7" s="4">
        <v>34000</v>
      </c>
      <c r="E7" s="4">
        <v>3129800000</v>
      </c>
      <c r="F7" s="4">
        <f t="shared" si="0"/>
        <v>1154801245506</v>
      </c>
      <c r="G7" s="4">
        <v>22100</v>
      </c>
      <c r="H7" s="4">
        <v>0</v>
      </c>
      <c r="I7" s="4">
        <v>22100</v>
      </c>
      <c r="J7" s="4">
        <v>2025150000</v>
      </c>
      <c r="K7" s="4">
        <f t="shared" si="1"/>
        <v>18687714000</v>
      </c>
      <c r="L7" s="4">
        <v>1366</v>
      </c>
      <c r="M7" s="4">
        <v>634</v>
      </c>
      <c r="N7" s="4">
        <v>54</v>
      </c>
      <c r="O7" s="4">
        <v>75</v>
      </c>
      <c r="P7" s="4">
        <v>442600</v>
      </c>
      <c r="Q7" s="4">
        <v>478800</v>
      </c>
      <c r="R7" s="5">
        <v>-1E-3</v>
      </c>
      <c r="S7" s="4">
        <v>930266</v>
      </c>
      <c r="T7" s="4">
        <f t="shared" si="2"/>
        <v>1538569.5</v>
      </c>
      <c r="U7" s="4">
        <f t="shared" si="3"/>
        <v>1779519</v>
      </c>
      <c r="V7" s="5">
        <v>7.6E-3</v>
      </c>
    </row>
    <row r="8" spans="1:22" x14ac:dyDescent="0.2">
      <c r="A8" s="16" t="s">
        <v>287</v>
      </c>
      <c r="B8" s="4">
        <v>68800</v>
      </c>
      <c r="C8" s="4">
        <v>72700</v>
      </c>
      <c r="D8" s="4">
        <v>-3900</v>
      </c>
      <c r="E8" s="4">
        <v>-382100000</v>
      </c>
      <c r="F8" s="4">
        <f t="shared" si="0"/>
        <v>1151671445506</v>
      </c>
      <c r="G8" s="4">
        <v>41300</v>
      </c>
      <c r="H8" s="4">
        <v>0</v>
      </c>
      <c r="I8" s="4">
        <v>41300</v>
      </c>
      <c r="J8" s="4">
        <v>3775980000</v>
      </c>
      <c r="K8" s="4">
        <f t="shared" si="1"/>
        <v>16662564000</v>
      </c>
      <c r="L8" s="4">
        <v>835</v>
      </c>
      <c r="M8" s="4">
        <v>1577</v>
      </c>
      <c r="N8" s="4">
        <v>128</v>
      </c>
      <c r="O8" s="4">
        <v>214</v>
      </c>
      <c r="P8" s="4">
        <v>567400</v>
      </c>
      <c r="Q8" s="4">
        <v>1076100</v>
      </c>
      <c r="R8" s="5">
        <v>-9.7000000000000003E-3</v>
      </c>
      <c r="S8" s="4">
        <v>1779519</v>
      </c>
      <c r="T8" s="4">
        <f t="shared" si="2"/>
        <v>1742826.5</v>
      </c>
      <c r="U8" s="4">
        <f t="shared" si="3"/>
        <v>1431421</v>
      </c>
      <c r="V8" s="5">
        <v>1.41E-2</v>
      </c>
    </row>
    <row r="9" spans="1:22" x14ac:dyDescent="0.2">
      <c r="A9" s="16" t="s">
        <v>286</v>
      </c>
      <c r="B9" s="4">
        <v>73100</v>
      </c>
      <c r="C9" s="4">
        <v>350510</v>
      </c>
      <c r="D9" s="4">
        <v>-277410</v>
      </c>
      <c r="E9" s="4">
        <v>-25506230000</v>
      </c>
      <c r="F9" s="4">
        <f t="shared" si="0"/>
        <v>1152053545506</v>
      </c>
      <c r="K9" s="4">
        <f t="shared" si="1"/>
        <v>12886584000</v>
      </c>
      <c r="L9" s="4">
        <v>1142</v>
      </c>
      <c r="M9" s="4">
        <v>1830</v>
      </c>
      <c r="N9" s="4">
        <v>139</v>
      </c>
      <c r="O9" s="4">
        <v>176</v>
      </c>
      <c r="P9" s="4">
        <v>667700</v>
      </c>
      <c r="Q9" s="4">
        <v>1009400</v>
      </c>
      <c r="R9" s="5">
        <v>0</v>
      </c>
      <c r="S9" s="4">
        <v>1798110</v>
      </c>
      <c r="T9" s="4">
        <f t="shared" si="2"/>
        <v>2693692.5</v>
      </c>
      <c r="U9" s="4">
        <f t="shared" si="3"/>
        <v>1431421</v>
      </c>
      <c r="V9" s="5">
        <v>1.3999999999999999E-2</v>
      </c>
    </row>
    <row r="10" spans="1:22" x14ac:dyDescent="0.2">
      <c r="A10" s="16" t="s">
        <v>281</v>
      </c>
      <c r="B10" s="4">
        <v>155500</v>
      </c>
      <c r="C10" s="4">
        <v>760700</v>
      </c>
      <c r="D10" s="4">
        <v>-605200</v>
      </c>
      <c r="E10" s="4">
        <v>-56187670000</v>
      </c>
      <c r="F10" s="4">
        <f t="shared" si="0"/>
        <v>1177559775506</v>
      </c>
      <c r="G10" s="4">
        <v>24500</v>
      </c>
      <c r="H10" s="4">
        <v>0</v>
      </c>
      <c r="I10" s="4">
        <v>24500</v>
      </c>
      <c r="J10" s="4">
        <v>2264950000</v>
      </c>
      <c r="K10" s="4">
        <f t="shared" si="1"/>
        <v>12886584000</v>
      </c>
      <c r="L10" s="4">
        <v>1583</v>
      </c>
      <c r="M10" s="4">
        <v>4764</v>
      </c>
      <c r="N10" s="4">
        <v>133</v>
      </c>
      <c r="O10" s="4">
        <v>485</v>
      </c>
      <c r="P10" s="4">
        <v>822400</v>
      </c>
      <c r="Q10" s="4">
        <v>2737500</v>
      </c>
      <c r="R10" s="5">
        <v>-1.49E-2</v>
      </c>
      <c r="S10" s="4">
        <v>3883834</v>
      </c>
      <c r="T10" s="4">
        <f t="shared" si="2"/>
        <v>2682281</v>
      </c>
      <c r="U10" s="4">
        <f t="shared" si="3"/>
        <v>1431421</v>
      </c>
      <c r="V10" s="5">
        <v>2.9700000000000001E-2</v>
      </c>
    </row>
    <row r="11" spans="1:22" x14ac:dyDescent="0.2">
      <c r="A11" s="16" t="s">
        <v>273</v>
      </c>
      <c r="B11" s="4">
        <v>120400</v>
      </c>
      <c r="C11" s="4">
        <v>117700</v>
      </c>
      <c r="D11" s="4">
        <v>2700</v>
      </c>
      <c r="E11" s="4">
        <v>270380000</v>
      </c>
      <c r="F11" s="4">
        <f t="shared" si="0"/>
        <v>1233747445506</v>
      </c>
      <c r="G11" s="4">
        <v>7000</v>
      </c>
      <c r="H11" s="4">
        <v>65000</v>
      </c>
      <c r="I11" s="4">
        <v>-58000</v>
      </c>
      <c r="J11" s="4">
        <v>-5432470000</v>
      </c>
      <c r="K11" s="4">
        <f t="shared" si="1"/>
        <v>10621634000</v>
      </c>
      <c r="L11" s="4">
        <v>1630</v>
      </c>
      <c r="M11" s="4">
        <v>2495</v>
      </c>
      <c r="N11" s="4">
        <v>165</v>
      </c>
      <c r="O11" s="4">
        <v>210</v>
      </c>
      <c r="P11" s="4">
        <v>1002800</v>
      </c>
      <c r="Q11" s="4">
        <v>1321100</v>
      </c>
      <c r="R11" s="5">
        <v>-2.0999999999999999E-3</v>
      </c>
      <c r="S11" s="4">
        <v>2335700</v>
      </c>
      <c r="T11" s="4">
        <f t="shared" si="2"/>
        <v>1763185</v>
      </c>
      <c r="U11" s="4">
        <f t="shared" si="3"/>
        <v>1431421</v>
      </c>
      <c r="V11" s="5">
        <v>1.6899999999999998E-2</v>
      </c>
    </row>
    <row r="12" spans="1:22" x14ac:dyDescent="0.2">
      <c r="A12" s="16" t="s">
        <v>272</v>
      </c>
      <c r="B12" s="4">
        <v>29100</v>
      </c>
      <c r="C12" s="4">
        <v>403700</v>
      </c>
      <c r="D12" s="4">
        <v>-374600</v>
      </c>
      <c r="E12" s="4">
        <v>-35515060000</v>
      </c>
      <c r="F12" s="4">
        <f t="shared" si="0"/>
        <v>1233477065506</v>
      </c>
      <c r="K12" s="4">
        <f t="shared" si="1"/>
        <v>16054104000</v>
      </c>
      <c r="L12" s="4">
        <v>1228</v>
      </c>
      <c r="M12" s="4">
        <v>2994</v>
      </c>
      <c r="N12" s="4">
        <v>138</v>
      </c>
      <c r="O12" s="4">
        <v>250</v>
      </c>
      <c r="P12" s="4">
        <v>740500</v>
      </c>
      <c r="Q12" s="4">
        <v>1608700</v>
      </c>
      <c r="R12" s="5">
        <v>-1.46E-2</v>
      </c>
      <c r="S12" s="4">
        <v>2565470</v>
      </c>
      <c r="T12" s="4">
        <f t="shared" si="2"/>
        <v>1426963</v>
      </c>
      <c r="U12" s="4">
        <f t="shared" si="3"/>
        <v>1297620</v>
      </c>
      <c r="V12" s="5">
        <v>2.6000000000000002E-2</v>
      </c>
    </row>
    <row r="13" spans="1:22" x14ac:dyDescent="0.2">
      <c r="A13" s="16" t="s">
        <v>248</v>
      </c>
      <c r="B13" s="4">
        <v>37200</v>
      </c>
      <c r="C13" s="4">
        <v>72500</v>
      </c>
      <c r="D13" s="4">
        <v>-35300</v>
      </c>
      <c r="E13" s="4">
        <v>-3371200000</v>
      </c>
      <c r="F13" s="4">
        <f t="shared" si="0"/>
        <v>1268992125506</v>
      </c>
      <c r="K13" s="4">
        <f t="shared" si="1"/>
        <v>16054104000</v>
      </c>
      <c r="L13" s="4">
        <v>744</v>
      </c>
      <c r="M13" s="4">
        <v>1279</v>
      </c>
      <c r="N13" s="4">
        <v>70</v>
      </c>
      <c r="O13" s="4">
        <v>171</v>
      </c>
      <c r="P13" s="4">
        <v>402600</v>
      </c>
      <c r="Q13" s="4">
        <v>975900</v>
      </c>
      <c r="R13" s="5">
        <v>-5.1999999999999998E-3</v>
      </c>
      <c r="S13" s="4">
        <v>1431421</v>
      </c>
      <c r="T13" s="4">
        <f t="shared" si="2"/>
        <v>3696467.5</v>
      </c>
      <c r="U13" s="4">
        <f t="shared" si="3"/>
        <v>1297620</v>
      </c>
      <c r="V13" s="5">
        <v>1.9699999999999999E-2</v>
      </c>
    </row>
    <row r="14" spans="1:22" x14ac:dyDescent="0.2">
      <c r="A14" s="16" t="s">
        <v>240</v>
      </c>
      <c r="B14" s="4">
        <v>262300</v>
      </c>
      <c r="C14" s="4">
        <v>285764</v>
      </c>
      <c r="D14" s="4">
        <v>-23464</v>
      </c>
      <c r="E14" s="4">
        <v>-2183140000</v>
      </c>
      <c r="F14" s="4">
        <f t="shared" si="0"/>
        <v>1272363325506</v>
      </c>
      <c r="G14" s="4">
        <v>126000</v>
      </c>
      <c r="H14" s="4">
        <v>6000</v>
      </c>
      <c r="I14" s="4">
        <v>120000</v>
      </c>
      <c r="J14" s="4">
        <v>11663650000</v>
      </c>
      <c r="K14" s="4">
        <f t="shared" si="1"/>
        <v>16054104000</v>
      </c>
      <c r="L14" s="4">
        <v>3883</v>
      </c>
      <c r="M14" s="4">
        <v>3252</v>
      </c>
      <c r="N14" s="4">
        <v>653</v>
      </c>
      <c r="O14" s="4">
        <v>485</v>
      </c>
      <c r="P14" s="4">
        <v>2971600</v>
      </c>
      <c r="Q14" s="4">
        <v>2629500</v>
      </c>
      <c r="R14" s="5">
        <v>2.1299999999999999E-2</v>
      </c>
      <c r="S14" s="4">
        <v>5631449</v>
      </c>
      <c r="T14" s="4">
        <f t="shared" si="2"/>
        <v>1265987</v>
      </c>
      <c r="U14" s="4">
        <f t="shared" si="3"/>
        <v>1297620</v>
      </c>
      <c r="V14" s="5">
        <v>4.8499999999999995E-2</v>
      </c>
    </row>
    <row r="15" spans="1:22" x14ac:dyDescent="0.2">
      <c r="A15" s="16" t="s">
        <v>239</v>
      </c>
      <c r="B15" s="4">
        <v>115300</v>
      </c>
      <c r="C15" s="4">
        <v>354900</v>
      </c>
      <c r="D15" s="4">
        <v>-239600</v>
      </c>
      <c r="E15" s="4">
        <v>-22435510000</v>
      </c>
      <c r="F15" s="4">
        <f t="shared" si="0"/>
        <v>1274546465506</v>
      </c>
      <c r="K15" s="4">
        <f t="shared" si="1"/>
        <v>4390454000</v>
      </c>
      <c r="L15" s="4">
        <v>872</v>
      </c>
      <c r="M15" s="4">
        <v>1025</v>
      </c>
      <c r="N15" s="4">
        <v>149</v>
      </c>
      <c r="O15" s="4">
        <v>111</v>
      </c>
      <c r="P15" s="4">
        <v>756000</v>
      </c>
      <c r="Q15" s="4">
        <v>605600</v>
      </c>
      <c r="R15" s="5">
        <v>2.2000000000000001E-3</v>
      </c>
      <c r="S15" s="4">
        <v>1530643</v>
      </c>
      <c r="T15" s="4">
        <f t="shared" si="2"/>
        <v>1538640</v>
      </c>
      <c r="U15" s="4">
        <f t="shared" si="3"/>
        <v>1297620</v>
      </c>
      <c r="V15" s="5">
        <v>8.6E-3</v>
      </c>
    </row>
    <row r="16" spans="1:22" x14ac:dyDescent="0.2">
      <c r="A16" s="16" t="s">
        <v>238</v>
      </c>
      <c r="B16" s="4">
        <v>172500</v>
      </c>
      <c r="C16" s="4">
        <v>12000</v>
      </c>
      <c r="D16" s="4">
        <v>160500</v>
      </c>
      <c r="E16" s="4">
        <v>15039890000</v>
      </c>
      <c r="F16" s="4">
        <f t="shared" si="0"/>
        <v>1296981975506</v>
      </c>
      <c r="K16" s="4">
        <f t="shared" si="1"/>
        <v>4390454000</v>
      </c>
      <c r="L16" s="4">
        <v>830</v>
      </c>
      <c r="M16" s="4">
        <v>1449</v>
      </c>
      <c r="N16" s="4">
        <v>106</v>
      </c>
      <c r="O16" s="4">
        <v>183</v>
      </c>
      <c r="P16" s="4">
        <v>511800</v>
      </c>
      <c r="Q16" s="4">
        <v>880900</v>
      </c>
      <c r="R16" s="5">
        <v>-6.3E-3</v>
      </c>
      <c r="S16" s="4">
        <v>1467820</v>
      </c>
      <c r="T16" s="4">
        <f t="shared" si="2"/>
        <v>1461437.5</v>
      </c>
      <c r="U16" s="4">
        <f t="shared" si="3"/>
        <v>960900</v>
      </c>
      <c r="V16" s="5">
        <v>1.6899999999999998E-2</v>
      </c>
    </row>
    <row r="17" spans="1:21" x14ac:dyDescent="0.2">
      <c r="A17" s="16" t="s">
        <v>234</v>
      </c>
      <c r="B17" s="4">
        <v>152700</v>
      </c>
      <c r="C17" s="4">
        <v>2000</v>
      </c>
      <c r="D17" s="4">
        <v>150700</v>
      </c>
      <c r="E17" s="4">
        <v>14196640000</v>
      </c>
      <c r="F17" s="4">
        <f t="shared" si="0"/>
        <v>1281942085506</v>
      </c>
      <c r="K17" s="4">
        <f t="shared" si="1"/>
        <v>4390454000</v>
      </c>
      <c r="L17" s="4">
        <v>638</v>
      </c>
      <c r="M17" s="4">
        <v>895</v>
      </c>
      <c r="N17" s="4">
        <v>72</v>
      </c>
      <c r="O17" s="4">
        <v>110</v>
      </c>
      <c r="P17" s="4">
        <v>49200</v>
      </c>
      <c r="Q17" s="4">
        <v>74800</v>
      </c>
      <c r="R17" s="5">
        <v>4.3E-3</v>
      </c>
      <c r="S17" s="4">
        <v>1297620</v>
      </c>
      <c r="T17" s="4">
        <f t="shared" si="2"/>
        <v>2173540</v>
      </c>
      <c r="U17" s="4">
        <f t="shared" si="3"/>
        <v>960900</v>
      </c>
    </row>
    <row r="18" spans="1:21" x14ac:dyDescent="0.2">
      <c r="A18" s="16" t="s">
        <v>233</v>
      </c>
      <c r="B18" s="4">
        <v>197100</v>
      </c>
      <c r="C18" s="4">
        <v>4600</v>
      </c>
      <c r="D18" s="4">
        <v>192500</v>
      </c>
      <c r="E18" s="4">
        <v>18148140000</v>
      </c>
      <c r="F18" s="4">
        <f t="shared" si="0"/>
        <v>1267745445506</v>
      </c>
      <c r="G18" s="4">
        <v>16000</v>
      </c>
      <c r="H18" s="4">
        <v>34</v>
      </c>
      <c r="I18" s="4">
        <v>15966</v>
      </c>
      <c r="J18" s="4">
        <v>1514904000</v>
      </c>
      <c r="K18" s="4">
        <f t="shared" si="1"/>
        <v>4390454000</v>
      </c>
      <c r="L18" s="4"/>
      <c r="M18" s="4"/>
      <c r="N18" s="4"/>
      <c r="O18" s="4"/>
      <c r="P18" s="4">
        <v>907800</v>
      </c>
      <c r="Q18" s="4">
        <v>629500</v>
      </c>
      <c r="R18" s="5">
        <v>-1E-3</v>
      </c>
      <c r="S18" s="4">
        <v>1687543</v>
      </c>
      <c r="T18" s="4">
        <f t="shared" si="2"/>
        <v>1548807.5</v>
      </c>
      <c r="U18" s="4">
        <f t="shared" si="3"/>
        <v>960900</v>
      </c>
    </row>
    <row r="19" spans="1:21" x14ac:dyDescent="0.2">
      <c r="A19" s="16" t="s">
        <v>232</v>
      </c>
      <c r="B19" s="4">
        <v>40900</v>
      </c>
      <c r="C19" s="4">
        <v>18281</v>
      </c>
      <c r="D19" s="4">
        <v>22619</v>
      </c>
      <c r="E19" s="4">
        <v>2129740000</v>
      </c>
      <c r="F19" s="4">
        <f t="shared" si="0"/>
        <v>1249597305506</v>
      </c>
      <c r="K19" s="4">
        <f t="shared" si="1"/>
        <v>2875550000</v>
      </c>
      <c r="L19" s="4"/>
      <c r="M19" s="4"/>
      <c r="N19" s="4"/>
      <c r="O19" s="4"/>
      <c r="P19" s="4">
        <v>803900</v>
      </c>
      <c r="Q19" s="4">
        <v>577600</v>
      </c>
      <c r="R19" s="5">
        <v>2.2000000000000001E-3</v>
      </c>
      <c r="S19" s="4">
        <v>1503551</v>
      </c>
      <c r="T19" s="4">
        <f t="shared" si="2"/>
        <v>2490178</v>
      </c>
      <c r="U19" s="4">
        <f t="shared" si="3"/>
        <v>960900</v>
      </c>
    </row>
    <row r="20" spans="1:21" x14ac:dyDescent="0.2">
      <c r="A20" s="16" t="s">
        <v>231</v>
      </c>
      <c r="B20" s="4">
        <v>67600</v>
      </c>
      <c r="C20" s="4">
        <v>14011</v>
      </c>
      <c r="D20" s="4">
        <v>53589</v>
      </c>
      <c r="E20" s="4">
        <v>5035700000</v>
      </c>
      <c r="F20" s="4">
        <f t="shared" si="0"/>
        <v>1247467565506</v>
      </c>
      <c r="K20" s="4">
        <f t="shared" si="1"/>
        <v>2875550000</v>
      </c>
      <c r="L20" s="4"/>
      <c r="M20" s="4"/>
      <c r="N20" s="4"/>
      <c r="O20" s="4"/>
      <c r="P20" s="4">
        <v>1735300</v>
      </c>
      <c r="Q20" s="4">
        <v>1207800</v>
      </c>
      <c r="R20" s="5">
        <v>2.29E-2</v>
      </c>
      <c r="S20" s="4">
        <v>3028862</v>
      </c>
      <c r="T20" s="4">
        <f t="shared" si="2"/>
        <v>1055816.5</v>
      </c>
      <c r="U20" s="4">
        <f t="shared" si="3"/>
        <v>960900</v>
      </c>
    </row>
    <row r="21" spans="1:21" x14ac:dyDescent="0.2">
      <c r="A21" s="16" t="s">
        <v>230</v>
      </c>
      <c r="B21" s="4">
        <v>60000</v>
      </c>
      <c r="C21" s="4">
        <v>12200</v>
      </c>
      <c r="D21" s="4">
        <v>47800</v>
      </c>
      <c r="E21" s="4">
        <v>4395230000</v>
      </c>
      <c r="F21" s="4">
        <f t="shared" si="0"/>
        <v>1242431865506</v>
      </c>
      <c r="K21" s="4">
        <f t="shared" si="1"/>
        <v>2875550000</v>
      </c>
      <c r="L21" s="4"/>
      <c r="M21" s="4"/>
      <c r="N21" s="4"/>
      <c r="O21" s="4"/>
      <c r="P21" s="4">
        <v>510600</v>
      </c>
      <c r="Q21" s="4">
        <v>332800</v>
      </c>
      <c r="R21" s="5">
        <v>1.44E-2</v>
      </c>
      <c r="S21" s="4">
        <v>960900</v>
      </c>
      <c r="T21" s="4">
        <f t="shared" si="2"/>
        <v>1245844.5</v>
      </c>
      <c r="U21" s="4">
        <f t="shared" si="3"/>
        <v>1001331</v>
      </c>
    </row>
    <row r="22" spans="1:21" x14ac:dyDescent="0.2">
      <c r="A22" s="16" t="s">
        <v>229</v>
      </c>
      <c r="B22" s="4">
        <v>248310</v>
      </c>
      <c r="C22" s="4">
        <v>259000</v>
      </c>
      <c r="D22" s="4">
        <v>-10690</v>
      </c>
      <c r="E22" s="4">
        <v>-948570000</v>
      </c>
      <c r="F22" s="4">
        <f t="shared" si="0"/>
        <v>1238036635506</v>
      </c>
      <c r="K22" s="4">
        <f t="shared" si="1"/>
        <v>2875550000</v>
      </c>
      <c r="L22" s="4"/>
      <c r="M22" s="4"/>
      <c r="N22" s="4"/>
      <c r="O22" s="4"/>
      <c r="P22" s="4">
        <v>352000</v>
      </c>
      <c r="Q22" s="4">
        <v>870400</v>
      </c>
      <c r="R22" s="5">
        <v>-5.4000000000000003E-3</v>
      </c>
      <c r="S22" s="4">
        <v>1422505</v>
      </c>
      <c r="T22" s="4">
        <f t="shared" si="2"/>
        <v>1619239.5</v>
      </c>
      <c r="U22" s="4">
        <f t="shared" si="3"/>
        <v>1001331</v>
      </c>
    </row>
    <row r="23" spans="1:21" x14ac:dyDescent="0.2">
      <c r="A23" s="16" t="s">
        <v>228</v>
      </c>
      <c r="B23" s="4">
        <v>216250</v>
      </c>
      <c r="C23" s="4">
        <v>370504</v>
      </c>
      <c r="D23" s="4">
        <v>-154254</v>
      </c>
      <c r="E23" s="4">
        <v>-13964090000</v>
      </c>
      <c r="F23" s="4">
        <f t="shared" si="0"/>
        <v>1238985205506</v>
      </c>
      <c r="G23" s="4">
        <v>400000</v>
      </c>
      <c r="H23" s="4">
        <v>400000</v>
      </c>
      <c r="I23" s="4">
        <v>0</v>
      </c>
      <c r="J23" s="4">
        <v>16870000</v>
      </c>
      <c r="K23" s="4">
        <f t="shared" si="1"/>
        <v>2875550000</v>
      </c>
      <c r="L23" s="4"/>
      <c r="M23" s="4"/>
      <c r="N23" s="4"/>
      <c r="O23" s="4"/>
      <c r="P23" s="4">
        <v>441900</v>
      </c>
      <c r="Q23" s="4">
        <v>1137600</v>
      </c>
      <c r="R23" s="5">
        <v>-6.5000000000000006E-3</v>
      </c>
      <c r="S23" s="4">
        <v>1761486</v>
      </c>
      <c r="T23" s="4">
        <f t="shared" si="2"/>
        <v>2502164</v>
      </c>
      <c r="U23" s="4">
        <f t="shared" si="3"/>
        <v>1001331</v>
      </c>
    </row>
    <row r="24" spans="1:21" x14ac:dyDescent="0.2">
      <c r="A24" s="16" t="s">
        <v>222</v>
      </c>
      <c r="B24" s="4">
        <v>151800</v>
      </c>
      <c r="C24" s="4">
        <v>125500</v>
      </c>
      <c r="D24" s="4">
        <v>26300</v>
      </c>
      <c r="E24" s="4">
        <v>2477040000</v>
      </c>
      <c r="F24" s="4">
        <f t="shared" si="0"/>
        <v>1252949295506</v>
      </c>
      <c r="G24" s="4">
        <v>243100</v>
      </c>
      <c r="H24" s="4">
        <v>244100</v>
      </c>
      <c r="I24" s="4">
        <v>-1000</v>
      </c>
      <c r="J24" s="4">
        <v>-71100000</v>
      </c>
      <c r="K24" s="4">
        <f t="shared" si="1"/>
        <v>2858680000</v>
      </c>
      <c r="L24" s="4"/>
      <c r="M24" s="4"/>
      <c r="N24" s="4"/>
      <c r="O24" s="4"/>
      <c r="P24" s="4">
        <v>465400</v>
      </c>
      <c r="Q24" s="4">
        <v>453500</v>
      </c>
      <c r="R24" s="5">
        <v>-7.4999999999999997E-3</v>
      </c>
      <c r="S24" s="4">
        <v>1001331</v>
      </c>
      <c r="T24" s="4">
        <f t="shared" si="2"/>
        <v>1562500.5</v>
      </c>
      <c r="U24" s="4">
        <f t="shared" si="3"/>
        <v>1594064</v>
      </c>
    </row>
    <row r="25" spans="1:21" x14ac:dyDescent="0.2">
      <c r="A25" s="16" t="s">
        <v>213</v>
      </c>
      <c r="B25" s="4">
        <v>738750</v>
      </c>
      <c r="C25" s="4">
        <v>161430</v>
      </c>
      <c r="D25" s="4">
        <v>577320</v>
      </c>
      <c r="E25" s="4">
        <v>49230070000</v>
      </c>
      <c r="F25" s="4">
        <f t="shared" si="0"/>
        <v>1250472255506</v>
      </c>
      <c r="G25" s="4">
        <v>270900</v>
      </c>
      <c r="H25" s="4">
        <v>252400</v>
      </c>
      <c r="I25" s="4">
        <v>18500</v>
      </c>
      <c r="J25" s="4">
        <v>1754730000</v>
      </c>
      <c r="K25" s="4">
        <f t="shared" si="1"/>
        <v>2929780000</v>
      </c>
      <c r="L25" s="4"/>
      <c r="M25" s="4"/>
      <c r="N25" s="4"/>
      <c r="O25" s="4"/>
      <c r="P25" s="4">
        <v>655400</v>
      </c>
      <c r="Q25" s="4">
        <v>640300</v>
      </c>
      <c r="R25" s="5">
        <v>1.66E-2</v>
      </c>
      <c r="S25" s="4">
        <v>1609460</v>
      </c>
      <c r="T25" s="4">
        <f t="shared" si="2"/>
        <v>1838075.5</v>
      </c>
      <c r="U25" s="4">
        <f t="shared" si="3"/>
        <v>1150733</v>
      </c>
    </row>
    <row r="26" spans="1:21" x14ac:dyDescent="0.2">
      <c r="A26" s="16" t="s">
        <v>212</v>
      </c>
      <c r="B26" s="4">
        <v>30600</v>
      </c>
      <c r="C26" s="4">
        <v>219100</v>
      </c>
      <c r="D26" s="4">
        <v>-188500</v>
      </c>
      <c r="E26" s="4">
        <v>-17554590000</v>
      </c>
      <c r="F26" s="4">
        <f t="shared" si="0"/>
        <v>1201242185506</v>
      </c>
      <c r="K26" s="4">
        <f>K27+J26</f>
        <v>1175050000</v>
      </c>
      <c r="L26" s="4"/>
      <c r="M26" s="4"/>
      <c r="N26" s="4"/>
      <c r="O26" s="4"/>
      <c r="P26" s="4">
        <v>551900</v>
      </c>
      <c r="Q26" s="4">
        <v>1002600</v>
      </c>
      <c r="R26" s="5">
        <v>5.4000000000000003E-3</v>
      </c>
      <c r="S26" s="4">
        <v>1625255</v>
      </c>
      <c r="T26" s="4">
        <f t="shared" si="2"/>
        <v>2925992.5</v>
      </c>
      <c r="U26" s="4">
        <f t="shared" si="3"/>
        <v>1069184</v>
      </c>
    </row>
    <row r="27" spans="1:21" x14ac:dyDescent="0.2">
      <c r="A27" s="16" t="s">
        <v>211</v>
      </c>
      <c r="B27" s="4">
        <v>568300</v>
      </c>
      <c r="C27" s="4">
        <v>2036576</v>
      </c>
      <c r="D27" s="4">
        <v>-1468276</v>
      </c>
      <c r="E27" s="4">
        <v>-142266130000</v>
      </c>
      <c r="F27" s="4">
        <f t="shared" si="0"/>
        <v>1218796775506</v>
      </c>
      <c r="G27" s="4">
        <v>7500</v>
      </c>
      <c r="H27" s="4">
        <v>0</v>
      </c>
      <c r="I27" s="4">
        <v>7500</v>
      </c>
      <c r="J27" s="4">
        <v>699750000</v>
      </c>
      <c r="K27" s="4">
        <f>J27+K29</f>
        <v>1175050000</v>
      </c>
      <c r="R27" s="5">
        <v>-1.78E-2</v>
      </c>
      <c r="S27" s="4">
        <v>2659537</v>
      </c>
      <c r="T27" s="4">
        <f t="shared" si="2"/>
        <v>1636497</v>
      </c>
      <c r="U27" s="4">
        <f t="shared" si="3"/>
        <v>1069184</v>
      </c>
    </row>
    <row r="28" spans="1:21" x14ac:dyDescent="0.2">
      <c r="A28" s="16" t="s">
        <v>210</v>
      </c>
      <c r="B28" s="4">
        <v>96500</v>
      </c>
      <c r="C28" s="4">
        <v>277686</v>
      </c>
      <c r="D28" s="4">
        <v>-181186</v>
      </c>
      <c r="E28" s="4">
        <v>-17309330000</v>
      </c>
      <c r="F28" s="4">
        <f t="shared" si="0"/>
        <v>1361062905506</v>
      </c>
      <c r="L28" s="4"/>
      <c r="M28" s="4"/>
      <c r="N28" s="4"/>
      <c r="O28" s="4"/>
      <c r="P28" s="4">
        <v>377700</v>
      </c>
      <c r="Q28" s="4">
        <v>1092500</v>
      </c>
      <c r="R28" s="5">
        <v>-9.300000000000001E-3</v>
      </c>
      <c r="S28" s="4">
        <v>1594064</v>
      </c>
      <c r="T28" s="4">
        <f t="shared" si="2"/>
        <v>1777500.5</v>
      </c>
      <c r="U28" s="4">
        <f t="shared" si="3"/>
        <v>1069184</v>
      </c>
    </row>
    <row r="29" spans="1:21" x14ac:dyDescent="0.2">
      <c r="A29" s="16" t="s">
        <v>209</v>
      </c>
      <c r="B29" s="4">
        <v>108800</v>
      </c>
      <c r="C29" s="4">
        <v>81000</v>
      </c>
      <c r="D29" s="4">
        <v>27800</v>
      </c>
      <c r="E29" s="4">
        <v>2637190000</v>
      </c>
      <c r="F29" s="4">
        <f t="shared" si="0"/>
        <v>1378372235506</v>
      </c>
      <c r="G29" s="4">
        <v>75000</v>
      </c>
      <c r="H29" s="4">
        <v>70500</v>
      </c>
      <c r="I29" s="4">
        <v>4500</v>
      </c>
      <c r="J29" s="4">
        <v>475300000</v>
      </c>
      <c r="K29" s="4">
        <f>J29</f>
        <v>475300000</v>
      </c>
      <c r="R29" s="5">
        <v>-1.1299999999999999E-2</v>
      </c>
      <c r="S29" s="4">
        <v>1951494</v>
      </c>
      <c r="T29" s="4">
        <f t="shared" si="2"/>
        <v>1652355</v>
      </c>
      <c r="U29" s="4">
        <f t="shared" si="3"/>
        <v>1069184</v>
      </c>
    </row>
    <row r="30" spans="1:21" x14ac:dyDescent="0.2">
      <c r="A30" s="16" t="s">
        <v>208</v>
      </c>
      <c r="B30" s="4">
        <v>100300</v>
      </c>
      <c r="C30" s="4">
        <v>83060</v>
      </c>
      <c r="D30" s="4">
        <v>17240</v>
      </c>
      <c r="E30" s="4">
        <v>1722780000</v>
      </c>
      <c r="F30" s="4">
        <f t="shared" si="0"/>
        <v>1375735045506</v>
      </c>
      <c r="R30" s="5">
        <v>-8.1000000000000013E-3</v>
      </c>
      <c r="S30" s="4">
        <v>1150733</v>
      </c>
      <c r="T30" s="4">
        <f t="shared" si="2"/>
        <v>1409575.5</v>
      </c>
      <c r="U30" s="4">
        <f t="shared" si="3"/>
        <v>1069184</v>
      </c>
    </row>
    <row r="31" spans="1:21" x14ac:dyDescent="0.2">
      <c r="A31" s="16" t="s">
        <v>207</v>
      </c>
      <c r="B31" s="4">
        <v>302700</v>
      </c>
      <c r="C31" s="4">
        <v>26053</v>
      </c>
      <c r="D31" s="4">
        <v>276647</v>
      </c>
      <c r="E31" s="4">
        <v>27038780000</v>
      </c>
      <c r="F31" s="4">
        <f t="shared" si="0"/>
        <v>1374012265506</v>
      </c>
      <c r="R31" s="5">
        <v>0</v>
      </c>
      <c r="S31" s="4">
        <v>1069184</v>
      </c>
      <c r="T31" s="4">
        <f t="shared" si="2"/>
        <v>1136461.5</v>
      </c>
      <c r="U31" s="4">
        <f t="shared" si="3"/>
        <v>1476993</v>
      </c>
    </row>
    <row r="32" spans="1:21" x14ac:dyDescent="0.2">
      <c r="A32" s="16" t="s">
        <v>206</v>
      </c>
      <c r="B32" s="4">
        <v>501600</v>
      </c>
      <c r="C32" s="4">
        <v>92200</v>
      </c>
      <c r="D32" s="4">
        <v>409400</v>
      </c>
      <c r="E32" s="4">
        <v>39886650000</v>
      </c>
      <c r="F32" s="4">
        <f t="shared" si="0"/>
        <v>1346973485506</v>
      </c>
      <c r="R32" s="5">
        <v>6.1999999999999998E-3</v>
      </c>
      <c r="S32" s="4">
        <v>1476993</v>
      </c>
      <c r="T32" s="4">
        <f t="shared" si="2"/>
        <v>3559843.5</v>
      </c>
      <c r="U32" s="4">
        <f t="shared" si="3"/>
        <v>1515541</v>
      </c>
    </row>
    <row r="33" spans="1:21" x14ac:dyDescent="0.2">
      <c r="A33" s="16" t="s">
        <v>205</v>
      </c>
      <c r="B33" s="4">
        <v>323800</v>
      </c>
      <c r="C33" s="4">
        <v>49200</v>
      </c>
      <c r="D33" s="4">
        <v>274600</v>
      </c>
      <c r="E33" s="4">
        <v>26676250000</v>
      </c>
      <c r="F33" s="4">
        <f t="shared" si="0"/>
        <v>1307086835506</v>
      </c>
      <c r="R33" s="5">
        <v>-8.1000000000000013E-3</v>
      </c>
      <c r="S33" s="4">
        <v>4002997</v>
      </c>
      <c r="T33" s="4">
        <f t="shared" si="2"/>
        <v>2057233</v>
      </c>
      <c r="U33" s="4">
        <f t="shared" si="3"/>
        <v>1515541</v>
      </c>
    </row>
    <row r="34" spans="1:21" x14ac:dyDescent="0.2">
      <c r="A34" s="16" t="s">
        <v>204</v>
      </c>
      <c r="B34" s="4">
        <v>287200</v>
      </c>
      <c r="C34" s="4">
        <v>36400</v>
      </c>
      <c r="D34" s="4">
        <v>250800</v>
      </c>
      <c r="E34" s="4">
        <v>24542520000</v>
      </c>
      <c r="F34" s="4">
        <f t="shared" si="0"/>
        <v>1280410585506</v>
      </c>
      <c r="R34" s="5">
        <v>7.1999999999999998E-3</v>
      </c>
      <c r="S34" s="4">
        <v>1515541</v>
      </c>
      <c r="T34" s="4">
        <f t="shared" si="2"/>
        <v>2954043</v>
      </c>
      <c r="U34" s="4">
        <f t="shared" si="3"/>
        <v>1603507</v>
      </c>
    </row>
    <row r="35" spans="1:21" x14ac:dyDescent="0.2">
      <c r="A35" s="16" t="s">
        <v>203</v>
      </c>
      <c r="B35" s="4">
        <v>1600</v>
      </c>
      <c r="C35" s="4">
        <v>145985</v>
      </c>
      <c r="D35" s="4">
        <v>-144385</v>
      </c>
      <c r="E35" s="4">
        <v>-14115170000</v>
      </c>
      <c r="F35" s="4">
        <f t="shared" si="0"/>
        <v>1255868065506</v>
      </c>
      <c r="R35" s="5">
        <v>-2E-3</v>
      </c>
      <c r="S35" s="4">
        <v>2050896</v>
      </c>
      <c r="T35" s="4">
        <f t="shared" si="2"/>
        <v>2612744</v>
      </c>
      <c r="U35" s="4">
        <f t="shared" si="3"/>
        <v>1603507</v>
      </c>
    </row>
    <row r="36" spans="1:21" x14ac:dyDescent="0.2">
      <c r="A36" s="16" t="s">
        <v>202</v>
      </c>
      <c r="B36" s="4">
        <v>258100</v>
      </c>
      <c r="C36" s="4">
        <v>23400</v>
      </c>
      <c r="D36" s="4">
        <v>234700</v>
      </c>
      <c r="E36" s="4">
        <v>22856440000</v>
      </c>
      <c r="F36" s="4">
        <f t="shared" si="0"/>
        <v>1269983235506</v>
      </c>
      <c r="R36" s="5">
        <v>2.53E-2</v>
      </c>
      <c r="S36" s="4">
        <v>3192448</v>
      </c>
      <c r="T36" s="4">
        <f t="shared" si="2"/>
        <v>1760078.5</v>
      </c>
      <c r="U36" s="4">
        <f t="shared" si="3"/>
        <v>795930</v>
      </c>
    </row>
    <row r="37" spans="1:21" x14ac:dyDescent="0.2">
      <c r="A37" s="16" t="s">
        <v>201</v>
      </c>
      <c r="B37" s="4">
        <v>217100</v>
      </c>
      <c r="C37" s="4">
        <v>21800</v>
      </c>
      <c r="D37" s="4">
        <v>195300</v>
      </c>
      <c r="E37" s="4">
        <v>18495570000</v>
      </c>
      <c r="F37" s="4">
        <f t="shared" si="0"/>
        <v>1247126795506</v>
      </c>
      <c r="R37" s="5">
        <v>6.4000000000000003E-3</v>
      </c>
      <c r="S37" s="4">
        <v>1678930</v>
      </c>
      <c r="T37" s="4">
        <f t="shared" si="2"/>
        <v>2193594.5</v>
      </c>
      <c r="U37" s="4">
        <f t="shared" si="3"/>
        <v>795930</v>
      </c>
    </row>
    <row r="38" spans="1:21" x14ac:dyDescent="0.2">
      <c r="A38" s="16" t="s">
        <v>200</v>
      </c>
      <c r="B38" s="4">
        <v>347500</v>
      </c>
      <c r="C38" s="4">
        <v>449466</v>
      </c>
      <c r="D38" s="4">
        <v>-101966</v>
      </c>
      <c r="E38" s="4">
        <v>-9368230000</v>
      </c>
      <c r="F38" s="4">
        <f t="shared" si="0"/>
        <v>1228631225506</v>
      </c>
      <c r="R38" s="5">
        <v>-1.3500000000000002E-2</v>
      </c>
      <c r="S38" s="4">
        <v>1603507</v>
      </c>
      <c r="T38" s="4">
        <f t="shared" si="2"/>
        <v>2457708.5</v>
      </c>
      <c r="U38" s="4">
        <f t="shared" si="3"/>
        <v>795930</v>
      </c>
    </row>
    <row r="39" spans="1:21" x14ac:dyDescent="0.2">
      <c r="A39" s="16" t="s">
        <v>199</v>
      </c>
      <c r="B39" s="4">
        <v>124000</v>
      </c>
      <c r="C39" s="4">
        <v>13800</v>
      </c>
      <c r="D39" s="4">
        <v>110200</v>
      </c>
      <c r="E39" s="4">
        <v>10535250000</v>
      </c>
      <c r="F39" s="4">
        <f t="shared" si="0"/>
        <v>1237999455506</v>
      </c>
      <c r="R39" s="5">
        <v>1.6E-2</v>
      </c>
      <c r="S39" s="4">
        <v>2153977</v>
      </c>
      <c r="T39" s="4">
        <f t="shared" si="2"/>
        <v>1833058.5</v>
      </c>
      <c r="U39" s="4">
        <f t="shared" si="3"/>
        <v>795930</v>
      </c>
    </row>
    <row r="40" spans="1:21" x14ac:dyDescent="0.2">
      <c r="A40" s="16" t="s">
        <v>198</v>
      </c>
      <c r="B40" s="4">
        <v>970600</v>
      </c>
      <c r="C40" s="4">
        <v>216300</v>
      </c>
      <c r="D40" s="4">
        <v>754300</v>
      </c>
      <c r="E40" s="4">
        <v>71099090000</v>
      </c>
      <c r="F40" s="4">
        <f t="shared" si="0"/>
        <v>1227464205506</v>
      </c>
      <c r="R40" s="5">
        <v>1.1000000000000001E-3</v>
      </c>
      <c r="S40" s="4">
        <v>1749967</v>
      </c>
      <c r="T40" s="4">
        <f t="shared" si="2"/>
        <v>1514435.5</v>
      </c>
      <c r="U40" s="4">
        <f t="shared" si="3"/>
        <v>795930</v>
      </c>
    </row>
    <row r="41" spans="1:21" x14ac:dyDescent="0.2">
      <c r="A41" s="16" t="s">
        <v>197</v>
      </c>
      <c r="B41" s="4">
        <v>201700</v>
      </c>
      <c r="C41" s="4">
        <v>30600</v>
      </c>
      <c r="D41" s="4">
        <v>171100</v>
      </c>
      <c r="E41" s="4">
        <v>16251650000</v>
      </c>
      <c r="F41" s="4">
        <f t="shared" si="0"/>
        <v>1156365115506</v>
      </c>
      <c r="R41" s="5">
        <v>-1.3600000000000001E-2</v>
      </c>
      <c r="S41" s="4">
        <v>795930</v>
      </c>
      <c r="T41" s="4">
        <f t="shared" si="2"/>
        <v>2386099.5</v>
      </c>
      <c r="U41" s="4">
        <f t="shared" si="3"/>
        <v>1841227</v>
      </c>
    </row>
    <row r="42" spans="1:21" x14ac:dyDescent="0.2">
      <c r="A42" s="16" t="s">
        <v>196</v>
      </c>
      <c r="B42" s="4">
        <v>563300</v>
      </c>
      <c r="C42" s="4">
        <v>11700</v>
      </c>
      <c r="D42" s="4">
        <v>551600</v>
      </c>
      <c r="E42" s="4">
        <v>51565690000</v>
      </c>
      <c r="F42" s="4">
        <f t="shared" si="0"/>
        <v>1140113465506</v>
      </c>
      <c r="R42" s="5">
        <v>2.7999999999999997E-2</v>
      </c>
      <c r="S42" s="4">
        <v>3116690</v>
      </c>
      <c r="T42" s="4">
        <f t="shared" si="2"/>
        <v>2655917.5</v>
      </c>
      <c r="U42" s="4">
        <f t="shared" si="3"/>
        <v>1841227</v>
      </c>
    </row>
    <row r="43" spans="1:21" x14ac:dyDescent="0.2">
      <c r="A43" s="16" t="s">
        <v>195</v>
      </c>
      <c r="B43" s="4">
        <v>1206250</v>
      </c>
      <c r="C43" s="4">
        <v>228700</v>
      </c>
      <c r="D43" s="4">
        <v>977550</v>
      </c>
      <c r="E43" s="4">
        <v>92925640000</v>
      </c>
      <c r="F43" s="4">
        <f t="shared" si="0"/>
        <v>1088547775506</v>
      </c>
      <c r="R43" s="5">
        <v>-3.4300000000000004E-2</v>
      </c>
      <c r="S43" s="4">
        <v>2598925</v>
      </c>
      <c r="T43" s="4">
        <f t="shared" si="2"/>
        <v>3330691.5</v>
      </c>
      <c r="U43" s="4">
        <f t="shared" si="3"/>
        <v>1841227</v>
      </c>
    </row>
    <row r="44" spans="1:21" x14ac:dyDescent="0.2">
      <c r="A44" s="16" t="s">
        <v>194</v>
      </c>
      <c r="B44" s="4">
        <v>100847</v>
      </c>
      <c r="C44" s="4">
        <v>85500</v>
      </c>
      <c r="D44" s="4">
        <v>15347</v>
      </c>
      <c r="E44" s="4">
        <v>1456870000</v>
      </c>
      <c r="F44" s="4">
        <f t="shared" si="0"/>
        <v>995622135506</v>
      </c>
      <c r="R44" s="5">
        <v>1.37E-2</v>
      </c>
      <c r="S44" s="4">
        <v>3857190</v>
      </c>
      <c r="T44" s="4">
        <f t="shared" si="2"/>
        <v>2516423.5</v>
      </c>
      <c r="U44" s="4">
        <f t="shared" si="3"/>
        <v>1841227</v>
      </c>
    </row>
    <row r="45" spans="1:21" x14ac:dyDescent="0.2">
      <c r="A45" s="16" t="s">
        <v>193</v>
      </c>
      <c r="B45" s="4">
        <v>384400</v>
      </c>
      <c r="C45" s="4">
        <v>280300</v>
      </c>
      <c r="D45" s="4">
        <v>104100</v>
      </c>
      <c r="E45" s="4">
        <v>9861300000</v>
      </c>
      <c r="F45" s="4">
        <f t="shared" si="0"/>
        <v>994165265506</v>
      </c>
      <c r="R45" s="5">
        <v>1.72E-2</v>
      </c>
      <c r="S45" s="4">
        <v>2033040</v>
      </c>
      <c r="T45" s="4">
        <f t="shared" si="2"/>
        <v>1840734</v>
      </c>
      <c r="U45" s="4">
        <f t="shared" si="3"/>
        <v>1841227</v>
      </c>
    </row>
    <row r="46" spans="1:21" x14ac:dyDescent="0.2">
      <c r="A46" s="16" t="s">
        <v>192</v>
      </c>
      <c r="B46" s="4">
        <v>229100</v>
      </c>
      <c r="C46" s="4">
        <v>17298</v>
      </c>
      <c r="D46" s="4">
        <v>211802</v>
      </c>
      <c r="E46" s="4">
        <v>19723470000</v>
      </c>
      <c r="F46" s="4">
        <f t="shared" si="0"/>
        <v>984303965506</v>
      </c>
      <c r="R46" s="5">
        <v>0</v>
      </c>
      <c r="S46" s="4">
        <v>1841227</v>
      </c>
      <c r="T46" s="4">
        <f t="shared" si="2"/>
        <v>2490138.5</v>
      </c>
      <c r="U46" s="4">
        <f t="shared" si="3"/>
        <v>1655509</v>
      </c>
    </row>
    <row r="47" spans="1:21" x14ac:dyDescent="0.2">
      <c r="A47" s="16" t="s">
        <v>191</v>
      </c>
      <c r="B47" s="4">
        <v>147100</v>
      </c>
      <c r="C47" s="4">
        <v>44350</v>
      </c>
      <c r="D47" s="4">
        <v>102750</v>
      </c>
      <c r="E47" s="4">
        <v>9657260000</v>
      </c>
      <c r="F47" s="4">
        <f t="shared" si="0"/>
        <v>964580495506</v>
      </c>
      <c r="R47" s="5">
        <v>-2.6000000000000002E-2</v>
      </c>
      <c r="S47" s="4">
        <v>2783682</v>
      </c>
      <c r="T47" s="4">
        <f t="shared" si="2"/>
        <v>2384058.5</v>
      </c>
      <c r="U47" s="4">
        <f t="shared" si="3"/>
        <v>1655509</v>
      </c>
    </row>
    <row r="48" spans="1:21" x14ac:dyDescent="0.2">
      <c r="A48" s="16" t="s">
        <v>190</v>
      </c>
      <c r="B48" s="4">
        <v>259200</v>
      </c>
      <c r="C48" s="4">
        <v>223000</v>
      </c>
      <c r="D48" s="4">
        <v>36200</v>
      </c>
      <c r="E48" s="4">
        <v>3538900000</v>
      </c>
      <c r="F48" s="4">
        <f t="shared" si="0"/>
        <v>954923235506</v>
      </c>
      <c r="R48" s="5">
        <v>1.9199999999999998E-2</v>
      </c>
      <c r="S48" s="4">
        <v>2761440</v>
      </c>
      <c r="T48" s="4">
        <f t="shared" si="2"/>
        <v>2512778.5</v>
      </c>
      <c r="U48" s="4">
        <f t="shared" si="3"/>
        <v>1655509</v>
      </c>
    </row>
    <row r="49" spans="1:21" x14ac:dyDescent="0.2">
      <c r="A49" s="16" t="s">
        <v>189</v>
      </c>
      <c r="B49" s="4">
        <v>626600</v>
      </c>
      <c r="C49" s="4">
        <v>142510</v>
      </c>
      <c r="D49" s="4">
        <v>484090</v>
      </c>
      <c r="E49" s="4">
        <v>45728080000</v>
      </c>
      <c r="F49" s="4">
        <f t="shared" si="0"/>
        <v>951384335506</v>
      </c>
      <c r="R49" s="5">
        <v>5.4000000000000003E-3</v>
      </c>
      <c r="S49" s="4">
        <v>1916150</v>
      </c>
      <c r="T49" s="4">
        <f t="shared" si="2"/>
        <v>2823342.5</v>
      </c>
      <c r="U49" s="4">
        <f t="shared" si="3"/>
        <v>1655509</v>
      </c>
    </row>
    <row r="50" spans="1:21" x14ac:dyDescent="0.2">
      <c r="A50" s="16" t="s">
        <v>188</v>
      </c>
      <c r="B50" s="4">
        <v>760700</v>
      </c>
      <c r="C50" s="4">
        <v>445708</v>
      </c>
      <c r="D50" s="4">
        <v>314992</v>
      </c>
      <c r="E50" s="4">
        <v>29816870000</v>
      </c>
      <c r="F50" s="4">
        <f t="shared" si="0"/>
        <v>905656255506</v>
      </c>
      <c r="R50" s="5">
        <v>2.2000000000000001E-3</v>
      </c>
      <c r="S50" s="4">
        <v>2232941</v>
      </c>
      <c r="T50" s="4">
        <f t="shared" si="2"/>
        <v>2705317</v>
      </c>
      <c r="U50" s="4">
        <f t="shared" si="3"/>
        <v>1655509</v>
      </c>
    </row>
    <row r="51" spans="1:21" x14ac:dyDescent="0.2">
      <c r="A51" s="16" t="s">
        <v>187</v>
      </c>
      <c r="B51" s="4">
        <v>12100</v>
      </c>
      <c r="C51" s="4">
        <v>12300</v>
      </c>
      <c r="D51" s="4">
        <v>-200</v>
      </c>
      <c r="E51" s="4">
        <v>-19050000</v>
      </c>
      <c r="F51" s="4">
        <f t="shared" si="0"/>
        <v>875839385506</v>
      </c>
      <c r="R51" s="5">
        <v>3.3E-3</v>
      </c>
      <c r="S51" s="4">
        <v>1655509</v>
      </c>
      <c r="T51" s="4">
        <f t="shared" si="2"/>
        <v>2270197</v>
      </c>
      <c r="U51" s="4">
        <f t="shared" si="3"/>
        <v>1840241</v>
      </c>
    </row>
    <row r="52" spans="1:21" x14ac:dyDescent="0.2">
      <c r="A52" s="16" t="s">
        <v>186</v>
      </c>
      <c r="B52" s="4">
        <v>318500</v>
      </c>
      <c r="C52" s="4">
        <v>69100</v>
      </c>
      <c r="D52" s="4">
        <v>249400</v>
      </c>
      <c r="E52" s="4">
        <v>23479860000</v>
      </c>
      <c r="F52" s="4">
        <f t="shared" si="0"/>
        <v>875858435506</v>
      </c>
      <c r="R52" s="5">
        <v>2.2000000000000001E-3</v>
      </c>
      <c r="S52" s="4">
        <v>2712910</v>
      </c>
      <c r="T52" s="4">
        <f t="shared" si="2"/>
        <v>2314807.5</v>
      </c>
      <c r="U52" s="4">
        <f t="shared" si="3"/>
        <v>1840241</v>
      </c>
    </row>
    <row r="53" spans="1:21" x14ac:dyDescent="0.2">
      <c r="A53" s="16" t="s">
        <v>185</v>
      </c>
      <c r="B53" s="4">
        <v>884300</v>
      </c>
      <c r="C53" s="4">
        <v>112557</v>
      </c>
      <c r="D53" s="4">
        <v>771743</v>
      </c>
      <c r="E53" s="4">
        <v>72321320000</v>
      </c>
      <c r="F53" s="4">
        <f t="shared" si="0"/>
        <v>852378575506</v>
      </c>
      <c r="R53" s="5">
        <v>-2.0999999999999999E-3</v>
      </c>
      <c r="S53" s="4">
        <v>2804193</v>
      </c>
      <c r="T53" s="4">
        <f t="shared" si="2"/>
        <v>4853228</v>
      </c>
      <c r="U53" s="4">
        <f t="shared" si="3"/>
        <v>1840241</v>
      </c>
    </row>
    <row r="54" spans="1:21" x14ac:dyDescent="0.2">
      <c r="A54" s="16" t="s">
        <v>184</v>
      </c>
      <c r="B54" s="4">
        <v>189700</v>
      </c>
      <c r="C54" s="4">
        <v>50200</v>
      </c>
      <c r="D54" s="4">
        <v>139500</v>
      </c>
      <c r="E54" s="4">
        <v>12522600000</v>
      </c>
      <c r="F54" s="4">
        <f t="shared" si="0"/>
        <v>780057255506</v>
      </c>
      <c r="R54" s="5">
        <v>5.6900000000000006E-2</v>
      </c>
      <c r="S54" s="4">
        <v>2999807</v>
      </c>
      <c r="T54" s="4">
        <f t="shared" si="2"/>
        <v>1674918.5</v>
      </c>
      <c r="U54" s="4">
        <f t="shared" si="3"/>
        <v>1840241</v>
      </c>
    </row>
    <row r="55" spans="1:21" x14ac:dyDescent="0.2">
      <c r="A55" s="16" t="s">
        <v>183</v>
      </c>
      <c r="B55" s="4">
        <v>629400</v>
      </c>
      <c r="C55" s="4">
        <v>169470</v>
      </c>
      <c r="D55" s="4">
        <v>459930</v>
      </c>
      <c r="E55" s="4">
        <v>40731570000</v>
      </c>
      <c r="F55" s="4">
        <f t="shared" si="0"/>
        <v>767534655506</v>
      </c>
      <c r="R55" s="5">
        <v>-4.5000000000000005E-3</v>
      </c>
      <c r="S55" s="4">
        <v>1840241</v>
      </c>
      <c r="T55" s="4">
        <f t="shared" si="2"/>
        <v>2107526</v>
      </c>
      <c r="U55" s="4">
        <f t="shared" si="3"/>
        <v>2006677</v>
      </c>
    </row>
    <row r="56" spans="1:21" x14ac:dyDescent="0.2">
      <c r="A56" s="16" t="s">
        <v>182</v>
      </c>
      <c r="B56" s="4">
        <v>355100</v>
      </c>
      <c r="C56" s="4">
        <v>174200</v>
      </c>
      <c r="D56" s="4">
        <v>180900</v>
      </c>
      <c r="E56" s="4">
        <v>16162000000</v>
      </c>
      <c r="F56" s="4">
        <f t="shared" si="0"/>
        <v>726803085506</v>
      </c>
      <c r="R56" s="5">
        <v>3.04E-2</v>
      </c>
      <c r="S56" s="4">
        <v>2196595</v>
      </c>
      <c r="T56" s="4">
        <f t="shared" si="2"/>
        <v>2910551</v>
      </c>
      <c r="U56" s="4">
        <f t="shared" si="3"/>
        <v>1827484</v>
      </c>
    </row>
    <row r="57" spans="1:21" x14ac:dyDescent="0.2">
      <c r="A57" s="16" t="s">
        <v>181</v>
      </c>
      <c r="B57" s="4">
        <v>525300</v>
      </c>
      <c r="C57" s="4">
        <v>156700</v>
      </c>
      <c r="D57" s="4">
        <v>368600</v>
      </c>
      <c r="E57" s="4">
        <v>31690190000</v>
      </c>
      <c r="F57" s="4">
        <f t="shared" si="0"/>
        <v>710641085506</v>
      </c>
      <c r="R57" s="5">
        <v>0</v>
      </c>
      <c r="S57" s="4">
        <v>2006677</v>
      </c>
      <c r="T57" s="4">
        <f t="shared" si="2"/>
        <v>4060436.5</v>
      </c>
      <c r="U57" s="4">
        <f t="shared" si="3"/>
        <v>1825422</v>
      </c>
    </row>
    <row r="58" spans="1:21" x14ac:dyDescent="0.2">
      <c r="A58" s="16" t="s">
        <v>180</v>
      </c>
      <c r="B58" s="4">
        <v>576500</v>
      </c>
      <c r="C58" s="4">
        <v>180800</v>
      </c>
      <c r="D58" s="4">
        <v>395700</v>
      </c>
      <c r="E58" s="4">
        <v>33157501845</v>
      </c>
      <c r="F58" s="4">
        <f t="shared" si="0"/>
        <v>678950895506</v>
      </c>
      <c r="R58" s="5">
        <v>6.8499999999999991E-2</v>
      </c>
      <c r="S58" s="4">
        <v>3109407</v>
      </c>
      <c r="T58" s="4">
        <f t="shared" si="2"/>
        <v>3074900</v>
      </c>
      <c r="U58" s="4">
        <f t="shared" si="3"/>
        <v>1825422</v>
      </c>
    </row>
    <row r="59" spans="1:21" x14ac:dyDescent="0.2">
      <c r="A59" s="16" t="s">
        <v>179</v>
      </c>
      <c r="B59" s="4">
        <v>672100</v>
      </c>
      <c r="C59" s="4">
        <v>176000</v>
      </c>
      <c r="D59" s="4">
        <v>496100</v>
      </c>
      <c r="E59" s="4">
        <v>39279610000</v>
      </c>
      <c r="F59" s="4">
        <f t="shared" si="0"/>
        <v>645793393661</v>
      </c>
      <c r="R59" s="5">
        <v>1.6500000000000001E-2</v>
      </c>
      <c r="S59" s="4">
        <v>3413744</v>
      </c>
      <c r="T59" s="4">
        <f t="shared" si="2"/>
        <v>5437914</v>
      </c>
      <c r="U59" s="4">
        <f t="shared" si="3"/>
        <v>1509596</v>
      </c>
    </row>
    <row r="60" spans="1:21" x14ac:dyDescent="0.2">
      <c r="A60" s="16" t="s">
        <v>178</v>
      </c>
      <c r="B60" s="4">
        <v>976270</v>
      </c>
      <c r="C60" s="4">
        <v>401600</v>
      </c>
      <c r="D60" s="4">
        <v>574670</v>
      </c>
      <c r="E60" s="4">
        <v>46147944025</v>
      </c>
      <c r="F60" s="4">
        <f t="shared" si="0"/>
        <v>606513783661</v>
      </c>
      <c r="R60" s="5">
        <v>-3.0600000000000002E-2</v>
      </c>
      <c r="S60" s="4">
        <v>3755125</v>
      </c>
      <c r="T60" s="4">
        <f t="shared" si="2"/>
        <v>2439117</v>
      </c>
      <c r="U60" s="4">
        <f t="shared" si="3"/>
        <v>1509596</v>
      </c>
    </row>
    <row r="61" spans="1:21" x14ac:dyDescent="0.2">
      <c r="A61" s="16" t="s">
        <v>177</v>
      </c>
      <c r="B61" s="4">
        <v>1241300</v>
      </c>
      <c r="C61" s="4">
        <v>25200</v>
      </c>
      <c r="D61" s="4">
        <v>1216100</v>
      </c>
      <c r="E61" s="4">
        <v>102548080000</v>
      </c>
      <c r="F61" s="4">
        <f t="shared" si="0"/>
        <v>560365839636</v>
      </c>
      <c r="R61" s="5">
        <v>-4.1100000000000005E-2</v>
      </c>
      <c r="S61" s="4">
        <v>1827484</v>
      </c>
      <c r="T61" s="4">
        <f t="shared" si="2"/>
        <v>2539716.5</v>
      </c>
      <c r="U61" s="4">
        <f t="shared" si="3"/>
        <v>1509596</v>
      </c>
    </row>
    <row r="62" spans="1:21" x14ac:dyDescent="0.2">
      <c r="A62" s="16" t="s">
        <v>176</v>
      </c>
      <c r="B62" s="4">
        <v>305300</v>
      </c>
      <c r="C62" s="4">
        <v>123400</v>
      </c>
      <c r="D62" s="4">
        <v>181900</v>
      </c>
      <c r="E62" s="4">
        <v>15264340235</v>
      </c>
      <c r="F62" s="4">
        <f t="shared" si="0"/>
        <v>457817759636</v>
      </c>
      <c r="R62" s="5">
        <v>0</v>
      </c>
      <c r="S62" s="4">
        <v>1825422</v>
      </c>
      <c r="T62" s="4">
        <f t="shared" si="2"/>
        <v>4995319.5</v>
      </c>
      <c r="U62" s="4">
        <f t="shared" si="3"/>
        <v>1509596</v>
      </c>
    </row>
    <row r="63" spans="1:21" x14ac:dyDescent="0.2">
      <c r="A63" s="16" t="s">
        <v>175</v>
      </c>
      <c r="B63" s="4">
        <v>1616417</v>
      </c>
      <c r="C63" s="4">
        <v>48000</v>
      </c>
      <c r="D63" s="4">
        <v>1568417</v>
      </c>
      <c r="E63" s="4">
        <v>134888420000</v>
      </c>
      <c r="F63" s="4">
        <f t="shared" si="0"/>
        <v>442553419401</v>
      </c>
      <c r="R63" s="5">
        <v>-4.8099999999999997E-2</v>
      </c>
      <c r="S63" s="4">
        <v>6706649</v>
      </c>
      <c r="T63" s="4">
        <f t="shared" si="2"/>
        <v>2939445</v>
      </c>
      <c r="U63" s="4">
        <f t="shared" si="3"/>
        <v>1509596</v>
      </c>
    </row>
    <row r="64" spans="1:21" x14ac:dyDescent="0.2">
      <c r="A64" s="16" t="s">
        <v>174</v>
      </c>
      <c r="B64" s="4">
        <v>688900</v>
      </c>
      <c r="C64" s="4">
        <v>111100</v>
      </c>
      <c r="D64" s="4">
        <v>577800</v>
      </c>
      <c r="E64" s="4">
        <v>52364170000</v>
      </c>
      <c r="F64" s="4">
        <f t="shared" si="0"/>
        <v>307664999401</v>
      </c>
      <c r="R64" s="5">
        <v>-6.6E-3</v>
      </c>
      <c r="S64" s="4">
        <v>1509596</v>
      </c>
      <c r="T64" s="4">
        <f t="shared" si="2"/>
        <v>1954696</v>
      </c>
      <c r="U64" s="4">
        <f t="shared" si="3"/>
        <v>2018457</v>
      </c>
    </row>
    <row r="65" spans="1:21" x14ac:dyDescent="0.2">
      <c r="A65" s="16" t="s">
        <v>173</v>
      </c>
      <c r="B65" s="4">
        <v>310700</v>
      </c>
      <c r="C65" s="4">
        <v>54300</v>
      </c>
      <c r="D65" s="4">
        <v>256400</v>
      </c>
      <c r="E65" s="4">
        <v>22734920000</v>
      </c>
      <c r="F65" s="4">
        <f t="shared" si="0"/>
        <v>255300829401</v>
      </c>
      <c r="R65" s="5">
        <v>2.75E-2</v>
      </c>
      <c r="S65" s="4">
        <v>2018457</v>
      </c>
      <c r="T65" s="4">
        <f t="shared" si="2"/>
        <v>3634142.5</v>
      </c>
      <c r="U65" s="4">
        <f t="shared" si="3"/>
        <v>2736056</v>
      </c>
    </row>
    <row r="66" spans="1:21" x14ac:dyDescent="0.2">
      <c r="A66" s="16" t="s">
        <v>172</v>
      </c>
      <c r="B66" s="4">
        <v>304030</v>
      </c>
      <c r="C66" s="4">
        <v>204600</v>
      </c>
      <c r="D66" s="4">
        <v>99430</v>
      </c>
      <c r="E66" s="4">
        <v>8665410000</v>
      </c>
      <c r="F66" s="4">
        <f t="shared" si="0"/>
        <v>232565909401</v>
      </c>
      <c r="R66" s="5">
        <v>-3.7400000000000003E-2</v>
      </c>
      <c r="S66" s="4">
        <v>3814425</v>
      </c>
      <c r="T66" s="4">
        <f t="shared" si="2"/>
        <v>4542553.5</v>
      </c>
      <c r="U66" s="4">
        <f t="shared" si="3"/>
        <v>2736056</v>
      </c>
    </row>
    <row r="67" spans="1:21" x14ac:dyDescent="0.2">
      <c r="A67" s="16" t="s">
        <v>171</v>
      </c>
      <c r="B67" s="4">
        <v>375500</v>
      </c>
      <c r="C67" s="4">
        <v>251208</v>
      </c>
      <c r="D67" s="4">
        <v>124292</v>
      </c>
      <c r="E67" s="4">
        <v>11085230000</v>
      </c>
      <c r="F67" s="4">
        <f t="shared" si="0"/>
        <v>223900499401</v>
      </c>
      <c r="R67" s="5">
        <v>1.23E-2</v>
      </c>
      <c r="S67" s="4">
        <v>5011466</v>
      </c>
      <c r="T67" s="4">
        <f t="shared" si="2"/>
        <v>2594528</v>
      </c>
      <c r="U67" s="4">
        <f t="shared" si="3"/>
        <v>2736056</v>
      </c>
    </row>
    <row r="68" spans="1:21" x14ac:dyDescent="0.2">
      <c r="A68" s="16" t="s">
        <v>170</v>
      </c>
      <c r="B68" s="4">
        <v>410800</v>
      </c>
      <c r="C68" s="4">
        <v>62800</v>
      </c>
      <c r="D68" s="4">
        <v>348000</v>
      </c>
      <c r="E68" s="4">
        <v>31344630000</v>
      </c>
      <c r="F68" s="4">
        <f t="shared" si="0"/>
        <v>212815269401</v>
      </c>
      <c r="R68" s="5">
        <v>-1.4199999999999999E-2</v>
      </c>
      <c r="S68" s="4">
        <v>2736056</v>
      </c>
      <c r="T68" s="4">
        <f t="shared" si="2"/>
        <v>5310335.5</v>
      </c>
      <c r="U68" s="4">
        <f t="shared" si="3"/>
        <v>3050750</v>
      </c>
    </row>
    <row r="69" spans="1:21" x14ac:dyDescent="0.2">
      <c r="A69" s="16" t="s">
        <v>169</v>
      </c>
      <c r="B69" s="4">
        <v>250900</v>
      </c>
      <c r="C69" s="4">
        <v>82467</v>
      </c>
      <c r="D69" s="4">
        <v>168433</v>
      </c>
      <c r="E69" s="4">
        <v>15246490000</v>
      </c>
      <c r="F69" s="4">
        <f t="shared" si="0"/>
        <v>181470639401</v>
      </c>
      <c r="R69" s="5">
        <v>0.01</v>
      </c>
      <c r="S69" s="4">
        <v>7120703</v>
      </c>
      <c r="T69" s="4">
        <f t="shared" si="2"/>
        <v>4557311</v>
      </c>
      <c r="U69" s="4">
        <f t="shared" si="3"/>
        <v>1890935</v>
      </c>
    </row>
    <row r="70" spans="1:21" x14ac:dyDescent="0.2">
      <c r="A70" s="16" t="s">
        <v>168</v>
      </c>
      <c r="B70" s="4">
        <v>283500</v>
      </c>
      <c r="C70" s="4">
        <v>45408</v>
      </c>
      <c r="D70" s="4">
        <v>238092</v>
      </c>
      <c r="E70" s="4">
        <v>22391660000</v>
      </c>
      <c r="F70" s="4">
        <f t="shared" si="0"/>
        <v>166224149401</v>
      </c>
      <c r="R70" s="5">
        <v>-6.9099999999999995E-2</v>
      </c>
      <c r="S70" s="4">
        <v>3050750</v>
      </c>
      <c r="T70" s="4">
        <f t="shared" si="2"/>
        <v>3921507</v>
      </c>
      <c r="U70" s="4">
        <f t="shared" si="3"/>
        <v>1890935</v>
      </c>
    </row>
    <row r="71" spans="1:21" x14ac:dyDescent="0.2">
      <c r="A71" s="16" t="s">
        <v>167</v>
      </c>
      <c r="B71" s="4">
        <v>99700</v>
      </c>
      <c r="C71" s="4">
        <v>199700</v>
      </c>
      <c r="D71" s="4">
        <v>-100000</v>
      </c>
      <c r="E71" s="4">
        <v>-9808350000</v>
      </c>
      <c r="F71" s="4">
        <f t="shared" si="0"/>
        <v>143832489401</v>
      </c>
      <c r="R71" s="5">
        <v>-2.41E-2</v>
      </c>
      <c r="S71" s="4">
        <v>3254011</v>
      </c>
      <c r="T71" s="4">
        <f>AVERAGE(S72,S81)</f>
        <v>2589853</v>
      </c>
      <c r="U71" s="4">
        <f t="shared" si="3"/>
        <v>1890935</v>
      </c>
    </row>
    <row r="72" spans="1:21" x14ac:dyDescent="0.2">
      <c r="A72" s="16" t="s">
        <v>166</v>
      </c>
      <c r="B72" s="4">
        <v>574591</v>
      </c>
      <c r="C72" s="4">
        <v>40570</v>
      </c>
      <c r="D72" s="4">
        <v>534021</v>
      </c>
      <c r="E72" s="4">
        <v>52454000000</v>
      </c>
      <c r="F72" s="4">
        <f t="shared" si="0"/>
        <v>153640839401</v>
      </c>
      <c r="R72" s="5">
        <v>1.44E-2</v>
      </c>
      <c r="S72" s="4">
        <v>3283990</v>
      </c>
      <c r="U72" s="4">
        <f t="shared" si="3"/>
        <v>1890935</v>
      </c>
    </row>
    <row r="73" spans="1:21" x14ac:dyDescent="0.2">
      <c r="A73" s="16" t="s">
        <v>165</v>
      </c>
      <c r="B73" s="4">
        <v>220300</v>
      </c>
      <c r="C73" s="4">
        <v>128100</v>
      </c>
      <c r="D73" s="4">
        <v>92200</v>
      </c>
      <c r="E73" s="4">
        <v>9077760000</v>
      </c>
      <c r="F73" s="4">
        <f t="shared" si="0"/>
        <v>101186839401</v>
      </c>
      <c r="R73" s="5">
        <v>9.300000000000001E-3</v>
      </c>
      <c r="S73" s="4">
        <v>4369294</v>
      </c>
      <c r="U73" s="4">
        <f t="shared" ref="U73:U75" si="4">MIN(S74:S78)</f>
        <v>1890935</v>
      </c>
    </row>
    <row r="74" spans="1:21" x14ac:dyDescent="0.2">
      <c r="A74" s="16" t="s">
        <v>164</v>
      </c>
      <c r="B74" s="4">
        <v>99600</v>
      </c>
      <c r="C74" s="4">
        <v>100</v>
      </c>
      <c r="D74" s="4">
        <v>99500</v>
      </c>
      <c r="E74" s="4">
        <v>9557530000</v>
      </c>
      <c r="F74" s="4">
        <f t="shared" si="0"/>
        <v>92109079401</v>
      </c>
      <c r="R74" s="5">
        <v>1.7899999999999999E-2</v>
      </c>
      <c r="S74" s="4">
        <v>1890935</v>
      </c>
      <c r="U74" s="4">
        <f t="shared" si="4"/>
        <v>2453000</v>
      </c>
    </row>
    <row r="75" spans="1:21" x14ac:dyDescent="0.2">
      <c r="A75" s="16" t="s">
        <v>163</v>
      </c>
      <c r="B75" s="4">
        <v>108500</v>
      </c>
      <c r="C75" s="4">
        <v>227311</v>
      </c>
      <c r="D75" s="4">
        <v>-118811</v>
      </c>
      <c r="E75" s="4">
        <v>-11529820000</v>
      </c>
      <c r="F75" s="4">
        <f t="shared" si="0"/>
        <v>82551549401</v>
      </c>
      <c r="R75" s="5">
        <v>-1.7500000000000002E-2</v>
      </c>
      <c r="S75" s="4">
        <v>3453860</v>
      </c>
      <c r="U75" s="4">
        <f t="shared" si="4"/>
        <v>2453000</v>
      </c>
    </row>
    <row r="76" spans="1:21" x14ac:dyDescent="0.2">
      <c r="A76" s="16" t="s">
        <v>162</v>
      </c>
      <c r="B76" s="4">
        <v>210600</v>
      </c>
      <c r="C76" s="4">
        <v>240500</v>
      </c>
      <c r="D76" s="4">
        <v>-29900</v>
      </c>
      <c r="E76" s="4">
        <v>-2868780000</v>
      </c>
      <c r="F76" s="4">
        <f t="shared" si="0"/>
        <v>94081369401</v>
      </c>
      <c r="R76" s="5">
        <v>2.1099999999999997E-2</v>
      </c>
      <c r="S76" s="4">
        <v>4073641</v>
      </c>
      <c r="U76" s="4">
        <f>MIN(S77:S81)</f>
        <v>1895716</v>
      </c>
    </row>
    <row r="77" spans="1:21" x14ac:dyDescent="0.2">
      <c r="A77" s="16" t="s">
        <v>161</v>
      </c>
      <c r="B77" s="4">
        <v>46000</v>
      </c>
      <c r="C77" s="4">
        <v>36500</v>
      </c>
      <c r="D77" s="4">
        <v>9500</v>
      </c>
      <c r="E77" s="4">
        <v>898060000</v>
      </c>
      <c r="F77" s="4">
        <f t="shared" si="0"/>
        <v>96950149401</v>
      </c>
      <c r="R77" s="5">
        <v>2.1600000000000001E-2</v>
      </c>
      <c r="S77" s="4">
        <v>2453000</v>
      </c>
    </row>
    <row r="78" spans="1:21" x14ac:dyDescent="0.2">
      <c r="A78" s="16" t="s">
        <v>160</v>
      </c>
      <c r="B78" s="4">
        <v>15600</v>
      </c>
      <c r="C78" s="4">
        <v>154200</v>
      </c>
      <c r="D78" s="4">
        <v>-138600</v>
      </c>
      <c r="E78" s="4">
        <v>-13257040000</v>
      </c>
      <c r="F78" s="4">
        <f t="shared" si="0"/>
        <v>96052089401</v>
      </c>
      <c r="R78" s="5">
        <v>-1.5800000000000002E-2</v>
      </c>
      <c r="S78" s="4">
        <v>3499968</v>
      </c>
    </row>
    <row r="79" spans="1:21" x14ac:dyDescent="0.2">
      <c r="A79" s="16" t="s">
        <v>159</v>
      </c>
      <c r="B79" s="4">
        <v>808700</v>
      </c>
      <c r="C79" s="4">
        <v>71000</v>
      </c>
      <c r="D79" s="4">
        <v>737700</v>
      </c>
      <c r="E79" s="4">
        <v>69665580000</v>
      </c>
      <c r="F79" s="4">
        <f t="shared" si="0"/>
        <v>109309129401</v>
      </c>
      <c r="R79" s="5">
        <v>3.85E-2</v>
      </c>
      <c r="S79" s="4">
        <v>6063872</v>
      </c>
    </row>
    <row r="80" spans="1:21" x14ac:dyDescent="0.2">
      <c r="A80" s="16" t="s">
        <v>158</v>
      </c>
      <c r="B80" s="4">
        <v>46710</v>
      </c>
      <c r="C80" s="4">
        <v>96300</v>
      </c>
      <c r="D80" s="4">
        <v>-49590</v>
      </c>
      <c r="E80" s="4">
        <v>-4454970000</v>
      </c>
      <c r="F80" s="4">
        <f>E80+F81</f>
        <v>39643549401</v>
      </c>
      <c r="R80" s="5">
        <v>-2.8799999999999999E-2</v>
      </c>
      <c r="S80" s="4">
        <v>4589003</v>
      </c>
    </row>
    <row r="81" spans="1:22" x14ac:dyDescent="0.2">
      <c r="A81" s="16" t="s">
        <v>157</v>
      </c>
      <c r="B81" s="4">
        <v>504300</v>
      </c>
      <c r="C81" s="4">
        <v>33350</v>
      </c>
      <c r="D81" s="4">
        <v>470950</v>
      </c>
      <c r="E81" s="4">
        <v>44098519401</v>
      </c>
      <c r="F81" s="4">
        <f>E81</f>
        <v>44098519401</v>
      </c>
      <c r="R81" s="5">
        <v>2.2000000000000001E-3</v>
      </c>
      <c r="S81" s="4">
        <v>1895716</v>
      </c>
    </row>
    <row r="82" spans="1:22" x14ac:dyDescent="0.2">
      <c r="A82" s="2"/>
      <c r="B82" s="4"/>
      <c r="C82" s="4"/>
      <c r="D82" s="4"/>
      <c r="E82" s="4"/>
      <c r="F82" s="4"/>
      <c r="G82" s="4"/>
      <c r="H82" s="4"/>
      <c r="I82" s="4"/>
      <c r="J82" s="4"/>
      <c r="K82" s="4"/>
      <c r="L82" s="4"/>
      <c r="M82" s="4"/>
      <c r="N82" s="4"/>
      <c r="O82" s="4"/>
      <c r="P82" s="4"/>
      <c r="Q82" s="4"/>
      <c r="R82" s="4"/>
      <c r="S82" s="4"/>
      <c r="T82" s="5"/>
      <c r="U82" s="5"/>
      <c r="V82" s="5"/>
    </row>
    <row r="83" spans="1:22" x14ac:dyDescent="0.2">
      <c r="A83" s="2"/>
      <c r="B83" s="4"/>
      <c r="C83" s="4"/>
      <c r="D83" s="4"/>
      <c r="E83" s="4"/>
      <c r="F83" s="4"/>
      <c r="G83" s="4"/>
      <c r="H83" s="4"/>
      <c r="I83" s="4"/>
      <c r="J83" s="4"/>
      <c r="K83" s="4"/>
      <c r="L83" s="4"/>
      <c r="M83" s="4"/>
      <c r="N83" s="4"/>
      <c r="O83" s="4"/>
      <c r="P83" s="4"/>
      <c r="Q83" s="4"/>
      <c r="R83" s="4"/>
      <c r="S83" s="4"/>
      <c r="T83" s="5"/>
      <c r="U83" s="5"/>
      <c r="V83" s="5"/>
    </row>
    <row r="84" spans="1:22" x14ac:dyDescent="0.2">
      <c r="A84" s="2"/>
      <c r="B84" s="4"/>
      <c r="C84" s="4"/>
      <c r="D84" s="4"/>
      <c r="E84" s="4"/>
      <c r="F84" s="4"/>
      <c r="G84" s="4"/>
      <c r="H84" s="4"/>
      <c r="I84" s="4"/>
      <c r="J84" s="4"/>
      <c r="K84" s="4"/>
      <c r="L84" s="4"/>
      <c r="M84" s="4"/>
      <c r="N84" s="4"/>
      <c r="O84" s="4"/>
      <c r="P84" s="4"/>
      <c r="Q84" s="4"/>
      <c r="R84" s="4"/>
      <c r="S84" s="4"/>
      <c r="T84" s="5"/>
      <c r="U84" s="5"/>
      <c r="V84" s="5"/>
    </row>
    <row r="85" spans="1:22" x14ac:dyDescent="0.2">
      <c r="A85" s="2"/>
      <c r="B85" s="4"/>
      <c r="C85" s="4"/>
      <c r="D85" s="4"/>
      <c r="E85" s="4"/>
      <c r="F85" s="4"/>
      <c r="G85" s="4"/>
      <c r="H85" s="4"/>
      <c r="I85" s="4"/>
      <c r="J85" s="4"/>
      <c r="K85" s="4"/>
      <c r="L85" s="4"/>
      <c r="M85" s="4"/>
      <c r="N85" s="4"/>
      <c r="O85" s="4"/>
      <c r="P85" s="4"/>
      <c r="Q85" s="4"/>
      <c r="R85" s="4"/>
      <c r="S85" s="4"/>
      <c r="T85" s="5"/>
      <c r="U85" s="5"/>
      <c r="V85" s="5"/>
    </row>
    <row r="86" spans="1:22" x14ac:dyDescent="0.2">
      <c r="A86" s="2"/>
      <c r="B86" s="4"/>
      <c r="C86" s="4"/>
      <c r="D86" s="4"/>
      <c r="E86" s="4"/>
      <c r="F86" s="4"/>
      <c r="G86" s="4"/>
      <c r="H86" s="4"/>
      <c r="I86" s="4"/>
      <c r="J86" s="4"/>
      <c r="K86" s="4"/>
      <c r="L86" s="4"/>
      <c r="M86" s="4"/>
      <c r="N86" s="4"/>
      <c r="O86" s="4"/>
      <c r="P86" s="4"/>
      <c r="Q86" s="4"/>
      <c r="R86" s="4"/>
      <c r="S86" s="4"/>
      <c r="T86" s="5"/>
      <c r="U86" s="5"/>
      <c r="V86" s="5"/>
    </row>
    <row r="87" spans="1:22" x14ac:dyDescent="0.2">
      <c r="A87" s="2"/>
      <c r="B87" s="4"/>
      <c r="C87" s="4"/>
      <c r="D87" s="4"/>
      <c r="E87" s="4"/>
      <c r="F87" s="4"/>
      <c r="G87" s="4"/>
      <c r="H87" s="4"/>
      <c r="I87" s="4"/>
      <c r="J87" s="4"/>
      <c r="K87" s="4"/>
      <c r="L87" s="4"/>
      <c r="M87" s="4"/>
      <c r="N87" s="4"/>
      <c r="O87" s="4"/>
      <c r="P87" s="4"/>
      <c r="Q87" s="4"/>
      <c r="R87" s="4"/>
      <c r="S87" s="4"/>
      <c r="T87" s="5"/>
      <c r="U87" s="5"/>
      <c r="V87" s="5"/>
    </row>
    <row r="88" spans="1:22" x14ac:dyDescent="0.2">
      <c r="A88" s="2"/>
      <c r="B88" s="4"/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5"/>
      <c r="U88" s="5"/>
      <c r="V88" s="5"/>
    </row>
    <row r="89" spans="1:22" x14ac:dyDescent="0.2">
      <c r="A89" s="2"/>
      <c r="B89" s="4"/>
      <c r="C89" s="4"/>
      <c r="D89" s="4"/>
      <c r="E89" s="4"/>
      <c r="F89" s="4"/>
      <c r="G89" s="4"/>
      <c r="H89" s="4"/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  <c r="T89" s="5"/>
      <c r="U89" s="5"/>
      <c r="V89" s="5"/>
    </row>
    <row r="90" spans="1:22" x14ac:dyDescent="0.2">
      <c r="A90" s="2"/>
      <c r="B90" s="4"/>
      <c r="C90" s="4"/>
      <c r="D90" s="4"/>
      <c r="E90" s="4"/>
      <c r="F90" s="4"/>
      <c r="G90" s="4"/>
      <c r="H90" s="4"/>
      <c r="I90" s="4"/>
      <c r="J90" s="4"/>
      <c r="K90" s="4"/>
      <c r="L90" s="4"/>
      <c r="M90" s="4"/>
      <c r="N90" s="4"/>
      <c r="O90" s="4"/>
      <c r="P90" s="4"/>
      <c r="Q90" s="4"/>
      <c r="R90" s="4"/>
      <c r="S90" s="4"/>
      <c r="T90" s="5"/>
      <c r="U90" s="5"/>
      <c r="V90" s="5"/>
    </row>
    <row r="91" spans="1:22" x14ac:dyDescent="0.2">
      <c r="A91" s="2"/>
      <c r="B91" s="4"/>
      <c r="C91" s="4"/>
      <c r="D91" s="4"/>
      <c r="E91" s="4"/>
      <c r="F91" s="4"/>
      <c r="G91" s="4"/>
      <c r="H91" s="4"/>
      <c r="I91" s="4"/>
      <c r="J91" s="4"/>
      <c r="K91" s="4"/>
      <c r="L91" s="4"/>
      <c r="M91" s="4"/>
      <c r="N91" s="4"/>
      <c r="O91" s="4"/>
      <c r="P91" s="4"/>
      <c r="Q91" s="4"/>
      <c r="R91" s="4"/>
      <c r="S91" s="4"/>
      <c r="T91" s="5"/>
      <c r="U91" s="5"/>
      <c r="V91" s="5"/>
    </row>
    <row r="92" spans="1:22" x14ac:dyDescent="0.2">
      <c r="A92" s="6"/>
      <c r="B92" s="4"/>
      <c r="C92" s="4"/>
      <c r="D92" s="4"/>
      <c r="E92" s="4"/>
      <c r="F92" s="4"/>
      <c r="G92" s="4"/>
      <c r="H92" s="4"/>
      <c r="I92" s="4"/>
      <c r="J92" s="4"/>
      <c r="K92" s="4"/>
      <c r="L92" s="4"/>
      <c r="M92" s="4"/>
      <c r="N92" s="4"/>
      <c r="O92" s="4"/>
      <c r="P92" s="4"/>
      <c r="Q92" s="4"/>
      <c r="R92" s="4"/>
      <c r="S92" s="4"/>
      <c r="T92" s="5"/>
      <c r="U92" s="5"/>
      <c r="V92" s="5"/>
    </row>
    <row r="93" spans="1:22" x14ac:dyDescent="0.2">
      <c r="A93" s="6"/>
      <c r="B93" s="4"/>
      <c r="C93" s="4"/>
      <c r="D93" s="4"/>
      <c r="E93" s="4"/>
      <c r="F93" s="4"/>
      <c r="G93" s="4"/>
      <c r="H93" s="4"/>
      <c r="I93" s="4"/>
      <c r="J93" s="4"/>
      <c r="K93" s="4"/>
      <c r="L93" s="4"/>
      <c r="M93" s="4"/>
      <c r="N93" s="4"/>
      <c r="O93" s="4"/>
      <c r="P93" s="4"/>
      <c r="Q93" s="4"/>
      <c r="R93" s="4"/>
      <c r="S93" s="4"/>
      <c r="T93" s="5"/>
      <c r="U93" s="5"/>
      <c r="V93" s="5"/>
    </row>
    <row r="94" spans="1:22" x14ac:dyDescent="0.2">
      <c r="A94" s="6"/>
      <c r="B94" s="4"/>
      <c r="C94" s="4"/>
      <c r="D94" s="4"/>
      <c r="E94" s="4"/>
      <c r="F94" s="4"/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5"/>
      <c r="U94" s="5"/>
      <c r="V94" s="5"/>
    </row>
    <row r="95" spans="1:22" x14ac:dyDescent="0.2">
      <c r="A95" s="6"/>
      <c r="B95" s="4"/>
      <c r="C95" s="4"/>
      <c r="D95" s="4"/>
      <c r="E95" s="4"/>
      <c r="F95" s="4"/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5"/>
      <c r="U95" s="5"/>
      <c r="V95" s="5"/>
    </row>
    <row r="96" spans="1:22" x14ac:dyDescent="0.2">
      <c r="A96" s="6"/>
      <c r="B96" s="4"/>
      <c r="C96" s="4"/>
      <c r="D96" s="4"/>
      <c r="E96" s="4"/>
      <c r="F96" s="4"/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5"/>
      <c r="U96" s="5"/>
      <c r="V96" s="5"/>
    </row>
    <row r="97" spans="1:22" x14ac:dyDescent="0.2">
      <c r="A97" s="6"/>
      <c r="B97" s="4"/>
      <c r="C97" s="4"/>
      <c r="D97" s="4"/>
      <c r="E97" s="4"/>
      <c r="F97" s="4"/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5"/>
      <c r="U97" s="5"/>
      <c r="V97" s="5"/>
    </row>
    <row r="98" spans="1:22" x14ac:dyDescent="0.2">
      <c r="A98" s="6"/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5"/>
      <c r="U98" s="5"/>
      <c r="V98" s="5"/>
    </row>
    <row r="99" spans="1:22" x14ac:dyDescent="0.2">
      <c r="A99" s="6"/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5"/>
      <c r="U99" s="5"/>
      <c r="V99" s="5"/>
    </row>
    <row r="100" spans="1:22" x14ac:dyDescent="0.2">
      <c r="A100" s="6"/>
      <c r="B100" s="4"/>
      <c r="C100" s="4"/>
      <c r="D100" s="4"/>
      <c r="E100" s="4"/>
      <c r="F100" s="4"/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5"/>
      <c r="U100" s="5"/>
      <c r="V100" s="5"/>
    </row>
    <row r="101" spans="1:22" x14ac:dyDescent="0.2">
      <c r="A101" s="6"/>
      <c r="B101" s="4"/>
      <c r="C101" s="4"/>
      <c r="D101" s="4"/>
      <c r="E101" s="4"/>
      <c r="F101" s="4"/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5"/>
      <c r="U101" s="5"/>
      <c r="V101" s="5"/>
    </row>
    <row r="102" spans="1:22" x14ac:dyDescent="0.2">
      <c r="A102" s="2"/>
      <c r="B102" s="4"/>
      <c r="C102" s="4"/>
      <c r="D102" s="4"/>
      <c r="E102" s="4"/>
      <c r="F102" s="4"/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5"/>
      <c r="U102" s="5"/>
      <c r="V102" s="5"/>
    </row>
    <row r="103" spans="1:22" x14ac:dyDescent="0.2">
      <c r="A103" s="2"/>
      <c r="B103" s="4"/>
      <c r="C103" s="4"/>
      <c r="D103" s="4"/>
      <c r="E103" s="4"/>
      <c r="F103" s="4"/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5"/>
      <c r="U103" s="5"/>
      <c r="V103" s="5"/>
    </row>
    <row r="104" spans="1:22" x14ac:dyDescent="0.2">
      <c r="A104" s="6"/>
      <c r="B104" s="4"/>
      <c r="C104" s="4"/>
      <c r="D104" s="4"/>
      <c r="E104" s="4"/>
      <c r="F104" s="4"/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5"/>
      <c r="U104" s="5"/>
      <c r="V104" s="5"/>
    </row>
    <row r="105" spans="1:22" x14ac:dyDescent="0.2">
      <c r="A105" s="6"/>
      <c r="B105" s="4"/>
      <c r="C105" s="4"/>
      <c r="D105" s="4"/>
      <c r="E105" s="4"/>
      <c r="F105" s="4"/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5"/>
      <c r="U105" s="5"/>
      <c r="V105" s="5"/>
    </row>
    <row r="106" spans="1:22" x14ac:dyDescent="0.2">
      <c r="A106" s="6"/>
      <c r="B106" s="4"/>
      <c r="C106" s="4"/>
      <c r="D106" s="4"/>
      <c r="E106" s="4"/>
      <c r="F106" s="4"/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5"/>
      <c r="U106" s="5"/>
      <c r="V106" s="5"/>
    </row>
    <row r="107" spans="1:22" x14ac:dyDescent="0.2">
      <c r="A107" s="6"/>
      <c r="B107" s="4"/>
      <c r="C107" s="4"/>
      <c r="D107" s="4"/>
      <c r="E107" s="4"/>
      <c r="F107" s="4"/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5"/>
      <c r="U107" s="5"/>
      <c r="V107" s="5"/>
    </row>
    <row r="108" spans="1:22" x14ac:dyDescent="0.2">
      <c r="A108" s="6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5"/>
      <c r="U108" s="5"/>
      <c r="V108" s="5"/>
    </row>
    <row r="109" spans="1:22" x14ac:dyDescent="0.2">
      <c r="A109" s="6"/>
      <c r="B109" s="4"/>
      <c r="C109" s="4"/>
      <c r="D109" s="4"/>
      <c r="E109" s="4"/>
      <c r="F109" s="4"/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5"/>
      <c r="U109" s="5"/>
      <c r="V109" s="5"/>
    </row>
    <row r="110" spans="1:22" x14ac:dyDescent="0.2">
      <c r="A110" s="6"/>
      <c r="B110" s="4"/>
      <c r="C110" s="4"/>
      <c r="D110" s="4"/>
      <c r="E110" s="4"/>
      <c r="F110" s="4"/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5"/>
      <c r="U110" s="5"/>
      <c r="V110" s="5"/>
    </row>
    <row r="111" spans="1:22" x14ac:dyDescent="0.2">
      <c r="A111" s="6"/>
      <c r="B111" s="4"/>
      <c r="C111" s="4"/>
      <c r="D111" s="4"/>
      <c r="E111" s="4"/>
      <c r="F111" s="4"/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5"/>
      <c r="U111" s="5"/>
      <c r="V111" s="5"/>
    </row>
    <row r="112" spans="1:22" x14ac:dyDescent="0.2">
      <c r="A112" s="6"/>
      <c r="B112" s="4"/>
      <c r="C112" s="4"/>
      <c r="D112" s="4"/>
      <c r="E112" s="4"/>
      <c r="F112" s="4"/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5"/>
      <c r="U112" s="5"/>
      <c r="V112" s="5"/>
    </row>
    <row r="113" spans="1:22" x14ac:dyDescent="0.2">
      <c r="A113" s="6"/>
      <c r="B113" s="4"/>
      <c r="C113" s="4"/>
      <c r="D113" s="4"/>
      <c r="E113" s="4"/>
      <c r="F113" s="4"/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5"/>
      <c r="U113" s="5"/>
      <c r="V113" s="5"/>
    </row>
    <row r="114" spans="1:22" x14ac:dyDescent="0.2">
      <c r="A114" s="6"/>
      <c r="B114" s="4"/>
      <c r="C114" s="4"/>
      <c r="D114" s="4"/>
      <c r="E114" s="4"/>
      <c r="F114" s="4"/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5"/>
      <c r="U114" s="5"/>
      <c r="V114" s="5"/>
    </row>
    <row r="115" spans="1:22" x14ac:dyDescent="0.2">
      <c r="A115" s="6"/>
      <c r="B115" s="4"/>
      <c r="C115" s="4"/>
      <c r="D115" s="4"/>
      <c r="E115" s="4"/>
      <c r="F115" s="4"/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5"/>
      <c r="U115" s="5"/>
      <c r="V115" s="5"/>
    </row>
    <row r="116" spans="1:22" x14ac:dyDescent="0.2">
      <c r="A116" s="6"/>
      <c r="B116" s="4"/>
      <c r="C116" s="4"/>
      <c r="D116" s="4"/>
      <c r="E116" s="4"/>
      <c r="F116" s="4"/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5"/>
      <c r="U116" s="5"/>
      <c r="V116" s="5"/>
    </row>
    <row r="117" spans="1:22" x14ac:dyDescent="0.2">
      <c r="A117" s="2"/>
      <c r="B117" s="4"/>
      <c r="C117" s="4"/>
      <c r="D117" s="4"/>
      <c r="E117" s="4"/>
      <c r="F117" s="4"/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5"/>
      <c r="U117" s="5"/>
      <c r="V117" s="5"/>
    </row>
    <row r="118" spans="1:22" x14ac:dyDescent="0.2">
      <c r="A118" s="2"/>
      <c r="B118" s="4"/>
      <c r="C118" s="4"/>
      <c r="D118" s="4"/>
      <c r="E118" s="4"/>
      <c r="F118" s="4"/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5"/>
      <c r="U118" s="5"/>
      <c r="V118" s="5"/>
    </row>
    <row r="119" spans="1:22" x14ac:dyDescent="0.2">
      <c r="A119" s="2"/>
      <c r="B119" s="4"/>
      <c r="C119" s="4"/>
      <c r="D119" s="4"/>
      <c r="E119" s="4"/>
      <c r="F119" s="4"/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5"/>
      <c r="U119" s="5"/>
      <c r="V119" s="5"/>
    </row>
    <row r="120" spans="1:22" x14ac:dyDescent="0.2">
      <c r="A120" s="2"/>
      <c r="B120" s="4"/>
      <c r="C120" s="4"/>
      <c r="D120" s="4"/>
      <c r="E120" s="4"/>
      <c r="F120" s="4"/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5"/>
      <c r="U120" s="5"/>
      <c r="V120" s="5"/>
    </row>
    <row r="121" spans="1:22" x14ac:dyDescent="0.2">
      <c r="A121" s="2"/>
      <c r="B121" s="4"/>
      <c r="C121" s="4"/>
      <c r="D121" s="4"/>
      <c r="E121" s="4"/>
      <c r="F121" s="4"/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5"/>
      <c r="U121" s="5"/>
      <c r="V121" s="5"/>
    </row>
    <row r="122" spans="1:22" x14ac:dyDescent="0.2">
      <c r="A122" s="2"/>
      <c r="B122" s="4"/>
      <c r="C122" s="4"/>
      <c r="D122" s="4"/>
      <c r="E122" s="4"/>
      <c r="F122" s="4"/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5"/>
      <c r="U122" s="5"/>
      <c r="V122" s="5"/>
    </row>
    <row r="123" spans="1:22" x14ac:dyDescent="0.2">
      <c r="A123" s="2"/>
      <c r="B123" s="4"/>
      <c r="C123" s="4"/>
      <c r="D123" s="4"/>
      <c r="E123" s="4"/>
      <c r="F123" s="4"/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5"/>
      <c r="U123" s="5"/>
      <c r="V123" s="5"/>
    </row>
    <row r="124" spans="1:22" x14ac:dyDescent="0.2">
      <c r="A124" s="2"/>
      <c r="B124" s="4"/>
      <c r="C124" s="4"/>
      <c r="D124" s="4"/>
      <c r="E124" s="4"/>
      <c r="F124" s="4"/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5"/>
      <c r="U124" s="5"/>
      <c r="V124" s="5"/>
    </row>
    <row r="125" spans="1:22" x14ac:dyDescent="0.2">
      <c r="A125" s="2"/>
      <c r="B125" s="4"/>
      <c r="C125" s="4"/>
      <c r="D125" s="4"/>
      <c r="E125" s="4"/>
      <c r="F125" s="4"/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5"/>
      <c r="U125" s="5"/>
      <c r="V125" s="5"/>
    </row>
    <row r="126" spans="1:22" x14ac:dyDescent="0.2">
      <c r="A126" s="2"/>
      <c r="B126" s="4"/>
      <c r="C126" s="4"/>
      <c r="D126" s="4"/>
      <c r="E126" s="4"/>
      <c r="F126" s="4"/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5"/>
      <c r="U126" s="5"/>
      <c r="V126" s="5"/>
    </row>
    <row r="127" spans="1:22" x14ac:dyDescent="0.2">
      <c r="A127" s="2"/>
      <c r="B127" s="4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5"/>
      <c r="U127" s="5"/>
      <c r="V127" s="5"/>
    </row>
    <row r="128" spans="1:22" x14ac:dyDescent="0.2">
      <c r="A128" s="2"/>
      <c r="B128" s="4"/>
      <c r="C128" s="4"/>
      <c r="D128" s="4"/>
      <c r="E128" s="4"/>
      <c r="F128" s="4"/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5"/>
      <c r="U128" s="5"/>
      <c r="V128" s="5"/>
    </row>
    <row r="129" spans="1:22" x14ac:dyDescent="0.2">
      <c r="A129" s="2"/>
      <c r="B129" s="4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5"/>
      <c r="U129" s="5"/>
      <c r="V129" s="5"/>
    </row>
    <row r="130" spans="1:22" x14ac:dyDescent="0.2">
      <c r="A130" s="2"/>
      <c r="B130" s="4"/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5"/>
      <c r="U130" s="5"/>
      <c r="V130" s="5"/>
    </row>
    <row r="131" spans="1:22" x14ac:dyDescent="0.2">
      <c r="A131" s="2"/>
      <c r="B131" s="4"/>
      <c r="C131" s="4"/>
      <c r="D131" s="4"/>
      <c r="E131" s="4"/>
      <c r="F131" s="4"/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5"/>
      <c r="U131" s="5"/>
      <c r="V131" s="5"/>
    </row>
    <row r="132" spans="1:22" x14ac:dyDescent="0.2">
      <c r="A132" s="2"/>
      <c r="B132" s="4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5"/>
      <c r="U132" s="5"/>
      <c r="V132" s="5"/>
    </row>
    <row r="133" spans="1:22" x14ac:dyDescent="0.2">
      <c r="A133" s="2"/>
      <c r="B133" s="4"/>
      <c r="C133" s="4"/>
      <c r="D133" s="4"/>
      <c r="E133" s="4"/>
      <c r="F133" s="4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5"/>
    </row>
    <row r="134" spans="1:22" x14ac:dyDescent="0.2">
      <c r="A134" s="2"/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8"/>
    </row>
    <row r="135" spans="1:22" x14ac:dyDescent="0.2">
      <c r="A135" s="2"/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8"/>
    </row>
    <row r="136" spans="1:22" x14ac:dyDescent="0.2">
      <c r="A136" s="2"/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8"/>
    </row>
    <row r="137" spans="1:22" x14ac:dyDescent="0.2">
      <c r="A137" s="6"/>
      <c r="B137" s="4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5"/>
      <c r="U137" s="5"/>
      <c r="V137" s="8"/>
    </row>
    <row r="138" spans="1:22" x14ac:dyDescent="0.2">
      <c r="A138" s="6"/>
      <c r="B138" s="4"/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5"/>
      <c r="U138" s="5"/>
      <c r="V138" s="8"/>
    </row>
    <row r="139" spans="1:22" x14ac:dyDescent="0.2">
      <c r="A139" s="6"/>
      <c r="B139" s="4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5"/>
      <c r="U139" s="5"/>
      <c r="V139" s="8"/>
    </row>
    <row r="140" spans="1:22" x14ac:dyDescent="0.2">
      <c r="A140" s="6"/>
      <c r="B140" s="4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5"/>
      <c r="U140" s="5"/>
      <c r="V140" s="8"/>
    </row>
    <row r="141" spans="1:22" x14ac:dyDescent="0.2">
      <c r="A141" s="6"/>
      <c r="B141" s="4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5"/>
      <c r="U141" s="5"/>
      <c r="V141" s="8"/>
    </row>
    <row r="142" spans="1:22" x14ac:dyDescent="0.2">
      <c r="A142" s="2"/>
      <c r="B142" s="4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5"/>
      <c r="U142" s="5"/>
      <c r="V142" s="8"/>
    </row>
    <row r="143" spans="1:22" x14ac:dyDescent="0.2">
      <c r="A143" s="2"/>
      <c r="B143" s="4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5"/>
      <c r="U143" s="5"/>
      <c r="V143" s="8"/>
    </row>
    <row r="144" spans="1:22" x14ac:dyDescent="0.2">
      <c r="A144" s="2"/>
      <c r="B144" s="4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5"/>
      <c r="U144" s="5"/>
      <c r="V144" s="8"/>
    </row>
    <row r="145" spans="1:22" x14ac:dyDescent="0.2">
      <c r="A145" s="2"/>
      <c r="B145" s="4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5"/>
      <c r="U145" s="5"/>
      <c r="V145" s="8"/>
    </row>
    <row r="146" spans="1:22" x14ac:dyDescent="0.2">
      <c r="A146" s="2"/>
      <c r="B146" s="4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5"/>
      <c r="U146" s="5"/>
      <c r="V146" s="8"/>
    </row>
    <row r="172" spans="1:3" x14ac:dyDescent="0.2">
      <c r="A172" t="e" cm="1">
        <f t="array" aca="1" ref="A172" ca="1">INDIRECT("'" &amp; E1 &amp; "'!$A$2:$A$66")</f>
        <v>#REF!</v>
      </c>
      <c r="B172" t="e" cm="1">
        <f t="array" aca="1" ref="B172" ca="1">INDIRECT("'" &amp; E1 &amp; "'!$B$2:$B$66")</f>
        <v>#REF!</v>
      </c>
      <c r="C172" t="e" cm="1">
        <f t="array" aca="1" ref="C172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79CFE6-EC18-9844-A2AD-287451FFDF57}">
  <sheetPr codeName="Sheet62"/>
  <dimension ref="A1:V172"/>
  <sheetViews>
    <sheetView workbookViewId="0">
      <pane ySplit="2" topLeftCell="A3" activePane="bottomLeft" state="frozen"/>
      <selection activeCell="N24" sqref="N24"/>
      <selection pane="bottomLeft" activeCell="N24" sqref="N24"/>
    </sheetView>
  </sheetViews>
  <sheetFormatPr baseColWidth="10" defaultRowHeight="16" x14ac:dyDescent="0.2"/>
  <cols>
    <col min="1" max="1" width="21.1640625" customWidth="1"/>
    <col min="2" max="2" width="14.5" customWidth="1"/>
    <col min="3" max="3" width="14.1640625" customWidth="1"/>
    <col min="4" max="4" width="15.1640625" customWidth="1"/>
    <col min="5" max="5" width="18.33203125" customWidth="1"/>
    <col min="6" max="6" width="21.5" customWidth="1"/>
    <col min="10" max="10" width="18.33203125" customWidth="1"/>
    <col min="11" max="11" width="16.6640625" customWidth="1"/>
    <col min="18" max="18" width="13" customWidth="1"/>
    <col min="19" max="19" width="15.33203125" customWidth="1"/>
  </cols>
  <sheetData>
    <row r="1" spans="1:22" x14ac:dyDescent="0.2">
      <c r="B1" s="72" t="s">
        <v>5</v>
      </c>
      <c r="C1" s="72"/>
      <c r="D1" s="72"/>
      <c r="E1" s="72"/>
      <c r="F1" s="72"/>
      <c r="G1" s="73" t="s">
        <v>6</v>
      </c>
      <c r="H1" s="73"/>
      <c r="I1" s="73"/>
      <c r="J1" s="73"/>
      <c r="K1" s="73"/>
      <c r="L1" s="74" t="s">
        <v>15</v>
      </c>
      <c r="M1" s="74"/>
      <c r="N1" s="74"/>
      <c r="O1" s="74"/>
      <c r="P1" s="74"/>
      <c r="Q1" s="74"/>
      <c r="R1" s="74"/>
      <c r="S1" s="74"/>
      <c r="T1" s="74"/>
      <c r="U1" s="74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235</v>
      </c>
      <c r="O2" s="1" t="s">
        <v>236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257</v>
      </c>
      <c r="U2" s="1" t="s">
        <v>258</v>
      </c>
      <c r="V2" s="1" t="s">
        <v>237</v>
      </c>
    </row>
    <row r="3" spans="1:22" x14ac:dyDescent="0.2">
      <c r="A3" s="16" t="s">
        <v>294</v>
      </c>
      <c r="B3" s="4">
        <v>1161500</v>
      </c>
      <c r="C3" s="4">
        <v>34676</v>
      </c>
      <c r="D3" s="4">
        <v>1126824</v>
      </c>
      <c r="E3" s="4">
        <v>24719810000</v>
      </c>
      <c r="F3" s="4">
        <f t="shared" ref="F3:F63" si="0">E3+F4</f>
        <v>-25940115930</v>
      </c>
      <c r="K3">
        <f t="shared" ref="K3:K25" si="1">K4+J3</f>
        <v>-404565000</v>
      </c>
      <c r="L3" s="4">
        <v>3034</v>
      </c>
      <c r="M3" s="4">
        <v>2685</v>
      </c>
      <c r="N3" s="4">
        <v>425</v>
      </c>
      <c r="O3" s="4">
        <v>353</v>
      </c>
      <c r="P3" s="4">
        <v>6552900</v>
      </c>
      <c r="Q3" s="4">
        <v>6015900</v>
      </c>
      <c r="R3" s="5">
        <v>6.9999999999999993E-3</v>
      </c>
      <c r="S3" s="4">
        <v>13384300</v>
      </c>
      <c r="T3" s="4">
        <f t="shared" ref="T3:T70" si="2">AVERAGE(S4,S13)</f>
        <v>13246138.5</v>
      </c>
      <c r="U3" s="4">
        <f t="shared" ref="U3:U72" si="3">MIN(S4:S8)</f>
        <v>6905800</v>
      </c>
      <c r="V3" s="5">
        <v>2.4799999999999999E-2</v>
      </c>
    </row>
    <row r="4" spans="1:22" x14ac:dyDescent="0.2">
      <c r="A4" s="16" t="s">
        <v>293</v>
      </c>
      <c r="B4" s="4">
        <v>3300</v>
      </c>
      <c r="C4" s="4">
        <v>76360</v>
      </c>
      <c r="D4" s="4">
        <v>-73060</v>
      </c>
      <c r="E4" s="4">
        <v>-1575060000</v>
      </c>
      <c r="F4" s="4">
        <f t="shared" si="0"/>
        <v>-50659925930</v>
      </c>
      <c r="G4" s="4">
        <v>0</v>
      </c>
      <c r="H4" s="4">
        <v>0</v>
      </c>
      <c r="I4" s="4">
        <v>0</v>
      </c>
      <c r="J4" s="4">
        <v>-66500000</v>
      </c>
      <c r="K4">
        <f t="shared" si="1"/>
        <v>-404565000</v>
      </c>
      <c r="L4" s="4">
        <v>1116</v>
      </c>
      <c r="M4" s="4">
        <v>1825</v>
      </c>
      <c r="N4" s="4">
        <v>132</v>
      </c>
      <c r="O4" s="4">
        <v>211</v>
      </c>
      <c r="P4" s="4">
        <v>2149800</v>
      </c>
      <c r="Q4" s="4">
        <v>4116200</v>
      </c>
      <c r="R4" s="5">
        <v>2.3999999999999998E-3</v>
      </c>
      <c r="S4" s="4">
        <v>6905800</v>
      </c>
      <c r="T4" s="4">
        <f t="shared" si="2"/>
        <v>17629972</v>
      </c>
      <c r="U4" s="4">
        <f t="shared" si="3"/>
        <v>8433114</v>
      </c>
      <c r="V4" s="5">
        <v>1.1599999999999999E-2</v>
      </c>
    </row>
    <row r="5" spans="1:22" x14ac:dyDescent="0.2">
      <c r="A5" s="16" t="s">
        <v>292</v>
      </c>
      <c r="B5" s="4">
        <v>1400</v>
      </c>
      <c r="C5" s="4">
        <v>36700</v>
      </c>
      <c r="D5" s="4">
        <v>-35300</v>
      </c>
      <c r="E5" s="4">
        <v>-765720000</v>
      </c>
      <c r="F5" s="4">
        <f t="shared" si="0"/>
        <v>-49084865930</v>
      </c>
      <c r="G5" s="4">
        <v>0</v>
      </c>
      <c r="H5" s="4">
        <v>0</v>
      </c>
      <c r="I5" s="4">
        <v>0</v>
      </c>
      <c r="J5" s="4">
        <v>-309595000</v>
      </c>
      <c r="K5">
        <f t="shared" si="1"/>
        <v>-338065000</v>
      </c>
      <c r="L5" s="4">
        <v>1922</v>
      </c>
      <c r="M5" s="4">
        <v>2171</v>
      </c>
      <c r="N5" s="4">
        <v>242</v>
      </c>
      <c r="O5" s="4">
        <v>247</v>
      </c>
      <c r="P5" s="4">
        <v>3712300</v>
      </c>
      <c r="Q5" s="4">
        <v>5167000</v>
      </c>
      <c r="R5" s="5">
        <v>2.3999999999999998E-3</v>
      </c>
      <c r="S5" s="4">
        <v>9380363</v>
      </c>
      <c r="T5" s="4">
        <f t="shared" si="2"/>
        <v>11822749.5</v>
      </c>
      <c r="U5" s="4">
        <f t="shared" si="3"/>
        <v>8433114</v>
      </c>
      <c r="V5" s="5">
        <v>1.84E-2</v>
      </c>
    </row>
    <row r="6" spans="1:22" x14ac:dyDescent="0.2">
      <c r="A6" s="16" t="s">
        <v>291</v>
      </c>
      <c r="B6" s="4">
        <v>10300</v>
      </c>
      <c r="C6" s="4">
        <v>502000</v>
      </c>
      <c r="D6" s="4">
        <v>-491700</v>
      </c>
      <c r="E6" s="4">
        <v>-10424560000</v>
      </c>
      <c r="F6" s="4">
        <f t="shared" si="0"/>
        <v>-48319145930</v>
      </c>
      <c r="K6">
        <f t="shared" si="1"/>
        <v>-28470000</v>
      </c>
      <c r="L6" s="4">
        <v>2577</v>
      </c>
      <c r="M6" s="4">
        <v>2168</v>
      </c>
      <c r="N6" s="4">
        <v>234</v>
      </c>
      <c r="O6" s="4">
        <v>176</v>
      </c>
      <c r="P6" s="4">
        <v>4342700</v>
      </c>
      <c r="Q6" s="4">
        <v>3590900</v>
      </c>
      <c r="R6" s="5">
        <v>2.3900000000000001E-2</v>
      </c>
      <c r="S6" s="4">
        <v>8433114</v>
      </c>
      <c r="T6" s="4">
        <f t="shared" si="2"/>
        <v>28742463.5</v>
      </c>
      <c r="U6" s="4">
        <f t="shared" si="3"/>
        <v>9921790</v>
      </c>
      <c r="V6" s="5">
        <v>3.0200000000000001E-2</v>
      </c>
    </row>
    <row r="7" spans="1:22" x14ac:dyDescent="0.2">
      <c r="A7" s="16" t="s">
        <v>288</v>
      </c>
      <c r="B7" s="4">
        <v>32700</v>
      </c>
      <c r="C7" s="4">
        <v>315400</v>
      </c>
      <c r="D7" s="4">
        <v>-282700</v>
      </c>
      <c r="E7" s="4">
        <v>-6054510000</v>
      </c>
      <c r="F7" s="4">
        <f t="shared" si="0"/>
        <v>-37894585930</v>
      </c>
      <c r="K7">
        <f t="shared" si="1"/>
        <v>-28470000</v>
      </c>
      <c r="L7" s="4">
        <v>1451</v>
      </c>
      <c r="M7" s="4">
        <v>3502</v>
      </c>
      <c r="N7" s="4">
        <v>153</v>
      </c>
      <c r="O7" s="4">
        <v>319</v>
      </c>
      <c r="P7" s="4">
        <v>2600800</v>
      </c>
      <c r="Q7" s="4">
        <v>6117900</v>
      </c>
      <c r="R7" s="5">
        <v>-1.3999999999999999E-2</v>
      </c>
      <c r="S7" s="4">
        <v>9921790</v>
      </c>
      <c r="T7" s="4">
        <f t="shared" si="2"/>
        <v>20046341.5</v>
      </c>
      <c r="U7" s="4">
        <f t="shared" si="3"/>
        <v>12233961</v>
      </c>
      <c r="V7" s="5">
        <v>3.0099999999999998E-2</v>
      </c>
    </row>
    <row r="8" spans="1:22" x14ac:dyDescent="0.2">
      <c r="A8" s="16" t="s">
        <v>287</v>
      </c>
      <c r="B8" s="4">
        <v>42600</v>
      </c>
      <c r="C8" s="4">
        <v>1338000</v>
      </c>
      <c r="D8" s="4">
        <v>-1295400</v>
      </c>
      <c r="E8" s="4">
        <v>-27991080000</v>
      </c>
      <c r="F8" s="4">
        <f t="shared" si="0"/>
        <v>-31840075930</v>
      </c>
      <c r="G8" s="4">
        <v>0</v>
      </c>
      <c r="H8" s="4">
        <v>0</v>
      </c>
      <c r="I8" s="4">
        <v>0</v>
      </c>
      <c r="J8" s="4">
        <v>-28470000</v>
      </c>
      <c r="K8">
        <f t="shared" si="1"/>
        <v>-28470000</v>
      </c>
      <c r="L8" s="4">
        <v>4346</v>
      </c>
      <c r="M8" s="4">
        <v>7512</v>
      </c>
      <c r="N8" s="4">
        <v>556</v>
      </c>
      <c r="O8" s="4">
        <v>846</v>
      </c>
      <c r="P8" s="4">
        <v>9139500</v>
      </c>
      <c r="Q8" s="4">
        <v>15570200</v>
      </c>
      <c r="R8" s="5">
        <v>-3.61E-2</v>
      </c>
      <c r="S8" s="4">
        <v>26907384</v>
      </c>
      <c r="T8" s="4">
        <f t="shared" si="2"/>
        <v>13744567</v>
      </c>
      <c r="U8" s="4">
        <f t="shared" si="3"/>
        <v>12233961</v>
      </c>
      <c r="V8" s="5">
        <v>2.9700000000000001E-2</v>
      </c>
    </row>
    <row r="9" spans="1:22" x14ac:dyDescent="0.2">
      <c r="A9" s="16" t="s">
        <v>286</v>
      </c>
      <c r="B9" s="4">
        <v>8800</v>
      </c>
      <c r="C9" s="4">
        <v>302610</v>
      </c>
      <c r="D9" s="4">
        <v>-293810</v>
      </c>
      <c r="E9" s="4">
        <v>-6467160000</v>
      </c>
      <c r="F9" s="4">
        <f t="shared" si="0"/>
        <v>-3848995930</v>
      </c>
      <c r="K9">
        <f t="shared" si="1"/>
        <v>0</v>
      </c>
      <c r="L9" s="4">
        <v>2168</v>
      </c>
      <c r="M9" s="4">
        <v>4469</v>
      </c>
      <c r="N9" s="4">
        <v>262</v>
      </c>
      <c r="O9" s="4">
        <v>557</v>
      </c>
      <c r="P9" s="4">
        <v>4683200</v>
      </c>
      <c r="Q9" s="4">
        <v>9734500</v>
      </c>
      <c r="R9" s="5">
        <v>-2.2000000000000001E-3</v>
      </c>
      <c r="S9" s="4">
        <v>14966174</v>
      </c>
      <c r="T9" s="4">
        <f t="shared" si="2"/>
        <v>17697153.5</v>
      </c>
      <c r="U9" s="4">
        <f t="shared" si="3"/>
        <v>12233961</v>
      </c>
      <c r="V9" s="5">
        <v>2.0199999999999999E-2</v>
      </c>
    </row>
    <row r="10" spans="1:22" x14ac:dyDescent="0.2">
      <c r="A10" s="16" t="s">
        <v>281</v>
      </c>
      <c r="B10" s="4">
        <v>30800</v>
      </c>
      <c r="C10" s="4">
        <v>502000</v>
      </c>
      <c r="D10" s="4">
        <v>-471200</v>
      </c>
      <c r="E10" s="4">
        <v>-10493740000</v>
      </c>
      <c r="F10" s="4">
        <f t="shared" si="0"/>
        <v>2618164070</v>
      </c>
      <c r="K10">
        <f t="shared" si="1"/>
        <v>0</v>
      </c>
      <c r="L10" s="4">
        <v>2246</v>
      </c>
      <c r="M10" s="4">
        <v>5078</v>
      </c>
      <c r="N10" s="4">
        <v>259</v>
      </c>
      <c r="O10" s="4">
        <v>563</v>
      </c>
      <c r="P10" s="4">
        <v>4772500</v>
      </c>
      <c r="Q10" s="4">
        <v>10144000</v>
      </c>
      <c r="R10" s="5">
        <v>-1.3300000000000001E-2</v>
      </c>
      <c r="S10" s="4">
        <v>15562692</v>
      </c>
      <c r="T10" s="4">
        <f t="shared" si="2"/>
        <v>20699975</v>
      </c>
      <c r="U10" s="4">
        <f t="shared" si="3"/>
        <v>12233961</v>
      </c>
      <c r="V10" s="5">
        <v>2.8900000000000002E-2</v>
      </c>
    </row>
    <row r="11" spans="1:22" x14ac:dyDescent="0.2">
      <c r="A11" s="16" t="s">
        <v>273</v>
      </c>
      <c r="B11" s="4">
        <v>63500</v>
      </c>
      <c r="C11" s="4">
        <v>718200</v>
      </c>
      <c r="D11" s="4">
        <v>-654700</v>
      </c>
      <c r="E11" s="4">
        <v>-14763780000</v>
      </c>
      <c r="F11" s="4">
        <f t="shared" si="0"/>
        <v>13111904070</v>
      </c>
      <c r="K11">
        <f t="shared" si="1"/>
        <v>0</v>
      </c>
      <c r="L11" s="4">
        <v>4332</v>
      </c>
      <c r="M11" s="4">
        <v>4270</v>
      </c>
      <c r="N11" s="4">
        <v>511</v>
      </c>
      <c r="O11" s="4">
        <v>567</v>
      </c>
      <c r="P11" s="4">
        <v>8379800</v>
      </c>
      <c r="Q11" s="4">
        <v>9653700</v>
      </c>
      <c r="R11" s="5">
        <v>9.0000000000000011E-3</v>
      </c>
      <c r="S11" s="4">
        <v>18654300</v>
      </c>
      <c r="T11" s="4">
        <f t="shared" si="2"/>
        <v>14060230.5</v>
      </c>
      <c r="U11" s="4">
        <f t="shared" si="3"/>
        <v>12233961</v>
      </c>
      <c r="V11" s="5">
        <v>2.8399999999999998E-2</v>
      </c>
    </row>
    <row r="12" spans="1:22" x14ac:dyDescent="0.2">
      <c r="A12" s="16" t="s">
        <v>272</v>
      </c>
      <c r="B12" s="4">
        <v>32200</v>
      </c>
      <c r="C12" s="4">
        <v>843100</v>
      </c>
      <c r="D12" s="4">
        <v>-810900</v>
      </c>
      <c r="E12" s="4">
        <v>-18088270000</v>
      </c>
      <c r="F12" s="4">
        <f t="shared" si="0"/>
        <v>27875684070</v>
      </c>
      <c r="K12">
        <f t="shared" si="1"/>
        <v>0</v>
      </c>
      <c r="L12" s="4">
        <v>2413</v>
      </c>
      <c r="M12" s="4">
        <v>4151</v>
      </c>
      <c r="N12" s="4">
        <v>331</v>
      </c>
      <c r="O12" s="4">
        <v>360</v>
      </c>
      <c r="P12" s="4">
        <v>5184900</v>
      </c>
      <c r="Q12" s="4">
        <v>6349900</v>
      </c>
      <c r="R12" s="5">
        <v>4.5999999999999999E-3</v>
      </c>
      <c r="S12" s="4">
        <v>12233961</v>
      </c>
      <c r="T12" s="4">
        <f t="shared" si="2"/>
        <v>17794337</v>
      </c>
      <c r="U12" s="4">
        <f t="shared" si="3"/>
        <v>13185299</v>
      </c>
      <c r="V12" s="5">
        <v>1.1200000000000002E-2</v>
      </c>
    </row>
    <row r="13" spans="1:22" x14ac:dyDescent="0.2">
      <c r="A13" s="16" t="s">
        <v>248</v>
      </c>
      <c r="B13" s="4">
        <v>2800</v>
      </c>
      <c r="C13" s="4">
        <v>111500</v>
      </c>
      <c r="D13" s="4">
        <v>-108700</v>
      </c>
      <c r="E13" s="4">
        <v>-2401300000</v>
      </c>
      <c r="F13" s="4">
        <f t="shared" si="0"/>
        <v>45963954070</v>
      </c>
      <c r="K13">
        <f t="shared" si="1"/>
        <v>0</v>
      </c>
      <c r="L13" s="4">
        <v>3462</v>
      </c>
      <c r="M13" s="4">
        <v>7048</v>
      </c>
      <c r="N13" s="4">
        <v>410</v>
      </c>
      <c r="O13" s="4">
        <v>693</v>
      </c>
      <c r="P13" s="4">
        <v>6860100</v>
      </c>
      <c r="Q13" s="4">
        <v>11959600</v>
      </c>
      <c r="R13" s="5">
        <v>-4.4000000000000003E-3</v>
      </c>
      <c r="S13" s="4">
        <v>19586477</v>
      </c>
      <c r="T13" s="4">
        <f t="shared" si="2"/>
        <v>17304499</v>
      </c>
      <c r="U13" s="4">
        <f t="shared" si="3"/>
        <v>12522960</v>
      </c>
      <c r="V13" s="5">
        <v>2.46E-2</v>
      </c>
    </row>
    <row r="14" spans="1:22" x14ac:dyDescent="0.2">
      <c r="A14" s="16" t="s">
        <v>240</v>
      </c>
      <c r="B14" s="4">
        <v>20100</v>
      </c>
      <c r="C14" s="4">
        <v>46600</v>
      </c>
      <c r="D14" s="4">
        <v>-26500</v>
      </c>
      <c r="E14" s="4">
        <v>-595400000</v>
      </c>
      <c r="F14" s="4">
        <f t="shared" si="0"/>
        <v>48365254070</v>
      </c>
      <c r="K14">
        <f t="shared" si="1"/>
        <v>0</v>
      </c>
      <c r="L14" s="4">
        <v>4299</v>
      </c>
      <c r="M14" s="4">
        <v>7584</v>
      </c>
      <c r="N14" s="4">
        <v>528</v>
      </c>
      <c r="O14" s="4">
        <v>912</v>
      </c>
      <c r="P14" s="4">
        <v>8723800</v>
      </c>
      <c r="Q14" s="4">
        <v>15934900</v>
      </c>
      <c r="R14" s="5">
        <v>-1.3300000000000001E-2</v>
      </c>
      <c r="S14" s="4">
        <v>25879581</v>
      </c>
      <c r="T14" s="4">
        <f t="shared" si="2"/>
        <v>12577717</v>
      </c>
      <c r="U14" s="4">
        <f t="shared" si="3"/>
        <v>12522960</v>
      </c>
      <c r="V14" s="5">
        <v>1.77E-2</v>
      </c>
    </row>
    <row r="15" spans="1:22" x14ac:dyDescent="0.2">
      <c r="A15" s="16" t="s">
        <v>239</v>
      </c>
      <c r="B15" s="4">
        <v>1111200</v>
      </c>
      <c r="C15" s="4">
        <v>233600</v>
      </c>
      <c r="D15" s="4">
        <v>877600</v>
      </c>
      <c r="E15" s="4">
        <v>19700780000</v>
      </c>
      <c r="F15" s="4">
        <f t="shared" si="0"/>
        <v>48960654070</v>
      </c>
      <c r="K15">
        <f t="shared" si="1"/>
        <v>0</v>
      </c>
      <c r="L15" s="4">
        <v>4210</v>
      </c>
      <c r="M15" s="4">
        <v>2926</v>
      </c>
      <c r="N15" s="4">
        <v>490</v>
      </c>
      <c r="O15" s="4">
        <v>350</v>
      </c>
      <c r="P15" s="4">
        <v>8433000</v>
      </c>
      <c r="Q15" s="4">
        <v>6022900</v>
      </c>
      <c r="R15" s="5">
        <v>1.8100000000000002E-2</v>
      </c>
      <c r="S15" s="4">
        <v>15212385</v>
      </c>
      <c r="T15" s="4">
        <f t="shared" si="2"/>
        <v>29690678</v>
      </c>
      <c r="U15" s="4">
        <f t="shared" si="3"/>
        <v>12522960</v>
      </c>
      <c r="V15" s="5">
        <v>0.02</v>
      </c>
    </row>
    <row r="16" spans="1:22" x14ac:dyDescent="0.2">
      <c r="A16" s="16" t="s">
        <v>238</v>
      </c>
      <c r="B16" s="4">
        <v>157200</v>
      </c>
      <c r="C16" s="4">
        <v>100</v>
      </c>
      <c r="D16" s="4">
        <v>157100</v>
      </c>
      <c r="E16" s="4">
        <v>3577000000</v>
      </c>
      <c r="F16" s="4">
        <f t="shared" si="0"/>
        <v>29259874070</v>
      </c>
      <c r="K16">
        <f t="shared" si="1"/>
        <v>0</v>
      </c>
      <c r="L16" s="4">
        <v>8847</v>
      </c>
      <c r="M16" s="4">
        <v>14073</v>
      </c>
      <c r="N16" s="4">
        <v>1041</v>
      </c>
      <c r="O16" s="4">
        <v>1614</v>
      </c>
      <c r="P16" s="4">
        <v>17434900</v>
      </c>
      <c r="Q16" s="4">
        <v>27240300</v>
      </c>
      <c r="R16" s="5">
        <v>-6.1399999999999996E-2</v>
      </c>
      <c r="S16" s="4">
        <v>47563137</v>
      </c>
      <c r="T16" s="4">
        <f t="shared" si="2"/>
        <v>12931133.5</v>
      </c>
      <c r="U16" s="4">
        <f t="shared" si="3"/>
        <v>12522960</v>
      </c>
      <c r="V16" s="5">
        <v>7.5800000000000006E-2</v>
      </c>
    </row>
    <row r="17" spans="1:21" x14ac:dyDescent="0.2">
      <c r="A17" s="16" t="s">
        <v>234</v>
      </c>
      <c r="B17" s="4">
        <v>1502700</v>
      </c>
      <c r="C17" s="4">
        <v>8356</v>
      </c>
      <c r="D17" s="4">
        <v>1494344</v>
      </c>
      <c r="E17" s="4">
        <v>35267420000</v>
      </c>
      <c r="F17" s="4">
        <f t="shared" si="0"/>
        <v>25682874070</v>
      </c>
      <c r="K17">
        <f t="shared" si="1"/>
        <v>0</v>
      </c>
      <c r="L17" s="4">
        <v>1738</v>
      </c>
      <c r="M17" s="4">
        <v>3301</v>
      </c>
      <c r="N17" s="4">
        <v>213</v>
      </c>
      <c r="O17" s="4">
        <v>395</v>
      </c>
      <c r="P17" s="4">
        <v>393100</v>
      </c>
      <c r="Q17" s="4">
        <v>956200</v>
      </c>
      <c r="R17" s="5">
        <v>8.6E-3</v>
      </c>
      <c r="S17" s="4">
        <v>13185299</v>
      </c>
      <c r="T17" s="4">
        <f t="shared" si="2"/>
        <v>14038390.5</v>
      </c>
      <c r="U17" s="4">
        <f t="shared" si="3"/>
        <v>12522960</v>
      </c>
    </row>
    <row r="18" spans="1:21" x14ac:dyDescent="0.2">
      <c r="A18" s="16" t="s">
        <v>233</v>
      </c>
      <c r="B18" s="4">
        <v>145000</v>
      </c>
      <c r="C18" s="4">
        <v>2000</v>
      </c>
      <c r="D18" s="4">
        <v>143000</v>
      </c>
      <c r="E18" s="4">
        <v>3348140000</v>
      </c>
      <c r="F18" s="4">
        <f t="shared" si="0"/>
        <v>-9584545930</v>
      </c>
      <c r="K18">
        <f t="shared" si="1"/>
        <v>0</v>
      </c>
      <c r="L18" s="4"/>
      <c r="M18" s="4"/>
      <c r="N18" s="4"/>
      <c r="O18" s="4"/>
      <c r="P18" s="4">
        <v>4336300</v>
      </c>
      <c r="Q18" s="4">
        <v>7341200</v>
      </c>
      <c r="R18" s="5">
        <v>2.2000000000000001E-3</v>
      </c>
      <c r="S18" s="4">
        <v>12522960</v>
      </c>
      <c r="T18" s="4">
        <f t="shared" si="2"/>
        <v>18382923</v>
      </c>
      <c r="U18" s="4">
        <f t="shared" si="3"/>
        <v>8729417</v>
      </c>
    </row>
    <row r="19" spans="1:21" x14ac:dyDescent="0.2">
      <c r="A19" s="16" t="s">
        <v>232</v>
      </c>
      <c r="B19" s="4">
        <v>40000</v>
      </c>
      <c r="C19" s="4">
        <v>29547</v>
      </c>
      <c r="D19" s="4">
        <v>10453</v>
      </c>
      <c r="E19" s="4">
        <v>249260000</v>
      </c>
      <c r="F19" s="4">
        <f t="shared" si="0"/>
        <v>-12932685930</v>
      </c>
      <c r="K19">
        <f t="shared" si="1"/>
        <v>0</v>
      </c>
      <c r="L19" s="4"/>
      <c r="M19" s="4"/>
      <c r="N19" s="4"/>
      <c r="O19" s="4"/>
      <c r="P19" s="4">
        <v>8304800</v>
      </c>
      <c r="Q19" s="4">
        <v>10337800</v>
      </c>
      <c r="R19" s="5">
        <v>-4.1999999999999997E-3</v>
      </c>
      <c r="S19" s="4">
        <v>19831615</v>
      </c>
      <c r="T19" s="4">
        <f t="shared" si="2"/>
        <v>20787767</v>
      </c>
      <c r="U19" s="4">
        <f t="shared" si="3"/>
        <v>8729417</v>
      </c>
    </row>
    <row r="20" spans="1:21" x14ac:dyDescent="0.2">
      <c r="A20" s="16" t="s">
        <v>231</v>
      </c>
      <c r="B20" s="4">
        <v>440300</v>
      </c>
      <c r="C20" s="4">
        <v>60100</v>
      </c>
      <c r="D20" s="4">
        <v>380200</v>
      </c>
      <c r="E20" s="4">
        <v>8947020000</v>
      </c>
      <c r="F20" s="4">
        <f t="shared" si="0"/>
        <v>-13181945930</v>
      </c>
      <c r="K20">
        <f t="shared" si="1"/>
        <v>0</v>
      </c>
      <c r="L20" s="4"/>
      <c r="M20" s="4"/>
      <c r="N20" s="4"/>
      <c r="O20" s="4"/>
      <c r="P20" s="4">
        <v>10644400</v>
      </c>
      <c r="Q20" s="4">
        <v>11430100</v>
      </c>
      <c r="R20" s="5">
        <v>1.0800000000000001E-2</v>
      </c>
      <c r="S20" s="4">
        <v>22745650</v>
      </c>
      <c r="T20" s="4">
        <f t="shared" si="2"/>
        <v>12829798</v>
      </c>
      <c r="U20" s="4">
        <f t="shared" si="3"/>
        <v>8729417</v>
      </c>
    </row>
    <row r="21" spans="1:21" x14ac:dyDescent="0.2">
      <c r="A21" s="16" t="s">
        <v>230</v>
      </c>
      <c r="B21" s="4">
        <v>38100</v>
      </c>
      <c r="C21" s="4">
        <v>18700</v>
      </c>
      <c r="D21" s="4">
        <v>19400</v>
      </c>
      <c r="E21" s="4">
        <v>440700000</v>
      </c>
      <c r="F21" s="4">
        <f t="shared" si="0"/>
        <v>-22128965930</v>
      </c>
      <c r="K21">
        <f t="shared" si="1"/>
        <v>0</v>
      </c>
      <c r="L21" s="4"/>
      <c r="M21" s="4"/>
      <c r="N21" s="4"/>
      <c r="O21" s="4"/>
      <c r="P21" s="4">
        <v>8362700</v>
      </c>
      <c r="Q21" s="4">
        <v>6739400</v>
      </c>
      <c r="R21" s="5">
        <v>2.2099999999999998E-2</v>
      </c>
      <c r="S21" s="4">
        <v>15886500</v>
      </c>
      <c r="T21" s="4">
        <f t="shared" si="2"/>
        <v>14899300.5</v>
      </c>
      <c r="U21" s="4">
        <f t="shared" si="3"/>
        <v>8729417</v>
      </c>
    </row>
    <row r="22" spans="1:21" x14ac:dyDescent="0.2">
      <c r="A22" s="16" t="s">
        <v>229</v>
      </c>
      <c r="B22" s="4">
        <v>301400</v>
      </c>
      <c r="C22" s="4">
        <v>303800</v>
      </c>
      <c r="D22" s="4">
        <v>-2400</v>
      </c>
      <c r="E22" s="4">
        <v>430000</v>
      </c>
      <c r="F22" s="4">
        <f t="shared" si="0"/>
        <v>-22569665930</v>
      </c>
      <c r="K22">
        <f t="shared" si="1"/>
        <v>0</v>
      </c>
      <c r="L22" s="4"/>
      <c r="M22" s="4"/>
      <c r="N22" s="4"/>
      <c r="O22" s="4"/>
      <c r="P22" s="4">
        <v>8432000</v>
      </c>
      <c r="Q22" s="4">
        <v>6493000</v>
      </c>
      <c r="R22" s="5">
        <v>4.5000000000000005E-3</v>
      </c>
      <c r="S22" s="4">
        <v>16002197</v>
      </c>
      <c r="T22" s="4">
        <f t="shared" si="2"/>
        <v>14152176.5</v>
      </c>
      <c r="U22" s="4">
        <f t="shared" si="3"/>
        <v>8729417</v>
      </c>
    </row>
    <row r="23" spans="1:21" x14ac:dyDescent="0.2">
      <c r="A23" s="16" t="s">
        <v>228</v>
      </c>
      <c r="B23" s="4">
        <v>358700</v>
      </c>
      <c r="C23" s="4">
        <v>80800</v>
      </c>
      <c r="D23" s="4">
        <v>277900</v>
      </c>
      <c r="E23" s="4">
        <v>6253150000</v>
      </c>
      <c r="F23" s="4">
        <f t="shared" si="0"/>
        <v>-22570095930</v>
      </c>
      <c r="K23">
        <f t="shared" si="1"/>
        <v>0</v>
      </c>
      <c r="L23" s="4"/>
      <c r="M23" s="4"/>
      <c r="N23" s="4"/>
      <c r="O23" s="4"/>
      <c r="P23" s="4">
        <v>4449900</v>
      </c>
      <c r="Q23" s="4">
        <v>3742700</v>
      </c>
      <c r="R23" s="5">
        <v>0</v>
      </c>
      <c r="S23" s="4">
        <v>8729417</v>
      </c>
      <c r="T23" s="4">
        <f t="shared" si="2"/>
        <v>26057754</v>
      </c>
      <c r="U23" s="4">
        <f t="shared" si="3"/>
        <v>9943049</v>
      </c>
    </row>
    <row r="24" spans="1:21" x14ac:dyDescent="0.2">
      <c r="A24" s="16" t="s">
        <v>222</v>
      </c>
      <c r="B24" s="4">
        <v>114700</v>
      </c>
      <c r="C24" s="4">
        <v>271853</v>
      </c>
      <c r="D24" s="4">
        <v>-157153</v>
      </c>
      <c r="E24" s="4">
        <v>-3531010000</v>
      </c>
      <c r="F24" s="4">
        <f t="shared" si="0"/>
        <v>-28823245930</v>
      </c>
      <c r="K24">
        <f t="shared" si="1"/>
        <v>0</v>
      </c>
      <c r="L24" s="4"/>
      <c r="M24" s="4"/>
      <c r="N24" s="4"/>
      <c r="O24" s="4"/>
      <c r="P24" s="4">
        <v>4893100</v>
      </c>
      <c r="Q24" s="4">
        <v>4467600</v>
      </c>
      <c r="R24" s="5">
        <v>9.0000000000000011E-3</v>
      </c>
      <c r="S24" s="4">
        <v>9943049</v>
      </c>
      <c r="T24" s="4">
        <f t="shared" si="2"/>
        <v>15127978</v>
      </c>
      <c r="U24" s="4">
        <f t="shared" si="3"/>
        <v>11818219</v>
      </c>
    </row>
    <row r="25" spans="1:21" x14ac:dyDescent="0.2">
      <c r="A25" s="16" t="s">
        <v>213</v>
      </c>
      <c r="B25" s="4">
        <v>158600</v>
      </c>
      <c r="C25" s="4">
        <v>285815</v>
      </c>
      <c r="D25" s="4">
        <v>-127215</v>
      </c>
      <c r="E25" s="4">
        <v>-2812340000</v>
      </c>
      <c r="F25" s="4">
        <f t="shared" si="0"/>
        <v>-25292235930</v>
      </c>
      <c r="K25">
        <f t="shared" si="1"/>
        <v>0</v>
      </c>
      <c r="L25" s="4"/>
      <c r="M25" s="4"/>
      <c r="N25" s="4"/>
      <c r="O25" s="4"/>
      <c r="P25" s="4">
        <v>4518300</v>
      </c>
      <c r="Q25" s="4">
        <v>6100000</v>
      </c>
      <c r="R25" s="5">
        <v>2.06E-2</v>
      </c>
      <c r="S25" s="4">
        <v>11818219</v>
      </c>
      <c r="T25" s="4">
        <f t="shared" si="2"/>
        <v>20362640.5</v>
      </c>
      <c r="U25" s="4">
        <f t="shared" si="3"/>
        <v>9773096</v>
      </c>
    </row>
    <row r="26" spans="1:21" x14ac:dyDescent="0.2">
      <c r="A26" s="16" t="s">
        <v>212</v>
      </c>
      <c r="B26" s="4">
        <v>82700</v>
      </c>
      <c r="C26" s="4">
        <v>56900</v>
      </c>
      <c r="D26" s="4">
        <v>25800</v>
      </c>
      <c r="E26" s="4">
        <v>565900000</v>
      </c>
      <c r="F26" s="4">
        <f t="shared" si="0"/>
        <v>-22479895930</v>
      </c>
      <c r="K26">
        <f>K27+J26</f>
        <v>0</v>
      </c>
      <c r="L26" s="4"/>
      <c r="M26" s="4"/>
      <c r="N26" s="4"/>
      <c r="O26" s="4"/>
      <c r="P26" s="4">
        <v>3911600</v>
      </c>
      <c r="Q26" s="4">
        <v>7608400</v>
      </c>
      <c r="R26" s="5">
        <v>-1.34E-2</v>
      </c>
      <c r="S26" s="4">
        <v>12676968</v>
      </c>
      <c r="T26" s="4">
        <f t="shared" si="2"/>
        <v>28010101.5</v>
      </c>
      <c r="U26" s="4">
        <f t="shared" si="3"/>
        <v>9773096</v>
      </c>
    </row>
    <row r="27" spans="1:21" x14ac:dyDescent="0.2">
      <c r="A27" s="16" t="s">
        <v>211</v>
      </c>
      <c r="B27" s="4">
        <v>211200</v>
      </c>
      <c r="C27" s="4">
        <v>2189200</v>
      </c>
      <c r="D27" s="4">
        <v>-1978000</v>
      </c>
      <c r="E27" s="4">
        <v>-43993470000</v>
      </c>
      <c r="F27" s="4">
        <f t="shared" si="0"/>
        <v>-23045795930</v>
      </c>
      <c r="K27">
        <f>J27+K29</f>
        <v>0</v>
      </c>
      <c r="R27" s="5">
        <v>-4.4000000000000003E-3</v>
      </c>
      <c r="S27" s="4">
        <v>15553821</v>
      </c>
      <c r="T27" s="4">
        <f t="shared" si="2"/>
        <v>13469103</v>
      </c>
      <c r="U27" s="4">
        <f t="shared" si="3"/>
        <v>9773096</v>
      </c>
    </row>
    <row r="28" spans="1:21" x14ac:dyDescent="0.2">
      <c r="A28" s="16" t="s">
        <v>210</v>
      </c>
      <c r="B28" s="4">
        <v>161300</v>
      </c>
      <c r="C28" s="4">
        <v>664100</v>
      </c>
      <c r="D28" s="4">
        <v>-502800</v>
      </c>
      <c r="E28" s="4">
        <v>-11431910000</v>
      </c>
      <c r="F28" s="4">
        <f t="shared" si="0"/>
        <v>20947674070</v>
      </c>
      <c r="L28" s="4"/>
      <c r="M28" s="4"/>
      <c r="N28" s="4"/>
      <c r="O28" s="4"/>
      <c r="P28" s="4">
        <v>4839200</v>
      </c>
      <c r="Q28" s="4">
        <v>9363300</v>
      </c>
      <c r="R28" s="5">
        <v>-1.54E-2</v>
      </c>
      <c r="S28" s="4">
        <v>16934231</v>
      </c>
      <c r="T28" s="4">
        <f t="shared" si="2"/>
        <v>16914358.5</v>
      </c>
      <c r="U28" s="4">
        <f t="shared" si="3"/>
        <v>9773096</v>
      </c>
    </row>
    <row r="29" spans="1:21" x14ac:dyDescent="0.2">
      <c r="A29" s="16" t="s">
        <v>209</v>
      </c>
      <c r="B29" s="4">
        <v>21000</v>
      </c>
      <c r="C29" s="4">
        <v>580600</v>
      </c>
      <c r="D29" s="4">
        <v>-559600</v>
      </c>
      <c r="E29" s="4">
        <v>-12984720000</v>
      </c>
      <c r="F29" s="4">
        <f t="shared" si="0"/>
        <v>32379584070</v>
      </c>
      <c r="K29">
        <f>J29</f>
        <v>0</v>
      </c>
      <c r="R29" s="5">
        <v>-1.9400000000000001E-2</v>
      </c>
      <c r="S29" s="4">
        <v>18829884</v>
      </c>
      <c r="T29" s="4">
        <f t="shared" si="2"/>
        <v>11375529</v>
      </c>
      <c r="U29" s="4">
        <f t="shared" si="3"/>
        <v>9773096</v>
      </c>
    </row>
    <row r="30" spans="1:21" x14ac:dyDescent="0.2">
      <c r="A30" s="16" t="s">
        <v>208</v>
      </c>
      <c r="B30" s="4">
        <v>7500</v>
      </c>
      <c r="C30" s="4">
        <v>143700</v>
      </c>
      <c r="D30" s="4">
        <v>-136200</v>
      </c>
      <c r="E30" s="4">
        <v>-3169090000</v>
      </c>
      <c r="F30" s="4">
        <f t="shared" si="0"/>
        <v>45364304070</v>
      </c>
      <c r="R30" s="5">
        <v>4.4000000000000003E-3</v>
      </c>
      <c r="S30" s="4">
        <v>9773096</v>
      </c>
      <c r="T30" s="4">
        <f t="shared" si="2"/>
        <v>14762562.5</v>
      </c>
      <c r="U30" s="4">
        <f t="shared" si="3"/>
        <v>13796404</v>
      </c>
    </row>
    <row r="31" spans="1:21" x14ac:dyDescent="0.2">
      <c r="A31" s="16" t="s">
        <v>207</v>
      </c>
      <c r="B31" s="4">
        <v>30000</v>
      </c>
      <c r="C31" s="4">
        <v>438400</v>
      </c>
      <c r="D31" s="4">
        <v>-408400</v>
      </c>
      <c r="E31" s="4">
        <v>-9368120000</v>
      </c>
      <c r="F31" s="4">
        <f t="shared" si="0"/>
        <v>48533394070</v>
      </c>
      <c r="R31" s="5">
        <v>-1.2800000000000001E-2</v>
      </c>
      <c r="S31" s="4">
        <v>13796404</v>
      </c>
      <c r="T31" s="4">
        <f t="shared" si="2"/>
        <v>14703637.5</v>
      </c>
      <c r="U31" s="4">
        <f t="shared" si="3"/>
        <v>18437737</v>
      </c>
    </row>
    <row r="32" spans="1:21" x14ac:dyDescent="0.2">
      <c r="A32" s="16" t="s">
        <v>206</v>
      </c>
      <c r="B32" s="4">
        <v>121100</v>
      </c>
      <c r="C32" s="4">
        <v>75800</v>
      </c>
      <c r="D32" s="4">
        <v>45300</v>
      </c>
      <c r="E32" s="4">
        <v>1066290000</v>
      </c>
      <c r="F32" s="4">
        <f t="shared" si="0"/>
        <v>57901514070</v>
      </c>
      <c r="R32" s="5">
        <v>-2.0999999999999999E-3</v>
      </c>
      <c r="S32" s="4">
        <v>19574936</v>
      </c>
      <c r="T32" s="4">
        <f t="shared" si="2"/>
        <v>33409360.5</v>
      </c>
      <c r="U32" s="4">
        <f t="shared" si="3"/>
        <v>10003975</v>
      </c>
    </row>
    <row r="33" spans="1:21" x14ac:dyDescent="0.2">
      <c r="A33" s="16" t="s">
        <v>205</v>
      </c>
      <c r="B33" s="4">
        <v>204100</v>
      </c>
      <c r="C33" s="4">
        <v>1104300</v>
      </c>
      <c r="D33" s="4">
        <v>-900200</v>
      </c>
      <c r="E33" s="4">
        <v>-21241180000</v>
      </c>
      <c r="F33" s="4">
        <f t="shared" si="0"/>
        <v>56835224070</v>
      </c>
      <c r="R33" s="5">
        <v>-2.29E-2</v>
      </c>
      <c r="S33" s="4">
        <v>42172459</v>
      </c>
      <c r="T33" s="4">
        <f t="shared" si="2"/>
        <v>22846932.5</v>
      </c>
      <c r="U33" s="4">
        <f t="shared" si="3"/>
        <v>10003975</v>
      </c>
    </row>
    <row r="34" spans="1:21" x14ac:dyDescent="0.2">
      <c r="A34" s="16" t="s">
        <v>204</v>
      </c>
      <c r="B34" s="4">
        <v>174100</v>
      </c>
      <c r="C34" s="4">
        <v>301300</v>
      </c>
      <c r="D34" s="4">
        <v>-127200</v>
      </c>
      <c r="E34" s="4">
        <v>-3019530000</v>
      </c>
      <c r="F34" s="4">
        <f t="shared" si="0"/>
        <v>78076404070</v>
      </c>
      <c r="R34" s="5">
        <v>1.7000000000000001E-2</v>
      </c>
      <c r="S34" s="4">
        <v>18437737</v>
      </c>
      <c r="T34" s="4">
        <f t="shared" si="2"/>
        <v>35429981.5</v>
      </c>
      <c r="U34" s="4">
        <f t="shared" si="3"/>
        <v>10003975</v>
      </c>
    </row>
    <row r="35" spans="1:21" x14ac:dyDescent="0.2">
      <c r="A35" s="16" t="s">
        <v>203</v>
      </c>
      <c r="B35" s="4">
        <v>157400</v>
      </c>
      <c r="C35" s="4">
        <v>383421</v>
      </c>
      <c r="D35" s="4">
        <v>-226021</v>
      </c>
      <c r="E35" s="4">
        <v>-5319820000</v>
      </c>
      <c r="F35" s="4">
        <f t="shared" si="0"/>
        <v>81095934070</v>
      </c>
      <c r="R35" s="5">
        <v>1.0800000000000001E-2</v>
      </c>
      <c r="S35" s="4">
        <v>28048313</v>
      </c>
      <c r="T35" s="4">
        <f t="shared" si="2"/>
        <v>26180690.5</v>
      </c>
      <c r="U35" s="4">
        <f t="shared" si="3"/>
        <v>10003975</v>
      </c>
    </row>
    <row r="36" spans="1:21" x14ac:dyDescent="0.2">
      <c r="A36" s="16" t="s">
        <v>202</v>
      </c>
      <c r="B36" s="4">
        <v>1200</v>
      </c>
      <c r="C36" s="4">
        <v>33308</v>
      </c>
      <c r="D36" s="4">
        <v>-32108</v>
      </c>
      <c r="E36" s="4">
        <v>-729070000</v>
      </c>
      <c r="F36" s="4">
        <f t="shared" si="0"/>
        <v>86415754070</v>
      </c>
      <c r="R36" s="5">
        <v>6.8900000000000003E-2</v>
      </c>
      <c r="S36" s="4">
        <v>40466382</v>
      </c>
      <c r="T36" s="4">
        <f t="shared" si="2"/>
        <v>15683942.5</v>
      </c>
      <c r="U36" s="4">
        <f t="shared" si="3"/>
        <v>9832339</v>
      </c>
    </row>
    <row r="37" spans="1:21" x14ac:dyDescent="0.2">
      <c r="A37" s="16" t="s">
        <v>201</v>
      </c>
      <c r="B37" s="4">
        <v>32400</v>
      </c>
      <c r="C37" s="4">
        <v>298000</v>
      </c>
      <c r="D37" s="4">
        <v>-265600</v>
      </c>
      <c r="E37" s="4">
        <v>-5710200000</v>
      </c>
      <c r="F37" s="4">
        <f t="shared" si="0"/>
        <v>87144824070</v>
      </c>
      <c r="R37" s="5">
        <v>1.3999999999999999E-2</v>
      </c>
      <c r="S37" s="4">
        <v>10003975</v>
      </c>
      <c r="T37" s="4">
        <f t="shared" si="2"/>
        <v>19777909</v>
      </c>
      <c r="U37" s="4">
        <f t="shared" si="3"/>
        <v>9832339</v>
      </c>
    </row>
    <row r="38" spans="1:21" x14ac:dyDescent="0.2">
      <c r="A38" s="16" t="s">
        <v>200</v>
      </c>
      <c r="B38" s="4">
        <v>67600</v>
      </c>
      <c r="C38" s="4">
        <v>518900</v>
      </c>
      <c r="D38" s="4">
        <v>-451300</v>
      </c>
      <c r="E38" s="4">
        <v>-9919970000</v>
      </c>
      <c r="F38" s="4">
        <f t="shared" si="0"/>
        <v>92855024070</v>
      </c>
      <c r="R38" s="5">
        <v>-1.8200000000000001E-2</v>
      </c>
      <c r="S38" s="4">
        <v>14998833</v>
      </c>
      <c r="T38" s="4">
        <f t="shared" si="2"/>
        <v>12802844</v>
      </c>
      <c r="U38" s="4">
        <f t="shared" si="3"/>
        <v>9832339</v>
      </c>
    </row>
    <row r="39" spans="1:21" x14ac:dyDescent="0.2">
      <c r="A39" s="16" t="s">
        <v>199</v>
      </c>
      <c r="B39" s="4">
        <v>180000</v>
      </c>
      <c r="C39" s="4">
        <v>285700</v>
      </c>
      <c r="D39" s="4">
        <v>-105700</v>
      </c>
      <c r="E39" s="4">
        <v>-2270070000</v>
      </c>
      <c r="F39" s="4">
        <f t="shared" si="0"/>
        <v>102774994070</v>
      </c>
      <c r="R39" s="5">
        <v>1.8700000000000001E-2</v>
      </c>
      <c r="S39" s="4">
        <v>12977962</v>
      </c>
      <c r="T39" s="4">
        <f t="shared" si="2"/>
        <v>17261882</v>
      </c>
      <c r="U39" s="4">
        <f t="shared" si="3"/>
        <v>9832339</v>
      </c>
    </row>
    <row r="40" spans="1:21" x14ac:dyDescent="0.2">
      <c r="A40" s="16" t="s">
        <v>198</v>
      </c>
      <c r="B40" s="4">
        <v>223300</v>
      </c>
      <c r="C40" s="4">
        <v>2000</v>
      </c>
      <c r="D40" s="4">
        <v>221300</v>
      </c>
      <c r="E40" s="4">
        <v>4684740000</v>
      </c>
      <c r="F40" s="4">
        <f t="shared" si="0"/>
        <v>105045064070</v>
      </c>
      <c r="R40" s="5">
        <v>1.4199999999999999E-2</v>
      </c>
      <c r="S40" s="4">
        <v>15728721</v>
      </c>
      <c r="T40" s="4">
        <f t="shared" si="2"/>
        <v>15834425</v>
      </c>
      <c r="U40" s="4">
        <f t="shared" si="3"/>
        <v>9832339</v>
      </c>
    </row>
    <row r="41" spans="1:21" x14ac:dyDescent="0.2">
      <c r="A41" s="16" t="s">
        <v>197</v>
      </c>
      <c r="B41" s="4">
        <v>28900</v>
      </c>
      <c r="C41" s="4">
        <v>1000</v>
      </c>
      <c r="D41" s="4">
        <v>27900</v>
      </c>
      <c r="E41" s="4">
        <v>599680000</v>
      </c>
      <c r="F41" s="4">
        <f t="shared" si="0"/>
        <v>100360324070</v>
      </c>
      <c r="R41" s="5">
        <v>-2.75E-2</v>
      </c>
      <c r="S41" s="4">
        <v>9832339</v>
      </c>
      <c r="T41" s="4">
        <f t="shared" si="2"/>
        <v>22576707.5</v>
      </c>
      <c r="U41" s="4">
        <f t="shared" si="3"/>
        <v>11894999</v>
      </c>
    </row>
    <row r="42" spans="1:21" x14ac:dyDescent="0.2">
      <c r="A42" s="16" t="s">
        <v>196</v>
      </c>
      <c r="B42" s="4">
        <v>42400</v>
      </c>
      <c r="C42" s="4">
        <v>272600</v>
      </c>
      <c r="D42" s="4">
        <v>-230200</v>
      </c>
      <c r="E42" s="4">
        <v>-4976960000</v>
      </c>
      <c r="F42" s="4">
        <f t="shared" si="0"/>
        <v>99760644070</v>
      </c>
      <c r="R42" s="5">
        <v>1.1699999999999999E-2</v>
      </c>
      <c r="S42" s="4">
        <v>24646262</v>
      </c>
      <c r="T42" s="4">
        <f t="shared" si="2"/>
        <v>31557078.5</v>
      </c>
      <c r="U42" s="4">
        <f t="shared" si="3"/>
        <v>11894999</v>
      </c>
    </row>
    <row r="43" spans="1:21" x14ac:dyDescent="0.2">
      <c r="A43" s="16" t="s">
        <v>195</v>
      </c>
      <c r="B43" s="4">
        <v>284000</v>
      </c>
      <c r="C43" s="4">
        <v>1208400</v>
      </c>
      <c r="D43" s="4">
        <v>-924400</v>
      </c>
      <c r="E43" s="4">
        <v>-21295960000</v>
      </c>
      <c r="F43" s="4">
        <f t="shared" si="0"/>
        <v>104737604070</v>
      </c>
      <c r="R43" s="5">
        <v>-6.9099999999999995E-2</v>
      </c>
      <c r="S43" s="4">
        <v>27256128</v>
      </c>
      <c r="T43" s="4">
        <f t="shared" si="2"/>
        <v>36535810.5</v>
      </c>
      <c r="U43" s="4">
        <f t="shared" si="3"/>
        <v>11894999</v>
      </c>
    </row>
    <row r="44" spans="1:21" x14ac:dyDescent="0.2">
      <c r="A44" s="16" t="s">
        <v>194</v>
      </c>
      <c r="B44" s="4">
        <v>2000</v>
      </c>
      <c r="C44" s="4">
        <v>475000</v>
      </c>
      <c r="D44" s="4">
        <v>-473000</v>
      </c>
      <c r="E44" s="4">
        <v>-10731370000</v>
      </c>
      <c r="F44" s="4">
        <f t="shared" si="0"/>
        <v>126033564070</v>
      </c>
      <c r="R44" s="5">
        <v>3.8199999999999998E-2</v>
      </c>
      <c r="S44" s="4">
        <v>42811650</v>
      </c>
      <c r="T44" s="4">
        <f t="shared" si="2"/>
        <v>19631060.5</v>
      </c>
      <c r="U44" s="4">
        <f t="shared" si="3"/>
        <v>11894999</v>
      </c>
    </row>
    <row r="45" spans="1:21" x14ac:dyDescent="0.2">
      <c r="A45" s="16" t="s">
        <v>193</v>
      </c>
      <c r="B45" s="4">
        <v>22200</v>
      </c>
      <c r="C45" s="4">
        <v>355900</v>
      </c>
      <c r="D45" s="4">
        <v>-333700</v>
      </c>
      <c r="E45" s="4">
        <v>-7350140000</v>
      </c>
      <c r="F45" s="4">
        <f t="shared" si="0"/>
        <v>136764934070</v>
      </c>
      <c r="R45" s="5">
        <v>1.83E-2</v>
      </c>
      <c r="S45" s="4">
        <v>11894999</v>
      </c>
      <c r="T45" s="4">
        <f t="shared" si="2"/>
        <v>15672174.5</v>
      </c>
      <c r="U45" s="4">
        <f t="shared" si="3"/>
        <v>12627726</v>
      </c>
    </row>
    <row r="46" spans="1:21" x14ac:dyDescent="0.2">
      <c r="A46" s="16" t="s">
        <v>192</v>
      </c>
      <c r="B46" s="4">
        <v>495900</v>
      </c>
      <c r="C46" s="4">
        <v>38900</v>
      </c>
      <c r="D46" s="4">
        <v>457000</v>
      </c>
      <c r="E46" s="4">
        <v>9806430000</v>
      </c>
      <c r="F46" s="4">
        <f t="shared" si="0"/>
        <v>144115074070</v>
      </c>
      <c r="R46" s="5">
        <v>1.3899999999999999E-2</v>
      </c>
      <c r="S46" s="4">
        <v>21363910</v>
      </c>
      <c r="T46" s="4">
        <f t="shared" si="2"/>
        <v>20057624.5</v>
      </c>
      <c r="U46" s="4">
        <f t="shared" si="3"/>
        <v>12627726</v>
      </c>
    </row>
    <row r="47" spans="1:21" x14ac:dyDescent="0.2">
      <c r="A47" s="16" t="s">
        <v>191</v>
      </c>
      <c r="B47" s="4">
        <v>13100</v>
      </c>
      <c r="C47" s="4">
        <v>441990</v>
      </c>
      <c r="D47" s="4">
        <v>-428890</v>
      </c>
      <c r="E47" s="4">
        <v>-9515700000</v>
      </c>
      <c r="F47" s="4">
        <f t="shared" si="0"/>
        <v>134308644070</v>
      </c>
      <c r="R47" s="5">
        <v>-3.5699999999999996E-2</v>
      </c>
      <c r="S47" s="4">
        <v>24556985</v>
      </c>
      <c r="T47" s="4">
        <f t="shared" si="2"/>
        <v>13627889.5</v>
      </c>
      <c r="U47" s="4">
        <f t="shared" si="3"/>
        <v>12627726</v>
      </c>
    </row>
    <row r="48" spans="1:21" x14ac:dyDescent="0.2">
      <c r="A48" s="16" t="s">
        <v>190</v>
      </c>
      <c r="B48" s="4">
        <v>567700</v>
      </c>
      <c r="C48" s="4">
        <v>458800</v>
      </c>
      <c r="D48" s="4">
        <v>108900</v>
      </c>
      <c r="E48" s="4">
        <v>2396430000</v>
      </c>
      <c r="F48" s="4">
        <f t="shared" si="0"/>
        <v>143824344070</v>
      </c>
      <c r="R48" s="5">
        <v>9.1000000000000004E-3</v>
      </c>
      <c r="S48" s="4">
        <v>12627726</v>
      </c>
      <c r="T48" s="4">
        <f t="shared" si="2"/>
        <v>16475054</v>
      </c>
      <c r="U48" s="4">
        <f t="shared" si="3"/>
        <v>18795043</v>
      </c>
    </row>
    <row r="49" spans="1:21" x14ac:dyDescent="0.2">
      <c r="A49" s="16" t="s">
        <v>189</v>
      </c>
      <c r="B49" s="4">
        <v>53300</v>
      </c>
      <c r="C49" s="4">
        <v>498500</v>
      </c>
      <c r="D49" s="4">
        <v>-445200</v>
      </c>
      <c r="E49" s="4">
        <v>-9980060000</v>
      </c>
      <c r="F49" s="4">
        <f t="shared" si="0"/>
        <v>141427914070</v>
      </c>
      <c r="R49" s="5">
        <v>2.3E-3</v>
      </c>
      <c r="S49" s="4">
        <v>18795043</v>
      </c>
      <c r="T49" s="4">
        <f t="shared" si="2"/>
        <v>16336466</v>
      </c>
      <c r="U49" s="4">
        <f t="shared" si="3"/>
        <v>20507153</v>
      </c>
    </row>
    <row r="50" spans="1:21" x14ac:dyDescent="0.2">
      <c r="A50" s="16" t="s">
        <v>188</v>
      </c>
      <c r="B50" s="4">
        <v>7100</v>
      </c>
      <c r="C50" s="4">
        <v>513700</v>
      </c>
      <c r="D50" s="4">
        <v>-506600</v>
      </c>
      <c r="E50" s="4">
        <v>-11264840000</v>
      </c>
      <c r="F50" s="4">
        <f t="shared" si="0"/>
        <v>151407974070</v>
      </c>
      <c r="R50" s="5">
        <v>6.8999999999999999E-3</v>
      </c>
      <c r="S50" s="4">
        <v>21836511</v>
      </c>
      <c r="T50" s="4">
        <f t="shared" si="2"/>
        <v>20778891</v>
      </c>
      <c r="U50" s="4">
        <f t="shared" si="3"/>
        <v>9980439</v>
      </c>
    </row>
    <row r="51" spans="1:21" x14ac:dyDescent="0.2">
      <c r="A51" s="16" t="s">
        <v>187</v>
      </c>
      <c r="B51" s="4">
        <v>611100</v>
      </c>
      <c r="C51" s="4">
        <v>113600</v>
      </c>
      <c r="D51" s="4">
        <v>497500</v>
      </c>
      <c r="E51" s="4">
        <v>10831180000</v>
      </c>
      <c r="F51" s="4">
        <f t="shared" si="0"/>
        <v>162672814070</v>
      </c>
      <c r="R51" s="5">
        <v>6.8999999999999999E-3</v>
      </c>
      <c r="S51" s="4">
        <v>20507153</v>
      </c>
      <c r="T51" s="4">
        <f t="shared" si="2"/>
        <v>22793533.5</v>
      </c>
      <c r="U51" s="4">
        <f t="shared" si="3"/>
        <v>9980439</v>
      </c>
    </row>
    <row r="52" spans="1:21" x14ac:dyDescent="0.2">
      <c r="A52" s="16" t="s">
        <v>186</v>
      </c>
      <c r="B52" s="4">
        <v>1336600</v>
      </c>
      <c r="C52" s="4">
        <v>1374023</v>
      </c>
      <c r="D52" s="4">
        <v>-37423</v>
      </c>
      <c r="E52" s="4">
        <v>-773280000</v>
      </c>
      <c r="F52" s="4">
        <f t="shared" si="0"/>
        <v>151841634070</v>
      </c>
      <c r="R52" s="5">
        <v>2.1099999999999997E-2</v>
      </c>
      <c r="S52" s="4">
        <v>35858029</v>
      </c>
      <c r="T52" s="4">
        <f t="shared" si="2"/>
        <v>19595411</v>
      </c>
      <c r="U52" s="4">
        <f t="shared" si="3"/>
        <v>9980439</v>
      </c>
    </row>
    <row r="53" spans="1:21" x14ac:dyDescent="0.2">
      <c r="A53" s="16" t="s">
        <v>185</v>
      </c>
      <c r="B53" s="4">
        <v>369700</v>
      </c>
      <c r="C53" s="4">
        <v>631118</v>
      </c>
      <c r="D53" s="4">
        <v>-261418</v>
      </c>
      <c r="E53" s="4">
        <v>-5630870000</v>
      </c>
      <c r="F53" s="4">
        <f t="shared" si="0"/>
        <v>152614914070</v>
      </c>
      <c r="R53" s="5">
        <v>2.4E-2</v>
      </c>
      <c r="S53" s="4">
        <v>30259971</v>
      </c>
      <c r="T53" s="4">
        <f t="shared" si="2"/>
        <v>29474817.5</v>
      </c>
      <c r="U53" s="4">
        <f t="shared" si="3"/>
        <v>9980439</v>
      </c>
    </row>
    <row r="54" spans="1:21" x14ac:dyDescent="0.2">
      <c r="A54" s="16" t="s">
        <v>184</v>
      </c>
      <c r="B54" s="4">
        <v>51600</v>
      </c>
      <c r="C54" s="4">
        <v>102565</v>
      </c>
      <c r="D54" s="4">
        <v>-50965</v>
      </c>
      <c r="E54" s="4">
        <v>-1015120000</v>
      </c>
      <c r="F54" s="4">
        <f t="shared" si="0"/>
        <v>158245784070</v>
      </c>
      <c r="R54" s="5">
        <v>6.9099999999999995E-2</v>
      </c>
      <c r="S54" s="4">
        <v>27367122</v>
      </c>
      <c r="T54" s="4">
        <f t="shared" si="2"/>
        <v>10704831.5</v>
      </c>
      <c r="U54" s="4">
        <f t="shared" si="3"/>
        <v>9980439</v>
      </c>
    </row>
    <row r="55" spans="1:21" x14ac:dyDescent="0.2">
      <c r="A55" s="16" t="s">
        <v>183</v>
      </c>
      <c r="B55" s="4">
        <v>109000</v>
      </c>
      <c r="C55" s="4">
        <v>373700</v>
      </c>
      <c r="D55" s="4">
        <v>-264700</v>
      </c>
      <c r="E55" s="4">
        <v>-5222310000</v>
      </c>
      <c r="F55" s="4">
        <f t="shared" si="0"/>
        <v>159260904070</v>
      </c>
      <c r="R55" s="5">
        <v>-1.5100000000000001E-2</v>
      </c>
      <c r="S55" s="4">
        <v>9980439</v>
      </c>
      <c r="T55" s="4">
        <f t="shared" si="2"/>
        <v>14780706.5</v>
      </c>
      <c r="U55" s="4">
        <f t="shared" si="3"/>
        <v>10836421</v>
      </c>
    </row>
    <row r="56" spans="1:21" x14ac:dyDescent="0.2">
      <c r="A56" s="16" t="s">
        <v>182</v>
      </c>
      <c r="B56" s="4">
        <v>306900</v>
      </c>
      <c r="C56" s="4">
        <v>365500</v>
      </c>
      <c r="D56" s="4">
        <v>-58600</v>
      </c>
      <c r="E56" s="4">
        <v>-1119070000</v>
      </c>
      <c r="F56" s="4">
        <f t="shared" si="0"/>
        <v>164483214070</v>
      </c>
      <c r="R56" s="5">
        <v>4.4800000000000006E-2</v>
      </c>
      <c r="S56" s="4">
        <v>15558264</v>
      </c>
      <c r="T56" s="4">
        <f t="shared" si="2"/>
        <v>13931716</v>
      </c>
      <c r="U56" s="4">
        <f t="shared" si="3"/>
        <v>9729038</v>
      </c>
    </row>
    <row r="57" spans="1:21" x14ac:dyDescent="0.2">
      <c r="A57" s="16" t="s">
        <v>181</v>
      </c>
      <c r="B57" s="4">
        <v>2099700</v>
      </c>
      <c r="C57" s="4">
        <v>641300</v>
      </c>
      <c r="D57" s="4">
        <v>1458400</v>
      </c>
      <c r="E57" s="4">
        <v>28161500000</v>
      </c>
      <c r="F57" s="4">
        <f t="shared" si="0"/>
        <v>165602284070</v>
      </c>
      <c r="R57" s="5">
        <v>-1.55E-2</v>
      </c>
      <c r="S57" s="4">
        <v>14628053</v>
      </c>
      <c r="T57" s="4">
        <f t="shared" si="2"/>
        <v>12984611</v>
      </c>
      <c r="U57" s="4">
        <f t="shared" si="3"/>
        <v>8930851</v>
      </c>
    </row>
    <row r="58" spans="1:21" x14ac:dyDescent="0.2">
      <c r="A58" s="16" t="s">
        <v>180</v>
      </c>
      <c r="B58" s="4">
        <v>1388800</v>
      </c>
      <c r="C58" s="4">
        <v>40700</v>
      </c>
      <c r="D58" s="4">
        <v>1348100</v>
      </c>
      <c r="E58" s="4">
        <v>25396580000</v>
      </c>
      <c r="F58" s="4">
        <f t="shared" si="0"/>
        <v>137440784070</v>
      </c>
      <c r="R58" s="5">
        <v>6.93E-2</v>
      </c>
      <c r="S58" s="4">
        <v>14155065</v>
      </c>
      <c r="T58" s="4">
        <f t="shared" si="2"/>
        <v>13281323.5</v>
      </c>
      <c r="U58" s="4">
        <f t="shared" si="3"/>
        <v>8930851</v>
      </c>
    </row>
    <row r="59" spans="1:21" x14ac:dyDescent="0.2">
      <c r="A59" s="16" t="s">
        <v>179</v>
      </c>
      <c r="B59" s="4">
        <v>925200</v>
      </c>
      <c r="C59" s="4">
        <v>52000</v>
      </c>
      <c r="D59" s="4">
        <v>873200</v>
      </c>
      <c r="E59" s="4">
        <v>15365060000</v>
      </c>
      <c r="F59" s="4">
        <f t="shared" si="0"/>
        <v>112044204070</v>
      </c>
      <c r="R59" s="5">
        <v>4.3400000000000001E-2</v>
      </c>
      <c r="S59" s="4">
        <v>10836421</v>
      </c>
      <c r="T59" s="4">
        <f t="shared" si="2"/>
        <v>22271894.5</v>
      </c>
      <c r="U59" s="4">
        <f t="shared" si="3"/>
        <v>8930851</v>
      </c>
    </row>
    <row r="60" spans="1:21" x14ac:dyDescent="0.2">
      <c r="A60" s="16" t="s">
        <v>178</v>
      </c>
      <c r="B60" s="4">
        <v>915860</v>
      </c>
      <c r="C60" s="4">
        <v>35300</v>
      </c>
      <c r="D60" s="4">
        <v>880560</v>
      </c>
      <c r="E60" s="4">
        <v>15578070000</v>
      </c>
      <c r="F60" s="4">
        <f t="shared" si="0"/>
        <v>96679144070</v>
      </c>
      <c r="R60" s="5">
        <v>-6.7299999999999999E-2</v>
      </c>
      <c r="S60" s="4">
        <v>21050629</v>
      </c>
      <c r="T60" s="4">
        <f t="shared" si="2"/>
        <v>12418097</v>
      </c>
      <c r="U60" s="4">
        <f t="shared" si="3"/>
        <v>8930851</v>
      </c>
    </row>
    <row r="61" spans="1:21" x14ac:dyDescent="0.2">
      <c r="A61" s="16" t="s">
        <v>177</v>
      </c>
      <c r="B61" s="4">
        <v>260000</v>
      </c>
      <c r="C61" s="4">
        <v>0</v>
      </c>
      <c r="D61" s="4">
        <v>260000</v>
      </c>
      <c r="E61" s="4">
        <v>4902540000</v>
      </c>
      <c r="F61" s="4">
        <f t="shared" si="0"/>
        <v>81101074070</v>
      </c>
      <c r="R61" s="5">
        <v>-6.7799999999999999E-2</v>
      </c>
      <c r="S61" s="4">
        <v>9729038</v>
      </c>
      <c r="T61" s="4">
        <f t="shared" si="2"/>
        <v>14843744.5</v>
      </c>
      <c r="U61" s="4">
        <f t="shared" si="3"/>
        <v>8930851</v>
      </c>
    </row>
    <row r="62" spans="1:21" x14ac:dyDescent="0.2">
      <c r="A62" s="16" t="s">
        <v>176</v>
      </c>
      <c r="B62" s="4">
        <v>80900</v>
      </c>
      <c r="C62" s="4">
        <v>161500</v>
      </c>
      <c r="D62" s="4">
        <v>-80600</v>
      </c>
      <c r="E62" s="4">
        <v>-1570035930</v>
      </c>
      <c r="F62" s="4">
        <f t="shared" si="0"/>
        <v>76198534070</v>
      </c>
      <c r="R62" s="5">
        <v>2.58E-2</v>
      </c>
      <c r="S62" s="4">
        <v>8930851</v>
      </c>
      <c r="T62" s="4">
        <f t="shared" si="2"/>
        <v>23133626.5</v>
      </c>
      <c r="U62" s="4">
        <f t="shared" si="3"/>
        <v>11429224</v>
      </c>
    </row>
    <row r="63" spans="1:21" x14ac:dyDescent="0.2">
      <c r="A63" s="16" t="s">
        <v>175</v>
      </c>
      <c r="B63" s="4">
        <v>67100</v>
      </c>
      <c r="C63" s="4">
        <v>420200</v>
      </c>
      <c r="D63" s="4">
        <v>-353100</v>
      </c>
      <c r="E63" s="4">
        <v>-6910410000</v>
      </c>
      <c r="F63" s="4">
        <f t="shared" si="0"/>
        <v>77768570000</v>
      </c>
      <c r="R63" s="5">
        <v>-6.9500000000000006E-2</v>
      </c>
      <c r="S63" s="4">
        <v>31582513</v>
      </c>
      <c r="T63" s="4">
        <f t="shared" si="2"/>
        <v>12770361.5</v>
      </c>
      <c r="U63" s="4">
        <f t="shared" si="3"/>
        <v>11429224</v>
      </c>
    </row>
    <row r="64" spans="1:21" x14ac:dyDescent="0.2">
      <c r="A64" s="16" t="s">
        <v>174</v>
      </c>
      <c r="B64" s="4">
        <v>158400</v>
      </c>
      <c r="C64" s="4">
        <v>193800</v>
      </c>
      <c r="D64" s="4">
        <v>-35400</v>
      </c>
      <c r="E64" s="4">
        <v>-769070000</v>
      </c>
      <c r="F64" s="4">
        <f t="shared" ref="F64:F79" si="4">E64+F65</f>
        <v>84678980000</v>
      </c>
      <c r="R64" s="5">
        <v>-2.7900000000000001E-2</v>
      </c>
      <c r="S64" s="4">
        <v>11429224</v>
      </c>
      <c r="T64" s="4">
        <f t="shared" si="2"/>
        <v>15889619</v>
      </c>
      <c r="U64" s="4">
        <f t="shared" si="3"/>
        <v>11814157</v>
      </c>
    </row>
    <row r="65" spans="1:21" x14ac:dyDescent="0.2">
      <c r="A65" s="16" t="s">
        <v>173</v>
      </c>
      <c r="B65" s="4">
        <v>710000</v>
      </c>
      <c r="C65" s="4">
        <v>227155</v>
      </c>
      <c r="D65" s="4">
        <v>482845</v>
      </c>
      <c r="E65" s="4">
        <v>10058940000</v>
      </c>
      <c r="F65" s="4">
        <f t="shared" si="4"/>
        <v>85448050000</v>
      </c>
      <c r="R65" s="5">
        <v>3.8800000000000001E-2</v>
      </c>
      <c r="S65" s="4">
        <v>14003149</v>
      </c>
      <c r="T65" s="4">
        <f t="shared" si="2"/>
        <v>15350848</v>
      </c>
      <c r="U65" s="4">
        <f t="shared" si="3"/>
        <v>11814157</v>
      </c>
    </row>
    <row r="66" spans="1:21" x14ac:dyDescent="0.2">
      <c r="A66" s="16" t="s">
        <v>172</v>
      </c>
      <c r="B66" s="4">
        <v>478100</v>
      </c>
      <c r="C66" s="4">
        <v>786600</v>
      </c>
      <c r="D66" s="4">
        <v>-308500</v>
      </c>
      <c r="E66" s="4">
        <v>-6342190000</v>
      </c>
      <c r="F66" s="4">
        <f t="shared" si="4"/>
        <v>75389110000</v>
      </c>
      <c r="R66" s="5">
        <v>-1.43E-2</v>
      </c>
      <c r="S66" s="4">
        <v>13235379</v>
      </c>
      <c r="T66" s="4">
        <f t="shared" si="2"/>
        <v>12020805.5</v>
      </c>
      <c r="U66" s="4">
        <f t="shared" si="3"/>
        <v>11814157</v>
      </c>
    </row>
    <row r="67" spans="1:21" x14ac:dyDescent="0.2">
      <c r="A67" s="16" t="s">
        <v>171</v>
      </c>
      <c r="B67" s="4">
        <v>103000</v>
      </c>
      <c r="C67" s="4">
        <v>114800</v>
      </c>
      <c r="D67" s="4">
        <v>-11800</v>
      </c>
      <c r="E67" s="4">
        <v>-199340000</v>
      </c>
      <c r="F67" s="4">
        <f t="shared" si="4"/>
        <v>81731300000</v>
      </c>
      <c r="R67" s="5">
        <v>5.28E-2</v>
      </c>
      <c r="S67" s="4">
        <v>11814157</v>
      </c>
      <c r="T67" s="4">
        <f t="shared" si="2"/>
        <v>13400851.5</v>
      </c>
      <c r="U67" s="4">
        <f t="shared" si="3"/>
        <v>14684740</v>
      </c>
    </row>
    <row r="68" spans="1:21" x14ac:dyDescent="0.2">
      <c r="A68" s="16" t="s">
        <v>170</v>
      </c>
      <c r="B68" s="4">
        <v>125200</v>
      </c>
      <c r="C68" s="4">
        <v>245900</v>
      </c>
      <c r="D68" s="4">
        <v>-120700</v>
      </c>
      <c r="E68" s="4">
        <v>-2426450000</v>
      </c>
      <c r="F68" s="4">
        <f t="shared" si="4"/>
        <v>81930640000</v>
      </c>
      <c r="R68" s="5">
        <v>-2.92E-2</v>
      </c>
      <c r="S68" s="4">
        <v>15726226</v>
      </c>
      <c r="T68" s="4">
        <f t="shared" si="2"/>
        <v>19151255.5</v>
      </c>
      <c r="U68" s="4">
        <f t="shared" si="3"/>
        <v>14111499</v>
      </c>
    </row>
    <row r="69" spans="1:21" x14ac:dyDescent="0.2">
      <c r="A69" s="16" t="s">
        <v>169</v>
      </c>
      <c r="B69" s="4">
        <v>2117900</v>
      </c>
      <c r="C69" s="4">
        <v>169796</v>
      </c>
      <c r="D69" s="4">
        <v>1948104</v>
      </c>
      <c r="E69" s="4">
        <v>39970510000</v>
      </c>
      <c r="F69" s="4">
        <f t="shared" si="4"/>
        <v>84357090000</v>
      </c>
      <c r="R69" s="5">
        <v>1.49E-2</v>
      </c>
      <c r="S69" s="4">
        <v>23493160</v>
      </c>
      <c r="T69" s="4">
        <f t="shared" si="2"/>
        <v>17664617.5</v>
      </c>
      <c r="U69" s="4">
        <f t="shared" si="3"/>
        <v>14111499</v>
      </c>
    </row>
    <row r="70" spans="1:21" x14ac:dyDescent="0.2">
      <c r="A70" s="16" t="s">
        <v>168</v>
      </c>
      <c r="B70" s="4">
        <v>653000</v>
      </c>
      <c r="C70" s="4">
        <v>250700</v>
      </c>
      <c r="D70" s="4">
        <v>402300</v>
      </c>
      <c r="E70" s="4">
        <v>8563820000</v>
      </c>
      <c r="F70" s="4">
        <f t="shared" si="4"/>
        <v>44386580000</v>
      </c>
      <c r="R70" s="5">
        <v>-6.9099999999999995E-2</v>
      </c>
      <c r="S70" s="4">
        <v>15107156</v>
      </c>
      <c r="T70" s="4">
        <f t="shared" si="2"/>
        <v>22746117</v>
      </c>
      <c r="U70" s="4">
        <f t="shared" si="3"/>
        <v>14111499</v>
      </c>
    </row>
    <row r="71" spans="1:21" x14ac:dyDescent="0.2">
      <c r="A71" s="16" t="s">
        <v>167</v>
      </c>
      <c r="B71" s="4">
        <v>45100</v>
      </c>
      <c r="C71" s="4">
        <v>387200</v>
      </c>
      <c r="D71" s="4">
        <v>-342100</v>
      </c>
      <c r="E71" s="4">
        <v>-7512280000</v>
      </c>
      <c r="F71" s="4">
        <f t="shared" si="4"/>
        <v>35822760000</v>
      </c>
      <c r="R71" s="5">
        <v>9.3999999999999986E-3</v>
      </c>
      <c r="S71" s="4">
        <v>20756638</v>
      </c>
      <c r="T71" s="4">
        <f>AVERAGE(S72,S81)</f>
        <v>12635007.5</v>
      </c>
      <c r="U71" s="4">
        <f t="shared" si="3"/>
        <v>12227454</v>
      </c>
    </row>
    <row r="72" spans="1:21" x14ac:dyDescent="0.2">
      <c r="A72" s="16" t="s">
        <v>166</v>
      </c>
      <c r="B72" s="4">
        <v>483700</v>
      </c>
      <c r="C72" s="4">
        <v>45600</v>
      </c>
      <c r="D72" s="4">
        <v>438100</v>
      </c>
      <c r="E72" s="4">
        <v>9335410000</v>
      </c>
      <c r="F72" s="4">
        <f t="shared" si="4"/>
        <v>43335040000</v>
      </c>
      <c r="R72" s="5">
        <v>4.6999999999999993E-3</v>
      </c>
      <c r="S72" s="4">
        <v>14684740</v>
      </c>
      <c r="U72" s="4">
        <f t="shared" si="3"/>
        <v>11075477</v>
      </c>
    </row>
    <row r="73" spans="1:21" x14ac:dyDescent="0.2">
      <c r="A73" s="16" t="s">
        <v>165</v>
      </c>
      <c r="B73" s="4">
        <v>105600</v>
      </c>
      <c r="C73" s="4">
        <v>421900</v>
      </c>
      <c r="D73" s="4">
        <v>-316300</v>
      </c>
      <c r="E73" s="4">
        <v>-6841150000</v>
      </c>
      <c r="F73" s="4">
        <f t="shared" si="4"/>
        <v>33999630000</v>
      </c>
      <c r="R73" s="5">
        <v>-6.8999999999999999E-3</v>
      </c>
      <c r="S73" s="4">
        <v>14111499</v>
      </c>
      <c r="U73" s="4">
        <f t="shared" ref="U73:U75" si="5">MIN(S74:S78)</f>
        <v>11075477</v>
      </c>
    </row>
    <row r="74" spans="1:21" x14ac:dyDescent="0.2">
      <c r="A74" s="16" t="s">
        <v>164</v>
      </c>
      <c r="B74" s="4">
        <v>698700</v>
      </c>
      <c r="C74" s="4">
        <v>12000</v>
      </c>
      <c r="D74" s="4">
        <v>686700</v>
      </c>
      <c r="E74" s="4">
        <v>14377570000</v>
      </c>
      <c r="F74" s="4">
        <f t="shared" si="4"/>
        <v>40840780000</v>
      </c>
      <c r="R74" s="5">
        <v>4.1100000000000005E-2</v>
      </c>
      <c r="S74" s="4">
        <v>17776089</v>
      </c>
      <c r="U74" s="4">
        <f t="shared" si="5"/>
        <v>11075477</v>
      </c>
    </row>
    <row r="75" spans="1:21" x14ac:dyDescent="0.2">
      <c r="A75" s="16" t="s">
        <v>163</v>
      </c>
      <c r="B75" s="4">
        <v>379600</v>
      </c>
      <c r="C75" s="4">
        <v>52700</v>
      </c>
      <c r="D75" s="4">
        <v>326900</v>
      </c>
      <c r="E75" s="4">
        <v>6857170000</v>
      </c>
      <c r="F75" s="4">
        <f t="shared" si="4"/>
        <v>26463210000</v>
      </c>
      <c r="R75" s="5">
        <v>1.23E-2</v>
      </c>
      <c r="S75" s="4">
        <v>17466317</v>
      </c>
      <c r="U75" s="4">
        <f t="shared" si="5"/>
        <v>11075477</v>
      </c>
    </row>
    <row r="76" spans="1:21" x14ac:dyDescent="0.2">
      <c r="A76" s="16" t="s">
        <v>162</v>
      </c>
      <c r="B76" s="4">
        <v>17800</v>
      </c>
      <c r="C76" s="4">
        <v>742400</v>
      </c>
      <c r="D76" s="4">
        <v>-724600</v>
      </c>
      <c r="E76" s="4">
        <v>-14749690000</v>
      </c>
      <c r="F76" s="4">
        <f t="shared" si="4"/>
        <v>19606040000</v>
      </c>
      <c r="R76" s="5">
        <v>5.0000000000000001E-3</v>
      </c>
      <c r="S76" s="4">
        <v>12227454</v>
      </c>
      <c r="U76" s="4">
        <f>MIN(S77:S81)</f>
        <v>10585275</v>
      </c>
    </row>
    <row r="77" spans="1:21" x14ac:dyDescent="0.2">
      <c r="A77" s="16" t="s">
        <v>161</v>
      </c>
      <c r="B77" s="4">
        <v>321300</v>
      </c>
      <c r="C77" s="4">
        <v>49800</v>
      </c>
      <c r="D77" s="4">
        <v>271500</v>
      </c>
      <c r="E77" s="4">
        <v>5458180000</v>
      </c>
      <c r="F77" s="4">
        <f t="shared" si="4"/>
        <v>34355730000</v>
      </c>
      <c r="R77" s="5">
        <v>2.7799999999999998E-2</v>
      </c>
      <c r="S77" s="4">
        <v>11075477</v>
      </c>
    </row>
    <row r="78" spans="1:21" x14ac:dyDescent="0.2">
      <c r="A78" s="16" t="s">
        <v>160</v>
      </c>
      <c r="B78" s="4">
        <v>58000</v>
      </c>
      <c r="C78" s="4">
        <v>234000</v>
      </c>
      <c r="D78" s="4">
        <v>-176000</v>
      </c>
      <c r="E78" s="4">
        <v>-3519140000</v>
      </c>
      <c r="F78" s="4">
        <f t="shared" si="4"/>
        <v>28897550000</v>
      </c>
      <c r="R78" s="5">
        <v>5.1000000000000004E-3</v>
      </c>
      <c r="S78" s="4">
        <v>14809351</v>
      </c>
    </row>
    <row r="79" spans="1:21" x14ac:dyDescent="0.2">
      <c r="A79" s="16" t="s">
        <v>159</v>
      </c>
      <c r="B79" s="4">
        <v>1007000</v>
      </c>
      <c r="C79" s="4">
        <v>20400</v>
      </c>
      <c r="D79" s="4">
        <v>986600</v>
      </c>
      <c r="E79" s="4">
        <v>19282070000</v>
      </c>
      <c r="F79" s="4">
        <f t="shared" si="4"/>
        <v>32416690000</v>
      </c>
      <c r="R79" s="5">
        <v>2.6099999999999998E-2</v>
      </c>
      <c r="S79" s="4">
        <v>20222079</v>
      </c>
    </row>
    <row r="80" spans="1:21" x14ac:dyDescent="0.2">
      <c r="A80" s="16" t="s">
        <v>158</v>
      </c>
      <c r="B80" s="4">
        <v>665470</v>
      </c>
      <c r="C80" s="4">
        <v>217800</v>
      </c>
      <c r="D80" s="4">
        <v>447670</v>
      </c>
      <c r="E80" s="4">
        <v>8583090000</v>
      </c>
      <c r="F80" s="4">
        <f>E80+F81</f>
        <v>13134620000</v>
      </c>
      <c r="R80" s="5">
        <v>-6.7900000000000002E-2</v>
      </c>
      <c r="S80" s="4">
        <v>24735596</v>
      </c>
    </row>
    <row r="81" spans="1:22" x14ac:dyDescent="0.2">
      <c r="A81" s="16" t="s">
        <v>157</v>
      </c>
      <c r="B81" s="4">
        <v>1001200</v>
      </c>
      <c r="C81" s="4">
        <v>783808</v>
      </c>
      <c r="D81" s="4">
        <v>217392</v>
      </c>
      <c r="E81" s="4">
        <v>4551530000</v>
      </c>
      <c r="F81" s="4">
        <f>E81</f>
        <v>4551530000</v>
      </c>
      <c r="R81" s="5">
        <v>-9.5999999999999992E-3</v>
      </c>
      <c r="S81" s="4">
        <v>10585275</v>
      </c>
    </row>
    <row r="82" spans="1:22" x14ac:dyDescent="0.2">
      <c r="A82" s="2"/>
      <c r="B82" s="4"/>
      <c r="C82" s="4"/>
      <c r="D82" s="4"/>
      <c r="E82" s="4"/>
      <c r="F82" s="4">
        <f t="shared" ref="F82:F137" si="6">E82+F83</f>
        <v>0</v>
      </c>
      <c r="G82" s="4"/>
      <c r="H82" s="4"/>
      <c r="I82" s="4"/>
      <c r="J82" s="4"/>
      <c r="K82" s="4"/>
      <c r="L82" s="4"/>
      <c r="M82" s="4"/>
      <c r="N82" s="4"/>
      <c r="O82" s="4"/>
      <c r="P82" s="4"/>
      <c r="Q82" s="4"/>
      <c r="R82" s="4"/>
      <c r="S82" s="4"/>
      <c r="T82" s="5"/>
      <c r="U82" s="5"/>
      <c r="V82" s="5"/>
    </row>
    <row r="83" spans="1:22" x14ac:dyDescent="0.2">
      <c r="A83" s="2"/>
      <c r="B83" s="4"/>
      <c r="C83" s="4"/>
      <c r="D83" s="4"/>
      <c r="E83" s="4"/>
      <c r="F83" s="4">
        <f t="shared" si="6"/>
        <v>0</v>
      </c>
      <c r="G83" s="4"/>
      <c r="H83" s="4"/>
      <c r="I83" s="4"/>
      <c r="J83" s="4"/>
      <c r="K83" s="4"/>
      <c r="L83" s="4"/>
      <c r="M83" s="4"/>
      <c r="N83" s="4"/>
      <c r="O83" s="4"/>
      <c r="P83" s="4"/>
      <c r="Q83" s="4"/>
      <c r="R83" s="4"/>
      <c r="S83" s="4"/>
      <c r="T83" s="5"/>
      <c r="U83" s="5"/>
      <c r="V83" s="5"/>
    </row>
    <row r="84" spans="1:22" x14ac:dyDescent="0.2">
      <c r="A84" s="2"/>
      <c r="B84" s="4"/>
      <c r="C84" s="4"/>
      <c r="D84" s="4"/>
      <c r="E84" s="4"/>
      <c r="F84" s="4">
        <f t="shared" si="6"/>
        <v>0</v>
      </c>
      <c r="G84" s="4"/>
      <c r="H84" s="4"/>
      <c r="I84" s="4"/>
      <c r="J84" s="4"/>
      <c r="K84" s="4"/>
      <c r="L84" s="4"/>
      <c r="M84" s="4"/>
      <c r="N84" s="4"/>
      <c r="O84" s="4"/>
      <c r="P84" s="4"/>
      <c r="Q84" s="4"/>
      <c r="R84" s="4"/>
      <c r="S84" s="4"/>
      <c r="T84" s="5"/>
      <c r="U84" s="5"/>
      <c r="V84" s="5"/>
    </row>
    <row r="85" spans="1:22" x14ac:dyDescent="0.2">
      <c r="A85" s="2"/>
      <c r="B85" s="4"/>
      <c r="C85" s="4"/>
      <c r="D85" s="4"/>
      <c r="E85" s="4"/>
      <c r="F85" s="4">
        <f t="shared" si="6"/>
        <v>0</v>
      </c>
      <c r="G85" s="4"/>
      <c r="H85" s="4"/>
      <c r="I85" s="4"/>
      <c r="J85" s="4"/>
      <c r="K85" s="4"/>
      <c r="L85" s="4"/>
      <c r="M85" s="4"/>
      <c r="N85" s="4"/>
      <c r="O85" s="4"/>
      <c r="P85" s="4"/>
      <c r="Q85" s="4"/>
      <c r="R85" s="4"/>
      <c r="S85" s="4"/>
      <c r="T85" s="5"/>
      <c r="U85" s="5"/>
      <c r="V85" s="5"/>
    </row>
    <row r="86" spans="1:22" x14ac:dyDescent="0.2">
      <c r="A86" s="2"/>
      <c r="B86" s="4"/>
      <c r="C86" s="4"/>
      <c r="D86" s="4"/>
      <c r="E86" s="4"/>
      <c r="F86" s="4">
        <f t="shared" si="6"/>
        <v>0</v>
      </c>
      <c r="G86" s="4"/>
      <c r="H86" s="4"/>
      <c r="I86" s="4"/>
      <c r="J86" s="4"/>
      <c r="K86" s="4"/>
      <c r="L86" s="4"/>
      <c r="M86" s="4"/>
      <c r="N86" s="4"/>
      <c r="O86" s="4"/>
      <c r="P86" s="4"/>
      <c r="Q86" s="4"/>
      <c r="R86" s="4"/>
      <c r="S86" s="4"/>
      <c r="T86" s="5"/>
      <c r="U86" s="5"/>
      <c r="V86" s="5"/>
    </row>
    <row r="87" spans="1:22" x14ac:dyDescent="0.2">
      <c r="A87" s="2"/>
      <c r="B87" s="4"/>
      <c r="C87" s="4"/>
      <c r="D87" s="4"/>
      <c r="E87" s="4"/>
      <c r="F87" s="4">
        <f t="shared" si="6"/>
        <v>0</v>
      </c>
      <c r="G87" s="4"/>
      <c r="H87" s="4"/>
      <c r="I87" s="4"/>
      <c r="J87" s="4"/>
      <c r="K87" s="4"/>
      <c r="L87" s="4"/>
      <c r="M87" s="4"/>
      <c r="N87" s="4"/>
      <c r="O87" s="4"/>
      <c r="P87" s="4"/>
      <c r="Q87" s="4"/>
      <c r="R87" s="4"/>
      <c r="S87" s="4"/>
      <c r="T87" s="5"/>
      <c r="U87" s="5"/>
      <c r="V87" s="5"/>
    </row>
    <row r="88" spans="1:22" x14ac:dyDescent="0.2">
      <c r="A88" s="2"/>
      <c r="B88" s="4"/>
      <c r="C88" s="4"/>
      <c r="D88" s="4"/>
      <c r="E88" s="4"/>
      <c r="F88" s="4">
        <f t="shared" si="6"/>
        <v>0</v>
      </c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5"/>
      <c r="U88" s="5"/>
      <c r="V88" s="5"/>
    </row>
    <row r="89" spans="1:22" x14ac:dyDescent="0.2">
      <c r="A89" s="2"/>
      <c r="B89" s="4"/>
      <c r="C89" s="4"/>
      <c r="D89" s="4"/>
      <c r="E89" s="4"/>
      <c r="F89" s="4">
        <f t="shared" si="6"/>
        <v>0</v>
      </c>
      <c r="G89" s="4"/>
      <c r="H89" s="4"/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  <c r="T89" s="5"/>
      <c r="U89" s="5"/>
      <c r="V89" s="5"/>
    </row>
    <row r="90" spans="1:22" x14ac:dyDescent="0.2">
      <c r="A90" s="2"/>
      <c r="B90" s="4"/>
      <c r="C90" s="4"/>
      <c r="D90" s="4"/>
      <c r="E90" s="4"/>
      <c r="F90" s="4">
        <f t="shared" si="6"/>
        <v>0</v>
      </c>
      <c r="G90" s="4"/>
      <c r="H90" s="4"/>
      <c r="I90" s="4"/>
      <c r="J90" s="4"/>
      <c r="K90" s="4"/>
      <c r="L90" s="4"/>
      <c r="M90" s="4"/>
      <c r="N90" s="4"/>
      <c r="O90" s="4"/>
      <c r="P90" s="4"/>
      <c r="Q90" s="4"/>
      <c r="R90" s="4"/>
      <c r="S90" s="4"/>
      <c r="T90" s="5"/>
      <c r="U90" s="5"/>
      <c r="V90" s="5"/>
    </row>
    <row r="91" spans="1:22" x14ac:dyDescent="0.2">
      <c r="A91" s="2"/>
      <c r="B91" s="4"/>
      <c r="C91" s="4"/>
      <c r="D91" s="4"/>
      <c r="E91" s="4"/>
      <c r="F91" s="4">
        <f t="shared" si="6"/>
        <v>0</v>
      </c>
      <c r="G91" s="4"/>
      <c r="H91" s="4"/>
      <c r="I91" s="4"/>
      <c r="J91" s="4"/>
      <c r="K91" s="4"/>
      <c r="L91" s="4"/>
      <c r="M91" s="4"/>
      <c r="N91" s="4"/>
      <c r="O91" s="4"/>
      <c r="P91" s="4"/>
      <c r="Q91" s="4"/>
      <c r="R91" s="4"/>
      <c r="S91" s="4"/>
      <c r="T91" s="5"/>
      <c r="U91" s="5"/>
      <c r="V91" s="5"/>
    </row>
    <row r="92" spans="1:22" x14ac:dyDescent="0.2">
      <c r="A92" s="6"/>
      <c r="B92" s="4"/>
      <c r="C92" s="4"/>
      <c r="D92" s="4"/>
      <c r="E92" s="4"/>
      <c r="F92" s="4">
        <f t="shared" si="6"/>
        <v>0</v>
      </c>
      <c r="G92" s="4"/>
      <c r="H92" s="4"/>
      <c r="I92" s="4"/>
      <c r="J92" s="4"/>
      <c r="K92" s="4"/>
      <c r="L92" s="4"/>
      <c r="M92" s="4"/>
      <c r="N92" s="4"/>
      <c r="O92" s="4"/>
      <c r="P92" s="4"/>
      <c r="Q92" s="4"/>
      <c r="R92" s="4"/>
      <c r="S92" s="4"/>
      <c r="T92" s="5"/>
      <c r="U92" s="5"/>
      <c r="V92" s="5"/>
    </row>
    <row r="93" spans="1:22" x14ac:dyDescent="0.2">
      <c r="A93" s="6"/>
      <c r="B93" s="4"/>
      <c r="C93" s="4"/>
      <c r="D93" s="4"/>
      <c r="E93" s="4"/>
      <c r="F93" s="4">
        <f t="shared" si="6"/>
        <v>0</v>
      </c>
      <c r="G93" s="4"/>
      <c r="H93" s="4"/>
      <c r="I93" s="4"/>
      <c r="J93" s="4"/>
      <c r="K93" s="4"/>
      <c r="L93" s="4"/>
      <c r="M93" s="4"/>
      <c r="N93" s="4"/>
      <c r="O93" s="4"/>
      <c r="P93" s="4"/>
      <c r="Q93" s="4"/>
      <c r="R93" s="4"/>
      <c r="S93" s="4"/>
      <c r="T93" s="5"/>
      <c r="U93" s="5"/>
      <c r="V93" s="5"/>
    </row>
    <row r="94" spans="1:22" x14ac:dyDescent="0.2">
      <c r="A94" s="6"/>
      <c r="B94" s="4"/>
      <c r="C94" s="4"/>
      <c r="D94" s="4"/>
      <c r="E94" s="4"/>
      <c r="F94" s="4">
        <f t="shared" si="6"/>
        <v>0</v>
      </c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5"/>
      <c r="U94" s="5"/>
      <c r="V94" s="5"/>
    </row>
    <row r="95" spans="1:22" x14ac:dyDescent="0.2">
      <c r="A95" s="6"/>
      <c r="B95" s="4"/>
      <c r="C95" s="4"/>
      <c r="D95" s="4"/>
      <c r="E95" s="4"/>
      <c r="F95" s="4">
        <f t="shared" si="6"/>
        <v>0</v>
      </c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5"/>
      <c r="U95" s="5"/>
      <c r="V95" s="5"/>
    </row>
    <row r="96" spans="1:22" x14ac:dyDescent="0.2">
      <c r="A96" s="6"/>
      <c r="B96" s="4"/>
      <c r="C96" s="4"/>
      <c r="D96" s="4"/>
      <c r="E96" s="4"/>
      <c r="F96" s="4">
        <f t="shared" si="6"/>
        <v>0</v>
      </c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5"/>
      <c r="U96" s="5"/>
      <c r="V96" s="5"/>
    </row>
    <row r="97" spans="1:22" x14ac:dyDescent="0.2">
      <c r="A97" s="6"/>
      <c r="B97" s="4"/>
      <c r="C97" s="4"/>
      <c r="D97" s="4"/>
      <c r="E97" s="4"/>
      <c r="F97" s="4">
        <f t="shared" si="6"/>
        <v>0</v>
      </c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5"/>
      <c r="U97" s="5"/>
      <c r="V97" s="5"/>
    </row>
    <row r="98" spans="1:22" x14ac:dyDescent="0.2">
      <c r="A98" s="6"/>
      <c r="B98" s="4"/>
      <c r="C98" s="4"/>
      <c r="D98" s="4"/>
      <c r="E98" s="4"/>
      <c r="F98" s="4">
        <f t="shared" si="6"/>
        <v>0</v>
      </c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5"/>
      <c r="U98" s="5"/>
      <c r="V98" s="5"/>
    </row>
    <row r="99" spans="1:22" x14ac:dyDescent="0.2">
      <c r="A99" s="6"/>
      <c r="B99" s="4"/>
      <c r="C99" s="4"/>
      <c r="D99" s="4"/>
      <c r="E99" s="4"/>
      <c r="F99" s="4">
        <f t="shared" si="6"/>
        <v>0</v>
      </c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5"/>
      <c r="U99" s="5"/>
      <c r="V99" s="5"/>
    </row>
    <row r="100" spans="1:22" x14ac:dyDescent="0.2">
      <c r="A100" s="6"/>
      <c r="B100" s="4"/>
      <c r="C100" s="4"/>
      <c r="D100" s="4"/>
      <c r="E100" s="4"/>
      <c r="F100" s="4">
        <f t="shared" si="6"/>
        <v>0</v>
      </c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5"/>
      <c r="U100" s="5"/>
      <c r="V100" s="5"/>
    </row>
    <row r="101" spans="1:22" x14ac:dyDescent="0.2">
      <c r="A101" s="6"/>
      <c r="B101" s="4"/>
      <c r="C101" s="4"/>
      <c r="D101" s="4"/>
      <c r="E101" s="4"/>
      <c r="F101" s="4">
        <f t="shared" si="6"/>
        <v>0</v>
      </c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5"/>
      <c r="U101" s="5"/>
      <c r="V101" s="5"/>
    </row>
    <row r="102" spans="1:22" x14ac:dyDescent="0.2">
      <c r="A102" s="2"/>
      <c r="B102" s="4"/>
      <c r="C102" s="4"/>
      <c r="D102" s="4"/>
      <c r="E102" s="4"/>
      <c r="F102" s="4">
        <f t="shared" si="6"/>
        <v>0</v>
      </c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5"/>
      <c r="U102" s="5"/>
      <c r="V102" s="5"/>
    </row>
    <row r="103" spans="1:22" x14ac:dyDescent="0.2">
      <c r="A103" s="2"/>
      <c r="B103" s="4"/>
      <c r="C103" s="4"/>
      <c r="D103" s="4"/>
      <c r="E103" s="4"/>
      <c r="F103" s="4">
        <f t="shared" si="6"/>
        <v>0</v>
      </c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5"/>
      <c r="U103" s="5"/>
      <c r="V103" s="5"/>
    </row>
    <row r="104" spans="1:22" x14ac:dyDescent="0.2">
      <c r="A104" s="6"/>
      <c r="B104" s="4"/>
      <c r="C104" s="4"/>
      <c r="D104" s="4"/>
      <c r="E104" s="4"/>
      <c r="F104" s="4">
        <f t="shared" si="6"/>
        <v>0</v>
      </c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5"/>
      <c r="U104" s="5"/>
      <c r="V104" s="5"/>
    </row>
    <row r="105" spans="1:22" x14ac:dyDescent="0.2">
      <c r="A105" s="6"/>
      <c r="B105" s="4"/>
      <c r="C105" s="4"/>
      <c r="D105" s="4"/>
      <c r="E105" s="4"/>
      <c r="F105" s="4">
        <f t="shared" si="6"/>
        <v>0</v>
      </c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5"/>
      <c r="U105" s="5"/>
      <c r="V105" s="5"/>
    </row>
    <row r="106" spans="1:22" x14ac:dyDescent="0.2">
      <c r="A106" s="6"/>
      <c r="B106" s="4"/>
      <c r="C106" s="4"/>
      <c r="D106" s="4"/>
      <c r="E106" s="4"/>
      <c r="F106" s="4">
        <f t="shared" si="6"/>
        <v>0</v>
      </c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5"/>
      <c r="U106" s="5"/>
      <c r="V106" s="5"/>
    </row>
    <row r="107" spans="1:22" x14ac:dyDescent="0.2">
      <c r="A107" s="6"/>
      <c r="B107" s="4"/>
      <c r="C107" s="4"/>
      <c r="D107" s="4"/>
      <c r="E107" s="4"/>
      <c r="F107" s="4">
        <f t="shared" si="6"/>
        <v>0</v>
      </c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5"/>
      <c r="U107" s="5"/>
      <c r="V107" s="5"/>
    </row>
    <row r="108" spans="1:22" x14ac:dyDescent="0.2">
      <c r="A108" s="6"/>
      <c r="B108" s="4"/>
      <c r="C108" s="4"/>
      <c r="D108" s="4"/>
      <c r="E108" s="4"/>
      <c r="F108" s="4">
        <f t="shared" si="6"/>
        <v>0</v>
      </c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5"/>
      <c r="U108" s="5"/>
      <c r="V108" s="5"/>
    </row>
    <row r="109" spans="1:22" x14ac:dyDescent="0.2">
      <c r="A109" s="6"/>
      <c r="B109" s="4"/>
      <c r="C109" s="4"/>
      <c r="D109" s="4"/>
      <c r="E109" s="4"/>
      <c r="F109" s="4">
        <f t="shared" si="6"/>
        <v>0</v>
      </c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5"/>
      <c r="U109" s="5"/>
      <c r="V109" s="5"/>
    </row>
    <row r="110" spans="1:22" x14ac:dyDescent="0.2">
      <c r="A110" s="6"/>
      <c r="B110" s="4"/>
      <c r="C110" s="4"/>
      <c r="D110" s="4"/>
      <c r="E110" s="4"/>
      <c r="F110" s="4">
        <f t="shared" si="6"/>
        <v>0</v>
      </c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5"/>
      <c r="U110" s="5"/>
      <c r="V110" s="5"/>
    </row>
    <row r="111" spans="1:22" x14ac:dyDescent="0.2">
      <c r="A111" s="6"/>
      <c r="B111" s="4"/>
      <c r="C111" s="4"/>
      <c r="D111" s="4"/>
      <c r="E111" s="4"/>
      <c r="F111" s="4">
        <f t="shared" si="6"/>
        <v>0</v>
      </c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5"/>
      <c r="U111" s="5"/>
      <c r="V111" s="5"/>
    </row>
    <row r="112" spans="1:22" x14ac:dyDescent="0.2">
      <c r="A112" s="6"/>
      <c r="B112" s="4"/>
      <c r="C112" s="4"/>
      <c r="D112" s="4"/>
      <c r="E112" s="4"/>
      <c r="F112" s="4">
        <f t="shared" si="6"/>
        <v>0</v>
      </c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5"/>
      <c r="U112" s="5"/>
      <c r="V112" s="5"/>
    </row>
    <row r="113" spans="1:22" x14ac:dyDescent="0.2">
      <c r="A113" s="6"/>
      <c r="B113" s="4"/>
      <c r="C113" s="4"/>
      <c r="D113" s="4"/>
      <c r="E113" s="4"/>
      <c r="F113" s="4">
        <f t="shared" si="6"/>
        <v>0</v>
      </c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5"/>
      <c r="U113" s="5"/>
      <c r="V113" s="5"/>
    </row>
    <row r="114" spans="1:22" x14ac:dyDescent="0.2">
      <c r="A114" s="6"/>
      <c r="B114" s="4"/>
      <c r="C114" s="4"/>
      <c r="D114" s="4"/>
      <c r="E114" s="4"/>
      <c r="F114" s="4">
        <f t="shared" si="6"/>
        <v>0</v>
      </c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5"/>
      <c r="U114" s="5"/>
      <c r="V114" s="5"/>
    </row>
    <row r="115" spans="1:22" x14ac:dyDescent="0.2">
      <c r="A115" s="6"/>
      <c r="B115" s="4"/>
      <c r="C115" s="4"/>
      <c r="D115" s="4"/>
      <c r="E115" s="4"/>
      <c r="F115" s="4">
        <f t="shared" si="6"/>
        <v>0</v>
      </c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5"/>
      <c r="U115" s="5"/>
      <c r="V115" s="5"/>
    </row>
    <row r="116" spans="1:22" x14ac:dyDescent="0.2">
      <c r="A116" s="6"/>
      <c r="B116" s="4"/>
      <c r="C116" s="4"/>
      <c r="D116" s="4"/>
      <c r="E116" s="4"/>
      <c r="F116" s="4">
        <f t="shared" si="6"/>
        <v>0</v>
      </c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5"/>
      <c r="U116" s="5"/>
      <c r="V116" s="5"/>
    </row>
    <row r="117" spans="1:22" x14ac:dyDescent="0.2">
      <c r="A117" s="2"/>
      <c r="B117" s="4"/>
      <c r="C117" s="4"/>
      <c r="D117" s="4"/>
      <c r="E117" s="4"/>
      <c r="F117" s="4">
        <f t="shared" si="6"/>
        <v>0</v>
      </c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5"/>
      <c r="U117" s="5"/>
      <c r="V117" s="5"/>
    </row>
    <row r="118" spans="1:22" x14ac:dyDescent="0.2">
      <c r="A118" s="2"/>
      <c r="B118" s="4"/>
      <c r="C118" s="4"/>
      <c r="D118" s="4"/>
      <c r="E118" s="4"/>
      <c r="F118" s="4">
        <f t="shared" si="6"/>
        <v>0</v>
      </c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5"/>
      <c r="U118" s="5"/>
      <c r="V118" s="5"/>
    </row>
    <row r="119" spans="1:22" x14ac:dyDescent="0.2">
      <c r="A119" s="2"/>
      <c r="B119" s="4"/>
      <c r="C119" s="4"/>
      <c r="D119" s="4"/>
      <c r="E119" s="4"/>
      <c r="F119" s="4">
        <f t="shared" si="6"/>
        <v>0</v>
      </c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5"/>
      <c r="U119" s="5"/>
      <c r="V119" s="5"/>
    </row>
    <row r="120" spans="1:22" x14ac:dyDescent="0.2">
      <c r="A120" s="2"/>
      <c r="B120" s="4"/>
      <c r="C120" s="4"/>
      <c r="D120" s="4"/>
      <c r="E120" s="4"/>
      <c r="F120" s="4">
        <f t="shared" si="6"/>
        <v>0</v>
      </c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5"/>
      <c r="U120" s="5"/>
      <c r="V120" s="5"/>
    </row>
    <row r="121" spans="1:22" x14ac:dyDescent="0.2">
      <c r="A121" s="2"/>
      <c r="B121" s="4"/>
      <c r="C121" s="4"/>
      <c r="D121" s="4"/>
      <c r="E121" s="4"/>
      <c r="F121" s="4">
        <f t="shared" si="6"/>
        <v>0</v>
      </c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5"/>
      <c r="U121" s="5"/>
      <c r="V121" s="5"/>
    </row>
    <row r="122" spans="1:22" x14ac:dyDescent="0.2">
      <c r="A122" s="2"/>
      <c r="B122" s="4"/>
      <c r="C122" s="4"/>
      <c r="D122" s="4"/>
      <c r="E122" s="4"/>
      <c r="F122" s="4">
        <f t="shared" si="6"/>
        <v>0</v>
      </c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5"/>
      <c r="U122" s="5"/>
      <c r="V122" s="5"/>
    </row>
    <row r="123" spans="1:22" x14ac:dyDescent="0.2">
      <c r="A123" s="2"/>
      <c r="B123" s="4"/>
      <c r="C123" s="4"/>
      <c r="D123" s="4"/>
      <c r="E123" s="4"/>
      <c r="F123" s="4">
        <f t="shared" si="6"/>
        <v>0</v>
      </c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5"/>
      <c r="U123" s="5"/>
      <c r="V123" s="5"/>
    </row>
    <row r="124" spans="1:22" x14ac:dyDescent="0.2">
      <c r="A124" s="2"/>
      <c r="B124" s="4"/>
      <c r="C124" s="4"/>
      <c r="D124" s="4"/>
      <c r="E124" s="4"/>
      <c r="F124" s="4">
        <f t="shared" si="6"/>
        <v>0</v>
      </c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5"/>
      <c r="U124" s="5"/>
      <c r="V124" s="5"/>
    </row>
    <row r="125" spans="1:22" x14ac:dyDescent="0.2">
      <c r="A125" s="2"/>
      <c r="B125" s="4"/>
      <c r="C125" s="4"/>
      <c r="D125" s="4"/>
      <c r="E125" s="4"/>
      <c r="F125" s="4">
        <f t="shared" si="6"/>
        <v>0</v>
      </c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5"/>
      <c r="U125" s="5"/>
      <c r="V125" s="5"/>
    </row>
    <row r="126" spans="1:22" x14ac:dyDescent="0.2">
      <c r="A126" s="2"/>
      <c r="B126" s="4"/>
      <c r="C126" s="4"/>
      <c r="D126" s="4"/>
      <c r="E126" s="4"/>
      <c r="F126" s="4">
        <f t="shared" si="6"/>
        <v>0</v>
      </c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5"/>
      <c r="U126" s="5"/>
      <c r="V126" s="5"/>
    </row>
    <row r="127" spans="1:22" x14ac:dyDescent="0.2">
      <c r="A127" s="2"/>
      <c r="B127" s="4"/>
      <c r="C127" s="4"/>
      <c r="D127" s="4"/>
      <c r="E127" s="4"/>
      <c r="F127" s="4">
        <f t="shared" si="6"/>
        <v>0</v>
      </c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5"/>
      <c r="U127" s="5"/>
      <c r="V127" s="5"/>
    </row>
    <row r="128" spans="1:22" x14ac:dyDescent="0.2">
      <c r="A128" s="2"/>
      <c r="B128" s="4"/>
      <c r="C128" s="4"/>
      <c r="D128" s="4"/>
      <c r="E128" s="4"/>
      <c r="F128" s="4">
        <f t="shared" si="6"/>
        <v>0</v>
      </c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5"/>
      <c r="U128" s="5"/>
      <c r="V128" s="5"/>
    </row>
    <row r="129" spans="1:22" x14ac:dyDescent="0.2">
      <c r="A129" s="2"/>
      <c r="B129" s="4"/>
      <c r="C129" s="4"/>
      <c r="D129" s="4"/>
      <c r="E129" s="4"/>
      <c r="F129" s="4">
        <f t="shared" si="6"/>
        <v>0</v>
      </c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5"/>
      <c r="U129" s="5"/>
      <c r="V129" s="5"/>
    </row>
    <row r="130" spans="1:22" x14ac:dyDescent="0.2">
      <c r="A130" s="2"/>
      <c r="B130" s="4"/>
      <c r="C130" s="4"/>
      <c r="D130" s="4"/>
      <c r="E130" s="4"/>
      <c r="F130" s="4">
        <f t="shared" si="6"/>
        <v>0</v>
      </c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5"/>
      <c r="U130" s="5"/>
      <c r="V130" s="5"/>
    </row>
    <row r="131" spans="1:22" x14ac:dyDescent="0.2">
      <c r="A131" s="2"/>
      <c r="B131" s="4"/>
      <c r="C131" s="4"/>
      <c r="D131" s="4"/>
      <c r="E131" s="4"/>
      <c r="F131" s="4">
        <f t="shared" si="6"/>
        <v>0</v>
      </c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5"/>
      <c r="U131" s="5"/>
      <c r="V131" s="5"/>
    </row>
    <row r="132" spans="1:22" x14ac:dyDescent="0.2">
      <c r="A132" s="2"/>
      <c r="B132" s="4"/>
      <c r="C132" s="4"/>
      <c r="D132" s="4"/>
      <c r="E132" s="4"/>
      <c r="F132" s="4">
        <f t="shared" si="6"/>
        <v>0</v>
      </c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5"/>
      <c r="U132" s="5"/>
      <c r="V132" s="5"/>
    </row>
    <row r="133" spans="1:22" x14ac:dyDescent="0.2">
      <c r="A133" s="2"/>
      <c r="B133" s="4"/>
      <c r="C133" s="4"/>
      <c r="D133" s="4"/>
      <c r="E133" s="4"/>
      <c r="F133" s="4">
        <f t="shared" si="6"/>
        <v>0</v>
      </c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5"/>
    </row>
    <row r="134" spans="1:22" x14ac:dyDescent="0.2">
      <c r="A134" s="2"/>
      <c r="B134" s="4"/>
      <c r="C134" s="4"/>
      <c r="D134" s="4"/>
      <c r="E134" s="4"/>
      <c r="F134" s="4">
        <f t="shared" si="6"/>
        <v>0</v>
      </c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8"/>
    </row>
    <row r="135" spans="1:22" x14ac:dyDescent="0.2">
      <c r="A135" s="2"/>
      <c r="B135" s="4"/>
      <c r="C135" s="4"/>
      <c r="D135" s="4"/>
      <c r="E135" s="4"/>
      <c r="F135" s="4">
        <f t="shared" si="6"/>
        <v>0</v>
      </c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8"/>
    </row>
    <row r="136" spans="1:22" x14ac:dyDescent="0.2">
      <c r="A136" s="2"/>
      <c r="B136" s="4"/>
      <c r="C136" s="4"/>
      <c r="D136" s="4"/>
      <c r="E136" s="4"/>
      <c r="F136" s="4">
        <f t="shared" si="6"/>
        <v>0</v>
      </c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8"/>
    </row>
    <row r="137" spans="1:22" x14ac:dyDescent="0.2">
      <c r="A137" s="6"/>
      <c r="B137" s="4"/>
      <c r="C137" s="4"/>
      <c r="D137" s="4"/>
      <c r="E137" s="4"/>
      <c r="F137" s="4">
        <f t="shared" si="6"/>
        <v>0</v>
      </c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5"/>
      <c r="U137" s="5"/>
      <c r="V137" s="8"/>
    </row>
    <row r="138" spans="1:22" x14ac:dyDescent="0.2">
      <c r="A138" s="6"/>
      <c r="B138" s="4"/>
      <c r="C138" s="4"/>
      <c r="D138" s="4"/>
      <c r="E138" s="4"/>
      <c r="F138" s="4">
        <f>E138+F139</f>
        <v>0</v>
      </c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5"/>
      <c r="U138" s="5"/>
      <c r="V138" s="8"/>
    </row>
    <row r="139" spans="1:22" x14ac:dyDescent="0.2">
      <c r="A139" s="6"/>
      <c r="B139" s="4"/>
      <c r="C139" s="4"/>
      <c r="D139" s="4"/>
      <c r="E139" s="4"/>
      <c r="F139" s="4">
        <f>E139</f>
        <v>0</v>
      </c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5"/>
      <c r="U139" s="5"/>
      <c r="V139" s="8"/>
    </row>
    <row r="140" spans="1:22" x14ac:dyDescent="0.2">
      <c r="A140" s="6"/>
      <c r="B140" s="4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5"/>
      <c r="U140" s="5"/>
      <c r="V140" s="8"/>
    </row>
    <row r="141" spans="1:22" x14ac:dyDescent="0.2">
      <c r="A141" s="6"/>
      <c r="B141" s="4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5"/>
      <c r="U141" s="5"/>
      <c r="V141" s="8"/>
    </row>
    <row r="142" spans="1:22" x14ac:dyDescent="0.2">
      <c r="A142" s="2"/>
      <c r="B142" s="4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5"/>
      <c r="U142" s="5"/>
      <c r="V142" s="8"/>
    </row>
    <row r="143" spans="1:22" x14ac:dyDescent="0.2">
      <c r="A143" s="2"/>
      <c r="B143" s="4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5"/>
      <c r="U143" s="5"/>
      <c r="V143" s="8"/>
    </row>
    <row r="144" spans="1:22" x14ac:dyDescent="0.2">
      <c r="A144" s="2"/>
      <c r="B144" s="4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5"/>
      <c r="U144" s="5"/>
      <c r="V144" s="8"/>
    </row>
    <row r="145" spans="1:22" x14ac:dyDescent="0.2">
      <c r="A145" s="2"/>
      <c r="B145" s="4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5"/>
      <c r="U145" s="5"/>
      <c r="V145" s="8"/>
    </row>
    <row r="146" spans="1:22" x14ac:dyDescent="0.2">
      <c r="A146" s="2"/>
      <c r="B146" s="4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5"/>
      <c r="U146" s="5"/>
      <c r="V146" s="8"/>
    </row>
    <row r="172" spans="1:3" x14ac:dyDescent="0.2">
      <c r="A172" t="e" cm="1">
        <f t="array" aca="1" ref="A172" ca="1">INDIRECT("'" &amp; E1 &amp; "'!$A$2:$A$66")</f>
        <v>#REF!</v>
      </c>
      <c r="B172" t="e" cm="1">
        <f t="array" aca="1" ref="B172" ca="1">INDIRECT("'" &amp; E1 &amp; "'!$B$2:$B$66")</f>
        <v>#REF!</v>
      </c>
      <c r="C172" t="e" cm="1">
        <f t="array" aca="1" ref="C172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A2DC74-DB18-EB4D-856C-605899F3A82E}">
  <sheetPr codeName="Sheet63"/>
  <dimension ref="A1:V172"/>
  <sheetViews>
    <sheetView workbookViewId="0">
      <pane ySplit="2" topLeftCell="A3" activePane="bottomLeft" state="frozen"/>
      <selection activeCell="N24" sqref="N24"/>
      <selection pane="bottomLeft" activeCell="N24" sqref="N24"/>
    </sheetView>
  </sheetViews>
  <sheetFormatPr baseColWidth="10" defaultRowHeight="16" x14ac:dyDescent="0.2"/>
  <cols>
    <col min="1" max="1" width="21.1640625" customWidth="1"/>
    <col min="2" max="2" width="14.33203125" customWidth="1"/>
    <col min="3" max="3" width="15" customWidth="1"/>
    <col min="4" max="4" width="13.83203125" customWidth="1"/>
    <col min="5" max="5" width="18.1640625" customWidth="1"/>
    <col min="6" max="6" width="21.5" customWidth="1"/>
    <col min="10" max="10" width="18.33203125" customWidth="1"/>
    <col min="11" max="11" width="16.6640625" customWidth="1"/>
    <col min="18" max="18" width="13" customWidth="1"/>
    <col min="19" max="19" width="14.33203125" customWidth="1"/>
  </cols>
  <sheetData>
    <row r="1" spans="1:22" x14ac:dyDescent="0.2">
      <c r="B1" s="72" t="s">
        <v>5</v>
      </c>
      <c r="C1" s="72"/>
      <c r="D1" s="72"/>
      <c r="E1" s="72"/>
      <c r="F1" s="72"/>
      <c r="G1" s="73" t="s">
        <v>6</v>
      </c>
      <c r="H1" s="73"/>
      <c r="I1" s="73"/>
      <c r="J1" s="73"/>
      <c r="K1" s="73"/>
      <c r="L1" s="74" t="s">
        <v>15</v>
      </c>
      <c r="M1" s="74"/>
      <c r="N1" s="74"/>
      <c r="O1" s="74"/>
      <c r="P1" s="74"/>
      <c r="Q1" s="74"/>
      <c r="R1" s="74"/>
      <c r="S1" s="74"/>
      <c r="T1" s="74"/>
      <c r="U1" s="74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235</v>
      </c>
      <c r="O2" s="1" t="s">
        <v>236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257</v>
      </c>
      <c r="U2" s="1" t="s">
        <v>258</v>
      </c>
      <c r="V2" s="1" t="s">
        <v>237</v>
      </c>
    </row>
    <row r="3" spans="1:22" x14ac:dyDescent="0.2">
      <c r="A3" s="16" t="s">
        <v>294</v>
      </c>
      <c r="B3" s="4">
        <v>0</v>
      </c>
      <c r="C3" s="4">
        <v>0</v>
      </c>
      <c r="D3" s="4">
        <v>0</v>
      </c>
      <c r="E3" s="4">
        <v>0</v>
      </c>
      <c r="F3" s="4">
        <f t="shared" ref="F3:F63" si="0">E3+F4</f>
        <v>-66316780618</v>
      </c>
      <c r="K3">
        <f t="shared" ref="K3:K25" si="1">K4+J3</f>
        <v>0</v>
      </c>
      <c r="L3" s="4">
        <v>259</v>
      </c>
      <c r="M3" s="4">
        <v>572</v>
      </c>
      <c r="N3" s="4">
        <v>20</v>
      </c>
      <c r="O3" s="4">
        <v>31</v>
      </c>
      <c r="P3" s="4">
        <v>288600</v>
      </c>
      <c r="Q3" s="4">
        <v>549800</v>
      </c>
      <c r="R3" s="5">
        <v>3.3E-3</v>
      </c>
      <c r="S3" s="4">
        <v>921800</v>
      </c>
      <c r="T3" s="4">
        <f t="shared" ref="T3:T70" si="2">AVERAGE(S4,S13)</f>
        <v>1629618</v>
      </c>
      <c r="U3" s="4">
        <f t="shared" ref="U3:U72" si="3">MIN(S4:S8)</f>
        <v>961400</v>
      </c>
      <c r="V3" s="5">
        <v>1.6299999999999999E-2</v>
      </c>
    </row>
    <row r="4" spans="1:22" x14ac:dyDescent="0.2">
      <c r="A4" s="16" t="s">
        <v>293</v>
      </c>
      <c r="B4" s="4">
        <v>22200</v>
      </c>
      <c r="C4" s="4">
        <v>308400</v>
      </c>
      <c r="D4" s="4">
        <v>-286200</v>
      </c>
      <c r="E4" s="4">
        <v>-8630400000</v>
      </c>
      <c r="F4" s="4">
        <f t="shared" si="0"/>
        <v>-66316780618</v>
      </c>
      <c r="K4">
        <f t="shared" si="1"/>
        <v>0</v>
      </c>
      <c r="L4" s="4">
        <v>531</v>
      </c>
      <c r="M4" s="4">
        <v>733</v>
      </c>
      <c r="N4" s="4">
        <v>16</v>
      </c>
      <c r="O4" s="4">
        <v>22</v>
      </c>
      <c r="P4" s="4">
        <v>334600</v>
      </c>
      <c r="Q4" s="4">
        <v>505100</v>
      </c>
      <c r="R4" s="5">
        <v>8.3000000000000001E-3</v>
      </c>
      <c r="S4" s="4">
        <v>961400</v>
      </c>
      <c r="T4" s="4">
        <f t="shared" si="2"/>
        <v>1346738.5</v>
      </c>
      <c r="U4" s="4">
        <f t="shared" si="3"/>
        <v>1025667</v>
      </c>
      <c r="V4" s="5">
        <v>1.4800000000000001E-2</v>
      </c>
    </row>
    <row r="5" spans="1:22" x14ac:dyDescent="0.2">
      <c r="A5" s="16" t="s">
        <v>292</v>
      </c>
      <c r="B5" s="4">
        <v>9000</v>
      </c>
      <c r="C5" s="4">
        <v>250000</v>
      </c>
      <c r="D5" s="4">
        <v>-241000</v>
      </c>
      <c r="E5" s="4">
        <v>-7309340000</v>
      </c>
      <c r="F5" s="4">
        <f t="shared" si="0"/>
        <v>-57686380618</v>
      </c>
      <c r="K5">
        <f t="shared" si="1"/>
        <v>0</v>
      </c>
      <c r="L5" s="4">
        <v>365</v>
      </c>
      <c r="M5" s="4">
        <v>711</v>
      </c>
      <c r="N5" s="4">
        <v>18</v>
      </c>
      <c r="O5" s="4">
        <v>33</v>
      </c>
      <c r="P5" s="4">
        <v>328000</v>
      </c>
      <c r="Q5" s="4">
        <v>711000</v>
      </c>
      <c r="R5" s="5">
        <v>6.7000000000000002E-3</v>
      </c>
      <c r="S5" s="4">
        <v>1078025</v>
      </c>
      <c r="T5" s="4">
        <f t="shared" si="2"/>
        <v>1405725</v>
      </c>
      <c r="U5" s="4">
        <f t="shared" si="3"/>
        <v>1025667</v>
      </c>
      <c r="V5" s="5">
        <v>1.8100000000000002E-2</v>
      </c>
    </row>
    <row r="6" spans="1:22" x14ac:dyDescent="0.2">
      <c r="A6" s="16" t="s">
        <v>291</v>
      </c>
      <c r="B6" s="4">
        <v>100</v>
      </c>
      <c r="C6" s="4">
        <v>202000</v>
      </c>
      <c r="D6" s="4">
        <v>-201900</v>
      </c>
      <c r="E6" s="4">
        <v>-6023100000</v>
      </c>
      <c r="F6" s="4">
        <f t="shared" si="0"/>
        <v>-50377040618</v>
      </c>
      <c r="K6">
        <f t="shared" si="1"/>
        <v>0</v>
      </c>
      <c r="L6" s="4">
        <v>461</v>
      </c>
      <c r="M6" s="4">
        <v>1048</v>
      </c>
      <c r="N6" s="4">
        <v>17</v>
      </c>
      <c r="O6" s="4">
        <v>24</v>
      </c>
      <c r="P6" s="4">
        <v>372800</v>
      </c>
      <c r="Q6" s="4">
        <v>655100</v>
      </c>
      <c r="R6" s="5">
        <v>1.0200000000000001E-2</v>
      </c>
      <c r="S6" s="4">
        <v>1075685</v>
      </c>
      <c r="T6" s="4">
        <f t="shared" si="2"/>
        <v>1177432</v>
      </c>
      <c r="U6" s="4">
        <f t="shared" si="3"/>
        <v>1025667</v>
      </c>
      <c r="V6" s="5">
        <v>3.1200000000000002E-2</v>
      </c>
    </row>
    <row r="7" spans="1:22" x14ac:dyDescent="0.2">
      <c r="A7" s="16" t="s">
        <v>288</v>
      </c>
      <c r="B7" s="4">
        <v>13400</v>
      </c>
      <c r="C7" s="4">
        <v>0</v>
      </c>
      <c r="D7" s="4">
        <v>13400</v>
      </c>
      <c r="E7" s="4">
        <v>402980000</v>
      </c>
      <c r="F7" s="4">
        <f t="shared" si="0"/>
        <v>-44353940618</v>
      </c>
      <c r="K7">
        <f t="shared" si="1"/>
        <v>0</v>
      </c>
      <c r="L7" s="4">
        <v>366</v>
      </c>
      <c r="M7" s="4">
        <v>856</v>
      </c>
      <c r="N7" s="4">
        <v>12</v>
      </c>
      <c r="O7" s="4">
        <v>49</v>
      </c>
      <c r="P7" s="4">
        <v>270100</v>
      </c>
      <c r="Q7" s="4">
        <v>804700</v>
      </c>
      <c r="R7" s="5">
        <v>-2.9399999999999999E-2</v>
      </c>
      <c r="S7" s="4">
        <v>1318706</v>
      </c>
      <c r="T7" s="4">
        <f t="shared" si="2"/>
        <v>1521901</v>
      </c>
      <c r="U7" s="4">
        <f t="shared" si="3"/>
        <v>1025667</v>
      </c>
      <c r="V7" s="5">
        <v>4.0399999999999998E-2</v>
      </c>
    </row>
    <row r="8" spans="1:22" x14ac:dyDescent="0.2">
      <c r="A8" s="16" t="s">
        <v>287</v>
      </c>
      <c r="B8" s="4">
        <v>0</v>
      </c>
      <c r="C8" s="4">
        <v>16190</v>
      </c>
      <c r="D8" s="4">
        <v>-16190</v>
      </c>
      <c r="E8" s="4">
        <v>-507670000</v>
      </c>
      <c r="F8" s="4">
        <f t="shared" si="0"/>
        <v>-44756920618</v>
      </c>
      <c r="K8">
        <f t="shared" si="1"/>
        <v>0</v>
      </c>
      <c r="L8" s="4">
        <v>655</v>
      </c>
      <c r="M8" s="4">
        <v>1516</v>
      </c>
      <c r="N8" s="4">
        <v>34</v>
      </c>
      <c r="O8" s="4">
        <v>71</v>
      </c>
      <c r="P8" s="4">
        <v>614200</v>
      </c>
      <c r="Q8" s="4">
        <v>1292600</v>
      </c>
      <c r="R8" s="5">
        <v>-2.23E-2</v>
      </c>
      <c r="S8" s="4">
        <v>2059831</v>
      </c>
      <c r="T8" s="4">
        <f t="shared" si="2"/>
        <v>1018610.5</v>
      </c>
      <c r="U8" s="4">
        <f t="shared" si="3"/>
        <v>1025667</v>
      </c>
      <c r="V8" s="5">
        <v>4.24E-2</v>
      </c>
    </row>
    <row r="9" spans="1:22" x14ac:dyDescent="0.2">
      <c r="A9" s="16" t="s">
        <v>286</v>
      </c>
      <c r="B9" s="4">
        <v>2000</v>
      </c>
      <c r="C9" s="4">
        <v>25600</v>
      </c>
      <c r="D9" s="4">
        <v>-23600</v>
      </c>
      <c r="E9" s="4">
        <v>-746340000</v>
      </c>
      <c r="F9" s="4">
        <f t="shared" si="0"/>
        <v>-44249250618</v>
      </c>
      <c r="K9">
        <f t="shared" si="1"/>
        <v>0</v>
      </c>
      <c r="L9" s="4">
        <v>312</v>
      </c>
      <c r="M9" s="4">
        <v>762</v>
      </c>
      <c r="N9" s="4">
        <v>15</v>
      </c>
      <c r="O9" s="4">
        <v>34</v>
      </c>
      <c r="P9" s="4">
        <v>267600</v>
      </c>
      <c r="Q9" s="4">
        <v>694300</v>
      </c>
      <c r="R9" s="5">
        <v>-9.3999999999999986E-3</v>
      </c>
      <c r="S9" s="4">
        <v>1025667</v>
      </c>
      <c r="T9" s="4">
        <f t="shared" si="2"/>
        <v>1177673.5</v>
      </c>
      <c r="U9" s="4">
        <f t="shared" si="3"/>
        <v>1224619</v>
      </c>
      <c r="V9" s="5">
        <v>1.7399999999999999E-2</v>
      </c>
    </row>
    <row r="10" spans="1:22" x14ac:dyDescent="0.2">
      <c r="A10" s="16" t="s">
        <v>281</v>
      </c>
      <c r="B10" s="4">
        <v>9700</v>
      </c>
      <c r="C10" s="4">
        <v>0</v>
      </c>
      <c r="D10" s="4">
        <v>9700</v>
      </c>
      <c r="E10" s="4">
        <v>307610000</v>
      </c>
      <c r="F10" s="4">
        <f t="shared" si="0"/>
        <v>-43502910618</v>
      </c>
      <c r="K10">
        <f t="shared" si="1"/>
        <v>0</v>
      </c>
      <c r="L10" s="4">
        <v>569</v>
      </c>
      <c r="M10" s="4">
        <v>862</v>
      </c>
      <c r="N10" s="4">
        <v>23</v>
      </c>
      <c r="O10" s="4">
        <v>39</v>
      </c>
      <c r="P10" s="4">
        <v>466900</v>
      </c>
      <c r="Q10" s="4">
        <v>714700</v>
      </c>
      <c r="R10" s="5">
        <v>-1.5E-3</v>
      </c>
      <c r="S10" s="4">
        <v>1224619</v>
      </c>
      <c r="T10" s="4">
        <f t="shared" si="2"/>
        <v>1199902</v>
      </c>
      <c r="U10" s="4">
        <f t="shared" si="3"/>
        <v>1312095</v>
      </c>
      <c r="V10" s="5">
        <v>2.64E-2</v>
      </c>
    </row>
    <row r="11" spans="1:22" x14ac:dyDescent="0.2">
      <c r="A11" s="16" t="s">
        <v>273</v>
      </c>
      <c r="B11" s="4">
        <v>14000</v>
      </c>
      <c r="C11" s="4">
        <v>0</v>
      </c>
      <c r="D11" s="4">
        <v>14000</v>
      </c>
      <c r="E11" s="4">
        <v>446380000</v>
      </c>
      <c r="F11" s="4">
        <f t="shared" si="0"/>
        <v>-43810520618</v>
      </c>
      <c r="K11">
        <f t="shared" si="1"/>
        <v>0</v>
      </c>
      <c r="L11" s="4">
        <v>532</v>
      </c>
      <c r="M11" s="4">
        <v>786</v>
      </c>
      <c r="N11" s="4">
        <v>31</v>
      </c>
      <c r="O11" s="4">
        <v>58</v>
      </c>
      <c r="P11" s="4">
        <v>477600</v>
      </c>
      <c r="Q11" s="4">
        <v>856400</v>
      </c>
      <c r="R11" s="5">
        <v>-9.300000000000001E-3</v>
      </c>
      <c r="S11" s="4">
        <v>1390100</v>
      </c>
      <c r="T11" s="4">
        <f t="shared" si="2"/>
        <v>1152847.5</v>
      </c>
      <c r="U11" s="4">
        <f t="shared" si="3"/>
        <v>1036158</v>
      </c>
      <c r="V11" s="5">
        <v>1.41E-2</v>
      </c>
    </row>
    <row r="12" spans="1:22" x14ac:dyDescent="0.2">
      <c r="A12" s="16" t="s">
        <v>272</v>
      </c>
      <c r="B12" s="4">
        <v>500</v>
      </c>
      <c r="C12" s="4">
        <v>400</v>
      </c>
      <c r="D12" s="4">
        <v>100</v>
      </c>
      <c r="E12" s="4">
        <v>3220000</v>
      </c>
      <c r="F12" s="4">
        <f t="shared" si="0"/>
        <v>-44256900618</v>
      </c>
      <c r="K12">
        <f t="shared" si="1"/>
        <v>0</v>
      </c>
      <c r="L12" s="4">
        <v>424</v>
      </c>
      <c r="M12" s="4">
        <v>912</v>
      </c>
      <c r="N12" s="4">
        <v>26</v>
      </c>
      <c r="O12" s="4">
        <v>53</v>
      </c>
      <c r="P12" s="4">
        <v>413300</v>
      </c>
      <c r="Q12" s="4">
        <v>848200</v>
      </c>
      <c r="R12" s="5">
        <v>-6.1999999999999998E-3</v>
      </c>
      <c r="S12" s="4">
        <v>1312095</v>
      </c>
      <c r="T12" s="4">
        <f t="shared" si="2"/>
        <v>1729668.5</v>
      </c>
      <c r="U12" s="4">
        <f t="shared" si="3"/>
        <v>983971</v>
      </c>
      <c r="V12" s="5">
        <v>1.55E-2</v>
      </c>
    </row>
    <row r="13" spans="1:22" x14ac:dyDescent="0.2">
      <c r="A13" s="16" t="s">
        <v>248</v>
      </c>
      <c r="B13" s="4">
        <v>14200</v>
      </c>
      <c r="C13" s="4">
        <v>0</v>
      </c>
      <c r="D13" s="4">
        <v>14200</v>
      </c>
      <c r="E13" s="4">
        <v>447010000</v>
      </c>
      <c r="F13" s="4">
        <f t="shared" si="0"/>
        <v>-44260120618</v>
      </c>
      <c r="K13">
        <f t="shared" si="1"/>
        <v>0</v>
      </c>
      <c r="L13" s="4">
        <v>1115</v>
      </c>
      <c r="M13" s="4">
        <v>816</v>
      </c>
      <c r="N13" s="4">
        <v>96</v>
      </c>
      <c r="O13" s="4">
        <v>65</v>
      </c>
      <c r="P13" s="4">
        <v>1343700</v>
      </c>
      <c r="Q13" s="4">
        <v>818300</v>
      </c>
      <c r="R13" s="5">
        <v>2.23E-2</v>
      </c>
      <c r="S13" s="4">
        <v>2297836</v>
      </c>
      <c r="T13" s="4">
        <f t="shared" si="2"/>
        <v>1246569</v>
      </c>
      <c r="U13" s="4">
        <f t="shared" si="3"/>
        <v>983971</v>
      </c>
      <c r="V13" s="5">
        <v>2.9500000000000002E-2</v>
      </c>
    </row>
    <row r="14" spans="1:22" x14ac:dyDescent="0.2">
      <c r="A14" s="16" t="s">
        <v>240</v>
      </c>
      <c r="B14" s="4">
        <v>400</v>
      </c>
      <c r="C14" s="4">
        <v>0</v>
      </c>
      <c r="D14" s="4">
        <v>400</v>
      </c>
      <c r="E14" s="4">
        <v>12660000</v>
      </c>
      <c r="F14" s="4">
        <f t="shared" si="0"/>
        <v>-44707130618</v>
      </c>
      <c r="K14">
        <f t="shared" si="1"/>
        <v>0</v>
      </c>
      <c r="L14" s="4">
        <v>441</v>
      </c>
      <c r="M14" s="4">
        <v>1045</v>
      </c>
      <c r="N14" s="4">
        <v>31</v>
      </c>
      <c r="O14" s="4">
        <v>68</v>
      </c>
      <c r="P14" s="4">
        <v>500200</v>
      </c>
      <c r="Q14" s="4">
        <v>1047200</v>
      </c>
      <c r="R14" s="5">
        <v>-7.8000000000000005E-3</v>
      </c>
      <c r="S14" s="4">
        <v>1615452</v>
      </c>
      <c r="T14" s="4">
        <f t="shared" si="2"/>
        <v>1040958</v>
      </c>
      <c r="U14" s="4">
        <f t="shared" si="3"/>
        <v>983971</v>
      </c>
      <c r="V14" s="5">
        <v>1.26E-2</v>
      </c>
    </row>
    <row r="15" spans="1:22" x14ac:dyDescent="0.2">
      <c r="A15" s="16" t="s">
        <v>239</v>
      </c>
      <c r="B15" s="4">
        <v>4000</v>
      </c>
      <c r="C15" s="4">
        <v>12000</v>
      </c>
      <c r="D15" s="4">
        <v>-8000</v>
      </c>
      <c r="E15" s="4">
        <v>-253100000</v>
      </c>
      <c r="F15" s="4">
        <f t="shared" si="0"/>
        <v>-44719790618</v>
      </c>
      <c r="K15">
        <f t="shared" si="1"/>
        <v>0</v>
      </c>
      <c r="L15" s="4">
        <v>959</v>
      </c>
      <c r="M15" s="4">
        <v>554</v>
      </c>
      <c r="N15" s="4">
        <v>83</v>
      </c>
      <c r="O15" s="4">
        <v>41</v>
      </c>
      <c r="P15" s="4">
        <v>1097800</v>
      </c>
      <c r="Q15" s="4">
        <v>576100</v>
      </c>
      <c r="R15" s="5">
        <v>2.2599999999999999E-2</v>
      </c>
      <c r="S15" s="4">
        <v>1735765</v>
      </c>
      <c r="T15" s="4">
        <f t="shared" si="2"/>
        <v>807696.5</v>
      </c>
      <c r="U15" s="4">
        <f t="shared" si="3"/>
        <v>983971</v>
      </c>
      <c r="V15" s="5">
        <v>2.6699999999999998E-2</v>
      </c>
    </row>
    <row r="16" spans="1:22" x14ac:dyDescent="0.2">
      <c r="A16" s="16" t="s">
        <v>238</v>
      </c>
      <c r="B16" s="4">
        <v>0</v>
      </c>
      <c r="C16" s="4">
        <v>0</v>
      </c>
      <c r="D16" s="4">
        <v>0</v>
      </c>
      <c r="E16" s="4">
        <v>0</v>
      </c>
      <c r="F16" s="4">
        <f t="shared" si="0"/>
        <v>-44466690618</v>
      </c>
      <c r="K16">
        <f t="shared" si="1"/>
        <v>0</v>
      </c>
      <c r="L16" s="4">
        <v>319</v>
      </c>
      <c r="M16" s="4">
        <v>542</v>
      </c>
      <c r="N16" s="4">
        <v>31</v>
      </c>
      <c r="O16" s="4">
        <v>48</v>
      </c>
      <c r="P16" s="4">
        <v>371800</v>
      </c>
      <c r="Q16" s="4">
        <v>604500</v>
      </c>
      <c r="R16" s="5">
        <v>-3.2000000000000002E-3</v>
      </c>
      <c r="S16" s="4">
        <v>1036158</v>
      </c>
      <c r="T16" s="4">
        <f t="shared" si="2"/>
        <v>899519.5</v>
      </c>
      <c r="U16" s="4">
        <f t="shared" si="3"/>
        <v>983971</v>
      </c>
      <c r="V16" s="5">
        <v>1.7500000000000002E-2</v>
      </c>
    </row>
    <row r="17" spans="1:21" x14ac:dyDescent="0.2">
      <c r="A17" s="16" t="s">
        <v>234</v>
      </c>
      <c r="B17" s="4">
        <v>0</v>
      </c>
      <c r="C17" s="4">
        <v>100000</v>
      </c>
      <c r="D17" s="4">
        <v>-100000</v>
      </c>
      <c r="E17" s="4">
        <v>-3111100000</v>
      </c>
      <c r="F17" s="4">
        <f t="shared" si="0"/>
        <v>-44466690618</v>
      </c>
      <c r="K17">
        <f t="shared" si="1"/>
        <v>0</v>
      </c>
      <c r="L17" s="4">
        <v>441</v>
      </c>
      <c r="M17" s="4">
        <v>395</v>
      </c>
      <c r="N17" s="4">
        <v>32</v>
      </c>
      <c r="O17" s="4">
        <v>27</v>
      </c>
      <c r="P17" s="4">
        <v>68200</v>
      </c>
      <c r="Q17" s="4">
        <v>104800</v>
      </c>
      <c r="R17" s="5">
        <v>4.8999999999999998E-3</v>
      </c>
      <c r="S17" s="4">
        <v>983971</v>
      </c>
      <c r="T17" s="4">
        <f t="shared" si="2"/>
        <v>931306.5</v>
      </c>
      <c r="U17" s="4">
        <f t="shared" si="3"/>
        <v>993600</v>
      </c>
    </row>
    <row r="18" spans="1:21" x14ac:dyDescent="0.2">
      <c r="A18" s="16" t="s">
        <v>233</v>
      </c>
      <c r="B18" s="4">
        <v>0</v>
      </c>
      <c r="C18" s="4">
        <v>0</v>
      </c>
      <c r="D18" s="4">
        <v>0</v>
      </c>
      <c r="E18" s="4">
        <v>0</v>
      </c>
      <c r="F18" s="4">
        <f t="shared" si="0"/>
        <v>-41355590618</v>
      </c>
      <c r="K18">
        <f t="shared" si="1"/>
        <v>0</v>
      </c>
      <c r="L18" s="4"/>
      <c r="M18" s="4"/>
      <c r="N18" s="4"/>
      <c r="O18" s="4"/>
      <c r="P18" s="4">
        <v>396000</v>
      </c>
      <c r="Q18" s="4">
        <v>533200</v>
      </c>
      <c r="R18" s="5">
        <v>-3.2000000000000002E-3</v>
      </c>
      <c r="S18" s="4">
        <v>1011554</v>
      </c>
      <c r="T18" s="4">
        <f t="shared" si="2"/>
        <v>1133321.5</v>
      </c>
      <c r="U18" s="4">
        <f t="shared" si="3"/>
        <v>877686</v>
      </c>
    </row>
    <row r="19" spans="1:21" x14ac:dyDescent="0.2">
      <c r="A19" s="16" t="s">
        <v>232</v>
      </c>
      <c r="B19" s="4">
        <v>0</v>
      </c>
      <c r="C19" s="4">
        <v>0</v>
      </c>
      <c r="D19" s="4">
        <v>0</v>
      </c>
      <c r="E19" s="4">
        <v>0</v>
      </c>
      <c r="F19" s="4">
        <f t="shared" si="0"/>
        <v>-41355590618</v>
      </c>
      <c r="K19">
        <f t="shared" si="1"/>
        <v>0</v>
      </c>
      <c r="L19" s="4"/>
      <c r="M19" s="4"/>
      <c r="N19" s="4"/>
      <c r="O19" s="4"/>
      <c r="P19" s="4">
        <v>463100</v>
      </c>
      <c r="Q19" s="4">
        <v>589000</v>
      </c>
      <c r="R19" s="5">
        <v>-4.7999999999999996E-3</v>
      </c>
      <c r="S19" s="4">
        <v>1130728</v>
      </c>
      <c r="T19" s="4">
        <f t="shared" si="2"/>
        <v>1500446</v>
      </c>
      <c r="U19" s="4">
        <f t="shared" si="3"/>
        <v>346151</v>
      </c>
    </row>
    <row r="20" spans="1:21" x14ac:dyDescent="0.2">
      <c r="A20" s="16" t="s">
        <v>231</v>
      </c>
      <c r="B20" s="4">
        <v>0</v>
      </c>
      <c r="C20" s="4">
        <v>25000</v>
      </c>
      <c r="D20" s="4">
        <v>-25000</v>
      </c>
      <c r="E20" s="4">
        <v>-775630000</v>
      </c>
      <c r="F20" s="4">
        <f t="shared" si="0"/>
        <v>-41355590618</v>
      </c>
      <c r="K20">
        <f t="shared" si="1"/>
        <v>0</v>
      </c>
      <c r="L20" s="4"/>
      <c r="M20" s="4"/>
      <c r="N20" s="4"/>
      <c r="O20" s="4"/>
      <c r="P20" s="4">
        <v>364400</v>
      </c>
      <c r="Q20" s="4">
        <v>598900</v>
      </c>
      <c r="R20" s="5">
        <v>6.5000000000000006E-3</v>
      </c>
      <c r="S20" s="4">
        <v>1009704</v>
      </c>
      <c r="T20" s="4">
        <f t="shared" si="2"/>
        <v>1177061</v>
      </c>
      <c r="U20" s="4">
        <f t="shared" si="3"/>
        <v>346151</v>
      </c>
    </row>
    <row r="21" spans="1:21" x14ac:dyDescent="0.2">
      <c r="A21" s="16" t="s">
        <v>230</v>
      </c>
      <c r="B21" s="4">
        <v>0</v>
      </c>
      <c r="C21" s="4">
        <v>0</v>
      </c>
      <c r="D21" s="4">
        <v>0</v>
      </c>
      <c r="E21" s="4">
        <v>0</v>
      </c>
      <c r="F21" s="4">
        <f t="shared" si="0"/>
        <v>-40579960618</v>
      </c>
      <c r="K21">
        <f t="shared" si="1"/>
        <v>0</v>
      </c>
      <c r="L21" s="4"/>
      <c r="M21" s="4"/>
      <c r="N21" s="4"/>
      <c r="O21" s="4"/>
      <c r="P21" s="4">
        <v>461000</v>
      </c>
      <c r="Q21" s="4">
        <v>476300</v>
      </c>
      <c r="R21" s="5">
        <v>8.199999999999999E-3</v>
      </c>
      <c r="S21" s="4">
        <v>993600</v>
      </c>
      <c r="T21" s="4">
        <f t="shared" si="2"/>
        <v>1588884.5</v>
      </c>
      <c r="U21" s="4">
        <f t="shared" si="3"/>
        <v>346151</v>
      </c>
    </row>
    <row r="22" spans="1:21" x14ac:dyDescent="0.2">
      <c r="A22" s="16" t="s">
        <v>229</v>
      </c>
      <c r="B22" s="4">
        <v>0</v>
      </c>
      <c r="C22" s="4">
        <v>210100</v>
      </c>
      <c r="D22" s="4">
        <v>-210100</v>
      </c>
      <c r="E22" s="4">
        <v>-6510510000</v>
      </c>
      <c r="F22" s="4">
        <f t="shared" si="0"/>
        <v>-40579960618</v>
      </c>
      <c r="K22">
        <f t="shared" si="1"/>
        <v>0</v>
      </c>
      <c r="L22" s="4"/>
      <c r="M22" s="4"/>
      <c r="N22" s="4"/>
      <c r="O22" s="4"/>
      <c r="P22" s="4">
        <v>463700</v>
      </c>
      <c r="Q22" s="4">
        <v>569100</v>
      </c>
      <c r="R22" s="5">
        <v>0</v>
      </c>
      <c r="S22" s="4">
        <v>1161501</v>
      </c>
      <c r="T22" s="4">
        <f t="shared" si="2"/>
        <v>1128725</v>
      </c>
      <c r="U22" s="4">
        <f t="shared" si="3"/>
        <v>346151</v>
      </c>
    </row>
    <row r="23" spans="1:21" x14ac:dyDescent="0.2">
      <c r="A23" s="16" t="s">
        <v>228</v>
      </c>
      <c r="B23" s="4">
        <v>0</v>
      </c>
      <c r="C23" s="4">
        <v>16300</v>
      </c>
      <c r="D23" s="4">
        <v>-16300</v>
      </c>
      <c r="E23" s="4">
        <v>-503710000</v>
      </c>
      <c r="F23" s="4">
        <f t="shared" si="0"/>
        <v>-34069450618</v>
      </c>
      <c r="K23">
        <f t="shared" si="1"/>
        <v>0</v>
      </c>
      <c r="L23" s="4"/>
      <c r="M23" s="4"/>
      <c r="N23" s="4"/>
      <c r="O23" s="4"/>
      <c r="P23" s="4">
        <v>414100</v>
      </c>
      <c r="Q23" s="4">
        <v>420600</v>
      </c>
      <c r="R23" s="5">
        <v>1.66E-2</v>
      </c>
      <c r="S23" s="4">
        <v>877686</v>
      </c>
      <c r="T23" s="4">
        <f t="shared" si="2"/>
        <v>1482376.5</v>
      </c>
      <c r="U23" s="4">
        <f t="shared" si="3"/>
        <v>346151</v>
      </c>
    </row>
    <row r="24" spans="1:21" x14ac:dyDescent="0.2">
      <c r="A24" s="16" t="s">
        <v>222</v>
      </c>
      <c r="B24" s="4">
        <v>0</v>
      </c>
      <c r="C24" s="4">
        <v>6900</v>
      </c>
      <c r="D24" s="4">
        <v>-6900</v>
      </c>
      <c r="E24" s="4">
        <v>-208100000</v>
      </c>
      <c r="F24" s="4">
        <f t="shared" si="0"/>
        <v>-33565740618</v>
      </c>
      <c r="K24">
        <f t="shared" si="1"/>
        <v>0</v>
      </c>
      <c r="L24" s="4"/>
      <c r="M24" s="4"/>
      <c r="N24" s="4"/>
      <c r="O24" s="4"/>
      <c r="P24" s="4">
        <v>126500</v>
      </c>
      <c r="Q24" s="4">
        <v>194000</v>
      </c>
      <c r="R24" s="5">
        <v>8.3999999999999995E-3</v>
      </c>
      <c r="S24" s="4">
        <v>346151</v>
      </c>
      <c r="T24" s="4">
        <f t="shared" si="2"/>
        <v>1987025</v>
      </c>
      <c r="U24" s="4">
        <f t="shared" si="3"/>
        <v>579235</v>
      </c>
    </row>
    <row r="25" spans="1:21" x14ac:dyDescent="0.2">
      <c r="A25" s="16" t="s">
        <v>213</v>
      </c>
      <c r="B25" s="4">
        <v>0</v>
      </c>
      <c r="C25" s="4">
        <v>4900</v>
      </c>
      <c r="D25" s="4">
        <v>-4900</v>
      </c>
      <c r="E25" s="4">
        <v>-144810000</v>
      </c>
      <c r="F25" s="4">
        <f t="shared" si="0"/>
        <v>-33357640618</v>
      </c>
      <c r="K25">
        <f t="shared" si="1"/>
        <v>0</v>
      </c>
      <c r="L25" s="4"/>
      <c r="M25" s="4"/>
      <c r="N25" s="4"/>
      <c r="O25" s="4"/>
      <c r="P25" s="4">
        <v>218500</v>
      </c>
      <c r="Q25" s="4">
        <v>306900</v>
      </c>
      <c r="R25" s="5">
        <v>1.3600000000000001E-2</v>
      </c>
      <c r="S25" s="4">
        <v>579235</v>
      </c>
      <c r="T25" s="4">
        <f t="shared" si="2"/>
        <v>1258131.5</v>
      </c>
      <c r="U25" s="4">
        <f t="shared" si="3"/>
        <v>815068</v>
      </c>
    </row>
    <row r="26" spans="1:21" x14ac:dyDescent="0.2">
      <c r="A26" s="16" t="s">
        <v>212</v>
      </c>
      <c r="B26" s="4">
        <v>9000</v>
      </c>
      <c r="C26" s="4">
        <v>900</v>
      </c>
      <c r="D26" s="4">
        <v>8100</v>
      </c>
      <c r="E26" s="4">
        <v>241350000</v>
      </c>
      <c r="F26" s="4">
        <f t="shared" si="0"/>
        <v>-33212830618</v>
      </c>
      <c r="K26">
        <f>K27+J26</f>
        <v>0</v>
      </c>
      <c r="L26" s="4"/>
      <c r="M26" s="4"/>
      <c r="N26" s="4"/>
      <c r="O26" s="4"/>
      <c r="P26" s="4">
        <v>226600</v>
      </c>
      <c r="Q26" s="4">
        <v>502700</v>
      </c>
      <c r="R26" s="5">
        <v>-2.3099999999999999E-2</v>
      </c>
      <c r="S26" s="4">
        <v>815068</v>
      </c>
      <c r="T26" s="4">
        <f t="shared" si="2"/>
        <v>1531546</v>
      </c>
      <c r="U26" s="4">
        <f t="shared" si="3"/>
        <v>851059</v>
      </c>
    </row>
    <row r="27" spans="1:21" x14ac:dyDescent="0.2">
      <c r="A27" s="16" t="s">
        <v>211</v>
      </c>
      <c r="B27" s="4">
        <v>20600</v>
      </c>
      <c r="C27" s="4">
        <v>7610</v>
      </c>
      <c r="D27" s="4">
        <v>12990</v>
      </c>
      <c r="E27" s="4">
        <v>400350000</v>
      </c>
      <c r="F27" s="4">
        <f t="shared" si="0"/>
        <v>-33454180618</v>
      </c>
      <c r="K27">
        <f>J27+K29</f>
        <v>0</v>
      </c>
      <c r="R27" s="5">
        <v>-8.1000000000000013E-3</v>
      </c>
      <c r="S27" s="4">
        <v>851059</v>
      </c>
      <c r="T27" s="4">
        <f t="shared" si="2"/>
        <v>934763</v>
      </c>
      <c r="U27" s="4">
        <f t="shared" si="3"/>
        <v>1135915</v>
      </c>
    </row>
    <row r="28" spans="1:21" x14ac:dyDescent="0.2">
      <c r="A28" s="16" t="s">
        <v>210</v>
      </c>
      <c r="B28" s="4">
        <v>100</v>
      </c>
      <c r="C28" s="4">
        <v>16400</v>
      </c>
      <c r="D28" s="4">
        <v>-16300</v>
      </c>
      <c r="E28" s="4">
        <v>-505760000</v>
      </c>
      <c r="F28" s="4">
        <f t="shared" si="0"/>
        <v>-33854530618</v>
      </c>
      <c r="L28" s="4"/>
      <c r="M28" s="4"/>
      <c r="N28" s="4"/>
      <c r="O28" s="4"/>
      <c r="P28" s="4">
        <v>246700</v>
      </c>
      <c r="Q28" s="4">
        <v>843600</v>
      </c>
      <c r="R28" s="5">
        <v>-1.4499999999999999E-2</v>
      </c>
      <c r="S28" s="4">
        <v>1135915</v>
      </c>
      <c r="T28" s="4">
        <f t="shared" si="2"/>
        <v>1518420</v>
      </c>
      <c r="U28" s="4">
        <f t="shared" si="3"/>
        <v>1360522</v>
      </c>
    </row>
    <row r="29" spans="1:21" x14ac:dyDescent="0.2">
      <c r="A29" s="16" t="s">
        <v>209</v>
      </c>
      <c r="B29" s="4">
        <v>0</v>
      </c>
      <c r="C29" s="4">
        <v>0</v>
      </c>
      <c r="D29" s="4">
        <v>0</v>
      </c>
      <c r="E29" s="4">
        <v>0</v>
      </c>
      <c r="F29" s="4">
        <f t="shared" si="0"/>
        <v>-33348770618</v>
      </c>
      <c r="K29">
        <f>J29</f>
        <v>0</v>
      </c>
      <c r="R29" s="5">
        <v>-3.27E-2</v>
      </c>
      <c r="S29" s="4">
        <v>1991188</v>
      </c>
      <c r="T29" s="4">
        <f t="shared" si="2"/>
        <v>1153222.5</v>
      </c>
      <c r="U29" s="4">
        <f t="shared" si="3"/>
        <v>1360522</v>
      </c>
    </row>
    <row r="30" spans="1:21" x14ac:dyDescent="0.2">
      <c r="A30" s="16" t="s">
        <v>208</v>
      </c>
      <c r="B30" s="4">
        <v>30400</v>
      </c>
      <c r="C30" s="4">
        <v>600</v>
      </c>
      <c r="D30" s="4">
        <v>29800</v>
      </c>
      <c r="E30" s="4">
        <v>950980000</v>
      </c>
      <c r="F30" s="4">
        <f t="shared" si="0"/>
        <v>-33348770618</v>
      </c>
      <c r="R30" s="5">
        <v>-4.5999999999999999E-3</v>
      </c>
      <c r="S30" s="4">
        <v>1360522</v>
      </c>
      <c r="T30" s="4">
        <f t="shared" si="2"/>
        <v>1663035</v>
      </c>
      <c r="U30" s="4">
        <f t="shared" si="3"/>
        <v>1379764</v>
      </c>
    </row>
    <row r="31" spans="1:21" x14ac:dyDescent="0.2">
      <c r="A31" s="16" t="s">
        <v>207</v>
      </c>
      <c r="B31" s="4">
        <v>16100</v>
      </c>
      <c r="C31" s="4">
        <v>300</v>
      </c>
      <c r="D31" s="4">
        <v>15800</v>
      </c>
      <c r="E31" s="4">
        <v>507560000</v>
      </c>
      <c r="F31" s="4">
        <f t="shared" si="0"/>
        <v>-34299750618</v>
      </c>
      <c r="R31" s="5">
        <v>2.8799999999999999E-2</v>
      </c>
      <c r="S31" s="4">
        <v>2016268</v>
      </c>
      <c r="T31" s="4">
        <f t="shared" si="2"/>
        <v>1115133</v>
      </c>
      <c r="U31" s="4">
        <f t="shared" si="3"/>
        <v>1379764</v>
      </c>
    </row>
    <row r="32" spans="1:21" x14ac:dyDescent="0.2">
      <c r="A32" s="16" t="s">
        <v>206</v>
      </c>
      <c r="B32" s="4">
        <v>0</v>
      </c>
      <c r="C32" s="4">
        <v>300</v>
      </c>
      <c r="D32" s="4">
        <v>-300</v>
      </c>
      <c r="E32" s="4">
        <v>-9420000</v>
      </c>
      <c r="F32" s="4">
        <f t="shared" si="0"/>
        <v>-34807310618</v>
      </c>
      <c r="R32" s="5">
        <v>-6.3E-3</v>
      </c>
      <c r="S32" s="4">
        <v>1379764</v>
      </c>
      <c r="T32" s="4">
        <f t="shared" si="2"/>
        <v>2227958.5</v>
      </c>
      <c r="U32" s="4">
        <f t="shared" si="3"/>
        <v>733611</v>
      </c>
    </row>
    <row r="33" spans="1:21" x14ac:dyDescent="0.2">
      <c r="A33" s="16" t="s">
        <v>205</v>
      </c>
      <c r="B33" s="4">
        <v>28100</v>
      </c>
      <c r="C33" s="4">
        <v>37380</v>
      </c>
      <c r="D33" s="4">
        <v>-9280</v>
      </c>
      <c r="E33" s="4">
        <v>-289240000</v>
      </c>
      <c r="F33" s="4">
        <f t="shared" si="0"/>
        <v>-34797890618</v>
      </c>
      <c r="R33" s="5">
        <v>-1.7100000000000001E-2</v>
      </c>
      <c r="S33" s="4">
        <v>2618602</v>
      </c>
      <c r="T33" s="4">
        <f t="shared" si="2"/>
        <v>2843920.5</v>
      </c>
      <c r="U33" s="4">
        <f t="shared" si="3"/>
        <v>733611</v>
      </c>
    </row>
    <row r="34" spans="1:21" x14ac:dyDescent="0.2">
      <c r="A34" s="16" t="s">
        <v>204</v>
      </c>
      <c r="B34" s="4">
        <v>600</v>
      </c>
      <c r="C34" s="4">
        <v>3200</v>
      </c>
      <c r="D34" s="4">
        <v>-2600</v>
      </c>
      <c r="E34" s="4">
        <v>-83020000</v>
      </c>
      <c r="F34" s="4">
        <f t="shared" si="0"/>
        <v>-34508650618</v>
      </c>
      <c r="R34" s="5">
        <v>3.73E-2</v>
      </c>
      <c r="S34" s="4">
        <v>3394815</v>
      </c>
      <c r="T34" s="4">
        <f t="shared" si="2"/>
        <v>1713139</v>
      </c>
      <c r="U34" s="4">
        <f t="shared" si="3"/>
        <v>733611</v>
      </c>
    </row>
    <row r="35" spans="1:21" x14ac:dyDescent="0.2">
      <c r="A35" s="16" t="s">
        <v>203</v>
      </c>
      <c r="B35" s="4">
        <v>300</v>
      </c>
      <c r="C35" s="4">
        <v>15500</v>
      </c>
      <c r="D35" s="4">
        <v>-15200</v>
      </c>
      <c r="E35" s="4">
        <v>-470920000</v>
      </c>
      <c r="F35" s="4">
        <f t="shared" si="0"/>
        <v>-34425630618</v>
      </c>
      <c r="R35" s="5">
        <v>3.3E-3</v>
      </c>
      <c r="S35" s="4">
        <v>1701195</v>
      </c>
      <c r="T35" s="4">
        <f t="shared" si="2"/>
        <v>1614020.5</v>
      </c>
      <c r="U35" s="4">
        <f t="shared" si="3"/>
        <v>733611</v>
      </c>
    </row>
    <row r="36" spans="1:21" x14ac:dyDescent="0.2">
      <c r="A36" s="16" t="s">
        <v>202</v>
      </c>
      <c r="B36" s="4">
        <v>43700</v>
      </c>
      <c r="C36" s="4">
        <v>35000</v>
      </c>
      <c r="D36" s="4">
        <v>8700</v>
      </c>
      <c r="E36" s="4">
        <v>262360000</v>
      </c>
      <c r="F36" s="4">
        <f t="shared" si="0"/>
        <v>-33954710618</v>
      </c>
      <c r="R36" s="5">
        <v>4.0599999999999997E-2</v>
      </c>
      <c r="S36" s="4">
        <v>2212033</v>
      </c>
      <c r="T36" s="4">
        <f t="shared" si="2"/>
        <v>1154915</v>
      </c>
      <c r="U36" s="4">
        <f t="shared" si="3"/>
        <v>733611</v>
      </c>
    </row>
    <row r="37" spans="1:21" x14ac:dyDescent="0.2">
      <c r="A37" s="16" t="s">
        <v>201</v>
      </c>
      <c r="B37" s="4">
        <v>0</v>
      </c>
      <c r="C37" s="4">
        <v>4500</v>
      </c>
      <c r="D37" s="4">
        <v>-4500</v>
      </c>
      <c r="E37" s="4">
        <v>-131700000</v>
      </c>
      <c r="F37" s="4">
        <f t="shared" si="0"/>
        <v>-34217070618</v>
      </c>
      <c r="R37" s="5">
        <v>1.37E-2</v>
      </c>
      <c r="S37" s="4">
        <v>733611</v>
      </c>
      <c r="T37" s="4">
        <f t="shared" si="2"/>
        <v>1865606</v>
      </c>
      <c r="U37" s="4">
        <f t="shared" si="3"/>
        <v>850502</v>
      </c>
    </row>
    <row r="38" spans="1:21" x14ac:dyDescent="0.2">
      <c r="A38" s="16" t="s">
        <v>200</v>
      </c>
      <c r="B38" s="4">
        <v>0</v>
      </c>
      <c r="C38" s="4">
        <v>82720</v>
      </c>
      <c r="D38" s="4">
        <v>-82720</v>
      </c>
      <c r="E38" s="4">
        <v>-2447400000</v>
      </c>
      <c r="F38" s="4">
        <f t="shared" si="0"/>
        <v>-34085370618</v>
      </c>
      <c r="R38" s="5">
        <v>-1.18E-2</v>
      </c>
      <c r="S38" s="4">
        <v>1045652</v>
      </c>
      <c r="T38" s="4">
        <f t="shared" si="2"/>
        <v>1708182</v>
      </c>
      <c r="U38" s="4">
        <f t="shared" si="3"/>
        <v>850502</v>
      </c>
    </row>
    <row r="39" spans="1:21" x14ac:dyDescent="0.2">
      <c r="A39" s="16" t="s">
        <v>199</v>
      </c>
      <c r="B39" s="4">
        <v>14800</v>
      </c>
      <c r="C39" s="4">
        <v>45300</v>
      </c>
      <c r="D39" s="4">
        <v>-30500</v>
      </c>
      <c r="E39" s="4">
        <v>-902450000</v>
      </c>
      <c r="F39" s="4">
        <f t="shared" si="0"/>
        <v>-31637970618</v>
      </c>
      <c r="R39" s="5">
        <v>1.03E-2</v>
      </c>
      <c r="S39" s="4">
        <v>945923</v>
      </c>
      <c r="T39" s="4">
        <f t="shared" si="2"/>
        <v>1899325.5</v>
      </c>
      <c r="U39" s="4">
        <f t="shared" si="3"/>
        <v>850502</v>
      </c>
    </row>
    <row r="40" spans="1:21" x14ac:dyDescent="0.2">
      <c r="A40" s="16" t="s">
        <v>198</v>
      </c>
      <c r="B40" s="4">
        <v>14500</v>
      </c>
      <c r="C40" s="4">
        <v>0</v>
      </c>
      <c r="D40" s="4">
        <v>14500</v>
      </c>
      <c r="E40" s="4">
        <v>422690000</v>
      </c>
      <c r="F40" s="4">
        <f t="shared" si="0"/>
        <v>-30735520618</v>
      </c>
      <c r="R40" s="5">
        <v>-1.18E-2</v>
      </c>
      <c r="S40" s="4">
        <v>1309802</v>
      </c>
      <c r="T40" s="4">
        <f t="shared" si="2"/>
        <v>985162.5</v>
      </c>
      <c r="U40" s="4">
        <f t="shared" si="3"/>
        <v>850502</v>
      </c>
    </row>
    <row r="41" spans="1:21" x14ac:dyDescent="0.2">
      <c r="A41" s="16" t="s">
        <v>197</v>
      </c>
      <c r="B41" s="4">
        <v>0</v>
      </c>
      <c r="C41" s="4">
        <v>0</v>
      </c>
      <c r="D41" s="4">
        <v>0</v>
      </c>
      <c r="E41" s="4">
        <v>0</v>
      </c>
      <c r="F41" s="4">
        <f t="shared" si="0"/>
        <v>-31158210618</v>
      </c>
      <c r="R41" s="5">
        <v>-1.3300000000000001E-2</v>
      </c>
      <c r="S41" s="4">
        <v>850502</v>
      </c>
      <c r="T41" s="4">
        <f t="shared" si="2"/>
        <v>1691012</v>
      </c>
      <c r="U41" s="4">
        <f t="shared" si="3"/>
        <v>1016008</v>
      </c>
    </row>
    <row r="42" spans="1:21" x14ac:dyDescent="0.2">
      <c r="A42" s="16" t="s">
        <v>196</v>
      </c>
      <c r="B42" s="4">
        <v>6400</v>
      </c>
      <c r="C42" s="4">
        <v>5200</v>
      </c>
      <c r="D42" s="4">
        <v>1200</v>
      </c>
      <c r="E42" s="4">
        <v>32690000</v>
      </c>
      <c r="F42" s="4">
        <f t="shared" si="0"/>
        <v>-31158210618</v>
      </c>
      <c r="R42" s="5">
        <v>0</v>
      </c>
      <c r="S42" s="4">
        <v>1837315</v>
      </c>
      <c r="T42" s="4">
        <f t="shared" si="2"/>
        <v>2206057.5</v>
      </c>
      <c r="U42" s="4">
        <f t="shared" si="3"/>
        <v>1016008</v>
      </c>
    </row>
    <row r="43" spans="1:21" x14ac:dyDescent="0.2">
      <c r="A43" s="16" t="s">
        <v>195</v>
      </c>
      <c r="B43" s="4">
        <v>17200</v>
      </c>
      <c r="C43" s="4">
        <v>7900</v>
      </c>
      <c r="D43" s="4">
        <v>9300</v>
      </c>
      <c r="E43" s="4">
        <v>270030000</v>
      </c>
      <c r="F43" s="4">
        <f t="shared" si="0"/>
        <v>-31190900618</v>
      </c>
      <c r="R43" s="5">
        <v>-3.2199999999999999E-2</v>
      </c>
      <c r="S43" s="4">
        <v>2293026</v>
      </c>
      <c r="T43" s="4">
        <f t="shared" si="2"/>
        <v>1945828</v>
      </c>
      <c r="U43" s="4">
        <f t="shared" si="3"/>
        <v>1016008</v>
      </c>
    </row>
    <row r="44" spans="1:21" x14ac:dyDescent="0.2">
      <c r="A44" s="16" t="s">
        <v>194</v>
      </c>
      <c r="B44" s="4">
        <v>0</v>
      </c>
      <c r="C44" s="4">
        <v>0</v>
      </c>
      <c r="D44" s="4">
        <v>0</v>
      </c>
      <c r="E44" s="4">
        <v>0</v>
      </c>
      <c r="F44" s="4">
        <f t="shared" si="0"/>
        <v>-31460930618</v>
      </c>
      <c r="R44" s="5">
        <v>1.8100000000000002E-2</v>
      </c>
      <c r="S44" s="4">
        <v>1725083</v>
      </c>
      <c r="T44" s="4">
        <f t="shared" si="2"/>
        <v>1394546</v>
      </c>
      <c r="U44" s="4">
        <f t="shared" si="3"/>
        <v>1016008</v>
      </c>
    </row>
    <row r="45" spans="1:21" x14ac:dyDescent="0.2">
      <c r="A45" s="16" t="s">
        <v>193</v>
      </c>
      <c r="B45" s="4">
        <v>0</v>
      </c>
      <c r="C45" s="4">
        <v>0</v>
      </c>
      <c r="D45" s="4">
        <v>0</v>
      </c>
      <c r="E45" s="4">
        <v>0</v>
      </c>
      <c r="F45" s="4">
        <f t="shared" si="0"/>
        <v>-31460930618</v>
      </c>
      <c r="R45" s="5">
        <v>1.4999999999999999E-2</v>
      </c>
      <c r="S45" s="4">
        <v>1016008</v>
      </c>
      <c r="T45" s="4">
        <f t="shared" si="2"/>
        <v>1477844.5</v>
      </c>
      <c r="U45" s="4">
        <f t="shared" si="3"/>
        <v>1119823</v>
      </c>
    </row>
    <row r="46" spans="1:21" x14ac:dyDescent="0.2">
      <c r="A46" s="16" t="s">
        <v>192</v>
      </c>
      <c r="B46" s="4">
        <v>8000</v>
      </c>
      <c r="C46" s="4">
        <v>0</v>
      </c>
      <c r="D46" s="4">
        <v>8000</v>
      </c>
      <c r="E46" s="4">
        <v>238960000</v>
      </c>
      <c r="F46" s="4">
        <f t="shared" si="0"/>
        <v>-31460930618</v>
      </c>
      <c r="R46" s="5">
        <v>3.4000000000000002E-3</v>
      </c>
      <c r="S46" s="4">
        <v>1576219</v>
      </c>
      <c r="T46" s="4">
        <f t="shared" si="2"/>
        <v>1818595</v>
      </c>
      <c r="U46" s="4">
        <f t="shared" si="3"/>
        <v>1119823</v>
      </c>
    </row>
    <row r="47" spans="1:21" x14ac:dyDescent="0.2">
      <c r="A47" s="16" t="s">
        <v>191</v>
      </c>
      <c r="B47" s="4">
        <v>3000</v>
      </c>
      <c r="C47" s="4">
        <v>0</v>
      </c>
      <c r="D47" s="4">
        <v>3000</v>
      </c>
      <c r="E47" s="4">
        <v>90900000</v>
      </c>
      <c r="F47" s="4">
        <f t="shared" si="0"/>
        <v>-31699890618</v>
      </c>
      <c r="R47" s="5">
        <v>-3.85E-2</v>
      </c>
      <c r="S47" s="4">
        <v>2685560</v>
      </c>
      <c r="T47" s="4">
        <f t="shared" si="2"/>
        <v>1972587.5</v>
      </c>
      <c r="U47" s="4">
        <f t="shared" si="3"/>
        <v>1119823</v>
      </c>
    </row>
    <row r="48" spans="1:21" x14ac:dyDescent="0.2">
      <c r="A48" s="16" t="s">
        <v>190</v>
      </c>
      <c r="B48" s="4">
        <v>0</v>
      </c>
      <c r="C48" s="4">
        <v>4900</v>
      </c>
      <c r="D48" s="4">
        <v>-4900</v>
      </c>
      <c r="E48" s="4">
        <v>-150940000</v>
      </c>
      <c r="F48" s="4">
        <f t="shared" si="0"/>
        <v>-31790790618</v>
      </c>
      <c r="R48" s="5">
        <v>2.9900000000000003E-2</v>
      </c>
      <c r="S48" s="4">
        <v>2470441</v>
      </c>
      <c r="T48" s="4">
        <f t="shared" si="2"/>
        <v>2342087.5</v>
      </c>
      <c r="U48" s="4">
        <f t="shared" si="3"/>
        <v>1119823</v>
      </c>
    </row>
    <row r="49" spans="1:21" x14ac:dyDescent="0.2">
      <c r="A49" s="16" t="s">
        <v>189</v>
      </c>
      <c r="B49" s="4">
        <v>0</v>
      </c>
      <c r="C49" s="4">
        <v>15100</v>
      </c>
      <c r="D49" s="4">
        <v>-15100</v>
      </c>
      <c r="E49" s="4">
        <v>-457410000</v>
      </c>
      <c r="F49" s="4">
        <f t="shared" si="0"/>
        <v>-31639850618</v>
      </c>
      <c r="R49" s="5">
        <v>3.0800000000000001E-2</v>
      </c>
      <c r="S49" s="4">
        <v>2488849</v>
      </c>
      <c r="T49" s="4">
        <f t="shared" si="2"/>
        <v>1559205.5</v>
      </c>
      <c r="U49" s="4">
        <f t="shared" si="3"/>
        <v>1119823</v>
      </c>
    </row>
    <row r="50" spans="1:21" x14ac:dyDescent="0.2">
      <c r="A50" s="16" t="s">
        <v>188</v>
      </c>
      <c r="B50" s="4">
        <v>0</v>
      </c>
      <c r="C50" s="4">
        <v>27500</v>
      </c>
      <c r="D50" s="4">
        <v>-27500</v>
      </c>
      <c r="E50" s="4">
        <v>-808920000</v>
      </c>
      <c r="F50" s="4">
        <f t="shared" si="0"/>
        <v>-31182440618</v>
      </c>
      <c r="R50" s="5">
        <v>1.21E-2</v>
      </c>
      <c r="S50" s="4">
        <v>1119823</v>
      </c>
      <c r="T50" s="4">
        <f t="shared" si="2"/>
        <v>2237795</v>
      </c>
      <c r="U50" s="4">
        <f t="shared" si="3"/>
        <v>1379470</v>
      </c>
    </row>
    <row r="51" spans="1:21" x14ac:dyDescent="0.2">
      <c r="A51" s="16" t="s">
        <v>187</v>
      </c>
      <c r="B51" s="4">
        <v>0</v>
      </c>
      <c r="C51" s="4">
        <v>111800</v>
      </c>
      <c r="D51" s="4">
        <v>-111800</v>
      </c>
      <c r="E51" s="4">
        <v>-3287870000</v>
      </c>
      <c r="F51" s="4">
        <f t="shared" si="0"/>
        <v>-30373520618</v>
      </c>
      <c r="R51" s="5">
        <v>-1.7000000000000001E-3</v>
      </c>
      <c r="S51" s="4">
        <v>1544709</v>
      </c>
      <c r="T51" s="4">
        <f t="shared" si="2"/>
        <v>1725357.5</v>
      </c>
      <c r="U51" s="4">
        <f t="shared" si="3"/>
        <v>951630</v>
      </c>
    </row>
    <row r="52" spans="1:21" x14ac:dyDescent="0.2">
      <c r="A52" s="16" t="s">
        <v>186</v>
      </c>
      <c r="B52" s="4">
        <v>0</v>
      </c>
      <c r="C52" s="4">
        <v>94700</v>
      </c>
      <c r="D52" s="4">
        <v>-94700</v>
      </c>
      <c r="E52" s="4">
        <v>-2782090000</v>
      </c>
      <c r="F52" s="4">
        <f t="shared" si="0"/>
        <v>-27085650618</v>
      </c>
      <c r="R52" s="5">
        <v>-2.1899999999999999E-2</v>
      </c>
      <c r="S52" s="4">
        <v>2119089</v>
      </c>
      <c r="T52" s="4">
        <f t="shared" si="2"/>
        <v>2569667.5</v>
      </c>
      <c r="U52" s="4">
        <f t="shared" si="3"/>
        <v>951630</v>
      </c>
    </row>
    <row r="53" spans="1:21" x14ac:dyDescent="0.2">
      <c r="A53" s="16" t="s">
        <v>185</v>
      </c>
      <c r="B53" s="4">
        <v>26800</v>
      </c>
      <c r="C53" s="4">
        <v>82800</v>
      </c>
      <c r="D53" s="4">
        <v>-56000</v>
      </c>
      <c r="E53" s="4">
        <v>-1677260000</v>
      </c>
      <c r="F53" s="4">
        <f t="shared" si="0"/>
        <v>-24303560618</v>
      </c>
      <c r="R53" s="5">
        <v>0</v>
      </c>
      <c r="S53" s="4">
        <v>2166573</v>
      </c>
      <c r="T53" s="4">
        <f t="shared" si="2"/>
        <v>2280815.5</v>
      </c>
      <c r="U53" s="4">
        <f t="shared" si="3"/>
        <v>951630</v>
      </c>
    </row>
    <row r="54" spans="1:21" x14ac:dyDescent="0.2">
      <c r="A54" s="16" t="s">
        <v>184</v>
      </c>
      <c r="B54" s="4">
        <v>55800</v>
      </c>
      <c r="C54" s="4">
        <v>27900</v>
      </c>
      <c r="D54" s="4">
        <v>27900</v>
      </c>
      <c r="E54" s="4">
        <v>804270000</v>
      </c>
      <c r="F54" s="4">
        <f t="shared" si="0"/>
        <v>-22626300618</v>
      </c>
      <c r="R54" s="5">
        <v>6.8499999999999991E-2</v>
      </c>
      <c r="S54" s="4">
        <v>1773084</v>
      </c>
      <c r="T54" s="4">
        <f t="shared" si="2"/>
        <v>1876013.5</v>
      </c>
      <c r="U54" s="4">
        <f t="shared" si="3"/>
        <v>951630</v>
      </c>
    </row>
    <row r="55" spans="1:21" x14ac:dyDescent="0.2">
      <c r="A55" s="16" t="s">
        <v>183</v>
      </c>
      <c r="B55" s="4">
        <v>3500</v>
      </c>
      <c r="C55" s="4">
        <v>129200</v>
      </c>
      <c r="D55" s="4">
        <v>-125700</v>
      </c>
      <c r="E55" s="4">
        <v>-3538300000</v>
      </c>
      <c r="F55" s="4">
        <f t="shared" si="0"/>
        <v>-23430570618</v>
      </c>
      <c r="R55" s="5">
        <v>-8.8999999999999999E-3</v>
      </c>
      <c r="S55" s="4">
        <v>1379470</v>
      </c>
      <c r="T55" s="4">
        <f t="shared" si="2"/>
        <v>1118224.5</v>
      </c>
      <c r="U55" s="4">
        <f t="shared" si="3"/>
        <v>951630</v>
      </c>
    </row>
    <row r="56" spans="1:21" x14ac:dyDescent="0.2">
      <c r="A56" s="16" t="s">
        <v>182</v>
      </c>
      <c r="B56" s="4">
        <v>13300</v>
      </c>
      <c r="C56" s="4">
        <v>89700</v>
      </c>
      <c r="D56" s="4">
        <v>-76400</v>
      </c>
      <c r="E56" s="4">
        <v>-2118660000</v>
      </c>
      <c r="F56" s="4">
        <f t="shared" si="0"/>
        <v>-19892270618</v>
      </c>
      <c r="R56" s="5">
        <v>2.1899999999999999E-2</v>
      </c>
      <c r="S56" s="4">
        <v>951630</v>
      </c>
      <c r="T56" s="4">
        <f t="shared" si="2"/>
        <v>1722916</v>
      </c>
      <c r="U56" s="4">
        <f t="shared" si="3"/>
        <v>1331626</v>
      </c>
    </row>
    <row r="57" spans="1:21" x14ac:dyDescent="0.2">
      <c r="A57" s="16" t="s">
        <v>181</v>
      </c>
      <c r="B57" s="4">
        <v>28900</v>
      </c>
      <c r="C57" s="4">
        <v>238300</v>
      </c>
      <c r="D57" s="4">
        <v>-209400</v>
      </c>
      <c r="E57" s="4">
        <v>-5813390000</v>
      </c>
      <c r="F57" s="4">
        <f t="shared" si="0"/>
        <v>-17773610618</v>
      </c>
      <c r="R57" s="5">
        <v>-1.43E-2</v>
      </c>
      <c r="S57" s="4">
        <v>1474734</v>
      </c>
      <c r="T57" s="4">
        <f t="shared" si="2"/>
        <v>2492748.5</v>
      </c>
      <c r="U57" s="4">
        <f t="shared" si="3"/>
        <v>1331626</v>
      </c>
    </row>
    <row r="58" spans="1:21" x14ac:dyDescent="0.2">
      <c r="A58" s="16" t="s">
        <v>180</v>
      </c>
      <c r="B58" s="4">
        <v>37700</v>
      </c>
      <c r="C58" s="4">
        <v>5000</v>
      </c>
      <c r="D58" s="4">
        <v>32700</v>
      </c>
      <c r="E58" s="4">
        <v>883590000</v>
      </c>
      <c r="F58" s="4">
        <f t="shared" si="0"/>
        <v>-11960220618</v>
      </c>
      <c r="R58" s="5">
        <v>6.93E-2</v>
      </c>
      <c r="S58" s="4">
        <v>2195326</v>
      </c>
      <c r="T58" s="4">
        <f t="shared" si="2"/>
        <v>2238666</v>
      </c>
      <c r="U58" s="4">
        <f t="shared" si="3"/>
        <v>1331626</v>
      </c>
    </row>
    <row r="59" spans="1:21" x14ac:dyDescent="0.2">
      <c r="A59" s="16" t="s">
        <v>179</v>
      </c>
      <c r="B59" s="4">
        <v>261100</v>
      </c>
      <c r="C59" s="4">
        <v>3500</v>
      </c>
      <c r="D59" s="4">
        <v>257600</v>
      </c>
      <c r="E59" s="4">
        <v>6471000000</v>
      </c>
      <c r="F59" s="4">
        <f t="shared" si="0"/>
        <v>-12843810618</v>
      </c>
      <c r="R59" s="5">
        <v>5.7000000000000002E-2</v>
      </c>
      <c r="S59" s="4">
        <v>1998588</v>
      </c>
      <c r="T59" s="4">
        <f t="shared" si="2"/>
        <v>3735158.5</v>
      </c>
      <c r="U59" s="4">
        <f t="shared" si="3"/>
        <v>1331626</v>
      </c>
    </row>
    <row r="60" spans="1:21" x14ac:dyDescent="0.2">
      <c r="A60" s="16" t="s">
        <v>178</v>
      </c>
      <c r="B60" s="4">
        <v>228000</v>
      </c>
      <c r="C60" s="4">
        <v>3900</v>
      </c>
      <c r="D60" s="4">
        <v>224100</v>
      </c>
      <c r="E60" s="4">
        <v>5737420000</v>
      </c>
      <c r="F60" s="4">
        <f t="shared" si="0"/>
        <v>-19314810618</v>
      </c>
      <c r="R60" s="5">
        <v>-6.8099999999999994E-2</v>
      </c>
      <c r="S60" s="4">
        <v>2930881</v>
      </c>
      <c r="T60" s="4">
        <f t="shared" si="2"/>
        <v>3153605.5</v>
      </c>
      <c r="U60" s="4">
        <f t="shared" si="3"/>
        <v>1284819</v>
      </c>
    </row>
    <row r="61" spans="1:21" x14ac:dyDescent="0.2">
      <c r="A61" s="16" t="s">
        <v>177</v>
      </c>
      <c r="B61" s="4">
        <v>900</v>
      </c>
      <c r="C61" s="4">
        <v>0</v>
      </c>
      <c r="D61" s="4">
        <v>900</v>
      </c>
      <c r="E61" s="4">
        <v>25200000</v>
      </c>
      <c r="F61" s="4">
        <f t="shared" si="0"/>
        <v>-25052230618</v>
      </c>
      <c r="R61" s="5">
        <v>-6.8699999999999997E-2</v>
      </c>
      <c r="S61" s="4">
        <v>1331626</v>
      </c>
      <c r="T61" s="4">
        <f t="shared" si="2"/>
        <v>2685481</v>
      </c>
      <c r="U61" s="4">
        <f t="shared" si="3"/>
        <v>1284819</v>
      </c>
    </row>
    <row r="62" spans="1:21" x14ac:dyDescent="0.2">
      <c r="A62" s="16" t="s">
        <v>176</v>
      </c>
      <c r="B62" s="4">
        <v>19500</v>
      </c>
      <c r="C62" s="4">
        <v>36100</v>
      </c>
      <c r="D62" s="4">
        <v>-16600</v>
      </c>
      <c r="E62" s="4">
        <v>-480530000</v>
      </c>
      <c r="F62" s="4">
        <f t="shared" si="0"/>
        <v>-25077430618</v>
      </c>
      <c r="R62" s="5">
        <v>-5.3200000000000004E-2</v>
      </c>
      <c r="S62" s="4">
        <v>2972762</v>
      </c>
      <c r="T62" s="4">
        <f t="shared" si="2"/>
        <v>2630932.5</v>
      </c>
      <c r="U62" s="4">
        <f t="shared" si="3"/>
        <v>1284819</v>
      </c>
    </row>
    <row r="63" spans="1:21" x14ac:dyDescent="0.2">
      <c r="A63" s="16" t="s">
        <v>175</v>
      </c>
      <c r="B63" s="4">
        <v>19500</v>
      </c>
      <c r="C63" s="4">
        <v>2300</v>
      </c>
      <c r="D63" s="4">
        <v>17200</v>
      </c>
      <c r="E63" s="4">
        <v>535680000</v>
      </c>
      <c r="F63" s="4">
        <f t="shared" si="0"/>
        <v>-24596900618</v>
      </c>
      <c r="R63" s="5">
        <v>-6.9000000000000006E-2</v>
      </c>
      <c r="S63" s="4">
        <v>2788547</v>
      </c>
      <c r="T63" s="4">
        <f t="shared" si="2"/>
        <v>2560983.5</v>
      </c>
      <c r="U63" s="4">
        <f t="shared" si="3"/>
        <v>1284819</v>
      </c>
    </row>
    <row r="64" spans="1:21" x14ac:dyDescent="0.2">
      <c r="A64" s="16" t="s">
        <v>174</v>
      </c>
      <c r="B64" s="4">
        <v>16100</v>
      </c>
      <c r="C64" s="4">
        <v>116600</v>
      </c>
      <c r="D64" s="4">
        <v>-100500</v>
      </c>
      <c r="E64" s="4">
        <v>-3383670000</v>
      </c>
      <c r="F64" s="4">
        <f t="shared" ref="F64:F79" si="4">E64+F65</f>
        <v>-25132580618</v>
      </c>
      <c r="R64" s="5">
        <v>-1.04E-2</v>
      </c>
      <c r="S64" s="4">
        <v>2372557</v>
      </c>
      <c r="T64" s="4">
        <f t="shared" si="2"/>
        <v>1700440.5</v>
      </c>
      <c r="U64" s="4">
        <f t="shared" si="3"/>
        <v>1284819</v>
      </c>
    </row>
    <row r="65" spans="1:21" x14ac:dyDescent="0.2">
      <c r="A65" s="16" t="s">
        <v>173</v>
      </c>
      <c r="B65" s="4">
        <v>3900</v>
      </c>
      <c r="C65" s="4">
        <v>7000</v>
      </c>
      <c r="D65" s="4">
        <v>-3100</v>
      </c>
      <c r="E65" s="4">
        <v>-105720000</v>
      </c>
      <c r="F65" s="4">
        <f t="shared" si="4"/>
        <v>-21748910618</v>
      </c>
      <c r="R65" s="5">
        <v>1.67E-2</v>
      </c>
      <c r="S65" s="4">
        <v>1284819</v>
      </c>
      <c r="T65" s="4">
        <f t="shared" si="2"/>
        <v>3801836.5</v>
      </c>
      <c r="U65" s="4">
        <f t="shared" si="3"/>
        <v>1971098</v>
      </c>
    </row>
    <row r="66" spans="1:21" x14ac:dyDescent="0.2">
      <c r="A66" s="16" t="s">
        <v>172</v>
      </c>
      <c r="B66" s="4">
        <v>0</v>
      </c>
      <c r="C66" s="4">
        <v>142600</v>
      </c>
      <c r="D66" s="4">
        <v>-142600</v>
      </c>
      <c r="E66" s="4">
        <v>-4866920000</v>
      </c>
      <c r="F66" s="4">
        <f t="shared" si="4"/>
        <v>-21643190618</v>
      </c>
      <c r="R66" s="5">
        <v>-4.0500000000000001E-2</v>
      </c>
      <c r="S66" s="4">
        <v>1971098</v>
      </c>
      <c r="T66" s="4">
        <f t="shared" si="2"/>
        <v>2706366</v>
      </c>
      <c r="U66" s="4">
        <f t="shared" si="3"/>
        <v>2398200</v>
      </c>
    </row>
    <row r="67" spans="1:21" x14ac:dyDescent="0.2">
      <c r="A67" s="16" t="s">
        <v>171</v>
      </c>
      <c r="B67" s="4">
        <v>5900</v>
      </c>
      <c r="C67" s="4">
        <v>53100</v>
      </c>
      <c r="D67" s="4">
        <v>-47200</v>
      </c>
      <c r="E67" s="4">
        <v>-1596640000</v>
      </c>
      <c r="F67" s="4">
        <f t="shared" si="4"/>
        <v>-16776270618</v>
      </c>
      <c r="R67" s="5">
        <v>5.8299999999999998E-2</v>
      </c>
      <c r="S67" s="4">
        <v>2790171</v>
      </c>
      <c r="T67" s="4">
        <f t="shared" si="2"/>
        <v>2769586</v>
      </c>
      <c r="U67" s="4">
        <f t="shared" si="3"/>
        <v>2398200</v>
      </c>
    </row>
    <row r="68" spans="1:21" x14ac:dyDescent="0.2">
      <c r="A68" s="16" t="s">
        <v>170</v>
      </c>
      <c r="B68" s="4">
        <v>7500</v>
      </c>
      <c r="C68" s="4">
        <v>7900</v>
      </c>
      <c r="D68" s="4">
        <v>-400</v>
      </c>
      <c r="E68" s="4">
        <v>-10910000</v>
      </c>
      <c r="F68" s="4">
        <f t="shared" si="4"/>
        <v>-15179630618</v>
      </c>
      <c r="R68" s="5">
        <v>-6.8499999999999991E-2</v>
      </c>
      <c r="S68" s="4">
        <v>2478744</v>
      </c>
      <c r="T68" s="4">
        <f t="shared" si="2"/>
        <v>3794217.5</v>
      </c>
      <c r="U68" s="4">
        <f t="shared" si="3"/>
        <v>2398200</v>
      </c>
    </row>
    <row r="69" spans="1:21" x14ac:dyDescent="0.2">
      <c r="A69" s="16" t="s">
        <v>169</v>
      </c>
      <c r="B69" s="4">
        <v>115700</v>
      </c>
      <c r="C69" s="4">
        <v>7000</v>
      </c>
      <c r="D69" s="4">
        <v>108700</v>
      </c>
      <c r="E69" s="4">
        <v>3851160000</v>
      </c>
      <c r="F69" s="4">
        <f t="shared" si="4"/>
        <v>-15168720618</v>
      </c>
      <c r="R69" s="5">
        <v>-4.24E-2</v>
      </c>
      <c r="S69" s="4">
        <v>4539436</v>
      </c>
      <c r="T69" s="4">
        <f t="shared" si="2"/>
        <v>3746753.5</v>
      </c>
      <c r="U69" s="4">
        <f t="shared" si="3"/>
        <v>2116062</v>
      </c>
    </row>
    <row r="70" spans="1:21" x14ac:dyDescent="0.2">
      <c r="A70" s="16" t="s">
        <v>168</v>
      </c>
      <c r="B70" s="4">
        <v>132700</v>
      </c>
      <c r="C70" s="4">
        <v>0</v>
      </c>
      <c r="D70" s="4">
        <v>132700</v>
      </c>
      <c r="E70" s="4">
        <v>4977660000</v>
      </c>
      <c r="F70" s="4">
        <f t="shared" si="4"/>
        <v>-19019880618</v>
      </c>
      <c r="R70" s="5">
        <v>-6.9900000000000004E-2</v>
      </c>
      <c r="S70" s="4">
        <v>4975585</v>
      </c>
      <c r="T70" s="4">
        <f t="shared" si="2"/>
        <v>3916593</v>
      </c>
      <c r="U70" s="4">
        <f t="shared" si="3"/>
        <v>2116062</v>
      </c>
    </row>
    <row r="71" spans="1:21" x14ac:dyDescent="0.2">
      <c r="A71" s="16" t="s">
        <v>167</v>
      </c>
      <c r="B71" s="4">
        <v>1400</v>
      </c>
      <c r="C71" s="4">
        <v>10000</v>
      </c>
      <c r="D71" s="4">
        <v>-8600</v>
      </c>
      <c r="E71" s="4">
        <v>-338800000</v>
      </c>
      <c r="F71" s="4">
        <f t="shared" si="4"/>
        <v>-23997540618</v>
      </c>
      <c r="R71" s="5">
        <v>-2.1099999999999997E-2</v>
      </c>
      <c r="S71" s="4">
        <v>2398200</v>
      </c>
      <c r="T71" s="4">
        <f>AVERAGE(S72,S81)</f>
        <v>2963016</v>
      </c>
      <c r="U71" s="4">
        <f t="shared" si="3"/>
        <v>2116062</v>
      </c>
    </row>
    <row r="72" spans="1:21" x14ac:dyDescent="0.2">
      <c r="A72" s="16" t="s">
        <v>166</v>
      </c>
      <c r="B72" s="4">
        <v>38800</v>
      </c>
      <c r="C72" s="4">
        <v>6900</v>
      </c>
      <c r="D72" s="4">
        <v>31900</v>
      </c>
      <c r="E72" s="4">
        <v>1272110000</v>
      </c>
      <c r="F72" s="4">
        <f t="shared" si="4"/>
        <v>-23658740618</v>
      </c>
      <c r="R72" s="5">
        <v>1.9099999999999999E-2</v>
      </c>
      <c r="S72" s="4">
        <v>2473318</v>
      </c>
      <c r="U72" s="4">
        <f t="shared" si="3"/>
        <v>2116062</v>
      </c>
    </row>
    <row r="73" spans="1:21" x14ac:dyDescent="0.2">
      <c r="A73" s="16" t="s">
        <v>165</v>
      </c>
      <c r="B73" s="4">
        <v>900</v>
      </c>
      <c r="C73" s="4">
        <v>3500</v>
      </c>
      <c r="D73" s="4">
        <v>-2600</v>
      </c>
      <c r="E73" s="4">
        <v>-103590000</v>
      </c>
      <c r="F73" s="4">
        <f t="shared" si="4"/>
        <v>-24930850618</v>
      </c>
      <c r="R73" s="5">
        <v>-2.4700000000000003E-2</v>
      </c>
      <c r="S73" s="4">
        <v>2749410</v>
      </c>
      <c r="U73" s="4">
        <f t="shared" ref="U73:U75" si="5">MIN(S74:S78)</f>
        <v>2116062</v>
      </c>
    </row>
    <row r="74" spans="1:21" x14ac:dyDescent="0.2">
      <c r="A74" s="16" t="s">
        <v>164</v>
      </c>
      <c r="B74" s="4">
        <v>6900</v>
      </c>
      <c r="C74" s="4">
        <v>15900</v>
      </c>
      <c r="D74" s="4">
        <v>-9000</v>
      </c>
      <c r="E74" s="4">
        <v>-359750000</v>
      </c>
      <c r="F74" s="4">
        <f t="shared" si="4"/>
        <v>-24827260618</v>
      </c>
      <c r="R74" s="5">
        <v>0.01</v>
      </c>
      <c r="S74" s="4">
        <v>2116062</v>
      </c>
      <c r="U74" s="4">
        <f t="shared" si="5"/>
        <v>2517922</v>
      </c>
    </row>
    <row r="75" spans="1:21" x14ac:dyDescent="0.2">
      <c r="A75" s="16" t="s">
        <v>163</v>
      </c>
      <c r="B75" s="4">
        <v>10000</v>
      </c>
      <c r="C75" s="4">
        <v>1300</v>
      </c>
      <c r="D75" s="4">
        <v>8700</v>
      </c>
      <c r="E75" s="4">
        <v>358060000</v>
      </c>
      <c r="F75" s="4">
        <f t="shared" si="4"/>
        <v>-24467510618</v>
      </c>
      <c r="R75" s="5">
        <v>2.5699999999999997E-2</v>
      </c>
      <c r="S75" s="4">
        <v>5632575</v>
      </c>
      <c r="U75" s="4">
        <f t="shared" si="5"/>
        <v>2517922</v>
      </c>
    </row>
    <row r="76" spans="1:21" x14ac:dyDescent="0.2">
      <c r="A76" s="16" t="s">
        <v>162</v>
      </c>
      <c r="B76" s="4">
        <v>300</v>
      </c>
      <c r="C76" s="4">
        <v>27000</v>
      </c>
      <c r="D76" s="4">
        <v>-26700</v>
      </c>
      <c r="E76" s="4">
        <v>-1040920000</v>
      </c>
      <c r="F76" s="4">
        <f t="shared" si="4"/>
        <v>-24825570618</v>
      </c>
      <c r="R76" s="5">
        <v>2.1000000000000001E-2</v>
      </c>
      <c r="S76" s="4">
        <v>2622561</v>
      </c>
      <c r="U76" s="4">
        <f>MIN(S77:S81)</f>
        <v>2517922</v>
      </c>
    </row>
    <row r="77" spans="1:21" x14ac:dyDescent="0.2">
      <c r="A77" s="16" t="s">
        <v>161</v>
      </c>
      <c r="B77" s="4">
        <v>16200</v>
      </c>
      <c r="C77" s="4">
        <v>235400</v>
      </c>
      <c r="D77" s="4">
        <v>-219200</v>
      </c>
      <c r="E77" s="4">
        <v>-8111330000</v>
      </c>
      <c r="F77" s="4">
        <f t="shared" si="4"/>
        <v>-23784650618</v>
      </c>
      <c r="R77" s="5">
        <v>1.8700000000000001E-2</v>
      </c>
      <c r="S77" s="4">
        <v>3060428</v>
      </c>
    </row>
    <row r="78" spans="1:21" x14ac:dyDescent="0.2">
      <c r="A78" s="16" t="s">
        <v>160</v>
      </c>
      <c r="B78" s="4">
        <v>11500</v>
      </c>
      <c r="C78" s="4">
        <v>133400</v>
      </c>
      <c r="D78" s="4">
        <v>-121900</v>
      </c>
      <c r="E78" s="4">
        <v>-4752980000</v>
      </c>
      <c r="F78" s="4">
        <f t="shared" si="4"/>
        <v>-15673320618</v>
      </c>
      <c r="R78" s="5">
        <v>-3.8399999999999997E-2</v>
      </c>
      <c r="S78" s="4">
        <v>3048999</v>
      </c>
    </row>
    <row r="79" spans="1:21" x14ac:dyDescent="0.2">
      <c r="A79" s="16" t="s">
        <v>159</v>
      </c>
      <c r="B79" s="4">
        <v>6200</v>
      </c>
      <c r="C79" s="4">
        <v>144200</v>
      </c>
      <c r="D79" s="4">
        <v>-138000</v>
      </c>
      <c r="E79" s="4">
        <v>-5295320000</v>
      </c>
      <c r="F79" s="4">
        <f t="shared" si="4"/>
        <v>-10920340618</v>
      </c>
      <c r="R79" s="5">
        <v>2.9100000000000001E-2</v>
      </c>
      <c r="S79" s="4">
        <v>2517922</v>
      </c>
    </row>
    <row r="80" spans="1:21" x14ac:dyDescent="0.2">
      <c r="A80" s="16" t="s">
        <v>158</v>
      </c>
      <c r="B80" s="4">
        <v>21700</v>
      </c>
      <c r="C80" s="4">
        <v>290800</v>
      </c>
      <c r="D80" s="4">
        <v>-269100</v>
      </c>
      <c r="E80" s="4">
        <v>-10339930000</v>
      </c>
      <c r="F80" s="4">
        <f>E80+F81</f>
        <v>-5625020618</v>
      </c>
      <c r="R80" s="5">
        <v>-1.55E-2</v>
      </c>
      <c r="S80" s="4">
        <v>5434986</v>
      </c>
    </row>
    <row r="81" spans="1:22" x14ac:dyDescent="0.2">
      <c r="A81" s="16" t="s">
        <v>157</v>
      </c>
      <c r="B81" s="4">
        <v>129000</v>
      </c>
      <c r="C81" s="4">
        <v>5200</v>
      </c>
      <c r="D81" s="4">
        <v>123800</v>
      </c>
      <c r="E81" s="4">
        <v>4714909382</v>
      </c>
      <c r="F81" s="4">
        <f>E81</f>
        <v>4714909382</v>
      </c>
      <c r="R81" s="5">
        <v>6.9500000000000006E-2</v>
      </c>
      <c r="S81" s="4">
        <v>3452714</v>
      </c>
    </row>
    <row r="82" spans="1:22" x14ac:dyDescent="0.2">
      <c r="A82" s="2"/>
      <c r="B82" s="4"/>
      <c r="C82" s="4"/>
      <c r="D82" s="4"/>
      <c r="E82" s="4"/>
      <c r="F82" s="4">
        <f t="shared" ref="F82:F137" si="6">E82+F83</f>
        <v>0</v>
      </c>
      <c r="G82" s="4"/>
      <c r="H82" s="4"/>
      <c r="I82" s="4"/>
      <c r="J82" s="4"/>
      <c r="K82" s="4"/>
      <c r="L82" s="4"/>
      <c r="M82" s="4"/>
      <c r="N82" s="4"/>
      <c r="O82" s="4"/>
      <c r="P82" s="4"/>
      <c r="Q82" s="4"/>
      <c r="R82" s="4"/>
      <c r="S82" s="4"/>
      <c r="T82" s="5"/>
      <c r="U82" s="5"/>
      <c r="V82" s="5"/>
    </row>
    <row r="83" spans="1:22" x14ac:dyDescent="0.2">
      <c r="A83" s="2"/>
      <c r="B83" s="4"/>
      <c r="C83" s="4"/>
      <c r="D83" s="4"/>
      <c r="E83" s="4"/>
      <c r="F83" s="4">
        <f t="shared" si="6"/>
        <v>0</v>
      </c>
      <c r="G83" s="4"/>
      <c r="H83" s="4"/>
      <c r="I83" s="4"/>
      <c r="J83" s="4"/>
      <c r="K83" s="4"/>
      <c r="L83" s="4"/>
      <c r="M83" s="4"/>
      <c r="N83" s="4"/>
      <c r="O83" s="4"/>
      <c r="P83" s="4"/>
      <c r="Q83" s="4"/>
      <c r="R83" s="4"/>
      <c r="S83" s="4"/>
      <c r="T83" s="5"/>
      <c r="U83" s="5"/>
      <c r="V83" s="5"/>
    </row>
    <row r="84" spans="1:22" x14ac:dyDescent="0.2">
      <c r="A84" s="2"/>
      <c r="B84" s="4"/>
      <c r="C84" s="4"/>
      <c r="D84" s="4"/>
      <c r="E84" s="4"/>
      <c r="F84" s="4">
        <f t="shared" si="6"/>
        <v>0</v>
      </c>
      <c r="G84" s="4"/>
      <c r="H84" s="4"/>
      <c r="I84" s="4"/>
      <c r="J84" s="4"/>
      <c r="K84" s="4"/>
      <c r="L84" s="4"/>
      <c r="M84" s="4"/>
      <c r="N84" s="4"/>
      <c r="O84" s="4"/>
      <c r="P84" s="4"/>
      <c r="Q84" s="4"/>
      <c r="R84" s="4"/>
      <c r="S84" s="4"/>
      <c r="T84" s="5"/>
      <c r="U84" s="5"/>
      <c r="V84" s="5"/>
    </row>
    <row r="85" spans="1:22" x14ac:dyDescent="0.2">
      <c r="A85" s="2"/>
      <c r="B85" s="4"/>
      <c r="C85" s="4"/>
      <c r="D85" s="4"/>
      <c r="E85" s="4"/>
      <c r="F85" s="4">
        <f t="shared" si="6"/>
        <v>0</v>
      </c>
      <c r="G85" s="4"/>
      <c r="H85" s="4"/>
      <c r="I85" s="4"/>
      <c r="J85" s="4"/>
      <c r="K85" s="4"/>
      <c r="L85" s="4"/>
      <c r="M85" s="4"/>
      <c r="N85" s="4"/>
      <c r="O85" s="4"/>
      <c r="P85" s="4"/>
      <c r="Q85" s="4"/>
      <c r="R85" s="4"/>
      <c r="S85" s="4"/>
      <c r="T85" s="5"/>
      <c r="U85" s="5"/>
      <c r="V85" s="5"/>
    </row>
    <row r="86" spans="1:22" x14ac:dyDescent="0.2">
      <c r="A86" s="2"/>
      <c r="B86" s="4"/>
      <c r="C86" s="4"/>
      <c r="D86" s="4"/>
      <c r="E86" s="4"/>
      <c r="F86" s="4">
        <f t="shared" si="6"/>
        <v>0</v>
      </c>
      <c r="G86" s="4"/>
      <c r="H86" s="4"/>
      <c r="I86" s="4"/>
      <c r="J86" s="4"/>
      <c r="K86" s="4"/>
      <c r="L86" s="4"/>
      <c r="M86" s="4"/>
      <c r="N86" s="4"/>
      <c r="O86" s="4"/>
      <c r="P86" s="4"/>
      <c r="Q86" s="4"/>
      <c r="R86" s="4"/>
      <c r="S86" s="4"/>
      <c r="T86" s="5"/>
      <c r="U86" s="5"/>
      <c r="V86" s="5"/>
    </row>
    <row r="87" spans="1:22" x14ac:dyDescent="0.2">
      <c r="A87" s="2"/>
      <c r="B87" s="4"/>
      <c r="C87" s="4"/>
      <c r="D87" s="4"/>
      <c r="E87" s="4"/>
      <c r="F87" s="4">
        <f t="shared" si="6"/>
        <v>0</v>
      </c>
      <c r="G87" s="4"/>
      <c r="H87" s="4"/>
      <c r="I87" s="4"/>
      <c r="J87" s="4"/>
      <c r="K87" s="4"/>
      <c r="L87" s="4"/>
      <c r="M87" s="4"/>
      <c r="N87" s="4"/>
      <c r="O87" s="4"/>
      <c r="P87" s="4"/>
      <c r="Q87" s="4"/>
      <c r="R87" s="4"/>
      <c r="S87" s="4"/>
      <c r="T87" s="5"/>
      <c r="U87" s="5"/>
      <c r="V87" s="5"/>
    </row>
    <row r="88" spans="1:22" x14ac:dyDescent="0.2">
      <c r="A88" s="2"/>
      <c r="B88" s="4"/>
      <c r="C88" s="4"/>
      <c r="D88" s="4"/>
      <c r="E88" s="4"/>
      <c r="F88" s="4">
        <f t="shared" si="6"/>
        <v>0</v>
      </c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5"/>
      <c r="U88" s="5"/>
      <c r="V88" s="5"/>
    </row>
    <row r="89" spans="1:22" x14ac:dyDescent="0.2">
      <c r="A89" s="2"/>
      <c r="B89" s="4"/>
      <c r="C89" s="4"/>
      <c r="D89" s="4"/>
      <c r="E89" s="4"/>
      <c r="F89" s="4">
        <f t="shared" si="6"/>
        <v>0</v>
      </c>
      <c r="G89" s="4"/>
      <c r="H89" s="4"/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  <c r="T89" s="5"/>
      <c r="U89" s="5"/>
      <c r="V89" s="5"/>
    </row>
    <row r="90" spans="1:22" x14ac:dyDescent="0.2">
      <c r="A90" s="2"/>
      <c r="B90" s="4"/>
      <c r="C90" s="4"/>
      <c r="D90" s="4"/>
      <c r="E90" s="4"/>
      <c r="F90" s="4">
        <f t="shared" si="6"/>
        <v>0</v>
      </c>
      <c r="G90" s="4"/>
      <c r="H90" s="4"/>
      <c r="I90" s="4"/>
      <c r="J90" s="4"/>
      <c r="K90" s="4"/>
      <c r="L90" s="4"/>
      <c r="M90" s="4"/>
      <c r="N90" s="4"/>
      <c r="O90" s="4"/>
      <c r="P90" s="4"/>
      <c r="Q90" s="4"/>
      <c r="R90" s="4"/>
      <c r="S90" s="4"/>
      <c r="T90" s="5"/>
      <c r="U90" s="5"/>
      <c r="V90" s="5"/>
    </row>
    <row r="91" spans="1:22" x14ac:dyDescent="0.2">
      <c r="A91" s="2"/>
      <c r="B91" s="4"/>
      <c r="C91" s="4"/>
      <c r="D91" s="4"/>
      <c r="E91" s="4"/>
      <c r="F91" s="4">
        <f t="shared" si="6"/>
        <v>0</v>
      </c>
      <c r="G91" s="4"/>
      <c r="H91" s="4"/>
      <c r="I91" s="4"/>
      <c r="J91" s="4"/>
      <c r="K91" s="4"/>
      <c r="L91" s="4"/>
      <c r="M91" s="4"/>
      <c r="N91" s="4"/>
      <c r="O91" s="4"/>
      <c r="P91" s="4"/>
      <c r="Q91" s="4"/>
      <c r="R91" s="4"/>
      <c r="S91" s="4"/>
      <c r="T91" s="5"/>
      <c r="U91" s="5"/>
      <c r="V91" s="5"/>
    </row>
    <row r="92" spans="1:22" x14ac:dyDescent="0.2">
      <c r="A92" s="6"/>
      <c r="B92" s="4"/>
      <c r="C92" s="4"/>
      <c r="D92" s="4"/>
      <c r="E92" s="4"/>
      <c r="F92" s="4">
        <f t="shared" si="6"/>
        <v>0</v>
      </c>
      <c r="G92" s="4"/>
      <c r="H92" s="4"/>
      <c r="I92" s="4"/>
      <c r="J92" s="4"/>
      <c r="K92" s="4"/>
      <c r="L92" s="4"/>
      <c r="M92" s="4"/>
      <c r="N92" s="4"/>
      <c r="O92" s="4"/>
      <c r="P92" s="4"/>
      <c r="Q92" s="4"/>
      <c r="R92" s="4"/>
      <c r="S92" s="4"/>
      <c r="T92" s="5"/>
      <c r="U92" s="5"/>
      <c r="V92" s="5"/>
    </row>
    <row r="93" spans="1:22" x14ac:dyDescent="0.2">
      <c r="A93" s="6"/>
      <c r="B93" s="4"/>
      <c r="C93" s="4"/>
      <c r="D93" s="4"/>
      <c r="E93" s="4"/>
      <c r="F93" s="4">
        <f t="shared" si="6"/>
        <v>0</v>
      </c>
      <c r="G93" s="4"/>
      <c r="H93" s="4"/>
      <c r="I93" s="4"/>
      <c r="J93" s="4"/>
      <c r="K93" s="4"/>
      <c r="L93" s="4"/>
      <c r="M93" s="4"/>
      <c r="N93" s="4"/>
      <c r="O93" s="4"/>
      <c r="P93" s="4"/>
      <c r="Q93" s="4"/>
      <c r="R93" s="4"/>
      <c r="S93" s="4"/>
      <c r="T93" s="5"/>
      <c r="U93" s="5"/>
      <c r="V93" s="5"/>
    </row>
    <row r="94" spans="1:22" x14ac:dyDescent="0.2">
      <c r="A94" s="6"/>
      <c r="B94" s="4"/>
      <c r="C94" s="4"/>
      <c r="D94" s="4"/>
      <c r="E94" s="4"/>
      <c r="F94" s="4">
        <f t="shared" si="6"/>
        <v>0</v>
      </c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5"/>
      <c r="U94" s="5"/>
      <c r="V94" s="5"/>
    </row>
    <row r="95" spans="1:22" x14ac:dyDescent="0.2">
      <c r="A95" s="6"/>
      <c r="B95" s="4"/>
      <c r="C95" s="4"/>
      <c r="D95" s="4"/>
      <c r="E95" s="4"/>
      <c r="F95" s="4">
        <f t="shared" si="6"/>
        <v>0</v>
      </c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5"/>
      <c r="U95" s="5"/>
      <c r="V95" s="5"/>
    </row>
    <row r="96" spans="1:22" x14ac:dyDescent="0.2">
      <c r="A96" s="6"/>
      <c r="B96" s="4"/>
      <c r="C96" s="4"/>
      <c r="D96" s="4"/>
      <c r="E96" s="4"/>
      <c r="F96" s="4">
        <f t="shared" si="6"/>
        <v>0</v>
      </c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5"/>
      <c r="U96" s="5"/>
      <c r="V96" s="5"/>
    </row>
    <row r="97" spans="1:22" x14ac:dyDescent="0.2">
      <c r="A97" s="6"/>
      <c r="B97" s="4"/>
      <c r="C97" s="4"/>
      <c r="D97" s="4"/>
      <c r="E97" s="4"/>
      <c r="F97" s="4">
        <f t="shared" si="6"/>
        <v>0</v>
      </c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5"/>
      <c r="U97" s="5"/>
      <c r="V97" s="5"/>
    </row>
    <row r="98" spans="1:22" x14ac:dyDescent="0.2">
      <c r="A98" s="6"/>
      <c r="B98" s="4"/>
      <c r="C98" s="4"/>
      <c r="D98" s="4"/>
      <c r="E98" s="4"/>
      <c r="F98" s="4">
        <f t="shared" si="6"/>
        <v>0</v>
      </c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5"/>
      <c r="U98" s="5"/>
      <c r="V98" s="5"/>
    </row>
    <row r="99" spans="1:22" x14ac:dyDescent="0.2">
      <c r="A99" s="6"/>
      <c r="B99" s="4"/>
      <c r="C99" s="4"/>
      <c r="D99" s="4"/>
      <c r="E99" s="4"/>
      <c r="F99" s="4">
        <f t="shared" si="6"/>
        <v>0</v>
      </c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5"/>
      <c r="U99" s="5"/>
      <c r="V99" s="5"/>
    </row>
    <row r="100" spans="1:22" x14ac:dyDescent="0.2">
      <c r="A100" s="6"/>
      <c r="B100" s="4"/>
      <c r="C100" s="4"/>
      <c r="D100" s="4"/>
      <c r="E100" s="4"/>
      <c r="F100" s="4">
        <f t="shared" si="6"/>
        <v>0</v>
      </c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5"/>
      <c r="U100" s="5"/>
      <c r="V100" s="5"/>
    </row>
    <row r="101" spans="1:22" x14ac:dyDescent="0.2">
      <c r="A101" s="6"/>
      <c r="B101" s="4"/>
      <c r="C101" s="4"/>
      <c r="D101" s="4"/>
      <c r="E101" s="4"/>
      <c r="F101" s="4">
        <f t="shared" si="6"/>
        <v>0</v>
      </c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5"/>
      <c r="U101" s="5"/>
      <c r="V101" s="5"/>
    </row>
    <row r="102" spans="1:22" x14ac:dyDescent="0.2">
      <c r="A102" s="2"/>
      <c r="B102" s="4"/>
      <c r="C102" s="4"/>
      <c r="D102" s="4"/>
      <c r="E102" s="4"/>
      <c r="F102" s="4">
        <f t="shared" si="6"/>
        <v>0</v>
      </c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5"/>
      <c r="U102" s="5"/>
      <c r="V102" s="5"/>
    </row>
    <row r="103" spans="1:22" x14ac:dyDescent="0.2">
      <c r="A103" s="2"/>
      <c r="B103" s="4"/>
      <c r="C103" s="4"/>
      <c r="D103" s="4"/>
      <c r="E103" s="4"/>
      <c r="F103" s="4">
        <f t="shared" si="6"/>
        <v>0</v>
      </c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5"/>
      <c r="U103" s="5"/>
      <c r="V103" s="5"/>
    </row>
    <row r="104" spans="1:22" x14ac:dyDescent="0.2">
      <c r="A104" s="6"/>
      <c r="B104" s="4"/>
      <c r="C104" s="4"/>
      <c r="D104" s="4"/>
      <c r="E104" s="4"/>
      <c r="F104" s="4">
        <f t="shared" si="6"/>
        <v>0</v>
      </c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5"/>
      <c r="U104" s="5"/>
      <c r="V104" s="5"/>
    </row>
    <row r="105" spans="1:22" x14ac:dyDescent="0.2">
      <c r="A105" s="6"/>
      <c r="B105" s="4"/>
      <c r="C105" s="4"/>
      <c r="D105" s="4"/>
      <c r="E105" s="4"/>
      <c r="F105" s="4">
        <f t="shared" si="6"/>
        <v>0</v>
      </c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5"/>
      <c r="U105" s="5"/>
      <c r="V105" s="5"/>
    </row>
    <row r="106" spans="1:22" x14ac:dyDescent="0.2">
      <c r="A106" s="6"/>
      <c r="B106" s="4"/>
      <c r="C106" s="4"/>
      <c r="D106" s="4"/>
      <c r="E106" s="4"/>
      <c r="F106" s="4">
        <f t="shared" si="6"/>
        <v>0</v>
      </c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5"/>
      <c r="U106" s="5"/>
      <c r="V106" s="5"/>
    </row>
    <row r="107" spans="1:22" x14ac:dyDescent="0.2">
      <c r="A107" s="6"/>
      <c r="B107" s="4"/>
      <c r="C107" s="4"/>
      <c r="D107" s="4"/>
      <c r="E107" s="4"/>
      <c r="F107" s="4">
        <f t="shared" si="6"/>
        <v>0</v>
      </c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5"/>
      <c r="U107" s="5"/>
      <c r="V107" s="5"/>
    </row>
    <row r="108" spans="1:22" x14ac:dyDescent="0.2">
      <c r="A108" s="6"/>
      <c r="B108" s="4"/>
      <c r="C108" s="4"/>
      <c r="D108" s="4"/>
      <c r="E108" s="4"/>
      <c r="F108" s="4">
        <f t="shared" si="6"/>
        <v>0</v>
      </c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5"/>
      <c r="U108" s="5"/>
      <c r="V108" s="5"/>
    </row>
    <row r="109" spans="1:22" x14ac:dyDescent="0.2">
      <c r="A109" s="6"/>
      <c r="B109" s="4"/>
      <c r="C109" s="4"/>
      <c r="D109" s="4"/>
      <c r="E109" s="4"/>
      <c r="F109" s="4">
        <f t="shared" si="6"/>
        <v>0</v>
      </c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5"/>
      <c r="U109" s="5"/>
      <c r="V109" s="5"/>
    </row>
    <row r="110" spans="1:22" x14ac:dyDescent="0.2">
      <c r="A110" s="6"/>
      <c r="B110" s="4"/>
      <c r="C110" s="4"/>
      <c r="D110" s="4"/>
      <c r="E110" s="4"/>
      <c r="F110" s="4">
        <f t="shared" si="6"/>
        <v>0</v>
      </c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5"/>
      <c r="U110" s="5"/>
      <c r="V110" s="5"/>
    </row>
    <row r="111" spans="1:22" x14ac:dyDescent="0.2">
      <c r="A111" s="6"/>
      <c r="B111" s="4"/>
      <c r="C111" s="4"/>
      <c r="D111" s="4"/>
      <c r="E111" s="4"/>
      <c r="F111" s="4">
        <f t="shared" si="6"/>
        <v>0</v>
      </c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5"/>
      <c r="U111" s="5"/>
      <c r="V111" s="5"/>
    </row>
    <row r="112" spans="1:22" x14ac:dyDescent="0.2">
      <c r="A112" s="6"/>
      <c r="B112" s="4"/>
      <c r="C112" s="4"/>
      <c r="D112" s="4"/>
      <c r="E112" s="4"/>
      <c r="F112" s="4">
        <f t="shared" si="6"/>
        <v>0</v>
      </c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5"/>
      <c r="U112" s="5"/>
      <c r="V112" s="5"/>
    </row>
    <row r="113" spans="1:22" x14ac:dyDescent="0.2">
      <c r="A113" s="6"/>
      <c r="B113" s="4"/>
      <c r="C113" s="4"/>
      <c r="D113" s="4"/>
      <c r="E113" s="4"/>
      <c r="F113" s="4">
        <f t="shared" si="6"/>
        <v>0</v>
      </c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5"/>
      <c r="U113" s="5"/>
      <c r="V113" s="5"/>
    </row>
    <row r="114" spans="1:22" x14ac:dyDescent="0.2">
      <c r="A114" s="6"/>
      <c r="B114" s="4"/>
      <c r="C114" s="4"/>
      <c r="D114" s="4"/>
      <c r="E114" s="4"/>
      <c r="F114" s="4">
        <f t="shared" si="6"/>
        <v>0</v>
      </c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5"/>
      <c r="U114" s="5"/>
      <c r="V114" s="5"/>
    </row>
    <row r="115" spans="1:22" x14ac:dyDescent="0.2">
      <c r="A115" s="6"/>
      <c r="B115" s="4"/>
      <c r="C115" s="4"/>
      <c r="D115" s="4"/>
      <c r="E115" s="4"/>
      <c r="F115" s="4">
        <f t="shared" si="6"/>
        <v>0</v>
      </c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5"/>
      <c r="U115" s="5"/>
      <c r="V115" s="5"/>
    </row>
    <row r="116" spans="1:22" x14ac:dyDescent="0.2">
      <c r="A116" s="6"/>
      <c r="B116" s="4"/>
      <c r="C116" s="4"/>
      <c r="D116" s="4"/>
      <c r="E116" s="4"/>
      <c r="F116" s="4">
        <f t="shared" si="6"/>
        <v>0</v>
      </c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5"/>
      <c r="U116" s="5"/>
      <c r="V116" s="5"/>
    </row>
    <row r="117" spans="1:22" x14ac:dyDescent="0.2">
      <c r="A117" s="2"/>
      <c r="B117" s="4"/>
      <c r="C117" s="4"/>
      <c r="D117" s="4"/>
      <c r="E117" s="4"/>
      <c r="F117" s="4">
        <f t="shared" si="6"/>
        <v>0</v>
      </c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5"/>
      <c r="U117" s="5"/>
      <c r="V117" s="5"/>
    </row>
    <row r="118" spans="1:22" x14ac:dyDescent="0.2">
      <c r="A118" s="2"/>
      <c r="B118" s="4"/>
      <c r="C118" s="4"/>
      <c r="D118" s="4"/>
      <c r="E118" s="4"/>
      <c r="F118" s="4">
        <f t="shared" si="6"/>
        <v>0</v>
      </c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5"/>
      <c r="U118" s="5"/>
      <c r="V118" s="5"/>
    </row>
    <row r="119" spans="1:22" x14ac:dyDescent="0.2">
      <c r="A119" s="2"/>
      <c r="B119" s="4"/>
      <c r="C119" s="4"/>
      <c r="D119" s="4"/>
      <c r="E119" s="4"/>
      <c r="F119" s="4">
        <f t="shared" si="6"/>
        <v>0</v>
      </c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5"/>
      <c r="U119" s="5"/>
      <c r="V119" s="5"/>
    </row>
    <row r="120" spans="1:22" x14ac:dyDescent="0.2">
      <c r="A120" s="2"/>
      <c r="B120" s="4"/>
      <c r="C120" s="4"/>
      <c r="D120" s="4"/>
      <c r="E120" s="4"/>
      <c r="F120" s="4">
        <f t="shared" si="6"/>
        <v>0</v>
      </c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5"/>
      <c r="U120" s="5"/>
      <c r="V120" s="5"/>
    </row>
    <row r="121" spans="1:22" x14ac:dyDescent="0.2">
      <c r="A121" s="2"/>
      <c r="B121" s="4"/>
      <c r="C121" s="4"/>
      <c r="D121" s="4"/>
      <c r="E121" s="4"/>
      <c r="F121" s="4">
        <f t="shared" si="6"/>
        <v>0</v>
      </c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5"/>
      <c r="U121" s="5"/>
      <c r="V121" s="5"/>
    </row>
    <row r="122" spans="1:22" x14ac:dyDescent="0.2">
      <c r="A122" s="2"/>
      <c r="B122" s="4"/>
      <c r="C122" s="4"/>
      <c r="D122" s="4"/>
      <c r="E122" s="4"/>
      <c r="F122" s="4">
        <f t="shared" si="6"/>
        <v>0</v>
      </c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5"/>
      <c r="U122" s="5"/>
      <c r="V122" s="5"/>
    </row>
    <row r="123" spans="1:22" x14ac:dyDescent="0.2">
      <c r="A123" s="2"/>
      <c r="B123" s="4"/>
      <c r="C123" s="4"/>
      <c r="D123" s="4"/>
      <c r="E123" s="4"/>
      <c r="F123" s="4">
        <f t="shared" si="6"/>
        <v>0</v>
      </c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5"/>
      <c r="U123" s="5"/>
      <c r="V123" s="5"/>
    </row>
    <row r="124" spans="1:22" x14ac:dyDescent="0.2">
      <c r="A124" s="2"/>
      <c r="B124" s="4"/>
      <c r="C124" s="4"/>
      <c r="D124" s="4"/>
      <c r="E124" s="4"/>
      <c r="F124" s="4">
        <f t="shared" si="6"/>
        <v>0</v>
      </c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5"/>
      <c r="U124" s="5"/>
      <c r="V124" s="5"/>
    </row>
    <row r="125" spans="1:22" x14ac:dyDescent="0.2">
      <c r="A125" s="2"/>
      <c r="B125" s="4"/>
      <c r="C125" s="4"/>
      <c r="D125" s="4"/>
      <c r="E125" s="4"/>
      <c r="F125" s="4">
        <f t="shared" si="6"/>
        <v>0</v>
      </c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5"/>
      <c r="U125" s="5"/>
      <c r="V125" s="5"/>
    </row>
    <row r="126" spans="1:22" x14ac:dyDescent="0.2">
      <c r="A126" s="2"/>
      <c r="B126" s="4"/>
      <c r="C126" s="4"/>
      <c r="D126" s="4"/>
      <c r="E126" s="4"/>
      <c r="F126" s="4">
        <f t="shared" si="6"/>
        <v>0</v>
      </c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5"/>
      <c r="U126" s="5"/>
      <c r="V126" s="5"/>
    </row>
    <row r="127" spans="1:22" x14ac:dyDescent="0.2">
      <c r="A127" s="2"/>
      <c r="B127" s="4"/>
      <c r="C127" s="4"/>
      <c r="D127" s="4"/>
      <c r="E127" s="4"/>
      <c r="F127" s="4">
        <f t="shared" si="6"/>
        <v>0</v>
      </c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5"/>
      <c r="U127" s="5"/>
      <c r="V127" s="5"/>
    </row>
    <row r="128" spans="1:22" x14ac:dyDescent="0.2">
      <c r="A128" s="2"/>
      <c r="B128" s="4"/>
      <c r="C128" s="4"/>
      <c r="D128" s="4"/>
      <c r="E128" s="4"/>
      <c r="F128" s="4">
        <f t="shared" si="6"/>
        <v>0</v>
      </c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5"/>
      <c r="U128" s="5"/>
      <c r="V128" s="5"/>
    </row>
    <row r="129" spans="1:22" x14ac:dyDescent="0.2">
      <c r="A129" s="2"/>
      <c r="B129" s="4"/>
      <c r="C129" s="4"/>
      <c r="D129" s="4"/>
      <c r="E129" s="4"/>
      <c r="F129" s="4">
        <f t="shared" si="6"/>
        <v>0</v>
      </c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5"/>
      <c r="U129" s="5"/>
      <c r="V129" s="5"/>
    </row>
    <row r="130" spans="1:22" x14ac:dyDescent="0.2">
      <c r="A130" s="2"/>
      <c r="B130" s="4"/>
      <c r="C130" s="4"/>
      <c r="D130" s="4"/>
      <c r="E130" s="4"/>
      <c r="F130" s="4">
        <f t="shared" si="6"/>
        <v>0</v>
      </c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5"/>
      <c r="U130" s="5"/>
      <c r="V130" s="5"/>
    </row>
    <row r="131" spans="1:22" x14ac:dyDescent="0.2">
      <c r="A131" s="2"/>
      <c r="B131" s="4"/>
      <c r="C131" s="4"/>
      <c r="D131" s="4"/>
      <c r="E131" s="4"/>
      <c r="F131" s="4">
        <f t="shared" si="6"/>
        <v>0</v>
      </c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5"/>
      <c r="U131" s="5"/>
      <c r="V131" s="5"/>
    </row>
    <row r="132" spans="1:22" x14ac:dyDescent="0.2">
      <c r="A132" s="2"/>
      <c r="B132" s="4"/>
      <c r="C132" s="4"/>
      <c r="D132" s="4"/>
      <c r="E132" s="4"/>
      <c r="F132" s="4">
        <f t="shared" si="6"/>
        <v>0</v>
      </c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5"/>
      <c r="U132" s="5"/>
      <c r="V132" s="5"/>
    </row>
    <row r="133" spans="1:22" x14ac:dyDescent="0.2">
      <c r="A133" s="2"/>
      <c r="B133" s="4"/>
      <c r="C133" s="4"/>
      <c r="D133" s="4"/>
      <c r="E133" s="4"/>
      <c r="F133" s="4">
        <f t="shared" si="6"/>
        <v>0</v>
      </c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5"/>
    </row>
    <row r="134" spans="1:22" x14ac:dyDescent="0.2">
      <c r="A134" s="2"/>
      <c r="B134" s="4"/>
      <c r="C134" s="4"/>
      <c r="D134" s="4"/>
      <c r="E134" s="4"/>
      <c r="F134" s="4">
        <f t="shared" si="6"/>
        <v>0</v>
      </c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8"/>
    </row>
    <row r="135" spans="1:22" x14ac:dyDescent="0.2">
      <c r="A135" s="2"/>
      <c r="B135" s="4"/>
      <c r="C135" s="4"/>
      <c r="D135" s="4"/>
      <c r="E135" s="4"/>
      <c r="F135" s="4">
        <f t="shared" si="6"/>
        <v>0</v>
      </c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8"/>
    </row>
    <row r="136" spans="1:22" x14ac:dyDescent="0.2">
      <c r="A136" s="2"/>
      <c r="B136" s="4"/>
      <c r="C136" s="4"/>
      <c r="D136" s="4"/>
      <c r="E136" s="4"/>
      <c r="F136" s="4">
        <f t="shared" si="6"/>
        <v>0</v>
      </c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8"/>
    </row>
    <row r="137" spans="1:22" x14ac:dyDescent="0.2">
      <c r="A137" s="6"/>
      <c r="B137" s="4"/>
      <c r="C137" s="4"/>
      <c r="D137" s="4"/>
      <c r="E137" s="4"/>
      <c r="F137" s="4">
        <f t="shared" si="6"/>
        <v>0</v>
      </c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5"/>
      <c r="U137" s="5"/>
      <c r="V137" s="8"/>
    </row>
    <row r="138" spans="1:22" x14ac:dyDescent="0.2">
      <c r="A138" s="6"/>
      <c r="B138" s="4"/>
      <c r="C138" s="4"/>
      <c r="D138" s="4"/>
      <c r="E138" s="4"/>
      <c r="F138" s="4">
        <f>E138+F139</f>
        <v>0</v>
      </c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5"/>
      <c r="U138" s="5"/>
      <c r="V138" s="8"/>
    </row>
    <row r="139" spans="1:22" x14ac:dyDescent="0.2">
      <c r="A139" s="6"/>
      <c r="B139" s="4"/>
      <c r="C139" s="4"/>
      <c r="D139" s="4"/>
      <c r="E139" s="4"/>
      <c r="F139" s="4">
        <f>E139</f>
        <v>0</v>
      </c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5"/>
      <c r="U139" s="5"/>
      <c r="V139" s="8"/>
    </row>
    <row r="140" spans="1:22" x14ac:dyDescent="0.2">
      <c r="A140" s="6"/>
      <c r="B140" s="4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5"/>
      <c r="U140" s="5"/>
      <c r="V140" s="8"/>
    </row>
    <row r="141" spans="1:22" x14ac:dyDescent="0.2">
      <c r="A141" s="6"/>
      <c r="B141" s="4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5"/>
      <c r="U141" s="5"/>
      <c r="V141" s="8"/>
    </row>
    <row r="142" spans="1:22" x14ac:dyDescent="0.2">
      <c r="A142" s="2"/>
      <c r="B142" s="4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5"/>
      <c r="U142" s="5"/>
      <c r="V142" s="8"/>
    </row>
    <row r="143" spans="1:22" x14ac:dyDescent="0.2">
      <c r="A143" s="2"/>
      <c r="B143" s="4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5"/>
      <c r="U143" s="5"/>
      <c r="V143" s="8"/>
    </row>
    <row r="144" spans="1:22" x14ac:dyDescent="0.2">
      <c r="A144" s="2"/>
      <c r="B144" s="4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5"/>
      <c r="U144" s="5"/>
      <c r="V144" s="8"/>
    </row>
    <row r="145" spans="1:22" x14ac:dyDescent="0.2">
      <c r="A145" s="2"/>
      <c r="B145" s="4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5"/>
      <c r="U145" s="5"/>
      <c r="V145" s="8"/>
    </row>
    <row r="146" spans="1:22" x14ac:dyDescent="0.2">
      <c r="A146" s="2"/>
      <c r="B146" s="4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5"/>
      <c r="U146" s="5"/>
      <c r="V146" s="8"/>
    </row>
    <row r="172" spans="1:3" x14ac:dyDescent="0.2">
      <c r="A172" t="e" cm="1">
        <f t="array" aca="1" ref="A172" ca="1">INDIRECT("'" &amp; E1 &amp; "'!$A$2:$A$66")</f>
        <v>#REF!</v>
      </c>
      <c r="B172" t="e" cm="1">
        <f t="array" aca="1" ref="B172" ca="1">INDIRECT("'" &amp; E1 &amp; "'!$B$2:$B$66")</f>
        <v>#REF!</v>
      </c>
      <c r="C172" t="e" cm="1">
        <f t="array" aca="1" ref="C172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D3F6D8-E1CF-FE41-A243-CF9BFFCF0106}">
  <sheetPr codeName="Sheet64"/>
  <dimension ref="A1:V172"/>
  <sheetViews>
    <sheetView workbookViewId="0">
      <pane ySplit="2" topLeftCell="A3" activePane="bottomLeft" state="frozen"/>
      <selection activeCell="N24" sqref="N24"/>
      <selection pane="bottomLeft" activeCell="N24" sqref="N24"/>
    </sheetView>
  </sheetViews>
  <sheetFormatPr baseColWidth="10" defaultRowHeight="16" x14ac:dyDescent="0.2"/>
  <cols>
    <col min="1" max="1" width="21.1640625" customWidth="1"/>
    <col min="2" max="2" width="14" customWidth="1"/>
    <col min="3" max="3" width="13.33203125" customWidth="1"/>
    <col min="4" max="5" width="15.6640625" customWidth="1"/>
    <col min="6" max="6" width="21.5" customWidth="1"/>
    <col min="10" max="10" width="18.33203125" customWidth="1"/>
    <col min="11" max="11" width="16.6640625" customWidth="1"/>
    <col min="18" max="18" width="13" customWidth="1"/>
    <col min="19" max="19" width="13.83203125" customWidth="1"/>
  </cols>
  <sheetData>
    <row r="1" spans="1:22" x14ac:dyDescent="0.2">
      <c r="B1" s="72" t="s">
        <v>5</v>
      </c>
      <c r="C1" s="72"/>
      <c r="D1" s="72"/>
      <c r="E1" s="72"/>
      <c r="F1" s="72"/>
      <c r="G1" s="73" t="s">
        <v>6</v>
      </c>
      <c r="H1" s="73"/>
      <c r="I1" s="73"/>
      <c r="J1" s="73"/>
      <c r="K1" s="73"/>
      <c r="L1" s="74" t="s">
        <v>15</v>
      </c>
      <c r="M1" s="74"/>
      <c r="N1" s="74"/>
      <c r="O1" s="74"/>
      <c r="P1" s="74"/>
      <c r="Q1" s="74"/>
      <c r="R1" s="74"/>
      <c r="S1" s="74"/>
      <c r="T1" s="74"/>
      <c r="U1" s="74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235</v>
      </c>
      <c r="O2" s="1" t="s">
        <v>236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257</v>
      </c>
      <c r="U2" s="1" t="s">
        <v>258</v>
      </c>
      <c r="V2" s="1" t="s">
        <v>237</v>
      </c>
    </row>
    <row r="3" spans="1:22" x14ac:dyDescent="0.2">
      <c r="A3" s="16" t="s">
        <v>294</v>
      </c>
      <c r="B3" s="4">
        <v>100</v>
      </c>
      <c r="C3" s="4">
        <v>27400</v>
      </c>
      <c r="D3" s="4">
        <v>-27300</v>
      </c>
      <c r="E3" s="4">
        <v>-314820000</v>
      </c>
      <c r="F3" s="4">
        <f t="shared" ref="F3:F63" si="0">E3+F4</f>
        <v>-2820584708</v>
      </c>
      <c r="K3">
        <f t="shared" ref="K3:K25" si="1">K4+J3</f>
        <v>0</v>
      </c>
      <c r="L3" s="4">
        <v>220</v>
      </c>
      <c r="M3" s="4">
        <v>521</v>
      </c>
      <c r="N3" s="4">
        <v>9</v>
      </c>
      <c r="O3" s="4">
        <v>14</v>
      </c>
      <c r="P3" s="4">
        <v>366300</v>
      </c>
      <c r="Q3" s="4">
        <v>744900</v>
      </c>
      <c r="R3" s="5">
        <v>8.8000000000000005E-3</v>
      </c>
      <c r="S3" s="4">
        <v>1111200</v>
      </c>
      <c r="T3" s="4">
        <f t="shared" ref="T3:T70" si="2">AVERAGE(S4,S13)</f>
        <v>1994976</v>
      </c>
      <c r="U3" s="4">
        <f t="shared" ref="U3:U72" si="3">MIN(S4:S8)</f>
        <v>830630</v>
      </c>
      <c r="V3" s="5">
        <v>1.72E-2</v>
      </c>
    </row>
    <row r="4" spans="1:22" x14ac:dyDescent="0.2">
      <c r="A4" s="16" t="s">
        <v>293</v>
      </c>
      <c r="B4" s="4">
        <v>11900</v>
      </c>
      <c r="C4" s="4">
        <v>19100</v>
      </c>
      <c r="D4" s="4">
        <v>-7200</v>
      </c>
      <c r="E4" s="4">
        <v>-80900000</v>
      </c>
      <c r="F4" s="4">
        <f t="shared" si="0"/>
        <v>-2505764708</v>
      </c>
      <c r="K4">
        <f t="shared" si="1"/>
        <v>0</v>
      </c>
      <c r="L4" s="4">
        <v>274</v>
      </c>
      <c r="M4" s="4">
        <v>502</v>
      </c>
      <c r="N4" s="4">
        <v>9</v>
      </c>
      <c r="O4" s="4">
        <v>13</v>
      </c>
      <c r="P4" s="4">
        <v>455600</v>
      </c>
      <c r="Q4" s="4">
        <v>720000</v>
      </c>
      <c r="R4" s="5">
        <v>4.4000000000000003E-3</v>
      </c>
      <c r="S4" s="4">
        <v>1175700</v>
      </c>
      <c r="T4" s="4">
        <f t="shared" si="2"/>
        <v>1859937</v>
      </c>
      <c r="U4" s="4">
        <f t="shared" si="3"/>
        <v>830630</v>
      </c>
      <c r="V4" s="5">
        <v>1.3000000000000001E-2</v>
      </c>
    </row>
    <row r="5" spans="1:22" x14ac:dyDescent="0.2">
      <c r="A5" s="16" t="s">
        <v>292</v>
      </c>
      <c r="B5" s="4">
        <v>25000</v>
      </c>
      <c r="C5" s="4">
        <v>0</v>
      </c>
      <c r="D5" s="4">
        <v>25000</v>
      </c>
      <c r="E5" s="4">
        <v>287440000</v>
      </c>
      <c r="F5" s="4">
        <f t="shared" si="0"/>
        <v>-2424864708</v>
      </c>
      <c r="K5">
        <f t="shared" si="1"/>
        <v>0</v>
      </c>
      <c r="L5" s="4">
        <v>286</v>
      </c>
      <c r="M5" s="4">
        <v>513</v>
      </c>
      <c r="N5" s="4">
        <v>12</v>
      </c>
      <c r="O5" s="4">
        <v>15</v>
      </c>
      <c r="P5" s="4">
        <v>452400</v>
      </c>
      <c r="Q5" s="4">
        <v>729400</v>
      </c>
      <c r="R5" s="5">
        <v>0</v>
      </c>
      <c r="S5" s="4">
        <v>1205357</v>
      </c>
      <c r="T5" s="4">
        <f t="shared" si="2"/>
        <v>1827471</v>
      </c>
      <c r="U5" s="4">
        <f t="shared" si="3"/>
        <v>830630</v>
      </c>
      <c r="V5" s="5">
        <v>2.1400000000000002E-2</v>
      </c>
    </row>
    <row r="6" spans="1:22" x14ac:dyDescent="0.2">
      <c r="A6" s="16" t="s">
        <v>291</v>
      </c>
      <c r="B6" s="4">
        <v>2000</v>
      </c>
      <c r="C6" s="4">
        <v>0</v>
      </c>
      <c r="D6" s="4">
        <v>2000</v>
      </c>
      <c r="E6" s="4">
        <v>22800000</v>
      </c>
      <c r="F6" s="4">
        <f t="shared" si="0"/>
        <v>-2712304708</v>
      </c>
      <c r="K6">
        <f t="shared" si="1"/>
        <v>0</v>
      </c>
      <c r="L6" s="4">
        <v>378</v>
      </c>
      <c r="M6" s="4">
        <v>617</v>
      </c>
      <c r="N6" s="4">
        <v>17</v>
      </c>
      <c r="O6" s="4">
        <v>17</v>
      </c>
      <c r="P6" s="4">
        <v>611700</v>
      </c>
      <c r="Q6" s="4">
        <v>868800</v>
      </c>
      <c r="R6" s="5">
        <v>0</v>
      </c>
      <c r="S6" s="4">
        <v>1481820</v>
      </c>
      <c r="T6" s="4">
        <f t="shared" si="2"/>
        <v>1221435.5</v>
      </c>
      <c r="U6" s="4">
        <f t="shared" si="3"/>
        <v>830630</v>
      </c>
      <c r="V6" s="5">
        <v>1.3100000000000001E-2</v>
      </c>
    </row>
    <row r="7" spans="1:22" x14ac:dyDescent="0.2">
      <c r="A7" s="16" t="s">
        <v>288</v>
      </c>
      <c r="B7" s="4">
        <v>1000</v>
      </c>
      <c r="C7" s="4">
        <v>0</v>
      </c>
      <c r="D7" s="4">
        <v>1000</v>
      </c>
      <c r="E7" s="4">
        <v>11600000</v>
      </c>
      <c r="F7" s="4">
        <f t="shared" si="0"/>
        <v>-2735104708</v>
      </c>
      <c r="K7">
        <f t="shared" si="1"/>
        <v>0</v>
      </c>
      <c r="L7" s="4">
        <v>159</v>
      </c>
      <c r="M7" s="4">
        <v>398</v>
      </c>
      <c r="N7" s="4">
        <v>3</v>
      </c>
      <c r="O7" s="4">
        <v>7</v>
      </c>
      <c r="P7" s="4">
        <v>346500</v>
      </c>
      <c r="Q7" s="4">
        <v>483900</v>
      </c>
      <c r="R7" s="5">
        <v>-8.6E-3</v>
      </c>
      <c r="S7" s="4">
        <v>830630</v>
      </c>
      <c r="T7" s="4">
        <f t="shared" si="2"/>
        <v>1796366.5</v>
      </c>
      <c r="U7" s="4">
        <f t="shared" si="3"/>
        <v>1318496</v>
      </c>
      <c r="V7" s="5">
        <v>2.5499999999999998E-2</v>
      </c>
    </row>
    <row r="8" spans="1:22" x14ac:dyDescent="0.2">
      <c r="A8" s="16" t="s">
        <v>287</v>
      </c>
      <c r="B8" s="4">
        <v>1300</v>
      </c>
      <c r="C8" s="4">
        <v>1400</v>
      </c>
      <c r="D8" s="4">
        <v>-100</v>
      </c>
      <c r="E8" s="4">
        <v>-1180000</v>
      </c>
      <c r="F8" s="4">
        <f t="shared" si="0"/>
        <v>-2746704708</v>
      </c>
      <c r="K8">
        <f t="shared" si="1"/>
        <v>0</v>
      </c>
      <c r="L8" s="4">
        <v>686</v>
      </c>
      <c r="M8" s="4">
        <v>938</v>
      </c>
      <c r="N8" s="4">
        <v>14</v>
      </c>
      <c r="O8" s="4">
        <v>32</v>
      </c>
      <c r="P8" s="4">
        <v>952400</v>
      </c>
      <c r="Q8" s="4">
        <v>1625900</v>
      </c>
      <c r="R8" s="5">
        <v>-8.5000000000000006E-3</v>
      </c>
      <c r="S8" s="4">
        <v>2578870</v>
      </c>
      <c r="T8" s="4">
        <f t="shared" si="2"/>
        <v>1203711.5</v>
      </c>
      <c r="U8" s="4">
        <f t="shared" si="3"/>
        <v>1318496</v>
      </c>
      <c r="V8" s="5">
        <v>3.7699999999999997E-2</v>
      </c>
    </row>
    <row r="9" spans="1:22" x14ac:dyDescent="0.2">
      <c r="A9" s="16" t="s">
        <v>286</v>
      </c>
      <c r="B9" s="4">
        <v>7600</v>
      </c>
      <c r="C9" s="4">
        <v>0</v>
      </c>
      <c r="D9" s="4">
        <v>7600</v>
      </c>
      <c r="E9" s="4">
        <v>88920000</v>
      </c>
      <c r="F9" s="4">
        <f t="shared" si="0"/>
        <v>-2745524708</v>
      </c>
      <c r="K9">
        <f t="shared" si="1"/>
        <v>0</v>
      </c>
      <c r="L9" s="4">
        <v>328</v>
      </c>
      <c r="M9" s="4">
        <v>465</v>
      </c>
      <c r="N9" s="4">
        <v>14</v>
      </c>
      <c r="O9" s="4">
        <v>17</v>
      </c>
      <c r="P9" s="4">
        <v>579600</v>
      </c>
      <c r="Q9" s="4">
        <v>684600</v>
      </c>
      <c r="R9" s="5">
        <v>4.3E-3</v>
      </c>
      <c r="S9" s="4">
        <v>1318496</v>
      </c>
      <c r="T9" s="4">
        <f t="shared" si="2"/>
        <v>1733392.5</v>
      </c>
      <c r="U9" s="4">
        <f t="shared" si="3"/>
        <v>1380236</v>
      </c>
      <c r="V9" s="5">
        <v>1.2800000000000001E-2</v>
      </c>
    </row>
    <row r="10" spans="1:22" x14ac:dyDescent="0.2">
      <c r="A10" s="16" t="s">
        <v>281</v>
      </c>
      <c r="B10" s="4">
        <v>15300</v>
      </c>
      <c r="C10" s="4">
        <v>9300</v>
      </c>
      <c r="D10" s="4">
        <v>6000</v>
      </c>
      <c r="E10" s="4">
        <v>72380000</v>
      </c>
      <c r="F10" s="4">
        <f t="shared" si="0"/>
        <v>-2834444708</v>
      </c>
      <c r="K10">
        <f t="shared" si="1"/>
        <v>0</v>
      </c>
      <c r="L10" s="4">
        <v>502</v>
      </c>
      <c r="M10" s="4">
        <v>660</v>
      </c>
      <c r="N10" s="4">
        <v>8</v>
      </c>
      <c r="O10" s="4">
        <v>24</v>
      </c>
      <c r="P10" s="4">
        <v>670200</v>
      </c>
      <c r="Q10" s="4">
        <v>1104900</v>
      </c>
      <c r="R10" s="5">
        <v>-4.1999999999999997E-3</v>
      </c>
      <c r="S10" s="4">
        <v>1877811</v>
      </c>
      <c r="T10" s="4">
        <f t="shared" si="2"/>
        <v>1577913.5</v>
      </c>
      <c r="U10" s="4">
        <f t="shared" si="3"/>
        <v>1380236</v>
      </c>
      <c r="V10" s="5">
        <v>2.53E-2</v>
      </c>
    </row>
    <row r="11" spans="1:22" x14ac:dyDescent="0.2">
      <c r="A11" s="16" t="s">
        <v>273</v>
      </c>
      <c r="B11" s="4">
        <v>16000</v>
      </c>
      <c r="C11" s="4">
        <v>2900</v>
      </c>
      <c r="D11" s="4">
        <v>13100</v>
      </c>
      <c r="E11" s="4">
        <v>155020000</v>
      </c>
      <c r="F11" s="4">
        <f t="shared" si="0"/>
        <v>-2906824708</v>
      </c>
      <c r="K11">
        <f t="shared" si="1"/>
        <v>0</v>
      </c>
      <c r="L11" s="4">
        <v>386</v>
      </c>
      <c r="M11" s="4">
        <v>659</v>
      </c>
      <c r="N11" s="4">
        <v>11</v>
      </c>
      <c r="O11" s="4">
        <v>30</v>
      </c>
      <c r="P11" s="4">
        <v>515400</v>
      </c>
      <c r="Q11" s="4">
        <v>1425400</v>
      </c>
      <c r="R11" s="5">
        <v>-8.3999999999999995E-3</v>
      </c>
      <c r="S11" s="4">
        <v>1945700</v>
      </c>
      <c r="T11" s="4">
        <f t="shared" si="2"/>
        <v>1187118</v>
      </c>
      <c r="U11" s="4">
        <f t="shared" si="3"/>
        <v>1380236</v>
      </c>
      <c r="V11" s="5">
        <v>2.1000000000000001E-2</v>
      </c>
    </row>
    <row r="12" spans="1:22" x14ac:dyDescent="0.2">
      <c r="A12" s="16" t="s">
        <v>272</v>
      </c>
      <c r="B12" s="4">
        <v>14000</v>
      </c>
      <c r="C12" s="4">
        <v>25300</v>
      </c>
      <c r="D12" s="4">
        <v>-11300</v>
      </c>
      <c r="E12" s="4">
        <v>-134260000</v>
      </c>
      <c r="F12" s="4">
        <f t="shared" si="0"/>
        <v>-3061844708</v>
      </c>
      <c r="K12">
        <f t="shared" si="1"/>
        <v>0</v>
      </c>
      <c r="L12" s="4">
        <v>397</v>
      </c>
      <c r="M12" s="4">
        <v>522</v>
      </c>
      <c r="N12" s="4">
        <v>8</v>
      </c>
      <c r="O12" s="4">
        <v>14</v>
      </c>
      <c r="P12" s="4">
        <v>491500</v>
      </c>
      <c r="Q12" s="4">
        <v>770800</v>
      </c>
      <c r="R12" s="5">
        <v>-8.3999999999999995E-3</v>
      </c>
      <c r="S12" s="4">
        <v>1380236</v>
      </c>
      <c r="T12" s="4">
        <f t="shared" si="2"/>
        <v>1837793.5</v>
      </c>
      <c r="U12" s="4">
        <f t="shared" si="3"/>
        <v>1013863</v>
      </c>
      <c r="V12" s="5">
        <v>1.67E-2</v>
      </c>
    </row>
    <row r="13" spans="1:22" x14ac:dyDescent="0.2">
      <c r="A13" s="16" t="s">
        <v>248</v>
      </c>
      <c r="B13" s="4">
        <v>16200</v>
      </c>
      <c r="C13" s="4">
        <v>400900</v>
      </c>
      <c r="D13" s="4">
        <v>-384700</v>
      </c>
      <c r="E13" s="4">
        <v>-4504750000</v>
      </c>
      <c r="F13" s="4">
        <f t="shared" si="0"/>
        <v>-2927584708</v>
      </c>
      <c r="K13">
        <f t="shared" si="1"/>
        <v>0</v>
      </c>
      <c r="L13" s="4">
        <v>955</v>
      </c>
      <c r="M13" s="4">
        <v>642</v>
      </c>
      <c r="N13" s="4">
        <v>31</v>
      </c>
      <c r="O13" s="4">
        <v>23</v>
      </c>
      <c r="P13" s="4">
        <v>1822400</v>
      </c>
      <c r="Q13" s="4">
        <v>990900</v>
      </c>
      <c r="R13" s="5">
        <v>2.1499999999999998E-2</v>
      </c>
      <c r="S13" s="4">
        <v>2814252</v>
      </c>
      <c r="T13" s="4">
        <f t="shared" si="2"/>
        <v>1840548</v>
      </c>
      <c r="U13" s="4">
        <f t="shared" si="3"/>
        <v>1013863</v>
      </c>
      <c r="V13" s="5">
        <v>2.9300000000000003E-2</v>
      </c>
    </row>
    <row r="14" spans="1:22" x14ac:dyDescent="0.2">
      <c r="A14" s="16" t="s">
        <v>240</v>
      </c>
      <c r="B14" s="4">
        <v>0</v>
      </c>
      <c r="C14" s="4">
        <v>19700</v>
      </c>
      <c r="D14" s="4">
        <v>-19700</v>
      </c>
      <c r="E14" s="4">
        <v>-233440000</v>
      </c>
      <c r="F14" s="4">
        <f t="shared" si="0"/>
        <v>1577165292</v>
      </c>
      <c r="K14">
        <f t="shared" si="1"/>
        <v>0</v>
      </c>
      <c r="L14" s="4">
        <v>475</v>
      </c>
      <c r="M14" s="4">
        <v>892</v>
      </c>
      <c r="N14" s="4">
        <v>21</v>
      </c>
      <c r="O14" s="4">
        <v>26</v>
      </c>
      <c r="P14" s="4">
        <v>964100</v>
      </c>
      <c r="Q14" s="4">
        <v>1433200</v>
      </c>
      <c r="R14" s="5">
        <v>-1.6799999999999999E-2</v>
      </c>
      <c r="S14" s="4">
        <v>2514517</v>
      </c>
      <c r="T14" s="4">
        <f t="shared" si="2"/>
        <v>1536641.5</v>
      </c>
      <c r="U14" s="4">
        <f t="shared" si="3"/>
        <v>1013863</v>
      </c>
      <c r="V14" s="5">
        <v>2.9300000000000003E-2</v>
      </c>
    </row>
    <row r="15" spans="1:22" x14ac:dyDescent="0.2">
      <c r="A15" s="16" t="s">
        <v>239</v>
      </c>
      <c r="B15" s="4">
        <v>7900</v>
      </c>
      <c r="C15" s="4">
        <v>0</v>
      </c>
      <c r="D15" s="4">
        <v>7900</v>
      </c>
      <c r="E15" s="4">
        <v>92830000</v>
      </c>
      <c r="F15" s="4">
        <f t="shared" si="0"/>
        <v>1810605292</v>
      </c>
      <c r="K15">
        <f t="shared" si="1"/>
        <v>0</v>
      </c>
      <c r="L15" s="4">
        <v>585</v>
      </c>
      <c r="M15" s="4">
        <v>448</v>
      </c>
      <c r="N15" s="4">
        <v>34</v>
      </c>
      <c r="O15" s="4">
        <v>13</v>
      </c>
      <c r="P15" s="4">
        <v>1222500</v>
      </c>
      <c r="Q15" s="4">
        <v>688900</v>
      </c>
      <c r="R15" s="5">
        <v>2.1600000000000001E-2</v>
      </c>
      <c r="S15" s="4">
        <v>2173122</v>
      </c>
      <c r="T15" s="4">
        <f t="shared" si="2"/>
        <v>1735989.5</v>
      </c>
      <c r="U15" s="4">
        <f t="shared" si="3"/>
        <v>1013863</v>
      </c>
      <c r="V15" s="5">
        <v>2.9600000000000001E-2</v>
      </c>
    </row>
    <row r="16" spans="1:22" x14ac:dyDescent="0.2">
      <c r="A16" s="16" t="s">
        <v>238</v>
      </c>
      <c r="B16" s="4">
        <v>0</v>
      </c>
      <c r="C16" s="4">
        <v>0</v>
      </c>
      <c r="D16" s="4">
        <v>0</v>
      </c>
      <c r="E16" s="4">
        <v>0</v>
      </c>
      <c r="F16" s="4">
        <f t="shared" si="0"/>
        <v>1717775292</v>
      </c>
      <c r="K16">
        <f t="shared" si="1"/>
        <v>0</v>
      </c>
      <c r="L16" s="4">
        <v>369</v>
      </c>
      <c r="M16" s="4">
        <v>659</v>
      </c>
      <c r="N16" s="4">
        <v>8</v>
      </c>
      <c r="O16" s="4">
        <v>21</v>
      </c>
      <c r="P16" s="4">
        <v>503800</v>
      </c>
      <c r="Q16" s="4">
        <v>1033300</v>
      </c>
      <c r="R16" s="5">
        <v>-8.5000000000000006E-3</v>
      </c>
      <c r="S16" s="4">
        <v>1612241</v>
      </c>
      <c r="T16" s="4">
        <f t="shared" si="2"/>
        <v>1204706.5</v>
      </c>
      <c r="U16" s="4">
        <f t="shared" si="3"/>
        <v>994000</v>
      </c>
      <c r="V16" s="5">
        <v>2.12E-2</v>
      </c>
    </row>
    <row r="17" spans="1:21" x14ac:dyDescent="0.2">
      <c r="A17" s="16" t="s">
        <v>234</v>
      </c>
      <c r="B17" s="4">
        <v>3100</v>
      </c>
      <c r="C17" s="4">
        <v>6</v>
      </c>
      <c r="D17" s="4">
        <v>3094</v>
      </c>
      <c r="E17" s="4">
        <v>36200000</v>
      </c>
      <c r="F17" s="4">
        <f t="shared" si="0"/>
        <v>1717775292</v>
      </c>
      <c r="K17">
        <f t="shared" si="1"/>
        <v>0</v>
      </c>
      <c r="L17" s="4">
        <v>215</v>
      </c>
      <c r="M17" s="4">
        <v>409</v>
      </c>
      <c r="N17" s="4">
        <v>4</v>
      </c>
      <c r="O17" s="4">
        <v>15</v>
      </c>
      <c r="P17" s="4">
        <v>48200</v>
      </c>
      <c r="Q17" s="4">
        <v>180600</v>
      </c>
      <c r="R17" s="5">
        <v>4.3E-3</v>
      </c>
      <c r="S17" s="4">
        <v>1013863</v>
      </c>
      <c r="T17" s="4">
        <f t="shared" si="2"/>
        <v>1473592</v>
      </c>
      <c r="U17" s="4">
        <f t="shared" si="3"/>
        <v>861335</v>
      </c>
    </row>
    <row r="18" spans="1:21" x14ac:dyDescent="0.2">
      <c r="A18" s="16" t="s">
        <v>233</v>
      </c>
      <c r="B18" s="4">
        <v>0</v>
      </c>
      <c r="C18" s="4">
        <v>0</v>
      </c>
      <c r="D18" s="4">
        <v>0</v>
      </c>
      <c r="E18" s="4">
        <v>0</v>
      </c>
      <c r="F18" s="4">
        <f t="shared" si="0"/>
        <v>1681575292</v>
      </c>
      <c r="K18">
        <f t="shared" si="1"/>
        <v>0</v>
      </c>
      <c r="L18" s="4"/>
      <c r="M18" s="4"/>
      <c r="N18" s="4"/>
      <c r="O18" s="4"/>
      <c r="P18" s="4">
        <v>457600</v>
      </c>
      <c r="Q18" s="4">
        <v>569000</v>
      </c>
      <c r="R18" s="5">
        <v>4.4000000000000003E-3</v>
      </c>
      <c r="S18" s="4">
        <v>1088927</v>
      </c>
      <c r="T18" s="4">
        <f t="shared" si="2"/>
        <v>1866969.5</v>
      </c>
      <c r="U18" s="4">
        <f t="shared" si="3"/>
        <v>861335</v>
      </c>
    </row>
    <row r="19" spans="1:21" x14ac:dyDescent="0.2">
      <c r="A19" s="16" t="s">
        <v>232</v>
      </c>
      <c r="B19" s="4">
        <v>400</v>
      </c>
      <c r="C19" s="4">
        <v>10</v>
      </c>
      <c r="D19" s="4">
        <v>390</v>
      </c>
      <c r="E19" s="4">
        <v>4580000</v>
      </c>
      <c r="F19" s="4">
        <f t="shared" si="0"/>
        <v>1681575292</v>
      </c>
      <c r="K19">
        <f t="shared" si="1"/>
        <v>0</v>
      </c>
      <c r="L19" s="4"/>
      <c r="M19" s="4"/>
      <c r="N19" s="4"/>
      <c r="O19" s="4"/>
      <c r="P19" s="4">
        <v>436700</v>
      </c>
      <c r="Q19" s="4">
        <v>1015500</v>
      </c>
      <c r="R19" s="5">
        <v>-1.2699999999999999E-2</v>
      </c>
      <c r="S19" s="4">
        <v>1588974</v>
      </c>
      <c r="T19" s="4">
        <f t="shared" si="2"/>
        <v>3574017</v>
      </c>
      <c r="U19" s="4">
        <f t="shared" si="3"/>
        <v>861335</v>
      </c>
    </row>
    <row r="20" spans="1:21" x14ac:dyDescent="0.2">
      <c r="A20" s="16" t="s">
        <v>231</v>
      </c>
      <c r="B20" s="4">
        <v>0</v>
      </c>
      <c r="C20" s="4">
        <v>100</v>
      </c>
      <c r="D20" s="4">
        <v>-100</v>
      </c>
      <c r="E20" s="4">
        <v>-1180000</v>
      </c>
      <c r="F20" s="4">
        <f t="shared" si="0"/>
        <v>1676995292</v>
      </c>
      <c r="K20">
        <f t="shared" si="1"/>
        <v>0</v>
      </c>
      <c r="L20" s="4"/>
      <c r="M20" s="4"/>
      <c r="N20" s="4"/>
      <c r="O20" s="4"/>
      <c r="P20" s="4">
        <v>549300</v>
      </c>
      <c r="Q20" s="4">
        <v>610300</v>
      </c>
      <c r="R20" s="5">
        <v>0</v>
      </c>
      <c r="S20" s="4">
        <v>1210127</v>
      </c>
      <c r="T20" s="4">
        <f t="shared" si="2"/>
        <v>2179546</v>
      </c>
      <c r="U20" s="4">
        <f t="shared" si="3"/>
        <v>861335</v>
      </c>
    </row>
    <row r="21" spans="1:21" x14ac:dyDescent="0.2">
      <c r="A21" s="16" t="s">
        <v>230</v>
      </c>
      <c r="B21" s="4">
        <v>12300</v>
      </c>
      <c r="C21" s="4">
        <v>1200</v>
      </c>
      <c r="D21" s="4">
        <v>11100</v>
      </c>
      <c r="E21" s="4">
        <v>129200000</v>
      </c>
      <c r="F21" s="4">
        <f t="shared" si="0"/>
        <v>1678175292</v>
      </c>
      <c r="K21">
        <f t="shared" si="1"/>
        <v>0</v>
      </c>
      <c r="L21" s="4"/>
      <c r="M21" s="4"/>
      <c r="N21" s="4"/>
      <c r="O21" s="4"/>
      <c r="P21" s="4">
        <v>426200</v>
      </c>
      <c r="Q21" s="4">
        <v>441600</v>
      </c>
      <c r="R21" s="5">
        <v>1.7399999999999999E-2</v>
      </c>
      <c r="S21" s="4">
        <v>994000</v>
      </c>
      <c r="T21" s="4">
        <f t="shared" si="2"/>
        <v>2560760.5</v>
      </c>
      <c r="U21" s="4">
        <f t="shared" si="3"/>
        <v>861335</v>
      </c>
    </row>
    <row r="22" spans="1:21" x14ac:dyDescent="0.2">
      <c r="A22" s="16" t="s">
        <v>229</v>
      </c>
      <c r="B22" s="4">
        <v>0</v>
      </c>
      <c r="C22" s="4">
        <v>36100</v>
      </c>
      <c r="D22" s="4">
        <v>-36100</v>
      </c>
      <c r="E22" s="4">
        <v>-422280000</v>
      </c>
      <c r="F22" s="4">
        <f t="shared" si="0"/>
        <v>1548975292</v>
      </c>
      <c r="K22">
        <f t="shared" si="1"/>
        <v>0</v>
      </c>
      <c r="L22" s="4"/>
      <c r="M22" s="4"/>
      <c r="N22" s="4"/>
      <c r="O22" s="4"/>
      <c r="P22" s="4">
        <v>186300</v>
      </c>
      <c r="Q22" s="4">
        <v>617400</v>
      </c>
      <c r="R22" s="5">
        <v>-1.2800000000000001E-2</v>
      </c>
      <c r="S22" s="4">
        <v>861335</v>
      </c>
      <c r="T22" s="4">
        <f t="shared" si="2"/>
        <v>1983281</v>
      </c>
      <c r="U22" s="4">
        <f t="shared" si="3"/>
        <v>900161</v>
      </c>
    </row>
    <row r="23" spans="1:21" x14ac:dyDescent="0.2">
      <c r="A23" s="16" t="s">
        <v>228</v>
      </c>
      <c r="B23" s="4">
        <v>2000</v>
      </c>
      <c r="C23" s="4">
        <v>8000</v>
      </c>
      <c r="D23" s="4">
        <v>-6000</v>
      </c>
      <c r="E23" s="4">
        <v>-70700000</v>
      </c>
      <c r="F23" s="4">
        <f t="shared" si="0"/>
        <v>1971255292</v>
      </c>
      <c r="K23">
        <f t="shared" si="1"/>
        <v>0</v>
      </c>
      <c r="L23" s="4"/>
      <c r="M23" s="4"/>
      <c r="N23" s="4"/>
      <c r="O23" s="4"/>
      <c r="P23" s="4">
        <v>578300</v>
      </c>
      <c r="Q23" s="4">
        <v>562600</v>
      </c>
      <c r="R23" s="5">
        <v>8.6999999999999994E-3</v>
      </c>
      <c r="S23" s="4">
        <v>1166579</v>
      </c>
      <c r="T23" s="4">
        <f t="shared" si="2"/>
        <v>3516864.5</v>
      </c>
      <c r="U23" s="4">
        <f t="shared" si="3"/>
        <v>900161</v>
      </c>
    </row>
    <row r="24" spans="1:21" x14ac:dyDescent="0.2">
      <c r="A24" s="16" t="s">
        <v>222</v>
      </c>
      <c r="B24" s="4">
        <v>0</v>
      </c>
      <c r="C24" s="4">
        <v>12053</v>
      </c>
      <c r="D24" s="4">
        <v>-12053</v>
      </c>
      <c r="E24" s="4">
        <v>-139950000</v>
      </c>
      <c r="F24" s="4">
        <f t="shared" si="0"/>
        <v>2041955292</v>
      </c>
      <c r="K24">
        <f t="shared" si="1"/>
        <v>0</v>
      </c>
      <c r="L24" s="4"/>
      <c r="M24" s="4"/>
      <c r="N24" s="4"/>
      <c r="O24" s="4"/>
      <c r="P24" s="4">
        <v>411100</v>
      </c>
      <c r="Q24" s="4">
        <v>408200</v>
      </c>
      <c r="R24" s="5">
        <v>4.4000000000000003E-3</v>
      </c>
      <c r="S24" s="4">
        <v>900161</v>
      </c>
      <c r="T24" s="4">
        <f t="shared" si="2"/>
        <v>4480360.5</v>
      </c>
      <c r="U24" s="4">
        <f t="shared" si="3"/>
        <v>1395550</v>
      </c>
    </row>
    <row r="25" spans="1:21" x14ac:dyDescent="0.2">
      <c r="A25" s="16" t="s">
        <v>213</v>
      </c>
      <c r="B25" s="4">
        <v>21000</v>
      </c>
      <c r="C25" s="4">
        <v>1000</v>
      </c>
      <c r="D25" s="4">
        <v>20000</v>
      </c>
      <c r="E25" s="4">
        <v>230920000</v>
      </c>
      <c r="F25" s="4">
        <f t="shared" si="0"/>
        <v>2181905292</v>
      </c>
      <c r="K25">
        <f t="shared" si="1"/>
        <v>0</v>
      </c>
      <c r="L25" s="4"/>
      <c r="M25" s="4"/>
      <c r="N25" s="4"/>
      <c r="O25" s="4"/>
      <c r="P25" s="4">
        <v>559000</v>
      </c>
      <c r="Q25" s="4">
        <v>1186000</v>
      </c>
      <c r="R25" s="5">
        <v>-4.3E-3</v>
      </c>
      <c r="S25" s="4">
        <v>1859738</v>
      </c>
      <c r="T25" s="4">
        <f t="shared" si="2"/>
        <v>1986217.5</v>
      </c>
      <c r="U25" s="4">
        <f t="shared" si="3"/>
        <v>1395550</v>
      </c>
    </row>
    <row r="26" spans="1:21" x14ac:dyDescent="0.2">
      <c r="A26" s="16" t="s">
        <v>212</v>
      </c>
      <c r="B26" s="4">
        <v>0</v>
      </c>
      <c r="C26" s="4">
        <v>0</v>
      </c>
      <c r="D26" s="4">
        <v>0</v>
      </c>
      <c r="E26" s="4">
        <v>0</v>
      </c>
      <c r="F26" s="4">
        <f t="shared" si="0"/>
        <v>1950985292</v>
      </c>
      <c r="K26">
        <f>K27+J26</f>
        <v>0</v>
      </c>
      <c r="L26" s="4"/>
      <c r="M26" s="4"/>
      <c r="N26" s="4"/>
      <c r="O26" s="4"/>
      <c r="P26" s="4">
        <v>470000</v>
      </c>
      <c r="Q26" s="4">
        <v>805700</v>
      </c>
      <c r="R26" s="5">
        <v>-1.6899999999999998E-2</v>
      </c>
      <c r="S26" s="4">
        <v>1395550</v>
      </c>
      <c r="T26" s="4">
        <f t="shared" si="2"/>
        <v>2881516</v>
      </c>
      <c r="U26" s="4">
        <f t="shared" si="3"/>
        <v>1858257</v>
      </c>
    </row>
    <row r="27" spans="1:21" x14ac:dyDescent="0.2">
      <c r="A27" s="16" t="s">
        <v>211</v>
      </c>
      <c r="B27" s="4">
        <v>63700</v>
      </c>
      <c r="C27" s="4">
        <v>0</v>
      </c>
      <c r="D27" s="4">
        <v>63700</v>
      </c>
      <c r="E27" s="4">
        <v>750310000</v>
      </c>
      <c r="F27" s="4">
        <f t="shared" si="0"/>
        <v>1950985292</v>
      </c>
      <c r="K27">
        <f>J27+K29</f>
        <v>0</v>
      </c>
      <c r="R27" s="5">
        <v>8.6E-3</v>
      </c>
      <c r="S27" s="4">
        <v>1858257</v>
      </c>
      <c r="T27" s="4">
        <f t="shared" si="2"/>
        <v>1759543.5</v>
      </c>
      <c r="U27" s="4">
        <f t="shared" si="3"/>
        <v>2144965</v>
      </c>
    </row>
    <row r="28" spans="1:21" x14ac:dyDescent="0.2">
      <c r="A28" s="16" t="s">
        <v>210</v>
      </c>
      <c r="B28" s="4">
        <v>0</v>
      </c>
      <c r="C28" s="4">
        <v>0</v>
      </c>
      <c r="D28" s="4">
        <v>0</v>
      </c>
      <c r="E28" s="4">
        <v>0</v>
      </c>
      <c r="F28" s="4">
        <f t="shared" si="0"/>
        <v>1200675292</v>
      </c>
      <c r="L28" s="4"/>
      <c r="M28" s="4"/>
      <c r="N28" s="4"/>
      <c r="O28" s="4"/>
      <c r="P28" s="4">
        <v>628800</v>
      </c>
      <c r="Q28" s="4">
        <v>1363700</v>
      </c>
      <c r="R28" s="5">
        <v>-1.26E-2</v>
      </c>
      <c r="S28" s="4">
        <v>2144965</v>
      </c>
      <c r="T28" s="4">
        <f t="shared" si="2"/>
        <v>3959517</v>
      </c>
      <c r="U28" s="4">
        <f t="shared" si="3"/>
        <v>2799983</v>
      </c>
    </row>
    <row r="29" spans="1:21" x14ac:dyDescent="0.2">
      <c r="A29" s="16" t="s">
        <v>209</v>
      </c>
      <c r="B29" s="4">
        <v>0</v>
      </c>
      <c r="C29" s="4">
        <v>200</v>
      </c>
      <c r="D29" s="4">
        <v>-200</v>
      </c>
      <c r="E29" s="4">
        <v>-2460000</v>
      </c>
      <c r="F29" s="4">
        <f t="shared" si="0"/>
        <v>1200675292</v>
      </c>
      <c r="K29">
        <f>J29</f>
        <v>0</v>
      </c>
      <c r="R29" s="5">
        <v>-3.6499999999999998E-2</v>
      </c>
      <c r="S29" s="4">
        <v>5937907</v>
      </c>
      <c r="T29" s="4">
        <f t="shared" si="2"/>
        <v>2310111.5</v>
      </c>
      <c r="U29" s="4">
        <f t="shared" si="3"/>
        <v>2799983</v>
      </c>
    </row>
    <row r="30" spans="1:21" x14ac:dyDescent="0.2">
      <c r="A30" s="16" t="s">
        <v>208</v>
      </c>
      <c r="B30" s="4">
        <v>1900</v>
      </c>
      <c r="C30" s="4">
        <v>31400</v>
      </c>
      <c r="D30" s="4">
        <v>-29500</v>
      </c>
      <c r="E30" s="4">
        <v>-362820000</v>
      </c>
      <c r="F30" s="4">
        <f t="shared" si="0"/>
        <v>1203135292</v>
      </c>
      <c r="R30" s="5">
        <v>0</v>
      </c>
      <c r="S30" s="4">
        <v>3365092</v>
      </c>
      <c r="T30" s="4">
        <f t="shared" si="2"/>
        <v>3514481.5</v>
      </c>
      <c r="U30" s="4">
        <f t="shared" si="3"/>
        <v>2576885</v>
      </c>
    </row>
    <row r="31" spans="1:21" x14ac:dyDescent="0.2">
      <c r="A31" s="16" t="s">
        <v>207</v>
      </c>
      <c r="B31" s="4">
        <v>1600</v>
      </c>
      <c r="C31" s="4">
        <v>63129</v>
      </c>
      <c r="D31" s="4">
        <v>-61529</v>
      </c>
      <c r="E31" s="4">
        <v>-753980000</v>
      </c>
      <c r="F31" s="4">
        <f t="shared" si="0"/>
        <v>1565955292</v>
      </c>
      <c r="R31" s="5">
        <v>2.0799999999999999E-2</v>
      </c>
      <c r="S31" s="4">
        <v>4260186</v>
      </c>
      <c r="T31" s="4">
        <f t="shared" si="2"/>
        <v>2083502</v>
      </c>
      <c r="U31" s="4">
        <f t="shared" si="3"/>
        <v>2576885</v>
      </c>
    </row>
    <row r="32" spans="1:21" x14ac:dyDescent="0.2">
      <c r="A32" s="16" t="s">
        <v>206</v>
      </c>
      <c r="B32" s="4">
        <v>0</v>
      </c>
      <c r="C32" s="4">
        <v>54700</v>
      </c>
      <c r="D32" s="4">
        <v>-54700</v>
      </c>
      <c r="E32" s="4">
        <v>-660480000</v>
      </c>
      <c r="F32" s="4">
        <f t="shared" si="0"/>
        <v>2319935292</v>
      </c>
      <c r="R32" s="5">
        <v>-1.6299999999999999E-2</v>
      </c>
      <c r="S32" s="4">
        <v>2799983</v>
      </c>
      <c r="T32" s="4">
        <f t="shared" si="2"/>
        <v>4477079</v>
      </c>
      <c r="U32" s="4">
        <f t="shared" si="3"/>
        <v>1374122</v>
      </c>
    </row>
    <row r="33" spans="1:21" x14ac:dyDescent="0.2">
      <c r="A33" s="16" t="s">
        <v>205</v>
      </c>
      <c r="B33" s="4">
        <v>100</v>
      </c>
      <c r="C33" s="4">
        <v>145020</v>
      </c>
      <c r="D33" s="4">
        <v>-144920</v>
      </c>
      <c r="E33" s="4">
        <v>-1752410000</v>
      </c>
      <c r="F33" s="4">
        <f t="shared" si="0"/>
        <v>2980415292</v>
      </c>
      <c r="R33" s="5">
        <v>8.3000000000000001E-3</v>
      </c>
      <c r="S33" s="4">
        <v>6133568</v>
      </c>
      <c r="T33" s="4">
        <f t="shared" si="2"/>
        <v>5959760.5</v>
      </c>
      <c r="U33" s="4">
        <f t="shared" si="3"/>
        <v>1374122</v>
      </c>
    </row>
    <row r="34" spans="1:21" x14ac:dyDescent="0.2">
      <c r="A34" s="16" t="s">
        <v>204</v>
      </c>
      <c r="B34" s="4">
        <v>500</v>
      </c>
      <c r="C34" s="4">
        <v>26410</v>
      </c>
      <c r="D34" s="4">
        <v>-25910</v>
      </c>
      <c r="E34" s="4">
        <v>-304160000</v>
      </c>
      <c r="F34" s="4">
        <f t="shared" si="0"/>
        <v>4732825292</v>
      </c>
      <c r="R34" s="5">
        <v>6.5799999999999997E-2</v>
      </c>
      <c r="S34" s="4">
        <v>7100983</v>
      </c>
      <c r="T34" s="4">
        <f t="shared" si="2"/>
        <v>2365169</v>
      </c>
      <c r="U34" s="4">
        <f t="shared" si="3"/>
        <v>1255131</v>
      </c>
    </row>
    <row r="35" spans="1:21" x14ac:dyDescent="0.2">
      <c r="A35" s="16" t="s">
        <v>203</v>
      </c>
      <c r="B35" s="4">
        <v>1000</v>
      </c>
      <c r="C35" s="4">
        <v>3820</v>
      </c>
      <c r="D35" s="4">
        <v>-2820</v>
      </c>
      <c r="E35" s="4">
        <v>-32050000</v>
      </c>
      <c r="F35" s="4">
        <f t="shared" si="0"/>
        <v>5036985292</v>
      </c>
      <c r="R35" s="5">
        <v>-8.6E-3</v>
      </c>
      <c r="S35" s="4">
        <v>2576885</v>
      </c>
      <c r="T35" s="4">
        <f t="shared" si="2"/>
        <v>2618395</v>
      </c>
      <c r="U35" s="4">
        <f t="shared" si="3"/>
        <v>1255131</v>
      </c>
    </row>
    <row r="36" spans="1:21" x14ac:dyDescent="0.2">
      <c r="A36" s="16" t="s">
        <v>202</v>
      </c>
      <c r="B36" s="4">
        <v>111300</v>
      </c>
      <c r="C36" s="4">
        <v>12500</v>
      </c>
      <c r="D36" s="4">
        <v>98800</v>
      </c>
      <c r="E36" s="4">
        <v>1127960000</v>
      </c>
      <c r="F36" s="4">
        <f t="shared" si="0"/>
        <v>5069035292</v>
      </c>
      <c r="R36" s="5">
        <v>4.5499999999999999E-2</v>
      </c>
      <c r="S36" s="4">
        <v>3904775</v>
      </c>
      <c r="T36" s="4">
        <f t="shared" si="2"/>
        <v>1791238.5</v>
      </c>
      <c r="U36" s="4">
        <f t="shared" si="3"/>
        <v>1255131</v>
      </c>
    </row>
    <row r="37" spans="1:21" x14ac:dyDescent="0.2">
      <c r="A37" s="16" t="s">
        <v>201</v>
      </c>
      <c r="B37" s="4">
        <v>400</v>
      </c>
      <c r="C37" s="4">
        <v>12500</v>
      </c>
      <c r="D37" s="4">
        <v>-12100</v>
      </c>
      <c r="E37" s="4">
        <v>-133790000</v>
      </c>
      <c r="F37" s="4">
        <f t="shared" si="0"/>
        <v>3941075292</v>
      </c>
      <c r="R37" s="5">
        <v>-9.0000000000000011E-3</v>
      </c>
      <c r="S37" s="4">
        <v>1374122</v>
      </c>
      <c r="T37" s="4">
        <f t="shared" si="2"/>
        <v>2954658</v>
      </c>
      <c r="U37" s="4">
        <f t="shared" si="3"/>
        <v>1255131</v>
      </c>
    </row>
    <row r="38" spans="1:21" x14ac:dyDescent="0.2">
      <c r="A38" s="16" t="s">
        <v>200</v>
      </c>
      <c r="B38" s="4">
        <v>200</v>
      </c>
      <c r="C38" s="4">
        <v>0</v>
      </c>
      <c r="D38" s="4">
        <v>200</v>
      </c>
      <c r="E38" s="4">
        <v>2230000</v>
      </c>
      <c r="F38" s="4">
        <f t="shared" si="0"/>
        <v>4074865292</v>
      </c>
      <c r="R38" s="5">
        <v>-8.8999999999999999E-3</v>
      </c>
      <c r="S38" s="4">
        <v>1981127</v>
      </c>
      <c r="T38" s="4">
        <f t="shared" si="2"/>
        <v>1886947.5</v>
      </c>
      <c r="U38" s="4">
        <f t="shared" si="3"/>
        <v>1255131</v>
      </c>
    </row>
    <row r="39" spans="1:21" x14ac:dyDescent="0.2">
      <c r="A39" s="16" t="s">
        <v>199</v>
      </c>
      <c r="B39" s="4">
        <v>2000</v>
      </c>
      <c r="C39" s="4">
        <v>16800</v>
      </c>
      <c r="D39" s="4">
        <v>-14800</v>
      </c>
      <c r="E39" s="4">
        <v>-163360000</v>
      </c>
      <c r="F39" s="4">
        <f t="shared" si="0"/>
        <v>4072635292</v>
      </c>
      <c r="R39" s="5">
        <v>1.3600000000000001E-2</v>
      </c>
      <c r="S39" s="4">
        <v>1255131</v>
      </c>
      <c r="T39" s="4">
        <f t="shared" si="2"/>
        <v>3106136</v>
      </c>
      <c r="U39" s="4">
        <f t="shared" si="3"/>
        <v>1367021</v>
      </c>
    </row>
    <row r="40" spans="1:21" x14ac:dyDescent="0.2">
      <c r="A40" s="16" t="s">
        <v>198</v>
      </c>
      <c r="B40" s="4">
        <v>25300</v>
      </c>
      <c r="C40" s="4">
        <v>8700</v>
      </c>
      <c r="D40" s="4">
        <v>16600</v>
      </c>
      <c r="E40" s="4">
        <v>180300000</v>
      </c>
      <c r="F40" s="4">
        <f t="shared" si="0"/>
        <v>4235995292</v>
      </c>
      <c r="R40" s="5">
        <v>0</v>
      </c>
      <c r="S40" s="4">
        <v>2768777</v>
      </c>
      <c r="T40" s="4">
        <f t="shared" si="2"/>
        <v>1642052.5</v>
      </c>
      <c r="U40" s="4">
        <f t="shared" si="3"/>
        <v>1332015</v>
      </c>
    </row>
    <row r="41" spans="1:21" x14ac:dyDescent="0.2">
      <c r="A41" s="16" t="s">
        <v>197</v>
      </c>
      <c r="B41" s="4">
        <v>200</v>
      </c>
      <c r="C41" s="4">
        <v>2200</v>
      </c>
      <c r="D41" s="4">
        <v>-2000</v>
      </c>
      <c r="E41" s="4">
        <v>-22850000</v>
      </c>
      <c r="F41" s="4">
        <f t="shared" si="0"/>
        <v>4055695292</v>
      </c>
      <c r="R41" s="5">
        <v>-2.2099999999999998E-2</v>
      </c>
      <c r="S41" s="4">
        <v>1367021</v>
      </c>
      <c r="T41" s="4">
        <f t="shared" si="2"/>
        <v>2514812.5</v>
      </c>
      <c r="U41" s="4">
        <f t="shared" si="3"/>
        <v>1332015</v>
      </c>
    </row>
    <row r="42" spans="1:21" x14ac:dyDescent="0.2">
      <c r="A42" s="16" t="s">
        <v>196</v>
      </c>
      <c r="B42" s="4">
        <v>0</v>
      </c>
      <c r="C42" s="4">
        <v>26900</v>
      </c>
      <c r="D42" s="4">
        <v>-26900</v>
      </c>
      <c r="E42" s="4">
        <v>-300600000</v>
      </c>
      <c r="F42" s="4">
        <f t="shared" si="0"/>
        <v>4078545292</v>
      </c>
      <c r="R42" s="5">
        <v>0</v>
      </c>
      <c r="S42" s="4">
        <v>2820590</v>
      </c>
      <c r="T42" s="4">
        <f t="shared" si="2"/>
        <v>4248460.5</v>
      </c>
      <c r="U42" s="4">
        <f t="shared" si="3"/>
        <v>1332015</v>
      </c>
    </row>
    <row r="43" spans="1:21" x14ac:dyDescent="0.2">
      <c r="A43" s="16" t="s">
        <v>195</v>
      </c>
      <c r="B43" s="4">
        <v>33300</v>
      </c>
      <c r="C43" s="4">
        <v>87800</v>
      </c>
      <c r="D43" s="4">
        <v>-54500</v>
      </c>
      <c r="E43" s="4">
        <v>-642800000</v>
      </c>
      <c r="F43" s="4">
        <f t="shared" si="0"/>
        <v>4379145292</v>
      </c>
      <c r="R43" s="5">
        <v>-4.4000000000000003E-3</v>
      </c>
      <c r="S43" s="4">
        <v>4818538</v>
      </c>
      <c r="T43" s="4">
        <f t="shared" si="2"/>
        <v>2974558.5</v>
      </c>
      <c r="U43" s="4">
        <f t="shared" si="3"/>
        <v>1332015</v>
      </c>
    </row>
    <row r="44" spans="1:21" x14ac:dyDescent="0.2">
      <c r="A44" s="16" t="s">
        <v>194</v>
      </c>
      <c r="B44" s="4">
        <v>5800</v>
      </c>
      <c r="C44" s="4">
        <v>0</v>
      </c>
      <c r="D44" s="4">
        <v>5800</v>
      </c>
      <c r="E44" s="4">
        <v>65540000</v>
      </c>
      <c r="F44" s="4">
        <f t="shared" si="0"/>
        <v>5021945292</v>
      </c>
      <c r="R44" s="5">
        <v>1.34E-2</v>
      </c>
      <c r="S44" s="4">
        <v>2153453</v>
      </c>
      <c r="T44" s="4">
        <f t="shared" si="2"/>
        <v>2506188</v>
      </c>
      <c r="U44" s="4">
        <f t="shared" si="3"/>
        <v>1332015</v>
      </c>
    </row>
    <row r="45" spans="1:21" x14ac:dyDescent="0.2">
      <c r="A45" s="16" t="s">
        <v>193</v>
      </c>
      <c r="B45" s="4">
        <v>0</v>
      </c>
      <c r="C45" s="4">
        <v>0</v>
      </c>
      <c r="D45" s="4">
        <v>0</v>
      </c>
      <c r="E45" s="4">
        <v>0</v>
      </c>
      <c r="F45" s="4">
        <f t="shared" si="0"/>
        <v>4956405292</v>
      </c>
      <c r="R45" s="5">
        <v>4.5000000000000005E-3</v>
      </c>
      <c r="S45" s="4">
        <v>1332015</v>
      </c>
      <c r="T45" s="4">
        <f t="shared" si="2"/>
        <v>2107586.5</v>
      </c>
      <c r="U45" s="4">
        <f t="shared" si="3"/>
        <v>1917084</v>
      </c>
    </row>
    <row r="46" spans="1:21" x14ac:dyDescent="0.2">
      <c r="A46" s="16" t="s">
        <v>192</v>
      </c>
      <c r="B46" s="4">
        <v>117900</v>
      </c>
      <c r="C46" s="4">
        <v>0</v>
      </c>
      <c r="D46" s="4">
        <v>117900</v>
      </c>
      <c r="E46" s="4">
        <v>1306490000</v>
      </c>
      <c r="F46" s="4">
        <f t="shared" si="0"/>
        <v>4956405292</v>
      </c>
      <c r="R46" s="5">
        <v>9.1000000000000004E-3</v>
      </c>
      <c r="S46" s="4">
        <v>2208355</v>
      </c>
      <c r="T46" s="4">
        <f t="shared" si="2"/>
        <v>2877040.5</v>
      </c>
      <c r="U46" s="4">
        <f t="shared" si="3"/>
        <v>1917084</v>
      </c>
    </row>
    <row r="47" spans="1:21" x14ac:dyDescent="0.2">
      <c r="A47" s="16" t="s">
        <v>191</v>
      </c>
      <c r="B47" s="4">
        <v>0</v>
      </c>
      <c r="C47" s="4">
        <v>0</v>
      </c>
      <c r="D47" s="4">
        <v>0</v>
      </c>
      <c r="E47" s="4">
        <v>0</v>
      </c>
      <c r="F47" s="4">
        <f t="shared" si="0"/>
        <v>3649915292</v>
      </c>
      <c r="R47" s="5">
        <v>-3.49E-2</v>
      </c>
      <c r="S47" s="4">
        <v>3928189</v>
      </c>
      <c r="T47" s="4">
        <f t="shared" si="2"/>
        <v>2435467</v>
      </c>
      <c r="U47" s="4">
        <f t="shared" si="3"/>
        <v>1917084</v>
      </c>
    </row>
    <row r="48" spans="1:21" x14ac:dyDescent="0.2">
      <c r="A48" s="16" t="s">
        <v>190</v>
      </c>
      <c r="B48" s="4">
        <v>2000</v>
      </c>
      <c r="C48" s="4">
        <v>18400</v>
      </c>
      <c r="D48" s="4">
        <v>-16400</v>
      </c>
      <c r="E48" s="4">
        <v>-187660000</v>
      </c>
      <c r="F48" s="4">
        <f t="shared" si="0"/>
        <v>3649915292</v>
      </c>
      <c r="R48" s="5">
        <v>8.8999999999999999E-3</v>
      </c>
      <c r="S48" s="4">
        <v>2518764</v>
      </c>
      <c r="T48" s="4">
        <f t="shared" si="2"/>
        <v>3360681.5</v>
      </c>
      <c r="U48" s="4">
        <f t="shared" si="3"/>
        <v>1917084</v>
      </c>
    </row>
    <row r="49" spans="1:21" x14ac:dyDescent="0.2">
      <c r="A49" s="16" t="s">
        <v>189</v>
      </c>
      <c r="B49" s="4">
        <v>0</v>
      </c>
      <c r="C49" s="4">
        <v>123300</v>
      </c>
      <c r="D49" s="4">
        <v>-123300</v>
      </c>
      <c r="E49" s="4">
        <v>-1416720000</v>
      </c>
      <c r="F49" s="4">
        <f t="shared" si="0"/>
        <v>3837575292</v>
      </c>
      <c r="R49" s="5">
        <v>4.5000000000000005E-3</v>
      </c>
      <c r="S49" s="4">
        <v>3443495</v>
      </c>
      <c r="T49" s="4">
        <f t="shared" si="2"/>
        <v>2370472</v>
      </c>
      <c r="U49" s="4">
        <f t="shared" si="3"/>
        <v>1917084</v>
      </c>
    </row>
    <row r="50" spans="1:21" x14ac:dyDescent="0.2">
      <c r="A50" s="16" t="s">
        <v>188</v>
      </c>
      <c r="B50" s="4">
        <v>3900</v>
      </c>
      <c r="C50" s="4">
        <v>91900</v>
      </c>
      <c r="D50" s="4">
        <v>-88000</v>
      </c>
      <c r="E50" s="4">
        <v>-983320000</v>
      </c>
      <c r="F50" s="4">
        <f t="shared" si="0"/>
        <v>5254295292</v>
      </c>
      <c r="R50" s="5">
        <v>2.7300000000000001E-2</v>
      </c>
      <c r="S50" s="4">
        <v>1917084</v>
      </c>
      <c r="T50" s="4">
        <f t="shared" si="2"/>
        <v>3150870</v>
      </c>
      <c r="U50" s="4">
        <f t="shared" si="3"/>
        <v>2006818</v>
      </c>
    </row>
    <row r="51" spans="1:21" x14ac:dyDescent="0.2">
      <c r="A51" s="16" t="s">
        <v>187</v>
      </c>
      <c r="B51" s="4">
        <v>38400</v>
      </c>
      <c r="C51" s="4">
        <v>14200</v>
      </c>
      <c r="D51" s="4">
        <v>24200</v>
      </c>
      <c r="E51" s="4">
        <v>268160000</v>
      </c>
      <c r="F51" s="4">
        <f t="shared" si="0"/>
        <v>6237615292</v>
      </c>
      <c r="R51" s="5">
        <v>0</v>
      </c>
      <c r="S51" s="4">
        <v>2209035</v>
      </c>
      <c r="T51" s="4">
        <f t="shared" si="2"/>
        <v>3328607.5</v>
      </c>
      <c r="U51" s="4">
        <f t="shared" si="3"/>
        <v>1825892</v>
      </c>
    </row>
    <row r="52" spans="1:21" x14ac:dyDescent="0.2">
      <c r="A52" s="16" t="s">
        <v>186</v>
      </c>
      <c r="B52" s="4">
        <v>28000</v>
      </c>
      <c r="C52" s="4">
        <v>19700</v>
      </c>
      <c r="D52" s="4">
        <v>8300</v>
      </c>
      <c r="E52" s="4">
        <v>92340000</v>
      </c>
      <c r="F52" s="4">
        <f t="shared" si="0"/>
        <v>5969455292</v>
      </c>
      <c r="R52" s="5">
        <v>-9.0000000000000011E-3</v>
      </c>
      <c r="S52" s="4">
        <v>3678383</v>
      </c>
      <c r="T52" s="4">
        <f t="shared" si="2"/>
        <v>3905897</v>
      </c>
      <c r="U52" s="4">
        <f t="shared" si="3"/>
        <v>1825892</v>
      </c>
    </row>
    <row r="53" spans="1:21" x14ac:dyDescent="0.2">
      <c r="A53" s="16" t="s">
        <v>185</v>
      </c>
      <c r="B53" s="4">
        <v>72100</v>
      </c>
      <c r="C53" s="4">
        <v>128500</v>
      </c>
      <c r="D53" s="4">
        <v>-56400</v>
      </c>
      <c r="E53" s="4">
        <v>-642700000</v>
      </c>
      <c r="F53" s="4">
        <f t="shared" si="0"/>
        <v>5877115292</v>
      </c>
      <c r="R53" s="5">
        <v>0</v>
      </c>
      <c r="S53" s="4">
        <v>3795664</v>
      </c>
      <c r="T53" s="4">
        <f t="shared" si="2"/>
        <v>4336640</v>
      </c>
      <c r="U53" s="4">
        <f t="shared" si="3"/>
        <v>1825892</v>
      </c>
    </row>
    <row r="54" spans="1:21" x14ac:dyDescent="0.2">
      <c r="A54" s="16" t="s">
        <v>184</v>
      </c>
      <c r="B54" s="4">
        <v>83600</v>
      </c>
      <c r="C54" s="4">
        <v>91300</v>
      </c>
      <c r="D54" s="4">
        <v>-7700</v>
      </c>
      <c r="E54" s="4">
        <v>-79380000</v>
      </c>
      <c r="F54" s="4">
        <f t="shared" si="0"/>
        <v>6519815292</v>
      </c>
      <c r="R54" s="5">
        <v>6.7400000000000002E-2</v>
      </c>
      <c r="S54" s="4">
        <v>3680361</v>
      </c>
      <c r="T54" s="4">
        <f t="shared" si="2"/>
        <v>1856106</v>
      </c>
      <c r="U54" s="4">
        <f t="shared" si="3"/>
        <v>1825892</v>
      </c>
    </row>
    <row r="55" spans="1:21" x14ac:dyDescent="0.2">
      <c r="A55" s="16" t="s">
        <v>183</v>
      </c>
      <c r="B55" s="4">
        <v>157800</v>
      </c>
      <c r="C55" s="4">
        <v>80600</v>
      </c>
      <c r="D55" s="4">
        <v>77200</v>
      </c>
      <c r="E55" s="4">
        <v>807800000</v>
      </c>
      <c r="F55" s="4">
        <f t="shared" si="0"/>
        <v>6599195292</v>
      </c>
      <c r="R55" s="5">
        <v>9.7999999999999997E-3</v>
      </c>
      <c r="S55" s="4">
        <v>2006818</v>
      </c>
      <c r="T55" s="4">
        <f t="shared" si="2"/>
        <v>1726040.5</v>
      </c>
      <c r="U55" s="4">
        <f t="shared" si="3"/>
        <v>1825892</v>
      </c>
    </row>
    <row r="56" spans="1:21" x14ac:dyDescent="0.2">
      <c r="A56" s="16" t="s">
        <v>182</v>
      </c>
      <c r="B56" s="4">
        <v>110400</v>
      </c>
      <c r="C56" s="4">
        <v>194300</v>
      </c>
      <c r="D56" s="4">
        <v>-83900</v>
      </c>
      <c r="E56" s="4">
        <v>-869420000</v>
      </c>
      <c r="F56" s="4">
        <f t="shared" si="0"/>
        <v>5791395292</v>
      </c>
      <c r="R56" s="5">
        <v>-4.7999999999999996E-3</v>
      </c>
      <c r="S56" s="4">
        <v>1825892</v>
      </c>
      <c r="T56" s="4">
        <f t="shared" si="2"/>
        <v>2081047</v>
      </c>
      <c r="U56" s="4">
        <f t="shared" si="3"/>
        <v>2352170</v>
      </c>
    </row>
    <row r="57" spans="1:21" x14ac:dyDescent="0.2">
      <c r="A57" s="16" t="s">
        <v>181</v>
      </c>
      <c r="B57" s="4">
        <v>82500</v>
      </c>
      <c r="C57" s="4">
        <v>199500</v>
      </c>
      <c r="D57" s="4">
        <v>-117000</v>
      </c>
      <c r="E57" s="4">
        <v>-1196310000</v>
      </c>
      <c r="F57" s="4">
        <f t="shared" si="0"/>
        <v>6660815292</v>
      </c>
      <c r="R57" s="5">
        <v>-4.7999999999999996E-3</v>
      </c>
      <c r="S57" s="4">
        <v>2352170</v>
      </c>
      <c r="T57" s="4">
        <f t="shared" si="2"/>
        <v>3192814</v>
      </c>
      <c r="U57" s="4">
        <f t="shared" si="3"/>
        <v>2823860</v>
      </c>
    </row>
    <row r="58" spans="1:21" x14ac:dyDescent="0.2">
      <c r="A58" s="16" t="s">
        <v>180</v>
      </c>
      <c r="B58" s="4">
        <v>27500</v>
      </c>
      <c r="C58" s="4">
        <v>1200</v>
      </c>
      <c r="D58" s="4">
        <v>26300</v>
      </c>
      <c r="E58" s="4">
        <v>266658993</v>
      </c>
      <c r="F58" s="4">
        <f t="shared" si="0"/>
        <v>7857125292</v>
      </c>
      <c r="R58" s="5">
        <v>6.6699999999999995E-2</v>
      </c>
      <c r="S58" s="4">
        <v>3277868</v>
      </c>
      <c r="T58" s="4">
        <f t="shared" si="2"/>
        <v>3256718.5</v>
      </c>
      <c r="U58" s="4">
        <f t="shared" si="3"/>
        <v>2823860</v>
      </c>
    </row>
    <row r="59" spans="1:21" x14ac:dyDescent="0.2">
      <c r="A59" s="16" t="s">
        <v>179</v>
      </c>
      <c r="B59" s="4">
        <v>276000</v>
      </c>
      <c r="C59" s="4">
        <v>3000</v>
      </c>
      <c r="D59" s="4">
        <v>273000</v>
      </c>
      <c r="E59" s="4">
        <v>2549840000</v>
      </c>
      <c r="F59" s="4">
        <f t="shared" si="0"/>
        <v>7590466299</v>
      </c>
      <c r="R59" s="5">
        <v>3.2899999999999999E-2</v>
      </c>
      <c r="S59" s="4">
        <v>2823860</v>
      </c>
      <c r="T59" s="4">
        <f t="shared" si="2"/>
        <v>5221781</v>
      </c>
      <c r="U59" s="4">
        <f t="shared" si="3"/>
        <v>1705394</v>
      </c>
    </row>
    <row r="60" spans="1:21" x14ac:dyDescent="0.2">
      <c r="A60" s="16" t="s">
        <v>178</v>
      </c>
      <c r="B60" s="4">
        <v>278340</v>
      </c>
      <c r="C60" s="4">
        <v>1000</v>
      </c>
      <c r="D60" s="4">
        <v>277340</v>
      </c>
      <c r="E60" s="4">
        <v>2727304995</v>
      </c>
      <c r="F60" s="4">
        <f t="shared" si="0"/>
        <v>5040626299</v>
      </c>
      <c r="R60" s="5">
        <v>-6.9900000000000004E-2</v>
      </c>
      <c r="S60" s="4">
        <v>4092705</v>
      </c>
      <c r="T60" s="4">
        <f t="shared" si="2"/>
        <v>4791757.5</v>
      </c>
      <c r="U60" s="4">
        <f t="shared" si="3"/>
        <v>1626189</v>
      </c>
    </row>
    <row r="61" spans="1:21" x14ac:dyDescent="0.2">
      <c r="A61" s="16" t="s">
        <v>177</v>
      </c>
      <c r="B61" s="4">
        <v>29630</v>
      </c>
      <c r="C61" s="4">
        <v>0</v>
      </c>
      <c r="D61" s="4">
        <v>29630</v>
      </c>
      <c r="E61" s="4">
        <v>306770000</v>
      </c>
      <c r="F61" s="4">
        <f t="shared" si="0"/>
        <v>2313321304</v>
      </c>
      <c r="R61" s="5">
        <v>-6.88E-2</v>
      </c>
      <c r="S61" s="4">
        <v>2978832</v>
      </c>
      <c r="T61" s="4">
        <f t="shared" si="2"/>
        <v>3696376.5</v>
      </c>
      <c r="U61" s="4">
        <f t="shared" si="3"/>
        <v>1626189</v>
      </c>
    </row>
    <row r="62" spans="1:21" x14ac:dyDescent="0.2">
      <c r="A62" s="16" t="s">
        <v>176</v>
      </c>
      <c r="B62" s="4">
        <v>18200</v>
      </c>
      <c r="C62" s="4">
        <v>700</v>
      </c>
      <c r="D62" s="4">
        <v>17500</v>
      </c>
      <c r="E62" s="4">
        <v>189380000</v>
      </c>
      <c r="F62" s="4">
        <f t="shared" si="0"/>
        <v>2006551304</v>
      </c>
      <c r="R62" s="5">
        <v>-1.8000000000000002E-2</v>
      </c>
      <c r="S62" s="4">
        <v>4016130</v>
      </c>
      <c r="T62" s="4">
        <f t="shared" si="2"/>
        <v>4767023.5</v>
      </c>
      <c r="U62" s="4">
        <f t="shared" si="3"/>
        <v>1626189</v>
      </c>
    </row>
    <row r="63" spans="1:21" x14ac:dyDescent="0.2">
      <c r="A63" s="16" t="s">
        <v>175</v>
      </c>
      <c r="B63" s="4">
        <v>20500</v>
      </c>
      <c r="C63" s="4">
        <v>13700</v>
      </c>
      <c r="D63" s="4">
        <v>6800</v>
      </c>
      <c r="E63" s="4">
        <v>72060000</v>
      </c>
      <c r="F63" s="4">
        <f t="shared" si="0"/>
        <v>1817171304</v>
      </c>
      <c r="R63" s="5">
        <v>-6.7199999999999996E-2</v>
      </c>
      <c r="S63" s="4">
        <v>4992919</v>
      </c>
      <c r="T63" s="4">
        <f t="shared" si="2"/>
        <v>2527983.5</v>
      </c>
      <c r="U63" s="4">
        <f t="shared" si="3"/>
        <v>1626189</v>
      </c>
    </row>
    <row r="64" spans="1:21" x14ac:dyDescent="0.2">
      <c r="A64" s="16" t="s">
        <v>174</v>
      </c>
      <c r="B64" s="4">
        <v>0</v>
      </c>
      <c r="C64" s="4">
        <v>52900</v>
      </c>
      <c r="D64" s="4">
        <v>-52900</v>
      </c>
      <c r="E64" s="4">
        <v>-647500000</v>
      </c>
      <c r="F64" s="4">
        <f t="shared" ref="F64:F79" si="4">E64+F65</f>
        <v>1745111304</v>
      </c>
      <c r="R64" s="5">
        <v>-1.6500000000000001E-2</v>
      </c>
      <c r="S64" s="4">
        <v>1705394</v>
      </c>
      <c r="T64" s="4">
        <f t="shared" si="2"/>
        <v>2198343.5</v>
      </c>
      <c r="U64" s="4">
        <f t="shared" si="3"/>
        <v>1626189</v>
      </c>
    </row>
    <row r="65" spans="1:21" x14ac:dyDescent="0.2">
      <c r="A65" s="16" t="s">
        <v>173</v>
      </c>
      <c r="B65" s="4">
        <v>900</v>
      </c>
      <c r="C65" s="4">
        <v>0</v>
      </c>
      <c r="D65" s="4">
        <v>900</v>
      </c>
      <c r="E65" s="4">
        <v>10860000</v>
      </c>
      <c r="F65" s="4">
        <f t="shared" si="4"/>
        <v>2392611304</v>
      </c>
      <c r="R65" s="5">
        <v>8.3999999999999995E-3</v>
      </c>
      <c r="S65" s="4">
        <v>1626189</v>
      </c>
      <c r="T65" s="4">
        <f t="shared" si="2"/>
        <v>4050449</v>
      </c>
      <c r="U65" s="4">
        <f t="shared" si="3"/>
        <v>1809924</v>
      </c>
    </row>
    <row r="66" spans="1:21" x14ac:dyDescent="0.2">
      <c r="A66" s="16" t="s">
        <v>172</v>
      </c>
      <c r="B66" s="4">
        <v>0</v>
      </c>
      <c r="C66" s="4">
        <v>27000</v>
      </c>
      <c r="D66" s="4">
        <v>-27000</v>
      </c>
      <c r="E66" s="4">
        <v>-330290000</v>
      </c>
      <c r="F66" s="4">
        <f t="shared" si="4"/>
        <v>2381751304</v>
      </c>
      <c r="R66" s="5">
        <v>-1.6299999999999999E-2</v>
      </c>
      <c r="S66" s="4">
        <v>1809924</v>
      </c>
      <c r="T66" s="4">
        <f t="shared" si="2"/>
        <v>2980518.5</v>
      </c>
      <c r="U66" s="4">
        <f t="shared" si="3"/>
        <v>3107760</v>
      </c>
    </row>
    <row r="67" spans="1:21" x14ac:dyDescent="0.2">
      <c r="A67" s="16" t="s">
        <v>171</v>
      </c>
      <c r="B67" s="4">
        <v>2930</v>
      </c>
      <c r="C67" s="4">
        <v>0</v>
      </c>
      <c r="D67" s="4">
        <v>2930</v>
      </c>
      <c r="E67" s="4">
        <v>34860000</v>
      </c>
      <c r="F67" s="4">
        <f t="shared" si="4"/>
        <v>2712041304</v>
      </c>
      <c r="R67" s="5">
        <v>4.2800000000000005E-2</v>
      </c>
      <c r="S67" s="4">
        <v>3107760</v>
      </c>
      <c r="T67" s="4">
        <f t="shared" si="2"/>
        <v>4062676</v>
      </c>
      <c r="U67" s="4">
        <f t="shared" si="3"/>
        <v>3376623</v>
      </c>
    </row>
    <row r="68" spans="1:21" x14ac:dyDescent="0.2">
      <c r="A68" s="16" t="s">
        <v>170</v>
      </c>
      <c r="B68" s="4">
        <v>66030</v>
      </c>
      <c r="C68" s="4">
        <v>1700</v>
      </c>
      <c r="D68" s="4">
        <v>64330</v>
      </c>
      <c r="E68" s="4">
        <v>757740000</v>
      </c>
      <c r="F68" s="4">
        <f t="shared" si="4"/>
        <v>2677181304</v>
      </c>
      <c r="R68" s="5">
        <v>-3.3000000000000002E-2</v>
      </c>
      <c r="S68" s="4">
        <v>3689577</v>
      </c>
      <c r="T68" s="4">
        <f t="shared" si="2"/>
        <v>5098578</v>
      </c>
      <c r="U68" s="4">
        <f t="shared" si="3"/>
        <v>3350573</v>
      </c>
    </row>
    <row r="69" spans="1:21" x14ac:dyDescent="0.2">
      <c r="A69" s="16" t="s">
        <v>169</v>
      </c>
      <c r="B69" s="4">
        <v>41540</v>
      </c>
      <c r="C69" s="4">
        <v>59800</v>
      </c>
      <c r="D69" s="4">
        <v>-18260</v>
      </c>
      <c r="E69" s="4">
        <v>-256700000</v>
      </c>
      <c r="F69" s="4">
        <f t="shared" si="4"/>
        <v>1919441304</v>
      </c>
      <c r="R69" s="5">
        <v>-6.9199999999999998E-2</v>
      </c>
      <c r="S69" s="4">
        <v>6350857</v>
      </c>
      <c r="T69" s="4">
        <f t="shared" si="2"/>
        <v>5006881.5</v>
      </c>
      <c r="U69" s="4">
        <f t="shared" si="3"/>
        <v>2770498</v>
      </c>
    </row>
    <row r="70" spans="1:21" x14ac:dyDescent="0.2">
      <c r="A70" s="16" t="s">
        <v>168</v>
      </c>
      <c r="B70" s="4">
        <v>29300</v>
      </c>
      <c r="C70" s="4">
        <v>2800</v>
      </c>
      <c r="D70" s="4">
        <v>26500</v>
      </c>
      <c r="E70" s="4">
        <v>352680000</v>
      </c>
      <c r="F70" s="4">
        <f t="shared" si="4"/>
        <v>2176141304</v>
      </c>
      <c r="R70" s="5">
        <v>-6.8099999999999994E-2</v>
      </c>
      <c r="S70" s="4">
        <v>6604683</v>
      </c>
      <c r="T70" s="4">
        <f t="shared" si="2"/>
        <v>5309876.5</v>
      </c>
      <c r="U70" s="4">
        <f t="shared" si="3"/>
        <v>2770498</v>
      </c>
    </row>
    <row r="71" spans="1:21" x14ac:dyDescent="0.2">
      <c r="A71" s="16" t="s">
        <v>167</v>
      </c>
      <c r="B71" s="4">
        <v>2000</v>
      </c>
      <c r="C71" s="4">
        <v>70800</v>
      </c>
      <c r="D71" s="4">
        <v>-68800</v>
      </c>
      <c r="E71" s="4">
        <v>-996760000</v>
      </c>
      <c r="F71" s="4">
        <f t="shared" si="4"/>
        <v>1823461304</v>
      </c>
      <c r="R71" s="5">
        <v>-3.1200000000000002E-2</v>
      </c>
      <c r="S71" s="4">
        <v>3376623</v>
      </c>
      <c r="T71" s="4">
        <f>AVERAGE(S72,S81)</f>
        <v>5585050</v>
      </c>
      <c r="U71" s="4">
        <f t="shared" si="3"/>
        <v>2770498</v>
      </c>
    </row>
    <row r="72" spans="1:21" x14ac:dyDescent="0.2">
      <c r="A72" s="16" t="s">
        <v>166</v>
      </c>
      <c r="B72" s="4">
        <v>61500</v>
      </c>
      <c r="C72" s="4">
        <v>0</v>
      </c>
      <c r="D72" s="4">
        <v>61500</v>
      </c>
      <c r="E72" s="4">
        <v>880420000</v>
      </c>
      <c r="F72" s="4">
        <f t="shared" si="4"/>
        <v>2820221304</v>
      </c>
      <c r="R72" s="5">
        <v>1.77E-2</v>
      </c>
      <c r="S72" s="4">
        <v>4541128</v>
      </c>
      <c r="U72" s="4">
        <f t="shared" si="3"/>
        <v>2770498</v>
      </c>
    </row>
    <row r="73" spans="1:21" x14ac:dyDescent="0.2">
      <c r="A73" s="16" t="s">
        <v>165</v>
      </c>
      <c r="B73" s="4">
        <v>0</v>
      </c>
      <c r="C73" s="4">
        <v>0</v>
      </c>
      <c r="D73" s="4">
        <v>0</v>
      </c>
      <c r="E73" s="4">
        <v>0</v>
      </c>
      <c r="F73" s="4">
        <f t="shared" si="4"/>
        <v>1939801304</v>
      </c>
      <c r="R73" s="5">
        <v>-1.3899999999999999E-2</v>
      </c>
      <c r="S73" s="4">
        <v>3350573</v>
      </c>
      <c r="U73" s="4">
        <f t="shared" ref="U73:U75" si="5">MIN(S74:S78)</f>
        <v>2770498</v>
      </c>
    </row>
    <row r="74" spans="1:21" x14ac:dyDescent="0.2">
      <c r="A74" s="16" t="s">
        <v>164</v>
      </c>
      <c r="B74" s="4">
        <v>26900</v>
      </c>
      <c r="C74" s="4">
        <v>0</v>
      </c>
      <c r="D74" s="4">
        <v>26900</v>
      </c>
      <c r="E74" s="4">
        <v>379480000</v>
      </c>
      <c r="F74" s="4">
        <f t="shared" si="4"/>
        <v>1939801304</v>
      </c>
      <c r="R74" s="5">
        <v>1.78E-2</v>
      </c>
      <c r="S74" s="4">
        <v>2770498</v>
      </c>
      <c r="U74" s="4">
        <f t="shared" si="5"/>
        <v>2853277</v>
      </c>
    </row>
    <row r="75" spans="1:21" x14ac:dyDescent="0.2">
      <c r="A75" s="16" t="s">
        <v>163</v>
      </c>
      <c r="B75" s="4">
        <v>86700</v>
      </c>
      <c r="C75" s="4">
        <v>3200</v>
      </c>
      <c r="D75" s="4">
        <v>83500</v>
      </c>
      <c r="E75" s="4">
        <v>1212700000</v>
      </c>
      <c r="F75" s="4">
        <f t="shared" si="4"/>
        <v>1560321304</v>
      </c>
      <c r="R75" s="5">
        <v>1.44E-2</v>
      </c>
      <c r="S75" s="4">
        <v>6290974</v>
      </c>
      <c r="U75" s="4">
        <f t="shared" si="5"/>
        <v>2853277</v>
      </c>
    </row>
    <row r="76" spans="1:21" x14ac:dyDescent="0.2">
      <c r="A76" s="16" t="s">
        <v>162</v>
      </c>
      <c r="B76" s="4">
        <v>300</v>
      </c>
      <c r="C76" s="4">
        <v>3600</v>
      </c>
      <c r="D76" s="4">
        <v>-3300</v>
      </c>
      <c r="E76" s="4">
        <v>-45180000</v>
      </c>
      <c r="F76" s="4">
        <f t="shared" si="4"/>
        <v>347621304</v>
      </c>
      <c r="R76" s="5">
        <v>3.3500000000000002E-2</v>
      </c>
      <c r="S76" s="4">
        <v>2853277</v>
      </c>
      <c r="U76" s="4">
        <f>MIN(S77:S81)</f>
        <v>3409080</v>
      </c>
    </row>
    <row r="77" spans="1:21" x14ac:dyDescent="0.2">
      <c r="A77" s="16" t="s">
        <v>161</v>
      </c>
      <c r="B77" s="4">
        <v>15500</v>
      </c>
      <c r="C77" s="4">
        <v>2600</v>
      </c>
      <c r="D77" s="4">
        <v>12900</v>
      </c>
      <c r="E77" s="4">
        <v>171570000</v>
      </c>
      <c r="F77" s="4">
        <f t="shared" si="4"/>
        <v>392801304</v>
      </c>
      <c r="R77" s="5">
        <v>-3.7000000000000002E-3</v>
      </c>
      <c r="S77" s="4">
        <v>4435775</v>
      </c>
    </row>
    <row r="78" spans="1:21" x14ac:dyDescent="0.2">
      <c r="A78" s="16" t="s">
        <v>160</v>
      </c>
      <c r="B78" s="4">
        <v>500</v>
      </c>
      <c r="C78" s="4">
        <v>259600</v>
      </c>
      <c r="D78" s="4">
        <v>-259100</v>
      </c>
      <c r="E78" s="4">
        <v>-3605070000</v>
      </c>
      <c r="F78" s="4">
        <f t="shared" si="4"/>
        <v>221231304</v>
      </c>
      <c r="R78" s="5">
        <v>-2.52E-2</v>
      </c>
      <c r="S78" s="4">
        <v>3846299</v>
      </c>
    </row>
    <row r="79" spans="1:21" x14ac:dyDescent="0.2">
      <c r="A79" s="16" t="s">
        <v>159</v>
      </c>
      <c r="B79" s="4">
        <v>3200</v>
      </c>
      <c r="C79" s="4">
        <v>0</v>
      </c>
      <c r="D79" s="4">
        <v>3200</v>
      </c>
      <c r="E79" s="4">
        <v>43840000</v>
      </c>
      <c r="F79" s="4">
        <f t="shared" si="4"/>
        <v>3826301304</v>
      </c>
      <c r="R79" s="5">
        <v>1.47E-2</v>
      </c>
      <c r="S79" s="4">
        <v>3409080</v>
      </c>
    </row>
    <row r="80" spans="1:21" x14ac:dyDescent="0.2">
      <c r="A80" s="16" t="s">
        <v>158</v>
      </c>
      <c r="B80" s="4">
        <v>300</v>
      </c>
      <c r="C80" s="4">
        <v>0</v>
      </c>
      <c r="D80" s="4">
        <v>300</v>
      </c>
      <c r="E80" s="4">
        <v>4110000</v>
      </c>
      <c r="F80" s="4">
        <f>E80+F81</f>
        <v>3782461304</v>
      </c>
      <c r="R80" s="5">
        <v>-3.1899999999999998E-2</v>
      </c>
      <c r="S80" s="4">
        <v>7243130</v>
      </c>
    </row>
    <row r="81" spans="1:22" x14ac:dyDescent="0.2">
      <c r="A81" s="16" t="s">
        <v>157</v>
      </c>
      <c r="B81" s="4">
        <v>308200</v>
      </c>
      <c r="C81" s="4">
        <v>40800</v>
      </c>
      <c r="D81" s="4">
        <v>267400</v>
      </c>
      <c r="E81" s="4">
        <v>3778351304</v>
      </c>
      <c r="F81" s="4">
        <f>E81</f>
        <v>3778351304</v>
      </c>
      <c r="R81" s="5">
        <v>4.8399999999999999E-2</v>
      </c>
      <c r="S81" s="4">
        <v>6628972</v>
      </c>
    </row>
    <row r="82" spans="1:22" x14ac:dyDescent="0.2">
      <c r="A82" s="2"/>
      <c r="B82" s="4"/>
      <c r="C82" s="4"/>
      <c r="D82" s="4"/>
      <c r="E82" s="4"/>
      <c r="F82" s="4"/>
      <c r="G82" s="4"/>
      <c r="H82" s="4"/>
      <c r="I82" s="4"/>
      <c r="J82" s="4"/>
      <c r="K82" s="4"/>
      <c r="L82" s="4"/>
      <c r="M82" s="4"/>
      <c r="N82" s="4"/>
      <c r="O82" s="4"/>
      <c r="P82" s="4"/>
      <c r="Q82" s="4"/>
      <c r="R82" s="4"/>
      <c r="S82" s="4"/>
      <c r="T82" s="5"/>
      <c r="U82" s="5"/>
      <c r="V82" s="5"/>
    </row>
    <row r="83" spans="1:22" x14ac:dyDescent="0.2">
      <c r="A83" s="2"/>
      <c r="B83" s="4"/>
      <c r="C83" s="4"/>
      <c r="D83" s="4"/>
      <c r="E83" s="4"/>
      <c r="F83" s="4"/>
      <c r="G83" s="4"/>
      <c r="H83" s="4"/>
      <c r="I83" s="4"/>
      <c r="J83" s="4"/>
      <c r="K83" s="4"/>
      <c r="L83" s="4"/>
      <c r="M83" s="4"/>
      <c r="N83" s="4"/>
      <c r="O83" s="4"/>
      <c r="P83" s="4"/>
      <c r="Q83" s="4"/>
      <c r="R83" s="4"/>
      <c r="S83" s="4"/>
      <c r="T83" s="5"/>
      <c r="U83" s="5"/>
      <c r="V83" s="5"/>
    </row>
    <row r="84" spans="1:22" x14ac:dyDescent="0.2">
      <c r="A84" s="2"/>
      <c r="B84" s="4"/>
      <c r="C84" s="4"/>
      <c r="D84" s="4"/>
      <c r="E84" s="4"/>
      <c r="F84" s="4"/>
      <c r="G84" s="4"/>
      <c r="H84" s="4"/>
      <c r="I84" s="4"/>
      <c r="J84" s="4"/>
      <c r="K84" s="4"/>
      <c r="L84" s="4"/>
      <c r="M84" s="4"/>
      <c r="N84" s="4"/>
      <c r="O84" s="4"/>
      <c r="P84" s="4"/>
      <c r="Q84" s="4"/>
      <c r="R84" s="4"/>
      <c r="S84" s="4"/>
      <c r="T84" s="5"/>
      <c r="U84" s="5"/>
      <c r="V84" s="5"/>
    </row>
    <row r="85" spans="1:22" x14ac:dyDescent="0.2">
      <c r="A85" s="2"/>
      <c r="B85" s="4"/>
      <c r="C85" s="4"/>
      <c r="D85" s="4"/>
      <c r="E85" s="4"/>
      <c r="F85" s="4"/>
      <c r="G85" s="4"/>
      <c r="H85" s="4"/>
      <c r="I85" s="4"/>
      <c r="J85" s="4"/>
      <c r="K85" s="4"/>
      <c r="L85" s="4"/>
      <c r="M85" s="4"/>
      <c r="N85" s="4"/>
      <c r="O85" s="4"/>
      <c r="P85" s="4"/>
      <c r="Q85" s="4"/>
      <c r="R85" s="4"/>
      <c r="S85" s="4"/>
      <c r="T85" s="5"/>
      <c r="U85" s="5"/>
      <c r="V85" s="5"/>
    </row>
    <row r="86" spans="1:22" x14ac:dyDescent="0.2">
      <c r="A86" s="2"/>
      <c r="B86" s="4"/>
      <c r="C86" s="4"/>
      <c r="D86" s="4"/>
      <c r="E86" s="4"/>
      <c r="F86" s="4"/>
      <c r="G86" s="4"/>
      <c r="H86" s="4"/>
      <c r="I86" s="4"/>
      <c r="J86" s="4"/>
      <c r="K86" s="4"/>
      <c r="L86" s="4"/>
      <c r="M86" s="4"/>
      <c r="N86" s="4"/>
      <c r="O86" s="4"/>
      <c r="P86" s="4"/>
      <c r="Q86" s="4"/>
      <c r="R86" s="4"/>
      <c r="S86" s="4"/>
      <c r="T86" s="5"/>
      <c r="U86" s="5"/>
      <c r="V86" s="5"/>
    </row>
    <row r="87" spans="1:22" x14ac:dyDescent="0.2">
      <c r="A87" s="2"/>
      <c r="B87" s="4"/>
      <c r="C87" s="4"/>
      <c r="D87" s="4"/>
      <c r="E87" s="4"/>
      <c r="F87" s="4"/>
      <c r="G87" s="4"/>
      <c r="H87" s="4"/>
      <c r="I87" s="4"/>
      <c r="J87" s="4"/>
      <c r="K87" s="4"/>
      <c r="L87" s="4"/>
      <c r="M87" s="4"/>
      <c r="N87" s="4"/>
      <c r="O87" s="4"/>
      <c r="P87" s="4"/>
      <c r="Q87" s="4"/>
      <c r="R87" s="4"/>
      <c r="S87" s="4"/>
      <c r="T87" s="5"/>
      <c r="U87" s="5"/>
      <c r="V87" s="5"/>
    </row>
    <row r="88" spans="1:22" x14ac:dyDescent="0.2">
      <c r="A88" s="2"/>
      <c r="B88" s="4"/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5"/>
      <c r="U88" s="5"/>
      <c r="V88" s="5"/>
    </row>
    <row r="89" spans="1:22" x14ac:dyDescent="0.2">
      <c r="A89" s="2"/>
      <c r="B89" s="4"/>
      <c r="C89" s="4"/>
      <c r="D89" s="4"/>
      <c r="E89" s="4"/>
      <c r="F89" s="4"/>
      <c r="G89" s="4"/>
      <c r="H89" s="4"/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  <c r="T89" s="5"/>
      <c r="U89" s="5"/>
      <c r="V89" s="5"/>
    </row>
    <row r="90" spans="1:22" x14ac:dyDescent="0.2">
      <c r="A90" s="2"/>
      <c r="B90" s="4"/>
      <c r="C90" s="4"/>
      <c r="D90" s="4"/>
      <c r="E90" s="4"/>
      <c r="F90" s="4"/>
      <c r="G90" s="4"/>
      <c r="H90" s="4"/>
      <c r="I90" s="4"/>
      <c r="J90" s="4"/>
      <c r="K90" s="4"/>
      <c r="L90" s="4"/>
      <c r="M90" s="4"/>
      <c r="N90" s="4"/>
      <c r="O90" s="4"/>
      <c r="P90" s="4"/>
      <c r="Q90" s="4"/>
      <c r="R90" s="4"/>
      <c r="S90" s="4"/>
      <c r="T90" s="5"/>
      <c r="U90" s="5"/>
      <c r="V90" s="5"/>
    </row>
    <row r="91" spans="1:22" x14ac:dyDescent="0.2">
      <c r="A91" s="2"/>
      <c r="B91" s="4"/>
      <c r="C91" s="4"/>
      <c r="D91" s="4"/>
      <c r="E91" s="4"/>
      <c r="F91" s="4"/>
      <c r="G91" s="4"/>
      <c r="H91" s="4"/>
      <c r="I91" s="4"/>
      <c r="J91" s="4"/>
      <c r="K91" s="4"/>
      <c r="L91" s="4"/>
      <c r="M91" s="4"/>
      <c r="N91" s="4"/>
      <c r="O91" s="4"/>
      <c r="P91" s="4"/>
      <c r="Q91" s="4"/>
      <c r="R91" s="4"/>
      <c r="S91" s="4"/>
      <c r="T91" s="5"/>
      <c r="U91" s="5"/>
      <c r="V91" s="5"/>
    </row>
    <row r="92" spans="1:22" x14ac:dyDescent="0.2">
      <c r="A92" s="6"/>
      <c r="B92" s="4"/>
      <c r="C92" s="4"/>
      <c r="D92" s="4"/>
      <c r="E92" s="4"/>
      <c r="F92" s="4"/>
      <c r="G92" s="4"/>
      <c r="H92" s="4"/>
      <c r="I92" s="4"/>
      <c r="J92" s="4"/>
      <c r="K92" s="4"/>
      <c r="L92" s="4"/>
      <c r="M92" s="4"/>
      <c r="N92" s="4"/>
      <c r="O92" s="4"/>
      <c r="P92" s="4"/>
      <c r="Q92" s="4"/>
      <c r="R92" s="4"/>
      <c r="S92" s="4"/>
      <c r="T92" s="5"/>
      <c r="U92" s="5"/>
      <c r="V92" s="5"/>
    </row>
    <row r="93" spans="1:22" x14ac:dyDescent="0.2">
      <c r="A93" s="6"/>
      <c r="B93" s="4"/>
      <c r="C93" s="4"/>
      <c r="D93" s="4"/>
      <c r="E93" s="4"/>
      <c r="F93" s="4"/>
      <c r="G93" s="4"/>
      <c r="H93" s="4"/>
      <c r="I93" s="4"/>
      <c r="J93" s="4"/>
      <c r="K93" s="4"/>
      <c r="L93" s="4"/>
      <c r="M93" s="4"/>
      <c r="N93" s="4"/>
      <c r="O93" s="4"/>
      <c r="P93" s="4"/>
      <c r="Q93" s="4"/>
      <c r="R93" s="4"/>
      <c r="S93" s="4"/>
      <c r="T93" s="5"/>
      <c r="U93" s="5"/>
      <c r="V93" s="5"/>
    </row>
    <row r="94" spans="1:22" x14ac:dyDescent="0.2">
      <c r="A94" s="6"/>
      <c r="B94" s="4"/>
      <c r="C94" s="4"/>
      <c r="D94" s="4"/>
      <c r="E94" s="4"/>
      <c r="F94" s="4"/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5"/>
      <c r="U94" s="5"/>
      <c r="V94" s="5"/>
    </row>
    <row r="95" spans="1:22" x14ac:dyDescent="0.2">
      <c r="A95" s="6"/>
      <c r="B95" s="4"/>
      <c r="C95" s="4"/>
      <c r="D95" s="4"/>
      <c r="E95" s="4"/>
      <c r="F95" s="4"/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5"/>
      <c r="U95" s="5"/>
      <c r="V95" s="5"/>
    </row>
    <row r="96" spans="1:22" x14ac:dyDescent="0.2">
      <c r="A96" s="6"/>
      <c r="B96" s="4"/>
      <c r="C96" s="4"/>
      <c r="D96" s="4"/>
      <c r="E96" s="4"/>
      <c r="F96" s="4"/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5"/>
      <c r="U96" s="5"/>
      <c r="V96" s="5"/>
    </row>
    <row r="97" spans="1:22" x14ac:dyDescent="0.2">
      <c r="A97" s="6"/>
      <c r="B97" s="4"/>
      <c r="C97" s="4"/>
      <c r="D97" s="4"/>
      <c r="E97" s="4"/>
      <c r="F97" s="4"/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5"/>
      <c r="U97" s="5"/>
      <c r="V97" s="5"/>
    </row>
    <row r="98" spans="1:22" x14ac:dyDescent="0.2">
      <c r="A98" s="6"/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5"/>
      <c r="U98" s="5"/>
      <c r="V98" s="5"/>
    </row>
    <row r="99" spans="1:22" x14ac:dyDescent="0.2">
      <c r="A99" s="6"/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5"/>
      <c r="U99" s="5"/>
      <c r="V99" s="5"/>
    </row>
    <row r="100" spans="1:22" x14ac:dyDescent="0.2">
      <c r="A100" s="6"/>
      <c r="B100" s="4"/>
      <c r="C100" s="4"/>
      <c r="D100" s="4"/>
      <c r="E100" s="4"/>
      <c r="F100" s="4"/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5"/>
      <c r="U100" s="5"/>
      <c r="V100" s="5"/>
    </row>
    <row r="101" spans="1:22" x14ac:dyDescent="0.2">
      <c r="A101" s="6"/>
      <c r="B101" s="4"/>
      <c r="C101" s="4"/>
      <c r="D101" s="4"/>
      <c r="E101" s="4"/>
      <c r="F101" s="4"/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5"/>
      <c r="U101" s="5"/>
      <c r="V101" s="5"/>
    </row>
    <row r="102" spans="1:22" x14ac:dyDescent="0.2">
      <c r="A102" s="2"/>
      <c r="B102" s="4"/>
      <c r="C102" s="4"/>
      <c r="D102" s="4"/>
      <c r="E102" s="4"/>
      <c r="F102" s="4"/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5"/>
      <c r="U102" s="5"/>
      <c r="V102" s="5"/>
    </row>
    <row r="103" spans="1:22" x14ac:dyDescent="0.2">
      <c r="A103" s="2"/>
      <c r="B103" s="4"/>
      <c r="C103" s="4"/>
      <c r="D103" s="4"/>
      <c r="E103" s="4"/>
      <c r="F103" s="4"/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5"/>
      <c r="U103" s="5"/>
      <c r="V103" s="5"/>
    </row>
    <row r="104" spans="1:22" x14ac:dyDescent="0.2">
      <c r="A104" s="6"/>
      <c r="B104" s="4"/>
      <c r="C104" s="4"/>
      <c r="D104" s="4"/>
      <c r="E104" s="4"/>
      <c r="F104" s="4"/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5"/>
      <c r="U104" s="5"/>
      <c r="V104" s="5"/>
    </row>
    <row r="105" spans="1:22" x14ac:dyDescent="0.2">
      <c r="A105" s="6"/>
      <c r="B105" s="4"/>
      <c r="C105" s="4"/>
      <c r="D105" s="4"/>
      <c r="E105" s="4"/>
      <c r="F105" s="4"/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5"/>
      <c r="U105" s="5"/>
      <c r="V105" s="5"/>
    </row>
    <row r="106" spans="1:22" x14ac:dyDescent="0.2">
      <c r="A106" s="6"/>
      <c r="B106" s="4"/>
      <c r="C106" s="4"/>
      <c r="D106" s="4"/>
      <c r="E106" s="4"/>
      <c r="F106" s="4"/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5"/>
      <c r="U106" s="5"/>
      <c r="V106" s="5"/>
    </row>
    <row r="107" spans="1:22" x14ac:dyDescent="0.2">
      <c r="A107" s="6"/>
      <c r="B107" s="4"/>
      <c r="C107" s="4"/>
      <c r="D107" s="4"/>
      <c r="E107" s="4"/>
      <c r="F107" s="4"/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5"/>
      <c r="U107" s="5"/>
      <c r="V107" s="5"/>
    </row>
    <row r="108" spans="1:22" x14ac:dyDescent="0.2">
      <c r="A108" s="6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5"/>
      <c r="U108" s="5"/>
      <c r="V108" s="5"/>
    </row>
    <row r="109" spans="1:22" x14ac:dyDescent="0.2">
      <c r="A109" s="6"/>
      <c r="B109" s="4"/>
      <c r="C109" s="4"/>
      <c r="D109" s="4"/>
      <c r="E109" s="4"/>
      <c r="F109" s="4"/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5"/>
      <c r="U109" s="5"/>
      <c r="V109" s="5"/>
    </row>
    <row r="110" spans="1:22" x14ac:dyDescent="0.2">
      <c r="A110" s="6"/>
      <c r="B110" s="4"/>
      <c r="C110" s="4"/>
      <c r="D110" s="4"/>
      <c r="E110" s="4"/>
      <c r="F110" s="4"/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5"/>
      <c r="U110" s="5"/>
      <c r="V110" s="5"/>
    </row>
    <row r="111" spans="1:22" x14ac:dyDescent="0.2">
      <c r="A111" s="6"/>
      <c r="B111" s="4"/>
      <c r="C111" s="4"/>
      <c r="D111" s="4"/>
      <c r="E111" s="4"/>
      <c r="F111" s="4"/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5"/>
      <c r="U111" s="5"/>
      <c r="V111" s="5"/>
    </row>
    <row r="112" spans="1:22" x14ac:dyDescent="0.2">
      <c r="A112" s="6"/>
      <c r="B112" s="4"/>
      <c r="C112" s="4"/>
      <c r="D112" s="4"/>
      <c r="E112" s="4"/>
      <c r="F112" s="4"/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5"/>
      <c r="U112" s="5"/>
      <c r="V112" s="5"/>
    </row>
    <row r="113" spans="1:22" x14ac:dyDescent="0.2">
      <c r="A113" s="6"/>
      <c r="B113" s="4"/>
      <c r="C113" s="4"/>
      <c r="D113" s="4"/>
      <c r="E113" s="4"/>
      <c r="F113" s="4"/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5"/>
      <c r="U113" s="5"/>
      <c r="V113" s="5"/>
    </row>
    <row r="114" spans="1:22" x14ac:dyDescent="0.2">
      <c r="A114" s="6"/>
      <c r="B114" s="4"/>
      <c r="C114" s="4"/>
      <c r="D114" s="4"/>
      <c r="E114" s="4"/>
      <c r="F114" s="4"/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5"/>
      <c r="U114" s="5"/>
      <c r="V114" s="5"/>
    </row>
    <row r="115" spans="1:22" x14ac:dyDescent="0.2">
      <c r="A115" s="6"/>
      <c r="B115" s="4"/>
      <c r="C115" s="4"/>
      <c r="D115" s="4"/>
      <c r="E115" s="4"/>
      <c r="F115" s="4"/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5"/>
      <c r="U115" s="5"/>
      <c r="V115" s="5"/>
    </row>
    <row r="116" spans="1:22" x14ac:dyDescent="0.2">
      <c r="A116" s="6"/>
      <c r="B116" s="4"/>
      <c r="C116" s="4"/>
      <c r="D116" s="4"/>
      <c r="E116" s="4"/>
      <c r="F116" s="4"/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5"/>
      <c r="U116" s="5"/>
      <c r="V116" s="5"/>
    </row>
    <row r="117" spans="1:22" x14ac:dyDescent="0.2">
      <c r="A117" s="2"/>
      <c r="B117" s="4"/>
      <c r="C117" s="4"/>
      <c r="D117" s="4"/>
      <c r="E117" s="4"/>
      <c r="F117" s="4"/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5"/>
      <c r="U117" s="5"/>
      <c r="V117" s="5"/>
    </row>
    <row r="118" spans="1:22" x14ac:dyDescent="0.2">
      <c r="A118" s="2"/>
      <c r="B118" s="4"/>
      <c r="C118" s="4"/>
      <c r="D118" s="4"/>
      <c r="E118" s="4"/>
      <c r="F118" s="4"/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5"/>
      <c r="U118" s="5"/>
      <c r="V118" s="5"/>
    </row>
    <row r="119" spans="1:22" x14ac:dyDescent="0.2">
      <c r="A119" s="2"/>
      <c r="B119" s="4"/>
      <c r="C119" s="4"/>
      <c r="D119" s="4"/>
      <c r="E119" s="4"/>
      <c r="F119" s="4"/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5"/>
      <c r="U119" s="5"/>
      <c r="V119" s="5"/>
    </row>
    <row r="120" spans="1:22" x14ac:dyDescent="0.2">
      <c r="A120" s="2"/>
      <c r="B120" s="4"/>
      <c r="C120" s="4"/>
      <c r="D120" s="4"/>
      <c r="E120" s="4"/>
      <c r="F120" s="4"/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5"/>
      <c r="U120" s="5"/>
      <c r="V120" s="5"/>
    </row>
    <row r="121" spans="1:22" x14ac:dyDescent="0.2">
      <c r="A121" s="2"/>
      <c r="B121" s="4"/>
      <c r="C121" s="4"/>
      <c r="D121" s="4"/>
      <c r="E121" s="4"/>
      <c r="F121" s="4"/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5"/>
      <c r="U121" s="5"/>
      <c r="V121" s="5"/>
    </row>
    <row r="122" spans="1:22" x14ac:dyDescent="0.2">
      <c r="A122" s="2"/>
      <c r="B122" s="4"/>
      <c r="C122" s="4"/>
      <c r="D122" s="4"/>
      <c r="E122" s="4"/>
      <c r="F122" s="4"/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5"/>
      <c r="U122" s="5"/>
      <c r="V122" s="5"/>
    </row>
    <row r="123" spans="1:22" x14ac:dyDescent="0.2">
      <c r="A123" s="2"/>
      <c r="B123" s="4"/>
      <c r="C123" s="4"/>
      <c r="D123" s="4"/>
      <c r="E123" s="4"/>
      <c r="F123" s="4"/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5"/>
      <c r="U123" s="5"/>
      <c r="V123" s="5"/>
    </row>
    <row r="124" spans="1:22" x14ac:dyDescent="0.2">
      <c r="A124" s="2"/>
      <c r="B124" s="4"/>
      <c r="C124" s="4"/>
      <c r="D124" s="4"/>
      <c r="E124" s="4"/>
      <c r="F124" s="4"/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5"/>
      <c r="U124" s="5"/>
      <c r="V124" s="5"/>
    </row>
    <row r="125" spans="1:22" x14ac:dyDescent="0.2">
      <c r="A125" s="2"/>
      <c r="B125" s="4"/>
      <c r="C125" s="4"/>
      <c r="D125" s="4"/>
      <c r="E125" s="4"/>
      <c r="F125" s="4"/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5"/>
      <c r="U125" s="5"/>
      <c r="V125" s="5"/>
    </row>
    <row r="126" spans="1:22" x14ac:dyDescent="0.2">
      <c r="A126" s="2"/>
      <c r="B126" s="4"/>
      <c r="C126" s="4"/>
      <c r="D126" s="4"/>
      <c r="E126" s="4"/>
      <c r="F126" s="4"/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5"/>
      <c r="U126" s="5"/>
      <c r="V126" s="5"/>
    </row>
    <row r="127" spans="1:22" x14ac:dyDescent="0.2">
      <c r="A127" s="2"/>
      <c r="B127" s="4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5"/>
      <c r="U127" s="5"/>
      <c r="V127" s="5"/>
    </row>
    <row r="128" spans="1:22" x14ac:dyDescent="0.2">
      <c r="A128" s="2"/>
      <c r="B128" s="4"/>
      <c r="C128" s="4"/>
      <c r="D128" s="4"/>
      <c r="E128" s="4"/>
      <c r="F128" s="4"/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5"/>
      <c r="U128" s="5"/>
      <c r="V128" s="5"/>
    </row>
    <row r="129" spans="1:22" x14ac:dyDescent="0.2">
      <c r="A129" s="2"/>
      <c r="B129" s="4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5"/>
      <c r="U129" s="5"/>
      <c r="V129" s="5"/>
    </row>
    <row r="130" spans="1:22" x14ac:dyDescent="0.2">
      <c r="A130" s="2"/>
      <c r="B130" s="4"/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5"/>
      <c r="U130" s="5"/>
      <c r="V130" s="5"/>
    </row>
    <row r="131" spans="1:22" x14ac:dyDescent="0.2">
      <c r="A131" s="2"/>
      <c r="B131" s="4"/>
      <c r="C131" s="4"/>
      <c r="D131" s="4"/>
      <c r="E131" s="4"/>
      <c r="F131" s="4"/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5"/>
      <c r="U131" s="5"/>
      <c r="V131" s="5"/>
    </row>
    <row r="132" spans="1:22" x14ac:dyDescent="0.2">
      <c r="A132" s="2"/>
      <c r="B132" s="4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5"/>
      <c r="U132" s="5"/>
      <c r="V132" s="5"/>
    </row>
    <row r="133" spans="1:22" x14ac:dyDescent="0.2">
      <c r="A133" s="2"/>
      <c r="B133" s="4"/>
      <c r="C133" s="4"/>
      <c r="D133" s="4"/>
      <c r="E133" s="4"/>
      <c r="F133" s="4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5"/>
    </row>
    <row r="134" spans="1:22" x14ac:dyDescent="0.2">
      <c r="A134" s="2"/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8"/>
    </row>
    <row r="135" spans="1:22" x14ac:dyDescent="0.2">
      <c r="A135" s="2"/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8"/>
    </row>
    <row r="136" spans="1:22" x14ac:dyDescent="0.2">
      <c r="A136" s="2"/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8"/>
    </row>
    <row r="137" spans="1:22" x14ac:dyDescent="0.2">
      <c r="A137" s="6"/>
      <c r="B137" s="4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5"/>
      <c r="U137" s="5"/>
      <c r="V137" s="8"/>
    </row>
    <row r="138" spans="1:22" x14ac:dyDescent="0.2">
      <c r="A138" s="6"/>
      <c r="B138" s="4"/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5"/>
      <c r="U138" s="5"/>
      <c r="V138" s="8"/>
    </row>
    <row r="139" spans="1:22" x14ac:dyDescent="0.2">
      <c r="A139" s="6"/>
      <c r="B139" s="4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5"/>
      <c r="U139" s="5"/>
      <c r="V139" s="8"/>
    </row>
    <row r="140" spans="1:22" x14ac:dyDescent="0.2">
      <c r="A140" s="6"/>
      <c r="B140" s="4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5"/>
      <c r="U140" s="5"/>
      <c r="V140" s="8"/>
    </row>
    <row r="141" spans="1:22" x14ac:dyDescent="0.2">
      <c r="A141" s="6"/>
      <c r="B141" s="4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5"/>
      <c r="U141" s="5"/>
      <c r="V141" s="8"/>
    </row>
    <row r="142" spans="1:22" x14ac:dyDescent="0.2">
      <c r="A142" s="2"/>
      <c r="B142" s="4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5"/>
      <c r="U142" s="5"/>
      <c r="V142" s="8"/>
    </row>
    <row r="143" spans="1:22" x14ac:dyDescent="0.2">
      <c r="A143" s="2"/>
      <c r="B143" s="4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5"/>
      <c r="U143" s="5"/>
      <c r="V143" s="8"/>
    </row>
    <row r="144" spans="1:22" x14ac:dyDescent="0.2">
      <c r="A144" s="2"/>
      <c r="B144" s="4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5"/>
      <c r="U144" s="5"/>
      <c r="V144" s="8"/>
    </row>
    <row r="145" spans="1:22" x14ac:dyDescent="0.2">
      <c r="A145" s="2"/>
      <c r="B145" s="4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5"/>
      <c r="U145" s="5"/>
      <c r="V145" s="8"/>
    </row>
    <row r="146" spans="1:22" x14ac:dyDescent="0.2">
      <c r="A146" s="2"/>
      <c r="B146" s="4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5"/>
      <c r="U146" s="5"/>
      <c r="V146" s="8"/>
    </row>
    <row r="172" spans="1:3" x14ac:dyDescent="0.2">
      <c r="A172" t="e" cm="1">
        <f t="array" aca="1" ref="A172" ca="1">INDIRECT("'" &amp; E1 &amp; "'!$A$2:$A$66")</f>
        <v>#REF!</v>
      </c>
      <c r="B172" t="e" cm="1">
        <f t="array" aca="1" ref="B172" ca="1">INDIRECT("'" &amp; E1 &amp; "'!$B$2:$B$66")</f>
        <v>#REF!</v>
      </c>
      <c r="C172" t="e" cm="1">
        <f t="array" aca="1" ref="C172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3BB129-0003-E04B-8E52-E36810A4AA0B}">
  <sheetPr codeName="Sheet65"/>
  <dimension ref="A1:V172"/>
  <sheetViews>
    <sheetView workbookViewId="0">
      <pane ySplit="2" topLeftCell="A3" activePane="bottomLeft" state="frozen"/>
      <selection activeCell="N24" sqref="N24"/>
      <selection pane="bottomLeft" activeCell="N24" sqref="N24"/>
    </sheetView>
  </sheetViews>
  <sheetFormatPr baseColWidth="10" defaultRowHeight="16" x14ac:dyDescent="0.2"/>
  <cols>
    <col min="1" max="1" width="21.1640625" customWidth="1"/>
    <col min="2" max="2" width="14" customWidth="1"/>
    <col min="3" max="3" width="13.33203125" customWidth="1"/>
    <col min="4" max="5" width="15.6640625" customWidth="1"/>
    <col min="6" max="6" width="21.5" customWidth="1"/>
    <col min="10" max="10" width="18.33203125" customWidth="1"/>
    <col min="11" max="11" width="16.6640625" customWidth="1"/>
    <col min="18" max="18" width="13" customWidth="1"/>
    <col min="19" max="19" width="13.83203125" customWidth="1"/>
  </cols>
  <sheetData>
    <row r="1" spans="1:22" x14ac:dyDescent="0.2">
      <c r="B1" s="72" t="s">
        <v>5</v>
      </c>
      <c r="C1" s="72"/>
      <c r="D1" s="72"/>
      <c r="E1" s="72"/>
      <c r="F1" s="72"/>
      <c r="G1" s="73" t="s">
        <v>6</v>
      </c>
      <c r="H1" s="73"/>
      <c r="I1" s="73"/>
      <c r="J1" s="73"/>
      <c r="K1" s="73"/>
      <c r="L1" s="74" t="s">
        <v>15</v>
      </c>
      <c r="M1" s="74"/>
      <c r="N1" s="74"/>
      <c r="O1" s="74"/>
      <c r="P1" s="74"/>
      <c r="Q1" s="74"/>
      <c r="R1" s="74"/>
      <c r="S1" s="74"/>
      <c r="T1" s="74"/>
      <c r="U1" s="74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235</v>
      </c>
      <c r="O2" s="1" t="s">
        <v>236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257</v>
      </c>
      <c r="U2" s="1" t="s">
        <v>258</v>
      </c>
      <c r="V2" s="1" t="s">
        <v>237</v>
      </c>
    </row>
    <row r="3" spans="1:22" x14ac:dyDescent="0.2">
      <c r="A3" s="16" t="s">
        <v>294</v>
      </c>
      <c r="B3" s="4">
        <v>3400</v>
      </c>
      <c r="C3" s="4">
        <v>29000</v>
      </c>
      <c r="D3" s="4">
        <v>-25600</v>
      </c>
      <c r="E3" s="4">
        <v>-1122400000</v>
      </c>
      <c r="F3" s="4">
        <f t="shared" ref="F3:F63" si="0">E3+F4</f>
        <v>-2454256154</v>
      </c>
      <c r="K3" s="4">
        <f t="shared" ref="K3:K25" si="1">K4+J3</f>
        <v>-8900000</v>
      </c>
      <c r="L3" s="4">
        <v>111</v>
      </c>
      <c r="M3" s="4">
        <v>73</v>
      </c>
      <c r="N3" s="4">
        <v>10</v>
      </c>
      <c r="O3" s="4">
        <v>5</v>
      </c>
      <c r="P3" s="4">
        <v>100000</v>
      </c>
      <c r="Q3" s="4">
        <v>61800</v>
      </c>
      <c r="R3" s="5">
        <v>1.5100000000000001E-2</v>
      </c>
      <c r="S3" s="4">
        <v>163700</v>
      </c>
      <c r="T3" s="4">
        <f t="shared" ref="T3:T70" si="2">AVERAGE(S4,S13)</f>
        <v>63503</v>
      </c>
      <c r="U3" s="4">
        <f t="shared" ref="U3:U72" si="3">MIN(S4:S8)</f>
        <v>25900</v>
      </c>
      <c r="V3" s="5">
        <v>3.15E-2</v>
      </c>
    </row>
    <row r="4" spans="1:22" x14ac:dyDescent="0.2">
      <c r="A4" s="16" t="s">
        <v>293</v>
      </c>
      <c r="B4" s="4">
        <v>4700</v>
      </c>
      <c r="C4" s="4">
        <v>15200</v>
      </c>
      <c r="D4" s="4">
        <v>-10500</v>
      </c>
      <c r="E4" s="4">
        <v>-457940000</v>
      </c>
      <c r="F4" s="4">
        <f t="shared" si="0"/>
        <v>-1331856154</v>
      </c>
      <c r="K4" s="4">
        <f t="shared" si="1"/>
        <v>-8900000</v>
      </c>
      <c r="L4" s="4">
        <v>53</v>
      </c>
      <c r="M4" s="4">
        <v>100</v>
      </c>
      <c r="N4" s="4">
        <v>4</v>
      </c>
      <c r="O4" s="4">
        <v>4</v>
      </c>
      <c r="P4" s="4">
        <v>38600</v>
      </c>
      <c r="Q4" s="4">
        <v>62300</v>
      </c>
      <c r="R4" s="5">
        <v>1.3999999999999999E-2</v>
      </c>
      <c r="S4" s="4">
        <v>100800</v>
      </c>
      <c r="T4" s="4">
        <f t="shared" si="2"/>
        <v>22800</v>
      </c>
      <c r="U4" s="4">
        <f t="shared" si="3"/>
        <v>25900</v>
      </c>
      <c r="V4" s="5">
        <v>3.1899999999999998E-2</v>
      </c>
    </row>
    <row r="5" spans="1:22" x14ac:dyDescent="0.2">
      <c r="A5" s="16" t="s">
        <v>292</v>
      </c>
      <c r="B5" s="4">
        <v>0</v>
      </c>
      <c r="C5" s="4">
        <v>2900</v>
      </c>
      <c r="D5" s="4">
        <v>-2900</v>
      </c>
      <c r="E5" s="4">
        <v>-126730000</v>
      </c>
      <c r="F5" s="4">
        <f t="shared" si="0"/>
        <v>-873916154</v>
      </c>
      <c r="K5" s="4">
        <f t="shared" si="1"/>
        <v>-8900000</v>
      </c>
      <c r="L5" s="4">
        <v>26</v>
      </c>
      <c r="M5" s="4">
        <v>45</v>
      </c>
      <c r="N5" s="4">
        <v>1</v>
      </c>
      <c r="O5" s="4">
        <v>0</v>
      </c>
      <c r="P5" s="4">
        <v>13100</v>
      </c>
      <c r="Q5" s="4">
        <v>12800</v>
      </c>
      <c r="R5" s="5">
        <v>0</v>
      </c>
      <c r="S5" s="4">
        <v>25900</v>
      </c>
      <c r="T5" s="4">
        <f t="shared" si="2"/>
        <v>44077</v>
      </c>
      <c r="U5" s="4">
        <f t="shared" si="3"/>
        <v>33320</v>
      </c>
      <c r="V5" s="5">
        <v>2.4700000000000003E-2</v>
      </c>
    </row>
    <row r="6" spans="1:22" x14ac:dyDescent="0.2">
      <c r="A6" s="16" t="s">
        <v>291</v>
      </c>
      <c r="B6" s="4">
        <v>2000</v>
      </c>
      <c r="C6" s="4">
        <v>10800</v>
      </c>
      <c r="D6" s="4">
        <v>-8800</v>
      </c>
      <c r="E6" s="4">
        <v>-389640000</v>
      </c>
      <c r="F6" s="4">
        <f t="shared" si="0"/>
        <v>-747186154</v>
      </c>
      <c r="K6" s="4">
        <f t="shared" si="1"/>
        <v>-8900000</v>
      </c>
      <c r="L6" s="4">
        <v>43</v>
      </c>
      <c r="M6" s="4">
        <v>77</v>
      </c>
      <c r="N6" s="4">
        <v>2</v>
      </c>
      <c r="O6" s="4">
        <v>1</v>
      </c>
      <c r="P6" s="4">
        <v>29000</v>
      </c>
      <c r="Q6" s="4">
        <v>30600</v>
      </c>
      <c r="R6" s="5">
        <v>-1.24E-2</v>
      </c>
      <c r="S6" s="4">
        <v>61932</v>
      </c>
      <c r="T6" s="4">
        <f t="shared" si="2"/>
        <v>25850.5</v>
      </c>
      <c r="U6" s="4">
        <f t="shared" si="3"/>
        <v>33320</v>
      </c>
      <c r="V6" s="5">
        <v>1.7000000000000001E-2</v>
      </c>
    </row>
    <row r="7" spans="1:22" x14ac:dyDescent="0.2">
      <c r="A7" s="16" t="s">
        <v>288</v>
      </c>
      <c r="B7" s="4">
        <v>1700</v>
      </c>
      <c r="C7" s="4">
        <v>300</v>
      </c>
      <c r="D7" s="4">
        <v>1400</v>
      </c>
      <c r="E7" s="4">
        <v>62590000</v>
      </c>
      <c r="F7" s="4">
        <f t="shared" si="0"/>
        <v>-357546154</v>
      </c>
      <c r="K7" s="4">
        <f t="shared" si="1"/>
        <v>-8900000</v>
      </c>
      <c r="L7" s="4">
        <v>19</v>
      </c>
      <c r="M7" s="4">
        <v>57</v>
      </c>
      <c r="N7" s="4">
        <v>0</v>
      </c>
      <c r="O7" s="4">
        <v>0</v>
      </c>
      <c r="P7" s="4">
        <v>8900</v>
      </c>
      <c r="Q7" s="4">
        <v>24500</v>
      </c>
      <c r="R7" s="5">
        <v>-1.3300000000000001E-2</v>
      </c>
      <c r="S7" s="4">
        <v>33501</v>
      </c>
      <c r="T7" s="4">
        <f t="shared" si="2"/>
        <v>44563</v>
      </c>
      <c r="U7" s="4">
        <f t="shared" si="3"/>
        <v>33320</v>
      </c>
      <c r="V7" s="5">
        <v>1.78E-2</v>
      </c>
    </row>
    <row r="8" spans="1:22" x14ac:dyDescent="0.2">
      <c r="A8" s="16" t="s">
        <v>287</v>
      </c>
      <c r="B8" s="4">
        <v>400</v>
      </c>
      <c r="C8" s="4">
        <v>5200</v>
      </c>
      <c r="D8" s="4">
        <v>-4800</v>
      </c>
      <c r="E8" s="4">
        <v>-218120000</v>
      </c>
      <c r="F8" s="4">
        <f t="shared" si="0"/>
        <v>-420136154</v>
      </c>
      <c r="K8" s="4">
        <f t="shared" si="1"/>
        <v>-8900000</v>
      </c>
      <c r="L8" s="4">
        <v>36</v>
      </c>
      <c r="M8" s="4">
        <v>100</v>
      </c>
      <c r="N8" s="4">
        <v>0</v>
      </c>
      <c r="O8" s="4">
        <v>0</v>
      </c>
      <c r="P8" s="4">
        <v>15300</v>
      </c>
      <c r="Q8" s="4">
        <v>33800</v>
      </c>
      <c r="R8" s="5">
        <v>-1.6399999999999998E-2</v>
      </c>
      <c r="S8" s="4">
        <v>49100</v>
      </c>
      <c r="T8" s="4">
        <f t="shared" si="2"/>
        <v>28189.5</v>
      </c>
      <c r="U8" s="4">
        <f t="shared" si="3"/>
        <v>26206</v>
      </c>
      <c r="V8" s="5">
        <v>1.9799999999999998E-2</v>
      </c>
    </row>
    <row r="9" spans="1:22" x14ac:dyDescent="0.2">
      <c r="A9" s="16" t="s">
        <v>286</v>
      </c>
      <c r="B9" s="4">
        <v>3100</v>
      </c>
      <c r="C9" s="4">
        <v>100</v>
      </c>
      <c r="D9" s="4">
        <v>3000</v>
      </c>
      <c r="E9" s="4">
        <v>137100000</v>
      </c>
      <c r="F9" s="4">
        <f t="shared" si="0"/>
        <v>-202016154</v>
      </c>
      <c r="K9" s="4">
        <f t="shared" si="1"/>
        <v>-8900000</v>
      </c>
      <c r="L9" s="4">
        <v>30</v>
      </c>
      <c r="M9" s="4">
        <v>61</v>
      </c>
      <c r="N9" s="4">
        <v>1</v>
      </c>
      <c r="O9" s="4">
        <v>3</v>
      </c>
      <c r="P9" s="4">
        <v>14000</v>
      </c>
      <c r="Q9" s="4">
        <v>29200</v>
      </c>
      <c r="R9" s="5">
        <v>0</v>
      </c>
      <c r="S9" s="4">
        <v>43300</v>
      </c>
      <c r="T9" s="4">
        <f t="shared" si="2"/>
        <v>27410.5</v>
      </c>
      <c r="U9" s="4">
        <f t="shared" si="3"/>
        <v>19700</v>
      </c>
      <c r="V9" s="5">
        <v>5.5000000000000005E-3</v>
      </c>
    </row>
    <row r="10" spans="1:22" x14ac:dyDescent="0.2">
      <c r="A10" s="16" t="s">
        <v>281</v>
      </c>
      <c r="B10" s="4">
        <v>2900</v>
      </c>
      <c r="C10" s="4">
        <v>1800</v>
      </c>
      <c r="D10" s="4">
        <v>1100</v>
      </c>
      <c r="E10" s="4">
        <v>50630000</v>
      </c>
      <c r="F10" s="4">
        <f t="shared" si="0"/>
        <v>-339116154</v>
      </c>
      <c r="K10" s="4">
        <f t="shared" si="1"/>
        <v>-8900000</v>
      </c>
      <c r="L10" s="4">
        <v>29</v>
      </c>
      <c r="M10" s="4">
        <v>54</v>
      </c>
      <c r="N10" s="4">
        <v>0</v>
      </c>
      <c r="O10" s="4">
        <v>2</v>
      </c>
      <c r="P10" s="4">
        <v>11100</v>
      </c>
      <c r="Q10" s="4">
        <v>22000</v>
      </c>
      <c r="R10" s="5">
        <v>-1.29E-2</v>
      </c>
      <c r="S10" s="4">
        <v>33320</v>
      </c>
      <c r="T10" s="4">
        <f t="shared" si="2"/>
        <v>57200</v>
      </c>
      <c r="U10" s="4">
        <f t="shared" si="3"/>
        <v>19700</v>
      </c>
      <c r="V10" s="5">
        <v>1.52E-2</v>
      </c>
    </row>
    <row r="11" spans="1:22" x14ac:dyDescent="0.2">
      <c r="A11" s="16" t="s">
        <v>273</v>
      </c>
      <c r="B11" s="4">
        <v>600</v>
      </c>
      <c r="C11" s="4">
        <v>200</v>
      </c>
      <c r="D11" s="4">
        <v>400</v>
      </c>
      <c r="E11" s="4">
        <v>18400000</v>
      </c>
      <c r="F11" s="4">
        <f t="shared" si="0"/>
        <v>-389746154</v>
      </c>
      <c r="K11" s="4">
        <f t="shared" si="1"/>
        <v>-8900000</v>
      </c>
      <c r="L11" s="4">
        <v>65</v>
      </c>
      <c r="M11" s="4">
        <v>40</v>
      </c>
      <c r="N11" s="4">
        <v>4</v>
      </c>
      <c r="O11" s="4">
        <v>2</v>
      </c>
      <c r="P11" s="4">
        <v>67700</v>
      </c>
      <c r="Q11" s="4">
        <v>26000</v>
      </c>
      <c r="R11" s="5">
        <v>1.32E-2</v>
      </c>
      <c r="S11" s="4">
        <v>105000</v>
      </c>
      <c r="T11" s="4">
        <f t="shared" si="2"/>
        <v>49950</v>
      </c>
      <c r="U11" s="4">
        <f t="shared" si="3"/>
        <v>18200</v>
      </c>
      <c r="V11" s="5">
        <v>1.3000000000000001E-2</v>
      </c>
    </row>
    <row r="12" spans="1:22" x14ac:dyDescent="0.2">
      <c r="A12" s="16" t="s">
        <v>272</v>
      </c>
      <c r="B12" s="4">
        <v>500</v>
      </c>
      <c r="C12" s="4">
        <v>0</v>
      </c>
      <c r="D12" s="4">
        <v>500</v>
      </c>
      <c r="E12" s="4">
        <v>22880000</v>
      </c>
      <c r="F12" s="4">
        <f t="shared" si="0"/>
        <v>-408146154</v>
      </c>
      <c r="K12" s="4">
        <f t="shared" si="1"/>
        <v>-8900000</v>
      </c>
      <c r="L12" s="4">
        <v>22</v>
      </c>
      <c r="M12" s="4">
        <v>39</v>
      </c>
      <c r="N12" s="4">
        <v>0</v>
      </c>
      <c r="O12" s="4">
        <v>2</v>
      </c>
      <c r="P12" s="4">
        <v>10800</v>
      </c>
      <c r="Q12" s="4">
        <v>24000</v>
      </c>
      <c r="R12" s="5">
        <v>0</v>
      </c>
      <c r="S12" s="4">
        <v>34900</v>
      </c>
      <c r="T12" s="4">
        <f t="shared" si="2"/>
        <v>25556</v>
      </c>
      <c r="U12" s="4">
        <f t="shared" si="3"/>
        <v>18200</v>
      </c>
      <c r="V12" s="5">
        <v>6.6E-3</v>
      </c>
    </row>
    <row r="13" spans="1:22" x14ac:dyDescent="0.2">
      <c r="A13" s="16" t="s">
        <v>248</v>
      </c>
      <c r="B13" s="4">
        <v>300</v>
      </c>
      <c r="C13" s="4">
        <v>606</v>
      </c>
      <c r="D13" s="4">
        <v>-306</v>
      </c>
      <c r="E13" s="4">
        <v>-13940000</v>
      </c>
      <c r="F13" s="4">
        <f t="shared" si="0"/>
        <v>-431026154</v>
      </c>
      <c r="K13" s="4">
        <f t="shared" si="1"/>
        <v>-8900000</v>
      </c>
      <c r="L13" s="4">
        <v>28</v>
      </c>
      <c r="M13" s="4">
        <v>35</v>
      </c>
      <c r="N13" s="4">
        <v>1</v>
      </c>
      <c r="O13" s="4">
        <v>0</v>
      </c>
      <c r="P13" s="4">
        <v>10500</v>
      </c>
      <c r="Q13" s="4">
        <v>15700</v>
      </c>
      <c r="R13" s="5">
        <v>1.1000000000000001E-3</v>
      </c>
      <c r="S13" s="4">
        <v>26206</v>
      </c>
      <c r="T13" s="4">
        <f t="shared" si="2"/>
        <v>21550</v>
      </c>
      <c r="U13" s="4">
        <f t="shared" si="3"/>
        <v>13079</v>
      </c>
      <c r="V13" s="5">
        <v>6.6E-3</v>
      </c>
    </row>
    <row r="14" spans="1:22" x14ac:dyDescent="0.2">
      <c r="A14" s="16" t="s">
        <v>240</v>
      </c>
      <c r="B14" s="4">
        <v>1700</v>
      </c>
      <c r="C14" s="4">
        <v>0</v>
      </c>
      <c r="D14" s="4">
        <v>1700</v>
      </c>
      <c r="E14" s="4">
        <v>77520000</v>
      </c>
      <c r="F14" s="4">
        <f t="shared" si="0"/>
        <v>-417086154</v>
      </c>
      <c r="K14" s="4">
        <f t="shared" si="1"/>
        <v>-8900000</v>
      </c>
      <c r="L14" s="4">
        <v>27</v>
      </c>
      <c r="M14" s="4">
        <v>24</v>
      </c>
      <c r="N14" s="4">
        <v>0</v>
      </c>
      <c r="O14" s="4">
        <v>0</v>
      </c>
      <c r="P14" s="4">
        <v>9000</v>
      </c>
      <c r="Q14" s="4">
        <v>10700</v>
      </c>
      <c r="R14" s="5">
        <v>3.4000000000000002E-3</v>
      </c>
      <c r="S14" s="4">
        <v>19700</v>
      </c>
      <c r="T14" s="4">
        <f t="shared" si="2"/>
        <v>29661</v>
      </c>
      <c r="U14" s="4">
        <f t="shared" si="3"/>
        <v>13079</v>
      </c>
      <c r="V14" s="5">
        <v>9.8999999999999991E-3</v>
      </c>
    </row>
    <row r="15" spans="1:22" x14ac:dyDescent="0.2">
      <c r="A15" s="16" t="s">
        <v>239</v>
      </c>
      <c r="B15" s="4">
        <v>0</v>
      </c>
      <c r="C15" s="4">
        <v>2300</v>
      </c>
      <c r="D15" s="4">
        <v>-2300</v>
      </c>
      <c r="E15" s="4">
        <v>-104080000</v>
      </c>
      <c r="F15" s="4">
        <f t="shared" si="0"/>
        <v>-494606154</v>
      </c>
      <c r="K15" s="4">
        <f t="shared" si="1"/>
        <v>-8900000</v>
      </c>
      <c r="L15" s="4">
        <v>34</v>
      </c>
      <c r="M15" s="4">
        <v>21</v>
      </c>
      <c r="N15" s="4">
        <v>0</v>
      </c>
      <c r="O15" s="4">
        <v>0</v>
      </c>
      <c r="P15" s="4">
        <v>12100</v>
      </c>
      <c r="Q15" s="4">
        <v>11000</v>
      </c>
      <c r="R15" s="5">
        <v>-2.0999999999999999E-3</v>
      </c>
      <c r="S15" s="4">
        <v>26222</v>
      </c>
      <c r="T15" s="4">
        <f t="shared" si="2"/>
        <v>12431.5</v>
      </c>
      <c r="U15" s="4">
        <f t="shared" si="3"/>
        <v>9400</v>
      </c>
      <c r="V15" s="5">
        <v>8.8000000000000005E-3</v>
      </c>
    </row>
    <row r="16" spans="1:22" x14ac:dyDescent="0.2">
      <c r="A16" s="16" t="s">
        <v>238</v>
      </c>
      <c r="B16" s="4">
        <v>4000</v>
      </c>
      <c r="C16" s="4">
        <v>10000</v>
      </c>
      <c r="D16" s="4">
        <v>-6000</v>
      </c>
      <c r="E16" s="4">
        <v>-267900000</v>
      </c>
      <c r="F16" s="4">
        <f t="shared" si="0"/>
        <v>-390526154</v>
      </c>
      <c r="K16" s="4">
        <f t="shared" si="1"/>
        <v>-8900000</v>
      </c>
      <c r="L16" s="4">
        <v>11</v>
      </c>
      <c r="M16" s="4">
        <v>11</v>
      </c>
      <c r="N16" s="4">
        <v>1</v>
      </c>
      <c r="O16" s="4">
        <v>0</v>
      </c>
      <c r="P16" s="4">
        <v>13600</v>
      </c>
      <c r="Q16" s="4">
        <v>4600</v>
      </c>
      <c r="R16" s="5">
        <v>1.1200000000000002E-2</v>
      </c>
      <c r="S16" s="4">
        <v>18200</v>
      </c>
      <c r="T16" s="4">
        <f t="shared" si="2"/>
        <v>23169.5</v>
      </c>
      <c r="U16" s="4">
        <f t="shared" si="3"/>
        <v>9400</v>
      </c>
      <c r="V16" s="5">
        <v>2.7300000000000001E-2</v>
      </c>
    </row>
    <row r="17" spans="1:21" x14ac:dyDescent="0.2">
      <c r="A17" s="16" t="s">
        <v>234</v>
      </c>
      <c r="B17" s="4">
        <v>2400</v>
      </c>
      <c r="C17" s="4">
        <v>0</v>
      </c>
      <c r="D17" s="4">
        <v>2400</v>
      </c>
      <c r="E17" s="4">
        <v>107940000</v>
      </c>
      <c r="F17" s="4">
        <f t="shared" si="0"/>
        <v>-122626154</v>
      </c>
      <c r="K17" s="4">
        <f t="shared" si="1"/>
        <v>-8900000</v>
      </c>
      <c r="L17" s="4">
        <v>38</v>
      </c>
      <c r="M17" s="4">
        <v>16</v>
      </c>
      <c r="N17" s="4">
        <v>0</v>
      </c>
      <c r="O17" s="4">
        <v>1</v>
      </c>
      <c r="P17" s="4">
        <v>1000</v>
      </c>
      <c r="Q17" s="4">
        <v>0</v>
      </c>
      <c r="R17" s="5">
        <v>1.1999999999999999E-3</v>
      </c>
      <c r="S17" s="4">
        <v>40026</v>
      </c>
      <c r="T17" s="4">
        <f t="shared" si="2"/>
        <v>15698.5</v>
      </c>
      <c r="U17" s="4">
        <f t="shared" si="3"/>
        <v>9400</v>
      </c>
    </row>
    <row r="18" spans="1:21" x14ac:dyDescent="0.2">
      <c r="A18" s="16" t="s">
        <v>233</v>
      </c>
      <c r="B18" s="4">
        <v>500</v>
      </c>
      <c r="C18" s="4">
        <v>1300</v>
      </c>
      <c r="D18" s="4">
        <v>-800</v>
      </c>
      <c r="E18" s="4">
        <v>-35920000</v>
      </c>
      <c r="F18" s="4">
        <f t="shared" si="0"/>
        <v>-230566154</v>
      </c>
      <c r="K18" s="4">
        <f t="shared" si="1"/>
        <v>-8900000</v>
      </c>
      <c r="L18" s="4"/>
      <c r="M18" s="4"/>
      <c r="N18" s="4"/>
      <c r="O18" s="4"/>
      <c r="P18" s="4">
        <v>5500</v>
      </c>
      <c r="Q18" s="4">
        <v>6200</v>
      </c>
      <c r="R18" s="5">
        <v>2.3E-3</v>
      </c>
      <c r="S18" s="4">
        <v>13079</v>
      </c>
      <c r="T18" s="4">
        <f t="shared" si="2"/>
        <v>45751.5</v>
      </c>
      <c r="U18" s="4">
        <f t="shared" si="3"/>
        <v>9400</v>
      </c>
    </row>
    <row r="19" spans="1:21" x14ac:dyDescent="0.2">
      <c r="A19" s="16" t="s">
        <v>232</v>
      </c>
      <c r="B19" s="4">
        <v>1400</v>
      </c>
      <c r="C19" s="4">
        <v>800</v>
      </c>
      <c r="D19" s="4">
        <v>600</v>
      </c>
      <c r="E19" s="4">
        <v>27100000</v>
      </c>
      <c r="F19" s="4">
        <f t="shared" si="0"/>
        <v>-194646154</v>
      </c>
      <c r="K19" s="4">
        <f t="shared" si="1"/>
        <v>-8900000</v>
      </c>
      <c r="L19" s="4"/>
      <c r="M19" s="4"/>
      <c r="N19" s="4"/>
      <c r="O19" s="4"/>
      <c r="P19" s="4">
        <v>19200</v>
      </c>
      <c r="Q19" s="4">
        <v>1500</v>
      </c>
      <c r="R19" s="5">
        <v>-1.1000000000000001E-3</v>
      </c>
      <c r="S19" s="4">
        <v>21501</v>
      </c>
      <c r="T19" s="4">
        <f t="shared" si="2"/>
        <v>38354</v>
      </c>
      <c r="U19" s="4">
        <f t="shared" si="3"/>
        <v>9400</v>
      </c>
    </row>
    <row r="20" spans="1:21" x14ac:dyDescent="0.2">
      <c r="A20" s="16" t="s">
        <v>231</v>
      </c>
      <c r="B20" s="4">
        <v>0</v>
      </c>
      <c r="C20" s="4">
        <v>1000</v>
      </c>
      <c r="D20" s="4">
        <v>-1000</v>
      </c>
      <c r="E20" s="4">
        <v>-44800000</v>
      </c>
      <c r="F20" s="4">
        <f t="shared" si="0"/>
        <v>-221746154</v>
      </c>
      <c r="K20" s="4">
        <f t="shared" si="1"/>
        <v>-8900000</v>
      </c>
      <c r="L20" s="4"/>
      <c r="M20" s="4"/>
      <c r="N20" s="4"/>
      <c r="O20" s="4"/>
      <c r="P20" s="4">
        <v>5200</v>
      </c>
      <c r="Q20" s="4">
        <v>3600</v>
      </c>
      <c r="R20" s="5">
        <v>2.3E-3</v>
      </c>
      <c r="S20" s="4">
        <v>9400</v>
      </c>
      <c r="T20" s="4">
        <f t="shared" si="2"/>
        <v>53250</v>
      </c>
      <c r="U20" s="4">
        <f t="shared" si="3"/>
        <v>6663</v>
      </c>
    </row>
    <row r="21" spans="1:21" x14ac:dyDescent="0.2">
      <c r="A21" s="16" t="s">
        <v>230</v>
      </c>
      <c r="B21" s="4">
        <v>0</v>
      </c>
      <c r="C21" s="4">
        <v>5000</v>
      </c>
      <c r="D21" s="4">
        <v>-5000</v>
      </c>
      <c r="E21" s="4">
        <v>-223810000</v>
      </c>
      <c r="F21" s="4">
        <f t="shared" si="0"/>
        <v>-176946154</v>
      </c>
      <c r="K21" s="4">
        <f t="shared" si="1"/>
        <v>-8900000</v>
      </c>
      <c r="L21" s="4"/>
      <c r="M21" s="4"/>
      <c r="N21" s="4"/>
      <c r="O21" s="4"/>
      <c r="P21" s="4">
        <v>33400</v>
      </c>
      <c r="Q21" s="4">
        <v>24200</v>
      </c>
      <c r="R21" s="5">
        <v>-1.1000000000000001E-3</v>
      </c>
      <c r="S21" s="4">
        <v>65000</v>
      </c>
      <c r="T21" s="4">
        <f t="shared" si="2"/>
        <v>21603</v>
      </c>
      <c r="U21" s="4">
        <f t="shared" si="3"/>
        <v>6313</v>
      </c>
    </row>
    <row r="22" spans="1:21" x14ac:dyDescent="0.2">
      <c r="A22" s="16" t="s">
        <v>229</v>
      </c>
      <c r="B22" s="4">
        <v>1200</v>
      </c>
      <c r="C22" s="4">
        <v>0</v>
      </c>
      <c r="D22" s="4">
        <v>1200</v>
      </c>
      <c r="E22" s="4">
        <v>53280000</v>
      </c>
      <c r="F22" s="4">
        <f t="shared" si="0"/>
        <v>46863846</v>
      </c>
      <c r="K22" s="4">
        <f t="shared" si="1"/>
        <v>-8900000</v>
      </c>
      <c r="L22" s="4"/>
      <c r="M22" s="4"/>
      <c r="N22" s="4"/>
      <c r="O22" s="4"/>
      <c r="P22" s="4">
        <v>8000</v>
      </c>
      <c r="Q22" s="4">
        <v>15600</v>
      </c>
      <c r="R22" s="5">
        <v>-5.5000000000000005E-3</v>
      </c>
      <c r="S22" s="4">
        <v>24906</v>
      </c>
      <c r="T22" s="4">
        <f t="shared" si="2"/>
        <v>29781.5</v>
      </c>
      <c r="U22" s="4">
        <f t="shared" si="3"/>
        <v>6313</v>
      </c>
    </row>
    <row r="23" spans="1:21" x14ac:dyDescent="0.2">
      <c r="A23" s="16" t="s">
        <v>228</v>
      </c>
      <c r="B23" s="4">
        <v>0</v>
      </c>
      <c r="C23" s="4">
        <v>6100</v>
      </c>
      <c r="D23" s="4">
        <v>-6100</v>
      </c>
      <c r="E23" s="4">
        <v>-275110000</v>
      </c>
      <c r="F23" s="4">
        <f t="shared" si="0"/>
        <v>-6416154</v>
      </c>
      <c r="K23" s="4">
        <f t="shared" si="1"/>
        <v>-8900000</v>
      </c>
      <c r="L23" s="4"/>
      <c r="M23" s="4"/>
      <c r="N23" s="4"/>
      <c r="O23" s="4"/>
      <c r="P23" s="4">
        <v>9400</v>
      </c>
      <c r="Q23" s="4">
        <v>9300</v>
      </c>
      <c r="R23" s="5">
        <v>0</v>
      </c>
      <c r="S23" s="4">
        <v>23400</v>
      </c>
      <c r="T23" s="4">
        <f t="shared" si="2"/>
        <v>46314.5</v>
      </c>
      <c r="U23" s="4">
        <f t="shared" si="3"/>
        <v>6313</v>
      </c>
    </row>
    <row r="24" spans="1:21" x14ac:dyDescent="0.2">
      <c r="A24" s="16" t="s">
        <v>222</v>
      </c>
      <c r="B24" s="4">
        <v>0</v>
      </c>
      <c r="C24" s="4">
        <v>17400</v>
      </c>
      <c r="D24" s="4">
        <v>-17400</v>
      </c>
      <c r="E24" s="4">
        <v>-776550000</v>
      </c>
      <c r="F24" s="4">
        <f t="shared" si="0"/>
        <v>268693846</v>
      </c>
      <c r="K24" s="4">
        <f t="shared" si="1"/>
        <v>-8900000</v>
      </c>
      <c r="L24" s="4"/>
      <c r="M24" s="4"/>
      <c r="N24" s="4"/>
      <c r="O24" s="4"/>
      <c r="P24" s="4">
        <v>19100</v>
      </c>
      <c r="Q24" s="4">
        <v>12300</v>
      </c>
      <c r="R24" s="5">
        <v>0</v>
      </c>
      <c r="S24" s="4">
        <v>33100</v>
      </c>
      <c r="T24" s="4">
        <f t="shared" si="2"/>
        <v>75467</v>
      </c>
      <c r="U24" s="4">
        <f t="shared" si="3"/>
        <v>6313</v>
      </c>
    </row>
    <row r="25" spans="1:21" x14ac:dyDescent="0.2">
      <c r="A25" s="16" t="s">
        <v>213</v>
      </c>
      <c r="B25" s="4">
        <v>300</v>
      </c>
      <c r="C25" s="4">
        <v>1300</v>
      </c>
      <c r="D25" s="4">
        <v>-1000</v>
      </c>
      <c r="E25" s="4">
        <v>-44660000</v>
      </c>
      <c r="F25" s="4">
        <f t="shared" si="0"/>
        <v>1045243846</v>
      </c>
      <c r="K25" s="4">
        <f t="shared" si="1"/>
        <v>-8900000</v>
      </c>
      <c r="L25" s="4"/>
      <c r="M25" s="4"/>
      <c r="N25" s="4"/>
      <c r="O25" s="4"/>
      <c r="P25" s="4">
        <v>3400</v>
      </c>
      <c r="Q25" s="4">
        <v>2500</v>
      </c>
      <c r="R25" s="5">
        <v>9.0000000000000011E-3</v>
      </c>
      <c r="S25" s="4">
        <v>6663</v>
      </c>
      <c r="T25" s="4">
        <f t="shared" si="2"/>
        <v>6570</v>
      </c>
      <c r="U25" s="4">
        <f t="shared" si="3"/>
        <v>6313</v>
      </c>
    </row>
    <row r="26" spans="1:21" x14ac:dyDescent="0.2">
      <c r="A26" s="16" t="s">
        <v>212</v>
      </c>
      <c r="B26" s="4">
        <v>2800</v>
      </c>
      <c r="C26" s="4">
        <v>1300</v>
      </c>
      <c r="D26" s="4">
        <v>1500</v>
      </c>
      <c r="E26" s="4">
        <v>67290000</v>
      </c>
      <c r="F26" s="4">
        <f t="shared" si="0"/>
        <v>1089903846</v>
      </c>
      <c r="K26" s="4">
        <f>K27+J26</f>
        <v>-8900000</v>
      </c>
      <c r="L26" s="4"/>
      <c r="M26" s="4"/>
      <c r="N26" s="4"/>
      <c r="O26" s="4"/>
      <c r="P26" s="4">
        <v>4200</v>
      </c>
      <c r="Q26" s="4">
        <v>1600</v>
      </c>
      <c r="R26" s="5">
        <v>-4.4000000000000003E-3</v>
      </c>
      <c r="S26" s="4">
        <v>6313</v>
      </c>
      <c r="T26" s="4">
        <f t="shared" si="2"/>
        <v>43414</v>
      </c>
      <c r="U26" s="4">
        <f t="shared" si="3"/>
        <v>18300</v>
      </c>
    </row>
    <row r="27" spans="1:21" x14ac:dyDescent="0.2">
      <c r="A27" s="16" t="s">
        <v>211</v>
      </c>
      <c r="B27" s="4">
        <v>1200</v>
      </c>
      <c r="C27" s="4">
        <v>2610</v>
      </c>
      <c r="D27" s="4">
        <v>-1410</v>
      </c>
      <c r="E27" s="4">
        <v>-63680000</v>
      </c>
      <c r="F27" s="4">
        <f t="shared" si="0"/>
        <v>1022613846</v>
      </c>
      <c r="G27" s="4">
        <v>0</v>
      </c>
      <c r="H27" s="4">
        <v>200</v>
      </c>
      <c r="I27" s="4">
        <v>-200</v>
      </c>
      <c r="J27" s="4">
        <v>-8900000</v>
      </c>
      <c r="K27" s="4">
        <f>J27+K29</f>
        <v>-8900000</v>
      </c>
      <c r="R27" s="5">
        <v>0</v>
      </c>
      <c r="S27" s="4">
        <v>18318</v>
      </c>
      <c r="T27" s="4">
        <f t="shared" si="2"/>
        <v>38052</v>
      </c>
      <c r="U27" s="4">
        <f t="shared" si="3"/>
        <v>18300</v>
      </c>
    </row>
    <row r="28" spans="1:21" x14ac:dyDescent="0.2">
      <c r="A28" s="16" t="s">
        <v>210</v>
      </c>
      <c r="B28" s="4">
        <v>0</v>
      </c>
      <c r="C28" s="4">
        <v>4100</v>
      </c>
      <c r="D28" s="4">
        <v>-4100</v>
      </c>
      <c r="E28" s="4">
        <v>-186040000</v>
      </c>
      <c r="F28" s="4">
        <f t="shared" si="0"/>
        <v>1086293846</v>
      </c>
      <c r="L28" s="4"/>
      <c r="M28" s="4"/>
      <c r="N28" s="4"/>
      <c r="O28" s="4"/>
      <c r="P28" s="4">
        <v>29500</v>
      </c>
      <c r="Q28" s="4">
        <v>26100</v>
      </c>
      <c r="R28" s="5">
        <v>-1.3100000000000001E-2</v>
      </c>
      <c r="S28" s="4">
        <v>70002</v>
      </c>
      <c r="T28" s="4">
        <f t="shared" si="2"/>
        <v>40259</v>
      </c>
      <c r="U28" s="4">
        <f t="shared" si="3"/>
        <v>18300</v>
      </c>
    </row>
    <row r="29" spans="1:21" x14ac:dyDescent="0.2">
      <c r="A29" s="16" t="s">
        <v>209</v>
      </c>
      <c r="B29" s="4">
        <v>0</v>
      </c>
      <c r="C29" s="4">
        <v>25108</v>
      </c>
      <c r="D29" s="4">
        <v>-25108</v>
      </c>
      <c r="E29" s="4">
        <v>-1154230000</v>
      </c>
      <c r="F29" s="4">
        <f t="shared" si="0"/>
        <v>1272333846</v>
      </c>
      <c r="R29" s="5">
        <v>-1.3000000000000001E-2</v>
      </c>
      <c r="S29" s="4">
        <v>67308</v>
      </c>
      <c r="T29" s="4">
        <f t="shared" si="2"/>
        <v>22802.5</v>
      </c>
      <c r="U29" s="4">
        <f t="shared" si="3"/>
        <v>18300</v>
      </c>
    </row>
    <row r="30" spans="1:21" x14ac:dyDescent="0.2">
      <c r="A30" s="16" t="s">
        <v>208</v>
      </c>
      <c r="B30" s="4">
        <v>400</v>
      </c>
      <c r="C30" s="4">
        <v>6900</v>
      </c>
      <c r="D30" s="4">
        <v>-6500</v>
      </c>
      <c r="E30" s="4">
        <v>-299480000</v>
      </c>
      <c r="F30" s="4">
        <f t="shared" si="0"/>
        <v>2426563846</v>
      </c>
      <c r="R30" s="5">
        <v>-6.4000000000000003E-3</v>
      </c>
      <c r="S30" s="4">
        <v>41500</v>
      </c>
      <c r="T30" s="4">
        <f t="shared" si="2"/>
        <v>13150</v>
      </c>
      <c r="U30" s="4">
        <f t="shared" si="3"/>
        <v>6827</v>
      </c>
    </row>
    <row r="31" spans="1:21" x14ac:dyDescent="0.2">
      <c r="A31" s="16" t="s">
        <v>207</v>
      </c>
      <c r="B31" s="4">
        <v>200</v>
      </c>
      <c r="C31" s="4">
        <v>1100</v>
      </c>
      <c r="D31" s="4">
        <v>-900</v>
      </c>
      <c r="E31" s="4">
        <v>-41760000</v>
      </c>
      <c r="F31" s="4">
        <f t="shared" si="0"/>
        <v>2726043846</v>
      </c>
      <c r="R31" s="5">
        <v>0</v>
      </c>
      <c r="S31" s="4">
        <v>18300</v>
      </c>
      <c r="T31" s="4">
        <f t="shared" si="2"/>
        <v>35336.5</v>
      </c>
      <c r="U31" s="4">
        <f t="shared" si="3"/>
        <v>6827</v>
      </c>
    </row>
    <row r="32" spans="1:21" x14ac:dyDescent="0.2">
      <c r="A32" s="16" t="s">
        <v>206</v>
      </c>
      <c r="B32" s="4">
        <v>1000</v>
      </c>
      <c r="C32" s="4">
        <v>1452</v>
      </c>
      <c r="D32" s="4">
        <v>-452</v>
      </c>
      <c r="E32" s="4">
        <v>-21190000</v>
      </c>
      <c r="F32" s="4">
        <f t="shared" si="0"/>
        <v>2767803846</v>
      </c>
      <c r="R32" s="5">
        <v>-1.2699999999999999E-2</v>
      </c>
      <c r="S32" s="4">
        <v>36163</v>
      </c>
      <c r="T32" s="4">
        <f t="shared" si="2"/>
        <v>52064.5</v>
      </c>
      <c r="U32" s="4">
        <f t="shared" si="3"/>
        <v>6102</v>
      </c>
    </row>
    <row r="33" spans="1:21" x14ac:dyDescent="0.2">
      <c r="A33" s="16" t="s">
        <v>205</v>
      </c>
      <c r="B33" s="4">
        <v>12000</v>
      </c>
      <c r="C33" s="4">
        <v>2500</v>
      </c>
      <c r="D33" s="4">
        <v>9500</v>
      </c>
      <c r="E33" s="4">
        <v>448720000</v>
      </c>
      <c r="F33" s="4">
        <f t="shared" si="0"/>
        <v>2788993846</v>
      </c>
      <c r="R33" s="5">
        <v>0</v>
      </c>
      <c r="S33" s="4">
        <v>59529</v>
      </c>
      <c r="T33" s="4">
        <f t="shared" si="2"/>
        <v>95236</v>
      </c>
      <c r="U33" s="4">
        <f t="shared" si="3"/>
        <v>6102</v>
      </c>
    </row>
    <row r="34" spans="1:21" x14ac:dyDescent="0.2">
      <c r="A34" s="16" t="s">
        <v>204</v>
      </c>
      <c r="B34" s="4">
        <v>1200</v>
      </c>
      <c r="C34" s="4">
        <v>900</v>
      </c>
      <c r="D34" s="4">
        <v>300</v>
      </c>
      <c r="E34" s="4">
        <v>14050000</v>
      </c>
      <c r="F34" s="4">
        <f t="shared" si="0"/>
        <v>2340273846</v>
      </c>
      <c r="R34" s="5">
        <v>2.18E-2</v>
      </c>
      <c r="S34" s="4">
        <v>144271</v>
      </c>
      <c r="T34" s="4">
        <f t="shared" si="2"/>
        <v>19827.5</v>
      </c>
      <c r="U34" s="4">
        <f t="shared" si="3"/>
        <v>4105</v>
      </c>
    </row>
    <row r="35" spans="1:21" x14ac:dyDescent="0.2">
      <c r="A35" s="16" t="s">
        <v>203</v>
      </c>
      <c r="B35" s="4">
        <v>600</v>
      </c>
      <c r="C35" s="4">
        <v>0</v>
      </c>
      <c r="D35" s="4">
        <v>600</v>
      </c>
      <c r="E35" s="4">
        <v>27210000</v>
      </c>
      <c r="F35" s="4">
        <f t="shared" si="0"/>
        <v>2326223846</v>
      </c>
      <c r="R35" s="5">
        <v>1.1000000000000001E-2</v>
      </c>
      <c r="S35" s="4">
        <v>6827</v>
      </c>
      <c r="T35" s="4">
        <f t="shared" si="2"/>
        <v>64060.5</v>
      </c>
      <c r="U35" s="4">
        <f t="shared" si="3"/>
        <v>4105</v>
      </c>
    </row>
    <row r="36" spans="1:21" x14ac:dyDescent="0.2">
      <c r="A36" s="16" t="s">
        <v>202</v>
      </c>
      <c r="B36" s="4">
        <v>3300</v>
      </c>
      <c r="C36" s="4">
        <v>15900</v>
      </c>
      <c r="D36" s="4">
        <v>-12600</v>
      </c>
      <c r="E36" s="4">
        <v>-572500000</v>
      </c>
      <c r="F36" s="4">
        <f t="shared" si="0"/>
        <v>2299013846</v>
      </c>
      <c r="R36" s="5">
        <v>3.4000000000000002E-3</v>
      </c>
      <c r="S36" s="4">
        <v>68510</v>
      </c>
      <c r="T36" s="4">
        <f t="shared" si="2"/>
        <v>8301</v>
      </c>
      <c r="U36" s="4">
        <f t="shared" si="3"/>
        <v>4105</v>
      </c>
    </row>
    <row r="37" spans="1:21" x14ac:dyDescent="0.2">
      <c r="A37" s="16" t="s">
        <v>201</v>
      </c>
      <c r="B37" s="4">
        <v>0</v>
      </c>
      <c r="C37" s="4">
        <v>400</v>
      </c>
      <c r="D37" s="4">
        <v>-400</v>
      </c>
      <c r="E37" s="4">
        <v>-18030000</v>
      </c>
      <c r="F37" s="4">
        <f t="shared" si="0"/>
        <v>2871513846</v>
      </c>
      <c r="R37" s="5">
        <v>2.3E-3</v>
      </c>
      <c r="S37" s="4">
        <v>6102</v>
      </c>
      <c r="T37" s="4">
        <f t="shared" si="2"/>
        <v>15667</v>
      </c>
      <c r="U37" s="4">
        <f t="shared" si="3"/>
        <v>4105</v>
      </c>
    </row>
    <row r="38" spans="1:21" x14ac:dyDescent="0.2">
      <c r="A38" s="16" t="s">
        <v>200</v>
      </c>
      <c r="B38" s="4">
        <v>800</v>
      </c>
      <c r="C38" s="4">
        <v>200</v>
      </c>
      <c r="D38" s="4">
        <v>600</v>
      </c>
      <c r="E38" s="4">
        <v>27650000</v>
      </c>
      <c r="F38" s="4">
        <f t="shared" si="0"/>
        <v>2889543846</v>
      </c>
      <c r="R38" s="5">
        <v>-1.84E-2</v>
      </c>
      <c r="S38" s="4">
        <v>13210</v>
      </c>
      <c r="T38" s="4">
        <f t="shared" si="2"/>
        <v>6659.5</v>
      </c>
      <c r="U38" s="4">
        <f t="shared" si="3"/>
        <v>4105</v>
      </c>
    </row>
    <row r="39" spans="1:21" x14ac:dyDescent="0.2">
      <c r="A39" s="16" t="s">
        <v>199</v>
      </c>
      <c r="B39" s="4">
        <v>300</v>
      </c>
      <c r="C39" s="4">
        <v>700</v>
      </c>
      <c r="D39" s="4">
        <v>-400</v>
      </c>
      <c r="E39" s="4">
        <v>-18510000</v>
      </c>
      <c r="F39" s="4">
        <f t="shared" si="0"/>
        <v>2861893846</v>
      </c>
      <c r="R39" s="5">
        <v>0</v>
      </c>
      <c r="S39" s="4">
        <v>4105</v>
      </c>
      <c r="T39" s="4">
        <f t="shared" si="2"/>
        <v>19704</v>
      </c>
      <c r="U39" s="4">
        <f t="shared" si="3"/>
        <v>8000</v>
      </c>
    </row>
    <row r="40" spans="1:21" x14ac:dyDescent="0.2">
      <c r="A40" s="16" t="s">
        <v>198</v>
      </c>
      <c r="B40" s="4">
        <v>200</v>
      </c>
      <c r="C40" s="4">
        <v>0</v>
      </c>
      <c r="D40" s="4">
        <v>200</v>
      </c>
      <c r="E40" s="4">
        <v>9230000</v>
      </c>
      <c r="F40" s="4">
        <f t="shared" si="0"/>
        <v>2880403846</v>
      </c>
      <c r="R40" s="5">
        <v>-3.2000000000000002E-3</v>
      </c>
      <c r="S40" s="4">
        <v>8000</v>
      </c>
      <c r="T40" s="4">
        <f t="shared" si="2"/>
        <v>26484</v>
      </c>
      <c r="U40" s="4">
        <f t="shared" si="3"/>
        <v>32828</v>
      </c>
    </row>
    <row r="41" spans="1:21" x14ac:dyDescent="0.2">
      <c r="A41" s="16" t="s">
        <v>197</v>
      </c>
      <c r="B41" s="4">
        <v>400</v>
      </c>
      <c r="C41" s="4">
        <v>0</v>
      </c>
      <c r="D41" s="4">
        <v>400</v>
      </c>
      <c r="E41" s="4">
        <v>18520000</v>
      </c>
      <c r="F41" s="4">
        <f t="shared" si="0"/>
        <v>2871173846</v>
      </c>
      <c r="R41" s="5">
        <v>0</v>
      </c>
      <c r="S41" s="4">
        <v>34510</v>
      </c>
      <c r="T41" s="4">
        <f t="shared" si="2"/>
        <v>27654.5</v>
      </c>
      <c r="U41" s="4">
        <f t="shared" si="3"/>
        <v>10500</v>
      </c>
    </row>
    <row r="42" spans="1:21" x14ac:dyDescent="0.2">
      <c r="A42" s="16" t="s">
        <v>196</v>
      </c>
      <c r="B42" s="4">
        <v>1800</v>
      </c>
      <c r="C42" s="4">
        <v>400</v>
      </c>
      <c r="D42" s="4">
        <v>1400</v>
      </c>
      <c r="E42" s="4">
        <v>64440000</v>
      </c>
      <c r="F42" s="4">
        <f t="shared" si="0"/>
        <v>2852653846</v>
      </c>
      <c r="R42" s="5">
        <v>3.3E-3</v>
      </c>
      <c r="S42" s="4">
        <v>44600</v>
      </c>
      <c r="T42" s="4">
        <f t="shared" si="2"/>
        <v>33675</v>
      </c>
      <c r="U42" s="4">
        <f t="shared" si="3"/>
        <v>10500</v>
      </c>
    </row>
    <row r="43" spans="1:21" x14ac:dyDescent="0.2">
      <c r="A43" s="16" t="s">
        <v>195</v>
      </c>
      <c r="B43" s="4">
        <v>100</v>
      </c>
      <c r="C43" s="4">
        <v>400</v>
      </c>
      <c r="D43" s="4">
        <v>-300</v>
      </c>
      <c r="E43" s="4">
        <v>-13830000</v>
      </c>
      <c r="F43" s="4">
        <f t="shared" si="0"/>
        <v>2788213846</v>
      </c>
      <c r="R43" s="5">
        <v>0</v>
      </c>
      <c r="S43" s="4">
        <v>46201</v>
      </c>
      <c r="T43" s="4">
        <f t="shared" si="2"/>
        <v>27564</v>
      </c>
      <c r="U43" s="4">
        <f t="shared" si="3"/>
        <v>9214</v>
      </c>
    </row>
    <row r="44" spans="1:21" x14ac:dyDescent="0.2">
      <c r="A44" s="16" t="s">
        <v>194</v>
      </c>
      <c r="B44" s="4">
        <v>0</v>
      </c>
      <c r="C44" s="4">
        <v>800</v>
      </c>
      <c r="D44" s="4">
        <v>-800</v>
      </c>
      <c r="E44" s="4">
        <v>-36950000</v>
      </c>
      <c r="F44" s="4">
        <f t="shared" si="0"/>
        <v>2802043846</v>
      </c>
      <c r="R44" s="5">
        <v>0</v>
      </c>
      <c r="S44" s="4">
        <v>32828</v>
      </c>
      <c r="T44" s="4">
        <f t="shared" si="2"/>
        <v>41455.5</v>
      </c>
      <c r="U44" s="4">
        <f t="shared" si="3"/>
        <v>9214</v>
      </c>
    </row>
    <row r="45" spans="1:21" x14ac:dyDescent="0.2">
      <c r="A45" s="16" t="s">
        <v>193</v>
      </c>
      <c r="B45" s="4">
        <v>0</v>
      </c>
      <c r="C45" s="4">
        <v>500</v>
      </c>
      <c r="D45" s="4">
        <v>-500</v>
      </c>
      <c r="E45" s="4">
        <v>-22800000</v>
      </c>
      <c r="F45" s="4">
        <f t="shared" si="0"/>
        <v>2838993846</v>
      </c>
      <c r="R45" s="5">
        <v>0.02</v>
      </c>
      <c r="S45" s="4">
        <v>59611</v>
      </c>
      <c r="T45" s="4">
        <f t="shared" si="2"/>
        <v>17650</v>
      </c>
      <c r="U45" s="4">
        <f t="shared" si="3"/>
        <v>9214</v>
      </c>
    </row>
    <row r="46" spans="1:21" x14ac:dyDescent="0.2">
      <c r="A46" s="16" t="s">
        <v>192</v>
      </c>
      <c r="B46" s="4">
        <v>600</v>
      </c>
      <c r="C46" s="4">
        <v>0</v>
      </c>
      <c r="D46" s="4">
        <v>600</v>
      </c>
      <c r="E46" s="4">
        <v>26740000</v>
      </c>
      <c r="F46" s="4">
        <f t="shared" si="0"/>
        <v>2861793846</v>
      </c>
      <c r="R46" s="5">
        <v>9.0000000000000011E-3</v>
      </c>
      <c r="S46" s="4">
        <v>10500</v>
      </c>
      <c r="T46" s="4">
        <f t="shared" si="2"/>
        <v>18647</v>
      </c>
      <c r="U46" s="4">
        <f t="shared" si="3"/>
        <v>9214</v>
      </c>
    </row>
    <row r="47" spans="1:21" x14ac:dyDescent="0.2">
      <c r="A47" s="16" t="s">
        <v>191</v>
      </c>
      <c r="B47" s="4">
        <v>300</v>
      </c>
      <c r="C47" s="4">
        <v>1400</v>
      </c>
      <c r="D47" s="4">
        <v>-1100</v>
      </c>
      <c r="E47" s="4">
        <v>-49210000</v>
      </c>
      <c r="F47" s="4">
        <f t="shared" si="0"/>
        <v>2835053846</v>
      </c>
      <c r="R47" s="5">
        <v>-2.2000000000000001E-3</v>
      </c>
      <c r="S47" s="4">
        <v>18124</v>
      </c>
      <c r="T47" s="4">
        <f t="shared" si="2"/>
        <v>19765.5</v>
      </c>
      <c r="U47" s="4">
        <f t="shared" si="3"/>
        <v>9214</v>
      </c>
    </row>
    <row r="48" spans="1:21" x14ac:dyDescent="0.2">
      <c r="A48" s="16" t="s">
        <v>190</v>
      </c>
      <c r="B48" s="4">
        <v>5000</v>
      </c>
      <c r="C48" s="4">
        <v>100</v>
      </c>
      <c r="D48" s="4">
        <v>4900</v>
      </c>
      <c r="E48" s="4">
        <v>220470000</v>
      </c>
      <c r="F48" s="4">
        <f t="shared" si="0"/>
        <v>2884263846</v>
      </c>
      <c r="R48" s="5">
        <v>4.5000000000000005E-3</v>
      </c>
      <c r="S48" s="4">
        <v>9214</v>
      </c>
      <c r="T48" s="4">
        <f t="shared" si="2"/>
        <v>51804</v>
      </c>
      <c r="U48" s="4">
        <f t="shared" si="3"/>
        <v>10709</v>
      </c>
    </row>
    <row r="49" spans="1:21" x14ac:dyDescent="0.2">
      <c r="A49" s="16" t="s">
        <v>189</v>
      </c>
      <c r="B49" s="4">
        <v>0</v>
      </c>
      <c r="C49" s="4">
        <v>100</v>
      </c>
      <c r="D49" s="4">
        <v>-100</v>
      </c>
      <c r="E49" s="4">
        <v>-4540000</v>
      </c>
      <c r="F49" s="4">
        <f t="shared" si="0"/>
        <v>2663793846</v>
      </c>
      <c r="R49" s="5">
        <v>-2.2000000000000001E-3</v>
      </c>
      <c r="S49" s="4">
        <v>31408</v>
      </c>
      <c r="T49" s="4">
        <f t="shared" si="2"/>
        <v>41529</v>
      </c>
      <c r="U49" s="4">
        <f t="shared" si="3"/>
        <v>10709</v>
      </c>
    </row>
    <row r="50" spans="1:21" x14ac:dyDescent="0.2">
      <c r="A50" s="16" t="s">
        <v>188</v>
      </c>
      <c r="B50" s="4">
        <v>0</v>
      </c>
      <c r="C50" s="4">
        <v>800</v>
      </c>
      <c r="D50" s="4">
        <v>-800</v>
      </c>
      <c r="E50" s="4">
        <v>-35870000</v>
      </c>
      <c r="F50" s="4">
        <f t="shared" si="0"/>
        <v>2668333846</v>
      </c>
      <c r="R50" s="5">
        <v>7.9000000000000008E-3</v>
      </c>
      <c r="S50" s="4">
        <v>18458</v>
      </c>
      <c r="T50" s="4">
        <f t="shared" si="2"/>
        <v>20954.5</v>
      </c>
      <c r="U50" s="4">
        <f t="shared" si="3"/>
        <v>10709</v>
      </c>
    </row>
    <row r="51" spans="1:21" x14ac:dyDescent="0.2">
      <c r="A51" s="16" t="s">
        <v>187</v>
      </c>
      <c r="B51" s="4">
        <v>1500</v>
      </c>
      <c r="C51" s="4">
        <v>100</v>
      </c>
      <c r="D51" s="4">
        <v>1400</v>
      </c>
      <c r="E51" s="4">
        <v>62610000</v>
      </c>
      <c r="F51" s="4">
        <f t="shared" si="0"/>
        <v>2704203846</v>
      </c>
      <c r="R51" s="5">
        <v>-7.8000000000000005E-3</v>
      </c>
      <c r="S51" s="4">
        <v>10709</v>
      </c>
      <c r="T51" s="4">
        <f t="shared" si="2"/>
        <v>19887.5</v>
      </c>
      <c r="U51" s="4">
        <f t="shared" si="3"/>
        <v>19170</v>
      </c>
    </row>
    <row r="52" spans="1:21" x14ac:dyDescent="0.2">
      <c r="A52" s="16" t="s">
        <v>186</v>
      </c>
      <c r="B52" s="4">
        <v>0</v>
      </c>
      <c r="C52" s="4">
        <v>1600</v>
      </c>
      <c r="D52" s="4">
        <v>-1600</v>
      </c>
      <c r="E52" s="4">
        <v>-71750000</v>
      </c>
      <c r="F52" s="4">
        <f t="shared" si="0"/>
        <v>2641593846</v>
      </c>
      <c r="R52" s="5">
        <v>-7.7000000000000002E-3</v>
      </c>
      <c r="S52" s="4">
        <v>21149</v>
      </c>
      <c r="T52" s="4">
        <f t="shared" si="2"/>
        <v>42350</v>
      </c>
      <c r="U52" s="4">
        <f t="shared" si="3"/>
        <v>19170</v>
      </c>
    </row>
    <row r="53" spans="1:21" x14ac:dyDescent="0.2">
      <c r="A53" s="16" t="s">
        <v>185</v>
      </c>
      <c r="B53" s="4">
        <v>700</v>
      </c>
      <c r="C53" s="4">
        <v>1800</v>
      </c>
      <c r="D53" s="4">
        <v>-1100</v>
      </c>
      <c r="E53" s="4">
        <v>-49830000</v>
      </c>
      <c r="F53" s="4">
        <f t="shared" si="0"/>
        <v>2713343846</v>
      </c>
      <c r="R53" s="5">
        <v>3.4000000000000002E-3</v>
      </c>
      <c r="S53" s="4">
        <v>22300</v>
      </c>
      <c r="T53" s="4">
        <f t="shared" si="2"/>
        <v>65809</v>
      </c>
      <c r="U53" s="4">
        <f t="shared" si="3"/>
        <v>19170</v>
      </c>
    </row>
    <row r="54" spans="1:21" x14ac:dyDescent="0.2">
      <c r="A54" s="16" t="s">
        <v>184</v>
      </c>
      <c r="B54" s="4">
        <v>100</v>
      </c>
      <c r="C54" s="4">
        <v>900</v>
      </c>
      <c r="D54" s="4">
        <v>-800</v>
      </c>
      <c r="E54" s="4">
        <v>-34800000</v>
      </c>
      <c r="F54" s="4">
        <f t="shared" si="0"/>
        <v>2763173846</v>
      </c>
      <c r="R54" s="5">
        <v>2.86E-2</v>
      </c>
      <c r="S54" s="4">
        <v>23300</v>
      </c>
      <c r="T54" s="4">
        <f t="shared" si="2"/>
        <v>24000</v>
      </c>
      <c r="U54" s="4">
        <f t="shared" si="3"/>
        <v>19170</v>
      </c>
    </row>
    <row r="55" spans="1:21" x14ac:dyDescent="0.2">
      <c r="A55" s="16" t="s">
        <v>183</v>
      </c>
      <c r="B55" s="4">
        <v>10300</v>
      </c>
      <c r="C55" s="4">
        <v>1000</v>
      </c>
      <c r="D55" s="4">
        <v>9300</v>
      </c>
      <c r="E55" s="4">
        <v>405850000</v>
      </c>
      <c r="F55" s="4">
        <f t="shared" si="0"/>
        <v>2797973846</v>
      </c>
      <c r="R55" s="5">
        <v>-1.1000000000000001E-3</v>
      </c>
      <c r="S55" s="4">
        <v>24800</v>
      </c>
      <c r="T55" s="4">
        <f t="shared" si="2"/>
        <v>39340</v>
      </c>
      <c r="U55" s="4">
        <f t="shared" si="3"/>
        <v>19170</v>
      </c>
    </row>
    <row r="56" spans="1:21" x14ac:dyDescent="0.2">
      <c r="A56" s="16" t="s">
        <v>182</v>
      </c>
      <c r="B56" s="4">
        <v>9500</v>
      </c>
      <c r="C56" s="4">
        <v>800</v>
      </c>
      <c r="D56" s="4">
        <v>8700</v>
      </c>
      <c r="E56" s="4">
        <v>380710000</v>
      </c>
      <c r="F56" s="4">
        <f t="shared" si="0"/>
        <v>2392123846</v>
      </c>
      <c r="R56" s="5">
        <v>2.3E-3</v>
      </c>
      <c r="S56" s="4">
        <v>19170</v>
      </c>
      <c r="T56" s="4">
        <f t="shared" si="2"/>
        <v>23460.5</v>
      </c>
      <c r="U56" s="4">
        <f t="shared" si="3"/>
        <v>18626</v>
      </c>
    </row>
    <row r="57" spans="1:21" x14ac:dyDescent="0.2">
      <c r="A57" s="16" t="s">
        <v>181</v>
      </c>
      <c r="B57" s="4">
        <v>2200</v>
      </c>
      <c r="C57" s="4">
        <v>1200</v>
      </c>
      <c r="D57" s="4">
        <v>1000</v>
      </c>
      <c r="E57" s="4">
        <v>43080000</v>
      </c>
      <c r="F57" s="4">
        <f t="shared" si="0"/>
        <v>2011413846</v>
      </c>
      <c r="R57" s="5">
        <v>1.5100000000000001E-2</v>
      </c>
      <c r="S57" s="4">
        <v>30317</v>
      </c>
      <c r="T57" s="4">
        <f t="shared" si="2"/>
        <v>72076</v>
      </c>
      <c r="U57" s="4">
        <f t="shared" si="3"/>
        <v>18626</v>
      </c>
    </row>
    <row r="58" spans="1:21" x14ac:dyDescent="0.2">
      <c r="A58" s="16" t="s">
        <v>180</v>
      </c>
      <c r="B58" s="4">
        <v>3700</v>
      </c>
      <c r="C58" s="4">
        <v>11000</v>
      </c>
      <c r="D58" s="4">
        <v>-7300</v>
      </c>
      <c r="E58" s="4">
        <v>-310160000</v>
      </c>
      <c r="F58" s="4">
        <f t="shared" si="0"/>
        <v>1968333846</v>
      </c>
      <c r="R58" s="5">
        <v>3.8699999999999998E-2</v>
      </c>
      <c r="S58" s="4">
        <v>72200</v>
      </c>
      <c r="T58" s="4">
        <f t="shared" si="2"/>
        <v>48514</v>
      </c>
      <c r="U58" s="4">
        <f t="shared" si="3"/>
        <v>18626</v>
      </c>
    </row>
    <row r="59" spans="1:21" x14ac:dyDescent="0.2">
      <c r="A59" s="16" t="s">
        <v>179</v>
      </c>
      <c r="B59" s="4">
        <v>13600</v>
      </c>
      <c r="C59" s="4">
        <v>2600</v>
      </c>
      <c r="D59" s="4">
        <v>11000</v>
      </c>
      <c r="E59" s="4">
        <v>454310000</v>
      </c>
      <c r="F59" s="4">
        <f t="shared" si="0"/>
        <v>2278493846</v>
      </c>
      <c r="R59" s="5">
        <v>-1.3000000000000001E-2</v>
      </c>
      <c r="S59" s="4">
        <v>64600</v>
      </c>
      <c r="T59" s="4">
        <f t="shared" si="2"/>
        <v>72050</v>
      </c>
      <c r="U59" s="4">
        <f t="shared" si="3"/>
        <v>18626</v>
      </c>
    </row>
    <row r="60" spans="1:21" x14ac:dyDescent="0.2">
      <c r="A60" s="16" t="s">
        <v>178</v>
      </c>
      <c r="B60" s="4">
        <v>0</v>
      </c>
      <c r="C60" s="4">
        <v>4300</v>
      </c>
      <c r="D60" s="4">
        <v>-4300</v>
      </c>
      <c r="E60" s="4">
        <v>-184950000</v>
      </c>
      <c r="F60" s="4">
        <f t="shared" si="0"/>
        <v>1824183846</v>
      </c>
      <c r="R60" s="5">
        <v>-3.44E-2</v>
      </c>
      <c r="S60" s="4">
        <v>31200</v>
      </c>
      <c r="T60" s="4">
        <f t="shared" si="2"/>
        <v>30799.5</v>
      </c>
      <c r="U60" s="4">
        <f t="shared" si="3"/>
        <v>18626</v>
      </c>
    </row>
    <row r="61" spans="1:21" x14ac:dyDescent="0.2">
      <c r="A61" s="16" t="s">
        <v>177</v>
      </c>
      <c r="B61" s="4">
        <v>8700</v>
      </c>
      <c r="C61" s="4">
        <v>5100</v>
      </c>
      <c r="D61" s="4">
        <v>3600</v>
      </c>
      <c r="E61" s="4">
        <v>154940000</v>
      </c>
      <c r="F61" s="4">
        <f t="shared" si="0"/>
        <v>2009133846</v>
      </c>
      <c r="R61" s="5">
        <v>-2.46E-2</v>
      </c>
      <c r="S61" s="4">
        <v>18626</v>
      </c>
      <c r="T61" s="4">
        <f t="shared" si="2"/>
        <v>46612</v>
      </c>
      <c r="U61" s="4">
        <f t="shared" si="3"/>
        <v>16604</v>
      </c>
    </row>
    <row r="62" spans="1:21" x14ac:dyDescent="0.2">
      <c r="A62" s="16" t="s">
        <v>176</v>
      </c>
      <c r="B62" s="4">
        <v>37700</v>
      </c>
      <c r="C62" s="4">
        <v>800</v>
      </c>
      <c r="D62" s="4">
        <v>36900</v>
      </c>
      <c r="E62" s="4">
        <v>1662013846</v>
      </c>
      <c r="F62" s="4">
        <f t="shared" si="0"/>
        <v>1854193846</v>
      </c>
      <c r="R62" s="5">
        <v>-2.2000000000000001E-3</v>
      </c>
      <c r="S62" s="4">
        <v>62400</v>
      </c>
      <c r="T62" s="4">
        <f t="shared" si="2"/>
        <v>80716</v>
      </c>
      <c r="U62" s="4">
        <f t="shared" si="3"/>
        <v>16604</v>
      </c>
    </row>
    <row r="63" spans="1:21" x14ac:dyDescent="0.2">
      <c r="A63" s="16" t="s">
        <v>175</v>
      </c>
      <c r="B63" s="4">
        <v>2500</v>
      </c>
      <c r="C63" s="4">
        <v>2800</v>
      </c>
      <c r="D63" s="4">
        <v>-300</v>
      </c>
      <c r="E63" s="4">
        <v>-14360000</v>
      </c>
      <c r="F63" s="4">
        <f t="shared" si="0"/>
        <v>192180000</v>
      </c>
      <c r="R63" s="5">
        <v>-4.7899999999999998E-2</v>
      </c>
      <c r="S63" s="4">
        <v>108318</v>
      </c>
      <c r="T63" s="4">
        <f t="shared" si="2"/>
        <v>30622</v>
      </c>
      <c r="U63" s="4">
        <f t="shared" si="3"/>
        <v>16604</v>
      </c>
    </row>
    <row r="64" spans="1:21" x14ac:dyDescent="0.2">
      <c r="A64" s="16" t="s">
        <v>174</v>
      </c>
      <c r="B64" s="4">
        <v>900</v>
      </c>
      <c r="C64" s="4">
        <v>800</v>
      </c>
      <c r="D64" s="4">
        <v>100</v>
      </c>
      <c r="E64" s="4">
        <v>4800000</v>
      </c>
      <c r="F64" s="4">
        <f t="shared" ref="F64:F79" si="4">E64+F65</f>
        <v>206540000</v>
      </c>
      <c r="R64" s="5">
        <v>2.2000000000000001E-3</v>
      </c>
      <c r="S64" s="4">
        <v>23200</v>
      </c>
      <c r="T64" s="4">
        <f t="shared" si="2"/>
        <v>54789.5</v>
      </c>
      <c r="U64" s="4">
        <f t="shared" si="3"/>
        <v>16604</v>
      </c>
    </row>
    <row r="65" spans="1:21" x14ac:dyDescent="0.2">
      <c r="A65" s="16" t="s">
        <v>173</v>
      </c>
      <c r="B65" s="4">
        <v>1200</v>
      </c>
      <c r="C65" s="4">
        <v>1400</v>
      </c>
      <c r="D65" s="4">
        <v>-200</v>
      </c>
      <c r="E65" s="4">
        <v>-9940000</v>
      </c>
      <c r="F65" s="4">
        <f t="shared" si="4"/>
        <v>201740000</v>
      </c>
      <c r="R65" s="5">
        <v>5.4000000000000003E-3</v>
      </c>
      <c r="S65" s="4">
        <v>59510</v>
      </c>
      <c r="T65" s="4">
        <f t="shared" si="2"/>
        <v>47957.5</v>
      </c>
      <c r="U65" s="4">
        <f t="shared" si="3"/>
        <v>16604</v>
      </c>
    </row>
    <row r="66" spans="1:21" x14ac:dyDescent="0.2">
      <c r="A66" s="16" t="s">
        <v>172</v>
      </c>
      <c r="B66" s="4">
        <v>200</v>
      </c>
      <c r="C66" s="4">
        <v>2300</v>
      </c>
      <c r="D66" s="4">
        <v>-2100</v>
      </c>
      <c r="E66" s="4">
        <v>-100220000</v>
      </c>
      <c r="F66" s="4">
        <f t="shared" si="4"/>
        <v>211680000</v>
      </c>
      <c r="R66" s="5">
        <v>-2.9100000000000001E-2</v>
      </c>
      <c r="S66" s="4">
        <v>16604</v>
      </c>
      <c r="T66" s="4">
        <f t="shared" si="2"/>
        <v>70478.5</v>
      </c>
      <c r="U66" s="4">
        <f t="shared" si="3"/>
        <v>30824</v>
      </c>
    </row>
    <row r="67" spans="1:21" x14ac:dyDescent="0.2">
      <c r="A67" s="16" t="s">
        <v>171</v>
      </c>
      <c r="B67" s="4">
        <v>200</v>
      </c>
      <c r="C67" s="4">
        <v>2900</v>
      </c>
      <c r="D67" s="4">
        <v>-2700</v>
      </c>
      <c r="E67" s="4">
        <v>-127040000</v>
      </c>
      <c r="F67" s="4">
        <f t="shared" si="4"/>
        <v>311900000</v>
      </c>
      <c r="R67" s="5">
        <v>1.06E-2</v>
      </c>
      <c r="S67" s="4">
        <v>71952</v>
      </c>
      <c r="T67" s="4">
        <f t="shared" si="2"/>
        <v>35769</v>
      </c>
      <c r="U67" s="4">
        <f t="shared" si="3"/>
        <v>30824</v>
      </c>
    </row>
    <row r="68" spans="1:21" x14ac:dyDescent="0.2">
      <c r="A68" s="16" t="s">
        <v>170</v>
      </c>
      <c r="B68" s="4">
        <v>100</v>
      </c>
      <c r="C68" s="4">
        <v>2200</v>
      </c>
      <c r="D68" s="4">
        <v>-2100</v>
      </c>
      <c r="E68" s="4">
        <v>-100250000</v>
      </c>
      <c r="F68" s="4">
        <f t="shared" si="4"/>
        <v>438940000</v>
      </c>
      <c r="R68" s="5">
        <v>0</v>
      </c>
      <c r="S68" s="4">
        <v>32428</v>
      </c>
      <c r="T68" s="4">
        <f t="shared" si="2"/>
        <v>75845.5</v>
      </c>
      <c r="U68" s="4">
        <f t="shared" si="3"/>
        <v>30824</v>
      </c>
    </row>
    <row r="69" spans="1:21" x14ac:dyDescent="0.2">
      <c r="A69" s="16" t="s">
        <v>169</v>
      </c>
      <c r="B69" s="4">
        <v>30600</v>
      </c>
      <c r="C69" s="4">
        <v>2500</v>
      </c>
      <c r="D69" s="4">
        <v>28100</v>
      </c>
      <c r="E69" s="4">
        <v>1359720000</v>
      </c>
      <c r="F69" s="4">
        <f t="shared" si="4"/>
        <v>539190000</v>
      </c>
      <c r="R69" s="5">
        <v>-2.86E-2</v>
      </c>
      <c r="S69" s="4">
        <v>112900</v>
      </c>
      <c r="T69" s="4">
        <f t="shared" si="2"/>
        <v>39741.5</v>
      </c>
      <c r="U69" s="4">
        <f t="shared" si="3"/>
        <v>30824</v>
      </c>
    </row>
    <row r="70" spans="1:21" x14ac:dyDescent="0.2">
      <c r="A70" s="16" t="s">
        <v>168</v>
      </c>
      <c r="B70" s="4">
        <v>500</v>
      </c>
      <c r="C70" s="4">
        <v>1200</v>
      </c>
      <c r="D70" s="4">
        <v>-700</v>
      </c>
      <c r="E70" s="4">
        <v>-35180000</v>
      </c>
      <c r="F70" s="4">
        <f t="shared" si="4"/>
        <v>-820530000</v>
      </c>
      <c r="R70" s="5">
        <v>-2.1899999999999999E-2</v>
      </c>
      <c r="S70" s="4">
        <v>42973</v>
      </c>
      <c r="T70" s="4">
        <f t="shared" si="2"/>
        <v>62386</v>
      </c>
      <c r="U70" s="4">
        <f t="shared" si="3"/>
        <v>30824</v>
      </c>
    </row>
    <row r="71" spans="1:21" x14ac:dyDescent="0.2">
      <c r="A71" s="16" t="s">
        <v>167</v>
      </c>
      <c r="B71" s="4">
        <v>700</v>
      </c>
      <c r="C71" s="4">
        <v>11700</v>
      </c>
      <c r="D71" s="4">
        <v>-11000</v>
      </c>
      <c r="E71" s="4">
        <v>-555040000</v>
      </c>
      <c r="F71" s="4">
        <f t="shared" si="4"/>
        <v>-785350000</v>
      </c>
      <c r="R71" s="5">
        <v>-1.5700000000000002E-2</v>
      </c>
      <c r="S71" s="4">
        <v>30824</v>
      </c>
      <c r="T71" s="4">
        <f>AVERAGE(S72,S81)</f>
        <v>58419.5</v>
      </c>
      <c r="U71" s="4">
        <f t="shared" si="3"/>
        <v>38044</v>
      </c>
    </row>
    <row r="72" spans="1:21" x14ac:dyDescent="0.2">
      <c r="A72" s="16" t="s">
        <v>166</v>
      </c>
      <c r="B72" s="4">
        <v>1600</v>
      </c>
      <c r="C72" s="4">
        <v>600</v>
      </c>
      <c r="D72" s="4">
        <v>1000</v>
      </c>
      <c r="E72" s="4">
        <v>50140000</v>
      </c>
      <c r="F72" s="4">
        <f t="shared" si="4"/>
        <v>-230310000</v>
      </c>
      <c r="R72" s="5">
        <v>0.01</v>
      </c>
      <c r="S72" s="4">
        <v>53114</v>
      </c>
      <c r="U72" s="4">
        <f t="shared" si="3"/>
        <v>38044</v>
      </c>
    </row>
    <row r="73" spans="1:21" x14ac:dyDescent="0.2">
      <c r="A73" s="16" t="s">
        <v>165</v>
      </c>
      <c r="B73" s="4">
        <v>500</v>
      </c>
      <c r="C73" s="4">
        <v>4000</v>
      </c>
      <c r="D73" s="4">
        <v>-3500</v>
      </c>
      <c r="E73" s="4">
        <v>-177640000</v>
      </c>
      <c r="F73" s="4">
        <f t="shared" si="4"/>
        <v>-280450000</v>
      </c>
      <c r="R73" s="5">
        <v>-1.1699999999999999E-2</v>
      </c>
      <c r="S73" s="4">
        <v>38044</v>
      </c>
      <c r="U73" s="4">
        <f t="shared" ref="U73:U75" si="5">MIN(S74:S78)</f>
        <v>38791</v>
      </c>
    </row>
    <row r="74" spans="1:21" x14ac:dyDescent="0.2">
      <c r="A74" s="16" t="s">
        <v>164</v>
      </c>
      <c r="B74" s="4">
        <v>1000</v>
      </c>
      <c r="C74" s="4">
        <v>3300</v>
      </c>
      <c r="D74" s="4">
        <v>-2300</v>
      </c>
      <c r="E74" s="4">
        <v>-115920000</v>
      </c>
      <c r="F74" s="4">
        <f t="shared" si="4"/>
        <v>-102810000</v>
      </c>
      <c r="R74" s="5">
        <v>-5.7999999999999996E-3</v>
      </c>
      <c r="S74" s="4">
        <v>50069</v>
      </c>
      <c r="U74" s="4">
        <f t="shared" si="5"/>
        <v>36510</v>
      </c>
    </row>
    <row r="75" spans="1:21" x14ac:dyDescent="0.2">
      <c r="A75" s="16" t="s">
        <v>163</v>
      </c>
      <c r="B75" s="4">
        <v>800</v>
      </c>
      <c r="C75" s="4">
        <v>800</v>
      </c>
      <c r="D75" s="4">
        <v>0</v>
      </c>
      <c r="E75" s="4">
        <v>-580000</v>
      </c>
      <c r="F75" s="4">
        <f t="shared" si="4"/>
        <v>13110000</v>
      </c>
      <c r="R75" s="5">
        <v>4.0000000000000001E-3</v>
      </c>
      <c r="S75" s="4">
        <v>79311</v>
      </c>
      <c r="U75" s="4">
        <f t="shared" si="5"/>
        <v>36510</v>
      </c>
    </row>
    <row r="76" spans="1:21" x14ac:dyDescent="0.2">
      <c r="A76" s="16" t="s">
        <v>162</v>
      </c>
      <c r="B76" s="4">
        <v>800</v>
      </c>
      <c r="C76" s="4">
        <v>0</v>
      </c>
      <c r="D76" s="4">
        <v>800</v>
      </c>
      <c r="E76" s="4">
        <v>40430000</v>
      </c>
      <c r="F76" s="4">
        <f t="shared" si="4"/>
        <v>13690000</v>
      </c>
      <c r="R76" s="5">
        <v>1.6E-2</v>
      </c>
      <c r="S76" s="4">
        <v>69005</v>
      </c>
      <c r="U76" s="4">
        <f>MIN(S77:S81)</f>
        <v>36510</v>
      </c>
    </row>
    <row r="77" spans="1:21" x14ac:dyDescent="0.2">
      <c r="A77" s="16" t="s">
        <v>161</v>
      </c>
      <c r="B77" s="4">
        <v>2100</v>
      </c>
      <c r="C77" s="4">
        <v>800</v>
      </c>
      <c r="D77" s="4">
        <v>1300</v>
      </c>
      <c r="E77" s="4">
        <v>65180000</v>
      </c>
      <c r="F77" s="4">
        <f t="shared" si="4"/>
        <v>-26740000</v>
      </c>
      <c r="R77" s="5">
        <v>4.0000000000000001E-3</v>
      </c>
      <c r="S77" s="4">
        <v>39110</v>
      </c>
    </row>
    <row r="78" spans="1:21" x14ac:dyDescent="0.2">
      <c r="A78" s="16" t="s">
        <v>160</v>
      </c>
      <c r="B78" s="4">
        <v>800</v>
      </c>
      <c r="C78" s="4">
        <v>4300</v>
      </c>
      <c r="D78" s="4">
        <v>-3500</v>
      </c>
      <c r="E78" s="4">
        <v>-173490000</v>
      </c>
      <c r="F78" s="4">
        <f t="shared" si="4"/>
        <v>-91920000</v>
      </c>
      <c r="R78" s="5">
        <v>6.0999999999999995E-3</v>
      </c>
      <c r="S78" s="4">
        <v>38791</v>
      </c>
    </row>
    <row r="79" spans="1:21" x14ac:dyDescent="0.2">
      <c r="A79" s="16" t="s">
        <v>159</v>
      </c>
      <c r="B79" s="4">
        <v>3700</v>
      </c>
      <c r="C79" s="4">
        <v>5000</v>
      </c>
      <c r="D79" s="4">
        <v>-1300</v>
      </c>
      <c r="E79" s="4">
        <v>-62250000</v>
      </c>
      <c r="F79" s="4">
        <f t="shared" si="4"/>
        <v>81570000</v>
      </c>
      <c r="R79" s="5">
        <v>2.0999999999999999E-3</v>
      </c>
      <c r="S79" s="4">
        <v>36510</v>
      </c>
    </row>
    <row r="80" spans="1:21" x14ac:dyDescent="0.2">
      <c r="A80" s="16" t="s">
        <v>158</v>
      </c>
      <c r="B80" s="4">
        <v>3300</v>
      </c>
      <c r="C80" s="4">
        <v>2100</v>
      </c>
      <c r="D80" s="4">
        <v>1200</v>
      </c>
      <c r="E80" s="4">
        <v>59770000</v>
      </c>
      <c r="F80" s="4">
        <f>E80+F81</f>
        <v>143820000</v>
      </c>
      <c r="R80" s="5">
        <v>2.0999999999999999E-3</v>
      </c>
      <c r="S80" s="4">
        <v>93948</v>
      </c>
    </row>
    <row r="81" spans="1:22" x14ac:dyDescent="0.2">
      <c r="A81" s="16" t="s">
        <v>157</v>
      </c>
      <c r="B81" s="4">
        <v>2600</v>
      </c>
      <c r="C81" s="4">
        <v>900</v>
      </c>
      <c r="D81" s="4">
        <v>1700</v>
      </c>
      <c r="E81" s="4">
        <v>84050000</v>
      </c>
      <c r="F81" s="4">
        <f>E81</f>
        <v>84050000</v>
      </c>
      <c r="R81" s="5">
        <v>6.9199999999999998E-2</v>
      </c>
      <c r="S81" s="4">
        <v>63725</v>
      </c>
    </row>
    <row r="82" spans="1:22" x14ac:dyDescent="0.2">
      <c r="A82" s="2"/>
      <c r="B82" s="4"/>
      <c r="C82" s="4"/>
      <c r="D82" s="4"/>
      <c r="E82" s="4"/>
      <c r="F82" s="4"/>
      <c r="G82" s="4"/>
      <c r="H82" s="4"/>
      <c r="I82" s="4"/>
      <c r="J82" s="4"/>
      <c r="K82" s="4"/>
      <c r="L82" s="4"/>
      <c r="M82" s="4"/>
      <c r="N82" s="4"/>
      <c r="O82" s="4"/>
      <c r="P82" s="4"/>
      <c r="Q82" s="4"/>
      <c r="R82" s="4"/>
      <c r="S82" s="4"/>
      <c r="T82" s="5"/>
      <c r="U82" s="5"/>
      <c r="V82" s="5"/>
    </row>
    <row r="83" spans="1:22" x14ac:dyDescent="0.2">
      <c r="A83" s="2"/>
      <c r="B83" s="4"/>
      <c r="C83" s="4"/>
      <c r="D83" s="4"/>
      <c r="E83" s="4"/>
      <c r="F83" s="4"/>
      <c r="G83" s="4"/>
      <c r="H83" s="4"/>
      <c r="I83" s="4"/>
      <c r="J83" s="4"/>
      <c r="K83" s="4"/>
      <c r="L83" s="4"/>
      <c r="M83" s="4"/>
      <c r="N83" s="4"/>
      <c r="O83" s="4"/>
      <c r="P83" s="4"/>
      <c r="Q83" s="4"/>
      <c r="R83" s="4"/>
      <c r="S83" s="4"/>
      <c r="T83" s="5"/>
      <c r="U83" s="5"/>
      <c r="V83" s="5"/>
    </row>
    <row r="84" spans="1:22" x14ac:dyDescent="0.2">
      <c r="A84" s="2"/>
      <c r="B84" s="4"/>
      <c r="C84" s="4"/>
      <c r="D84" s="4"/>
      <c r="E84" s="4"/>
      <c r="F84" s="4"/>
      <c r="G84" s="4"/>
      <c r="H84" s="4"/>
      <c r="I84" s="4"/>
      <c r="J84" s="4"/>
      <c r="K84" s="4"/>
      <c r="L84" s="4"/>
      <c r="M84" s="4"/>
      <c r="N84" s="4"/>
      <c r="O84" s="4"/>
      <c r="P84" s="4"/>
      <c r="Q84" s="4"/>
      <c r="R84" s="4"/>
      <c r="S84" s="4"/>
      <c r="T84" s="5"/>
      <c r="U84" s="5"/>
      <c r="V84" s="5"/>
    </row>
    <row r="85" spans="1:22" x14ac:dyDescent="0.2">
      <c r="A85" s="2"/>
      <c r="B85" s="4"/>
      <c r="C85" s="4"/>
      <c r="D85" s="4"/>
      <c r="E85" s="4"/>
      <c r="F85" s="4"/>
      <c r="G85" s="4"/>
      <c r="H85" s="4"/>
      <c r="I85" s="4"/>
      <c r="J85" s="4"/>
      <c r="K85" s="4"/>
      <c r="L85" s="4"/>
      <c r="M85" s="4"/>
      <c r="N85" s="4"/>
      <c r="O85" s="4"/>
      <c r="P85" s="4"/>
      <c r="Q85" s="4"/>
      <c r="R85" s="4"/>
      <c r="S85" s="4"/>
      <c r="T85" s="5"/>
      <c r="U85" s="5"/>
      <c r="V85" s="5"/>
    </row>
    <row r="86" spans="1:22" x14ac:dyDescent="0.2">
      <c r="A86" s="2"/>
      <c r="B86" s="4"/>
      <c r="C86" s="4"/>
      <c r="D86" s="4"/>
      <c r="E86" s="4"/>
      <c r="F86" s="4"/>
      <c r="G86" s="4"/>
      <c r="H86" s="4"/>
      <c r="I86" s="4"/>
      <c r="J86" s="4"/>
      <c r="K86" s="4"/>
      <c r="L86" s="4"/>
      <c r="M86" s="4"/>
      <c r="N86" s="4"/>
      <c r="O86" s="4"/>
      <c r="P86" s="4"/>
      <c r="Q86" s="4"/>
      <c r="R86" s="4"/>
      <c r="S86" s="4"/>
      <c r="T86" s="5"/>
      <c r="U86" s="5"/>
      <c r="V86" s="5"/>
    </row>
    <row r="87" spans="1:22" x14ac:dyDescent="0.2">
      <c r="A87" s="2"/>
      <c r="B87" s="4"/>
      <c r="C87" s="4"/>
      <c r="D87" s="4"/>
      <c r="E87" s="4"/>
      <c r="F87" s="4"/>
      <c r="G87" s="4"/>
      <c r="H87" s="4"/>
      <c r="I87" s="4"/>
      <c r="J87" s="4"/>
      <c r="K87" s="4"/>
      <c r="L87" s="4"/>
      <c r="M87" s="4"/>
      <c r="N87" s="4"/>
      <c r="O87" s="4"/>
      <c r="P87" s="4"/>
      <c r="Q87" s="4"/>
      <c r="R87" s="4"/>
      <c r="S87" s="4"/>
      <c r="T87" s="5"/>
      <c r="U87" s="5"/>
      <c r="V87" s="5"/>
    </row>
    <row r="88" spans="1:22" x14ac:dyDescent="0.2">
      <c r="A88" s="2"/>
      <c r="B88" s="4"/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5"/>
      <c r="U88" s="5"/>
      <c r="V88" s="5"/>
    </row>
    <row r="89" spans="1:22" x14ac:dyDescent="0.2">
      <c r="A89" s="2"/>
      <c r="B89" s="4"/>
      <c r="C89" s="4"/>
      <c r="D89" s="4"/>
      <c r="E89" s="4"/>
      <c r="F89" s="4"/>
      <c r="G89" s="4"/>
      <c r="H89" s="4"/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  <c r="T89" s="5"/>
      <c r="U89" s="5"/>
      <c r="V89" s="5"/>
    </row>
    <row r="90" spans="1:22" x14ac:dyDescent="0.2">
      <c r="A90" s="2"/>
      <c r="B90" s="4"/>
      <c r="C90" s="4"/>
      <c r="D90" s="4"/>
      <c r="E90" s="4"/>
      <c r="F90" s="4"/>
      <c r="G90" s="4"/>
      <c r="H90" s="4"/>
      <c r="I90" s="4"/>
      <c r="J90" s="4"/>
      <c r="K90" s="4"/>
      <c r="L90" s="4"/>
      <c r="M90" s="4"/>
      <c r="N90" s="4"/>
      <c r="O90" s="4"/>
      <c r="P90" s="4"/>
      <c r="Q90" s="4"/>
      <c r="R90" s="4"/>
      <c r="S90" s="4"/>
      <c r="T90" s="5"/>
      <c r="U90" s="5"/>
      <c r="V90" s="5"/>
    </row>
    <row r="91" spans="1:22" x14ac:dyDescent="0.2">
      <c r="A91" s="2"/>
      <c r="B91" s="4"/>
      <c r="C91" s="4"/>
      <c r="D91" s="4"/>
      <c r="E91" s="4"/>
      <c r="F91" s="4"/>
      <c r="G91" s="4"/>
      <c r="H91" s="4"/>
      <c r="I91" s="4"/>
      <c r="J91" s="4"/>
      <c r="K91" s="4"/>
      <c r="L91" s="4"/>
      <c r="M91" s="4"/>
      <c r="N91" s="4"/>
      <c r="O91" s="4"/>
      <c r="P91" s="4"/>
      <c r="Q91" s="4"/>
      <c r="R91" s="4"/>
      <c r="S91" s="4"/>
      <c r="T91" s="5"/>
      <c r="U91" s="5"/>
      <c r="V91" s="5"/>
    </row>
    <row r="92" spans="1:22" x14ac:dyDescent="0.2">
      <c r="A92" s="6"/>
      <c r="B92" s="4"/>
      <c r="C92" s="4"/>
      <c r="D92" s="4"/>
      <c r="E92" s="4"/>
      <c r="F92" s="4"/>
      <c r="G92" s="4"/>
      <c r="H92" s="4"/>
      <c r="I92" s="4"/>
      <c r="J92" s="4"/>
      <c r="K92" s="4"/>
      <c r="L92" s="4"/>
      <c r="M92" s="4"/>
      <c r="N92" s="4"/>
      <c r="O92" s="4"/>
      <c r="P92" s="4"/>
      <c r="Q92" s="4"/>
      <c r="R92" s="4"/>
      <c r="S92" s="4"/>
      <c r="T92" s="5"/>
      <c r="U92" s="5"/>
      <c r="V92" s="5"/>
    </row>
    <row r="93" spans="1:22" x14ac:dyDescent="0.2">
      <c r="A93" s="6"/>
      <c r="B93" s="4"/>
      <c r="C93" s="4"/>
      <c r="D93" s="4"/>
      <c r="E93" s="4"/>
      <c r="F93" s="4"/>
      <c r="G93" s="4"/>
      <c r="H93" s="4"/>
      <c r="I93" s="4"/>
      <c r="J93" s="4"/>
      <c r="K93" s="4"/>
      <c r="L93" s="4"/>
      <c r="M93" s="4"/>
      <c r="N93" s="4"/>
      <c r="O93" s="4"/>
      <c r="P93" s="4"/>
      <c r="Q93" s="4"/>
      <c r="R93" s="4"/>
      <c r="S93" s="4"/>
      <c r="T93" s="5"/>
      <c r="U93" s="5"/>
      <c r="V93" s="5"/>
    </row>
    <row r="94" spans="1:22" x14ac:dyDescent="0.2">
      <c r="A94" s="6"/>
      <c r="B94" s="4"/>
      <c r="C94" s="4"/>
      <c r="D94" s="4"/>
      <c r="E94" s="4"/>
      <c r="F94" s="4"/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5"/>
      <c r="U94" s="5"/>
      <c r="V94" s="5"/>
    </row>
    <row r="95" spans="1:22" x14ac:dyDescent="0.2">
      <c r="A95" s="6"/>
      <c r="B95" s="4"/>
      <c r="C95" s="4"/>
      <c r="D95" s="4"/>
      <c r="E95" s="4"/>
      <c r="F95" s="4"/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5"/>
      <c r="U95" s="5"/>
      <c r="V95" s="5"/>
    </row>
    <row r="96" spans="1:22" x14ac:dyDescent="0.2">
      <c r="A96" s="6"/>
      <c r="B96" s="4"/>
      <c r="C96" s="4"/>
      <c r="D96" s="4"/>
      <c r="E96" s="4"/>
      <c r="F96" s="4"/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5"/>
      <c r="U96" s="5"/>
      <c r="V96" s="5"/>
    </row>
    <row r="97" spans="1:22" x14ac:dyDescent="0.2">
      <c r="A97" s="6"/>
      <c r="B97" s="4"/>
      <c r="C97" s="4"/>
      <c r="D97" s="4"/>
      <c r="E97" s="4"/>
      <c r="F97" s="4"/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5"/>
      <c r="U97" s="5"/>
      <c r="V97" s="5"/>
    </row>
    <row r="98" spans="1:22" x14ac:dyDescent="0.2">
      <c r="A98" s="6"/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5"/>
      <c r="U98" s="5"/>
      <c r="V98" s="5"/>
    </row>
    <row r="99" spans="1:22" x14ac:dyDescent="0.2">
      <c r="A99" s="6"/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5"/>
      <c r="U99" s="5"/>
      <c r="V99" s="5"/>
    </row>
    <row r="100" spans="1:22" x14ac:dyDescent="0.2">
      <c r="A100" s="6"/>
      <c r="B100" s="4"/>
      <c r="C100" s="4"/>
      <c r="D100" s="4"/>
      <c r="E100" s="4"/>
      <c r="F100" s="4"/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5"/>
      <c r="U100" s="5"/>
      <c r="V100" s="5"/>
    </row>
    <row r="101" spans="1:22" x14ac:dyDescent="0.2">
      <c r="A101" s="6"/>
      <c r="B101" s="4"/>
      <c r="C101" s="4"/>
      <c r="D101" s="4"/>
      <c r="E101" s="4"/>
      <c r="F101" s="4"/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5"/>
      <c r="U101" s="5"/>
      <c r="V101" s="5"/>
    </row>
    <row r="102" spans="1:22" x14ac:dyDescent="0.2">
      <c r="A102" s="2"/>
      <c r="B102" s="4"/>
      <c r="C102" s="4"/>
      <c r="D102" s="4"/>
      <c r="E102" s="4"/>
      <c r="F102" s="4"/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5"/>
      <c r="U102" s="5"/>
      <c r="V102" s="5"/>
    </row>
    <row r="103" spans="1:22" x14ac:dyDescent="0.2">
      <c r="A103" s="2"/>
      <c r="B103" s="4"/>
      <c r="C103" s="4"/>
      <c r="D103" s="4"/>
      <c r="E103" s="4"/>
      <c r="F103" s="4"/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5"/>
      <c r="U103" s="5"/>
      <c r="V103" s="5"/>
    </row>
    <row r="104" spans="1:22" x14ac:dyDescent="0.2">
      <c r="A104" s="6"/>
      <c r="B104" s="4"/>
      <c r="C104" s="4"/>
      <c r="D104" s="4"/>
      <c r="E104" s="4"/>
      <c r="F104" s="4"/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5"/>
      <c r="U104" s="5"/>
      <c r="V104" s="5"/>
    </row>
    <row r="105" spans="1:22" x14ac:dyDescent="0.2">
      <c r="A105" s="6"/>
      <c r="B105" s="4"/>
      <c r="C105" s="4"/>
      <c r="D105" s="4"/>
      <c r="E105" s="4"/>
      <c r="F105" s="4"/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5"/>
      <c r="U105" s="5"/>
      <c r="V105" s="5"/>
    </row>
    <row r="106" spans="1:22" x14ac:dyDescent="0.2">
      <c r="A106" s="6"/>
      <c r="B106" s="4"/>
      <c r="C106" s="4"/>
      <c r="D106" s="4"/>
      <c r="E106" s="4"/>
      <c r="F106" s="4"/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5"/>
      <c r="U106" s="5"/>
      <c r="V106" s="5"/>
    </row>
    <row r="107" spans="1:22" x14ac:dyDescent="0.2">
      <c r="A107" s="6"/>
      <c r="B107" s="4"/>
      <c r="C107" s="4"/>
      <c r="D107" s="4"/>
      <c r="E107" s="4"/>
      <c r="F107" s="4"/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5"/>
      <c r="U107" s="5"/>
      <c r="V107" s="5"/>
    </row>
    <row r="108" spans="1:22" x14ac:dyDescent="0.2">
      <c r="A108" s="6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5"/>
      <c r="U108" s="5"/>
      <c r="V108" s="5"/>
    </row>
    <row r="109" spans="1:22" x14ac:dyDescent="0.2">
      <c r="A109" s="6"/>
      <c r="B109" s="4"/>
      <c r="C109" s="4"/>
      <c r="D109" s="4"/>
      <c r="E109" s="4"/>
      <c r="F109" s="4"/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5"/>
      <c r="U109" s="5"/>
      <c r="V109" s="5"/>
    </row>
    <row r="110" spans="1:22" x14ac:dyDescent="0.2">
      <c r="A110" s="6"/>
      <c r="B110" s="4"/>
      <c r="C110" s="4"/>
      <c r="D110" s="4"/>
      <c r="E110" s="4"/>
      <c r="F110" s="4"/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5"/>
      <c r="U110" s="5"/>
      <c r="V110" s="5"/>
    </row>
    <row r="111" spans="1:22" x14ac:dyDescent="0.2">
      <c r="A111" s="6"/>
      <c r="B111" s="4"/>
      <c r="C111" s="4"/>
      <c r="D111" s="4"/>
      <c r="E111" s="4"/>
      <c r="F111" s="4"/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5"/>
      <c r="U111" s="5"/>
      <c r="V111" s="5"/>
    </row>
    <row r="112" spans="1:22" x14ac:dyDescent="0.2">
      <c r="A112" s="6"/>
      <c r="B112" s="4"/>
      <c r="C112" s="4"/>
      <c r="D112" s="4"/>
      <c r="E112" s="4"/>
      <c r="F112" s="4"/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5"/>
      <c r="U112" s="5"/>
      <c r="V112" s="5"/>
    </row>
    <row r="113" spans="1:22" x14ac:dyDescent="0.2">
      <c r="A113" s="6"/>
      <c r="B113" s="4"/>
      <c r="C113" s="4"/>
      <c r="D113" s="4"/>
      <c r="E113" s="4"/>
      <c r="F113" s="4"/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5"/>
      <c r="U113" s="5"/>
      <c r="V113" s="5"/>
    </row>
    <row r="114" spans="1:22" x14ac:dyDescent="0.2">
      <c r="A114" s="6"/>
      <c r="B114" s="4"/>
      <c r="C114" s="4"/>
      <c r="D114" s="4"/>
      <c r="E114" s="4"/>
      <c r="F114" s="4"/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5"/>
      <c r="U114" s="5"/>
      <c r="V114" s="5"/>
    </row>
    <row r="115" spans="1:22" x14ac:dyDescent="0.2">
      <c r="A115" s="6"/>
      <c r="B115" s="4"/>
      <c r="C115" s="4"/>
      <c r="D115" s="4"/>
      <c r="E115" s="4"/>
      <c r="F115" s="4"/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5"/>
      <c r="U115" s="5"/>
      <c r="V115" s="5"/>
    </row>
    <row r="116" spans="1:22" x14ac:dyDescent="0.2">
      <c r="A116" s="6"/>
      <c r="B116" s="4"/>
      <c r="C116" s="4"/>
      <c r="D116" s="4"/>
      <c r="E116" s="4"/>
      <c r="F116" s="4"/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5"/>
      <c r="U116" s="5"/>
      <c r="V116" s="5"/>
    </row>
    <row r="117" spans="1:22" x14ac:dyDescent="0.2">
      <c r="A117" s="2"/>
      <c r="B117" s="4"/>
      <c r="C117" s="4"/>
      <c r="D117" s="4"/>
      <c r="E117" s="4"/>
      <c r="F117" s="4"/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5"/>
      <c r="U117" s="5"/>
      <c r="V117" s="5"/>
    </row>
    <row r="118" spans="1:22" x14ac:dyDescent="0.2">
      <c r="A118" s="2"/>
      <c r="B118" s="4"/>
      <c r="C118" s="4"/>
      <c r="D118" s="4"/>
      <c r="E118" s="4"/>
      <c r="F118" s="4"/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5"/>
      <c r="U118" s="5"/>
      <c r="V118" s="5"/>
    </row>
    <row r="119" spans="1:22" x14ac:dyDescent="0.2">
      <c r="A119" s="2"/>
      <c r="B119" s="4"/>
      <c r="C119" s="4"/>
      <c r="D119" s="4"/>
      <c r="E119" s="4"/>
      <c r="F119" s="4"/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5"/>
      <c r="U119" s="5"/>
      <c r="V119" s="5"/>
    </row>
    <row r="120" spans="1:22" x14ac:dyDescent="0.2">
      <c r="A120" s="2"/>
      <c r="B120" s="4"/>
      <c r="C120" s="4"/>
      <c r="D120" s="4"/>
      <c r="E120" s="4"/>
      <c r="F120" s="4"/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5"/>
      <c r="U120" s="5"/>
      <c r="V120" s="5"/>
    </row>
    <row r="121" spans="1:22" x14ac:dyDescent="0.2">
      <c r="A121" s="2"/>
      <c r="B121" s="4"/>
      <c r="C121" s="4"/>
      <c r="D121" s="4"/>
      <c r="E121" s="4"/>
      <c r="F121" s="4"/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5"/>
      <c r="U121" s="5"/>
      <c r="V121" s="5"/>
    </row>
    <row r="122" spans="1:22" x14ac:dyDescent="0.2">
      <c r="A122" s="2"/>
      <c r="B122" s="4"/>
      <c r="C122" s="4"/>
      <c r="D122" s="4"/>
      <c r="E122" s="4"/>
      <c r="F122" s="4"/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5"/>
      <c r="U122" s="5"/>
      <c r="V122" s="5"/>
    </row>
    <row r="123" spans="1:22" x14ac:dyDescent="0.2">
      <c r="A123" s="2"/>
      <c r="B123" s="4"/>
      <c r="C123" s="4"/>
      <c r="D123" s="4"/>
      <c r="E123" s="4"/>
      <c r="F123" s="4"/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5"/>
      <c r="U123" s="5"/>
      <c r="V123" s="5"/>
    </row>
    <row r="124" spans="1:22" x14ac:dyDescent="0.2">
      <c r="A124" s="2"/>
      <c r="B124" s="4"/>
      <c r="C124" s="4"/>
      <c r="D124" s="4"/>
      <c r="E124" s="4"/>
      <c r="F124" s="4"/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5"/>
      <c r="U124" s="5"/>
      <c r="V124" s="5"/>
    </row>
    <row r="125" spans="1:22" x14ac:dyDescent="0.2">
      <c r="A125" s="2"/>
      <c r="B125" s="4"/>
      <c r="C125" s="4"/>
      <c r="D125" s="4"/>
      <c r="E125" s="4"/>
      <c r="F125" s="4"/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5"/>
      <c r="U125" s="5"/>
      <c r="V125" s="5"/>
    </row>
    <row r="126" spans="1:22" x14ac:dyDescent="0.2">
      <c r="A126" s="2"/>
      <c r="B126" s="4"/>
      <c r="C126" s="4"/>
      <c r="D126" s="4"/>
      <c r="E126" s="4"/>
      <c r="F126" s="4"/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5"/>
      <c r="U126" s="5"/>
      <c r="V126" s="5"/>
    </row>
    <row r="127" spans="1:22" x14ac:dyDescent="0.2">
      <c r="A127" s="2"/>
      <c r="B127" s="4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5"/>
      <c r="U127" s="5"/>
      <c r="V127" s="5"/>
    </row>
    <row r="128" spans="1:22" x14ac:dyDescent="0.2">
      <c r="A128" s="2"/>
      <c r="B128" s="4"/>
      <c r="C128" s="4"/>
      <c r="D128" s="4"/>
      <c r="E128" s="4"/>
      <c r="F128" s="4"/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5"/>
      <c r="U128" s="5"/>
      <c r="V128" s="5"/>
    </row>
    <row r="129" spans="1:22" x14ac:dyDescent="0.2">
      <c r="A129" s="2"/>
      <c r="B129" s="4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5"/>
      <c r="U129" s="5"/>
      <c r="V129" s="5"/>
    </row>
    <row r="130" spans="1:22" x14ac:dyDescent="0.2">
      <c r="A130" s="2"/>
      <c r="B130" s="4"/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5"/>
      <c r="U130" s="5"/>
      <c r="V130" s="5"/>
    </row>
    <row r="131" spans="1:22" x14ac:dyDescent="0.2">
      <c r="A131" s="2"/>
      <c r="B131" s="4"/>
      <c r="C131" s="4"/>
      <c r="D131" s="4"/>
      <c r="E131" s="4"/>
      <c r="F131" s="4"/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5"/>
      <c r="U131" s="5"/>
      <c r="V131" s="5"/>
    </row>
    <row r="132" spans="1:22" x14ac:dyDescent="0.2">
      <c r="A132" s="2"/>
      <c r="B132" s="4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5"/>
      <c r="U132" s="5"/>
      <c r="V132" s="5"/>
    </row>
    <row r="133" spans="1:22" x14ac:dyDescent="0.2">
      <c r="A133" s="2"/>
      <c r="B133" s="4"/>
      <c r="C133" s="4"/>
      <c r="D133" s="4"/>
      <c r="E133" s="4"/>
      <c r="F133" s="4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5"/>
    </row>
    <row r="134" spans="1:22" x14ac:dyDescent="0.2">
      <c r="A134" s="2"/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8"/>
    </row>
    <row r="135" spans="1:22" x14ac:dyDescent="0.2">
      <c r="A135" s="2"/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8"/>
    </row>
    <row r="136" spans="1:22" x14ac:dyDescent="0.2">
      <c r="A136" s="2"/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8"/>
    </row>
    <row r="137" spans="1:22" x14ac:dyDescent="0.2">
      <c r="A137" s="6"/>
      <c r="B137" s="4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5"/>
      <c r="U137" s="5"/>
      <c r="V137" s="8"/>
    </row>
    <row r="138" spans="1:22" x14ac:dyDescent="0.2">
      <c r="A138" s="6"/>
      <c r="B138" s="4"/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5"/>
      <c r="U138" s="5"/>
      <c r="V138" s="8"/>
    </row>
    <row r="139" spans="1:22" x14ac:dyDescent="0.2">
      <c r="A139" s="6"/>
      <c r="B139" s="4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5"/>
      <c r="U139" s="5"/>
      <c r="V139" s="8"/>
    </row>
    <row r="140" spans="1:22" x14ac:dyDescent="0.2">
      <c r="A140" s="6"/>
      <c r="B140" s="4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5"/>
      <c r="U140" s="5"/>
      <c r="V140" s="8"/>
    </row>
    <row r="141" spans="1:22" x14ac:dyDescent="0.2">
      <c r="A141" s="6"/>
      <c r="B141" s="4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5"/>
      <c r="U141" s="5"/>
      <c r="V141" s="8"/>
    </row>
    <row r="142" spans="1:22" x14ac:dyDescent="0.2">
      <c r="A142" s="2"/>
      <c r="B142" s="4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5"/>
      <c r="U142" s="5"/>
      <c r="V142" s="8"/>
    </row>
    <row r="143" spans="1:22" x14ac:dyDescent="0.2">
      <c r="A143" s="2"/>
      <c r="B143" s="4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5"/>
      <c r="U143" s="5"/>
      <c r="V143" s="8"/>
    </row>
    <row r="144" spans="1:22" x14ac:dyDescent="0.2">
      <c r="A144" s="2"/>
      <c r="B144" s="4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5"/>
      <c r="U144" s="5"/>
      <c r="V144" s="8"/>
    </row>
    <row r="145" spans="1:22" x14ac:dyDescent="0.2">
      <c r="A145" s="2"/>
      <c r="B145" s="4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5"/>
      <c r="U145" s="5"/>
      <c r="V145" s="8"/>
    </row>
    <row r="146" spans="1:22" x14ac:dyDescent="0.2">
      <c r="A146" s="2"/>
      <c r="B146" s="4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5"/>
      <c r="U146" s="5"/>
      <c r="V146" s="8"/>
    </row>
    <row r="172" spans="1:3" x14ac:dyDescent="0.2">
      <c r="A172" t="e" cm="1">
        <f t="array" aca="1" ref="A172" ca="1">INDIRECT("'" &amp; E1 &amp; "'!$A$2:$A$66")</f>
        <v>#REF!</v>
      </c>
      <c r="B172" t="e" cm="1">
        <f t="array" aca="1" ref="B172" ca="1">INDIRECT("'" &amp; E1 &amp; "'!$B$2:$B$66")</f>
        <v>#REF!</v>
      </c>
      <c r="C172" t="e" cm="1">
        <f t="array" aca="1" ref="C172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28416F-B3B8-E645-BE93-E90D2EC14C77}">
  <sheetPr codeName="Sheet66"/>
  <dimension ref="A1:V172"/>
  <sheetViews>
    <sheetView workbookViewId="0">
      <pane ySplit="2" topLeftCell="A3" activePane="bottomLeft" state="frozen"/>
      <selection activeCell="N24" sqref="N24"/>
      <selection pane="bottomLeft" activeCell="N24" sqref="N24"/>
    </sheetView>
  </sheetViews>
  <sheetFormatPr baseColWidth="10" defaultRowHeight="16" x14ac:dyDescent="0.2"/>
  <cols>
    <col min="1" max="1" width="21.1640625" customWidth="1"/>
    <col min="4" max="4" width="15.33203125" customWidth="1"/>
    <col min="5" max="5" width="16.5" customWidth="1"/>
    <col min="6" max="6" width="21.5" customWidth="1"/>
    <col min="10" max="10" width="18.33203125" customWidth="1"/>
    <col min="11" max="11" width="16.6640625" customWidth="1"/>
    <col min="18" max="18" width="13" customWidth="1"/>
    <col min="19" max="19" width="16.1640625" customWidth="1"/>
  </cols>
  <sheetData>
    <row r="1" spans="1:22" x14ac:dyDescent="0.2">
      <c r="B1" s="72" t="s">
        <v>5</v>
      </c>
      <c r="C1" s="72"/>
      <c r="D1" s="72"/>
      <c r="E1" s="72"/>
      <c r="F1" s="72"/>
      <c r="G1" s="73" t="s">
        <v>6</v>
      </c>
      <c r="H1" s="73"/>
      <c r="I1" s="73"/>
      <c r="J1" s="73"/>
      <c r="K1" s="73"/>
      <c r="L1" s="74" t="s">
        <v>15</v>
      </c>
      <c r="M1" s="74"/>
      <c r="N1" s="74"/>
      <c r="O1" s="74"/>
      <c r="P1" s="74"/>
      <c r="Q1" s="74"/>
      <c r="R1" s="74"/>
      <c r="S1" s="74"/>
      <c r="T1" s="74"/>
      <c r="U1" s="74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235</v>
      </c>
      <c r="O2" s="1" t="s">
        <v>236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257</v>
      </c>
      <c r="U2" s="1" t="s">
        <v>258</v>
      </c>
      <c r="V2" s="1" t="s">
        <v>237</v>
      </c>
    </row>
    <row r="3" spans="1:22" x14ac:dyDescent="0.2">
      <c r="A3" s="16" t="s">
        <v>294</v>
      </c>
      <c r="B3" s="4">
        <v>22900</v>
      </c>
      <c r="C3" s="4">
        <v>290300</v>
      </c>
      <c r="D3" s="4">
        <v>-267400</v>
      </c>
      <c r="E3" s="4">
        <v>-17193140000</v>
      </c>
      <c r="F3" s="4">
        <f t="shared" ref="F3:F63" si="0">E3+F4</f>
        <v>204055601471</v>
      </c>
      <c r="K3" s="4">
        <f t="shared" ref="K3:K25" si="1">K4+J3</f>
        <v>124974230000</v>
      </c>
      <c r="L3" s="4">
        <v>249</v>
      </c>
      <c r="M3" s="4">
        <v>899</v>
      </c>
      <c r="N3" s="4">
        <v>18</v>
      </c>
      <c r="O3" s="4">
        <v>30</v>
      </c>
      <c r="P3" s="4">
        <v>123200</v>
      </c>
      <c r="Q3" s="4">
        <v>432800</v>
      </c>
      <c r="R3" s="5">
        <v>3.2000000000000002E-3</v>
      </c>
      <c r="S3" s="4">
        <v>556000</v>
      </c>
      <c r="T3" s="4">
        <f t="shared" ref="T3:T70" si="2">AVERAGE(S4,S13)</f>
        <v>566453.5</v>
      </c>
      <c r="U3" s="4">
        <f t="shared" ref="U3:U72" si="3">MIN(S4:S8)</f>
        <v>277353</v>
      </c>
      <c r="V3" s="5">
        <v>1.6899999999999998E-2</v>
      </c>
    </row>
    <row r="4" spans="1:22" x14ac:dyDescent="0.2">
      <c r="A4" s="16" t="s">
        <v>293</v>
      </c>
      <c r="B4" s="4">
        <v>78700</v>
      </c>
      <c r="C4" s="4">
        <v>166100</v>
      </c>
      <c r="D4" s="4">
        <v>-87400</v>
      </c>
      <c r="E4" s="4">
        <v>-5607270000</v>
      </c>
      <c r="F4" s="4">
        <f t="shared" si="0"/>
        <v>221248741471</v>
      </c>
      <c r="G4" s="4">
        <v>0</v>
      </c>
      <c r="H4" s="4">
        <v>0</v>
      </c>
      <c r="I4" s="4">
        <v>0</v>
      </c>
      <c r="J4" s="4">
        <v>-32040000</v>
      </c>
      <c r="K4" s="4">
        <f t="shared" si="1"/>
        <v>124974230000</v>
      </c>
      <c r="L4" s="4">
        <v>225</v>
      </c>
      <c r="M4" s="4">
        <v>341</v>
      </c>
      <c r="N4" s="4">
        <v>14</v>
      </c>
      <c r="O4" s="4">
        <v>20</v>
      </c>
      <c r="P4" s="4">
        <v>122500</v>
      </c>
      <c r="Q4" s="4">
        <v>165100</v>
      </c>
      <c r="R4" s="5">
        <v>3.2000000000000002E-3</v>
      </c>
      <c r="S4" s="4">
        <v>331800</v>
      </c>
      <c r="T4" s="4">
        <f t="shared" si="2"/>
        <v>572362</v>
      </c>
      <c r="U4" s="4">
        <f t="shared" si="3"/>
        <v>273905</v>
      </c>
      <c r="V4" s="5">
        <v>1.54E-2</v>
      </c>
    </row>
    <row r="5" spans="1:22" x14ac:dyDescent="0.2">
      <c r="A5" s="16" t="s">
        <v>292</v>
      </c>
      <c r="B5" s="4">
        <v>122900</v>
      </c>
      <c r="C5" s="4">
        <v>149500</v>
      </c>
      <c r="D5" s="4">
        <v>-26600</v>
      </c>
      <c r="E5" s="4">
        <v>-1710180000</v>
      </c>
      <c r="F5" s="4">
        <f t="shared" si="0"/>
        <v>226856011471</v>
      </c>
      <c r="G5" s="4">
        <v>0</v>
      </c>
      <c r="H5" s="4">
        <v>0</v>
      </c>
      <c r="I5" s="4">
        <v>0</v>
      </c>
      <c r="J5" s="4">
        <v>-142560000</v>
      </c>
      <c r="K5" s="4">
        <f t="shared" si="1"/>
        <v>125006270000</v>
      </c>
      <c r="L5" s="4">
        <v>284</v>
      </c>
      <c r="M5" s="4">
        <v>244</v>
      </c>
      <c r="N5" s="4">
        <v>8</v>
      </c>
      <c r="O5" s="4">
        <v>22</v>
      </c>
      <c r="P5" s="4">
        <v>123600</v>
      </c>
      <c r="Q5" s="4">
        <v>154900</v>
      </c>
      <c r="R5" s="5">
        <v>-1.5E-3</v>
      </c>
      <c r="S5" s="4">
        <v>282656</v>
      </c>
      <c r="T5" s="4">
        <f t="shared" si="2"/>
        <v>625329.5</v>
      </c>
      <c r="U5" s="4">
        <f t="shared" si="3"/>
        <v>273905</v>
      </c>
      <c r="V5" s="5">
        <v>2.4399999999999998E-2</v>
      </c>
    </row>
    <row r="6" spans="1:22" x14ac:dyDescent="0.2">
      <c r="A6" s="16" t="s">
        <v>291</v>
      </c>
      <c r="B6" s="4">
        <v>6500</v>
      </c>
      <c r="C6" s="4">
        <v>50000</v>
      </c>
      <c r="D6" s="4">
        <v>-43500</v>
      </c>
      <c r="E6" s="4">
        <v>-2783160000</v>
      </c>
      <c r="F6" s="4">
        <f t="shared" si="0"/>
        <v>228566191471</v>
      </c>
      <c r="K6" s="4">
        <f t="shared" si="1"/>
        <v>125148830000</v>
      </c>
      <c r="L6" s="4">
        <v>264</v>
      </c>
      <c r="M6" s="4">
        <v>325</v>
      </c>
      <c r="N6" s="4">
        <v>18</v>
      </c>
      <c r="O6" s="4">
        <v>15</v>
      </c>
      <c r="P6" s="4">
        <v>126500</v>
      </c>
      <c r="Q6" s="4">
        <v>150500</v>
      </c>
      <c r="R6" s="5">
        <v>7.9000000000000008E-3</v>
      </c>
      <c r="S6" s="4">
        <v>277353</v>
      </c>
      <c r="T6" s="4">
        <f t="shared" si="2"/>
        <v>469696.5</v>
      </c>
      <c r="U6" s="4">
        <f t="shared" si="3"/>
        <v>273905</v>
      </c>
      <c r="V6" s="5">
        <v>1.24E-2</v>
      </c>
    </row>
    <row r="7" spans="1:22" x14ac:dyDescent="0.2">
      <c r="A7" s="16" t="s">
        <v>288</v>
      </c>
      <c r="B7" s="4">
        <v>2000</v>
      </c>
      <c r="C7" s="4">
        <v>52900</v>
      </c>
      <c r="D7" s="4">
        <v>-50900</v>
      </c>
      <c r="E7" s="4">
        <v>-3282620000</v>
      </c>
      <c r="F7" s="4">
        <f t="shared" si="0"/>
        <v>231349351471</v>
      </c>
      <c r="K7" s="4">
        <f t="shared" si="1"/>
        <v>125148830000</v>
      </c>
      <c r="L7" s="4">
        <v>154</v>
      </c>
      <c r="M7" s="4">
        <v>395</v>
      </c>
      <c r="N7" s="4">
        <v>12</v>
      </c>
      <c r="O7" s="4">
        <v>20</v>
      </c>
      <c r="P7" s="4">
        <v>68800</v>
      </c>
      <c r="Q7" s="4">
        <v>216000</v>
      </c>
      <c r="R7" s="5">
        <v>-2.1400000000000002E-2</v>
      </c>
      <c r="S7" s="4">
        <v>285584</v>
      </c>
      <c r="T7" s="4">
        <f t="shared" si="2"/>
        <v>580832</v>
      </c>
      <c r="U7" s="4">
        <f t="shared" si="3"/>
        <v>273905</v>
      </c>
      <c r="V7" s="5">
        <v>2.8900000000000002E-2</v>
      </c>
    </row>
    <row r="8" spans="1:22" x14ac:dyDescent="0.2">
      <c r="A8" s="16" t="s">
        <v>287</v>
      </c>
      <c r="B8" s="4">
        <v>4800</v>
      </c>
      <c r="C8" s="4">
        <v>270200</v>
      </c>
      <c r="D8" s="4">
        <v>-265400</v>
      </c>
      <c r="E8" s="4">
        <v>-17348310000</v>
      </c>
      <c r="F8" s="4">
        <f t="shared" si="0"/>
        <v>234631971471</v>
      </c>
      <c r="G8" s="4">
        <v>0</v>
      </c>
      <c r="H8" s="4">
        <v>0</v>
      </c>
      <c r="I8" s="4">
        <v>0</v>
      </c>
      <c r="J8" s="4">
        <v>489670000</v>
      </c>
      <c r="K8" s="4">
        <f t="shared" si="1"/>
        <v>125148830000</v>
      </c>
      <c r="L8" s="4">
        <v>511</v>
      </c>
      <c r="M8" s="4">
        <v>439</v>
      </c>
      <c r="N8" s="4">
        <v>53</v>
      </c>
      <c r="O8" s="4">
        <v>58</v>
      </c>
      <c r="P8" s="4">
        <v>373000</v>
      </c>
      <c r="Q8" s="4">
        <v>394500</v>
      </c>
      <c r="R8" s="5">
        <v>1.09E-2</v>
      </c>
      <c r="S8" s="4">
        <v>776635</v>
      </c>
      <c r="T8" s="4">
        <f t="shared" si="2"/>
        <v>386733.5</v>
      </c>
      <c r="U8" s="4">
        <f t="shared" si="3"/>
        <v>273905</v>
      </c>
      <c r="V8" s="5">
        <v>2.8500000000000001E-2</v>
      </c>
    </row>
    <row r="9" spans="1:22" x14ac:dyDescent="0.2">
      <c r="A9" s="16" t="s">
        <v>286</v>
      </c>
      <c r="B9" s="4">
        <v>2360</v>
      </c>
      <c r="C9" s="4">
        <v>65200</v>
      </c>
      <c r="D9" s="4">
        <v>-62840</v>
      </c>
      <c r="E9" s="4">
        <v>-4054290000</v>
      </c>
      <c r="F9" s="4">
        <f t="shared" si="0"/>
        <v>251980281471</v>
      </c>
      <c r="G9" s="4">
        <v>7980</v>
      </c>
      <c r="H9" s="4">
        <v>400</v>
      </c>
      <c r="I9" s="4">
        <v>7580</v>
      </c>
      <c r="J9" s="4">
        <v>489670000</v>
      </c>
      <c r="K9" s="4">
        <f t="shared" si="1"/>
        <v>124659160000</v>
      </c>
      <c r="L9" s="4">
        <v>203</v>
      </c>
      <c r="M9" s="4">
        <v>342</v>
      </c>
      <c r="N9" s="4">
        <v>13</v>
      </c>
      <c r="O9" s="4">
        <v>21</v>
      </c>
      <c r="P9" s="4">
        <v>100700</v>
      </c>
      <c r="Q9" s="4">
        <v>155900</v>
      </c>
      <c r="R9" s="5">
        <v>-4.5999999999999999E-3</v>
      </c>
      <c r="S9" s="4">
        <v>273905</v>
      </c>
      <c r="T9" s="4">
        <f t="shared" si="2"/>
        <v>385423</v>
      </c>
      <c r="U9" s="4">
        <f t="shared" si="3"/>
        <v>360479</v>
      </c>
      <c r="V9" s="5">
        <v>1.3899999999999999E-2</v>
      </c>
    </row>
    <row r="10" spans="1:22" x14ac:dyDescent="0.2">
      <c r="A10" s="16" t="s">
        <v>281</v>
      </c>
      <c r="B10" s="4">
        <v>4000</v>
      </c>
      <c r="C10" s="4">
        <v>2400</v>
      </c>
      <c r="D10" s="4">
        <v>1600</v>
      </c>
      <c r="E10" s="4">
        <v>103180000</v>
      </c>
      <c r="F10" s="4">
        <f t="shared" si="0"/>
        <v>256034571471</v>
      </c>
      <c r="K10" s="4">
        <f t="shared" si="1"/>
        <v>124169490000</v>
      </c>
      <c r="L10" s="4">
        <v>335</v>
      </c>
      <c r="M10" s="4">
        <v>444</v>
      </c>
      <c r="N10" s="4">
        <v>17</v>
      </c>
      <c r="O10" s="4">
        <v>22</v>
      </c>
      <c r="P10" s="4">
        <v>147200</v>
      </c>
      <c r="Q10" s="4">
        <v>186800</v>
      </c>
      <c r="R10" s="5">
        <v>-1.66E-2</v>
      </c>
      <c r="S10" s="4">
        <v>360479</v>
      </c>
      <c r="T10" s="4">
        <f t="shared" si="2"/>
        <v>561062</v>
      </c>
      <c r="U10" s="4">
        <f t="shared" si="3"/>
        <v>436800</v>
      </c>
      <c r="V10" s="5">
        <v>3.32E-2</v>
      </c>
    </row>
    <row r="11" spans="1:22" x14ac:dyDescent="0.2">
      <c r="A11" s="16" t="s">
        <v>273</v>
      </c>
      <c r="B11" s="4">
        <v>182700</v>
      </c>
      <c r="C11" s="4">
        <v>77800</v>
      </c>
      <c r="D11" s="4">
        <v>104900</v>
      </c>
      <c r="E11" s="4">
        <v>6948210000</v>
      </c>
      <c r="F11" s="4">
        <f t="shared" si="0"/>
        <v>255931391471</v>
      </c>
      <c r="K11" s="4">
        <f t="shared" si="1"/>
        <v>124169490000</v>
      </c>
      <c r="L11" s="4">
        <v>205</v>
      </c>
      <c r="M11" s="4">
        <v>699</v>
      </c>
      <c r="N11" s="4">
        <v>5</v>
      </c>
      <c r="O11" s="4">
        <v>41</v>
      </c>
      <c r="P11" s="4">
        <v>74200</v>
      </c>
      <c r="Q11" s="4">
        <v>365200</v>
      </c>
      <c r="R11" s="5">
        <v>-1.1899999999999999E-2</v>
      </c>
      <c r="S11" s="4">
        <v>436800</v>
      </c>
      <c r="T11" s="4">
        <f t="shared" si="2"/>
        <v>761211.5</v>
      </c>
      <c r="U11" s="4">
        <f t="shared" si="3"/>
        <v>631923</v>
      </c>
      <c r="V11" s="5">
        <v>1.6500000000000001E-2</v>
      </c>
    </row>
    <row r="12" spans="1:22" x14ac:dyDescent="0.2">
      <c r="A12" s="16" t="s">
        <v>272</v>
      </c>
      <c r="B12" s="4">
        <v>359780</v>
      </c>
      <c r="C12" s="4">
        <v>157400</v>
      </c>
      <c r="D12" s="4">
        <v>202380</v>
      </c>
      <c r="E12" s="4">
        <v>13328630000</v>
      </c>
      <c r="F12" s="4">
        <f t="shared" si="0"/>
        <v>248983181471</v>
      </c>
      <c r="K12" s="4">
        <f t="shared" si="1"/>
        <v>124169490000</v>
      </c>
      <c r="L12" s="4">
        <v>442</v>
      </c>
      <c r="M12" s="4">
        <v>566</v>
      </c>
      <c r="N12" s="4">
        <v>51</v>
      </c>
      <c r="O12" s="4">
        <v>35</v>
      </c>
      <c r="P12" s="4">
        <v>362000</v>
      </c>
      <c r="Q12" s="4">
        <v>275600</v>
      </c>
      <c r="R12" s="5">
        <v>9.1000000000000004E-3</v>
      </c>
      <c r="S12" s="4">
        <v>631923</v>
      </c>
      <c r="T12" s="4">
        <f t="shared" si="2"/>
        <v>608555</v>
      </c>
      <c r="U12" s="4">
        <f t="shared" si="3"/>
        <v>385029</v>
      </c>
      <c r="V12" s="5">
        <v>2.2499999999999999E-2</v>
      </c>
    </row>
    <row r="13" spans="1:22" x14ac:dyDescent="0.2">
      <c r="A13" s="16" t="s">
        <v>248</v>
      </c>
      <c r="B13" s="4">
        <v>485900</v>
      </c>
      <c r="C13" s="4">
        <v>151180</v>
      </c>
      <c r="D13" s="4">
        <v>334720</v>
      </c>
      <c r="E13" s="4">
        <v>21607040000</v>
      </c>
      <c r="F13" s="4">
        <f t="shared" si="0"/>
        <v>235654551471</v>
      </c>
      <c r="K13" s="4">
        <f t="shared" si="1"/>
        <v>124169490000</v>
      </c>
      <c r="L13" s="4">
        <v>640</v>
      </c>
      <c r="M13" s="4">
        <v>472</v>
      </c>
      <c r="N13" s="4">
        <v>76</v>
      </c>
      <c r="O13" s="4">
        <v>42</v>
      </c>
      <c r="P13" s="4">
        <v>487200</v>
      </c>
      <c r="Q13" s="4">
        <v>244100</v>
      </c>
      <c r="R13" s="5">
        <v>4.0899999999999999E-2</v>
      </c>
      <c r="S13" s="4">
        <v>801107</v>
      </c>
      <c r="T13" s="4">
        <f t="shared" si="2"/>
        <v>744509</v>
      </c>
      <c r="U13" s="4">
        <f t="shared" si="3"/>
        <v>385029</v>
      </c>
      <c r="V13" s="5">
        <v>4.36E-2</v>
      </c>
    </row>
    <row r="14" spans="1:22" x14ac:dyDescent="0.2">
      <c r="A14" s="16" t="s">
        <v>240</v>
      </c>
      <c r="B14" s="4">
        <v>116440</v>
      </c>
      <c r="C14" s="4">
        <v>5700</v>
      </c>
      <c r="D14" s="4">
        <v>110740</v>
      </c>
      <c r="E14" s="4">
        <v>7072810000</v>
      </c>
      <c r="F14" s="4">
        <f t="shared" si="0"/>
        <v>214047511471</v>
      </c>
      <c r="K14" s="4">
        <f t="shared" si="1"/>
        <v>124169490000</v>
      </c>
      <c r="L14" s="4">
        <v>497</v>
      </c>
      <c r="M14" s="4">
        <v>754</v>
      </c>
      <c r="N14" s="4">
        <v>43</v>
      </c>
      <c r="O14" s="4">
        <v>66</v>
      </c>
      <c r="P14" s="4">
        <v>356500</v>
      </c>
      <c r="Q14" s="4">
        <v>490300</v>
      </c>
      <c r="R14" s="5">
        <v>1.2500000000000001E-2</v>
      </c>
      <c r="S14" s="4">
        <v>862068</v>
      </c>
      <c r="T14" s="4">
        <f t="shared" si="2"/>
        <v>660964</v>
      </c>
      <c r="U14" s="4">
        <f t="shared" si="3"/>
        <v>385029</v>
      </c>
      <c r="V14" s="5">
        <v>1.7100000000000001E-2</v>
      </c>
    </row>
    <row r="15" spans="1:22" x14ac:dyDescent="0.2">
      <c r="A15" s="16" t="s">
        <v>239</v>
      </c>
      <c r="B15" s="4">
        <v>731800</v>
      </c>
      <c r="C15" s="4">
        <v>194100</v>
      </c>
      <c r="D15" s="4">
        <v>537700</v>
      </c>
      <c r="E15" s="4">
        <v>40448100000</v>
      </c>
      <c r="F15" s="4">
        <f t="shared" si="0"/>
        <v>206974701471</v>
      </c>
      <c r="K15" s="4">
        <f t="shared" si="1"/>
        <v>124169490000</v>
      </c>
      <c r="L15" s="4">
        <v>631</v>
      </c>
      <c r="M15" s="4">
        <v>476</v>
      </c>
      <c r="N15" s="4">
        <v>78</v>
      </c>
      <c r="O15" s="4">
        <v>82</v>
      </c>
      <c r="P15" s="4">
        <v>528900</v>
      </c>
      <c r="Q15" s="4">
        <v>442800</v>
      </c>
      <c r="R15" s="5">
        <v>4.0000000000000001E-3</v>
      </c>
      <c r="S15" s="4">
        <v>973306</v>
      </c>
      <c r="T15" s="4">
        <f t="shared" si="2"/>
        <v>1064354.5</v>
      </c>
      <c r="U15" s="4">
        <f t="shared" si="3"/>
        <v>385029</v>
      </c>
      <c r="V15" s="5">
        <v>1.06E-2</v>
      </c>
    </row>
    <row r="16" spans="1:22" x14ac:dyDescent="0.2">
      <c r="A16" s="16" t="s">
        <v>238</v>
      </c>
      <c r="B16" s="4">
        <v>634500</v>
      </c>
      <c r="C16" s="4">
        <v>311400</v>
      </c>
      <c r="D16" s="4">
        <v>323100</v>
      </c>
      <c r="E16" s="4">
        <v>24225500000</v>
      </c>
      <c r="F16" s="4">
        <f t="shared" si="0"/>
        <v>166526601471</v>
      </c>
      <c r="K16" s="4">
        <f t="shared" si="1"/>
        <v>124169490000</v>
      </c>
      <c r="L16" s="4">
        <v>481</v>
      </c>
      <c r="M16" s="4">
        <v>386</v>
      </c>
      <c r="N16" s="4">
        <v>49</v>
      </c>
      <c r="O16" s="4">
        <v>53</v>
      </c>
      <c r="P16" s="4">
        <v>338200</v>
      </c>
      <c r="Q16" s="4">
        <v>290400</v>
      </c>
      <c r="R16" s="5">
        <v>1.0800000000000001E-2</v>
      </c>
      <c r="S16" s="4">
        <v>653809</v>
      </c>
      <c r="T16" s="4">
        <f t="shared" si="2"/>
        <v>675509</v>
      </c>
      <c r="U16" s="4">
        <f t="shared" si="3"/>
        <v>385029</v>
      </c>
      <c r="V16" s="5">
        <v>1.2E-2</v>
      </c>
    </row>
    <row r="17" spans="1:21" x14ac:dyDescent="0.2">
      <c r="A17" s="16" t="s">
        <v>234</v>
      </c>
      <c r="B17" s="4">
        <v>613600</v>
      </c>
      <c r="C17" s="4">
        <v>715400</v>
      </c>
      <c r="D17" s="4">
        <v>-101800</v>
      </c>
      <c r="E17" s="4">
        <v>-7578850000</v>
      </c>
      <c r="F17" s="4">
        <f t="shared" si="0"/>
        <v>142301101471</v>
      </c>
      <c r="G17" s="4">
        <v>100000</v>
      </c>
      <c r="H17" s="4">
        <v>27900</v>
      </c>
      <c r="I17" s="4">
        <v>72100</v>
      </c>
      <c r="J17" s="4">
        <v>5364990000</v>
      </c>
      <c r="K17" s="4">
        <f t="shared" si="1"/>
        <v>124169490000</v>
      </c>
      <c r="L17" s="4">
        <v>315</v>
      </c>
      <c r="M17" s="4">
        <v>272</v>
      </c>
      <c r="N17" s="4">
        <v>24</v>
      </c>
      <c r="O17" s="4">
        <v>25</v>
      </c>
      <c r="P17" s="4">
        <v>37100</v>
      </c>
      <c r="Q17" s="4">
        <v>18800</v>
      </c>
      <c r="R17" s="5">
        <v>0</v>
      </c>
      <c r="S17" s="4">
        <v>385029</v>
      </c>
      <c r="T17" s="4">
        <f t="shared" si="2"/>
        <v>715069.5</v>
      </c>
      <c r="U17" s="4">
        <f t="shared" si="3"/>
        <v>410367</v>
      </c>
    </row>
    <row r="18" spans="1:21" x14ac:dyDescent="0.2">
      <c r="A18" s="16" t="s">
        <v>233</v>
      </c>
      <c r="B18" s="4">
        <v>1051900</v>
      </c>
      <c r="C18" s="4">
        <v>62700</v>
      </c>
      <c r="D18" s="4">
        <v>989200</v>
      </c>
      <c r="E18" s="4">
        <v>72989660000</v>
      </c>
      <c r="F18" s="4">
        <f t="shared" si="0"/>
        <v>149879951471</v>
      </c>
      <c r="K18" s="4">
        <f t="shared" si="1"/>
        <v>118804500000</v>
      </c>
      <c r="L18" s="4"/>
      <c r="M18" s="4"/>
      <c r="N18" s="4"/>
      <c r="O18" s="4"/>
      <c r="P18" s="4">
        <v>239900</v>
      </c>
      <c r="Q18" s="4">
        <v>218700</v>
      </c>
      <c r="R18" s="5">
        <v>2.7000000000000001E-3</v>
      </c>
      <c r="S18" s="4">
        <v>499562</v>
      </c>
      <c r="T18" s="4">
        <f t="shared" si="2"/>
        <v>606062.5</v>
      </c>
      <c r="U18" s="4">
        <f t="shared" si="3"/>
        <v>410367</v>
      </c>
    </row>
    <row r="19" spans="1:21" x14ac:dyDescent="0.2">
      <c r="A19" s="16" t="s">
        <v>232</v>
      </c>
      <c r="B19" s="4">
        <v>2100</v>
      </c>
      <c r="C19" s="4">
        <v>100000</v>
      </c>
      <c r="D19" s="4">
        <v>-97900</v>
      </c>
      <c r="E19" s="4">
        <v>-7250650000</v>
      </c>
      <c r="F19" s="4">
        <f t="shared" si="0"/>
        <v>76890291471</v>
      </c>
      <c r="K19" s="4">
        <f t="shared" si="1"/>
        <v>118804500000</v>
      </c>
      <c r="L19" s="4"/>
      <c r="M19" s="4"/>
      <c r="N19" s="4"/>
      <c r="O19" s="4"/>
      <c r="P19" s="4">
        <v>125100</v>
      </c>
      <c r="Q19" s="4">
        <v>264900</v>
      </c>
      <c r="R19" s="5">
        <v>-1.2999999999999999E-3</v>
      </c>
      <c r="S19" s="4">
        <v>410367</v>
      </c>
      <c r="T19" s="4">
        <f t="shared" si="2"/>
        <v>806912.5</v>
      </c>
      <c r="U19" s="4">
        <f t="shared" si="3"/>
        <v>348622</v>
      </c>
    </row>
    <row r="20" spans="1:21" x14ac:dyDescent="0.2">
      <c r="A20" s="16" t="s">
        <v>231</v>
      </c>
      <c r="B20" s="4">
        <v>200300</v>
      </c>
      <c r="C20" s="4">
        <v>358300</v>
      </c>
      <c r="D20" s="4">
        <v>-158000</v>
      </c>
      <c r="E20" s="4">
        <v>-11682000000</v>
      </c>
      <c r="F20" s="4">
        <f t="shared" si="0"/>
        <v>84140941471</v>
      </c>
      <c r="G20" s="4">
        <v>1044000</v>
      </c>
      <c r="H20" s="4">
        <v>54600</v>
      </c>
      <c r="I20" s="4">
        <v>989400</v>
      </c>
      <c r="J20" s="4">
        <v>72735060000</v>
      </c>
      <c r="K20" s="4">
        <f t="shared" si="1"/>
        <v>118804500000</v>
      </c>
      <c r="L20" s="4"/>
      <c r="M20" s="4"/>
      <c r="N20" s="4"/>
      <c r="O20" s="4"/>
      <c r="P20" s="4">
        <v>226300</v>
      </c>
      <c r="Q20" s="4">
        <v>431700</v>
      </c>
      <c r="R20" s="5">
        <v>1.37E-2</v>
      </c>
      <c r="S20" s="4">
        <v>685324</v>
      </c>
      <c r="T20" s="4">
        <f t="shared" si="2"/>
        <v>686721.5</v>
      </c>
      <c r="U20" s="4">
        <f t="shared" si="3"/>
        <v>348622</v>
      </c>
    </row>
    <row r="21" spans="1:21" x14ac:dyDescent="0.2">
      <c r="A21" s="16" t="s">
        <v>230</v>
      </c>
      <c r="B21" s="4">
        <v>276200</v>
      </c>
      <c r="C21" s="4">
        <v>651400</v>
      </c>
      <c r="D21" s="4">
        <v>-375200</v>
      </c>
      <c r="E21" s="4">
        <v>-27427560000</v>
      </c>
      <c r="F21" s="4">
        <f t="shared" si="0"/>
        <v>95822941471</v>
      </c>
      <c r="G21" s="4">
        <v>634000</v>
      </c>
      <c r="H21" s="4">
        <v>21200</v>
      </c>
      <c r="I21" s="4">
        <v>612800</v>
      </c>
      <c r="J21" s="4">
        <v>44863620000</v>
      </c>
      <c r="K21" s="4">
        <f t="shared" si="1"/>
        <v>46069440000</v>
      </c>
      <c r="L21" s="4"/>
      <c r="M21" s="4"/>
      <c r="N21" s="4"/>
      <c r="O21" s="4"/>
      <c r="P21" s="4">
        <v>361400</v>
      </c>
      <c r="Q21" s="4">
        <v>510200</v>
      </c>
      <c r="R21" s="5">
        <v>1.2500000000000001E-2</v>
      </c>
      <c r="S21" s="4">
        <v>890500</v>
      </c>
      <c r="T21" s="4">
        <f t="shared" si="2"/>
        <v>793296</v>
      </c>
      <c r="U21" s="4">
        <f t="shared" si="3"/>
        <v>348622</v>
      </c>
    </row>
    <row r="22" spans="1:21" x14ac:dyDescent="0.2">
      <c r="A22" s="16" t="s">
        <v>229</v>
      </c>
      <c r="B22" s="4">
        <v>32100</v>
      </c>
      <c r="C22" s="4">
        <v>152600</v>
      </c>
      <c r="D22" s="4">
        <v>-120500</v>
      </c>
      <c r="E22" s="4">
        <v>-8778970000</v>
      </c>
      <c r="F22" s="4">
        <f t="shared" si="0"/>
        <v>123250501471</v>
      </c>
      <c r="G22" s="4">
        <v>10600</v>
      </c>
      <c r="H22" s="4">
        <v>8000</v>
      </c>
      <c r="I22" s="4">
        <v>2600</v>
      </c>
      <c r="J22" s="4">
        <v>184440000</v>
      </c>
      <c r="K22" s="4">
        <f t="shared" si="1"/>
        <v>1205820000</v>
      </c>
      <c r="L22" s="4"/>
      <c r="M22" s="4"/>
      <c r="N22" s="4"/>
      <c r="O22" s="4"/>
      <c r="P22" s="4">
        <v>124500</v>
      </c>
      <c r="Q22" s="4">
        <v>259200</v>
      </c>
      <c r="R22" s="5">
        <v>-1.3600000000000001E-2</v>
      </c>
      <c r="S22" s="4">
        <v>416003</v>
      </c>
      <c r="T22" s="4">
        <f t="shared" si="2"/>
        <v>856125.5</v>
      </c>
      <c r="U22" s="4">
        <f t="shared" si="3"/>
        <v>348622</v>
      </c>
    </row>
    <row r="23" spans="1:21" x14ac:dyDescent="0.2">
      <c r="A23" s="16" t="s">
        <v>228</v>
      </c>
      <c r="B23" s="4">
        <v>645100</v>
      </c>
      <c r="C23" s="4">
        <v>623600</v>
      </c>
      <c r="D23" s="4">
        <v>21500</v>
      </c>
      <c r="E23" s="4">
        <v>1628140000</v>
      </c>
      <c r="F23" s="4">
        <f t="shared" si="0"/>
        <v>132029471471</v>
      </c>
      <c r="K23" s="4">
        <f t="shared" si="1"/>
        <v>1021380000</v>
      </c>
      <c r="L23" s="4"/>
      <c r="M23" s="4"/>
      <c r="N23" s="4"/>
      <c r="O23" s="4"/>
      <c r="P23" s="4">
        <v>337900</v>
      </c>
      <c r="Q23" s="4">
        <v>225100</v>
      </c>
      <c r="R23" s="5">
        <v>2.3799999999999998E-2</v>
      </c>
      <c r="S23" s="4">
        <v>626950</v>
      </c>
      <c r="T23" s="4">
        <f t="shared" si="2"/>
        <v>926714</v>
      </c>
      <c r="U23" s="4">
        <f t="shared" si="3"/>
        <v>348622</v>
      </c>
    </row>
    <row r="24" spans="1:21" x14ac:dyDescent="0.2">
      <c r="A24" s="16" t="s">
        <v>222</v>
      </c>
      <c r="B24" s="4">
        <v>0</v>
      </c>
      <c r="C24" s="4">
        <v>189400</v>
      </c>
      <c r="D24" s="4">
        <v>-189400</v>
      </c>
      <c r="E24" s="4">
        <v>-13556750000</v>
      </c>
      <c r="F24" s="4">
        <f t="shared" si="0"/>
        <v>130401331471</v>
      </c>
      <c r="K24" s="4">
        <f t="shared" si="1"/>
        <v>1021380000</v>
      </c>
      <c r="L24" s="4"/>
      <c r="M24" s="4"/>
      <c r="N24" s="4"/>
      <c r="O24" s="4"/>
      <c r="P24" s="4">
        <v>128700</v>
      </c>
      <c r="Q24" s="4">
        <v>193600</v>
      </c>
      <c r="R24" s="5">
        <v>-4.0999999999999995E-3</v>
      </c>
      <c r="S24" s="4">
        <v>348622</v>
      </c>
      <c r="T24" s="4">
        <f t="shared" si="2"/>
        <v>2120731</v>
      </c>
      <c r="U24" s="4">
        <f t="shared" si="3"/>
        <v>801758</v>
      </c>
    </row>
    <row r="25" spans="1:21" x14ac:dyDescent="0.2">
      <c r="A25" s="16" t="s">
        <v>213</v>
      </c>
      <c r="B25" s="4">
        <v>908100</v>
      </c>
      <c r="C25" s="4">
        <v>890340</v>
      </c>
      <c r="D25" s="4">
        <v>17760</v>
      </c>
      <c r="E25" s="4">
        <v>1207610000</v>
      </c>
      <c r="F25" s="4">
        <f t="shared" si="0"/>
        <v>143958081471</v>
      </c>
      <c r="K25" s="4">
        <f t="shared" si="1"/>
        <v>1021380000</v>
      </c>
      <c r="L25" s="4"/>
      <c r="M25" s="4"/>
      <c r="N25" s="4"/>
      <c r="O25" s="4"/>
      <c r="P25" s="4">
        <v>397900</v>
      </c>
      <c r="Q25" s="4">
        <v>938700</v>
      </c>
      <c r="R25" s="5">
        <v>2.7200000000000002E-2</v>
      </c>
      <c r="S25" s="4">
        <v>1474900</v>
      </c>
      <c r="T25" s="4">
        <f t="shared" si="2"/>
        <v>1185883.5</v>
      </c>
      <c r="U25" s="4">
        <f t="shared" si="3"/>
        <v>482943</v>
      </c>
    </row>
    <row r="26" spans="1:21" x14ac:dyDescent="0.2">
      <c r="A26" s="16" t="s">
        <v>212</v>
      </c>
      <c r="B26" s="4">
        <v>20800</v>
      </c>
      <c r="C26" s="4">
        <v>442500</v>
      </c>
      <c r="D26" s="4">
        <v>-421700</v>
      </c>
      <c r="E26" s="4">
        <v>-29944880000</v>
      </c>
      <c r="F26" s="4">
        <f t="shared" si="0"/>
        <v>142750471471</v>
      </c>
      <c r="G26" s="4">
        <v>10000</v>
      </c>
      <c r="H26" s="4">
        <v>7600</v>
      </c>
      <c r="I26" s="4">
        <v>2400</v>
      </c>
      <c r="J26" s="4">
        <v>169260000</v>
      </c>
      <c r="K26" s="4">
        <f>K27+J26</f>
        <v>1021380000</v>
      </c>
      <c r="L26" s="4"/>
      <c r="M26" s="4"/>
      <c r="N26" s="4"/>
      <c r="O26" s="4"/>
      <c r="P26" s="4">
        <v>218100</v>
      </c>
      <c r="Q26" s="4">
        <v>668500</v>
      </c>
      <c r="R26" s="5">
        <v>-3.8399999999999997E-2</v>
      </c>
      <c r="S26" s="4">
        <v>965989</v>
      </c>
      <c r="T26" s="4">
        <f t="shared" si="2"/>
        <v>930495.5</v>
      </c>
      <c r="U26" s="4">
        <f t="shared" si="3"/>
        <v>482943</v>
      </c>
    </row>
    <row r="27" spans="1:21" x14ac:dyDescent="0.2">
      <c r="A27" s="16" t="s">
        <v>211</v>
      </c>
      <c r="B27" s="4">
        <v>260800</v>
      </c>
      <c r="C27" s="4">
        <v>551600</v>
      </c>
      <c r="D27" s="4">
        <v>-290800</v>
      </c>
      <c r="E27" s="4">
        <v>-21147030000</v>
      </c>
      <c r="F27" s="4">
        <f t="shared" si="0"/>
        <v>172695351471</v>
      </c>
      <c r="G27" s="4">
        <v>20000</v>
      </c>
      <c r="H27" s="4">
        <v>10000</v>
      </c>
      <c r="I27" s="4">
        <v>10000</v>
      </c>
      <c r="J27" s="4">
        <v>721000000</v>
      </c>
      <c r="K27" s="4">
        <f>J27+K29</f>
        <v>852120000</v>
      </c>
      <c r="R27" s="5">
        <v>-1.0800000000000001E-2</v>
      </c>
      <c r="S27" s="4">
        <v>930577</v>
      </c>
      <c r="T27" s="4">
        <f t="shared" si="2"/>
        <v>542481</v>
      </c>
      <c r="U27" s="4">
        <f t="shared" si="3"/>
        <v>482943</v>
      </c>
    </row>
    <row r="28" spans="1:21" x14ac:dyDescent="0.2">
      <c r="A28" s="16" t="s">
        <v>210</v>
      </c>
      <c r="B28" s="4">
        <v>125200</v>
      </c>
      <c r="C28" s="4">
        <v>284000</v>
      </c>
      <c r="D28" s="4">
        <v>-158800</v>
      </c>
      <c r="E28" s="4">
        <v>-11860960000</v>
      </c>
      <c r="F28" s="4">
        <f t="shared" si="0"/>
        <v>193842381471</v>
      </c>
      <c r="L28" s="4"/>
      <c r="M28" s="4"/>
      <c r="N28" s="4"/>
      <c r="O28" s="4"/>
      <c r="P28" s="4">
        <v>207400</v>
      </c>
      <c r="Q28" s="4">
        <v>553000</v>
      </c>
      <c r="R28" s="5">
        <v>-2.5099999999999997E-2</v>
      </c>
      <c r="S28" s="4">
        <v>801758</v>
      </c>
      <c r="T28" s="4">
        <f t="shared" si="2"/>
        <v>812677.5</v>
      </c>
      <c r="U28" s="4">
        <f t="shared" si="3"/>
        <v>482943</v>
      </c>
    </row>
    <row r="29" spans="1:21" x14ac:dyDescent="0.2">
      <c r="A29" s="16" t="s">
        <v>209</v>
      </c>
      <c r="B29" s="4">
        <v>430100</v>
      </c>
      <c r="C29" s="4">
        <v>114300</v>
      </c>
      <c r="D29" s="4">
        <v>315800</v>
      </c>
      <c r="E29" s="4">
        <v>23925950000</v>
      </c>
      <c r="F29" s="4">
        <f t="shared" si="0"/>
        <v>205703341471</v>
      </c>
      <c r="G29" s="4">
        <v>12000</v>
      </c>
      <c r="H29" s="4">
        <v>10200</v>
      </c>
      <c r="I29" s="4">
        <v>1800</v>
      </c>
      <c r="J29" s="4">
        <v>131120000</v>
      </c>
      <c r="K29" s="4">
        <f>J29</f>
        <v>131120000</v>
      </c>
      <c r="R29" s="5">
        <v>-7.8000000000000005E-3</v>
      </c>
      <c r="S29" s="4">
        <v>928501</v>
      </c>
      <c r="T29" s="4">
        <f t="shared" si="2"/>
        <v>392027</v>
      </c>
      <c r="U29" s="4">
        <f t="shared" si="3"/>
        <v>482943</v>
      </c>
    </row>
    <row r="30" spans="1:21" x14ac:dyDescent="0.2">
      <c r="A30" s="16" t="s">
        <v>208</v>
      </c>
      <c r="B30" s="4">
        <v>254600</v>
      </c>
      <c r="C30" s="4">
        <v>1800</v>
      </c>
      <c r="D30" s="4">
        <v>252800</v>
      </c>
      <c r="E30" s="4">
        <v>19242410000</v>
      </c>
      <c r="F30" s="4">
        <f t="shared" si="0"/>
        <v>181777391471</v>
      </c>
      <c r="R30" s="5">
        <v>5.3E-3</v>
      </c>
      <c r="S30" s="4">
        <v>482943</v>
      </c>
      <c r="T30" s="4">
        <f t="shared" si="2"/>
        <v>821074</v>
      </c>
      <c r="U30" s="4">
        <f t="shared" si="3"/>
        <v>1085301</v>
      </c>
    </row>
    <row r="31" spans="1:21" x14ac:dyDescent="0.2">
      <c r="A31" s="16" t="s">
        <v>207</v>
      </c>
      <c r="B31" s="4">
        <v>425700</v>
      </c>
      <c r="C31" s="4">
        <v>385400</v>
      </c>
      <c r="D31" s="4">
        <v>40300</v>
      </c>
      <c r="E31" s="4">
        <v>3072670000</v>
      </c>
      <c r="F31" s="4">
        <f t="shared" si="0"/>
        <v>162534981471</v>
      </c>
      <c r="R31" s="5">
        <v>1.21E-2</v>
      </c>
      <c r="S31" s="4">
        <v>1170589</v>
      </c>
      <c r="T31" s="4">
        <f t="shared" si="2"/>
        <v>675694.5</v>
      </c>
      <c r="U31" s="4">
        <f t="shared" si="3"/>
        <v>930414</v>
      </c>
    </row>
    <row r="32" spans="1:21" x14ac:dyDescent="0.2">
      <c r="A32" s="16" t="s">
        <v>206</v>
      </c>
      <c r="B32" s="4">
        <v>446700</v>
      </c>
      <c r="C32" s="4">
        <v>267600</v>
      </c>
      <c r="D32" s="4">
        <v>179100</v>
      </c>
      <c r="E32" s="4">
        <v>13437080000</v>
      </c>
      <c r="F32" s="4">
        <f t="shared" si="0"/>
        <v>159462311471</v>
      </c>
      <c r="R32" s="5">
        <v>-1.18E-2</v>
      </c>
      <c r="S32" s="4">
        <v>1085301</v>
      </c>
      <c r="T32" s="4">
        <f t="shared" si="2"/>
        <v>1084920</v>
      </c>
      <c r="U32" s="4">
        <f t="shared" si="3"/>
        <v>283204</v>
      </c>
    </row>
    <row r="33" spans="1:21" x14ac:dyDescent="0.2">
      <c r="A33" s="16" t="s">
        <v>205</v>
      </c>
      <c r="B33" s="4">
        <v>617900</v>
      </c>
      <c r="C33" s="4">
        <v>10800</v>
      </c>
      <c r="D33" s="4">
        <v>607100</v>
      </c>
      <c r="E33" s="4">
        <v>45683440000</v>
      </c>
      <c r="F33" s="4">
        <f t="shared" si="0"/>
        <v>146025231471</v>
      </c>
      <c r="R33" s="5">
        <v>-1.2999999999999999E-3</v>
      </c>
      <c r="S33" s="4">
        <v>1504806</v>
      </c>
      <c r="T33" s="4">
        <f t="shared" si="2"/>
        <v>1781698</v>
      </c>
      <c r="U33" s="4">
        <f t="shared" si="3"/>
        <v>283204</v>
      </c>
    </row>
    <row r="34" spans="1:21" x14ac:dyDescent="0.2">
      <c r="A34" s="16" t="s">
        <v>204</v>
      </c>
      <c r="B34" s="4">
        <v>1666600</v>
      </c>
      <c r="C34" s="4">
        <v>272700</v>
      </c>
      <c r="D34" s="4">
        <v>1393900</v>
      </c>
      <c r="E34" s="4">
        <v>103324230000</v>
      </c>
      <c r="F34" s="4">
        <f t="shared" si="0"/>
        <v>100341791471</v>
      </c>
      <c r="R34" s="5">
        <v>6.9099999999999995E-2</v>
      </c>
      <c r="S34" s="4">
        <v>2766562</v>
      </c>
      <c r="T34" s="4">
        <f t="shared" si="2"/>
        <v>989874.5</v>
      </c>
      <c r="U34" s="4">
        <f t="shared" si="3"/>
        <v>283204</v>
      </c>
    </row>
    <row r="35" spans="1:21" x14ac:dyDescent="0.2">
      <c r="A35" s="16" t="s">
        <v>203</v>
      </c>
      <c r="B35" s="4">
        <v>233200</v>
      </c>
      <c r="C35" s="4">
        <v>168400</v>
      </c>
      <c r="D35" s="4">
        <v>64800</v>
      </c>
      <c r="E35" s="4">
        <v>4494730000</v>
      </c>
      <c r="F35" s="4">
        <f t="shared" si="0"/>
        <v>-2982438529</v>
      </c>
      <c r="R35" s="5">
        <v>3.2000000000000001E-2</v>
      </c>
      <c r="S35" s="4">
        <v>1405778</v>
      </c>
      <c r="T35" s="4">
        <f t="shared" si="2"/>
        <v>734768</v>
      </c>
      <c r="U35" s="4">
        <f t="shared" si="3"/>
        <v>283204</v>
      </c>
    </row>
    <row r="36" spans="1:21" x14ac:dyDescent="0.2">
      <c r="A36" s="16" t="s">
        <v>202</v>
      </c>
      <c r="B36" s="4">
        <v>0</v>
      </c>
      <c r="C36" s="4">
        <v>8300</v>
      </c>
      <c r="D36" s="4">
        <v>-8300</v>
      </c>
      <c r="E36" s="4">
        <v>-570125947</v>
      </c>
      <c r="F36" s="4">
        <f t="shared" si="0"/>
        <v>-7477168529</v>
      </c>
      <c r="R36" s="5">
        <v>1.9299999999999998E-2</v>
      </c>
      <c r="S36" s="4">
        <v>930414</v>
      </c>
      <c r="T36" s="4">
        <f t="shared" si="2"/>
        <v>405529</v>
      </c>
      <c r="U36" s="4">
        <f t="shared" si="3"/>
        <v>266088</v>
      </c>
    </row>
    <row r="37" spans="1:21" x14ac:dyDescent="0.2">
      <c r="A37" s="16" t="s">
        <v>201</v>
      </c>
      <c r="B37" s="4">
        <v>3200</v>
      </c>
      <c r="C37" s="4">
        <v>9600</v>
      </c>
      <c r="D37" s="4">
        <v>-6400</v>
      </c>
      <c r="E37" s="4">
        <v>-429800000</v>
      </c>
      <c r="F37" s="4">
        <f t="shared" si="0"/>
        <v>-6907042582</v>
      </c>
      <c r="R37" s="5">
        <v>2.2799999999999997E-2</v>
      </c>
      <c r="S37" s="4">
        <v>283204</v>
      </c>
      <c r="T37" s="4">
        <f t="shared" si="2"/>
        <v>782883</v>
      </c>
      <c r="U37" s="4">
        <f t="shared" si="3"/>
        <v>266088</v>
      </c>
    </row>
    <row r="38" spans="1:21" x14ac:dyDescent="0.2">
      <c r="A38" s="16" t="s">
        <v>200</v>
      </c>
      <c r="B38" s="4">
        <v>35800</v>
      </c>
      <c r="C38" s="4">
        <v>386600</v>
      </c>
      <c r="D38" s="4">
        <v>-350800</v>
      </c>
      <c r="E38" s="4">
        <v>-23420860000</v>
      </c>
      <c r="F38" s="4">
        <f t="shared" si="0"/>
        <v>-6477242582</v>
      </c>
      <c r="R38" s="5">
        <v>-3.3599999999999998E-2</v>
      </c>
      <c r="S38" s="4">
        <v>696854</v>
      </c>
      <c r="T38" s="4">
        <f t="shared" si="2"/>
        <v>433035</v>
      </c>
      <c r="U38" s="4">
        <f t="shared" si="3"/>
        <v>266088</v>
      </c>
    </row>
    <row r="39" spans="1:21" x14ac:dyDescent="0.2">
      <c r="A39" s="16" t="s">
        <v>199</v>
      </c>
      <c r="B39" s="4">
        <v>9800</v>
      </c>
      <c r="C39" s="4">
        <v>2600</v>
      </c>
      <c r="D39" s="4">
        <v>7200</v>
      </c>
      <c r="E39" s="4">
        <v>493610000</v>
      </c>
      <c r="F39" s="4">
        <f t="shared" si="0"/>
        <v>16943617418</v>
      </c>
      <c r="R39" s="5">
        <v>0</v>
      </c>
      <c r="S39" s="4">
        <v>301111</v>
      </c>
      <c r="T39" s="4">
        <f t="shared" si="2"/>
        <v>946776.5</v>
      </c>
      <c r="U39" s="4">
        <f t="shared" si="3"/>
        <v>266088</v>
      </c>
    </row>
    <row r="40" spans="1:21" x14ac:dyDescent="0.2">
      <c r="A40" s="16" t="s">
        <v>198</v>
      </c>
      <c r="B40" s="4">
        <v>76100</v>
      </c>
      <c r="C40" s="4">
        <v>23000</v>
      </c>
      <c r="D40" s="4">
        <v>53100</v>
      </c>
      <c r="E40" s="4">
        <v>3605350000</v>
      </c>
      <c r="F40" s="4">
        <f t="shared" si="0"/>
        <v>16450007418</v>
      </c>
      <c r="R40" s="5">
        <v>0</v>
      </c>
      <c r="S40" s="4">
        <v>471559</v>
      </c>
      <c r="T40" s="4">
        <f t="shared" si="2"/>
        <v>360137.5</v>
      </c>
      <c r="U40" s="4">
        <f t="shared" si="3"/>
        <v>266088</v>
      </c>
    </row>
    <row r="41" spans="1:21" x14ac:dyDescent="0.2">
      <c r="A41" s="16" t="s">
        <v>197</v>
      </c>
      <c r="B41" s="4">
        <v>17400</v>
      </c>
      <c r="C41" s="4">
        <v>12000</v>
      </c>
      <c r="D41" s="4">
        <v>5400</v>
      </c>
      <c r="E41" s="4">
        <v>374140000</v>
      </c>
      <c r="F41" s="4">
        <f t="shared" si="0"/>
        <v>12844657418</v>
      </c>
      <c r="R41" s="5">
        <v>-1.72E-2</v>
      </c>
      <c r="S41" s="4">
        <v>266088</v>
      </c>
      <c r="T41" s="4">
        <f t="shared" si="2"/>
        <v>535417.5</v>
      </c>
      <c r="U41" s="4">
        <f t="shared" si="3"/>
        <v>527854</v>
      </c>
    </row>
    <row r="42" spans="1:21" x14ac:dyDescent="0.2">
      <c r="A42" s="16" t="s">
        <v>196</v>
      </c>
      <c r="B42" s="4">
        <v>1100</v>
      </c>
      <c r="C42" s="4">
        <v>124700</v>
      </c>
      <c r="D42" s="4">
        <v>-123600</v>
      </c>
      <c r="E42" s="4">
        <v>-8490310000</v>
      </c>
      <c r="F42" s="4">
        <f t="shared" si="0"/>
        <v>12470517418</v>
      </c>
      <c r="R42" s="5">
        <v>0</v>
      </c>
      <c r="S42" s="4">
        <v>665034</v>
      </c>
      <c r="T42" s="4">
        <f t="shared" si="2"/>
        <v>726425.5</v>
      </c>
      <c r="U42" s="4">
        <f t="shared" si="3"/>
        <v>527854</v>
      </c>
    </row>
    <row r="43" spans="1:21" x14ac:dyDescent="0.2">
      <c r="A43" s="16" t="s">
        <v>195</v>
      </c>
      <c r="B43" s="4">
        <v>1300</v>
      </c>
      <c r="C43" s="4">
        <v>194700</v>
      </c>
      <c r="D43" s="4">
        <v>-193400</v>
      </c>
      <c r="E43" s="4">
        <v>-13755250000</v>
      </c>
      <c r="F43" s="4">
        <f t="shared" si="0"/>
        <v>20960827418</v>
      </c>
      <c r="R43" s="5">
        <v>-2.1099999999999997E-2</v>
      </c>
      <c r="S43" s="4">
        <v>796834</v>
      </c>
      <c r="T43" s="4">
        <f t="shared" si="2"/>
        <v>662793</v>
      </c>
      <c r="U43" s="4">
        <f t="shared" si="3"/>
        <v>527854</v>
      </c>
    </row>
    <row r="44" spans="1:21" x14ac:dyDescent="0.2">
      <c r="A44" s="16" t="s">
        <v>194</v>
      </c>
      <c r="B44" s="4">
        <v>16700</v>
      </c>
      <c r="C44" s="4">
        <v>303800</v>
      </c>
      <c r="D44" s="4">
        <v>-287100</v>
      </c>
      <c r="E44" s="4">
        <v>-20318170000</v>
      </c>
      <c r="F44" s="4">
        <f t="shared" si="0"/>
        <v>34716077418</v>
      </c>
      <c r="R44" s="5">
        <v>0</v>
      </c>
      <c r="S44" s="4">
        <v>573971</v>
      </c>
      <c r="T44" s="4">
        <f t="shared" si="2"/>
        <v>524603</v>
      </c>
      <c r="U44" s="4">
        <f t="shared" si="3"/>
        <v>527854</v>
      </c>
    </row>
    <row r="45" spans="1:21" x14ac:dyDescent="0.2">
      <c r="A45" s="16" t="s">
        <v>193</v>
      </c>
      <c r="B45" s="4">
        <v>600</v>
      </c>
      <c r="C45" s="4">
        <v>198100</v>
      </c>
      <c r="D45" s="4">
        <v>-197500</v>
      </c>
      <c r="E45" s="4">
        <v>-13927430000</v>
      </c>
      <c r="F45" s="4">
        <f t="shared" si="0"/>
        <v>55034247418</v>
      </c>
      <c r="R45" s="5">
        <v>1.43E-2</v>
      </c>
      <c r="S45" s="4">
        <v>539122</v>
      </c>
      <c r="T45" s="4">
        <f t="shared" si="2"/>
        <v>448188.5</v>
      </c>
      <c r="U45" s="4">
        <f t="shared" si="3"/>
        <v>454187</v>
      </c>
    </row>
    <row r="46" spans="1:21" x14ac:dyDescent="0.2">
      <c r="A46" s="16" t="s">
        <v>192</v>
      </c>
      <c r="B46" s="4">
        <v>1500</v>
      </c>
      <c r="C46" s="4">
        <v>107000</v>
      </c>
      <c r="D46" s="4">
        <v>-105500</v>
      </c>
      <c r="E46" s="4">
        <v>-7409130000</v>
      </c>
      <c r="F46" s="4">
        <f t="shared" si="0"/>
        <v>68961677418</v>
      </c>
      <c r="R46" s="5">
        <v>-1.54E-2</v>
      </c>
      <c r="S46" s="4">
        <v>527854</v>
      </c>
      <c r="T46" s="4">
        <f t="shared" si="2"/>
        <v>568033.5</v>
      </c>
      <c r="U46" s="4">
        <f t="shared" si="3"/>
        <v>405801</v>
      </c>
    </row>
    <row r="47" spans="1:21" x14ac:dyDescent="0.2">
      <c r="A47" s="16" t="s">
        <v>191</v>
      </c>
      <c r="B47" s="4">
        <v>3300</v>
      </c>
      <c r="C47" s="4">
        <v>700</v>
      </c>
      <c r="D47" s="4">
        <v>2600</v>
      </c>
      <c r="E47" s="4">
        <v>184020000</v>
      </c>
      <c r="F47" s="4">
        <f t="shared" si="0"/>
        <v>76370807418</v>
      </c>
      <c r="R47" s="5">
        <v>-0.03</v>
      </c>
      <c r="S47" s="4">
        <v>868912</v>
      </c>
      <c r="T47" s="4">
        <f t="shared" si="2"/>
        <v>518275</v>
      </c>
      <c r="U47" s="4">
        <f t="shared" si="3"/>
        <v>405801</v>
      </c>
    </row>
    <row r="48" spans="1:21" x14ac:dyDescent="0.2">
      <c r="A48" s="16" t="s">
        <v>190</v>
      </c>
      <c r="B48" s="4">
        <v>15000</v>
      </c>
      <c r="C48" s="4">
        <v>1900</v>
      </c>
      <c r="D48" s="4">
        <v>13100</v>
      </c>
      <c r="E48" s="4">
        <v>955710000</v>
      </c>
      <c r="F48" s="4">
        <f t="shared" si="0"/>
        <v>76186787418</v>
      </c>
      <c r="R48" s="5">
        <v>4.1999999999999997E-3</v>
      </c>
      <c r="S48" s="4">
        <v>564959</v>
      </c>
      <c r="T48" s="4">
        <f t="shared" si="2"/>
        <v>977609.5</v>
      </c>
      <c r="U48" s="4">
        <f t="shared" si="3"/>
        <v>405801</v>
      </c>
    </row>
    <row r="49" spans="1:21" x14ac:dyDescent="0.2">
      <c r="A49" s="16" t="s">
        <v>189</v>
      </c>
      <c r="B49" s="4">
        <v>220100</v>
      </c>
      <c r="C49" s="4">
        <v>166000</v>
      </c>
      <c r="D49" s="4">
        <v>54100</v>
      </c>
      <c r="E49" s="4">
        <v>3878960000</v>
      </c>
      <c r="F49" s="4">
        <f t="shared" si="0"/>
        <v>75231077418</v>
      </c>
      <c r="R49" s="5">
        <v>3.9900000000000005E-2</v>
      </c>
      <c r="S49" s="4">
        <v>1421994</v>
      </c>
      <c r="T49" s="4">
        <f t="shared" si="2"/>
        <v>496514.5</v>
      </c>
      <c r="U49" s="4">
        <f t="shared" si="3"/>
        <v>405801</v>
      </c>
    </row>
    <row r="50" spans="1:21" x14ac:dyDescent="0.2">
      <c r="A50" s="16" t="s">
        <v>188</v>
      </c>
      <c r="B50" s="4">
        <v>0</v>
      </c>
      <c r="C50" s="4">
        <v>18700</v>
      </c>
      <c r="D50" s="4">
        <v>-18700</v>
      </c>
      <c r="E50" s="4">
        <v>-1323810000</v>
      </c>
      <c r="F50" s="4">
        <f t="shared" si="0"/>
        <v>71352117418</v>
      </c>
      <c r="R50" s="5">
        <v>4.3E-3</v>
      </c>
      <c r="S50" s="4">
        <v>454187</v>
      </c>
      <c r="T50" s="4">
        <f t="shared" si="2"/>
        <v>613988</v>
      </c>
      <c r="U50" s="4">
        <f t="shared" si="3"/>
        <v>368523</v>
      </c>
    </row>
    <row r="51" spans="1:21" x14ac:dyDescent="0.2">
      <c r="A51" s="16" t="s">
        <v>187</v>
      </c>
      <c r="B51" s="4">
        <v>9200</v>
      </c>
      <c r="C51" s="4">
        <v>17300</v>
      </c>
      <c r="D51" s="4">
        <v>-8100</v>
      </c>
      <c r="E51" s="4">
        <v>-560330000</v>
      </c>
      <c r="F51" s="4">
        <f t="shared" si="0"/>
        <v>72675927418</v>
      </c>
      <c r="R51" s="5">
        <v>1.1599999999999999E-2</v>
      </c>
      <c r="S51" s="4">
        <v>405801</v>
      </c>
      <c r="T51" s="4">
        <f t="shared" si="2"/>
        <v>541172.5</v>
      </c>
      <c r="U51" s="4">
        <f t="shared" si="3"/>
        <v>267155</v>
      </c>
    </row>
    <row r="52" spans="1:21" x14ac:dyDescent="0.2">
      <c r="A52" s="16" t="s">
        <v>186</v>
      </c>
      <c r="B52" s="4">
        <v>118300</v>
      </c>
      <c r="C52" s="4">
        <v>195500</v>
      </c>
      <c r="D52" s="4">
        <v>-77200</v>
      </c>
      <c r="E52" s="4">
        <v>-5407380000</v>
      </c>
      <c r="F52" s="4">
        <f t="shared" si="0"/>
        <v>73236257418</v>
      </c>
      <c r="R52" s="5">
        <v>-2.12E-2</v>
      </c>
      <c r="S52" s="4">
        <v>656017</v>
      </c>
      <c r="T52" s="4">
        <f t="shared" si="2"/>
        <v>521254.5</v>
      </c>
      <c r="U52" s="4">
        <f t="shared" si="3"/>
        <v>267155</v>
      </c>
    </row>
    <row r="53" spans="1:21" x14ac:dyDescent="0.2">
      <c r="A53" s="16" t="s">
        <v>185</v>
      </c>
      <c r="B53" s="4">
        <v>22100</v>
      </c>
      <c r="C53" s="4">
        <v>221000</v>
      </c>
      <c r="D53" s="4">
        <v>-198900</v>
      </c>
      <c r="E53" s="4">
        <v>-14129490000</v>
      </c>
      <c r="F53" s="4">
        <f t="shared" si="0"/>
        <v>78643637418</v>
      </c>
      <c r="R53" s="5">
        <v>-1.9400000000000001E-2</v>
      </c>
      <c r="S53" s="4">
        <v>751615</v>
      </c>
      <c r="T53" s="4">
        <f t="shared" si="2"/>
        <v>806102.5</v>
      </c>
      <c r="U53" s="4">
        <f t="shared" si="3"/>
        <v>267155</v>
      </c>
    </row>
    <row r="54" spans="1:21" x14ac:dyDescent="0.2">
      <c r="A54" s="16" t="s">
        <v>184</v>
      </c>
      <c r="B54" s="4">
        <v>5600</v>
      </c>
      <c r="C54" s="4">
        <v>45300</v>
      </c>
      <c r="D54" s="4">
        <v>-39700</v>
      </c>
      <c r="E54" s="4">
        <v>-2748060000</v>
      </c>
      <c r="F54" s="4">
        <f t="shared" si="0"/>
        <v>92773127418</v>
      </c>
      <c r="R54" s="5">
        <v>6.0400000000000002E-2</v>
      </c>
      <c r="S54" s="4">
        <v>510084</v>
      </c>
      <c r="T54" s="4">
        <f t="shared" si="2"/>
        <v>366302.5</v>
      </c>
      <c r="U54" s="4">
        <f t="shared" si="3"/>
        <v>267155</v>
      </c>
    </row>
    <row r="55" spans="1:21" x14ac:dyDescent="0.2">
      <c r="A55" s="16" t="s">
        <v>183</v>
      </c>
      <c r="B55" s="4">
        <v>2600</v>
      </c>
      <c r="C55" s="4">
        <v>17300</v>
      </c>
      <c r="D55" s="4">
        <v>-14700</v>
      </c>
      <c r="E55" s="4">
        <v>-1015960000</v>
      </c>
      <c r="F55" s="4">
        <f t="shared" si="0"/>
        <v>95521187418</v>
      </c>
      <c r="R55" s="5">
        <v>-2.3E-2</v>
      </c>
      <c r="S55" s="4">
        <v>368523</v>
      </c>
      <c r="T55" s="4">
        <f t="shared" si="2"/>
        <v>329439.5</v>
      </c>
      <c r="U55" s="4">
        <f t="shared" si="3"/>
        <v>267155</v>
      </c>
    </row>
    <row r="56" spans="1:21" x14ac:dyDescent="0.2">
      <c r="A56" s="16" t="s">
        <v>182</v>
      </c>
      <c r="B56" s="4">
        <v>4800</v>
      </c>
      <c r="C56" s="4">
        <v>35101</v>
      </c>
      <c r="D56" s="4">
        <v>-30301</v>
      </c>
      <c r="E56" s="4">
        <v>-2082250000</v>
      </c>
      <c r="F56" s="4">
        <f t="shared" si="0"/>
        <v>96537147418</v>
      </c>
      <c r="R56" s="5">
        <v>7.3000000000000001E-3</v>
      </c>
      <c r="S56" s="4">
        <v>267155</v>
      </c>
      <c r="T56" s="4">
        <f t="shared" si="2"/>
        <v>471442</v>
      </c>
      <c r="U56" s="4">
        <f t="shared" si="3"/>
        <v>426328</v>
      </c>
    </row>
    <row r="57" spans="1:21" x14ac:dyDescent="0.2">
      <c r="A57" s="16" t="s">
        <v>181</v>
      </c>
      <c r="B57" s="4">
        <v>164000</v>
      </c>
      <c r="C57" s="4">
        <v>80800</v>
      </c>
      <c r="D57" s="4">
        <v>83200</v>
      </c>
      <c r="E57" s="4">
        <v>5690800000</v>
      </c>
      <c r="F57" s="4">
        <f t="shared" si="0"/>
        <v>98619397418</v>
      </c>
      <c r="R57" s="5">
        <v>2.23E-2</v>
      </c>
      <c r="S57" s="4">
        <v>471591</v>
      </c>
      <c r="T57" s="4">
        <f t="shared" si="2"/>
        <v>727648</v>
      </c>
      <c r="U57" s="4">
        <f t="shared" si="3"/>
        <v>290894</v>
      </c>
    </row>
    <row r="58" spans="1:21" x14ac:dyDescent="0.2">
      <c r="A58" s="16" t="s">
        <v>180</v>
      </c>
      <c r="B58" s="4">
        <v>82400</v>
      </c>
      <c r="C58" s="4">
        <v>0</v>
      </c>
      <c r="D58" s="4">
        <v>82400</v>
      </c>
      <c r="E58" s="4">
        <v>5584230000</v>
      </c>
      <c r="F58" s="4">
        <f t="shared" si="0"/>
        <v>92928597418</v>
      </c>
      <c r="R58" s="5">
        <v>3.6900000000000002E-2</v>
      </c>
      <c r="S58" s="4">
        <v>533225</v>
      </c>
      <c r="T58" s="4">
        <f t="shared" si="2"/>
        <v>756686</v>
      </c>
      <c r="U58" s="4">
        <f t="shared" si="3"/>
        <v>290894</v>
      </c>
    </row>
    <row r="59" spans="1:21" x14ac:dyDescent="0.2">
      <c r="A59" s="16" t="s">
        <v>179</v>
      </c>
      <c r="B59" s="4">
        <v>192000</v>
      </c>
      <c r="C59" s="4">
        <v>108400</v>
      </c>
      <c r="D59" s="4">
        <v>83600</v>
      </c>
      <c r="E59" s="4">
        <v>5400520000</v>
      </c>
      <c r="F59" s="4">
        <f t="shared" si="0"/>
        <v>87344367418</v>
      </c>
      <c r="R59" s="5">
        <v>3.3399999999999999E-2</v>
      </c>
      <c r="S59" s="4">
        <v>538842</v>
      </c>
      <c r="T59" s="4">
        <f t="shared" si="2"/>
        <v>1247871.5</v>
      </c>
      <c r="U59" s="4">
        <f t="shared" si="3"/>
        <v>290894</v>
      </c>
    </row>
    <row r="60" spans="1:21" x14ac:dyDescent="0.2">
      <c r="A60" s="16" t="s">
        <v>178</v>
      </c>
      <c r="B60" s="4">
        <v>161900</v>
      </c>
      <c r="C60" s="4">
        <v>75800</v>
      </c>
      <c r="D60" s="4">
        <v>86100</v>
      </c>
      <c r="E60" s="4">
        <v>5419330000</v>
      </c>
      <c r="F60" s="4">
        <f t="shared" si="0"/>
        <v>81943847418</v>
      </c>
      <c r="R60" s="5">
        <v>-6.3799999999999996E-2</v>
      </c>
      <c r="S60" s="4">
        <v>822175</v>
      </c>
      <c r="T60" s="4">
        <f t="shared" si="2"/>
        <v>876907</v>
      </c>
      <c r="U60" s="4">
        <f t="shared" si="3"/>
        <v>290894</v>
      </c>
    </row>
    <row r="61" spans="1:21" x14ac:dyDescent="0.2">
      <c r="A61" s="16" t="s">
        <v>177</v>
      </c>
      <c r="B61" s="4">
        <v>105000</v>
      </c>
      <c r="C61" s="4">
        <v>3800</v>
      </c>
      <c r="D61" s="4">
        <v>101200</v>
      </c>
      <c r="E61" s="4">
        <v>6963660000</v>
      </c>
      <c r="F61" s="4">
        <f t="shared" si="0"/>
        <v>76524517418</v>
      </c>
      <c r="R61" s="5">
        <v>-3.85E-2</v>
      </c>
      <c r="S61" s="4">
        <v>426328</v>
      </c>
      <c r="T61" s="4">
        <f t="shared" si="2"/>
        <v>425885</v>
      </c>
      <c r="U61" s="4">
        <f t="shared" si="3"/>
        <v>290894</v>
      </c>
    </row>
    <row r="62" spans="1:21" x14ac:dyDescent="0.2">
      <c r="A62" s="16" t="s">
        <v>176</v>
      </c>
      <c r="B62" s="4">
        <v>300</v>
      </c>
      <c r="C62" s="4">
        <v>15000</v>
      </c>
      <c r="D62" s="4">
        <v>-14700</v>
      </c>
      <c r="E62" s="4">
        <v>-1029480000</v>
      </c>
      <c r="F62" s="4">
        <f t="shared" si="0"/>
        <v>69560857418</v>
      </c>
      <c r="R62" s="5">
        <v>-1.3999999999999999E-2</v>
      </c>
      <c r="S62" s="4">
        <v>290894</v>
      </c>
      <c r="T62" s="4">
        <f t="shared" si="2"/>
        <v>929080.5</v>
      </c>
      <c r="U62" s="4">
        <f t="shared" si="3"/>
        <v>364082</v>
      </c>
    </row>
    <row r="63" spans="1:21" x14ac:dyDescent="0.2">
      <c r="A63" s="16" t="s">
        <v>175</v>
      </c>
      <c r="B63" s="4">
        <v>307900</v>
      </c>
      <c r="C63" s="4">
        <v>42400</v>
      </c>
      <c r="D63" s="4">
        <v>265500</v>
      </c>
      <c r="E63" s="4">
        <v>18737370000</v>
      </c>
      <c r="F63" s="4">
        <f t="shared" si="0"/>
        <v>70590337418</v>
      </c>
      <c r="R63" s="5">
        <v>-2.7300000000000001E-2</v>
      </c>
      <c r="S63" s="4">
        <v>1102121</v>
      </c>
      <c r="T63" s="4">
        <f t="shared" si="2"/>
        <v>599002</v>
      </c>
      <c r="U63" s="4">
        <f t="shared" si="3"/>
        <v>364082</v>
      </c>
    </row>
    <row r="64" spans="1:21" x14ac:dyDescent="0.2">
      <c r="A64" s="16" t="s">
        <v>174</v>
      </c>
      <c r="B64" s="4">
        <v>44200</v>
      </c>
      <c r="C64" s="4">
        <v>50300</v>
      </c>
      <c r="D64" s="4">
        <v>-6100</v>
      </c>
      <c r="E64" s="4">
        <v>-423450000</v>
      </c>
      <c r="F64" s="4">
        <f t="shared" ref="F64:F79" si="4">E64+F65</f>
        <v>51852967418</v>
      </c>
      <c r="R64" s="5">
        <v>6.8999999999999999E-3</v>
      </c>
      <c r="S64" s="4">
        <v>364082</v>
      </c>
      <c r="T64" s="4">
        <f t="shared" si="2"/>
        <v>534456</v>
      </c>
      <c r="U64" s="4">
        <f t="shared" si="3"/>
        <v>391724</v>
      </c>
    </row>
    <row r="65" spans="1:21" x14ac:dyDescent="0.2">
      <c r="A65" s="16" t="s">
        <v>173</v>
      </c>
      <c r="B65" s="4">
        <v>85200</v>
      </c>
      <c r="C65" s="4">
        <v>44800</v>
      </c>
      <c r="D65" s="4">
        <v>40400</v>
      </c>
      <c r="E65" s="4">
        <v>2916590000</v>
      </c>
      <c r="F65" s="4">
        <f t="shared" si="4"/>
        <v>52276417418</v>
      </c>
      <c r="R65" s="5">
        <v>4.1999999999999997E-3</v>
      </c>
      <c r="S65" s="4">
        <v>391724</v>
      </c>
      <c r="T65" s="4">
        <f t="shared" si="2"/>
        <v>1097718</v>
      </c>
      <c r="U65" s="4">
        <f t="shared" si="3"/>
        <v>471293</v>
      </c>
    </row>
    <row r="66" spans="1:21" x14ac:dyDescent="0.2">
      <c r="A66" s="16" t="s">
        <v>172</v>
      </c>
      <c r="B66" s="4">
        <v>21600</v>
      </c>
      <c r="C66" s="4">
        <v>112200</v>
      </c>
      <c r="D66" s="4">
        <v>-90600</v>
      </c>
      <c r="E66" s="4">
        <v>-6629400000</v>
      </c>
      <c r="F66" s="4">
        <f t="shared" si="4"/>
        <v>49359827418</v>
      </c>
      <c r="R66" s="5">
        <v>-3.4700000000000002E-2</v>
      </c>
      <c r="S66" s="4">
        <v>471293</v>
      </c>
      <c r="T66" s="4">
        <f t="shared" si="2"/>
        <v>933595.5</v>
      </c>
      <c r="U66" s="4">
        <f t="shared" si="3"/>
        <v>560876</v>
      </c>
    </row>
    <row r="67" spans="1:21" x14ac:dyDescent="0.2">
      <c r="A67" s="16" t="s">
        <v>171</v>
      </c>
      <c r="B67" s="4">
        <v>322400</v>
      </c>
      <c r="C67" s="4">
        <v>19100</v>
      </c>
      <c r="D67" s="4">
        <v>303300</v>
      </c>
      <c r="E67" s="4">
        <v>22012540000</v>
      </c>
      <c r="F67" s="4">
        <f t="shared" si="4"/>
        <v>55989227418</v>
      </c>
      <c r="R67" s="5">
        <v>6.0999999999999999E-2</v>
      </c>
      <c r="S67" s="4">
        <v>922071</v>
      </c>
      <c r="T67" s="4">
        <f t="shared" si="2"/>
        <v>897967.5</v>
      </c>
      <c r="U67" s="4">
        <f t="shared" si="3"/>
        <v>560876</v>
      </c>
    </row>
    <row r="68" spans="1:21" x14ac:dyDescent="0.2">
      <c r="A68" s="16" t="s">
        <v>170</v>
      </c>
      <c r="B68" s="4">
        <v>427300</v>
      </c>
      <c r="C68" s="4">
        <v>11900</v>
      </c>
      <c r="D68" s="4">
        <v>415400</v>
      </c>
      <c r="E68" s="4">
        <v>29796670000</v>
      </c>
      <c r="F68" s="4">
        <f t="shared" si="4"/>
        <v>33976687418</v>
      </c>
      <c r="R68" s="5">
        <v>-3.0200000000000001E-2</v>
      </c>
      <c r="S68" s="4">
        <v>974530</v>
      </c>
      <c r="T68" s="4">
        <f t="shared" si="2"/>
        <v>1455159.5</v>
      </c>
      <c r="U68" s="4">
        <f t="shared" si="3"/>
        <v>560876</v>
      </c>
    </row>
    <row r="69" spans="1:21" x14ac:dyDescent="0.2">
      <c r="A69" s="16" t="s">
        <v>169</v>
      </c>
      <c r="B69" s="4">
        <v>310100</v>
      </c>
      <c r="C69" s="4">
        <v>3900</v>
      </c>
      <c r="D69" s="4">
        <v>306200</v>
      </c>
      <c r="E69" s="4">
        <v>22613660000</v>
      </c>
      <c r="F69" s="4">
        <f t="shared" si="4"/>
        <v>4180017418</v>
      </c>
      <c r="R69" s="5">
        <v>-4.3400000000000001E-2</v>
      </c>
      <c r="S69" s="4">
        <v>1673568</v>
      </c>
      <c r="T69" s="4">
        <f t="shared" si="2"/>
        <v>1145063.5</v>
      </c>
      <c r="U69" s="4">
        <f t="shared" si="3"/>
        <v>560876</v>
      </c>
    </row>
    <row r="70" spans="1:21" x14ac:dyDescent="0.2">
      <c r="A70" s="16" t="s">
        <v>168</v>
      </c>
      <c r="B70" s="4">
        <v>39000</v>
      </c>
      <c r="C70" s="4">
        <v>20600</v>
      </c>
      <c r="D70" s="4">
        <v>18400</v>
      </c>
      <c r="E70" s="4">
        <v>1348540000</v>
      </c>
      <c r="F70" s="4">
        <f t="shared" si="4"/>
        <v>-18433642582</v>
      </c>
      <c r="R70" s="5">
        <v>-5.9400000000000001E-2</v>
      </c>
      <c r="S70" s="4">
        <v>1327486</v>
      </c>
      <c r="T70" s="4">
        <f t="shared" si="2"/>
        <v>880318</v>
      </c>
      <c r="U70" s="4">
        <f t="shared" si="3"/>
        <v>560876</v>
      </c>
    </row>
    <row r="71" spans="1:21" x14ac:dyDescent="0.2">
      <c r="A71" s="16" t="s">
        <v>167</v>
      </c>
      <c r="B71" s="4">
        <v>70400</v>
      </c>
      <c r="C71" s="4">
        <v>37900</v>
      </c>
      <c r="D71" s="4">
        <v>32500</v>
      </c>
      <c r="E71" s="4">
        <v>2650460000</v>
      </c>
      <c r="F71" s="4">
        <f t="shared" si="4"/>
        <v>-19782182582</v>
      </c>
      <c r="R71" s="5">
        <v>-1.46E-2</v>
      </c>
      <c r="S71" s="4">
        <v>560876</v>
      </c>
      <c r="T71" s="4">
        <f>AVERAGE(S72,S81)</f>
        <v>827521</v>
      </c>
      <c r="U71" s="4">
        <f t="shared" si="3"/>
        <v>677188</v>
      </c>
    </row>
    <row r="72" spans="1:21" x14ac:dyDescent="0.2">
      <c r="A72" s="16" t="s">
        <v>166</v>
      </c>
      <c r="B72" s="4">
        <v>6300</v>
      </c>
      <c r="C72" s="4">
        <v>7200</v>
      </c>
      <c r="D72" s="4">
        <v>-900</v>
      </c>
      <c r="E72" s="4">
        <v>-72900000</v>
      </c>
      <c r="F72" s="4">
        <f t="shared" si="4"/>
        <v>-22432642582</v>
      </c>
      <c r="R72" s="5">
        <v>5.0000000000000001E-3</v>
      </c>
      <c r="S72" s="4">
        <v>756040</v>
      </c>
      <c r="U72" s="4">
        <f t="shared" si="3"/>
        <v>677188</v>
      </c>
    </row>
    <row r="73" spans="1:21" x14ac:dyDescent="0.2">
      <c r="A73" s="16" t="s">
        <v>165</v>
      </c>
      <c r="B73" s="4">
        <v>44200</v>
      </c>
      <c r="C73" s="4">
        <v>63200</v>
      </c>
      <c r="D73" s="4">
        <v>-19000</v>
      </c>
      <c r="E73" s="4">
        <v>-1572590000</v>
      </c>
      <c r="F73" s="4">
        <f t="shared" si="4"/>
        <v>-22359742582</v>
      </c>
      <c r="R73" s="5">
        <v>-1.21E-2</v>
      </c>
      <c r="S73" s="4">
        <v>833922</v>
      </c>
      <c r="U73" s="4">
        <f t="shared" ref="U73:U75" si="5">MIN(S74:S78)</f>
        <v>677188</v>
      </c>
    </row>
    <row r="74" spans="1:21" x14ac:dyDescent="0.2">
      <c r="A74" s="16" t="s">
        <v>164</v>
      </c>
      <c r="B74" s="4">
        <v>88800</v>
      </c>
      <c r="C74" s="4">
        <v>171700</v>
      </c>
      <c r="D74" s="4">
        <v>-82900</v>
      </c>
      <c r="E74" s="4">
        <v>-6816990000</v>
      </c>
      <c r="F74" s="4">
        <f t="shared" si="4"/>
        <v>-20787152582</v>
      </c>
      <c r="R74" s="5">
        <v>7.4000000000000003E-3</v>
      </c>
      <c r="S74" s="4">
        <v>677188</v>
      </c>
      <c r="U74" s="4">
        <f t="shared" si="5"/>
        <v>821405</v>
      </c>
    </row>
    <row r="75" spans="1:21" x14ac:dyDescent="0.2">
      <c r="A75" s="16" t="s">
        <v>163</v>
      </c>
      <c r="B75" s="4">
        <v>119200</v>
      </c>
      <c r="C75" s="4">
        <v>66100</v>
      </c>
      <c r="D75" s="4">
        <v>53100</v>
      </c>
      <c r="E75" s="4">
        <v>4431260000</v>
      </c>
      <c r="F75" s="4">
        <f t="shared" si="4"/>
        <v>-13970162582</v>
      </c>
      <c r="R75" s="5">
        <v>6.1999999999999998E-3</v>
      </c>
      <c r="S75" s="4">
        <v>1724143</v>
      </c>
      <c r="U75" s="4">
        <f t="shared" si="5"/>
        <v>821405</v>
      </c>
    </row>
    <row r="76" spans="1:21" x14ac:dyDescent="0.2">
      <c r="A76" s="16" t="s">
        <v>162</v>
      </c>
      <c r="B76" s="4">
        <v>1000</v>
      </c>
      <c r="C76" s="4">
        <v>215300</v>
      </c>
      <c r="D76" s="4">
        <v>-214300</v>
      </c>
      <c r="E76" s="4">
        <v>-17494610000</v>
      </c>
      <c r="F76" s="4">
        <f t="shared" si="4"/>
        <v>-18401422582</v>
      </c>
      <c r="R76" s="5">
        <v>1.2999999999999999E-3</v>
      </c>
      <c r="S76" s="4">
        <v>945120</v>
      </c>
      <c r="U76" s="4">
        <f>MIN(S77:S81)</f>
        <v>821405</v>
      </c>
    </row>
    <row r="77" spans="1:21" x14ac:dyDescent="0.2">
      <c r="A77" s="16" t="s">
        <v>161</v>
      </c>
      <c r="B77" s="4">
        <v>74400</v>
      </c>
      <c r="C77" s="4">
        <v>139500</v>
      </c>
      <c r="D77" s="4">
        <v>-65100</v>
      </c>
      <c r="E77" s="4">
        <v>-5215930000</v>
      </c>
      <c r="F77" s="4">
        <f t="shared" si="4"/>
        <v>-906812582</v>
      </c>
      <c r="R77" s="5">
        <v>7.4999999999999997E-3</v>
      </c>
      <c r="S77" s="4">
        <v>821405</v>
      </c>
    </row>
    <row r="78" spans="1:21" x14ac:dyDescent="0.2">
      <c r="A78" s="16" t="s">
        <v>160</v>
      </c>
      <c r="B78" s="4">
        <v>80800</v>
      </c>
      <c r="C78" s="4">
        <v>161400</v>
      </c>
      <c r="D78" s="4">
        <v>-80600</v>
      </c>
      <c r="E78" s="4">
        <v>-6576600000</v>
      </c>
      <c r="F78" s="4">
        <f t="shared" si="4"/>
        <v>4309117418</v>
      </c>
      <c r="R78" s="5">
        <v>3.8E-3</v>
      </c>
      <c r="S78" s="4">
        <v>1236751</v>
      </c>
    </row>
    <row r="79" spans="1:21" x14ac:dyDescent="0.2">
      <c r="A79" s="16" t="s">
        <v>159</v>
      </c>
      <c r="B79" s="4">
        <v>157100</v>
      </c>
      <c r="C79" s="4">
        <v>164000</v>
      </c>
      <c r="D79" s="4">
        <v>-6900</v>
      </c>
      <c r="E79" s="4">
        <v>-607500000</v>
      </c>
      <c r="F79" s="4">
        <f t="shared" si="4"/>
        <v>10885717418</v>
      </c>
      <c r="R79" s="5">
        <v>-2.3999999999999998E-3</v>
      </c>
      <c r="S79" s="4">
        <v>962641</v>
      </c>
    </row>
    <row r="80" spans="1:21" x14ac:dyDescent="0.2">
      <c r="A80" s="16" t="s">
        <v>158</v>
      </c>
      <c r="B80" s="4">
        <v>330300</v>
      </c>
      <c r="C80" s="4">
        <v>57670</v>
      </c>
      <c r="D80" s="4">
        <v>272630</v>
      </c>
      <c r="E80" s="4">
        <v>21842700000</v>
      </c>
      <c r="F80" s="4">
        <f>E80+F81</f>
        <v>11493217418</v>
      </c>
      <c r="R80" s="5">
        <v>-3.7000000000000002E-3</v>
      </c>
      <c r="S80" s="4">
        <v>1199760</v>
      </c>
    </row>
    <row r="81" spans="1:22" x14ac:dyDescent="0.2">
      <c r="A81" s="16" t="s">
        <v>157</v>
      </c>
      <c r="B81" s="4">
        <v>700</v>
      </c>
      <c r="C81" s="4">
        <v>128049</v>
      </c>
      <c r="D81" s="4">
        <v>-127349</v>
      </c>
      <c r="E81" s="4">
        <v>-10349482582</v>
      </c>
      <c r="F81" s="4">
        <f>E81</f>
        <v>-10349482582</v>
      </c>
      <c r="R81" s="5">
        <v>2.6699999999999998E-2</v>
      </c>
      <c r="S81" s="4">
        <v>899002</v>
      </c>
    </row>
    <row r="82" spans="1:22" x14ac:dyDescent="0.2">
      <c r="A82" s="2"/>
      <c r="B82" s="4"/>
      <c r="C82" s="4"/>
      <c r="D82" s="4"/>
      <c r="E82" s="4"/>
      <c r="F82" s="4">
        <f t="shared" ref="F82:F137" si="6">E82+F83</f>
        <v>0</v>
      </c>
      <c r="G82" s="4"/>
      <c r="H82" s="4"/>
      <c r="I82" s="4"/>
      <c r="J82" s="4"/>
      <c r="K82" s="4"/>
      <c r="L82" s="4"/>
      <c r="M82" s="4"/>
      <c r="N82" s="4"/>
      <c r="O82" s="4"/>
      <c r="P82" s="4"/>
      <c r="Q82" s="4"/>
      <c r="R82" s="4"/>
      <c r="S82" s="4"/>
      <c r="T82" s="5"/>
      <c r="U82" s="5"/>
      <c r="V82" s="5"/>
    </row>
    <row r="83" spans="1:22" x14ac:dyDescent="0.2">
      <c r="A83" s="2"/>
      <c r="B83" s="4"/>
      <c r="C83" s="4"/>
      <c r="D83" s="4"/>
      <c r="E83" s="4"/>
      <c r="F83" s="4">
        <f t="shared" si="6"/>
        <v>0</v>
      </c>
      <c r="G83" s="4"/>
      <c r="H83" s="4"/>
      <c r="I83" s="4"/>
      <c r="J83" s="4"/>
      <c r="K83" s="4"/>
      <c r="L83" s="4"/>
      <c r="M83" s="4"/>
      <c r="N83" s="4"/>
      <c r="O83" s="4"/>
      <c r="P83" s="4"/>
      <c r="Q83" s="4"/>
      <c r="R83" s="4"/>
      <c r="S83" s="4"/>
      <c r="T83" s="5"/>
      <c r="U83" s="5"/>
      <c r="V83" s="5"/>
    </row>
    <row r="84" spans="1:22" x14ac:dyDescent="0.2">
      <c r="A84" s="2"/>
      <c r="B84" s="4"/>
      <c r="C84" s="4"/>
      <c r="D84" s="4"/>
      <c r="E84" s="4"/>
      <c r="F84" s="4">
        <f t="shared" si="6"/>
        <v>0</v>
      </c>
      <c r="G84" s="4"/>
      <c r="H84" s="4"/>
      <c r="I84" s="4"/>
      <c r="J84" s="4"/>
      <c r="K84" s="4"/>
      <c r="L84" s="4"/>
      <c r="M84" s="4"/>
      <c r="N84" s="4"/>
      <c r="O84" s="4"/>
      <c r="P84" s="4"/>
      <c r="Q84" s="4"/>
      <c r="R84" s="4"/>
      <c r="S84" s="4"/>
      <c r="T84" s="5"/>
      <c r="U84" s="5"/>
      <c r="V84" s="5"/>
    </row>
    <row r="85" spans="1:22" x14ac:dyDescent="0.2">
      <c r="A85" s="2"/>
      <c r="B85" s="4"/>
      <c r="C85" s="4"/>
      <c r="D85" s="4"/>
      <c r="E85" s="4"/>
      <c r="F85" s="4">
        <f t="shared" si="6"/>
        <v>0</v>
      </c>
      <c r="G85" s="4"/>
      <c r="H85" s="4"/>
      <c r="I85" s="4"/>
      <c r="J85" s="4"/>
      <c r="K85" s="4"/>
      <c r="L85" s="4"/>
      <c r="M85" s="4"/>
      <c r="N85" s="4"/>
      <c r="O85" s="4"/>
      <c r="P85" s="4"/>
      <c r="Q85" s="4"/>
      <c r="R85" s="4"/>
      <c r="S85" s="4"/>
      <c r="T85" s="5"/>
      <c r="U85" s="5"/>
      <c r="V85" s="5"/>
    </row>
    <row r="86" spans="1:22" x14ac:dyDescent="0.2">
      <c r="A86" s="2"/>
      <c r="B86" s="4"/>
      <c r="C86" s="4"/>
      <c r="D86" s="4"/>
      <c r="E86" s="4"/>
      <c r="F86" s="4">
        <f t="shared" si="6"/>
        <v>0</v>
      </c>
      <c r="G86" s="4"/>
      <c r="H86" s="4"/>
      <c r="I86" s="4"/>
      <c r="J86" s="4"/>
      <c r="K86" s="4"/>
      <c r="L86" s="4"/>
      <c r="M86" s="4"/>
      <c r="N86" s="4"/>
      <c r="O86" s="4"/>
      <c r="P86" s="4"/>
      <c r="Q86" s="4"/>
      <c r="R86" s="4"/>
      <c r="S86" s="4"/>
      <c r="T86" s="5"/>
      <c r="U86" s="5"/>
      <c r="V86" s="5"/>
    </row>
    <row r="87" spans="1:22" x14ac:dyDescent="0.2">
      <c r="A87" s="2"/>
      <c r="B87" s="4"/>
      <c r="C87" s="4"/>
      <c r="D87" s="4"/>
      <c r="E87" s="4"/>
      <c r="F87" s="4">
        <f t="shared" si="6"/>
        <v>0</v>
      </c>
      <c r="G87" s="4"/>
      <c r="H87" s="4"/>
      <c r="I87" s="4"/>
      <c r="J87" s="4"/>
      <c r="K87" s="4"/>
      <c r="L87" s="4"/>
      <c r="M87" s="4"/>
      <c r="N87" s="4"/>
      <c r="O87" s="4"/>
      <c r="P87" s="4"/>
      <c r="Q87" s="4"/>
      <c r="R87" s="4"/>
      <c r="S87" s="4"/>
      <c r="T87" s="5"/>
      <c r="U87" s="5"/>
      <c r="V87" s="5"/>
    </row>
    <row r="88" spans="1:22" x14ac:dyDescent="0.2">
      <c r="A88" s="2"/>
      <c r="B88" s="4"/>
      <c r="C88" s="4"/>
      <c r="D88" s="4"/>
      <c r="E88" s="4"/>
      <c r="F88" s="4">
        <f t="shared" si="6"/>
        <v>0</v>
      </c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5"/>
      <c r="U88" s="5"/>
      <c r="V88" s="5"/>
    </row>
    <row r="89" spans="1:22" x14ac:dyDescent="0.2">
      <c r="A89" s="2"/>
      <c r="B89" s="4"/>
      <c r="C89" s="4"/>
      <c r="D89" s="4"/>
      <c r="E89" s="4"/>
      <c r="F89" s="4">
        <f t="shared" si="6"/>
        <v>0</v>
      </c>
      <c r="G89" s="4"/>
      <c r="H89" s="4"/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  <c r="T89" s="5"/>
      <c r="U89" s="5"/>
      <c r="V89" s="5"/>
    </row>
    <row r="90" spans="1:22" x14ac:dyDescent="0.2">
      <c r="A90" s="2"/>
      <c r="B90" s="4"/>
      <c r="C90" s="4"/>
      <c r="D90" s="4"/>
      <c r="E90" s="4"/>
      <c r="F90" s="4">
        <f t="shared" si="6"/>
        <v>0</v>
      </c>
      <c r="G90" s="4"/>
      <c r="H90" s="4"/>
      <c r="I90" s="4"/>
      <c r="J90" s="4"/>
      <c r="K90" s="4"/>
      <c r="L90" s="4"/>
      <c r="M90" s="4"/>
      <c r="N90" s="4"/>
      <c r="O90" s="4"/>
      <c r="P90" s="4"/>
      <c r="Q90" s="4"/>
      <c r="R90" s="4"/>
      <c r="S90" s="4"/>
      <c r="T90" s="5"/>
      <c r="U90" s="5"/>
      <c r="V90" s="5"/>
    </row>
    <row r="91" spans="1:22" x14ac:dyDescent="0.2">
      <c r="A91" s="2"/>
      <c r="B91" s="4"/>
      <c r="C91" s="4"/>
      <c r="D91" s="4"/>
      <c r="E91" s="4"/>
      <c r="F91" s="4">
        <f t="shared" si="6"/>
        <v>0</v>
      </c>
      <c r="G91" s="4"/>
      <c r="H91" s="4"/>
      <c r="I91" s="4"/>
      <c r="J91" s="4"/>
      <c r="K91" s="4"/>
      <c r="L91" s="4"/>
      <c r="M91" s="4"/>
      <c r="N91" s="4"/>
      <c r="O91" s="4"/>
      <c r="P91" s="4"/>
      <c r="Q91" s="4"/>
      <c r="R91" s="4"/>
      <c r="S91" s="4"/>
      <c r="T91" s="5"/>
      <c r="U91" s="5"/>
      <c r="V91" s="5"/>
    </row>
    <row r="92" spans="1:22" x14ac:dyDescent="0.2">
      <c r="A92" s="6"/>
      <c r="B92" s="4"/>
      <c r="C92" s="4"/>
      <c r="D92" s="4"/>
      <c r="E92" s="4"/>
      <c r="F92" s="4">
        <f t="shared" si="6"/>
        <v>0</v>
      </c>
      <c r="G92" s="4"/>
      <c r="H92" s="4"/>
      <c r="I92" s="4"/>
      <c r="J92" s="4"/>
      <c r="K92" s="4"/>
      <c r="L92" s="4"/>
      <c r="M92" s="4"/>
      <c r="N92" s="4"/>
      <c r="O92" s="4"/>
      <c r="P92" s="4"/>
      <c r="Q92" s="4"/>
      <c r="R92" s="4"/>
      <c r="S92" s="4"/>
      <c r="T92" s="5"/>
      <c r="U92" s="5"/>
      <c r="V92" s="5"/>
    </row>
    <row r="93" spans="1:22" x14ac:dyDescent="0.2">
      <c r="A93" s="6"/>
      <c r="B93" s="4"/>
      <c r="C93" s="4"/>
      <c r="D93" s="4"/>
      <c r="E93" s="4"/>
      <c r="F93" s="4">
        <f t="shared" si="6"/>
        <v>0</v>
      </c>
      <c r="G93" s="4"/>
      <c r="H93" s="4"/>
      <c r="I93" s="4"/>
      <c r="J93" s="4"/>
      <c r="K93" s="4"/>
      <c r="L93" s="4"/>
      <c r="M93" s="4"/>
      <c r="N93" s="4"/>
      <c r="O93" s="4"/>
      <c r="P93" s="4"/>
      <c r="Q93" s="4"/>
      <c r="R93" s="4"/>
      <c r="S93" s="4"/>
      <c r="T93" s="5"/>
      <c r="U93" s="5"/>
      <c r="V93" s="5"/>
    </row>
    <row r="94" spans="1:22" x14ac:dyDescent="0.2">
      <c r="A94" s="6"/>
      <c r="B94" s="4"/>
      <c r="C94" s="4"/>
      <c r="D94" s="4"/>
      <c r="E94" s="4"/>
      <c r="F94" s="4">
        <f t="shared" si="6"/>
        <v>0</v>
      </c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5"/>
      <c r="U94" s="5"/>
      <c r="V94" s="5"/>
    </row>
    <row r="95" spans="1:22" x14ac:dyDescent="0.2">
      <c r="A95" s="6"/>
      <c r="B95" s="4"/>
      <c r="C95" s="4"/>
      <c r="D95" s="4"/>
      <c r="E95" s="4"/>
      <c r="F95" s="4">
        <f t="shared" si="6"/>
        <v>0</v>
      </c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5"/>
      <c r="U95" s="5"/>
      <c r="V95" s="5"/>
    </row>
    <row r="96" spans="1:22" x14ac:dyDescent="0.2">
      <c r="A96" s="6"/>
      <c r="B96" s="4"/>
      <c r="C96" s="4"/>
      <c r="D96" s="4"/>
      <c r="E96" s="4"/>
      <c r="F96" s="4">
        <f t="shared" si="6"/>
        <v>0</v>
      </c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5"/>
      <c r="U96" s="5"/>
      <c r="V96" s="5"/>
    </row>
    <row r="97" spans="1:22" x14ac:dyDescent="0.2">
      <c r="A97" s="6"/>
      <c r="B97" s="4"/>
      <c r="C97" s="4"/>
      <c r="D97" s="4"/>
      <c r="E97" s="4"/>
      <c r="F97" s="4">
        <f t="shared" si="6"/>
        <v>0</v>
      </c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5"/>
      <c r="U97" s="5"/>
      <c r="V97" s="5"/>
    </row>
    <row r="98" spans="1:22" x14ac:dyDescent="0.2">
      <c r="A98" s="6"/>
      <c r="B98" s="4"/>
      <c r="C98" s="4"/>
      <c r="D98" s="4"/>
      <c r="E98" s="4"/>
      <c r="F98" s="4">
        <f t="shared" si="6"/>
        <v>0</v>
      </c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5"/>
      <c r="U98" s="5"/>
      <c r="V98" s="5"/>
    </row>
    <row r="99" spans="1:22" x14ac:dyDescent="0.2">
      <c r="A99" s="6"/>
      <c r="B99" s="4"/>
      <c r="C99" s="4"/>
      <c r="D99" s="4"/>
      <c r="E99" s="4"/>
      <c r="F99" s="4">
        <f t="shared" si="6"/>
        <v>0</v>
      </c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5"/>
      <c r="U99" s="5"/>
      <c r="V99" s="5"/>
    </row>
    <row r="100" spans="1:22" x14ac:dyDescent="0.2">
      <c r="A100" s="6"/>
      <c r="B100" s="4"/>
      <c r="C100" s="4"/>
      <c r="D100" s="4"/>
      <c r="E100" s="4"/>
      <c r="F100" s="4">
        <f t="shared" si="6"/>
        <v>0</v>
      </c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5"/>
      <c r="U100" s="5"/>
      <c r="V100" s="5"/>
    </row>
    <row r="101" spans="1:22" x14ac:dyDescent="0.2">
      <c r="A101" s="6"/>
      <c r="B101" s="4"/>
      <c r="C101" s="4"/>
      <c r="D101" s="4"/>
      <c r="E101" s="4"/>
      <c r="F101" s="4">
        <f t="shared" si="6"/>
        <v>0</v>
      </c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5"/>
      <c r="U101" s="5"/>
      <c r="V101" s="5"/>
    </row>
    <row r="102" spans="1:22" x14ac:dyDescent="0.2">
      <c r="A102" s="2"/>
      <c r="B102" s="4"/>
      <c r="C102" s="4"/>
      <c r="D102" s="4"/>
      <c r="E102" s="4"/>
      <c r="F102" s="4">
        <f t="shared" si="6"/>
        <v>0</v>
      </c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5"/>
      <c r="U102" s="5"/>
      <c r="V102" s="5"/>
    </row>
    <row r="103" spans="1:22" x14ac:dyDescent="0.2">
      <c r="A103" s="2"/>
      <c r="B103" s="4"/>
      <c r="C103" s="4"/>
      <c r="D103" s="4"/>
      <c r="E103" s="4"/>
      <c r="F103" s="4">
        <f t="shared" si="6"/>
        <v>0</v>
      </c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5"/>
      <c r="U103" s="5"/>
      <c r="V103" s="5"/>
    </row>
    <row r="104" spans="1:22" x14ac:dyDescent="0.2">
      <c r="A104" s="6"/>
      <c r="B104" s="4"/>
      <c r="C104" s="4"/>
      <c r="D104" s="4"/>
      <c r="E104" s="4"/>
      <c r="F104" s="4">
        <f t="shared" si="6"/>
        <v>0</v>
      </c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5"/>
      <c r="U104" s="5"/>
      <c r="V104" s="5"/>
    </row>
    <row r="105" spans="1:22" x14ac:dyDescent="0.2">
      <c r="A105" s="6"/>
      <c r="B105" s="4"/>
      <c r="C105" s="4"/>
      <c r="D105" s="4"/>
      <c r="E105" s="4"/>
      <c r="F105" s="4">
        <f t="shared" si="6"/>
        <v>0</v>
      </c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5"/>
      <c r="U105" s="5"/>
      <c r="V105" s="5"/>
    </row>
    <row r="106" spans="1:22" x14ac:dyDescent="0.2">
      <c r="A106" s="6"/>
      <c r="B106" s="4"/>
      <c r="C106" s="4"/>
      <c r="D106" s="4"/>
      <c r="E106" s="4"/>
      <c r="F106" s="4">
        <f t="shared" si="6"/>
        <v>0</v>
      </c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5"/>
      <c r="U106" s="5"/>
      <c r="V106" s="5"/>
    </row>
    <row r="107" spans="1:22" x14ac:dyDescent="0.2">
      <c r="A107" s="6"/>
      <c r="B107" s="4"/>
      <c r="C107" s="4"/>
      <c r="D107" s="4"/>
      <c r="E107" s="4"/>
      <c r="F107" s="4">
        <f t="shared" si="6"/>
        <v>0</v>
      </c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5"/>
      <c r="U107" s="5"/>
      <c r="V107" s="5"/>
    </row>
    <row r="108" spans="1:22" x14ac:dyDescent="0.2">
      <c r="A108" s="6"/>
      <c r="B108" s="4"/>
      <c r="C108" s="4"/>
      <c r="D108" s="4"/>
      <c r="E108" s="4"/>
      <c r="F108" s="4">
        <f t="shared" si="6"/>
        <v>0</v>
      </c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5"/>
      <c r="U108" s="5"/>
      <c r="V108" s="5"/>
    </row>
    <row r="109" spans="1:22" x14ac:dyDescent="0.2">
      <c r="A109" s="6"/>
      <c r="B109" s="4"/>
      <c r="C109" s="4"/>
      <c r="D109" s="4"/>
      <c r="E109" s="4"/>
      <c r="F109" s="4">
        <f t="shared" si="6"/>
        <v>0</v>
      </c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5"/>
      <c r="U109" s="5"/>
      <c r="V109" s="5"/>
    </row>
    <row r="110" spans="1:22" x14ac:dyDescent="0.2">
      <c r="A110" s="6"/>
      <c r="B110" s="4"/>
      <c r="C110" s="4"/>
      <c r="D110" s="4"/>
      <c r="E110" s="4"/>
      <c r="F110" s="4">
        <f t="shared" si="6"/>
        <v>0</v>
      </c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5"/>
      <c r="U110" s="5"/>
      <c r="V110" s="5"/>
    </row>
    <row r="111" spans="1:22" x14ac:dyDescent="0.2">
      <c r="A111" s="6"/>
      <c r="B111" s="4"/>
      <c r="C111" s="4"/>
      <c r="D111" s="4"/>
      <c r="E111" s="4"/>
      <c r="F111" s="4">
        <f t="shared" si="6"/>
        <v>0</v>
      </c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5"/>
      <c r="U111" s="5"/>
      <c r="V111" s="5"/>
    </row>
    <row r="112" spans="1:22" x14ac:dyDescent="0.2">
      <c r="A112" s="6"/>
      <c r="B112" s="4"/>
      <c r="C112" s="4"/>
      <c r="D112" s="4"/>
      <c r="E112" s="4"/>
      <c r="F112" s="4">
        <f t="shared" si="6"/>
        <v>0</v>
      </c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5"/>
      <c r="U112" s="5"/>
      <c r="V112" s="5"/>
    </row>
    <row r="113" spans="1:22" x14ac:dyDescent="0.2">
      <c r="A113" s="6"/>
      <c r="B113" s="4"/>
      <c r="C113" s="4"/>
      <c r="D113" s="4"/>
      <c r="E113" s="4"/>
      <c r="F113" s="4">
        <f t="shared" si="6"/>
        <v>0</v>
      </c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5"/>
      <c r="U113" s="5"/>
      <c r="V113" s="5"/>
    </row>
    <row r="114" spans="1:22" x14ac:dyDescent="0.2">
      <c r="A114" s="6"/>
      <c r="B114" s="4"/>
      <c r="C114" s="4"/>
      <c r="D114" s="4"/>
      <c r="E114" s="4"/>
      <c r="F114" s="4">
        <f t="shared" si="6"/>
        <v>0</v>
      </c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5"/>
      <c r="U114" s="5"/>
      <c r="V114" s="5"/>
    </row>
    <row r="115" spans="1:22" x14ac:dyDescent="0.2">
      <c r="A115" s="6"/>
      <c r="B115" s="4"/>
      <c r="C115" s="4"/>
      <c r="D115" s="4"/>
      <c r="E115" s="4"/>
      <c r="F115" s="4">
        <f t="shared" si="6"/>
        <v>0</v>
      </c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5"/>
      <c r="U115" s="5"/>
      <c r="V115" s="5"/>
    </row>
    <row r="116" spans="1:22" x14ac:dyDescent="0.2">
      <c r="A116" s="6"/>
      <c r="B116" s="4"/>
      <c r="C116" s="4"/>
      <c r="D116" s="4"/>
      <c r="E116" s="4"/>
      <c r="F116" s="4">
        <f t="shared" si="6"/>
        <v>0</v>
      </c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5"/>
      <c r="U116" s="5"/>
      <c r="V116" s="5"/>
    </row>
    <row r="117" spans="1:22" x14ac:dyDescent="0.2">
      <c r="A117" s="2"/>
      <c r="B117" s="4"/>
      <c r="C117" s="4"/>
      <c r="D117" s="4"/>
      <c r="E117" s="4"/>
      <c r="F117" s="4">
        <f t="shared" si="6"/>
        <v>0</v>
      </c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5"/>
      <c r="U117" s="5"/>
      <c r="V117" s="5"/>
    </row>
    <row r="118" spans="1:22" x14ac:dyDescent="0.2">
      <c r="A118" s="2"/>
      <c r="B118" s="4"/>
      <c r="C118" s="4"/>
      <c r="D118" s="4"/>
      <c r="E118" s="4"/>
      <c r="F118" s="4">
        <f t="shared" si="6"/>
        <v>0</v>
      </c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5"/>
      <c r="U118" s="5"/>
      <c r="V118" s="5"/>
    </row>
    <row r="119" spans="1:22" x14ac:dyDescent="0.2">
      <c r="A119" s="2"/>
      <c r="B119" s="4"/>
      <c r="C119" s="4"/>
      <c r="D119" s="4"/>
      <c r="E119" s="4"/>
      <c r="F119" s="4">
        <f t="shared" si="6"/>
        <v>0</v>
      </c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5"/>
      <c r="U119" s="5"/>
      <c r="V119" s="5"/>
    </row>
    <row r="120" spans="1:22" x14ac:dyDescent="0.2">
      <c r="A120" s="2"/>
      <c r="B120" s="4"/>
      <c r="C120" s="4"/>
      <c r="D120" s="4"/>
      <c r="E120" s="4"/>
      <c r="F120" s="4">
        <f t="shared" si="6"/>
        <v>0</v>
      </c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5"/>
      <c r="U120" s="5"/>
      <c r="V120" s="5"/>
    </row>
    <row r="121" spans="1:22" x14ac:dyDescent="0.2">
      <c r="A121" s="2"/>
      <c r="B121" s="4"/>
      <c r="C121" s="4"/>
      <c r="D121" s="4"/>
      <c r="E121" s="4"/>
      <c r="F121" s="4">
        <f t="shared" si="6"/>
        <v>0</v>
      </c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5"/>
      <c r="U121" s="5"/>
      <c r="V121" s="5"/>
    </row>
    <row r="122" spans="1:22" x14ac:dyDescent="0.2">
      <c r="A122" s="2"/>
      <c r="B122" s="4"/>
      <c r="C122" s="4"/>
      <c r="D122" s="4"/>
      <c r="E122" s="4"/>
      <c r="F122" s="4">
        <f t="shared" si="6"/>
        <v>0</v>
      </c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5"/>
      <c r="U122" s="5"/>
      <c r="V122" s="5"/>
    </row>
    <row r="123" spans="1:22" x14ac:dyDescent="0.2">
      <c r="A123" s="2"/>
      <c r="B123" s="4"/>
      <c r="C123" s="4"/>
      <c r="D123" s="4"/>
      <c r="E123" s="4"/>
      <c r="F123" s="4">
        <f t="shared" si="6"/>
        <v>0</v>
      </c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5"/>
      <c r="U123" s="5"/>
      <c r="V123" s="5"/>
    </row>
    <row r="124" spans="1:22" x14ac:dyDescent="0.2">
      <c r="A124" s="2"/>
      <c r="B124" s="4"/>
      <c r="C124" s="4"/>
      <c r="D124" s="4"/>
      <c r="E124" s="4"/>
      <c r="F124" s="4">
        <f t="shared" si="6"/>
        <v>0</v>
      </c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5"/>
      <c r="U124" s="5"/>
      <c r="V124" s="5"/>
    </row>
    <row r="125" spans="1:22" x14ac:dyDescent="0.2">
      <c r="A125" s="2"/>
      <c r="B125" s="4"/>
      <c r="C125" s="4"/>
      <c r="D125" s="4"/>
      <c r="E125" s="4"/>
      <c r="F125" s="4">
        <f t="shared" si="6"/>
        <v>0</v>
      </c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5"/>
      <c r="U125" s="5"/>
      <c r="V125" s="5"/>
    </row>
    <row r="126" spans="1:22" x14ac:dyDescent="0.2">
      <c r="A126" s="2"/>
      <c r="B126" s="4"/>
      <c r="C126" s="4"/>
      <c r="D126" s="4"/>
      <c r="E126" s="4"/>
      <c r="F126" s="4">
        <f t="shared" si="6"/>
        <v>0</v>
      </c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5"/>
      <c r="U126" s="5"/>
      <c r="V126" s="5"/>
    </row>
    <row r="127" spans="1:22" x14ac:dyDescent="0.2">
      <c r="A127" s="2"/>
      <c r="B127" s="4"/>
      <c r="C127" s="4"/>
      <c r="D127" s="4"/>
      <c r="E127" s="4"/>
      <c r="F127" s="4">
        <f t="shared" si="6"/>
        <v>0</v>
      </c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5"/>
      <c r="U127" s="5"/>
      <c r="V127" s="5"/>
    </row>
    <row r="128" spans="1:22" x14ac:dyDescent="0.2">
      <c r="A128" s="2"/>
      <c r="B128" s="4"/>
      <c r="C128" s="4"/>
      <c r="D128" s="4"/>
      <c r="E128" s="4"/>
      <c r="F128" s="4">
        <f t="shared" si="6"/>
        <v>0</v>
      </c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5"/>
      <c r="U128" s="5"/>
      <c r="V128" s="5"/>
    </row>
    <row r="129" spans="1:22" x14ac:dyDescent="0.2">
      <c r="A129" s="2"/>
      <c r="B129" s="4"/>
      <c r="C129" s="4"/>
      <c r="D129" s="4"/>
      <c r="E129" s="4"/>
      <c r="F129" s="4">
        <f t="shared" si="6"/>
        <v>0</v>
      </c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5"/>
      <c r="U129" s="5"/>
      <c r="V129" s="5"/>
    </row>
    <row r="130" spans="1:22" x14ac:dyDescent="0.2">
      <c r="A130" s="2"/>
      <c r="B130" s="4"/>
      <c r="C130" s="4"/>
      <c r="D130" s="4"/>
      <c r="E130" s="4"/>
      <c r="F130" s="4">
        <f t="shared" si="6"/>
        <v>0</v>
      </c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5"/>
      <c r="U130" s="5"/>
      <c r="V130" s="5"/>
    </row>
    <row r="131" spans="1:22" x14ac:dyDescent="0.2">
      <c r="A131" s="2"/>
      <c r="B131" s="4"/>
      <c r="C131" s="4"/>
      <c r="D131" s="4"/>
      <c r="E131" s="4"/>
      <c r="F131" s="4">
        <f t="shared" si="6"/>
        <v>0</v>
      </c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5"/>
      <c r="U131" s="5"/>
      <c r="V131" s="5"/>
    </row>
    <row r="132" spans="1:22" x14ac:dyDescent="0.2">
      <c r="A132" s="2"/>
      <c r="B132" s="4"/>
      <c r="C132" s="4"/>
      <c r="D132" s="4"/>
      <c r="E132" s="4"/>
      <c r="F132" s="4">
        <f t="shared" si="6"/>
        <v>0</v>
      </c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5"/>
      <c r="U132" s="5"/>
      <c r="V132" s="5"/>
    </row>
    <row r="133" spans="1:22" x14ac:dyDescent="0.2">
      <c r="A133" s="2"/>
      <c r="B133" s="4"/>
      <c r="C133" s="4"/>
      <c r="D133" s="4"/>
      <c r="E133" s="4"/>
      <c r="F133" s="4">
        <f t="shared" si="6"/>
        <v>0</v>
      </c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5"/>
    </row>
    <row r="134" spans="1:22" x14ac:dyDescent="0.2">
      <c r="A134" s="2"/>
      <c r="B134" s="4"/>
      <c r="C134" s="4"/>
      <c r="D134" s="4"/>
      <c r="E134" s="4"/>
      <c r="F134" s="4">
        <f t="shared" si="6"/>
        <v>0</v>
      </c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8"/>
    </row>
    <row r="135" spans="1:22" x14ac:dyDescent="0.2">
      <c r="A135" s="2"/>
      <c r="B135" s="4"/>
      <c r="C135" s="4"/>
      <c r="D135" s="4"/>
      <c r="E135" s="4"/>
      <c r="F135" s="4">
        <f t="shared" si="6"/>
        <v>0</v>
      </c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8"/>
    </row>
    <row r="136" spans="1:22" x14ac:dyDescent="0.2">
      <c r="A136" s="2"/>
      <c r="B136" s="4"/>
      <c r="C136" s="4"/>
      <c r="D136" s="4"/>
      <c r="E136" s="4"/>
      <c r="F136" s="4">
        <f t="shared" si="6"/>
        <v>0</v>
      </c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8"/>
    </row>
    <row r="137" spans="1:22" x14ac:dyDescent="0.2">
      <c r="A137" s="6"/>
      <c r="B137" s="4"/>
      <c r="C137" s="4"/>
      <c r="D137" s="4"/>
      <c r="E137" s="4"/>
      <c r="F137" s="4">
        <f t="shared" si="6"/>
        <v>0</v>
      </c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5"/>
      <c r="U137" s="5"/>
      <c r="V137" s="8"/>
    </row>
    <row r="138" spans="1:22" x14ac:dyDescent="0.2">
      <c r="A138" s="6"/>
      <c r="B138" s="4"/>
      <c r="C138" s="4"/>
      <c r="D138" s="4"/>
      <c r="E138" s="4"/>
      <c r="F138" s="4">
        <f>E138+F139</f>
        <v>0</v>
      </c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5"/>
      <c r="U138" s="5"/>
      <c r="V138" s="8"/>
    </row>
    <row r="139" spans="1:22" x14ac:dyDescent="0.2">
      <c r="A139" s="6"/>
      <c r="B139" s="4"/>
      <c r="C139" s="4"/>
      <c r="D139" s="4"/>
      <c r="E139" s="4"/>
      <c r="F139" s="4">
        <f>E139</f>
        <v>0</v>
      </c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5"/>
      <c r="U139" s="5"/>
      <c r="V139" s="8"/>
    </row>
    <row r="140" spans="1:22" x14ac:dyDescent="0.2">
      <c r="A140" s="6"/>
      <c r="B140" s="4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5"/>
      <c r="U140" s="5"/>
      <c r="V140" s="8"/>
    </row>
    <row r="141" spans="1:22" x14ac:dyDescent="0.2">
      <c r="A141" s="6"/>
      <c r="B141" s="4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5"/>
      <c r="U141" s="5"/>
      <c r="V141" s="8"/>
    </row>
    <row r="142" spans="1:22" x14ac:dyDescent="0.2">
      <c r="A142" s="2"/>
      <c r="B142" s="4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5"/>
      <c r="U142" s="5"/>
      <c r="V142" s="8"/>
    </row>
    <row r="143" spans="1:22" x14ac:dyDescent="0.2">
      <c r="A143" s="2"/>
      <c r="B143" s="4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5"/>
      <c r="U143" s="5"/>
      <c r="V143" s="8"/>
    </row>
    <row r="144" spans="1:22" x14ac:dyDescent="0.2">
      <c r="A144" s="2"/>
      <c r="B144" s="4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5"/>
      <c r="U144" s="5"/>
      <c r="V144" s="8"/>
    </row>
    <row r="145" spans="1:22" x14ac:dyDescent="0.2">
      <c r="A145" s="2"/>
      <c r="B145" s="4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5"/>
      <c r="U145" s="5"/>
      <c r="V145" s="8"/>
    </row>
    <row r="146" spans="1:22" x14ac:dyDescent="0.2">
      <c r="A146" s="2"/>
      <c r="B146" s="4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5"/>
      <c r="U146" s="5"/>
      <c r="V146" s="8"/>
    </row>
    <row r="172" spans="1:3" x14ac:dyDescent="0.2">
      <c r="A172" t="e" cm="1">
        <f t="array" aca="1" ref="A172" ca="1">INDIRECT("'" &amp; E1 &amp; "'!$A$2:$A$66")</f>
        <v>#REF!</v>
      </c>
      <c r="B172" t="e" cm="1">
        <f t="array" aca="1" ref="B172" ca="1">INDIRECT("'" &amp; E1 &amp; "'!$B$2:$B$66")</f>
        <v>#REF!</v>
      </c>
      <c r="C172" t="e" cm="1">
        <f t="array" aca="1" ref="C172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741DE3-E65A-C54E-8C05-F70BE10E44D8}">
  <sheetPr codeName="Sheet67"/>
  <dimension ref="A1:V172"/>
  <sheetViews>
    <sheetView workbookViewId="0">
      <pane ySplit="2" topLeftCell="A3" activePane="bottomLeft" state="frozen"/>
      <selection activeCell="N24" sqref="N24"/>
      <selection pane="bottomLeft" activeCell="N24" sqref="N24"/>
    </sheetView>
  </sheetViews>
  <sheetFormatPr baseColWidth="10" defaultRowHeight="16" x14ac:dyDescent="0.2"/>
  <cols>
    <col min="1" max="1" width="21.1640625" customWidth="1"/>
    <col min="2" max="2" width="13.1640625" customWidth="1"/>
    <col min="3" max="3" width="13.5" customWidth="1"/>
    <col min="4" max="4" width="14.1640625" customWidth="1"/>
    <col min="5" max="5" width="16.1640625" customWidth="1"/>
    <col min="6" max="6" width="21.5" customWidth="1"/>
    <col min="10" max="10" width="18.33203125" customWidth="1"/>
    <col min="11" max="11" width="16.6640625" customWidth="1"/>
    <col min="18" max="18" width="13" customWidth="1"/>
    <col min="19" max="19" width="14" customWidth="1"/>
  </cols>
  <sheetData>
    <row r="1" spans="1:22" x14ac:dyDescent="0.2">
      <c r="B1" s="72" t="s">
        <v>5</v>
      </c>
      <c r="C1" s="72"/>
      <c r="D1" s="72"/>
      <c r="E1" s="72"/>
      <c r="F1" s="72"/>
      <c r="G1" s="73" t="s">
        <v>6</v>
      </c>
      <c r="H1" s="73"/>
      <c r="I1" s="73"/>
      <c r="J1" s="73"/>
      <c r="K1" s="73"/>
      <c r="L1" s="74" t="s">
        <v>15</v>
      </c>
      <c r="M1" s="74"/>
      <c r="N1" s="74"/>
      <c r="O1" s="74"/>
      <c r="P1" s="74"/>
      <c r="Q1" s="74"/>
      <c r="R1" s="74"/>
      <c r="S1" s="74"/>
      <c r="T1" s="74"/>
      <c r="U1" s="74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235</v>
      </c>
      <c r="O2" s="1" t="s">
        <v>236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257</v>
      </c>
      <c r="U2" s="1" t="s">
        <v>258</v>
      </c>
      <c r="V2" s="1" t="s">
        <v>237</v>
      </c>
    </row>
    <row r="3" spans="1:22" x14ac:dyDescent="0.2">
      <c r="A3" s="16" t="s">
        <v>294</v>
      </c>
      <c r="B3" s="4">
        <v>14400</v>
      </c>
      <c r="C3" s="4">
        <v>161488</v>
      </c>
      <c r="D3" s="4">
        <v>-147088</v>
      </c>
      <c r="E3" s="4">
        <v>-2099810000</v>
      </c>
      <c r="F3" s="4">
        <f t="shared" ref="F3:F79" si="0">E3+F4</f>
        <v>-3901029677</v>
      </c>
      <c r="K3">
        <f t="shared" ref="K3:K25" si="1">K4+J3</f>
        <v>0</v>
      </c>
      <c r="L3" s="4">
        <v>217</v>
      </c>
      <c r="M3" s="4">
        <v>451</v>
      </c>
      <c r="N3" s="4">
        <v>4</v>
      </c>
      <c r="O3" s="4">
        <v>17</v>
      </c>
      <c r="P3" s="4">
        <v>251900</v>
      </c>
      <c r="Q3" s="4">
        <v>725700</v>
      </c>
      <c r="R3" s="5">
        <v>3.5999999999999999E-3</v>
      </c>
      <c r="S3" s="4">
        <v>977700</v>
      </c>
      <c r="T3" s="4">
        <f t="shared" ref="T3:T70" si="2">AVERAGE(S4,S13)</f>
        <v>1173673.5</v>
      </c>
      <c r="U3" s="4">
        <f t="shared" ref="U3:U72" si="3">MIN(S4:S8)</f>
        <v>989361</v>
      </c>
      <c r="V3" s="5">
        <v>1.7399999999999999E-2</v>
      </c>
    </row>
    <row r="4" spans="1:22" x14ac:dyDescent="0.2">
      <c r="A4" s="16" t="s">
        <v>293</v>
      </c>
      <c r="B4" s="4">
        <v>73200</v>
      </c>
      <c r="C4" s="4">
        <v>40300</v>
      </c>
      <c r="D4" s="4">
        <v>32900</v>
      </c>
      <c r="E4" s="4">
        <v>467670000</v>
      </c>
      <c r="F4" s="4">
        <f t="shared" si="0"/>
        <v>-1801219677</v>
      </c>
      <c r="K4">
        <f t="shared" si="1"/>
        <v>0</v>
      </c>
      <c r="L4" s="4">
        <v>315</v>
      </c>
      <c r="M4" s="4">
        <v>384</v>
      </c>
      <c r="N4" s="4">
        <v>11</v>
      </c>
      <c r="O4" s="4">
        <v>14</v>
      </c>
      <c r="P4" s="4">
        <v>487500</v>
      </c>
      <c r="Q4" s="4">
        <v>584700</v>
      </c>
      <c r="R4" s="5">
        <v>7.0999999999999995E-3</v>
      </c>
      <c r="S4" s="4">
        <v>1084500</v>
      </c>
      <c r="T4" s="4">
        <f t="shared" si="2"/>
        <v>1345164</v>
      </c>
      <c r="U4" s="4">
        <f t="shared" si="3"/>
        <v>989361</v>
      </c>
      <c r="V4" s="5">
        <v>1.3999999999999999E-2</v>
      </c>
    </row>
    <row r="5" spans="1:22" x14ac:dyDescent="0.2">
      <c r="A5" s="16" t="s">
        <v>292</v>
      </c>
      <c r="B5" s="4">
        <v>32700</v>
      </c>
      <c r="C5" s="4">
        <v>43900</v>
      </c>
      <c r="D5" s="4">
        <v>-11200</v>
      </c>
      <c r="E5" s="4">
        <v>-157550000</v>
      </c>
      <c r="F5" s="4">
        <f t="shared" si="0"/>
        <v>-2268889677</v>
      </c>
      <c r="K5">
        <f t="shared" si="1"/>
        <v>0</v>
      </c>
      <c r="L5" s="4">
        <v>239</v>
      </c>
      <c r="M5" s="4">
        <v>436</v>
      </c>
      <c r="N5" s="4">
        <v>6</v>
      </c>
      <c r="O5" s="4">
        <v>19</v>
      </c>
      <c r="P5" s="4">
        <v>295400</v>
      </c>
      <c r="Q5" s="4">
        <v>638000</v>
      </c>
      <c r="R5" s="5">
        <v>-3.4999999999999996E-3</v>
      </c>
      <c r="S5" s="4">
        <v>1011100</v>
      </c>
      <c r="T5" s="4">
        <f t="shared" si="2"/>
        <v>2187527</v>
      </c>
      <c r="U5" s="4">
        <f t="shared" si="3"/>
        <v>989361</v>
      </c>
      <c r="V5" s="5">
        <v>1.3999999999999999E-2</v>
      </c>
    </row>
    <row r="6" spans="1:22" x14ac:dyDescent="0.2">
      <c r="A6" s="16" t="s">
        <v>291</v>
      </c>
      <c r="B6" s="4">
        <v>300</v>
      </c>
      <c r="C6" s="4">
        <v>7800</v>
      </c>
      <c r="D6" s="4">
        <v>-7500</v>
      </c>
      <c r="E6" s="4">
        <v>-104830000</v>
      </c>
      <c r="F6" s="4">
        <f t="shared" si="0"/>
        <v>-2111339677</v>
      </c>
      <c r="K6">
        <f t="shared" si="1"/>
        <v>0</v>
      </c>
      <c r="L6" s="4">
        <v>396</v>
      </c>
      <c r="M6" s="4">
        <v>556</v>
      </c>
      <c r="N6" s="4">
        <v>4</v>
      </c>
      <c r="O6" s="4">
        <v>11</v>
      </c>
      <c r="P6" s="4">
        <v>401200</v>
      </c>
      <c r="Q6" s="4">
        <v>558000</v>
      </c>
      <c r="R6" s="5">
        <v>1.8000000000000002E-2</v>
      </c>
      <c r="S6" s="4">
        <v>989361</v>
      </c>
      <c r="T6" s="4">
        <f t="shared" si="2"/>
        <v>1074860.5</v>
      </c>
      <c r="U6" s="4">
        <f t="shared" si="3"/>
        <v>1177723</v>
      </c>
      <c r="V6" s="5">
        <v>3.5299999999999998E-2</v>
      </c>
    </row>
    <row r="7" spans="1:22" x14ac:dyDescent="0.2">
      <c r="A7" s="16" t="s">
        <v>288</v>
      </c>
      <c r="B7" s="4">
        <v>200</v>
      </c>
      <c r="C7" s="4">
        <v>1600</v>
      </c>
      <c r="D7" s="4">
        <v>-1400</v>
      </c>
      <c r="E7" s="4">
        <v>-19830000</v>
      </c>
      <c r="F7" s="4">
        <f t="shared" si="0"/>
        <v>-2006509677</v>
      </c>
      <c r="K7">
        <f t="shared" si="1"/>
        <v>0</v>
      </c>
      <c r="L7" s="4">
        <v>296</v>
      </c>
      <c r="M7" s="4">
        <v>653</v>
      </c>
      <c r="N7" s="4">
        <v>7</v>
      </c>
      <c r="O7" s="4">
        <v>17</v>
      </c>
      <c r="P7" s="4">
        <v>321600</v>
      </c>
      <c r="Q7" s="4">
        <v>855500</v>
      </c>
      <c r="R7" s="5">
        <v>-1.06E-2</v>
      </c>
      <c r="S7" s="4">
        <v>1177723</v>
      </c>
      <c r="T7" s="4">
        <f t="shared" si="2"/>
        <v>2556900.5</v>
      </c>
      <c r="U7" s="4">
        <f t="shared" si="3"/>
        <v>1477600</v>
      </c>
      <c r="V7" s="5">
        <v>2.4500000000000001E-2</v>
      </c>
    </row>
    <row r="8" spans="1:22" x14ac:dyDescent="0.2">
      <c r="A8" s="16" t="s">
        <v>287</v>
      </c>
      <c r="B8" s="4">
        <v>4800</v>
      </c>
      <c r="C8" s="4">
        <v>83200</v>
      </c>
      <c r="D8" s="4">
        <v>-78400</v>
      </c>
      <c r="E8" s="4">
        <v>-1132600000</v>
      </c>
      <c r="F8" s="4">
        <f t="shared" si="0"/>
        <v>-1986679677</v>
      </c>
      <c r="K8">
        <f t="shared" si="1"/>
        <v>0</v>
      </c>
      <c r="L8" s="4">
        <v>866</v>
      </c>
      <c r="M8" s="4">
        <v>2238</v>
      </c>
      <c r="N8" s="4">
        <v>22</v>
      </c>
      <c r="O8" s="4">
        <v>53</v>
      </c>
      <c r="P8" s="4">
        <v>1107100</v>
      </c>
      <c r="Q8" s="4">
        <v>2757000</v>
      </c>
      <c r="R8" s="5">
        <v>-5.0499999999999996E-2</v>
      </c>
      <c r="S8" s="4">
        <v>3870339</v>
      </c>
      <c r="T8" s="4">
        <f t="shared" si="2"/>
        <v>1422637.5</v>
      </c>
      <c r="U8" s="4">
        <f t="shared" si="3"/>
        <v>1262847</v>
      </c>
      <c r="V8" s="5">
        <v>5.3899999999999997E-2</v>
      </c>
    </row>
    <row r="9" spans="1:22" x14ac:dyDescent="0.2">
      <c r="A9" s="16" t="s">
        <v>286</v>
      </c>
      <c r="B9" s="4">
        <v>10300</v>
      </c>
      <c r="C9" s="4">
        <v>9600</v>
      </c>
      <c r="D9" s="4">
        <v>700</v>
      </c>
      <c r="E9" s="4">
        <v>11430000</v>
      </c>
      <c r="F9" s="4">
        <f t="shared" si="0"/>
        <v>-854079677</v>
      </c>
      <c r="K9">
        <f t="shared" si="1"/>
        <v>0</v>
      </c>
      <c r="L9" s="4">
        <v>417</v>
      </c>
      <c r="M9" s="4">
        <v>546</v>
      </c>
      <c r="N9" s="4">
        <v>17</v>
      </c>
      <c r="O9" s="4">
        <v>19</v>
      </c>
      <c r="P9" s="4">
        <v>632300</v>
      </c>
      <c r="Q9" s="4">
        <v>735200</v>
      </c>
      <c r="R9" s="5">
        <v>1.03E-2</v>
      </c>
      <c r="S9" s="4">
        <v>1531958</v>
      </c>
      <c r="T9" s="4">
        <f t="shared" si="2"/>
        <v>1966636.5</v>
      </c>
      <c r="U9" s="4">
        <f t="shared" si="3"/>
        <v>1262847</v>
      </c>
      <c r="V9" s="5">
        <v>2.0199999999999999E-2</v>
      </c>
    </row>
    <row r="10" spans="1:22" x14ac:dyDescent="0.2">
      <c r="A10" s="16" t="s">
        <v>281</v>
      </c>
      <c r="B10" s="4">
        <v>302200</v>
      </c>
      <c r="C10" s="4">
        <v>132000</v>
      </c>
      <c r="D10" s="4">
        <v>170200</v>
      </c>
      <c r="E10" s="4">
        <v>2528970000</v>
      </c>
      <c r="F10" s="4">
        <f t="shared" si="0"/>
        <v>-865509677</v>
      </c>
      <c r="K10">
        <f t="shared" si="1"/>
        <v>0</v>
      </c>
      <c r="L10" s="4">
        <v>757</v>
      </c>
      <c r="M10" s="4">
        <v>1008</v>
      </c>
      <c r="N10" s="4">
        <v>41</v>
      </c>
      <c r="O10" s="4">
        <v>32</v>
      </c>
      <c r="P10" s="4">
        <v>1232200</v>
      </c>
      <c r="Q10" s="4">
        <v>1281400</v>
      </c>
      <c r="R10" s="5">
        <v>-3.3E-3</v>
      </c>
      <c r="S10" s="4">
        <v>2631686</v>
      </c>
      <c r="T10" s="4">
        <f t="shared" si="2"/>
        <v>1516373.5</v>
      </c>
      <c r="U10" s="4">
        <f t="shared" si="3"/>
        <v>1262847</v>
      </c>
      <c r="V10" s="5">
        <v>2.6800000000000001E-2</v>
      </c>
    </row>
    <row r="11" spans="1:22" x14ac:dyDescent="0.2">
      <c r="A11" s="16" t="s">
        <v>273</v>
      </c>
      <c r="B11" s="4">
        <v>18500</v>
      </c>
      <c r="C11" s="4">
        <v>0</v>
      </c>
      <c r="D11" s="4">
        <v>18500</v>
      </c>
      <c r="E11" s="4">
        <v>273900000</v>
      </c>
      <c r="F11" s="4">
        <f t="shared" si="0"/>
        <v>-3394479677</v>
      </c>
      <c r="K11">
        <f t="shared" si="1"/>
        <v>0</v>
      </c>
      <c r="L11" s="4">
        <v>531</v>
      </c>
      <c r="M11" s="4">
        <v>779</v>
      </c>
      <c r="N11" s="4">
        <v>17</v>
      </c>
      <c r="O11" s="4">
        <v>9</v>
      </c>
      <c r="P11" s="4">
        <v>637700</v>
      </c>
      <c r="Q11" s="4">
        <v>764200</v>
      </c>
      <c r="R11" s="5">
        <v>-0.01</v>
      </c>
      <c r="S11" s="4">
        <v>1477600</v>
      </c>
      <c r="T11" s="4">
        <f t="shared" si="2"/>
        <v>2317748.5</v>
      </c>
      <c r="U11" s="4">
        <f t="shared" si="3"/>
        <v>971998</v>
      </c>
      <c r="V11" s="5">
        <v>0.02</v>
      </c>
    </row>
    <row r="12" spans="1:22" x14ac:dyDescent="0.2">
      <c r="A12" s="16" t="s">
        <v>272</v>
      </c>
      <c r="B12" s="4">
        <v>21400</v>
      </c>
      <c r="C12" s="4">
        <v>1200</v>
      </c>
      <c r="D12" s="4">
        <v>20200</v>
      </c>
      <c r="E12" s="4">
        <v>303020000</v>
      </c>
      <c r="F12" s="4">
        <f t="shared" si="0"/>
        <v>-3668379677</v>
      </c>
      <c r="K12">
        <f t="shared" si="1"/>
        <v>0</v>
      </c>
      <c r="L12" s="4">
        <v>1276</v>
      </c>
      <c r="M12" s="4">
        <v>925</v>
      </c>
      <c r="N12" s="4">
        <v>46</v>
      </c>
      <c r="O12" s="4">
        <v>25</v>
      </c>
      <c r="P12" s="4">
        <v>1851200</v>
      </c>
      <c r="Q12" s="4">
        <v>1256200</v>
      </c>
      <c r="R12" s="5">
        <v>1.7100000000000001E-2</v>
      </c>
      <c r="S12" s="4">
        <v>3183797</v>
      </c>
      <c r="T12" s="4">
        <f t="shared" si="2"/>
        <v>1042371.5</v>
      </c>
      <c r="U12" s="4">
        <f t="shared" si="3"/>
        <v>971998</v>
      </c>
      <c r="V12" s="5">
        <v>2.98E-2</v>
      </c>
    </row>
    <row r="13" spans="1:22" x14ac:dyDescent="0.2">
      <c r="A13" s="16" t="s">
        <v>248</v>
      </c>
      <c r="B13" s="4">
        <v>500</v>
      </c>
      <c r="C13" s="4">
        <v>300</v>
      </c>
      <c r="D13" s="4">
        <v>200</v>
      </c>
      <c r="E13" s="4">
        <v>2910000</v>
      </c>
      <c r="F13" s="4">
        <f t="shared" si="0"/>
        <v>-3971399677</v>
      </c>
      <c r="K13">
        <f t="shared" si="1"/>
        <v>0</v>
      </c>
      <c r="L13" s="4">
        <v>481</v>
      </c>
      <c r="M13" s="4">
        <v>648</v>
      </c>
      <c r="N13" s="4">
        <v>9</v>
      </c>
      <c r="O13" s="4">
        <v>9</v>
      </c>
      <c r="P13" s="4">
        <v>543200</v>
      </c>
      <c r="Q13" s="4">
        <v>672300</v>
      </c>
      <c r="R13" s="5">
        <v>3.4999999999999996E-3</v>
      </c>
      <c r="S13" s="4">
        <v>1262847</v>
      </c>
      <c r="T13" s="4">
        <f t="shared" si="2"/>
        <v>1180846.5</v>
      </c>
      <c r="U13" s="4">
        <f t="shared" si="3"/>
        <v>971998</v>
      </c>
      <c r="V13" s="5">
        <v>1.6899999999999998E-2</v>
      </c>
    </row>
    <row r="14" spans="1:22" x14ac:dyDescent="0.2">
      <c r="A14" s="16" t="s">
        <v>240</v>
      </c>
      <c r="B14" s="4">
        <v>29300</v>
      </c>
      <c r="C14" s="4">
        <v>200</v>
      </c>
      <c r="D14" s="4">
        <v>29100</v>
      </c>
      <c r="E14" s="4">
        <v>426850000</v>
      </c>
      <c r="F14" s="4">
        <f t="shared" si="0"/>
        <v>-3974309677</v>
      </c>
      <c r="K14">
        <f t="shared" si="1"/>
        <v>0</v>
      </c>
      <c r="L14" s="4">
        <v>487</v>
      </c>
      <c r="M14" s="4">
        <v>717</v>
      </c>
      <c r="N14" s="4">
        <v>9</v>
      </c>
      <c r="O14" s="4">
        <v>34</v>
      </c>
      <c r="P14" s="4">
        <v>540900</v>
      </c>
      <c r="Q14" s="4">
        <v>1138000</v>
      </c>
      <c r="R14" s="5">
        <v>-1.3500000000000002E-2</v>
      </c>
      <c r="S14" s="4">
        <v>1679228</v>
      </c>
      <c r="T14" s="4">
        <f t="shared" si="2"/>
        <v>2320180.5</v>
      </c>
      <c r="U14" s="4">
        <f t="shared" si="3"/>
        <v>971998</v>
      </c>
      <c r="V14" s="5">
        <v>2.0199999999999999E-2</v>
      </c>
    </row>
    <row r="15" spans="1:22" x14ac:dyDescent="0.2">
      <c r="A15" s="16" t="s">
        <v>239</v>
      </c>
      <c r="B15" s="4">
        <v>3500</v>
      </c>
      <c r="C15" s="4">
        <v>53400</v>
      </c>
      <c r="D15" s="4">
        <v>-49900</v>
      </c>
      <c r="E15" s="4">
        <v>-735930000</v>
      </c>
      <c r="F15" s="4">
        <f t="shared" si="0"/>
        <v>-4401159677</v>
      </c>
      <c r="K15">
        <f t="shared" si="1"/>
        <v>0</v>
      </c>
      <c r="L15" s="4">
        <v>1561</v>
      </c>
      <c r="M15" s="4">
        <v>775</v>
      </c>
      <c r="N15" s="4">
        <v>46</v>
      </c>
      <c r="O15" s="4">
        <v>32</v>
      </c>
      <c r="P15" s="4">
        <v>2086000</v>
      </c>
      <c r="Q15" s="4">
        <v>1168000</v>
      </c>
      <c r="R15" s="5">
        <v>2.7799999999999998E-2</v>
      </c>
      <c r="S15" s="4">
        <v>3385693</v>
      </c>
      <c r="T15" s="4">
        <f t="shared" si="2"/>
        <v>1131682</v>
      </c>
      <c r="U15" s="4">
        <f t="shared" si="3"/>
        <v>971998</v>
      </c>
      <c r="V15" s="5">
        <v>4.6900000000000004E-2</v>
      </c>
    </row>
    <row r="16" spans="1:22" x14ac:dyDescent="0.2">
      <c r="A16" s="16" t="s">
        <v>238</v>
      </c>
      <c r="B16" s="4">
        <v>12600</v>
      </c>
      <c r="C16" s="4">
        <v>9200</v>
      </c>
      <c r="D16" s="4">
        <v>3400</v>
      </c>
      <c r="E16" s="4">
        <v>49080000</v>
      </c>
      <c r="F16" s="4">
        <f t="shared" si="0"/>
        <v>-3665229677</v>
      </c>
      <c r="K16">
        <f t="shared" si="1"/>
        <v>0</v>
      </c>
      <c r="L16" s="4">
        <v>316</v>
      </c>
      <c r="M16" s="4">
        <v>460</v>
      </c>
      <c r="N16" s="4">
        <v>3</v>
      </c>
      <c r="O16" s="4">
        <v>11</v>
      </c>
      <c r="P16" s="4">
        <v>346600</v>
      </c>
      <c r="Q16" s="4">
        <v>564700</v>
      </c>
      <c r="R16" s="5">
        <v>3.4999999999999996E-3</v>
      </c>
      <c r="S16" s="4">
        <v>971998</v>
      </c>
      <c r="T16" s="4">
        <f t="shared" si="2"/>
        <v>1391457.5</v>
      </c>
      <c r="U16" s="4">
        <f t="shared" si="3"/>
        <v>1243462</v>
      </c>
      <c r="V16" s="5">
        <v>2.07E-2</v>
      </c>
    </row>
    <row r="17" spans="1:21" x14ac:dyDescent="0.2">
      <c r="A17" s="16" t="s">
        <v>234</v>
      </c>
      <c r="B17" s="4">
        <v>3300</v>
      </c>
      <c r="C17" s="4">
        <v>14900</v>
      </c>
      <c r="D17" s="4">
        <v>-11600</v>
      </c>
      <c r="E17" s="4">
        <v>-167700000</v>
      </c>
      <c r="F17" s="4">
        <f t="shared" si="0"/>
        <v>-3714309677</v>
      </c>
      <c r="K17">
        <f t="shared" si="1"/>
        <v>0</v>
      </c>
      <c r="L17" s="4">
        <v>356</v>
      </c>
      <c r="M17" s="4">
        <v>451</v>
      </c>
      <c r="N17" s="4">
        <v>13</v>
      </c>
      <c r="O17" s="4">
        <v>17</v>
      </c>
      <c r="P17" s="4">
        <v>99700</v>
      </c>
      <c r="Q17" s="4">
        <v>24500</v>
      </c>
      <c r="R17" s="5">
        <v>-3.4000000000000002E-3</v>
      </c>
      <c r="S17" s="4">
        <v>1243462</v>
      </c>
      <c r="T17" s="4">
        <f t="shared" si="2"/>
        <v>1292483.5</v>
      </c>
      <c r="U17" s="4">
        <f t="shared" si="3"/>
        <v>821896</v>
      </c>
    </row>
    <row r="18" spans="1:21" x14ac:dyDescent="0.2">
      <c r="A18" s="16" t="s">
        <v>233</v>
      </c>
      <c r="B18" s="4">
        <v>300</v>
      </c>
      <c r="C18" s="4">
        <v>39400</v>
      </c>
      <c r="D18" s="4">
        <v>-39100</v>
      </c>
      <c r="E18" s="4">
        <v>-563930000</v>
      </c>
      <c r="F18" s="4">
        <f t="shared" si="0"/>
        <v>-3546609677</v>
      </c>
      <c r="K18">
        <f t="shared" si="1"/>
        <v>0</v>
      </c>
      <c r="L18" s="4"/>
      <c r="M18" s="4"/>
      <c r="N18" s="4"/>
      <c r="O18" s="4"/>
      <c r="P18" s="4">
        <v>352000</v>
      </c>
      <c r="Q18" s="4">
        <v>820300</v>
      </c>
      <c r="R18" s="5">
        <v>-6.8000000000000005E-3</v>
      </c>
      <c r="S18" s="4">
        <v>1313317</v>
      </c>
      <c r="T18" s="4">
        <f t="shared" si="2"/>
        <v>1255170</v>
      </c>
      <c r="U18" s="4">
        <f t="shared" si="3"/>
        <v>682465</v>
      </c>
    </row>
    <row r="19" spans="1:21" x14ac:dyDescent="0.2">
      <c r="A19" s="16" t="s">
        <v>232</v>
      </c>
      <c r="B19" s="4">
        <v>5700</v>
      </c>
      <c r="C19" s="4">
        <v>0</v>
      </c>
      <c r="D19" s="4">
        <v>5700</v>
      </c>
      <c r="E19" s="4">
        <v>82630000</v>
      </c>
      <c r="F19" s="4">
        <f t="shared" si="0"/>
        <v>-2982679677</v>
      </c>
      <c r="K19">
        <f t="shared" si="1"/>
        <v>0</v>
      </c>
      <c r="L19" s="4"/>
      <c r="M19" s="4"/>
      <c r="N19" s="4"/>
      <c r="O19" s="4"/>
      <c r="P19" s="4">
        <v>297900</v>
      </c>
      <c r="Q19" s="4">
        <v>908500</v>
      </c>
      <c r="R19" s="5">
        <v>0</v>
      </c>
      <c r="S19" s="4">
        <v>1301587</v>
      </c>
      <c r="T19" s="4">
        <f t="shared" si="2"/>
        <v>2190072.5</v>
      </c>
      <c r="U19" s="4">
        <f t="shared" si="3"/>
        <v>682465</v>
      </c>
    </row>
    <row r="20" spans="1:21" x14ac:dyDescent="0.2">
      <c r="A20" s="16" t="s">
        <v>231</v>
      </c>
      <c r="B20" s="4">
        <v>72400</v>
      </c>
      <c r="C20" s="4">
        <v>32461</v>
      </c>
      <c r="D20" s="4">
        <v>39939</v>
      </c>
      <c r="E20" s="4">
        <v>580920000</v>
      </c>
      <c r="F20" s="4">
        <f t="shared" si="0"/>
        <v>-3065309677</v>
      </c>
      <c r="K20">
        <f t="shared" si="1"/>
        <v>0</v>
      </c>
      <c r="L20" s="4"/>
      <c r="M20" s="4"/>
      <c r="N20" s="4"/>
      <c r="O20" s="4"/>
      <c r="P20" s="4">
        <v>791400</v>
      </c>
      <c r="Q20" s="4">
        <v>724100</v>
      </c>
      <c r="R20" s="5">
        <v>3.4999999999999996E-3</v>
      </c>
      <c r="S20" s="4">
        <v>1555147</v>
      </c>
      <c r="T20" s="4">
        <f t="shared" si="2"/>
        <v>1177904</v>
      </c>
      <c r="U20" s="4">
        <f t="shared" si="3"/>
        <v>682465</v>
      </c>
    </row>
    <row r="21" spans="1:21" x14ac:dyDescent="0.2">
      <c r="A21" s="16" t="s">
        <v>230</v>
      </c>
      <c r="B21" s="4">
        <v>59600</v>
      </c>
      <c r="C21" s="4">
        <v>23100</v>
      </c>
      <c r="D21" s="4">
        <v>36500</v>
      </c>
      <c r="E21" s="4">
        <v>522780000</v>
      </c>
      <c r="F21" s="4">
        <f t="shared" si="0"/>
        <v>-3646229677</v>
      </c>
      <c r="K21">
        <f t="shared" si="1"/>
        <v>0</v>
      </c>
      <c r="L21" s="4"/>
      <c r="M21" s="4"/>
      <c r="N21" s="4"/>
      <c r="O21" s="4"/>
      <c r="P21" s="4">
        <v>749500</v>
      </c>
      <c r="Q21" s="4">
        <v>534400</v>
      </c>
      <c r="R21" s="5">
        <v>1.77E-2</v>
      </c>
      <c r="S21" s="4">
        <v>1451700</v>
      </c>
      <c r="T21" s="4">
        <f t="shared" si="2"/>
        <v>1115416.5</v>
      </c>
      <c r="U21" s="4">
        <f t="shared" si="3"/>
        <v>682465</v>
      </c>
    </row>
    <row r="22" spans="1:21" x14ac:dyDescent="0.2">
      <c r="A22" s="16" t="s">
        <v>229</v>
      </c>
      <c r="B22" s="4">
        <v>300</v>
      </c>
      <c r="C22" s="4">
        <v>3101</v>
      </c>
      <c r="D22" s="4">
        <v>-2801</v>
      </c>
      <c r="E22" s="4">
        <v>-39900000</v>
      </c>
      <c r="F22" s="4">
        <f t="shared" si="0"/>
        <v>-4169009677</v>
      </c>
      <c r="K22">
        <f t="shared" si="1"/>
        <v>0</v>
      </c>
      <c r="L22" s="4"/>
      <c r="M22" s="4"/>
      <c r="N22" s="4"/>
      <c r="O22" s="4"/>
      <c r="P22" s="4">
        <v>319900</v>
      </c>
      <c r="Q22" s="4">
        <v>432800</v>
      </c>
      <c r="R22" s="5">
        <v>0</v>
      </c>
      <c r="S22" s="4">
        <v>821896</v>
      </c>
      <c r="T22" s="4">
        <f t="shared" si="2"/>
        <v>1240495.5</v>
      </c>
      <c r="U22" s="4">
        <f t="shared" si="3"/>
        <v>682465</v>
      </c>
    </row>
    <row r="23" spans="1:21" x14ac:dyDescent="0.2">
      <c r="A23" s="16" t="s">
        <v>228</v>
      </c>
      <c r="B23" s="4">
        <v>800</v>
      </c>
      <c r="C23" s="4">
        <v>17900</v>
      </c>
      <c r="D23" s="4">
        <v>-17100</v>
      </c>
      <c r="E23" s="4">
        <v>-242020000</v>
      </c>
      <c r="F23" s="4">
        <f t="shared" si="0"/>
        <v>-4129109677</v>
      </c>
      <c r="K23">
        <f t="shared" si="1"/>
        <v>0</v>
      </c>
      <c r="L23" s="4"/>
      <c r="M23" s="4"/>
      <c r="N23" s="4"/>
      <c r="O23" s="4"/>
      <c r="P23" s="4">
        <v>246000</v>
      </c>
      <c r="Q23" s="4">
        <v>354900</v>
      </c>
      <c r="R23" s="5">
        <v>3.5999999999999999E-3</v>
      </c>
      <c r="S23" s="4">
        <v>682465</v>
      </c>
      <c r="T23" s="4">
        <f t="shared" si="2"/>
        <v>2309737</v>
      </c>
      <c r="U23" s="4">
        <f t="shared" si="3"/>
        <v>1208753</v>
      </c>
    </row>
    <row r="24" spans="1:21" x14ac:dyDescent="0.2">
      <c r="A24" s="16" t="s">
        <v>222</v>
      </c>
      <c r="B24" s="4">
        <v>0</v>
      </c>
      <c r="C24" s="4">
        <v>425904</v>
      </c>
      <c r="D24" s="4">
        <v>-425904</v>
      </c>
      <c r="E24" s="4">
        <v>-6044300000</v>
      </c>
      <c r="F24" s="4">
        <f t="shared" si="0"/>
        <v>-3887089677</v>
      </c>
      <c r="K24">
        <f t="shared" si="1"/>
        <v>0</v>
      </c>
      <c r="L24" s="4"/>
      <c r="M24" s="4"/>
      <c r="N24" s="4"/>
      <c r="O24" s="4"/>
      <c r="P24" s="4">
        <v>652100</v>
      </c>
      <c r="Q24" s="4">
        <v>486300</v>
      </c>
      <c r="R24" s="5">
        <v>7.1999999999999998E-3</v>
      </c>
      <c r="S24" s="4">
        <v>1254668</v>
      </c>
      <c r="T24" s="4">
        <f t="shared" si="2"/>
        <v>2210045</v>
      </c>
      <c r="U24" s="4">
        <f t="shared" si="3"/>
        <v>1208753</v>
      </c>
    </row>
    <row r="25" spans="1:21" x14ac:dyDescent="0.2">
      <c r="A25" s="16" t="s">
        <v>213</v>
      </c>
      <c r="B25" s="4">
        <v>3500</v>
      </c>
      <c r="C25" s="4">
        <v>1800</v>
      </c>
      <c r="D25" s="4">
        <v>1700</v>
      </c>
      <c r="E25" s="4">
        <v>23930000</v>
      </c>
      <c r="F25" s="4">
        <f t="shared" si="0"/>
        <v>2157210323</v>
      </c>
      <c r="K25">
        <f t="shared" si="1"/>
        <v>0</v>
      </c>
      <c r="L25" s="4"/>
      <c r="M25" s="4"/>
      <c r="N25" s="4"/>
      <c r="O25" s="4"/>
      <c r="P25" s="4">
        <v>526600</v>
      </c>
      <c r="Q25" s="4">
        <v>691700</v>
      </c>
      <c r="R25" s="5">
        <v>1.0800000000000001E-2</v>
      </c>
      <c r="S25" s="4">
        <v>1291366</v>
      </c>
      <c r="T25" s="4">
        <f t="shared" si="2"/>
        <v>1879447</v>
      </c>
      <c r="U25" s="4">
        <f t="shared" si="3"/>
        <v>904108</v>
      </c>
    </row>
    <row r="26" spans="1:21" x14ac:dyDescent="0.2">
      <c r="A26" s="16" t="s">
        <v>212</v>
      </c>
      <c r="B26" s="4">
        <v>600</v>
      </c>
      <c r="C26" s="4">
        <v>6700</v>
      </c>
      <c r="D26" s="4">
        <v>-6100</v>
      </c>
      <c r="E26" s="4">
        <v>-86120000</v>
      </c>
      <c r="F26" s="4">
        <f t="shared" si="0"/>
        <v>2133280323</v>
      </c>
      <c r="K26">
        <f>K27+J26</f>
        <v>0</v>
      </c>
      <c r="L26" s="4"/>
      <c r="M26" s="4"/>
      <c r="N26" s="4"/>
      <c r="O26" s="4"/>
      <c r="P26" s="4">
        <v>407000</v>
      </c>
      <c r="Q26" s="4">
        <v>871500</v>
      </c>
      <c r="R26" s="5">
        <v>-2.1099999999999997E-2</v>
      </c>
      <c r="S26" s="4">
        <v>1539453</v>
      </c>
      <c r="T26" s="4">
        <f t="shared" si="2"/>
        <v>2547394</v>
      </c>
      <c r="U26" s="4">
        <f t="shared" si="3"/>
        <v>904108</v>
      </c>
    </row>
    <row r="27" spans="1:21" x14ac:dyDescent="0.2">
      <c r="A27" s="16" t="s">
        <v>211</v>
      </c>
      <c r="B27" s="4">
        <v>38300</v>
      </c>
      <c r="C27" s="4">
        <v>100</v>
      </c>
      <c r="D27" s="4">
        <v>38200</v>
      </c>
      <c r="E27" s="4">
        <v>550280000</v>
      </c>
      <c r="F27" s="4">
        <f t="shared" si="0"/>
        <v>2219400323</v>
      </c>
      <c r="K27">
        <f>J27+K29</f>
        <v>0</v>
      </c>
      <c r="R27" s="5">
        <v>-1.7299999999999999E-2</v>
      </c>
      <c r="S27" s="4">
        <v>1271650</v>
      </c>
      <c r="T27" s="4">
        <f t="shared" si="2"/>
        <v>1269181.5</v>
      </c>
      <c r="U27" s="4">
        <f t="shared" si="3"/>
        <v>904108</v>
      </c>
    </row>
    <row r="28" spans="1:21" x14ac:dyDescent="0.2">
      <c r="A28" s="16" t="s">
        <v>210</v>
      </c>
      <c r="B28" s="4">
        <v>1201594</v>
      </c>
      <c r="C28" s="4">
        <v>1214694</v>
      </c>
      <c r="D28" s="4">
        <v>-13100</v>
      </c>
      <c r="E28" s="4">
        <v>-189790000</v>
      </c>
      <c r="F28" s="4">
        <f t="shared" si="0"/>
        <v>1669120323</v>
      </c>
      <c r="L28" s="4"/>
      <c r="M28" s="4"/>
      <c r="N28" s="4"/>
      <c r="O28" s="4"/>
      <c r="P28" s="4">
        <v>388400</v>
      </c>
      <c r="Q28" s="4">
        <v>749100</v>
      </c>
      <c r="R28" s="5">
        <v>-3.4000000000000002E-3</v>
      </c>
      <c r="S28" s="4">
        <v>1208753</v>
      </c>
      <c r="T28" s="4">
        <f t="shared" si="2"/>
        <v>2369123.5</v>
      </c>
      <c r="U28" s="4">
        <f t="shared" si="3"/>
        <v>904108</v>
      </c>
    </row>
    <row r="29" spans="1:21" x14ac:dyDescent="0.2">
      <c r="A29" s="16" t="s">
        <v>209</v>
      </c>
      <c r="B29" s="4">
        <v>224388</v>
      </c>
      <c r="C29" s="4">
        <v>277819</v>
      </c>
      <c r="D29" s="4">
        <v>-53431</v>
      </c>
      <c r="E29" s="4">
        <v>-787220000</v>
      </c>
      <c r="F29" s="4">
        <f t="shared" si="0"/>
        <v>1858910323</v>
      </c>
      <c r="K29">
        <f>J29</f>
        <v>0</v>
      </c>
      <c r="R29" s="5">
        <v>-6.8000000000000005E-3</v>
      </c>
      <c r="S29" s="4">
        <v>2824998</v>
      </c>
      <c r="T29" s="4">
        <f t="shared" si="2"/>
        <v>1079186</v>
      </c>
      <c r="U29" s="4">
        <f t="shared" si="3"/>
        <v>904108</v>
      </c>
    </row>
    <row r="30" spans="1:21" x14ac:dyDescent="0.2">
      <c r="A30" s="16" t="s">
        <v>208</v>
      </c>
      <c r="B30" s="4">
        <v>400</v>
      </c>
      <c r="C30" s="4">
        <v>57800</v>
      </c>
      <c r="D30" s="4">
        <v>-57400</v>
      </c>
      <c r="E30" s="4">
        <v>-841990000</v>
      </c>
      <c r="F30" s="4">
        <f t="shared" si="0"/>
        <v>2646130323</v>
      </c>
      <c r="R30" s="5">
        <v>-6.8000000000000005E-3</v>
      </c>
      <c r="S30" s="4">
        <v>904108</v>
      </c>
      <c r="T30" s="4">
        <f t="shared" si="2"/>
        <v>1592624.5</v>
      </c>
      <c r="U30" s="4">
        <f t="shared" si="3"/>
        <v>1408937</v>
      </c>
    </row>
    <row r="31" spans="1:21" x14ac:dyDescent="0.2">
      <c r="A31" s="16" t="s">
        <v>207</v>
      </c>
      <c r="B31" s="4">
        <v>3600</v>
      </c>
      <c r="C31" s="4">
        <v>10000</v>
      </c>
      <c r="D31" s="4">
        <v>-6400</v>
      </c>
      <c r="E31" s="4">
        <v>-91770000</v>
      </c>
      <c r="F31" s="4">
        <f t="shared" si="0"/>
        <v>3488120323</v>
      </c>
      <c r="R31" s="5">
        <v>2.0899999999999998E-2</v>
      </c>
      <c r="S31" s="4">
        <v>1408937</v>
      </c>
      <c r="T31" s="4">
        <f t="shared" si="2"/>
        <v>1314616.5</v>
      </c>
      <c r="U31" s="4">
        <f t="shared" si="3"/>
        <v>1798526</v>
      </c>
    </row>
    <row r="32" spans="1:21" x14ac:dyDescent="0.2">
      <c r="A32" s="16" t="s">
        <v>206</v>
      </c>
      <c r="B32" s="4">
        <v>1900</v>
      </c>
      <c r="C32" s="4">
        <v>25200</v>
      </c>
      <c r="D32" s="4">
        <v>-23300</v>
      </c>
      <c r="E32" s="4">
        <v>-339450000</v>
      </c>
      <c r="F32" s="4">
        <f t="shared" si="0"/>
        <v>3579890323</v>
      </c>
      <c r="R32" s="5">
        <v>-2.0400000000000001E-2</v>
      </c>
      <c r="S32" s="4">
        <v>1798526</v>
      </c>
      <c r="T32" s="4">
        <f t="shared" si="2"/>
        <v>3404941.5</v>
      </c>
      <c r="U32" s="4">
        <f t="shared" si="3"/>
        <v>1329610</v>
      </c>
    </row>
    <row r="33" spans="1:21" x14ac:dyDescent="0.2">
      <c r="A33" s="16" t="s">
        <v>205</v>
      </c>
      <c r="B33" s="4">
        <v>6000</v>
      </c>
      <c r="C33" s="4">
        <v>113300</v>
      </c>
      <c r="D33" s="4">
        <v>-107300</v>
      </c>
      <c r="E33" s="4">
        <v>-1602700000</v>
      </c>
      <c r="F33" s="4">
        <f t="shared" si="0"/>
        <v>3919340323</v>
      </c>
      <c r="R33" s="5">
        <v>-2.3199999999999998E-2</v>
      </c>
      <c r="S33" s="4">
        <v>3364806</v>
      </c>
      <c r="T33" s="4">
        <f t="shared" si="2"/>
        <v>2992805</v>
      </c>
      <c r="U33" s="4">
        <f t="shared" si="3"/>
        <v>1329610</v>
      </c>
    </row>
    <row r="34" spans="1:21" x14ac:dyDescent="0.2">
      <c r="A34" s="16" t="s">
        <v>204</v>
      </c>
      <c r="B34" s="4">
        <v>21800</v>
      </c>
      <c r="C34" s="4">
        <v>6200</v>
      </c>
      <c r="D34" s="4">
        <v>15600</v>
      </c>
      <c r="E34" s="4">
        <v>232960000</v>
      </c>
      <c r="F34" s="4">
        <f t="shared" si="0"/>
        <v>5522040323</v>
      </c>
      <c r="R34" s="5">
        <v>2.7400000000000001E-2</v>
      </c>
      <c r="S34" s="4">
        <v>3128724</v>
      </c>
      <c r="T34" s="4">
        <f t="shared" si="2"/>
        <v>2724127.5</v>
      </c>
      <c r="U34" s="4">
        <f t="shared" si="3"/>
        <v>1254264</v>
      </c>
    </row>
    <row r="35" spans="1:21" x14ac:dyDescent="0.2">
      <c r="A35" s="16" t="s">
        <v>203</v>
      </c>
      <c r="B35" s="4">
        <v>51800</v>
      </c>
      <c r="C35" s="4">
        <v>54400</v>
      </c>
      <c r="D35" s="4">
        <v>-2600</v>
      </c>
      <c r="E35" s="4">
        <v>-40830000</v>
      </c>
      <c r="F35" s="4">
        <f t="shared" si="0"/>
        <v>5289080323</v>
      </c>
      <c r="R35" s="5">
        <v>-6.7000000000000002E-3</v>
      </c>
      <c r="S35" s="4">
        <v>2219441</v>
      </c>
      <c r="T35" s="4">
        <f t="shared" si="2"/>
        <v>3340081.5</v>
      </c>
      <c r="U35" s="4">
        <f t="shared" si="3"/>
        <v>1254264</v>
      </c>
    </row>
    <row r="36" spans="1:21" x14ac:dyDescent="0.2">
      <c r="A36" s="16" t="s">
        <v>202</v>
      </c>
      <c r="B36" s="4">
        <v>95200</v>
      </c>
      <c r="C36" s="4">
        <v>7700</v>
      </c>
      <c r="D36" s="4">
        <v>87500</v>
      </c>
      <c r="E36" s="4">
        <v>1253740000</v>
      </c>
      <c r="F36" s="4">
        <f t="shared" si="0"/>
        <v>5329910323</v>
      </c>
      <c r="R36" s="5">
        <v>6.5000000000000002E-2</v>
      </c>
      <c r="S36" s="4">
        <v>3823138</v>
      </c>
      <c r="T36" s="4">
        <f t="shared" si="2"/>
        <v>1454045.5</v>
      </c>
      <c r="U36" s="4">
        <f t="shared" si="3"/>
        <v>830707</v>
      </c>
    </row>
    <row r="37" spans="1:21" x14ac:dyDescent="0.2">
      <c r="A37" s="16" t="s">
        <v>201</v>
      </c>
      <c r="B37" s="4">
        <v>16700</v>
      </c>
      <c r="C37" s="4">
        <v>46000</v>
      </c>
      <c r="D37" s="4">
        <v>-29300</v>
      </c>
      <c r="E37" s="4">
        <v>-402280000</v>
      </c>
      <c r="F37" s="4">
        <f t="shared" si="0"/>
        <v>4076170323</v>
      </c>
      <c r="R37" s="5">
        <v>1.47E-2</v>
      </c>
      <c r="S37" s="4">
        <v>1329610</v>
      </c>
      <c r="T37" s="4">
        <f t="shared" si="2"/>
        <v>3391156</v>
      </c>
      <c r="U37" s="4">
        <f t="shared" si="3"/>
        <v>830707</v>
      </c>
    </row>
    <row r="38" spans="1:21" x14ac:dyDescent="0.2">
      <c r="A38" s="16" t="s">
        <v>200</v>
      </c>
      <c r="B38" s="4">
        <v>0</v>
      </c>
      <c r="C38" s="4">
        <v>66200</v>
      </c>
      <c r="D38" s="4">
        <v>-66200</v>
      </c>
      <c r="E38" s="4">
        <v>-909350000</v>
      </c>
      <c r="F38" s="4">
        <f t="shared" si="0"/>
        <v>4478450323</v>
      </c>
      <c r="R38" s="5">
        <v>-1.7899999999999999E-2</v>
      </c>
      <c r="S38" s="4">
        <v>1913249</v>
      </c>
      <c r="T38" s="4">
        <f t="shared" si="2"/>
        <v>1349731.5</v>
      </c>
      <c r="U38" s="4">
        <f t="shared" si="3"/>
        <v>830707</v>
      </c>
    </row>
    <row r="39" spans="1:21" x14ac:dyDescent="0.2">
      <c r="A39" s="16" t="s">
        <v>199</v>
      </c>
      <c r="B39" s="4">
        <v>15400</v>
      </c>
      <c r="C39" s="4">
        <v>400</v>
      </c>
      <c r="D39" s="4">
        <v>15000</v>
      </c>
      <c r="E39" s="4">
        <v>206400000</v>
      </c>
      <c r="F39" s="4">
        <f t="shared" si="0"/>
        <v>5387800323</v>
      </c>
      <c r="R39" s="5">
        <v>1.46E-2</v>
      </c>
      <c r="S39" s="4">
        <v>1254264</v>
      </c>
      <c r="T39" s="4">
        <f t="shared" si="2"/>
        <v>2025924.5</v>
      </c>
      <c r="U39" s="4">
        <f t="shared" si="3"/>
        <v>830707</v>
      </c>
    </row>
    <row r="40" spans="1:21" x14ac:dyDescent="0.2">
      <c r="A40" s="16" t="s">
        <v>198</v>
      </c>
      <c r="B40" s="4">
        <v>73500</v>
      </c>
      <c r="C40" s="4">
        <v>6000</v>
      </c>
      <c r="D40" s="4">
        <v>67500</v>
      </c>
      <c r="E40" s="4">
        <v>924570000</v>
      </c>
      <c r="F40" s="4">
        <f t="shared" si="0"/>
        <v>5181400323</v>
      </c>
      <c r="R40" s="5">
        <v>7.4000000000000003E-3</v>
      </c>
      <c r="S40" s="4">
        <v>1776312</v>
      </c>
      <c r="T40" s="4">
        <f t="shared" si="2"/>
        <v>1318067</v>
      </c>
      <c r="U40" s="4">
        <f t="shared" si="3"/>
        <v>830707</v>
      </c>
    </row>
    <row r="41" spans="1:21" x14ac:dyDescent="0.2">
      <c r="A41" s="16" t="s">
        <v>197</v>
      </c>
      <c r="B41" s="4">
        <v>3700</v>
      </c>
      <c r="C41" s="4">
        <v>9200</v>
      </c>
      <c r="D41" s="4">
        <v>-5500</v>
      </c>
      <c r="E41" s="4">
        <v>-74420000</v>
      </c>
      <c r="F41" s="4">
        <f t="shared" si="0"/>
        <v>4256830323</v>
      </c>
      <c r="R41" s="5">
        <v>0</v>
      </c>
      <c r="S41" s="4">
        <v>830707</v>
      </c>
      <c r="T41" s="4">
        <f t="shared" si="2"/>
        <v>2872202.5</v>
      </c>
      <c r="U41" s="4">
        <f t="shared" si="3"/>
        <v>1578481</v>
      </c>
    </row>
    <row r="42" spans="1:21" x14ac:dyDescent="0.2">
      <c r="A42" s="16" t="s">
        <v>196</v>
      </c>
      <c r="B42" s="4">
        <v>99800</v>
      </c>
      <c r="C42" s="4">
        <v>3800</v>
      </c>
      <c r="D42" s="4">
        <v>96000</v>
      </c>
      <c r="E42" s="4">
        <v>1309000000</v>
      </c>
      <c r="F42" s="4">
        <f t="shared" si="0"/>
        <v>4331250323</v>
      </c>
      <c r="R42" s="5">
        <v>-7.1999999999999998E-3</v>
      </c>
      <c r="S42" s="4">
        <v>3445077</v>
      </c>
      <c r="T42" s="4">
        <f t="shared" si="2"/>
        <v>2899552.5</v>
      </c>
      <c r="U42" s="4">
        <f t="shared" si="3"/>
        <v>1578481</v>
      </c>
    </row>
    <row r="43" spans="1:21" x14ac:dyDescent="0.2">
      <c r="A43" s="16" t="s">
        <v>195</v>
      </c>
      <c r="B43" s="4">
        <v>33200</v>
      </c>
      <c r="C43" s="4">
        <v>23900</v>
      </c>
      <c r="D43" s="4">
        <v>9300</v>
      </c>
      <c r="E43" s="4">
        <v>107150000</v>
      </c>
      <c r="F43" s="4">
        <f t="shared" si="0"/>
        <v>3022250323</v>
      </c>
      <c r="R43" s="5">
        <v>-6.1600000000000002E-2</v>
      </c>
      <c r="S43" s="4">
        <v>2856886</v>
      </c>
      <c r="T43" s="4">
        <f t="shared" si="2"/>
        <v>3309689</v>
      </c>
      <c r="U43" s="4">
        <f t="shared" si="3"/>
        <v>1445199</v>
      </c>
    </row>
    <row r="44" spans="1:21" x14ac:dyDescent="0.2">
      <c r="A44" s="16" t="s">
        <v>194</v>
      </c>
      <c r="B44" s="4">
        <v>0</v>
      </c>
      <c r="C44" s="4">
        <v>142300</v>
      </c>
      <c r="D44" s="4">
        <v>-142300</v>
      </c>
      <c r="E44" s="4">
        <v>-2083590000</v>
      </c>
      <c r="F44" s="4">
        <f t="shared" si="0"/>
        <v>2915100323</v>
      </c>
      <c r="R44" s="5">
        <v>1.04E-2</v>
      </c>
      <c r="S44" s="4">
        <v>3228814</v>
      </c>
      <c r="T44" s="4">
        <f t="shared" si="2"/>
        <v>3145397.5</v>
      </c>
      <c r="U44" s="4">
        <f t="shared" si="3"/>
        <v>1445199</v>
      </c>
    </row>
    <row r="45" spans="1:21" x14ac:dyDescent="0.2">
      <c r="A45" s="16" t="s">
        <v>193</v>
      </c>
      <c r="B45" s="4">
        <v>0</v>
      </c>
      <c r="C45" s="4">
        <v>67900</v>
      </c>
      <c r="D45" s="4">
        <v>-67900</v>
      </c>
      <c r="E45" s="4">
        <v>-977520000</v>
      </c>
      <c r="F45" s="4">
        <f t="shared" si="0"/>
        <v>4998690323</v>
      </c>
      <c r="R45" s="5">
        <v>2.1299999999999999E-2</v>
      </c>
      <c r="S45" s="4">
        <v>2857025</v>
      </c>
      <c r="T45" s="4">
        <f t="shared" si="2"/>
        <v>1731935.5</v>
      </c>
      <c r="U45" s="4">
        <f t="shared" si="3"/>
        <v>1445199</v>
      </c>
    </row>
    <row r="46" spans="1:21" x14ac:dyDescent="0.2">
      <c r="A46" s="16" t="s">
        <v>192</v>
      </c>
      <c r="B46" s="4">
        <v>51400</v>
      </c>
      <c r="C46" s="4">
        <v>35000</v>
      </c>
      <c r="D46" s="4">
        <v>16400</v>
      </c>
      <c r="E46" s="4">
        <v>232400000</v>
      </c>
      <c r="F46" s="4">
        <f t="shared" si="0"/>
        <v>5976210323</v>
      </c>
      <c r="R46" s="5">
        <v>0</v>
      </c>
      <c r="S46" s="4">
        <v>1578481</v>
      </c>
      <c r="T46" s="4">
        <f t="shared" si="2"/>
        <v>3230287</v>
      </c>
      <c r="U46" s="4">
        <f t="shared" si="3"/>
        <v>1445199</v>
      </c>
    </row>
    <row r="47" spans="1:21" x14ac:dyDescent="0.2">
      <c r="A47" s="16" t="s">
        <v>191</v>
      </c>
      <c r="B47" s="4">
        <v>15200</v>
      </c>
      <c r="C47" s="4">
        <v>58500</v>
      </c>
      <c r="D47" s="4">
        <v>-43300</v>
      </c>
      <c r="E47" s="4">
        <v>-616870000</v>
      </c>
      <c r="F47" s="4">
        <f t="shared" si="0"/>
        <v>5743810323</v>
      </c>
      <c r="R47" s="5">
        <v>-3.4999999999999996E-3</v>
      </c>
      <c r="S47" s="4">
        <v>4869063</v>
      </c>
      <c r="T47" s="4">
        <f t="shared" si="2"/>
        <v>2014448.5</v>
      </c>
      <c r="U47" s="4">
        <f t="shared" si="3"/>
        <v>1445199</v>
      </c>
    </row>
    <row r="48" spans="1:21" x14ac:dyDescent="0.2">
      <c r="A48" s="16" t="s">
        <v>190</v>
      </c>
      <c r="B48" s="4">
        <v>94600</v>
      </c>
      <c r="C48" s="4">
        <v>3200</v>
      </c>
      <c r="D48" s="4">
        <v>91400</v>
      </c>
      <c r="E48" s="4">
        <v>1280120000</v>
      </c>
      <c r="F48" s="4">
        <f t="shared" si="0"/>
        <v>6360680323</v>
      </c>
      <c r="R48" s="5">
        <v>1.8000000000000002E-2</v>
      </c>
      <c r="S48" s="4">
        <v>1445199</v>
      </c>
      <c r="T48" s="4">
        <f t="shared" si="2"/>
        <v>2311746</v>
      </c>
      <c r="U48" s="4">
        <f t="shared" si="3"/>
        <v>1805427</v>
      </c>
    </row>
    <row r="49" spans="1:21" x14ac:dyDescent="0.2">
      <c r="A49" s="16" t="s">
        <v>189</v>
      </c>
      <c r="B49" s="4">
        <v>1100</v>
      </c>
      <c r="C49" s="4">
        <v>174100</v>
      </c>
      <c r="D49" s="4">
        <v>-173000</v>
      </c>
      <c r="E49" s="4">
        <v>-2443190000</v>
      </c>
      <c r="F49" s="4">
        <f t="shared" si="0"/>
        <v>5080560323</v>
      </c>
      <c r="R49" s="5">
        <v>0</v>
      </c>
      <c r="S49" s="4">
        <v>2275537</v>
      </c>
      <c r="T49" s="4">
        <f t="shared" si="2"/>
        <v>1897547.5</v>
      </c>
      <c r="U49" s="4">
        <f t="shared" si="3"/>
        <v>1805427</v>
      </c>
    </row>
    <row r="50" spans="1:21" x14ac:dyDescent="0.2">
      <c r="A50" s="16" t="s">
        <v>188</v>
      </c>
      <c r="B50" s="4">
        <v>20000</v>
      </c>
      <c r="C50" s="4">
        <v>93300</v>
      </c>
      <c r="D50" s="4">
        <v>-73300</v>
      </c>
      <c r="E50" s="4">
        <v>-1020260000</v>
      </c>
      <c r="F50" s="4">
        <f t="shared" si="0"/>
        <v>7523750323</v>
      </c>
      <c r="R50" s="5">
        <v>7.3000000000000001E-3</v>
      </c>
      <c r="S50" s="4">
        <v>1805427</v>
      </c>
      <c r="T50" s="4">
        <f t="shared" si="2"/>
        <v>2201358.5</v>
      </c>
      <c r="U50" s="4">
        <f t="shared" si="3"/>
        <v>1885390</v>
      </c>
    </row>
    <row r="51" spans="1:21" x14ac:dyDescent="0.2">
      <c r="A51" s="16" t="s">
        <v>187</v>
      </c>
      <c r="B51" s="4">
        <v>27100</v>
      </c>
      <c r="C51" s="4">
        <v>142900</v>
      </c>
      <c r="D51" s="4">
        <v>-115800</v>
      </c>
      <c r="E51" s="4">
        <v>-1601506998</v>
      </c>
      <c r="F51" s="4">
        <f t="shared" si="0"/>
        <v>8544010323</v>
      </c>
      <c r="R51" s="5">
        <v>-3.4999999999999996E-3</v>
      </c>
      <c r="S51" s="4">
        <v>2299328</v>
      </c>
      <c r="T51" s="4">
        <f t="shared" si="2"/>
        <v>1976330.5</v>
      </c>
      <c r="U51" s="4">
        <f t="shared" si="3"/>
        <v>1591511</v>
      </c>
    </row>
    <row r="52" spans="1:21" x14ac:dyDescent="0.2">
      <c r="A52" s="16" t="s">
        <v>186</v>
      </c>
      <c r="B52" s="4">
        <v>30400</v>
      </c>
      <c r="C52" s="4">
        <v>31400</v>
      </c>
      <c r="D52" s="4">
        <v>-1000</v>
      </c>
      <c r="E52" s="4">
        <v>-23850000</v>
      </c>
      <c r="F52" s="4">
        <f t="shared" si="0"/>
        <v>10145517321</v>
      </c>
      <c r="R52" s="5">
        <v>-3.4999999999999996E-3</v>
      </c>
      <c r="S52" s="4">
        <v>2942219</v>
      </c>
      <c r="T52" s="4">
        <f t="shared" si="2"/>
        <v>3076209</v>
      </c>
      <c r="U52" s="4">
        <f t="shared" si="3"/>
        <v>1591511</v>
      </c>
    </row>
    <row r="53" spans="1:21" x14ac:dyDescent="0.2">
      <c r="A53" s="16" t="s">
        <v>185</v>
      </c>
      <c r="B53" s="4">
        <v>150800</v>
      </c>
      <c r="C53" s="4">
        <v>86900</v>
      </c>
      <c r="D53" s="4">
        <v>63900</v>
      </c>
      <c r="E53" s="4">
        <v>889580000</v>
      </c>
      <c r="F53" s="4">
        <f t="shared" si="0"/>
        <v>10169367321</v>
      </c>
      <c r="R53" s="5">
        <v>2.9600000000000001E-2</v>
      </c>
      <c r="S53" s="4">
        <v>3390564</v>
      </c>
      <c r="T53" s="4">
        <f t="shared" si="2"/>
        <v>3606029.5</v>
      </c>
      <c r="U53" s="4">
        <f t="shared" si="3"/>
        <v>1591511</v>
      </c>
    </row>
    <row r="54" spans="1:21" x14ac:dyDescent="0.2">
      <c r="A54" s="16" t="s">
        <v>184</v>
      </c>
      <c r="B54" s="4">
        <v>267100</v>
      </c>
      <c r="C54" s="4">
        <v>98700</v>
      </c>
      <c r="D54" s="4">
        <v>168400</v>
      </c>
      <c r="E54" s="4">
        <v>2204900000</v>
      </c>
      <c r="F54" s="4">
        <f t="shared" si="0"/>
        <v>9279787321</v>
      </c>
      <c r="R54" s="5">
        <v>6.7000000000000004E-2</v>
      </c>
      <c r="S54" s="4">
        <v>3433770</v>
      </c>
      <c r="T54" s="4">
        <f t="shared" si="2"/>
        <v>1650419.5</v>
      </c>
      <c r="U54" s="4">
        <f t="shared" si="3"/>
        <v>1591511</v>
      </c>
    </row>
    <row r="55" spans="1:21" x14ac:dyDescent="0.2">
      <c r="A55" s="16" t="s">
        <v>183</v>
      </c>
      <c r="B55" s="4">
        <v>65000</v>
      </c>
      <c r="C55" s="4">
        <v>43800</v>
      </c>
      <c r="D55" s="4">
        <v>21200</v>
      </c>
      <c r="E55" s="4">
        <v>275560000</v>
      </c>
      <c r="F55" s="4">
        <f t="shared" si="0"/>
        <v>7074887321</v>
      </c>
      <c r="R55" s="5">
        <v>-1.9299999999999998E-2</v>
      </c>
      <c r="S55" s="4">
        <v>1885390</v>
      </c>
      <c r="T55" s="4">
        <f t="shared" si="2"/>
        <v>1423033</v>
      </c>
      <c r="U55" s="4">
        <f t="shared" si="3"/>
        <v>1591511</v>
      </c>
    </row>
    <row r="56" spans="1:21" x14ac:dyDescent="0.2">
      <c r="A56" s="16" t="s">
        <v>182</v>
      </c>
      <c r="B56" s="4">
        <v>223400</v>
      </c>
      <c r="C56" s="4">
        <v>108500</v>
      </c>
      <c r="D56" s="4">
        <v>114900</v>
      </c>
      <c r="E56" s="4">
        <v>1475580000</v>
      </c>
      <c r="F56" s="4">
        <f t="shared" si="0"/>
        <v>6799327321</v>
      </c>
      <c r="R56" s="5">
        <v>3.9000000000000003E-3</v>
      </c>
      <c r="S56" s="4">
        <v>1591511</v>
      </c>
      <c r="T56" s="4">
        <f t="shared" si="2"/>
        <v>1824693.5</v>
      </c>
      <c r="U56" s="4">
        <f t="shared" si="3"/>
        <v>1010442</v>
      </c>
    </row>
    <row r="57" spans="1:21" x14ac:dyDescent="0.2">
      <c r="A57" s="16" t="s">
        <v>181</v>
      </c>
      <c r="B57" s="4">
        <v>97000</v>
      </c>
      <c r="C57" s="4">
        <v>186700</v>
      </c>
      <c r="D57" s="4">
        <v>-89700</v>
      </c>
      <c r="E57" s="4">
        <v>-1136930000</v>
      </c>
      <c r="F57" s="4">
        <f t="shared" si="0"/>
        <v>5323747321</v>
      </c>
      <c r="R57" s="5">
        <v>1.5800000000000002E-2</v>
      </c>
      <c r="S57" s="4">
        <v>2583698</v>
      </c>
      <c r="T57" s="4">
        <f t="shared" si="2"/>
        <v>2066893</v>
      </c>
      <c r="U57" s="4">
        <f t="shared" si="3"/>
        <v>1010442</v>
      </c>
    </row>
    <row r="58" spans="1:21" x14ac:dyDescent="0.2">
      <c r="A58" s="16" t="s">
        <v>180</v>
      </c>
      <c r="B58" s="4">
        <v>89600</v>
      </c>
      <c r="C58" s="4">
        <v>27400</v>
      </c>
      <c r="D58" s="4">
        <v>62200</v>
      </c>
      <c r="E58" s="4">
        <v>796780000</v>
      </c>
      <c r="F58" s="4">
        <f t="shared" si="0"/>
        <v>6460677321</v>
      </c>
      <c r="R58" s="5">
        <v>6.7299999999999999E-2</v>
      </c>
      <c r="S58" s="4">
        <v>2347955</v>
      </c>
      <c r="T58" s="4">
        <f t="shared" si="2"/>
        <v>2397828</v>
      </c>
      <c r="U58" s="4">
        <f t="shared" si="3"/>
        <v>1010442</v>
      </c>
    </row>
    <row r="59" spans="1:21" x14ac:dyDescent="0.2">
      <c r="A59" s="16" t="s">
        <v>179</v>
      </c>
      <c r="B59" s="4">
        <v>246500</v>
      </c>
      <c r="C59" s="4">
        <v>2000</v>
      </c>
      <c r="D59" s="4">
        <v>244500</v>
      </c>
      <c r="E59" s="4">
        <v>2755060000</v>
      </c>
      <c r="F59" s="4">
        <f t="shared" si="0"/>
        <v>5663897321</v>
      </c>
      <c r="R59" s="5">
        <v>5.3099999999999994E-2</v>
      </c>
      <c r="S59" s="4">
        <v>1989668</v>
      </c>
      <c r="T59" s="4">
        <f t="shared" si="2"/>
        <v>3131116</v>
      </c>
      <c r="U59" s="4">
        <f t="shared" si="3"/>
        <v>1010442</v>
      </c>
    </row>
    <row r="60" spans="1:21" x14ac:dyDescent="0.2">
      <c r="A60" s="16" t="s">
        <v>178</v>
      </c>
      <c r="B60" s="4">
        <v>262500</v>
      </c>
      <c r="C60" s="4">
        <v>2000</v>
      </c>
      <c r="D60" s="4">
        <v>260500</v>
      </c>
      <c r="E60" s="4">
        <v>3070110000</v>
      </c>
      <c r="F60" s="4">
        <f t="shared" si="0"/>
        <v>2908837321</v>
      </c>
      <c r="R60" s="5">
        <v>-4.2300000000000004E-2</v>
      </c>
      <c r="S60" s="4">
        <v>2103389</v>
      </c>
      <c r="T60" s="4">
        <f t="shared" si="2"/>
        <v>1497437</v>
      </c>
      <c r="U60" s="4">
        <f t="shared" si="3"/>
        <v>1010442</v>
      </c>
    </row>
    <row r="61" spans="1:21" x14ac:dyDescent="0.2">
      <c r="A61" s="16" t="s">
        <v>177</v>
      </c>
      <c r="B61" s="4">
        <v>107200</v>
      </c>
      <c r="C61" s="4">
        <v>1000</v>
      </c>
      <c r="D61" s="4">
        <v>106200</v>
      </c>
      <c r="E61" s="4">
        <v>1260420000</v>
      </c>
      <c r="F61" s="4">
        <f t="shared" si="0"/>
        <v>-161272679</v>
      </c>
      <c r="R61" s="5">
        <v>-5.5999999999999994E-2</v>
      </c>
      <c r="S61" s="4">
        <v>1010442</v>
      </c>
      <c r="T61" s="4">
        <f t="shared" si="2"/>
        <v>2356647.5</v>
      </c>
      <c r="U61" s="4">
        <f t="shared" si="3"/>
        <v>1065689</v>
      </c>
    </row>
    <row r="62" spans="1:21" x14ac:dyDescent="0.2">
      <c r="A62" s="16" t="s">
        <v>176</v>
      </c>
      <c r="B62" s="4">
        <v>16100</v>
      </c>
      <c r="C62" s="4">
        <v>43600</v>
      </c>
      <c r="D62" s="4">
        <v>-27500</v>
      </c>
      <c r="E62" s="4">
        <v>-352040000</v>
      </c>
      <c r="F62" s="4">
        <f t="shared" si="0"/>
        <v>-1421692679</v>
      </c>
      <c r="R62" s="5">
        <v>-7.9000000000000008E-3</v>
      </c>
      <c r="S62" s="4">
        <v>2761854</v>
      </c>
      <c r="T62" s="4">
        <f t="shared" si="2"/>
        <v>3049878</v>
      </c>
      <c r="U62" s="4">
        <f t="shared" si="3"/>
        <v>1065689</v>
      </c>
    </row>
    <row r="63" spans="1:21" x14ac:dyDescent="0.2">
      <c r="A63" s="16" t="s">
        <v>175</v>
      </c>
      <c r="B63" s="4">
        <v>21700</v>
      </c>
      <c r="C63" s="4">
        <v>0</v>
      </c>
      <c r="D63" s="4">
        <v>21700</v>
      </c>
      <c r="E63" s="4">
        <v>279150000</v>
      </c>
      <c r="F63" s="4">
        <f t="shared" si="0"/>
        <v>-1069652679</v>
      </c>
      <c r="R63" s="5">
        <v>-6.6600000000000006E-2</v>
      </c>
      <c r="S63" s="4">
        <v>3778289</v>
      </c>
      <c r="T63" s="4">
        <f t="shared" si="2"/>
        <v>1806551</v>
      </c>
      <c r="U63" s="4">
        <f t="shared" si="3"/>
        <v>1065689</v>
      </c>
    </row>
    <row r="64" spans="1:21" x14ac:dyDescent="0.2">
      <c r="A64" s="16" t="s">
        <v>174</v>
      </c>
      <c r="B64" s="4">
        <v>100</v>
      </c>
      <c r="C64" s="4">
        <v>37400</v>
      </c>
      <c r="D64" s="4">
        <v>-37300</v>
      </c>
      <c r="E64" s="4">
        <v>-514690000</v>
      </c>
      <c r="F64" s="4">
        <f t="shared" si="0"/>
        <v>-1348802679</v>
      </c>
      <c r="R64" s="5">
        <v>-2.1700000000000001E-2</v>
      </c>
      <c r="S64" s="4">
        <v>1415449</v>
      </c>
      <c r="T64" s="4">
        <f t="shared" si="2"/>
        <v>1700008</v>
      </c>
      <c r="U64" s="4">
        <f t="shared" si="3"/>
        <v>1065689</v>
      </c>
    </row>
    <row r="65" spans="1:21" x14ac:dyDescent="0.2">
      <c r="A65" s="16" t="s">
        <v>173</v>
      </c>
      <c r="B65" s="4">
        <v>29100</v>
      </c>
      <c r="C65" s="4">
        <v>80300</v>
      </c>
      <c r="D65" s="4">
        <v>-51200</v>
      </c>
      <c r="E65" s="4">
        <v>-682830000</v>
      </c>
      <c r="F65" s="4">
        <f t="shared" si="0"/>
        <v>-834112679</v>
      </c>
      <c r="R65" s="5">
        <v>2.6099999999999998E-2</v>
      </c>
      <c r="S65" s="4">
        <v>1254555</v>
      </c>
      <c r="T65" s="4">
        <f t="shared" si="2"/>
        <v>2182504.5</v>
      </c>
      <c r="U65" s="4">
        <f t="shared" si="3"/>
        <v>1065689</v>
      </c>
    </row>
    <row r="66" spans="1:21" x14ac:dyDescent="0.2">
      <c r="A66" s="16" t="s">
        <v>172</v>
      </c>
      <c r="B66" s="4">
        <v>17500</v>
      </c>
      <c r="C66" s="4">
        <v>31400</v>
      </c>
      <c r="D66" s="4">
        <v>-13900</v>
      </c>
      <c r="E66" s="4">
        <v>-194320000</v>
      </c>
      <c r="F66" s="4">
        <f t="shared" si="0"/>
        <v>-151282679</v>
      </c>
      <c r="R66" s="5">
        <v>-2.8799999999999999E-2</v>
      </c>
      <c r="S66" s="4">
        <v>1065689</v>
      </c>
      <c r="T66" s="4">
        <f t="shared" si="2"/>
        <v>2012657</v>
      </c>
      <c r="U66" s="4">
        <f t="shared" si="3"/>
        <v>1785831</v>
      </c>
    </row>
    <row r="67" spans="1:21" x14ac:dyDescent="0.2">
      <c r="A67" s="16" t="s">
        <v>171</v>
      </c>
      <c r="B67" s="4">
        <v>7200</v>
      </c>
      <c r="C67" s="4">
        <v>21500</v>
      </c>
      <c r="D67" s="4">
        <v>-14300</v>
      </c>
      <c r="E67" s="4">
        <v>-189980000</v>
      </c>
      <c r="F67" s="4">
        <f t="shared" si="0"/>
        <v>43037321</v>
      </c>
      <c r="R67" s="5">
        <v>3.3599999999999998E-2</v>
      </c>
      <c r="S67" s="4">
        <v>1785831</v>
      </c>
      <c r="T67" s="4">
        <f t="shared" si="2"/>
        <v>2356805</v>
      </c>
      <c r="U67" s="4">
        <f t="shared" si="3"/>
        <v>1951441</v>
      </c>
    </row>
    <row r="68" spans="1:21" x14ac:dyDescent="0.2">
      <c r="A68" s="16" t="s">
        <v>170</v>
      </c>
      <c r="B68" s="4">
        <v>202500</v>
      </c>
      <c r="C68" s="4">
        <v>3000</v>
      </c>
      <c r="D68" s="4">
        <v>199500</v>
      </c>
      <c r="E68" s="4">
        <v>2606310000</v>
      </c>
      <c r="F68" s="4">
        <f t="shared" si="0"/>
        <v>233017321</v>
      </c>
      <c r="R68" s="5">
        <v>3.0800000000000001E-2</v>
      </c>
      <c r="S68" s="4">
        <v>2805988</v>
      </c>
      <c r="T68" s="4">
        <f t="shared" si="2"/>
        <v>3564671</v>
      </c>
      <c r="U68" s="4">
        <f t="shared" si="3"/>
        <v>1951441</v>
      </c>
    </row>
    <row r="69" spans="1:21" x14ac:dyDescent="0.2">
      <c r="A69" s="16" t="s">
        <v>169</v>
      </c>
      <c r="B69" s="4">
        <v>40100</v>
      </c>
      <c r="C69" s="4">
        <v>2700</v>
      </c>
      <c r="D69" s="4">
        <v>37400</v>
      </c>
      <c r="E69" s="4">
        <v>501310000</v>
      </c>
      <c r="F69" s="4">
        <f t="shared" si="0"/>
        <v>-2373292679</v>
      </c>
      <c r="R69" s="5">
        <v>-6.8099999999999994E-2</v>
      </c>
      <c r="S69" s="4">
        <v>4158843</v>
      </c>
      <c r="T69" s="4">
        <f t="shared" si="2"/>
        <v>2220720</v>
      </c>
      <c r="U69" s="4">
        <f t="shared" si="3"/>
        <v>1951441</v>
      </c>
    </row>
    <row r="70" spans="1:21" x14ac:dyDescent="0.2">
      <c r="A70" s="16" t="s">
        <v>168</v>
      </c>
      <c r="B70" s="4">
        <v>53300</v>
      </c>
      <c r="C70" s="4">
        <v>1000</v>
      </c>
      <c r="D70" s="4">
        <v>52300</v>
      </c>
      <c r="E70" s="4">
        <v>773230000</v>
      </c>
      <c r="F70" s="4">
        <f t="shared" si="0"/>
        <v>-2874602679</v>
      </c>
      <c r="R70" s="5">
        <v>-6.6799999999999998E-2</v>
      </c>
      <c r="S70" s="4">
        <v>1984432</v>
      </c>
      <c r="T70" s="4">
        <f t="shared" si="2"/>
        <v>2875137.5</v>
      </c>
      <c r="U70" s="4">
        <f t="shared" si="3"/>
        <v>1951441</v>
      </c>
    </row>
    <row r="71" spans="1:21" x14ac:dyDescent="0.2">
      <c r="A71" s="16" t="s">
        <v>167</v>
      </c>
      <c r="B71" s="4">
        <v>10100</v>
      </c>
      <c r="C71" s="4">
        <v>48400</v>
      </c>
      <c r="D71" s="4">
        <v>-38300</v>
      </c>
      <c r="E71" s="4">
        <v>-581990000</v>
      </c>
      <c r="F71" s="4">
        <f t="shared" si="0"/>
        <v>-3647832679</v>
      </c>
      <c r="R71" s="5">
        <v>-3.2300000000000002E-2</v>
      </c>
      <c r="S71" s="4">
        <v>1951441</v>
      </c>
      <c r="T71" s="4">
        <f>AVERAGE(S72,S81)</f>
        <v>2663335</v>
      </c>
      <c r="U71" s="4">
        <f t="shared" si="3"/>
        <v>2145461</v>
      </c>
    </row>
    <row r="72" spans="1:21" x14ac:dyDescent="0.2">
      <c r="A72" s="16" t="s">
        <v>166</v>
      </c>
      <c r="B72" s="4">
        <v>3200</v>
      </c>
      <c r="C72" s="4">
        <v>2400</v>
      </c>
      <c r="D72" s="4">
        <v>800</v>
      </c>
      <c r="E72" s="4">
        <v>12560000</v>
      </c>
      <c r="F72" s="4">
        <f t="shared" si="0"/>
        <v>-3065842679</v>
      </c>
      <c r="R72" s="5">
        <v>-3.2000000000000002E-3</v>
      </c>
      <c r="S72" s="4">
        <v>2321467</v>
      </c>
      <c r="U72" s="4">
        <f t="shared" si="3"/>
        <v>1907622</v>
      </c>
    </row>
    <row r="73" spans="1:21" x14ac:dyDescent="0.2">
      <c r="A73" s="16" t="s">
        <v>165</v>
      </c>
      <c r="B73" s="4">
        <v>300</v>
      </c>
      <c r="C73" s="4">
        <v>17800</v>
      </c>
      <c r="D73" s="4">
        <v>-17500</v>
      </c>
      <c r="E73" s="4">
        <v>-274630000</v>
      </c>
      <c r="F73" s="4">
        <f t="shared" si="0"/>
        <v>-3078402679</v>
      </c>
      <c r="R73" s="5">
        <v>-6.4000000000000003E-3</v>
      </c>
      <c r="S73" s="4">
        <v>2197653</v>
      </c>
      <c r="U73" s="4">
        <f t="shared" ref="U73:U75" si="4">MIN(S74:S78)</f>
        <v>1907622</v>
      </c>
    </row>
    <row r="74" spans="1:21" x14ac:dyDescent="0.2">
      <c r="A74" s="16" t="s">
        <v>164</v>
      </c>
      <c r="B74" s="4">
        <v>36400</v>
      </c>
      <c r="C74" s="4">
        <v>46300</v>
      </c>
      <c r="D74" s="4">
        <v>-9900</v>
      </c>
      <c r="E74" s="4">
        <v>-146080000</v>
      </c>
      <c r="F74" s="4">
        <f t="shared" si="0"/>
        <v>-2803772679</v>
      </c>
      <c r="R74" s="5">
        <v>1.9699999999999999E-2</v>
      </c>
      <c r="S74" s="4">
        <v>2145461</v>
      </c>
      <c r="U74" s="4">
        <f t="shared" si="4"/>
        <v>1907622</v>
      </c>
    </row>
    <row r="75" spans="1:21" x14ac:dyDescent="0.2">
      <c r="A75" s="16" t="s">
        <v>163</v>
      </c>
      <c r="B75" s="4">
        <v>6000</v>
      </c>
      <c r="C75" s="4">
        <v>57800</v>
      </c>
      <c r="D75" s="4">
        <v>-51800</v>
      </c>
      <c r="E75" s="4">
        <v>-802920000</v>
      </c>
      <c r="F75" s="4">
        <f t="shared" si="0"/>
        <v>-2657692679</v>
      </c>
      <c r="R75" s="5">
        <v>-1.29E-2</v>
      </c>
      <c r="S75" s="4">
        <v>3299320</v>
      </c>
      <c r="U75" s="4">
        <f t="shared" si="4"/>
        <v>1907622</v>
      </c>
    </row>
    <row r="76" spans="1:21" x14ac:dyDescent="0.2">
      <c r="A76" s="16" t="s">
        <v>162</v>
      </c>
      <c r="B76" s="4">
        <v>11000</v>
      </c>
      <c r="C76" s="4">
        <v>24500</v>
      </c>
      <c r="D76" s="4">
        <v>-13500</v>
      </c>
      <c r="E76" s="4">
        <v>-212380000</v>
      </c>
      <c r="F76" s="4">
        <f t="shared" si="0"/>
        <v>-1854772679</v>
      </c>
      <c r="R76" s="5">
        <v>1.9799999999999998E-2</v>
      </c>
      <c r="S76" s="4">
        <v>2239483</v>
      </c>
      <c r="U76" s="4">
        <f>MIN(S77:S81)</f>
        <v>1907622</v>
      </c>
    </row>
    <row r="77" spans="1:21" x14ac:dyDescent="0.2">
      <c r="A77" s="16" t="s">
        <v>161</v>
      </c>
      <c r="B77" s="4">
        <v>59000</v>
      </c>
      <c r="C77" s="4">
        <v>0</v>
      </c>
      <c r="D77" s="4">
        <v>59000</v>
      </c>
      <c r="E77" s="4">
        <v>891430000</v>
      </c>
      <c r="F77" s="4">
        <f t="shared" si="0"/>
        <v>-1642392679</v>
      </c>
      <c r="R77" s="5">
        <v>2.0199999999999999E-2</v>
      </c>
      <c r="S77" s="4">
        <v>1907622</v>
      </c>
    </row>
    <row r="78" spans="1:21" x14ac:dyDescent="0.2">
      <c r="A78" s="16" t="s">
        <v>160</v>
      </c>
      <c r="B78" s="4">
        <v>114200</v>
      </c>
      <c r="C78" s="4">
        <v>500</v>
      </c>
      <c r="D78" s="4">
        <v>113700</v>
      </c>
      <c r="E78" s="4">
        <v>1727750000</v>
      </c>
      <c r="F78" s="4">
        <f t="shared" si="0"/>
        <v>-2533822679</v>
      </c>
      <c r="R78" s="5">
        <v>0</v>
      </c>
      <c r="S78" s="4">
        <v>2970499</v>
      </c>
    </row>
    <row r="79" spans="1:21" x14ac:dyDescent="0.2">
      <c r="A79" s="16" t="s">
        <v>159</v>
      </c>
      <c r="B79" s="4">
        <v>49900</v>
      </c>
      <c r="C79" s="4">
        <v>17500</v>
      </c>
      <c r="D79" s="4">
        <v>32400</v>
      </c>
      <c r="E79" s="4">
        <v>479940000</v>
      </c>
      <c r="F79" s="4">
        <f t="shared" si="0"/>
        <v>-4261572679</v>
      </c>
      <c r="R79" s="5">
        <v>2.76E-2</v>
      </c>
      <c r="S79" s="4">
        <v>2457008</v>
      </c>
    </row>
    <row r="80" spans="1:21" x14ac:dyDescent="0.2">
      <c r="A80" s="16" t="s">
        <v>158</v>
      </c>
      <c r="B80" s="4">
        <v>21100</v>
      </c>
      <c r="C80" s="4">
        <v>209300</v>
      </c>
      <c r="D80" s="4">
        <v>-188200</v>
      </c>
      <c r="E80" s="4">
        <v>-2831130000</v>
      </c>
      <c r="F80" s="4">
        <f>E80+F81</f>
        <v>-4741512679</v>
      </c>
      <c r="R80" s="5">
        <v>-4.9100000000000005E-2</v>
      </c>
      <c r="S80" s="4">
        <v>3798834</v>
      </c>
    </row>
    <row r="81" spans="1:22" x14ac:dyDescent="0.2">
      <c r="A81" s="16" t="s">
        <v>157</v>
      </c>
      <c r="B81" s="4">
        <v>18800</v>
      </c>
      <c r="C81" s="4">
        <v>144700</v>
      </c>
      <c r="D81" s="4">
        <v>-125900</v>
      </c>
      <c r="E81" s="4">
        <v>-1910382679</v>
      </c>
      <c r="F81" s="4">
        <f>E81</f>
        <v>-1910382679</v>
      </c>
      <c r="R81" s="5">
        <v>4.4600000000000001E-2</v>
      </c>
      <c r="S81" s="4">
        <v>3005203</v>
      </c>
    </row>
    <row r="82" spans="1:22" x14ac:dyDescent="0.2">
      <c r="A82" s="2"/>
      <c r="B82" s="4"/>
      <c r="C82" s="4"/>
      <c r="D82" s="4"/>
      <c r="E82" s="4"/>
      <c r="F82" s="4">
        <f>E82</f>
        <v>0</v>
      </c>
      <c r="G82" s="4"/>
      <c r="H82" s="4"/>
      <c r="I82" s="4"/>
      <c r="J82" s="4"/>
      <c r="K82" s="4"/>
      <c r="L82" s="4"/>
      <c r="M82" s="4"/>
      <c r="N82" s="4"/>
      <c r="O82" s="4"/>
      <c r="P82" s="4"/>
      <c r="Q82" s="4"/>
      <c r="R82" s="4"/>
      <c r="S82" s="4"/>
      <c r="T82" s="5"/>
      <c r="U82" s="5"/>
      <c r="V82" s="5"/>
    </row>
    <row r="83" spans="1:22" x14ac:dyDescent="0.2">
      <c r="A83" s="2"/>
      <c r="B83" s="4"/>
      <c r="C83" s="4"/>
      <c r="D83" s="4"/>
      <c r="E83" s="4"/>
      <c r="F83" s="4"/>
      <c r="G83" s="4"/>
      <c r="H83" s="4"/>
      <c r="I83" s="4"/>
      <c r="J83" s="4"/>
      <c r="K83" s="4"/>
      <c r="L83" s="4"/>
      <c r="M83" s="4"/>
      <c r="N83" s="4"/>
      <c r="O83" s="4"/>
      <c r="P83" s="4"/>
      <c r="Q83" s="4"/>
      <c r="R83" s="4"/>
      <c r="S83" s="4"/>
      <c r="T83" s="5"/>
      <c r="U83" s="5"/>
      <c r="V83" s="5"/>
    </row>
    <row r="84" spans="1:22" x14ac:dyDescent="0.2">
      <c r="A84" s="2"/>
      <c r="B84" s="4"/>
      <c r="C84" s="4"/>
      <c r="D84" s="4"/>
      <c r="E84" s="4"/>
      <c r="F84" s="4"/>
      <c r="G84" s="4"/>
      <c r="H84" s="4"/>
      <c r="I84" s="4"/>
      <c r="J84" s="4"/>
      <c r="K84" s="4"/>
      <c r="L84" s="4"/>
      <c r="M84" s="4"/>
      <c r="N84" s="4"/>
      <c r="O84" s="4"/>
      <c r="P84" s="4"/>
      <c r="Q84" s="4"/>
      <c r="R84" s="4"/>
      <c r="S84" s="4"/>
      <c r="T84" s="5"/>
      <c r="U84" s="5"/>
      <c r="V84" s="5"/>
    </row>
    <row r="85" spans="1:22" x14ac:dyDescent="0.2">
      <c r="A85" s="2"/>
      <c r="B85" s="4"/>
      <c r="C85" s="4"/>
      <c r="D85" s="4"/>
      <c r="E85" s="4"/>
      <c r="F85" s="4"/>
      <c r="G85" s="4"/>
      <c r="H85" s="4"/>
      <c r="I85" s="4"/>
      <c r="J85" s="4"/>
      <c r="K85" s="4"/>
      <c r="L85" s="4"/>
      <c r="M85" s="4"/>
      <c r="N85" s="4"/>
      <c r="O85" s="4"/>
      <c r="P85" s="4"/>
      <c r="Q85" s="4"/>
      <c r="R85" s="4"/>
      <c r="S85" s="4"/>
      <c r="T85" s="5"/>
      <c r="U85" s="5"/>
      <c r="V85" s="5"/>
    </row>
    <row r="86" spans="1:22" x14ac:dyDescent="0.2">
      <c r="A86" s="2"/>
      <c r="B86" s="4"/>
      <c r="C86" s="4"/>
      <c r="D86" s="4"/>
      <c r="E86" s="4"/>
      <c r="F86" s="4"/>
      <c r="G86" s="4"/>
      <c r="H86" s="4"/>
      <c r="I86" s="4"/>
      <c r="J86" s="4"/>
      <c r="K86" s="4"/>
      <c r="L86" s="4"/>
      <c r="M86" s="4"/>
      <c r="N86" s="4"/>
      <c r="O86" s="4"/>
      <c r="P86" s="4"/>
      <c r="Q86" s="4"/>
      <c r="R86" s="4"/>
      <c r="S86" s="4"/>
      <c r="T86" s="5"/>
      <c r="U86" s="5"/>
      <c r="V86" s="5"/>
    </row>
    <row r="87" spans="1:22" x14ac:dyDescent="0.2">
      <c r="A87" s="2"/>
      <c r="B87" s="4"/>
      <c r="C87" s="4"/>
      <c r="D87" s="4"/>
      <c r="E87" s="4"/>
      <c r="F87" s="4"/>
      <c r="G87" s="4"/>
      <c r="H87" s="4"/>
      <c r="I87" s="4"/>
      <c r="J87" s="4"/>
      <c r="K87" s="4"/>
      <c r="L87" s="4"/>
      <c r="M87" s="4"/>
      <c r="N87" s="4"/>
      <c r="O87" s="4"/>
      <c r="P87" s="4"/>
      <c r="Q87" s="4"/>
      <c r="R87" s="4"/>
      <c r="S87" s="4"/>
      <c r="T87" s="5"/>
      <c r="U87" s="5"/>
      <c r="V87" s="5"/>
    </row>
    <row r="88" spans="1:22" x14ac:dyDescent="0.2">
      <c r="A88" s="2"/>
      <c r="B88" s="4"/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5"/>
      <c r="U88" s="5"/>
      <c r="V88" s="5"/>
    </row>
    <row r="89" spans="1:22" x14ac:dyDescent="0.2">
      <c r="A89" s="2"/>
      <c r="B89" s="4"/>
      <c r="C89" s="4"/>
      <c r="D89" s="4"/>
      <c r="E89" s="4"/>
      <c r="F89" s="4"/>
      <c r="G89" s="4"/>
      <c r="H89" s="4"/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  <c r="T89" s="5"/>
      <c r="U89" s="5"/>
      <c r="V89" s="5"/>
    </row>
    <row r="90" spans="1:22" x14ac:dyDescent="0.2">
      <c r="A90" s="2"/>
      <c r="B90" s="4"/>
      <c r="C90" s="4"/>
      <c r="D90" s="4"/>
      <c r="E90" s="4"/>
      <c r="F90" s="4"/>
      <c r="G90" s="4"/>
      <c r="H90" s="4"/>
      <c r="I90" s="4"/>
      <c r="J90" s="4"/>
      <c r="K90" s="4"/>
      <c r="L90" s="4"/>
      <c r="M90" s="4"/>
      <c r="N90" s="4"/>
      <c r="O90" s="4"/>
      <c r="P90" s="4"/>
      <c r="Q90" s="4"/>
      <c r="R90" s="4"/>
      <c r="S90" s="4"/>
      <c r="T90" s="5"/>
      <c r="U90" s="5"/>
      <c r="V90" s="5"/>
    </row>
    <row r="91" spans="1:22" x14ac:dyDescent="0.2">
      <c r="A91" s="2"/>
      <c r="B91" s="4"/>
      <c r="C91" s="4"/>
      <c r="D91" s="4"/>
      <c r="E91" s="4"/>
      <c r="F91" s="4"/>
      <c r="G91" s="4"/>
      <c r="H91" s="4"/>
      <c r="I91" s="4"/>
      <c r="J91" s="4"/>
      <c r="K91" s="4"/>
      <c r="L91" s="4"/>
      <c r="M91" s="4"/>
      <c r="N91" s="4"/>
      <c r="O91" s="4"/>
      <c r="P91" s="4"/>
      <c r="Q91" s="4"/>
      <c r="R91" s="4"/>
      <c r="S91" s="4"/>
      <c r="T91" s="5"/>
      <c r="U91" s="5"/>
      <c r="V91" s="5"/>
    </row>
    <row r="92" spans="1:22" x14ac:dyDescent="0.2">
      <c r="A92" s="6"/>
      <c r="B92" s="4"/>
      <c r="C92" s="4"/>
      <c r="D92" s="4"/>
      <c r="E92" s="4"/>
      <c r="F92" s="4"/>
      <c r="G92" s="4"/>
      <c r="H92" s="4"/>
      <c r="I92" s="4"/>
      <c r="J92" s="4"/>
      <c r="K92" s="4"/>
      <c r="L92" s="4"/>
      <c r="M92" s="4"/>
      <c r="N92" s="4"/>
      <c r="O92" s="4"/>
      <c r="P92" s="4"/>
      <c r="Q92" s="4"/>
      <c r="R92" s="4"/>
      <c r="S92" s="4"/>
      <c r="T92" s="5"/>
      <c r="U92" s="5"/>
      <c r="V92" s="5"/>
    </row>
    <row r="93" spans="1:22" x14ac:dyDescent="0.2">
      <c r="A93" s="6"/>
      <c r="B93" s="4"/>
      <c r="C93" s="4"/>
      <c r="D93" s="4"/>
      <c r="E93" s="4"/>
      <c r="F93" s="4"/>
      <c r="G93" s="4"/>
      <c r="H93" s="4"/>
      <c r="I93" s="4"/>
      <c r="J93" s="4"/>
      <c r="K93" s="4"/>
      <c r="L93" s="4"/>
      <c r="M93" s="4"/>
      <c r="N93" s="4"/>
      <c r="O93" s="4"/>
      <c r="P93" s="4"/>
      <c r="Q93" s="4"/>
      <c r="R93" s="4"/>
      <c r="S93" s="4"/>
      <c r="T93" s="5"/>
      <c r="U93" s="5"/>
      <c r="V93" s="5"/>
    </row>
    <row r="94" spans="1:22" x14ac:dyDescent="0.2">
      <c r="A94" s="6"/>
      <c r="B94" s="4"/>
      <c r="C94" s="4"/>
      <c r="D94" s="4"/>
      <c r="E94" s="4"/>
      <c r="F94" s="4"/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5"/>
      <c r="U94" s="5"/>
      <c r="V94" s="5"/>
    </row>
    <row r="95" spans="1:22" x14ac:dyDescent="0.2">
      <c r="A95" s="6"/>
      <c r="B95" s="4"/>
      <c r="C95" s="4"/>
      <c r="D95" s="4"/>
      <c r="E95" s="4"/>
      <c r="F95" s="4"/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5"/>
      <c r="U95" s="5"/>
      <c r="V95" s="5"/>
    </row>
    <row r="96" spans="1:22" x14ac:dyDescent="0.2">
      <c r="A96" s="6"/>
      <c r="B96" s="4"/>
      <c r="C96" s="4"/>
      <c r="D96" s="4"/>
      <c r="E96" s="4"/>
      <c r="F96" s="4"/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5"/>
      <c r="U96" s="5"/>
      <c r="V96" s="5"/>
    </row>
    <row r="97" spans="1:22" x14ac:dyDescent="0.2">
      <c r="A97" s="6"/>
      <c r="B97" s="4"/>
      <c r="C97" s="4"/>
      <c r="D97" s="4"/>
      <c r="E97" s="4"/>
      <c r="F97" s="4"/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5"/>
      <c r="U97" s="5"/>
      <c r="V97" s="5"/>
    </row>
    <row r="98" spans="1:22" x14ac:dyDescent="0.2">
      <c r="A98" s="6"/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5"/>
      <c r="U98" s="5"/>
      <c r="V98" s="5"/>
    </row>
    <row r="99" spans="1:22" x14ac:dyDescent="0.2">
      <c r="A99" s="6"/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5"/>
      <c r="U99" s="5"/>
      <c r="V99" s="5"/>
    </row>
    <row r="100" spans="1:22" x14ac:dyDescent="0.2">
      <c r="A100" s="6"/>
      <c r="B100" s="4"/>
      <c r="C100" s="4"/>
      <c r="D100" s="4"/>
      <c r="E100" s="4"/>
      <c r="F100" s="4"/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5"/>
      <c r="U100" s="5"/>
      <c r="V100" s="5"/>
    </row>
    <row r="101" spans="1:22" x14ac:dyDescent="0.2">
      <c r="A101" s="6"/>
      <c r="B101" s="4"/>
      <c r="C101" s="4"/>
      <c r="D101" s="4"/>
      <c r="E101" s="4"/>
      <c r="F101" s="4"/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5"/>
      <c r="U101" s="5"/>
      <c r="V101" s="5"/>
    </row>
    <row r="102" spans="1:22" x14ac:dyDescent="0.2">
      <c r="A102" s="2"/>
      <c r="B102" s="4"/>
      <c r="C102" s="4"/>
      <c r="D102" s="4"/>
      <c r="E102" s="4"/>
      <c r="F102" s="4"/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5"/>
      <c r="U102" s="5"/>
      <c r="V102" s="5"/>
    </row>
    <row r="103" spans="1:22" x14ac:dyDescent="0.2">
      <c r="A103" s="2"/>
      <c r="B103" s="4"/>
      <c r="C103" s="4"/>
      <c r="D103" s="4"/>
      <c r="E103" s="4"/>
      <c r="F103" s="4"/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5"/>
      <c r="U103" s="5"/>
      <c r="V103" s="5"/>
    </row>
    <row r="104" spans="1:22" x14ac:dyDescent="0.2">
      <c r="A104" s="6"/>
      <c r="B104" s="4"/>
      <c r="C104" s="4"/>
      <c r="D104" s="4"/>
      <c r="E104" s="4"/>
      <c r="F104" s="4"/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5"/>
      <c r="U104" s="5"/>
      <c r="V104" s="5"/>
    </row>
    <row r="105" spans="1:22" x14ac:dyDescent="0.2">
      <c r="A105" s="6"/>
      <c r="B105" s="4"/>
      <c r="C105" s="4"/>
      <c r="D105" s="4"/>
      <c r="E105" s="4"/>
      <c r="F105" s="4"/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5"/>
      <c r="U105" s="5"/>
      <c r="V105" s="5"/>
    </row>
    <row r="106" spans="1:22" x14ac:dyDescent="0.2">
      <c r="A106" s="6"/>
      <c r="B106" s="4"/>
      <c r="C106" s="4"/>
      <c r="D106" s="4"/>
      <c r="E106" s="4"/>
      <c r="F106" s="4"/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5"/>
      <c r="U106" s="5"/>
      <c r="V106" s="5"/>
    </row>
    <row r="107" spans="1:22" x14ac:dyDescent="0.2">
      <c r="A107" s="6"/>
      <c r="B107" s="4"/>
      <c r="C107" s="4"/>
      <c r="D107" s="4"/>
      <c r="E107" s="4"/>
      <c r="F107" s="4"/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5"/>
      <c r="U107" s="5"/>
      <c r="V107" s="5"/>
    </row>
    <row r="108" spans="1:22" x14ac:dyDescent="0.2">
      <c r="A108" s="6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5"/>
      <c r="U108" s="5"/>
      <c r="V108" s="5"/>
    </row>
    <row r="109" spans="1:22" x14ac:dyDescent="0.2">
      <c r="A109" s="6"/>
      <c r="B109" s="4"/>
      <c r="C109" s="4"/>
      <c r="D109" s="4"/>
      <c r="E109" s="4"/>
      <c r="F109" s="4"/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5"/>
      <c r="U109" s="5"/>
      <c r="V109" s="5"/>
    </row>
    <row r="110" spans="1:22" x14ac:dyDescent="0.2">
      <c r="A110" s="6"/>
      <c r="B110" s="4"/>
      <c r="C110" s="4"/>
      <c r="D110" s="4"/>
      <c r="E110" s="4"/>
      <c r="F110" s="4"/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5"/>
      <c r="U110" s="5"/>
      <c r="V110" s="5"/>
    </row>
    <row r="111" spans="1:22" x14ac:dyDescent="0.2">
      <c r="A111" s="6"/>
      <c r="B111" s="4"/>
      <c r="C111" s="4"/>
      <c r="D111" s="4"/>
      <c r="E111" s="4"/>
      <c r="F111" s="4"/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5"/>
      <c r="U111" s="5"/>
      <c r="V111" s="5"/>
    </row>
    <row r="112" spans="1:22" x14ac:dyDescent="0.2">
      <c r="A112" s="6"/>
      <c r="B112" s="4"/>
      <c r="C112" s="4"/>
      <c r="D112" s="4"/>
      <c r="E112" s="4"/>
      <c r="F112" s="4"/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5"/>
      <c r="U112" s="5"/>
      <c r="V112" s="5"/>
    </row>
    <row r="113" spans="1:22" x14ac:dyDescent="0.2">
      <c r="A113" s="6"/>
      <c r="B113" s="4"/>
      <c r="C113" s="4"/>
      <c r="D113" s="4"/>
      <c r="E113" s="4"/>
      <c r="F113" s="4"/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5"/>
      <c r="U113" s="5"/>
      <c r="V113" s="5"/>
    </row>
    <row r="114" spans="1:22" x14ac:dyDescent="0.2">
      <c r="A114" s="6"/>
      <c r="B114" s="4"/>
      <c r="C114" s="4"/>
      <c r="D114" s="4"/>
      <c r="E114" s="4"/>
      <c r="F114" s="4"/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5"/>
      <c r="U114" s="5"/>
      <c r="V114" s="5"/>
    </row>
    <row r="115" spans="1:22" x14ac:dyDescent="0.2">
      <c r="A115" s="6"/>
      <c r="B115" s="4"/>
      <c r="C115" s="4"/>
      <c r="D115" s="4"/>
      <c r="E115" s="4"/>
      <c r="F115" s="4"/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5"/>
      <c r="U115" s="5"/>
      <c r="V115" s="5"/>
    </row>
    <row r="116" spans="1:22" x14ac:dyDescent="0.2">
      <c r="A116" s="6"/>
      <c r="B116" s="4"/>
      <c r="C116" s="4"/>
      <c r="D116" s="4"/>
      <c r="E116" s="4"/>
      <c r="F116" s="4"/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5"/>
      <c r="U116" s="5"/>
      <c r="V116" s="5"/>
    </row>
    <row r="117" spans="1:22" x14ac:dyDescent="0.2">
      <c r="A117" s="2"/>
      <c r="B117" s="4"/>
      <c r="C117" s="4"/>
      <c r="D117" s="4"/>
      <c r="E117" s="4"/>
      <c r="F117" s="4"/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5"/>
      <c r="U117" s="5"/>
      <c r="V117" s="5"/>
    </row>
    <row r="118" spans="1:22" x14ac:dyDescent="0.2">
      <c r="A118" s="2"/>
      <c r="B118" s="4"/>
      <c r="C118" s="4"/>
      <c r="D118" s="4"/>
      <c r="E118" s="4"/>
      <c r="F118" s="4"/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5"/>
      <c r="U118" s="5"/>
      <c r="V118" s="5"/>
    </row>
    <row r="119" spans="1:22" x14ac:dyDescent="0.2">
      <c r="A119" s="2"/>
      <c r="B119" s="4"/>
      <c r="C119" s="4"/>
      <c r="D119" s="4"/>
      <c r="E119" s="4"/>
      <c r="F119" s="4"/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5"/>
      <c r="U119" s="5"/>
      <c r="V119" s="5"/>
    </row>
    <row r="120" spans="1:22" x14ac:dyDescent="0.2">
      <c r="A120" s="2"/>
      <c r="B120" s="4"/>
      <c r="C120" s="4"/>
      <c r="D120" s="4"/>
      <c r="E120" s="4"/>
      <c r="F120" s="4"/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5"/>
      <c r="U120" s="5"/>
      <c r="V120" s="5"/>
    </row>
    <row r="121" spans="1:22" x14ac:dyDescent="0.2">
      <c r="A121" s="2"/>
      <c r="B121" s="4"/>
      <c r="C121" s="4"/>
      <c r="D121" s="4"/>
      <c r="E121" s="4"/>
      <c r="F121" s="4"/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5"/>
      <c r="U121" s="5"/>
      <c r="V121" s="5"/>
    </row>
    <row r="122" spans="1:22" x14ac:dyDescent="0.2">
      <c r="A122" s="2"/>
      <c r="B122" s="4"/>
      <c r="C122" s="4"/>
      <c r="D122" s="4"/>
      <c r="E122" s="4"/>
      <c r="F122" s="4"/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5"/>
      <c r="U122" s="5"/>
      <c r="V122" s="5"/>
    </row>
    <row r="123" spans="1:22" x14ac:dyDescent="0.2">
      <c r="A123" s="2"/>
      <c r="B123" s="4"/>
      <c r="C123" s="4"/>
      <c r="D123" s="4"/>
      <c r="E123" s="4"/>
      <c r="F123" s="4"/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5"/>
      <c r="U123" s="5"/>
      <c r="V123" s="5"/>
    </row>
    <row r="124" spans="1:22" x14ac:dyDescent="0.2">
      <c r="A124" s="2"/>
      <c r="B124" s="4"/>
      <c r="C124" s="4"/>
      <c r="D124" s="4"/>
      <c r="E124" s="4"/>
      <c r="F124" s="4"/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5"/>
      <c r="U124" s="5"/>
      <c r="V124" s="5"/>
    </row>
    <row r="125" spans="1:22" x14ac:dyDescent="0.2">
      <c r="A125" s="2"/>
      <c r="B125" s="4"/>
      <c r="C125" s="4"/>
      <c r="D125" s="4"/>
      <c r="E125" s="4"/>
      <c r="F125" s="4"/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5"/>
      <c r="U125" s="5"/>
      <c r="V125" s="5"/>
    </row>
    <row r="126" spans="1:22" x14ac:dyDescent="0.2">
      <c r="A126" s="2"/>
      <c r="B126" s="4"/>
      <c r="C126" s="4"/>
      <c r="D126" s="4"/>
      <c r="E126" s="4"/>
      <c r="F126" s="4"/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5"/>
      <c r="U126" s="5"/>
      <c r="V126" s="5"/>
    </row>
    <row r="127" spans="1:22" x14ac:dyDescent="0.2">
      <c r="A127" s="2"/>
      <c r="B127" s="4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5"/>
      <c r="U127" s="5"/>
      <c r="V127" s="5"/>
    </row>
    <row r="128" spans="1:22" x14ac:dyDescent="0.2">
      <c r="A128" s="2"/>
      <c r="B128" s="4"/>
      <c r="C128" s="4"/>
      <c r="D128" s="4"/>
      <c r="E128" s="4"/>
      <c r="F128" s="4"/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5"/>
      <c r="U128" s="5"/>
      <c r="V128" s="5"/>
    </row>
    <row r="129" spans="1:22" x14ac:dyDescent="0.2">
      <c r="A129" s="2"/>
      <c r="B129" s="4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5"/>
      <c r="U129" s="5"/>
      <c r="V129" s="5"/>
    </row>
    <row r="130" spans="1:22" x14ac:dyDescent="0.2">
      <c r="A130" s="2"/>
      <c r="B130" s="4"/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5"/>
      <c r="U130" s="5"/>
      <c r="V130" s="5"/>
    </row>
    <row r="131" spans="1:22" x14ac:dyDescent="0.2">
      <c r="A131" s="2"/>
      <c r="B131" s="4"/>
      <c r="C131" s="4"/>
      <c r="D131" s="4"/>
      <c r="E131" s="4"/>
      <c r="F131" s="4"/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5"/>
      <c r="U131" s="5"/>
      <c r="V131" s="5"/>
    </row>
    <row r="132" spans="1:22" x14ac:dyDescent="0.2">
      <c r="A132" s="2"/>
      <c r="B132" s="4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5"/>
      <c r="U132" s="5"/>
      <c r="V132" s="5"/>
    </row>
    <row r="133" spans="1:22" x14ac:dyDescent="0.2">
      <c r="A133" s="2"/>
      <c r="B133" s="4"/>
      <c r="C133" s="4"/>
      <c r="D133" s="4"/>
      <c r="E133" s="4"/>
      <c r="F133" s="4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5"/>
    </row>
    <row r="134" spans="1:22" x14ac:dyDescent="0.2">
      <c r="A134" s="2"/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8"/>
    </row>
    <row r="135" spans="1:22" x14ac:dyDescent="0.2">
      <c r="A135" s="2"/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8"/>
    </row>
    <row r="136" spans="1:22" x14ac:dyDescent="0.2">
      <c r="A136" s="2"/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8"/>
    </row>
    <row r="137" spans="1:22" x14ac:dyDescent="0.2">
      <c r="A137" s="6"/>
      <c r="B137" s="4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5"/>
      <c r="U137" s="5"/>
      <c r="V137" s="8"/>
    </row>
    <row r="138" spans="1:22" x14ac:dyDescent="0.2">
      <c r="A138" s="6"/>
      <c r="B138" s="4"/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5"/>
      <c r="U138" s="5"/>
      <c r="V138" s="8"/>
    </row>
    <row r="139" spans="1:22" x14ac:dyDescent="0.2">
      <c r="A139" s="6"/>
      <c r="B139" s="4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5"/>
      <c r="U139" s="5"/>
      <c r="V139" s="8"/>
    </row>
    <row r="140" spans="1:22" x14ac:dyDescent="0.2">
      <c r="A140" s="6"/>
      <c r="B140" s="4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5"/>
      <c r="U140" s="5"/>
      <c r="V140" s="8"/>
    </row>
    <row r="141" spans="1:22" x14ac:dyDescent="0.2">
      <c r="A141" s="6"/>
      <c r="B141" s="4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5"/>
      <c r="U141" s="5"/>
      <c r="V141" s="8"/>
    </row>
    <row r="142" spans="1:22" x14ac:dyDescent="0.2">
      <c r="A142" s="2"/>
      <c r="B142" s="4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5"/>
      <c r="U142" s="5"/>
      <c r="V142" s="8"/>
    </row>
    <row r="143" spans="1:22" x14ac:dyDescent="0.2">
      <c r="A143" s="2"/>
      <c r="B143" s="4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5"/>
      <c r="U143" s="5"/>
      <c r="V143" s="8"/>
    </row>
    <row r="144" spans="1:22" x14ac:dyDescent="0.2">
      <c r="A144" s="2"/>
      <c r="B144" s="4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5"/>
      <c r="U144" s="5"/>
      <c r="V144" s="8"/>
    </row>
    <row r="145" spans="1:22" x14ac:dyDescent="0.2">
      <c r="A145" s="2"/>
      <c r="B145" s="4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5"/>
      <c r="U145" s="5"/>
      <c r="V145" s="8"/>
    </row>
    <row r="146" spans="1:22" x14ac:dyDescent="0.2">
      <c r="A146" s="2"/>
      <c r="B146" s="4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5"/>
      <c r="U146" s="5"/>
      <c r="V146" s="8"/>
    </row>
    <row r="172" spans="1:3" x14ac:dyDescent="0.2">
      <c r="A172" t="e" cm="1">
        <f t="array" aca="1" ref="A172" ca="1">INDIRECT("'" &amp; E1 &amp; "'!$A$2:$A$66")</f>
        <v>#REF!</v>
      </c>
      <c r="B172" t="e" cm="1">
        <f t="array" aca="1" ref="B172" ca="1">INDIRECT("'" &amp; E1 &amp; "'!$B$2:$B$66")</f>
        <v>#REF!</v>
      </c>
      <c r="C172" t="e" cm="1">
        <f t="array" aca="1" ref="C172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233379-0FE2-4B48-BAF1-278AF615D58C}">
  <sheetPr codeName="Sheet68"/>
  <dimension ref="A1:V172"/>
  <sheetViews>
    <sheetView workbookViewId="0">
      <pane ySplit="2" topLeftCell="A3" activePane="bottomLeft" state="frozen"/>
      <selection activeCell="N24" sqref="N24"/>
      <selection pane="bottomLeft" activeCell="N24" sqref="N24"/>
    </sheetView>
  </sheetViews>
  <sheetFormatPr baseColWidth="10" defaultRowHeight="16" x14ac:dyDescent="0.2"/>
  <cols>
    <col min="1" max="1" width="21.1640625" customWidth="1"/>
    <col min="2" max="2" width="13.1640625" customWidth="1"/>
    <col min="3" max="3" width="13.5" customWidth="1"/>
    <col min="4" max="4" width="14.1640625" customWidth="1"/>
    <col min="5" max="5" width="16.1640625" customWidth="1"/>
    <col min="6" max="6" width="21.5" customWidth="1"/>
    <col min="10" max="10" width="18.33203125" customWidth="1"/>
    <col min="11" max="11" width="16.6640625" customWidth="1"/>
    <col min="18" max="18" width="13" customWidth="1"/>
    <col min="19" max="19" width="14" customWidth="1"/>
  </cols>
  <sheetData>
    <row r="1" spans="1:22" x14ac:dyDescent="0.2">
      <c r="B1" s="72" t="s">
        <v>5</v>
      </c>
      <c r="C1" s="72"/>
      <c r="D1" s="72"/>
      <c r="E1" s="72"/>
      <c r="F1" s="72"/>
      <c r="G1" s="73" t="s">
        <v>6</v>
      </c>
      <c r="H1" s="73"/>
      <c r="I1" s="73"/>
      <c r="J1" s="73"/>
      <c r="K1" s="73"/>
      <c r="L1" s="74" t="s">
        <v>15</v>
      </c>
      <c r="M1" s="74"/>
      <c r="N1" s="74"/>
      <c r="O1" s="74"/>
      <c r="P1" s="74"/>
      <c r="Q1" s="74"/>
      <c r="R1" s="74"/>
      <c r="S1" s="74"/>
      <c r="T1" s="74"/>
      <c r="U1" s="74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235</v>
      </c>
      <c r="O2" s="1" t="s">
        <v>236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257</v>
      </c>
      <c r="U2" s="1" t="s">
        <v>258</v>
      </c>
      <c r="V2" s="1" t="s">
        <v>237</v>
      </c>
    </row>
    <row r="3" spans="1:22" x14ac:dyDescent="0.2">
      <c r="A3" s="16" t="s">
        <v>294</v>
      </c>
      <c r="B3" s="4">
        <v>0</v>
      </c>
      <c r="C3" s="4">
        <v>0</v>
      </c>
      <c r="D3" s="4">
        <v>0</v>
      </c>
      <c r="E3" s="4">
        <v>0</v>
      </c>
      <c r="F3" s="4">
        <f t="shared" ref="F3:F79" si="0">E3+F4</f>
        <v>-5145900006</v>
      </c>
      <c r="K3">
        <f t="shared" ref="K3:K25" si="1">K4+J3</f>
        <v>0</v>
      </c>
      <c r="L3" s="4">
        <v>182</v>
      </c>
      <c r="M3" s="4">
        <v>165</v>
      </c>
      <c r="N3" s="4">
        <v>20</v>
      </c>
      <c r="O3" s="4">
        <v>16</v>
      </c>
      <c r="P3" s="4">
        <v>337800</v>
      </c>
      <c r="Q3" s="4">
        <v>241500</v>
      </c>
      <c r="R3" s="5">
        <v>0</v>
      </c>
      <c r="S3" s="4">
        <v>621700</v>
      </c>
      <c r="T3" s="4">
        <f t="shared" ref="T3:T70" si="2">AVERAGE(S4,S13)</f>
        <v>1174481.5</v>
      </c>
      <c r="U3" s="4">
        <f t="shared" ref="U3:U72" si="3">MIN(S4:S8)</f>
        <v>368100</v>
      </c>
      <c r="V3" s="5">
        <v>3.15E-2</v>
      </c>
    </row>
    <row r="4" spans="1:22" x14ac:dyDescent="0.2">
      <c r="A4" s="16" t="s">
        <v>293</v>
      </c>
      <c r="B4" s="4">
        <v>0</v>
      </c>
      <c r="C4" s="4">
        <v>0</v>
      </c>
      <c r="D4" s="4">
        <v>0</v>
      </c>
      <c r="E4" s="4">
        <v>0</v>
      </c>
      <c r="F4" s="4">
        <f t="shared" si="0"/>
        <v>-5145900006</v>
      </c>
      <c r="K4">
        <f t="shared" si="1"/>
        <v>0</v>
      </c>
      <c r="L4" s="4">
        <v>145</v>
      </c>
      <c r="M4" s="4">
        <v>104</v>
      </c>
      <c r="N4" s="4">
        <v>8</v>
      </c>
      <c r="O4" s="4">
        <v>16</v>
      </c>
      <c r="P4" s="4">
        <v>146700</v>
      </c>
      <c r="Q4" s="4">
        <v>190400</v>
      </c>
      <c r="R4" s="5">
        <v>0</v>
      </c>
      <c r="S4" s="4">
        <v>368100</v>
      </c>
      <c r="T4" s="4">
        <f t="shared" si="2"/>
        <v>880963.5</v>
      </c>
      <c r="U4" s="4">
        <f t="shared" si="3"/>
        <v>474319</v>
      </c>
      <c r="V4" s="5">
        <v>1.61E-2</v>
      </c>
    </row>
    <row r="5" spans="1:22" x14ac:dyDescent="0.2">
      <c r="A5" s="16" t="s">
        <v>292</v>
      </c>
      <c r="B5" s="4">
        <v>0</v>
      </c>
      <c r="C5" s="4">
        <v>0</v>
      </c>
      <c r="D5" s="4">
        <v>0</v>
      </c>
      <c r="E5" s="4">
        <v>0</v>
      </c>
      <c r="F5" s="4">
        <f t="shared" si="0"/>
        <v>-5145900006</v>
      </c>
      <c r="K5">
        <f t="shared" si="1"/>
        <v>0</v>
      </c>
      <c r="L5" s="4">
        <v>103</v>
      </c>
      <c r="M5" s="4">
        <v>168</v>
      </c>
      <c r="N5" s="4">
        <v>5</v>
      </c>
      <c r="O5" s="4">
        <v>19</v>
      </c>
      <c r="P5" s="4">
        <v>127600</v>
      </c>
      <c r="Q5" s="4">
        <v>343100</v>
      </c>
      <c r="R5" s="5">
        <v>4.0999999999999995E-3</v>
      </c>
      <c r="S5" s="4">
        <v>474319</v>
      </c>
      <c r="T5" s="4">
        <f t="shared" si="2"/>
        <v>995686</v>
      </c>
      <c r="U5" s="4">
        <f t="shared" si="3"/>
        <v>513901</v>
      </c>
      <c r="V5" s="5">
        <v>1.61E-2</v>
      </c>
    </row>
    <row r="6" spans="1:22" x14ac:dyDescent="0.2">
      <c r="A6" s="16" t="s">
        <v>291</v>
      </c>
      <c r="B6" s="4">
        <v>0</v>
      </c>
      <c r="C6" s="4">
        <v>0</v>
      </c>
      <c r="D6" s="4">
        <v>0</v>
      </c>
      <c r="E6" s="4">
        <v>0</v>
      </c>
      <c r="F6" s="4">
        <f t="shared" si="0"/>
        <v>-5145900006</v>
      </c>
      <c r="K6">
        <f t="shared" si="1"/>
        <v>0</v>
      </c>
      <c r="L6" s="4">
        <v>217</v>
      </c>
      <c r="M6" s="4">
        <v>167</v>
      </c>
      <c r="N6" s="4">
        <v>11</v>
      </c>
      <c r="O6" s="4">
        <v>10</v>
      </c>
      <c r="P6" s="4">
        <v>245200</v>
      </c>
      <c r="Q6" s="4">
        <v>241400</v>
      </c>
      <c r="R6" s="5">
        <v>2.5000000000000001E-2</v>
      </c>
      <c r="S6" s="4">
        <v>513901</v>
      </c>
      <c r="T6" s="4">
        <f t="shared" si="2"/>
        <v>700767</v>
      </c>
      <c r="U6" s="4">
        <f t="shared" si="3"/>
        <v>650067</v>
      </c>
      <c r="V6" s="5">
        <v>3.6600000000000001E-2</v>
      </c>
    </row>
    <row r="7" spans="1:22" x14ac:dyDescent="0.2">
      <c r="A7" s="16" t="s">
        <v>288</v>
      </c>
      <c r="B7" s="4">
        <v>0</v>
      </c>
      <c r="C7" s="4">
        <v>0</v>
      </c>
      <c r="D7" s="4">
        <v>0</v>
      </c>
      <c r="E7" s="4">
        <v>0</v>
      </c>
      <c r="F7" s="4">
        <f t="shared" si="0"/>
        <v>-5145900006</v>
      </c>
      <c r="K7">
        <f t="shared" si="1"/>
        <v>0</v>
      </c>
      <c r="L7" s="4">
        <v>178</v>
      </c>
      <c r="M7" s="4">
        <v>168</v>
      </c>
      <c r="N7" s="4">
        <v>8</v>
      </c>
      <c r="O7" s="4">
        <v>31</v>
      </c>
      <c r="P7" s="4">
        <v>200500</v>
      </c>
      <c r="Q7" s="4">
        <v>434300</v>
      </c>
      <c r="R7" s="5">
        <v>-1.6299999999999999E-2</v>
      </c>
      <c r="S7" s="4">
        <v>659414</v>
      </c>
      <c r="T7" s="4">
        <f t="shared" si="2"/>
        <v>1146653.5</v>
      </c>
      <c r="U7" s="4">
        <f t="shared" si="3"/>
        <v>650067</v>
      </c>
      <c r="V7" s="5">
        <v>2.8399999999999998E-2</v>
      </c>
    </row>
    <row r="8" spans="1:22" x14ac:dyDescent="0.2">
      <c r="A8" s="16" t="s">
        <v>287</v>
      </c>
      <c r="B8" s="4">
        <v>0</v>
      </c>
      <c r="C8" s="4">
        <v>0</v>
      </c>
      <c r="D8" s="4">
        <v>0</v>
      </c>
      <c r="E8" s="4">
        <v>0</v>
      </c>
      <c r="F8" s="4">
        <f t="shared" si="0"/>
        <v>-5145900006</v>
      </c>
      <c r="K8">
        <f t="shared" si="1"/>
        <v>0</v>
      </c>
      <c r="L8" s="4">
        <v>263</v>
      </c>
      <c r="M8" s="4">
        <v>282</v>
      </c>
      <c r="N8" s="4">
        <v>30</v>
      </c>
      <c r="O8" s="4">
        <v>71</v>
      </c>
      <c r="P8" s="4">
        <v>436200</v>
      </c>
      <c r="Q8" s="4">
        <v>1076900</v>
      </c>
      <c r="R8" s="5">
        <v>-3.5499999999999997E-2</v>
      </c>
      <c r="S8" s="4">
        <v>1516163</v>
      </c>
      <c r="T8" s="4">
        <f t="shared" si="2"/>
        <v>880904.5</v>
      </c>
      <c r="U8" s="4">
        <f t="shared" si="3"/>
        <v>650067</v>
      </c>
      <c r="V8" s="5">
        <v>3.9599999999999996E-2</v>
      </c>
    </row>
    <row r="9" spans="1:22" x14ac:dyDescent="0.2">
      <c r="A9" s="16" t="s">
        <v>286</v>
      </c>
      <c r="B9" s="4">
        <v>0</v>
      </c>
      <c r="C9" s="4">
        <v>0</v>
      </c>
      <c r="D9" s="4">
        <v>0</v>
      </c>
      <c r="E9" s="4">
        <v>0</v>
      </c>
      <c r="F9" s="4">
        <f t="shared" si="0"/>
        <v>-5145900006</v>
      </c>
      <c r="K9">
        <f t="shared" si="1"/>
        <v>0</v>
      </c>
      <c r="L9" s="4">
        <v>213</v>
      </c>
      <c r="M9" s="4">
        <v>128</v>
      </c>
      <c r="N9" s="4">
        <v>27</v>
      </c>
      <c r="O9" s="4">
        <v>23</v>
      </c>
      <c r="P9" s="4">
        <v>350800</v>
      </c>
      <c r="Q9" s="4">
        <v>290100</v>
      </c>
      <c r="R9" s="5">
        <v>8.0000000000000002E-3</v>
      </c>
      <c r="S9" s="4">
        <v>650067</v>
      </c>
      <c r="T9" s="4">
        <f t="shared" si="2"/>
        <v>1553282.5</v>
      </c>
      <c r="U9" s="4">
        <f t="shared" si="3"/>
        <v>705557</v>
      </c>
      <c r="V9" s="5">
        <v>1.5800000000000002E-2</v>
      </c>
    </row>
    <row r="10" spans="1:22" x14ac:dyDescent="0.2">
      <c r="A10" s="16" t="s">
        <v>281</v>
      </c>
      <c r="B10" s="4">
        <v>2600</v>
      </c>
      <c r="C10" s="4">
        <v>0</v>
      </c>
      <c r="D10" s="4">
        <v>2600</v>
      </c>
      <c r="E10" s="4">
        <v>65753517</v>
      </c>
      <c r="F10" s="4">
        <f t="shared" si="0"/>
        <v>-5145900006</v>
      </c>
      <c r="K10">
        <f t="shared" si="1"/>
        <v>0</v>
      </c>
      <c r="L10" s="4">
        <v>172</v>
      </c>
      <c r="M10" s="4">
        <v>193</v>
      </c>
      <c r="N10" s="4">
        <v>11</v>
      </c>
      <c r="O10" s="4">
        <v>32</v>
      </c>
      <c r="P10" s="4">
        <v>188100</v>
      </c>
      <c r="Q10" s="4">
        <v>427400</v>
      </c>
      <c r="R10" s="5">
        <v>-1.18E-2</v>
      </c>
      <c r="S10" s="4">
        <v>705557</v>
      </c>
      <c r="T10" s="4">
        <f t="shared" si="2"/>
        <v>972937.5</v>
      </c>
      <c r="U10" s="4">
        <f t="shared" si="3"/>
        <v>887301</v>
      </c>
      <c r="V10" s="5">
        <v>2.3399999999999997E-2</v>
      </c>
    </row>
    <row r="11" spans="1:22" x14ac:dyDescent="0.2">
      <c r="A11" s="16" t="s">
        <v>273</v>
      </c>
      <c r="B11" s="4">
        <v>0</v>
      </c>
      <c r="C11" s="4">
        <v>0</v>
      </c>
      <c r="D11" s="4">
        <v>0</v>
      </c>
      <c r="E11" s="4">
        <v>0</v>
      </c>
      <c r="F11" s="4">
        <f t="shared" si="0"/>
        <v>-5211653523</v>
      </c>
      <c r="K11">
        <f t="shared" si="1"/>
        <v>0</v>
      </c>
      <c r="L11" s="4">
        <v>249</v>
      </c>
      <c r="M11" s="4">
        <v>216</v>
      </c>
      <c r="N11" s="4">
        <v>22</v>
      </c>
      <c r="O11" s="4">
        <v>37</v>
      </c>
      <c r="P11" s="4">
        <v>366400</v>
      </c>
      <c r="Q11" s="4">
        <v>518600</v>
      </c>
      <c r="R11" s="5">
        <v>-1.1599999999999999E-2</v>
      </c>
      <c r="S11" s="4">
        <v>887301</v>
      </c>
      <c r="T11" s="4">
        <f t="shared" si="2"/>
        <v>944865</v>
      </c>
      <c r="U11" s="4">
        <f t="shared" si="3"/>
        <v>742120</v>
      </c>
      <c r="V11" s="5">
        <v>2.7099999999999999E-2</v>
      </c>
    </row>
    <row r="12" spans="1:22" x14ac:dyDescent="0.2">
      <c r="A12" s="16" t="s">
        <v>272</v>
      </c>
      <c r="B12" s="4">
        <v>13600</v>
      </c>
      <c r="C12" s="4">
        <v>100</v>
      </c>
      <c r="D12" s="4">
        <v>13500</v>
      </c>
      <c r="E12" s="4">
        <v>350584071</v>
      </c>
      <c r="F12" s="4">
        <f t="shared" si="0"/>
        <v>-5211653523</v>
      </c>
      <c r="K12">
        <f t="shared" si="1"/>
        <v>0</v>
      </c>
      <c r="L12" s="4">
        <v>212</v>
      </c>
      <c r="M12" s="4">
        <v>242</v>
      </c>
      <c r="N12" s="4">
        <v>45</v>
      </c>
      <c r="O12" s="4">
        <v>37</v>
      </c>
      <c r="P12" s="4">
        <v>508600</v>
      </c>
      <c r="Q12" s="4">
        <v>614100</v>
      </c>
      <c r="R12" s="5">
        <v>-3.8E-3</v>
      </c>
      <c r="S12" s="4">
        <v>1126971</v>
      </c>
      <c r="T12" s="4">
        <f t="shared" si="2"/>
        <v>1644611.5</v>
      </c>
      <c r="U12" s="4">
        <f t="shared" si="3"/>
        <v>742120</v>
      </c>
      <c r="V12" s="5">
        <v>1.9099999999999999E-2</v>
      </c>
    </row>
    <row r="13" spans="1:22" x14ac:dyDescent="0.2">
      <c r="A13" s="16" t="s">
        <v>248</v>
      </c>
      <c r="B13" s="4">
        <v>7200</v>
      </c>
      <c r="C13" s="4">
        <v>0</v>
      </c>
      <c r="D13" s="4">
        <v>7200</v>
      </c>
      <c r="E13" s="4">
        <v>187587280</v>
      </c>
      <c r="F13" s="4">
        <f t="shared" si="0"/>
        <v>-5562237594</v>
      </c>
      <c r="K13">
        <f t="shared" si="1"/>
        <v>0</v>
      </c>
      <c r="L13" s="4">
        <v>391</v>
      </c>
      <c r="M13" s="4">
        <v>429</v>
      </c>
      <c r="N13" s="4">
        <v>61</v>
      </c>
      <c r="O13" s="4">
        <v>83</v>
      </c>
      <c r="P13" s="4">
        <v>961800</v>
      </c>
      <c r="Q13" s="4">
        <v>1009900</v>
      </c>
      <c r="R13" s="5">
        <v>1.5800000000000002E-2</v>
      </c>
      <c r="S13" s="4">
        <v>1980863</v>
      </c>
      <c r="T13" s="4">
        <f t="shared" si="2"/>
        <v>1391993</v>
      </c>
      <c r="U13" s="4">
        <f t="shared" si="3"/>
        <v>742120</v>
      </c>
      <c r="V13" s="5">
        <v>4.1599999999999998E-2</v>
      </c>
    </row>
    <row r="14" spans="1:22" x14ac:dyDescent="0.2">
      <c r="A14" s="16" t="s">
        <v>240</v>
      </c>
      <c r="B14" s="4">
        <v>0</v>
      </c>
      <c r="C14" s="4">
        <v>800</v>
      </c>
      <c r="D14" s="4">
        <v>-800</v>
      </c>
      <c r="E14" s="4">
        <v>-20397201</v>
      </c>
      <c r="F14" s="4">
        <f t="shared" si="0"/>
        <v>-5749824874</v>
      </c>
      <c r="K14">
        <f t="shared" si="1"/>
        <v>0</v>
      </c>
      <c r="L14" s="4">
        <v>191</v>
      </c>
      <c r="M14" s="4">
        <v>419</v>
      </c>
      <c r="N14" s="4">
        <v>28</v>
      </c>
      <c r="O14" s="4">
        <v>56</v>
      </c>
      <c r="P14" s="4">
        <v>435100</v>
      </c>
      <c r="Q14" s="4">
        <v>847400</v>
      </c>
      <c r="R14" s="5">
        <v>-7.8000000000000005E-3</v>
      </c>
      <c r="S14" s="4">
        <v>1287608</v>
      </c>
      <c r="T14" s="4">
        <f t="shared" si="2"/>
        <v>941284</v>
      </c>
      <c r="U14" s="4">
        <f t="shared" si="3"/>
        <v>742120</v>
      </c>
      <c r="V14" s="5">
        <v>2.3199999999999998E-2</v>
      </c>
    </row>
    <row r="15" spans="1:22" x14ac:dyDescent="0.2">
      <c r="A15" s="16" t="s">
        <v>239</v>
      </c>
      <c r="B15" s="4">
        <v>0</v>
      </c>
      <c r="C15" s="4">
        <v>200</v>
      </c>
      <c r="D15" s="4">
        <v>-200</v>
      </c>
      <c r="E15" s="4">
        <v>-5031955</v>
      </c>
      <c r="F15" s="4">
        <f t="shared" si="0"/>
        <v>-5729427673</v>
      </c>
      <c r="K15">
        <f t="shared" si="1"/>
        <v>0</v>
      </c>
      <c r="L15" s="4">
        <v>326</v>
      </c>
      <c r="M15" s="4">
        <v>271</v>
      </c>
      <c r="N15" s="4">
        <v>60</v>
      </c>
      <c r="O15" s="4">
        <v>31</v>
      </c>
      <c r="P15" s="4">
        <v>951400</v>
      </c>
      <c r="Q15" s="4">
        <v>522000</v>
      </c>
      <c r="R15" s="5">
        <v>4.4900000000000002E-2</v>
      </c>
      <c r="S15" s="4">
        <v>1477471</v>
      </c>
      <c r="T15" s="4">
        <f t="shared" si="2"/>
        <v>783630.5</v>
      </c>
      <c r="U15" s="4">
        <f t="shared" si="3"/>
        <v>742120</v>
      </c>
      <c r="V15" s="5">
        <v>4.6900000000000004E-2</v>
      </c>
    </row>
    <row r="16" spans="1:22" x14ac:dyDescent="0.2">
      <c r="A16" s="16" t="s">
        <v>238</v>
      </c>
      <c r="B16" s="4">
        <v>800</v>
      </c>
      <c r="C16" s="4">
        <v>0</v>
      </c>
      <c r="D16" s="4">
        <v>800</v>
      </c>
      <c r="E16" s="4">
        <v>19713781</v>
      </c>
      <c r="F16" s="4">
        <f t="shared" si="0"/>
        <v>-5724395718</v>
      </c>
      <c r="K16">
        <f t="shared" si="1"/>
        <v>0</v>
      </c>
      <c r="L16" s="4">
        <v>210</v>
      </c>
      <c r="M16" s="4">
        <v>184</v>
      </c>
      <c r="N16" s="4">
        <v>20</v>
      </c>
      <c r="O16" s="4">
        <v>28</v>
      </c>
      <c r="P16" s="4">
        <v>285900</v>
      </c>
      <c r="Q16" s="4">
        <v>434700</v>
      </c>
      <c r="R16" s="5">
        <v>-4.0000000000000001E-3</v>
      </c>
      <c r="S16" s="4">
        <v>742120</v>
      </c>
      <c r="T16" s="4">
        <f t="shared" si="2"/>
        <v>715028.5</v>
      </c>
      <c r="U16" s="4">
        <f t="shared" si="3"/>
        <v>762759</v>
      </c>
      <c r="V16" s="5">
        <v>2.4E-2</v>
      </c>
    </row>
    <row r="17" spans="1:21" x14ac:dyDescent="0.2">
      <c r="A17" s="16" t="s">
        <v>234</v>
      </c>
      <c r="B17" s="4">
        <v>0</v>
      </c>
      <c r="C17" s="4">
        <v>0</v>
      </c>
      <c r="D17" s="4">
        <v>0</v>
      </c>
      <c r="E17" s="4">
        <v>0</v>
      </c>
      <c r="F17" s="4">
        <f t="shared" si="0"/>
        <v>-5744109499</v>
      </c>
      <c r="K17">
        <f t="shared" si="1"/>
        <v>0</v>
      </c>
      <c r="L17" s="4">
        <v>211</v>
      </c>
      <c r="M17" s="4">
        <v>180</v>
      </c>
      <c r="N17" s="4">
        <v>16</v>
      </c>
      <c r="O17" s="4">
        <v>29</v>
      </c>
      <c r="R17" s="5">
        <v>8.199999999999999E-3</v>
      </c>
      <c r="S17" s="4">
        <v>777144</v>
      </c>
      <c r="T17" s="4">
        <f t="shared" si="2"/>
        <v>938706</v>
      </c>
      <c r="U17" s="4">
        <f t="shared" si="3"/>
        <v>762759</v>
      </c>
    </row>
    <row r="18" spans="1:21" x14ac:dyDescent="0.2">
      <c r="A18" s="16" t="s">
        <v>233</v>
      </c>
      <c r="B18" s="4">
        <v>0</v>
      </c>
      <c r="C18" s="4">
        <v>0</v>
      </c>
      <c r="D18" s="4">
        <v>0</v>
      </c>
      <c r="E18" s="4">
        <v>0</v>
      </c>
      <c r="F18" s="4">
        <f t="shared" si="0"/>
        <v>-5744109499</v>
      </c>
      <c r="K18">
        <f t="shared" si="1"/>
        <v>0</v>
      </c>
      <c r="R18" s="5">
        <v>-1.21E-2</v>
      </c>
      <c r="S18" s="4">
        <v>1111742</v>
      </c>
      <c r="T18" s="4">
        <f t="shared" si="2"/>
        <v>1780110.5</v>
      </c>
      <c r="U18" s="4">
        <f t="shared" si="3"/>
        <v>762759</v>
      </c>
    </row>
    <row r="19" spans="1:21" x14ac:dyDescent="0.2">
      <c r="A19" s="16" t="s">
        <v>232</v>
      </c>
      <c r="B19" s="4">
        <v>0</v>
      </c>
      <c r="C19" s="4">
        <v>500</v>
      </c>
      <c r="D19" s="4">
        <v>-500</v>
      </c>
      <c r="E19" s="4">
        <v>-12559755</v>
      </c>
      <c r="F19" s="4">
        <f t="shared" si="0"/>
        <v>-5744109499</v>
      </c>
      <c r="K19">
        <f t="shared" si="1"/>
        <v>0</v>
      </c>
      <c r="R19" s="5">
        <v>-3.5099999999999999E-2</v>
      </c>
      <c r="S19" s="4">
        <v>2401008</v>
      </c>
      <c r="T19" s="4">
        <f t="shared" si="2"/>
        <v>1465130.5</v>
      </c>
      <c r="U19" s="4">
        <f t="shared" si="3"/>
        <v>405097</v>
      </c>
    </row>
    <row r="20" spans="1:21" x14ac:dyDescent="0.2">
      <c r="A20" s="16" t="s">
        <v>231</v>
      </c>
      <c r="B20" s="4">
        <v>0</v>
      </c>
      <c r="C20" s="4">
        <v>1830</v>
      </c>
      <c r="D20" s="4">
        <v>-1830</v>
      </c>
      <c r="E20" s="4">
        <v>-46813749</v>
      </c>
      <c r="F20" s="4">
        <f t="shared" si="0"/>
        <v>-5731549744</v>
      </c>
      <c r="K20">
        <f t="shared" si="1"/>
        <v>0</v>
      </c>
      <c r="R20" s="5">
        <v>7.9000000000000008E-3</v>
      </c>
      <c r="S20" s="4">
        <v>1058574</v>
      </c>
      <c r="T20" s="4">
        <f t="shared" si="2"/>
        <v>887360.5</v>
      </c>
      <c r="U20" s="4">
        <f t="shared" si="3"/>
        <v>405097</v>
      </c>
    </row>
    <row r="21" spans="1:21" x14ac:dyDescent="0.2">
      <c r="A21" s="16" t="s">
        <v>230</v>
      </c>
      <c r="B21" s="4">
        <v>0</v>
      </c>
      <c r="C21" s="4">
        <v>3700</v>
      </c>
      <c r="D21" s="4">
        <v>-3700</v>
      </c>
      <c r="E21" s="4">
        <v>-94324951</v>
      </c>
      <c r="F21" s="4">
        <f t="shared" si="0"/>
        <v>-5684735995</v>
      </c>
      <c r="K21">
        <f t="shared" si="1"/>
        <v>0</v>
      </c>
      <c r="R21" s="5">
        <v>4.0000000000000001E-3</v>
      </c>
      <c r="S21" s="4">
        <v>762759</v>
      </c>
      <c r="T21" s="4">
        <f t="shared" si="2"/>
        <v>1213692</v>
      </c>
      <c r="U21" s="4">
        <f t="shared" si="3"/>
        <v>405097</v>
      </c>
    </row>
    <row r="22" spans="1:21" x14ac:dyDescent="0.2">
      <c r="A22" s="16" t="s">
        <v>229</v>
      </c>
      <c r="B22" s="4">
        <v>0</v>
      </c>
      <c r="C22" s="4">
        <v>16300</v>
      </c>
      <c r="D22" s="4">
        <v>-16300</v>
      </c>
      <c r="E22" s="4">
        <v>-417861295</v>
      </c>
      <c r="F22" s="4">
        <f t="shared" si="0"/>
        <v>-5590411044</v>
      </c>
      <c r="K22">
        <f t="shared" si="1"/>
        <v>0</v>
      </c>
      <c r="R22" s="5">
        <v>4.0000000000000001E-3</v>
      </c>
      <c r="S22" s="4">
        <v>1308360</v>
      </c>
      <c r="T22" s="4">
        <f t="shared" si="2"/>
        <v>1463703</v>
      </c>
      <c r="U22" s="4">
        <f t="shared" si="3"/>
        <v>405097</v>
      </c>
    </row>
    <row r="23" spans="1:21" x14ac:dyDescent="0.2">
      <c r="A23" s="16" t="s">
        <v>228</v>
      </c>
      <c r="B23" s="4">
        <v>0</v>
      </c>
      <c r="C23" s="4">
        <v>3600</v>
      </c>
      <c r="D23" s="4">
        <v>-3600</v>
      </c>
      <c r="E23" s="4">
        <v>-89306771</v>
      </c>
      <c r="F23" s="4">
        <f t="shared" si="0"/>
        <v>-5172549749</v>
      </c>
      <c r="K23">
        <f t="shared" si="1"/>
        <v>0</v>
      </c>
      <c r="R23" s="5">
        <v>3.2799999999999996E-2</v>
      </c>
      <c r="S23" s="4">
        <v>1496378</v>
      </c>
      <c r="T23" s="4">
        <f t="shared" si="2"/>
        <v>1158272.5</v>
      </c>
      <c r="U23" s="4">
        <f t="shared" si="3"/>
        <v>405097</v>
      </c>
    </row>
    <row r="24" spans="1:21" x14ac:dyDescent="0.2">
      <c r="A24" s="16" t="s">
        <v>222</v>
      </c>
      <c r="B24" s="4">
        <v>0</v>
      </c>
      <c r="C24" s="4">
        <v>0</v>
      </c>
      <c r="D24" s="4">
        <v>0</v>
      </c>
      <c r="E24" s="4">
        <v>0</v>
      </c>
      <c r="F24" s="4">
        <f t="shared" si="0"/>
        <v>-5083242978</v>
      </c>
      <c r="K24">
        <f t="shared" si="1"/>
        <v>0</v>
      </c>
      <c r="R24" s="5">
        <v>0</v>
      </c>
      <c r="S24" s="4">
        <v>405097</v>
      </c>
      <c r="T24" s="4">
        <f t="shared" si="2"/>
        <v>960153</v>
      </c>
      <c r="U24" s="4">
        <f t="shared" si="3"/>
        <v>652913</v>
      </c>
    </row>
    <row r="25" spans="1:21" x14ac:dyDescent="0.2">
      <c r="A25" s="16" t="s">
        <v>213</v>
      </c>
      <c r="B25" s="4">
        <v>500</v>
      </c>
      <c r="C25" s="4">
        <v>2000</v>
      </c>
      <c r="D25" s="4">
        <v>-1500</v>
      </c>
      <c r="E25" s="4">
        <v>-35773570</v>
      </c>
      <c r="F25" s="4">
        <f t="shared" si="0"/>
        <v>-5083242978</v>
      </c>
      <c r="K25">
        <f t="shared" si="1"/>
        <v>0</v>
      </c>
      <c r="R25" s="5">
        <v>1.67E-2</v>
      </c>
      <c r="S25" s="4">
        <v>825141</v>
      </c>
      <c r="T25" s="4">
        <f t="shared" si="2"/>
        <v>1377173</v>
      </c>
      <c r="U25" s="4">
        <f t="shared" si="3"/>
        <v>652913</v>
      </c>
    </row>
    <row r="26" spans="1:21" x14ac:dyDescent="0.2">
      <c r="A26" s="16" t="s">
        <v>212</v>
      </c>
      <c r="B26" s="4">
        <v>0</v>
      </c>
      <c r="C26" s="4">
        <v>0</v>
      </c>
      <c r="D26" s="4">
        <v>0</v>
      </c>
      <c r="E26" s="4">
        <v>0</v>
      </c>
      <c r="F26" s="4">
        <f t="shared" si="0"/>
        <v>-5047469408</v>
      </c>
      <c r="K26">
        <f>K27+J26</f>
        <v>0</v>
      </c>
      <c r="R26" s="5">
        <v>-2.4300000000000002E-2</v>
      </c>
      <c r="S26" s="4">
        <v>652913</v>
      </c>
      <c r="T26" s="4">
        <f t="shared" si="2"/>
        <v>1120338.5</v>
      </c>
      <c r="U26" s="4">
        <f t="shared" si="3"/>
        <v>765670</v>
      </c>
    </row>
    <row r="27" spans="1:21" x14ac:dyDescent="0.2">
      <c r="A27" s="16" t="s">
        <v>211</v>
      </c>
      <c r="B27" s="4">
        <v>200</v>
      </c>
      <c r="C27" s="4">
        <v>1060</v>
      </c>
      <c r="D27" s="4">
        <v>-860</v>
      </c>
      <c r="E27" s="4">
        <v>-21139120</v>
      </c>
      <c r="F27" s="4">
        <f t="shared" si="0"/>
        <v>-5047469408</v>
      </c>
      <c r="K27">
        <f>J27+K29</f>
        <v>0</v>
      </c>
      <c r="R27" s="5">
        <v>0</v>
      </c>
      <c r="S27" s="4">
        <v>765670</v>
      </c>
      <c r="T27" s="4">
        <f t="shared" si="2"/>
        <v>784370.5</v>
      </c>
      <c r="U27" s="4">
        <f t="shared" si="3"/>
        <v>1011962</v>
      </c>
    </row>
    <row r="28" spans="1:21" x14ac:dyDescent="0.2">
      <c r="A28" s="16" t="s">
        <v>210</v>
      </c>
      <c r="B28" s="4">
        <v>10200</v>
      </c>
      <c r="C28" s="4">
        <v>140</v>
      </c>
      <c r="D28" s="4">
        <v>10060</v>
      </c>
      <c r="E28" s="4">
        <v>248853485</v>
      </c>
      <c r="F28" s="4">
        <f t="shared" si="0"/>
        <v>-5026330288</v>
      </c>
      <c r="R28" s="5">
        <v>0</v>
      </c>
      <c r="S28" s="4">
        <v>1159213</v>
      </c>
      <c r="T28" s="4">
        <f t="shared" si="2"/>
        <v>1218567.5</v>
      </c>
      <c r="U28" s="4">
        <f t="shared" si="3"/>
        <v>1011962</v>
      </c>
    </row>
    <row r="29" spans="1:21" x14ac:dyDescent="0.2">
      <c r="A29" s="16" t="s">
        <v>209</v>
      </c>
      <c r="B29" s="4">
        <v>1000</v>
      </c>
      <c r="C29" s="4">
        <v>0</v>
      </c>
      <c r="D29" s="4">
        <v>1000</v>
      </c>
      <c r="E29" s="4">
        <v>25039798</v>
      </c>
      <c r="F29" s="4">
        <f t="shared" si="0"/>
        <v>-5275183773</v>
      </c>
      <c r="K29">
        <f>J29</f>
        <v>0</v>
      </c>
      <c r="R29" s="5">
        <v>-4.6500000000000007E-2</v>
      </c>
      <c r="S29" s="4">
        <v>1871687</v>
      </c>
      <c r="T29" s="4">
        <f t="shared" si="2"/>
        <v>785263.5</v>
      </c>
      <c r="U29" s="4">
        <f t="shared" si="3"/>
        <v>1011962</v>
      </c>
    </row>
    <row r="30" spans="1:21" x14ac:dyDescent="0.2">
      <c r="A30" s="16" t="s">
        <v>208</v>
      </c>
      <c r="B30" s="4">
        <v>500</v>
      </c>
      <c r="C30" s="4">
        <v>0</v>
      </c>
      <c r="D30" s="4">
        <v>500</v>
      </c>
      <c r="E30" s="4">
        <v>12880497</v>
      </c>
      <c r="F30" s="4">
        <f t="shared" si="0"/>
        <v>-5300223571</v>
      </c>
      <c r="R30" s="5">
        <v>-1.9E-2</v>
      </c>
      <c r="S30" s="4">
        <v>1011962</v>
      </c>
      <c r="T30" s="4">
        <f t="shared" si="2"/>
        <v>935794.5</v>
      </c>
      <c r="U30" s="4">
        <f t="shared" si="3"/>
        <v>1095165</v>
      </c>
    </row>
    <row r="31" spans="1:21" x14ac:dyDescent="0.2">
      <c r="A31" s="16" t="s">
        <v>207</v>
      </c>
      <c r="B31" s="4">
        <v>0</v>
      </c>
      <c r="C31" s="4">
        <v>23360</v>
      </c>
      <c r="D31" s="4">
        <v>-23360</v>
      </c>
      <c r="E31" s="4">
        <v>-615974339</v>
      </c>
      <c r="F31" s="4">
        <f t="shared" si="0"/>
        <v>-5313104068</v>
      </c>
      <c r="R31" s="5">
        <v>3.9000000000000003E-3</v>
      </c>
      <c r="S31" s="4">
        <v>1119024</v>
      </c>
      <c r="T31" s="4">
        <f t="shared" si="2"/>
        <v>998756</v>
      </c>
      <c r="U31" s="4">
        <f t="shared" si="3"/>
        <v>1095165</v>
      </c>
    </row>
    <row r="32" spans="1:21" x14ac:dyDescent="0.2">
      <c r="A32" s="16" t="s">
        <v>206</v>
      </c>
      <c r="B32" s="4">
        <v>0</v>
      </c>
      <c r="C32" s="4">
        <v>3510</v>
      </c>
      <c r="D32" s="4">
        <v>-3510</v>
      </c>
      <c r="E32" s="4">
        <v>-89975872</v>
      </c>
      <c r="F32" s="4">
        <f t="shared" si="0"/>
        <v>-4697129729</v>
      </c>
      <c r="R32" s="5">
        <v>5.6500000000000002E-2</v>
      </c>
      <c r="S32" s="4">
        <v>1431028</v>
      </c>
      <c r="T32" s="4">
        <f t="shared" si="2"/>
        <v>1402752</v>
      </c>
      <c r="U32" s="4">
        <f t="shared" si="3"/>
        <v>409528</v>
      </c>
    </row>
    <row r="33" spans="1:21" x14ac:dyDescent="0.2">
      <c r="A33" s="16" t="s">
        <v>205</v>
      </c>
      <c r="B33" s="4">
        <v>1000</v>
      </c>
      <c r="C33" s="4">
        <v>2540</v>
      </c>
      <c r="D33" s="4">
        <v>-1540</v>
      </c>
      <c r="E33" s="4">
        <v>-38258888</v>
      </c>
      <c r="F33" s="4">
        <f t="shared" si="0"/>
        <v>-4607153857</v>
      </c>
      <c r="R33" s="5">
        <v>-3.1200000000000002E-2</v>
      </c>
      <c r="S33" s="4">
        <v>1911448</v>
      </c>
      <c r="T33" s="4">
        <f t="shared" si="2"/>
        <v>1343398</v>
      </c>
      <c r="U33" s="4">
        <f t="shared" si="3"/>
        <v>409528</v>
      </c>
    </row>
    <row r="34" spans="1:21" x14ac:dyDescent="0.2">
      <c r="A34" s="16" t="s">
        <v>204</v>
      </c>
      <c r="B34" s="4">
        <v>0</v>
      </c>
      <c r="C34" s="4">
        <v>7200</v>
      </c>
      <c r="D34" s="4">
        <v>-7200</v>
      </c>
      <c r="E34" s="4">
        <v>-183789276</v>
      </c>
      <c r="F34" s="4">
        <f t="shared" si="0"/>
        <v>-4568894969</v>
      </c>
      <c r="R34" s="5">
        <v>1.5900000000000001E-2</v>
      </c>
      <c r="S34" s="4">
        <v>1095165</v>
      </c>
      <c r="T34" s="4">
        <f t="shared" si="2"/>
        <v>1410542</v>
      </c>
      <c r="U34" s="4">
        <f t="shared" si="3"/>
        <v>409528</v>
      </c>
    </row>
    <row r="35" spans="1:21" x14ac:dyDescent="0.2">
      <c r="A35" s="16" t="s">
        <v>203</v>
      </c>
      <c r="B35" s="4">
        <v>7500</v>
      </c>
      <c r="C35" s="4">
        <v>8190</v>
      </c>
      <c r="D35" s="4">
        <v>-690</v>
      </c>
      <c r="E35" s="4">
        <v>-17331052</v>
      </c>
      <c r="F35" s="4">
        <f t="shared" si="0"/>
        <v>-4385105693</v>
      </c>
      <c r="R35" s="5">
        <v>0.05</v>
      </c>
      <c r="S35" s="4">
        <v>2101433</v>
      </c>
      <c r="T35" s="4">
        <f t="shared" si="2"/>
        <v>1028562.5</v>
      </c>
      <c r="U35" s="4">
        <f t="shared" si="3"/>
        <v>409528</v>
      </c>
    </row>
    <row r="36" spans="1:21" x14ac:dyDescent="0.2">
      <c r="A36" s="16" t="s">
        <v>202</v>
      </c>
      <c r="B36" s="4">
        <v>39600</v>
      </c>
      <c r="C36" s="4">
        <v>30</v>
      </c>
      <c r="D36" s="4">
        <v>39570</v>
      </c>
      <c r="E36" s="4">
        <v>936315600</v>
      </c>
      <c r="F36" s="4">
        <f t="shared" si="0"/>
        <v>-4367774641</v>
      </c>
      <c r="R36" s="5">
        <v>4.3499999999999997E-2</v>
      </c>
      <c r="S36" s="4">
        <v>1475007</v>
      </c>
      <c r="T36" s="4">
        <f t="shared" si="2"/>
        <v>655548</v>
      </c>
      <c r="U36" s="4">
        <f t="shared" si="3"/>
        <v>409528</v>
      </c>
    </row>
    <row r="37" spans="1:21" x14ac:dyDescent="0.2">
      <c r="A37" s="16" t="s">
        <v>201</v>
      </c>
      <c r="B37" s="4">
        <v>0</v>
      </c>
      <c r="C37" s="4">
        <v>0</v>
      </c>
      <c r="D37" s="4">
        <v>0</v>
      </c>
      <c r="E37" s="4">
        <v>0</v>
      </c>
      <c r="F37" s="4">
        <f t="shared" si="0"/>
        <v>-5304090241</v>
      </c>
      <c r="R37" s="5">
        <v>1.3300000000000001E-2</v>
      </c>
      <c r="S37" s="4">
        <v>409528</v>
      </c>
      <c r="T37" s="4">
        <f t="shared" si="2"/>
        <v>1246490</v>
      </c>
      <c r="U37" s="4">
        <f t="shared" si="3"/>
        <v>558565</v>
      </c>
    </row>
    <row r="38" spans="1:21" x14ac:dyDescent="0.2">
      <c r="A38" s="16" t="s">
        <v>200</v>
      </c>
      <c r="B38" s="4">
        <v>0</v>
      </c>
      <c r="C38" s="4">
        <v>0</v>
      </c>
      <c r="D38" s="4">
        <v>0</v>
      </c>
      <c r="E38" s="4">
        <v>0</v>
      </c>
      <c r="F38" s="4">
        <f t="shared" si="0"/>
        <v>-5304090241</v>
      </c>
      <c r="R38" s="5">
        <v>0</v>
      </c>
      <c r="S38" s="4">
        <v>565448</v>
      </c>
      <c r="T38" s="4">
        <f t="shared" si="2"/>
        <v>464865</v>
      </c>
      <c r="U38" s="4">
        <f t="shared" si="3"/>
        <v>558565</v>
      </c>
    </row>
    <row r="39" spans="1:21" x14ac:dyDescent="0.2">
      <c r="A39" s="16" t="s">
        <v>199</v>
      </c>
      <c r="B39" s="4">
        <v>10000</v>
      </c>
      <c r="C39" s="4">
        <v>0</v>
      </c>
      <c r="D39" s="4">
        <v>10000</v>
      </c>
      <c r="E39" s="4">
        <v>228220670</v>
      </c>
      <c r="F39" s="4">
        <f t="shared" si="0"/>
        <v>-5304090241</v>
      </c>
      <c r="R39" s="5">
        <v>4.5000000000000005E-3</v>
      </c>
      <c r="S39" s="4">
        <v>558565</v>
      </c>
      <c r="T39" s="4">
        <f t="shared" si="2"/>
        <v>719590</v>
      </c>
      <c r="U39" s="4">
        <f t="shared" si="3"/>
        <v>566484</v>
      </c>
    </row>
    <row r="40" spans="1:21" x14ac:dyDescent="0.2">
      <c r="A40" s="16" t="s">
        <v>198</v>
      </c>
      <c r="B40" s="4">
        <v>0</v>
      </c>
      <c r="C40" s="4">
        <v>0</v>
      </c>
      <c r="D40" s="4">
        <v>0</v>
      </c>
      <c r="E40" s="4">
        <v>0</v>
      </c>
      <c r="F40" s="4">
        <f t="shared" si="0"/>
        <v>-5532310911</v>
      </c>
      <c r="R40" s="5">
        <v>1.3500000000000002E-2</v>
      </c>
      <c r="S40" s="4">
        <v>752565</v>
      </c>
      <c r="T40" s="4">
        <f t="shared" si="2"/>
        <v>547468.5</v>
      </c>
      <c r="U40" s="4">
        <f t="shared" si="3"/>
        <v>566484</v>
      </c>
    </row>
    <row r="41" spans="1:21" x14ac:dyDescent="0.2">
      <c r="A41" s="16" t="s">
        <v>197</v>
      </c>
      <c r="B41" s="4">
        <v>1300</v>
      </c>
      <c r="C41" s="4">
        <v>0</v>
      </c>
      <c r="D41" s="4">
        <v>1300</v>
      </c>
      <c r="E41" s="4">
        <v>29885668</v>
      </c>
      <c r="F41" s="4">
        <f t="shared" si="0"/>
        <v>-5532310911</v>
      </c>
      <c r="R41" s="5">
        <v>-3.8699999999999998E-2</v>
      </c>
      <c r="S41" s="4">
        <v>566484</v>
      </c>
      <c r="T41" s="4">
        <f t="shared" si="2"/>
        <v>718853.5</v>
      </c>
      <c r="U41" s="4">
        <f t="shared" si="3"/>
        <v>582118</v>
      </c>
    </row>
    <row r="42" spans="1:21" x14ac:dyDescent="0.2">
      <c r="A42" s="16" t="s">
        <v>196</v>
      </c>
      <c r="B42" s="4">
        <v>1800</v>
      </c>
      <c r="C42" s="4">
        <v>900</v>
      </c>
      <c r="D42" s="4">
        <v>900</v>
      </c>
      <c r="E42" s="4">
        <v>20424460</v>
      </c>
      <c r="F42" s="4">
        <f t="shared" si="0"/>
        <v>-5562196579</v>
      </c>
      <c r="R42" s="5">
        <v>8.6999999999999994E-3</v>
      </c>
      <c r="S42" s="4">
        <v>894056</v>
      </c>
      <c r="T42" s="4">
        <f t="shared" si="2"/>
        <v>1386608</v>
      </c>
      <c r="U42" s="4">
        <f t="shared" si="3"/>
        <v>582118</v>
      </c>
    </row>
    <row r="43" spans="1:21" x14ac:dyDescent="0.2">
      <c r="A43" s="16" t="s">
        <v>195</v>
      </c>
      <c r="B43" s="4">
        <v>0</v>
      </c>
      <c r="C43" s="4">
        <v>100</v>
      </c>
      <c r="D43" s="4">
        <v>-100</v>
      </c>
      <c r="E43" s="4">
        <v>-2435184</v>
      </c>
      <c r="F43" s="4">
        <f t="shared" si="0"/>
        <v>-5582621039</v>
      </c>
      <c r="R43" s="5">
        <v>-3.7599999999999995E-2</v>
      </c>
      <c r="S43" s="4">
        <v>1591631</v>
      </c>
      <c r="T43" s="4">
        <f t="shared" si="2"/>
        <v>1036422</v>
      </c>
      <c r="U43" s="4">
        <f t="shared" si="3"/>
        <v>371165</v>
      </c>
    </row>
    <row r="44" spans="1:21" x14ac:dyDescent="0.2">
      <c r="A44" s="16" t="s">
        <v>194</v>
      </c>
      <c r="B44" s="4">
        <v>90</v>
      </c>
      <c r="C44" s="4">
        <v>1800</v>
      </c>
      <c r="D44" s="4">
        <v>-1710</v>
      </c>
      <c r="E44" s="4">
        <v>-40860889</v>
      </c>
      <c r="F44" s="4">
        <f t="shared" si="0"/>
        <v>-5580185855</v>
      </c>
      <c r="R44" s="5">
        <v>0</v>
      </c>
      <c r="S44" s="4">
        <v>719651</v>
      </c>
      <c r="T44" s="4">
        <f t="shared" si="2"/>
        <v>764454</v>
      </c>
      <c r="U44" s="4">
        <f t="shared" si="3"/>
        <v>371165</v>
      </c>
    </row>
    <row r="45" spans="1:21" x14ac:dyDescent="0.2">
      <c r="A45" s="16" t="s">
        <v>193</v>
      </c>
      <c r="B45" s="4">
        <v>0</v>
      </c>
      <c r="C45" s="4">
        <v>0</v>
      </c>
      <c r="D45" s="4">
        <v>0</v>
      </c>
      <c r="E45" s="4">
        <v>0</v>
      </c>
      <c r="F45" s="4">
        <f t="shared" si="0"/>
        <v>-5539324966</v>
      </c>
      <c r="R45" s="5">
        <v>-4.0999999999999995E-3</v>
      </c>
      <c r="S45" s="4">
        <v>582118</v>
      </c>
      <c r="T45" s="4">
        <f t="shared" si="2"/>
        <v>769770.5</v>
      </c>
      <c r="U45" s="4">
        <f t="shared" si="3"/>
        <v>371165</v>
      </c>
    </row>
    <row r="46" spans="1:21" x14ac:dyDescent="0.2">
      <c r="A46" s="16" t="s">
        <v>192</v>
      </c>
      <c r="B46" s="4">
        <v>3700</v>
      </c>
      <c r="C46" s="4">
        <v>1400</v>
      </c>
      <c r="D46" s="4">
        <v>2300</v>
      </c>
      <c r="E46" s="4">
        <v>54882987</v>
      </c>
      <c r="F46" s="4">
        <f t="shared" si="0"/>
        <v>-5539324966</v>
      </c>
      <c r="R46" s="5">
        <v>1.7000000000000001E-2</v>
      </c>
      <c r="S46" s="4">
        <v>901568</v>
      </c>
      <c r="T46" s="4">
        <f t="shared" si="2"/>
        <v>1286094</v>
      </c>
      <c r="U46" s="4">
        <f t="shared" si="3"/>
        <v>371165</v>
      </c>
    </row>
    <row r="47" spans="1:21" x14ac:dyDescent="0.2">
      <c r="A47" s="16" t="s">
        <v>191</v>
      </c>
      <c r="B47" s="4">
        <v>0</v>
      </c>
      <c r="C47" s="4">
        <v>10500</v>
      </c>
      <c r="D47" s="4">
        <v>-10500</v>
      </c>
      <c r="E47" s="4">
        <v>-255809159</v>
      </c>
      <c r="F47" s="4">
        <f t="shared" si="0"/>
        <v>-5594207953</v>
      </c>
      <c r="R47" s="5">
        <v>-1.66E-2</v>
      </c>
      <c r="S47" s="4">
        <v>1927532</v>
      </c>
      <c r="T47" s="4">
        <f t="shared" si="2"/>
        <v>573020</v>
      </c>
      <c r="U47" s="4">
        <f t="shared" si="3"/>
        <v>371165</v>
      </c>
    </row>
    <row r="48" spans="1:21" x14ac:dyDescent="0.2">
      <c r="A48" s="16" t="s">
        <v>190</v>
      </c>
      <c r="B48" s="4">
        <v>0</v>
      </c>
      <c r="C48" s="4">
        <v>3200</v>
      </c>
      <c r="D48" s="4">
        <v>-3200</v>
      </c>
      <c r="E48" s="4">
        <v>-75358146</v>
      </c>
      <c r="F48" s="4">
        <f t="shared" si="0"/>
        <v>-5338398794</v>
      </c>
      <c r="R48" s="5">
        <v>2.1299999999999999E-2</v>
      </c>
      <c r="S48" s="4">
        <v>371165</v>
      </c>
      <c r="T48" s="4">
        <f t="shared" si="2"/>
        <v>872445</v>
      </c>
      <c r="U48" s="4">
        <f t="shared" si="3"/>
        <v>528453</v>
      </c>
    </row>
    <row r="49" spans="1:21" x14ac:dyDescent="0.2">
      <c r="A49" s="16" t="s">
        <v>189</v>
      </c>
      <c r="B49" s="4">
        <v>0</v>
      </c>
      <c r="C49" s="4">
        <v>9600</v>
      </c>
      <c r="D49" s="4">
        <v>-9600</v>
      </c>
      <c r="E49" s="4">
        <v>-229717324</v>
      </c>
      <c r="F49" s="4">
        <f t="shared" si="0"/>
        <v>-5263040648</v>
      </c>
      <c r="R49" s="5">
        <v>0</v>
      </c>
      <c r="S49" s="4">
        <v>686615</v>
      </c>
      <c r="T49" s="4">
        <f t="shared" si="2"/>
        <v>557307</v>
      </c>
      <c r="U49" s="4">
        <f t="shared" si="3"/>
        <v>528453</v>
      </c>
    </row>
    <row r="50" spans="1:21" x14ac:dyDescent="0.2">
      <c r="A50" s="16" t="s">
        <v>188</v>
      </c>
      <c r="B50" s="4">
        <v>1250</v>
      </c>
      <c r="C50" s="4">
        <v>17500</v>
      </c>
      <c r="D50" s="4">
        <v>-16250</v>
      </c>
      <c r="E50" s="4">
        <v>-382627816</v>
      </c>
      <c r="F50" s="4">
        <f t="shared" si="0"/>
        <v>-5033323324</v>
      </c>
      <c r="R50" s="5">
        <v>0</v>
      </c>
      <c r="S50" s="4">
        <v>528453</v>
      </c>
      <c r="T50" s="4">
        <f t="shared" si="2"/>
        <v>617015</v>
      </c>
      <c r="U50" s="4">
        <f t="shared" si="3"/>
        <v>543651</v>
      </c>
    </row>
    <row r="51" spans="1:21" x14ac:dyDescent="0.2">
      <c r="A51" s="16" t="s">
        <v>187</v>
      </c>
      <c r="B51" s="4">
        <v>300</v>
      </c>
      <c r="C51" s="4">
        <v>7600</v>
      </c>
      <c r="D51" s="4">
        <v>-7300</v>
      </c>
      <c r="E51" s="4">
        <v>-171069606</v>
      </c>
      <c r="F51" s="4">
        <f t="shared" si="0"/>
        <v>-4650695508</v>
      </c>
      <c r="R51" s="5">
        <v>0</v>
      </c>
      <c r="S51" s="4">
        <v>543651</v>
      </c>
      <c r="T51" s="4">
        <f t="shared" si="2"/>
        <v>809510</v>
      </c>
      <c r="U51" s="4">
        <f t="shared" si="3"/>
        <v>637973</v>
      </c>
    </row>
    <row r="52" spans="1:21" x14ac:dyDescent="0.2">
      <c r="A52" s="16" t="s">
        <v>186</v>
      </c>
      <c r="B52" s="4">
        <v>0</v>
      </c>
      <c r="C52" s="4">
        <v>2300</v>
      </c>
      <c r="D52" s="4">
        <v>-2300</v>
      </c>
      <c r="E52" s="4">
        <v>-53866234</v>
      </c>
      <c r="F52" s="4">
        <f t="shared" si="0"/>
        <v>-4479625902</v>
      </c>
      <c r="R52" s="5">
        <v>1.7399999999999999E-2</v>
      </c>
      <c r="S52" s="4">
        <v>1181585</v>
      </c>
      <c r="T52" s="4">
        <f t="shared" si="2"/>
        <v>1076633</v>
      </c>
      <c r="U52" s="4">
        <f t="shared" si="3"/>
        <v>637973</v>
      </c>
    </row>
    <row r="53" spans="1:21" x14ac:dyDescent="0.2">
      <c r="A53" s="16" t="s">
        <v>185</v>
      </c>
      <c r="B53" s="4">
        <v>20200</v>
      </c>
      <c r="C53" s="4">
        <v>9700</v>
      </c>
      <c r="D53" s="4">
        <v>10500</v>
      </c>
      <c r="E53" s="4">
        <v>244995239</v>
      </c>
      <c r="F53" s="4">
        <f t="shared" si="0"/>
        <v>-4425759668</v>
      </c>
      <c r="R53" s="5">
        <v>2.2200000000000001E-2</v>
      </c>
      <c r="S53" s="4">
        <v>1353193</v>
      </c>
      <c r="T53" s="4">
        <f t="shared" si="2"/>
        <v>1266310</v>
      </c>
      <c r="U53" s="4">
        <f t="shared" si="3"/>
        <v>637973</v>
      </c>
    </row>
    <row r="54" spans="1:21" x14ac:dyDescent="0.2">
      <c r="A54" s="16" t="s">
        <v>184</v>
      </c>
      <c r="B54" s="4">
        <v>13000</v>
      </c>
      <c r="C54" s="4">
        <v>10900</v>
      </c>
      <c r="D54" s="4">
        <v>2100</v>
      </c>
      <c r="E54" s="4">
        <v>45237962</v>
      </c>
      <c r="F54" s="4">
        <f t="shared" si="0"/>
        <v>-4670754907</v>
      </c>
      <c r="R54" s="5">
        <v>9.1799999999999993E-2</v>
      </c>
      <c r="S54" s="4">
        <v>946790</v>
      </c>
      <c r="T54" s="4">
        <f t="shared" si="2"/>
        <v>649374</v>
      </c>
      <c r="U54" s="4">
        <f t="shared" si="3"/>
        <v>586161</v>
      </c>
    </row>
    <row r="55" spans="1:21" x14ac:dyDescent="0.2">
      <c r="A55" s="16" t="s">
        <v>183</v>
      </c>
      <c r="B55" s="4">
        <v>9700</v>
      </c>
      <c r="C55" s="4">
        <v>3300</v>
      </c>
      <c r="D55" s="4">
        <v>6400</v>
      </c>
      <c r="E55" s="4">
        <v>133341565</v>
      </c>
      <c r="F55" s="4">
        <f t="shared" si="0"/>
        <v>-4715992869</v>
      </c>
      <c r="R55" s="5">
        <v>-1.89E-2</v>
      </c>
      <c r="S55" s="4">
        <v>637973</v>
      </c>
      <c r="T55" s="4">
        <f t="shared" si="2"/>
        <v>604549</v>
      </c>
      <c r="U55" s="4">
        <f t="shared" si="3"/>
        <v>586161</v>
      </c>
    </row>
    <row r="56" spans="1:21" x14ac:dyDescent="0.2">
      <c r="A56" s="16" t="s">
        <v>182</v>
      </c>
      <c r="B56" s="4">
        <v>9900</v>
      </c>
      <c r="C56" s="4">
        <v>11500</v>
      </c>
      <c r="D56" s="4">
        <v>-1600</v>
      </c>
      <c r="E56" s="4">
        <v>-33333962</v>
      </c>
      <c r="F56" s="4">
        <f t="shared" si="0"/>
        <v>-4849334434</v>
      </c>
      <c r="R56" s="5">
        <v>9.5999999999999992E-3</v>
      </c>
      <c r="S56" s="4">
        <v>644656</v>
      </c>
      <c r="T56" s="4">
        <f t="shared" si="2"/>
        <v>745135</v>
      </c>
      <c r="U56" s="4">
        <f t="shared" si="3"/>
        <v>437435</v>
      </c>
    </row>
    <row r="57" spans="1:21" x14ac:dyDescent="0.2">
      <c r="A57" s="16" t="s">
        <v>181</v>
      </c>
      <c r="B57" s="4">
        <v>10800</v>
      </c>
      <c r="C57" s="4">
        <v>32700</v>
      </c>
      <c r="D57" s="4">
        <v>-21900</v>
      </c>
      <c r="E57" s="4">
        <v>-462097918</v>
      </c>
      <c r="F57" s="4">
        <f t="shared" si="0"/>
        <v>-4816000472</v>
      </c>
      <c r="R57" s="5">
        <v>-9.3999999999999986E-3</v>
      </c>
      <c r="S57" s="4">
        <v>774875</v>
      </c>
      <c r="T57" s="4">
        <f t="shared" si="2"/>
        <v>1179899</v>
      </c>
      <c r="U57" s="4">
        <f t="shared" si="3"/>
        <v>437435</v>
      </c>
    </row>
    <row r="58" spans="1:21" x14ac:dyDescent="0.2">
      <c r="A58" s="16" t="s">
        <v>180</v>
      </c>
      <c r="B58" s="4">
        <v>1200</v>
      </c>
      <c r="C58" s="4">
        <v>18710</v>
      </c>
      <c r="D58" s="4">
        <v>-17510</v>
      </c>
      <c r="E58" s="4">
        <v>-356729585</v>
      </c>
      <c r="F58" s="4">
        <f t="shared" si="0"/>
        <v>-4353902554</v>
      </c>
      <c r="R58" s="5">
        <v>9.9000000000000005E-2</v>
      </c>
      <c r="S58" s="4">
        <v>1058275</v>
      </c>
      <c r="T58" s="4">
        <f t="shared" si="2"/>
        <v>749229.5</v>
      </c>
      <c r="U58" s="4">
        <f t="shared" si="3"/>
        <v>437435</v>
      </c>
    </row>
    <row r="59" spans="1:21" x14ac:dyDescent="0.2">
      <c r="A59" s="16" t="s">
        <v>179</v>
      </c>
      <c r="B59" s="4">
        <v>6100</v>
      </c>
      <c r="C59" s="4">
        <v>0</v>
      </c>
      <c r="D59" s="4">
        <v>6100</v>
      </c>
      <c r="E59" s="4">
        <v>113682140</v>
      </c>
      <c r="F59" s="4">
        <f t="shared" si="0"/>
        <v>-3997172969</v>
      </c>
      <c r="R59" s="5">
        <v>5.5E-2</v>
      </c>
      <c r="S59" s="4">
        <v>586161</v>
      </c>
      <c r="T59" s="4">
        <f t="shared" si="2"/>
        <v>998213</v>
      </c>
      <c r="U59" s="4">
        <f t="shared" si="3"/>
        <v>437435</v>
      </c>
    </row>
    <row r="60" spans="1:21" x14ac:dyDescent="0.2">
      <c r="A60" s="16" t="s">
        <v>178</v>
      </c>
      <c r="B60" s="4">
        <v>33630</v>
      </c>
      <c r="C60" s="4">
        <v>400</v>
      </c>
      <c r="D60" s="4">
        <v>33230</v>
      </c>
      <c r="E60" s="4">
        <v>644180957</v>
      </c>
      <c r="F60" s="4">
        <f t="shared" si="0"/>
        <v>-4110855109</v>
      </c>
      <c r="R60" s="5">
        <v>-0.09</v>
      </c>
      <c r="S60" s="4">
        <v>690379</v>
      </c>
      <c r="T60" s="4">
        <f t="shared" si="2"/>
        <v>752819</v>
      </c>
      <c r="U60" s="4">
        <f t="shared" si="3"/>
        <v>437435</v>
      </c>
    </row>
    <row r="61" spans="1:21" x14ac:dyDescent="0.2">
      <c r="A61" s="16" t="s">
        <v>177</v>
      </c>
      <c r="B61" s="4">
        <v>8120</v>
      </c>
      <c r="C61" s="4">
        <v>500</v>
      </c>
      <c r="D61" s="4">
        <v>7620</v>
      </c>
      <c r="E61" s="4">
        <v>162278611</v>
      </c>
      <c r="F61" s="4">
        <f t="shared" si="0"/>
        <v>-4755036066</v>
      </c>
      <c r="R61" s="5">
        <v>-4.7599999999999996E-2</v>
      </c>
      <c r="S61" s="4">
        <v>437435</v>
      </c>
      <c r="T61" s="4">
        <f t="shared" si="2"/>
        <v>1001408.5</v>
      </c>
      <c r="U61" s="4">
        <f t="shared" si="3"/>
        <v>564442</v>
      </c>
    </row>
    <row r="62" spans="1:21" x14ac:dyDescent="0.2">
      <c r="A62" s="16" t="s">
        <v>176</v>
      </c>
      <c r="B62" s="4">
        <v>4920</v>
      </c>
      <c r="C62" s="4">
        <v>0</v>
      </c>
      <c r="D62" s="4">
        <v>4920</v>
      </c>
      <c r="E62" s="4">
        <v>116558792</v>
      </c>
      <c r="F62" s="4">
        <f t="shared" si="0"/>
        <v>-4917314677</v>
      </c>
      <c r="R62" s="5">
        <v>4.7899999999999998E-2</v>
      </c>
      <c r="S62" s="4">
        <v>800073</v>
      </c>
      <c r="T62" s="4">
        <f t="shared" si="2"/>
        <v>1278674.5</v>
      </c>
      <c r="U62" s="4">
        <f t="shared" si="3"/>
        <v>564442</v>
      </c>
    </row>
    <row r="63" spans="1:21" x14ac:dyDescent="0.2">
      <c r="A63" s="16" t="s">
        <v>175</v>
      </c>
      <c r="B63" s="4">
        <v>2600</v>
      </c>
      <c r="C63" s="4">
        <v>1400</v>
      </c>
      <c r="D63" s="4">
        <v>1200</v>
      </c>
      <c r="E63" s="4">
        <v>28638676</v>
      </c>
      <c r="F63" s="4">
        <f t="shared" si="0"/>
        <v>-5033873469</v>
      </c>
      <c r="R63" s="5">
        <v>-9.8000000000000004E-2</v>
      </c>
      <c r="S63" s="4">
        <v>1585830</v>
      </c>
      <c r="T63" s="4">
        <f t="shared" si="2"/>
        <v>716052.5</v>
      </c>
      <c r="U63" s="4">
        <f t="shared" si="3"/>
        <v>564442</v>
      </c>
    </row>
    <row r="64" spans="1:21" x14ac:dyDescent="0.2">
      <c r="A64" s="16" t="s">
        <v>174</v>
      </c>
      <c r="B64" s="4">
        <v>3600</v>
      </c>
      <c r="C64" s="4">
        <v>0</v>
      </c>
      <c r="D64" s="4">
        <v>3600</v>
      </c>
      <c r="E64" s="4">
        <v>93347210</v>
      </c>
      <c r="F64" s="4">
        <f t="shared" si="0"/>
        <v>-5062512145</v>
      </c>
      <c r="R64" s="5">
        <v>-2.6699999999999998E-2</v>
      </c>
      <c r="S64" s="4">
        <v>660775</v>
      </c>
      <c r="T64" s="4">
        <f t="shared" si="2"/>
        <v>592615.5</v>
      </c>
      <c r="U64" s="4">
        <f t="shared" si="3"/>
        <v>564442</v>
      </c>
    </row>
    <row r="65" spans="1:21" x14ac:dyDescent="0.2">
      <c r="A65" s="16" t="s">
        <v>173</v>
      </c>
      <c r="B65" s="4">
        <v>200</v>
      </c>
      <c r="C65" s="4">
        <v>2000</v>
      </c>
      <c r="D65" s="4">
        <v>-1800</v>
      </c>
      <c r="E65" s="4">
        <v>-46494514</v>
      </c>
      <c r="F65" s="4">
        <f t="shared" si="0"/>
        <v>-5155859355</v>
      </c>
      <c r="R65" s="5">
        <v>2.35E-2</v>
      </c>
      <c r="S65" s="4">
        <v>564442</v>
      </c>
      <c r="T65" s="4">
        <f t="shared" si="2"/>
        <v>804614.5</v>
      </c>
      <c r="U65" s="4">
        <f t="shared" si="3"/>
        <v>715395</v>
      </c>
    </row>
    <row r="66" spans="1:21" x14ac:dyDescent="0.2">
      <c r="A66" s="16" t="s">
        <v>172</v>
      </c>
      <c r="B66" s="4">
        <v>7100</v>
      </c>
      <c r="C66" s="4">
        <v>2000</v>
      </c>
      <c r="D66" s="4">
        <v>5100</v>
      </c>
      <c r="E66" s="4">
        <v>131441375</v>
      </c>
      <c r="F66" s="4">
        <f t="shared" si="0"/>
        <v>-5109364841</v>
      </c>
      <c r="R66" s="5">
        <v>4.0000000000000001E-3</v>
      </c>
      <c r="S66" s="4">
        <v>715395</v>
      </c>
      <c r="T66" s="4">
        <f t="shared" si="2"/>
        <v>931374</v>
      </c>
      <c r="U66" s="4">
        <f t="shared" si="3"/>
        <v>912298</v>
      </c>
    </row>
    <row r="67" spans="1:21" x14ac:dyDescent="0.2">
      <c r="A67" s="16" t="s">
        <v>171</v>
      </c>
      <c r="B67" s="4">
        <v>15240</v>
      </c>
      <c r="C67" s="4">
        <v>6400</v>
      </c>
      <c r="D67" s="4">
        <v>8840</v>
      </c>
      <c r="E67" s="4">
        <v>210615224</v>
      </c>
      <c r="F67" s="4">
        <f t="shared" si="0"/>
        <v>-5240806216</v>
      </c>
      <c r="R67" s="5">
        <v>5.3800000000000001E-2</v>
      </c>
      <c r="S67" s="4">
        <v>1301523</v>
      </c>
      <c r="T67" s="4">
        <f t="shared" si="2"/>
        <v>826150.5</v>
      </c>
      <c r="U67" s="4">
        <f t="shared" si="3"/>
        <v>912298</v>
      </c>
    </row>
    <row r="68" spans="1:21" x14ac:dyDescent="0.2">
      <c r="A68" s="16" t="s">
        <v>170</v>
      </c>
      <c r="B68" s="4">
        <v>7240</v>
      </c>
      <c r="C68" s="4">
        <v>0</v>
      </c>
      <c r="D68" s="4">
        <v>7240</v>
      </c>
      <c r="E68" s="4">
        <v>179240603</v>
      </c>
      <c r="F68" s="4">
        <f t="shared" si="0"/>
        <v>-5451421440</v>
      </c>
      <c r="R68" s="5">
        <v>-4.7199999999999999E-2</v>
      </c>
      <c r="S68" s="4">
        <v>912298</v>
      </c>
      <c r="T68" s="4">
        <f t="shared" si="2"/>
        <v>1101566.5</v>
      </c>
      <c r="U68" s="4">
        <f t="shared" si="3"/>
        <v>771330</v>
      </c>
    </row>
    <row r="69" spans="1:21" x14ac:dyDescent="0.2">
      <c r="A69" s="16" t="s">
        <v>169</v>
      </c>
      <c r="B69" s="4">
        <v>4600</v>
      </c>
      <c r="C69" s="4">
        <v>0</v>
      </c>
      <c r="D69" s="4">
        <v>4600</v>
      </c>
      <c r="E69" s="4">
        <v>121944563</v>
      </c>
      <c r="F69" s="4">
        <f t="shared" si="0"/>
        <v>-5630662043</v>
      </c>
      <c r="R69" s="5">
        <v>-6.9500000000000006E-2</v>
      </c>
      <c r="S69" s="4">
        <v>1306047</v>
      </c>
      <c r="T69" s="4">
        <f t="shared" si="2"/>
        <v>747007</v>
      </c>
      <c r="U69" s="4">
        <f t="shared" si="3"/>
        <v>620789</v>
      </c>
    </row>
    <row r="70" spans="1:21" x14ac:dyDescent="0.2">
      <c r="A70" s="16" t="s">
        <v>168</v>
      </c>
      <c r="B70" s="4">
        <v>200</v>
      </c>
      <c r="C70" s="4">
        <v>0</v>
      </c>
      <c r="D70" s="4">
        <v>200</v>
      </c>
      <c r="E70" s="4">
        <v>5795102</v>
      </c>
      <c r="F70" s="4">
        <f t="shared" si="0"/>
        <v>-5752606606</v>
      </c>
      <c r="R70" s="5">
        <v>-9.9000000000000005E-2</v>
      </c>
      <c r="S70" s="4">
        <v>1068203</v>
      </c>
      <c r="T70" s="4">
        <f t="shared" si="2"/>
        <v>1404546</v>
      </c>
      <c r="U70" s="4">
        <f t="shared" si="3"/>
        <v>620789</v>
      </c>
    </row>
    <row r="71" spans="1:21" x14ac:dyDescent="0.2">
      <c r="A71" s="16" t="s">
        <v>167</v>
      </c>
      <c r="B71" s="4">
        <v>2000</v>
      </c>
      <c r="C71" s="4">
        <v>5000</v>
      </c>
      <c r="D71" s="4">
        <v>-3000</v>
      </c>
      <c r="E71" s="4">
        <v>-93173233</v>
      </c>
      <c r="F71" s="4">
        <f t="shared" si="0"/>
        <v>-5758401708</v>
      </c>
      <c r="R71" s="5">
        <v>-6.5000000000000006E-3</v>
      </c>
      <c r="S71" s="4">
        <v>1202744</v>
      </c>
      <c r="T71" s="4">
        <f>AVERAGE(S72,S81)</f>
        <v>890223.5</v>
      </c>
      <c r="U71" s="4">
        <f t="shared" si="3"/>
        <v>561225</v>
      </c>
    </row>
    <row r="72" spans="1:21" x14ac:dyDescent="0.2">
      <c r="A72" s="16" t="s">
        <v>166</v>
      </c>
      <c r="B72" s="4">
        <v>0</v>
      </c>
      <c r="C72" s="4">
        <v>900</v>
      </c>
      <c r="D72" s="4">
        <v>-900</v>
      </c>
      <c r="E72" s="4">
        <v>-26388141</v>
      </c>
      <c r="F72" s="4">
        <f t="shared" si="0"/>
        <v>-5665228475</v>
      </c>
      <c r="R72" s="5">
        <v>4.0999999999999995E-2</v>
      </c>
      <c r="S72" s="4">
        <v>971519</v>
      </c>
      <c r="U72" s="4">
        <f t="shared" si="3"/>
        <v>561225</v>
      </c>
    </row>
    <row r="73" spans="1:21" x14ac:dyDescent="0.2">
      <c r="A73" s="16" t="s">
        <v>165</v>
      </c>
      <c r="B73" s="4">
        <v>0</v>
      </c>
      <c r="C73" s="4">
        <v>400</v>
      </c>
      <c r="D73" s="4">
        <v>-400</v>
      </c>
      <c r="E73" s="4">
        <v>-11646407</v>
      </c>
      <c r="F73" s="4">
        <f t="shared" si="0"/>
        <v>-5638840334</v>
      </c>
      <c r="R73" s="5">
        <v>6.8999999999999999E-3</v>
      </c>
      <c r="S73" s="4">
        <v>771330</v>
      </c>
      <c r="U73" s="4">
        <f t="shared" ref="U73:U75" si="4">MIN(S74:S78)</f>
        <v>561225</v>
      </c>
    </row>
    <row r="74" spans="1:21" x14ac:dyDescent="0.2">
      <c r="A74" s="16" t="s">
        <v>164</v>
      </c>
      <c r="B74" s="4">
        <v>0</v>
      </c>
      <c r="C74" s="4">
        <v>1000</v>
      </c>
      <c r="D74" s="4">
        <v>-1000</v>
      </c>
      <c r="E74" s="4">
        <v>-28899807</v>
      </c>
      <c r="F74" s="4">
        <f t="shared" si="0"/>
        <v>-5627193927</v>
      </c>
      <c r="R74" s="5">
        <v>2.4700000000000003E-2</v>
      </c>
      <c r="S74" s="4">
        <v>620789</v>
      </c>
      <c r="U74" s="4">
        <f t="shared" si="4"/>
        <v>425811</v>
      </c>
    </row>
    <row r="75" spans="1:21" x14ac:dyDescent="0.2">
      <c r="A75" s="16" t="s">
        <v>163</v>
      </c>
      <c r="B75" s="4">
        <v>7500</v>
      </c>
      <c r="C75" s="4">
        <v>0</v>
      </c>
      <c r="D75" s="4">
        <v>7500</v>
      </c>
      <c r="E75" s="4">
        <v>217558499</v>
      </c>
      <c r="F75" s="4">
        <f t="shared" si="0"/>
        <v>-5598294120</v>
      </c>
      <c r="R75" s="5">
        <v>2.53E-2</v>
      </c>
      <c r="S75" s="4">
        <v>893834</v>
      </c>
      <c r="U75" s="4">
        <f t="shared" si="4"/>
        <v>425811</v>
      </c>
    </row>
    <row r="76" spans="1:21" x14ac:dyDescent="0.2">
      <c r="A76" s="16" t="s">
        <v>162</v>
      </c>
      <c r="B76" s="4">
        <v>0</v>
      </c>
      <c r="C76" s="4">
        <v>136800</v>
      </c>
      <c r="D76" s="4">
        <v>-136800</v>
      </c>
      <c r="E76" s="4">
        <v>-3795455170</v>
      </c>
      <c r="F76" s="4">
        <f t="shared" si="0"/>
        <v>-5815852619</v>
      </c>
      <c r="R76" s="5">
        <v>-1.0700000000000001E-2</v>
      </c>
      <c r="S76" s="4">
        <v>561225</v>
      </c>
      <c r="U76" s="4">
        <f>MIN(S77:S81)</f>
        <v>425811</v>
      </c>
    </row>
    <row r="77" spans="1:21" x14ac:dyDescent="0.2">
      <c r="A77" s="16" t="s">
        <v>161</v>
      </c>
      <c r="B77" s="4">
        <v>0</v>
      </c>
      <c r="C77" s="4">
        <v>71100</v>
      </c>
      <c r="D77" s="4">
        <v>-71100</v>
      </c>
      <c r="E77" s="4">
        <v>-1980983991</v>
      </c>
      <c r="F77" s="4">
        <f t="shared" si="0"/>
        <v>-2020397449</v>
      </c>
      <c r="R77" s="5">
        <v>-1.7500000000000002E-2</v>
      </c>
      <c r="S77" s="4">
        <v>740003</v>
      </c>
    </row>
    <row r="78" spans="1:21" x14ac:dyDescent="0.2">
      <c r="A78" s="16" t="s">
        <v>160</v>
      </c>
      <c r="B78" s="4">
        <v>0</v>
      </c>
      <c r="C78" s="4">
        <v>1000</v>
      </c>
      <c r="D78" s="4">
        <v>-1000</v>
      </c>
      <c r="E78" s="4">
        <v>-28619510</v>
      </c>
      <c r="F78" s="4">
        <f t="shared" si="0"/>
        <v>-39413458</v>
      </c>
      <c r="R78" s="5">
        <v>3.27E-2</v>
      </c>
      <c r="S78" s="4">
        <v>897086</v>
      </c>
    </row>
    <row r="79" spans="1:21" x14ac:dyDescent="0.2">
      <c r="A79" s="16" t="s">
        <v>159</v>
      </c>
      <c r="B79" s="4">
        <v>0</v>
      </c>
      <c r="C79" s="4">
        <v>0</v>
      </c>
      <c r="D79" s="4">
        <v>0</v>
      </c>
      <c r="E79" s="4">
        <v>0</v>
      </c>
      <c r="F79" s="4">
        <f t="shared" si="0"/>
        <v>-10793948</v>
      </c>
      <c r="R79" s="5">
        <v>7.3000000000000001E-3</v>
      </c>
      <c r="S79" s="4">
        <v>425811</v>
      </c>
    </row>
    <row r="80" spans="1:21" x14ac:dyDescent="0.2">
      <c r="A80" s="16" t="s">
        <v>158</v>
      </c>
      <c r="B80" s="4">
        <v>1010</v>
      </c>
      <c r="C80" s="4">
        <v>1400</v>
      </c>
      <c r="D80" s="4">
        <v>-390</v>
      </c>
      <c r="E80" s="4">
        <v>-10793948</v>
      </c>
      <c r="F80" s="4">
        <f>E80+F81</f>
        <v>-10793948</v>
      </c>
      <c r="R80" s="5">
        <v>1.11E-2</v>
      </c>
      <c r="S80" s="4">
        <v>1606348</v>
      </c>
    </row>
    <row r="81" spans="1:22" x14ac:dyDescent="0.2">
      <c r="A81" s="16" t="s">
        <v>157</v>
      </c>
      <c r="B81" s="4">
        <v>0</v>
      </c>
      <c r="C81" s="4">
        <v>0</v>
      </c>
      <c r="D81" s="4">
        <v>0</v>
      </c>
      <c r="E81" s="4">
        <v>0</v>
      </c>
      <c r="F81" s="4">
        <f>E81</f>
        <v>0</v>
      </c>
      <c r="R81" s="5">
        <v>9.7200000000000009E-2</v>
      </c>
      <c r="S81" s="4">
        <v>808928</v>
      </c>
    </row>
    <row r="82" spans="1:22" x14ac:dyDescent="0.2">
      <c r="A82" s="2"/>
      <c r="B82" s="4"/>
      <c r="C82" s="4"/>
      <c r="D82" s="4"/>
      <c r="E82" s="4"/>
      <c r="F82" s="4">
        <f>E82</f>
        <v>0</v>
      </c>
      <c r="G82" s="4"/>
      <c r="H82" s="4"/>
      <c r="I82" s="4"/>
      <c r="J82" s="4"/>
      <c r="K82" s="4"/>
      <c r="L82" s="4"/>
      <c r="M82" s="4"/>
      <c r="N82" s="4"/>
      <c r="O82" s="4"/>
      <c r="P82" s="4"/>
      <c r="Q82" s="4"/>
      <c r="R82" s="4"/>
      <c r="S82" s="4"/>
      <c r="T82" s="5"/>
      <c r="U82" s="5"/>
      <c r="V82" s="5"/>
    </row>
    <row r="83" spans="1:22" x14ac:dyDescent="0.2">
      <c r="A83" s="2"/>
      <c r="B83" s="4"/>
      <c r="C83" s="4"/>
      <c r="D83" s="4"/>
      <c r="E83" s="4"/>
      <c r="F83" s="4"/>
      <c r="G83" s="4"/>
      <c r="H83" s="4"/>
      <c r="I83" s="4"/>
      <c r="J83" s="4"/>
      <c r="K83" s="4"/>
      <c r="L83" s="4"/>
      <c r="M83" s="4"/>
      <c r="N83" s="4"/>
      <c r="O83" s="4"/>
      <c r="P83" s="4"/>
      <c r="Q83" s="4"/>
      <c r="R83" s="4"/>
      <c r="S83" s="4"/>
      <c r="T83" s="5"/>
      <c r="U83" s="5"/>
      <c r="V83" s="5"/>
    </row>
    <row r="84" spans="1:22" x14ac:dyDescent="0.2">
      <c r="A84" s="2"/>
      <c r="B84" s="4"/>
      <c r="C84" s="4"/>
      <c r="D84" s="4"/>
      <c r="E84" s="4"/>
      <c r="F84" s="4"/>
      <c r="G84" s="4"/>
      <c r="H84" s="4"/>
      <c r="I84" s="4"/>
      <c r="J84" s="4"/>
      <c r="K84" s="4"/>
      <c r="L84" s="4"/>
      <c r="M84" s="4"/>
      <c r="N84" s="4"/>
      <c r="O84" s="4"/>
      <c r="P84" s="4"/>
      <c r="Q84" s="4"/>
      <c r="R84" s="4"/>
      <c r="S84" s="4"/>
      <c r="T84" s="5"/>
      <c r="U84" s="5"/>
      <c r="V84" s="5"/>
    </row>
    <row r="85" spans="1:22" x14ac:dyDescent="0.2">
      <c r="A85" s="2"/>
      <c r="B85" s="4"/>
      <c r="C85" s="4"/>
      <c r="D85" s="4"/>
      <c r="E85" s="4"/>
      <c r="F85" s="4"/>
      <c r="G85" s="4"/>
      <c r="H85" s="4"/>
      <c r="I85" s="4"/>
      <c r="J85" s="4"/>
      <c r="K85" s="4"/>
      <c r="L85" s="4"/>
      <c r="M85" s="4"/>
      <c r="N85" s="4"/>
      <c r="O85" s="4"/>
      <c r="P85" s="4"/>
      <c r="Q85" s="4"/>
      <c r="R85" s="4"/>
      <c r="S85" s="4"/>
      <c r="T85" s="5"/>
      <c r="U85" s="5"/>
      <c r="V85" s="5"/>
    </row>
    <row r="86" spans="1:22" x14ac:dyDescent="0.2">
      <c r="A86" s="2"/>
      <c r="B86" s="4"/>
      <c r="C86" s="4"/>
      <c r="D86" s="4"/>
      <c r="E86" s="4"/>
      <c r="F86" s="4"/>
      <c r="G86" s="4"/>
      <c r="H86" s="4"/>
      <c r="I86" s="4"/>
      <c r="J86" s="4"/>
      <c r="K86" s="4"/>
      <c r="L86" s="4"/>
      <c r="M86" s="4"/>
      <c r="N86" s="4"/>
      <c r="O86" s="4"/>
      <c r="P86" s="4"/>
      <c r="Q86" s="4"/>
      <c r="R86" s="4"/>
      <c r="S86" s="4"/>
      <c r="T86" s="5"/>
      <c r="U86" s="5"/>
      <c r="V86" s="5"/>
    </row>
    <row r="87" spans="1:22" x14ac:dyDescent="0.2">
      <c r="A87" s="2"/>
      <c r="B87" s="4"/>
      <c r="C87" s="4"/>
      <c r="D87" s="4"/>
      <c r="E87" s="4"/>
      <c r="F87" s="4"/>
      <c r="G87" s="4"/>
      <c r="H87" s="4"/>
      <c r="I87" s="4"/>
      <c r="J87" s="4"/>
      <c r="K87" s="4"/>
      <c r="L87" s="4"/>
      <c r="M87" s="4"/>
      <c r="N87" s="4"/>
      <c r="O87" s="4"/>
      <c r="P87" s="4"/>
      <c r="Q87" s="4"/>
      <c r="R87" s="4"/>
      <c r="S87" s="4"/>
      <c r="T87" s="5"/>
      <c r="U87" s="5"/>
      <c r="V87" s="5"/>
    </row>
    <row r="88" spans="1:22" x14ac:dyDescent="0.2">
      <c r="A88" s="2"/>
      <c r="B88" s="4"/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5"/>
      <c r="U88" s="5"/>
      <c r="V88" s="5"/>
    </row>
    <row r="89" spans="1:22" x14ac:dyDescent="0.2">
      <c r="A89" s="2"/>
      <c r="B89" s="4"/>
      <c r="C89" s="4"/>
      <c r="D89" s="4"/>
      <c r="E89" s="4"/>
      <c r="F89" s="4"/>
      <c r="G89" s="4"/>
      <c r="H89" s="4"/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  <c r="T89" s="5"/>
      <c r="U89" s="5"/>
      <c r="V89" s="5"/>
    </row>
    <row r="90" spans="1:22" x14ac:dyDescent="0.2">
      <c r="A90" s="2"/>
      <c r="B90" s="4"/>
      <c r="C90" s="4"/>
      <c r="D90" s="4"/>
      <c r="E90" s="4"/>
      <c r="F90" s="4"/>
      <c r="G90" s="4"/>
      <c r="H90" s="4"/>
      <c r="I90" s="4"/>
      <c r="J90" s="4"/>
      <c r="K90" s="4"/>
      <c r="L90" s="4"/>
      <c r="M90" s="4"/>
      <c r="N90" s="4"/>
      <c r="O90" s="4"/>
      <c r="P90" s="4"/>
      <c r="Q90" s="4"/>
      <c r="R90" s="4"/>
      <c r="S90" s="4"/>
      <c r="T90" s="5"/>
      <c r="U90" s="5"/>
      <c r="V90" s="5"/>
    </row>
    <row r="91" spans="1:22" x14ac:dyDescent="0.2">
      <c r="A91" s="2"/>
      <c r="B91" s="4"/>
      <c r="C91" s="4"/>
      <c r="D91" s="4"/>
      <c r="E91" s="4"/>
      <c r="F91" s="4"/>
      <c r="G91" s="4"/>
      <c r="H91" s="4"/>
      <c r="I91" s="4"/>
      <c r="J91" s="4"/>
      <c r="K91" s="4"/>
      <c r="L91" s="4"/>
      <c r="M91" s="4"/>
      <c r="N91" s="4"/>
      <c r="O91" s="4"/>
      <c r="P91" s="4"/>
      <c r="Q91" s="4"/>
      <c r="R91" s="4"/>
      <c r="S91" s="4"/>
      <c r="T91" s="5"/>
      <c r="U91" s="5"/>
      <c r="V91" s="5"/>
    </row>
    <row r="92" spans="1:22" x14ac:dyDescent="0.2">
      <c r="A92" s="6"/>
      <c r="B92" s="4"/>
      <c r="C92" s="4"/>
      <c r="D92" s="4"/>
      <c r="E92" s="4"/>
      <c r="F92" s="4"/>
      <c r="G92" s="4"/>
      <c r="H92" s="4"/>
      <c r="I92" s="4"/>
      <c r="J92" s="4"/>
      <c r="K92" s="4"/>
      <c r="L92" s="4"/>
      <c r="M92" s="4"/>
      <c r="N92" s="4"/>
      <c r="O92" s="4"/>
      <c r="P92" s="4"/>
      <c r="Q92" s="4"/>
      <c r="R92" s="4"/>
      <c r="S92" s="4"/>
      <c r="T92" s="5"/>
      <c r="U92" s="5"/>
      <c r="V92" s="5"/>
    </row>
    <row r="93" spans="1:22" x14ac:dyDescent="0.2">
      <c r="A93" s="6"/>
      <c r="B93" s="4"/>
      <c r="C93" s="4"/>
      <c r="D93" s="4"/>
      <c r="E93" s="4"/>
      <c r="F93" s="4"/>
      <c r="G93" s="4"/>
      <c r="H93" s="4"/>
      <c r="I93" s="4"/>
      <c r="J93" s="4"/>
      <c r="K93" s="4"/>
      <c r="L93" s="4"/>
      <c r="M93" s="4"/>
      <c r="N93" s="4"/>
      <c r="O93" s="4"/>
      <c r="P93" s="4"/>
      <c r="Q93" s="4"/>
      <c r="R93" s="4"/>
      <c r="S93" s="4"/>
      <c r="T93" s="5"/>
      <c r="U93" s="5"/>
      <c r="V93" s="5"/>
    </row>
    <row r="94" spans="1:22" x14ac:dyDescent="0.2">
      <c r="A94" s="6"/>
      <c r="B94" s="4"/>
      <c r="C94" s="4"/>
      <c r="D94" s="4"/>
      <c r="E94" s="4"/>
      <c r="F94" s="4"/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5"/>
      <c r="U94" s="5"/>
      <c r="V94" s="5"/>
    </row>
    <row r="95" spans="1:22" x14ac:dyDescent="0.2">
      <c r="A95" s="6"/>
      <c r="B95" s="4"/>
      <c r="C95" s="4"/>
      <c r="D95" s="4"/>
      <c r="E95" s="4"/>
      <c r="F95" s="4"/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5"/>
      <c r="U95" s="5"/>
      <c r="V95" s="5"/>
    </row>
    <row r="96" spans="1:22" x14ac:dyDescent="0.2">
      <c r="A96" s="6"/>
      <c r="B96" s="4"/>
      <c r="C96" s="4"/>
      <c r="D96" s="4"/>
      <c r="E96" s="4"/>
      <c r="F96" s="4"/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5"/>
      <c r="U96" s="5"/>
      <c r="V96" s="5"/>
    </row>
    <row r="97" spans="1:22" x14ac:dyDescent="0.2">
      <c r="A97" s="6"/>
      <c r="B97" s="4"/>
      <c r="C97" s="4"/>
      <c r="D97" s="4"/>
      <c r="E97" s="4"/>
      <c r="F97" s="4"/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5"/>
      <c r="U97" s="5"/>
      <c r="V97" s="5"/>
    </row>
    <row r="98" spans="1:22" x14ac:dyDescent="0.2">
      <c r="A98" s="6"/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5"/>
      <c r="U98" s="5"/>
      <c r="V98" s="5"/>
    </row>
    <row r="99" spans="1:22" x14ac:dyDescent="0.2">
      <c r="A99" s="6"/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5"/>
      <c r="U99" s="5"/>
      <c r="V99" s="5"/>
    </row>
    <row r="100" spans="1:22" x14ac:dyDescent="0.2">
      <c r="A100" s="6"/>
      <c r="B100" s="4"/>
      <c r="C100" s="4"/>
      <c r="D100" s="4"/>
      <c r="E100" s="4"/>
      <c r="F100" s="4"/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5"/>
      <c r="U100" s="5"/>
      <c r="V100" s="5"/>
    </row>
    <row r="101" spans="1:22" x14ac:dyDescent="0.2">
      <c r="A101" s="6"/>
      <c r="B101" s="4"/>
      <c r="C101" s="4"/>
      <c r="D101" s="4"/>
      <c r="E101" s="4"/>
      <c r="F101" s="4"/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5"/>
      <c r="U101" s="5"/>
      <c r="V101" s="5"/>
    </row>
    <row r="102" spans="1:22" x14ac:dyDescent="0.2">
      <c r="A102" s="2"/>
      <c r="B102" s="4"/>
      <c r="C102" s="4"/>
      <c r="D102" s="4"/>
      <c r="E102" s="4"/>
      <c r="F102" s="4"/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5"/>
      <c r="U102" s="5"/>
      <c r="V102" s="5"/>
    </row>
    <row r="103" spans="1:22" x14ac:dyDescent="0.2">
      <c r="A103" s="2"/>
      <c r="B103" s="4"/>
      <c r="C103" s="4"/>
      <c r="D103" s="4"/>
      <c r="E103" s="4"/>
      <c r="F103" s="4"/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5"/>
      <c r="U103" s="5"/>
      <c r="V103" s="5"/>
    </row>
    <row r="104" spans="1:22" x14ac:dyDescent="0.2">
      <c r="A104" s="6"/>
      <c r="B104" s="4"/>
      <c r="C104" s="4"/>
      <c r="D104" s="4"/>
      <c r="E104" s="4"/>
      <c r="F104" s="4"/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5"/>
      <c r="U104" s="5"/>
      <c r="V104" s="5"/>
    </row>
    <row r="105" spans="1:22" x14ac:dyDescent="0.2">
      <c r="A105" s="6"/>
      <c r="B105" s="4"/>
      <c r="C105" s="4"/>
      <c r="D105" s="4"/>
      <c r="E105" s="4"/>
      <c r="F105" s="4"/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5"/>
      <c r="U105" s="5"/>
      <c r="V105" s="5"/>
    </row>
    <row r="106" spans="1:22" x14ac:dyDescent="0.2">
      <c r="A106" s="6"/>
      <c r="B106" s="4"/>
      <c r="C106" s="4"/>
      <c r="D106" s="4"/>
      <c r="E106" s="4"/>
      <c r="F106" s="4"/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5"/>
      <c r="U106" s="5"/>
      <c r="V106" s="5"/>
    </row>
    <row r="107" spans="1:22" x14ac:dyDescent="0.2">
      <c r="A107" s="6"/>
      <c r="B107" s="4"/>
      <c r="C107" s="4"/>
      <c r="D107" s="4"/>
      <c r="E107" s="4"/>
      <c r="F107" s="4"/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5"/>
      <c r="U107" s="5"/>
      <c r="V107" s="5"/>
    </row>
    <row r="108" spans="1:22" x14ac:dyDescent="0.2">
      <c r="A108" s="6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5"/>
      <c r="U108" s="5"/>
      <c r="V108" s="5"/>
    </row>
    <row r="109" spans="1:22" x14ac:dyDescent="0.2">
      <c r="A109" s="6"/>
      <c r="B109" s="4"/>
      <c r="C109" s="4"/>
      <c r="D109" s="4"/>
      <c r="E109" s="4"/>
      <c r="F109" s="4"/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5"/>
      <c r="U109" s="5"/>
      <c r="V109" s="5"/>
    </row>
    <row r="110" spans="1:22" x14ac:dyDescent="0.2">
      <c r="A110" s="6"/>
      <c r="B110" s="4"/>
      <c r="C110" s="4"/>
      <c r="D110" s="4"/>
      <c r="E110" s="4"/>
      <c r="F110" s="4"/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5"/>
      <c r="U110" s="5"/>
      <c r="V110" s="5"/>
    </row>
    <row r="111" spans="1:22" x14ac:dyDescent="0.2">
      <c r="A111" s="6"/>
      <c r="B111" s="4"/>
      <c r="C111" s="4"/>
      <c r="D111" s="4"/>
      <c r="E111" s="4"/>
      <c r="F111" s="4"/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5"/>
      <c r="U111" s="5"/>
      <c r="V111" s="5"/>
    </row>
    <row r="112" spans="1:22" x14ac:dyDescent="0.2">
      <c r="A112" s="6"/>
      <c r="B112" s="4"/>
      <c r="C112" s="4"/>
      <c r="D112" s="4"/>
      <c r="E112" s="4"/>
      <c r="F112" s="4"/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5"/>
      <c r="U112" s="5"/>
      <c r="V112" s="5"/>
    </row>
    <row r="113" spans="1:22" x14ac:dyDescent="0.2">
      <c r="A113" s="6"/>
      <c r="B113" s="4"/>
      <c r="C113" s="4"/>
      <c r="D113" s="4"/>
      <c r="E113" s="4"/>
      <c r="F113" s="4"/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5"/>
      <c r="U113" s="5"/>
      <c r="V113" s="5"/>
    </row>
    <row r="114" spans="1:22" x14ac:dyDescent="0.2">
      <c r="A114" s="6"/>
      <c r="B114" s="4"/>
      <c r="C114" s="4"/>
      <c r="D114" s="4"/>
      <c r="E114" s="4"/>
      <c r="F114" s="4"/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5"/>
      <c r="U114" s="5"/>
      <c r="V114" s="5"/>
    </row>
    <row r="115" spans="1:22" x14ac:dyDescent="0.2">
      <c r="A115" s="6"/>
      <c r="B115" s="4"/>
      <c r="C115" s="4"/>
      <c r="D115" s="4"/>
      <c r="E115" s="4"/>
      <c r="F115" s="4"/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5"/>
      <c r="U115" s="5"/>
      <c r="V115" s="5"/>
    </row>
    <row r="116" spans="1:22" x14ac:dyDescent="0.2">
      <c r="A116" s="6"/>
      <c r="B116" s="4"/>
      <c r="C116" s="4"/>
      <c r="D116" s="4"/>
      <c r="E116" s="4"/>
      <c r="F116" s="4"/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5"/>
      <c r="U116" s="5"/>
      <c r="V116" s="5"/>
    </row>
    <row r="117" spans="1:22" x14ac:dyDescent="0.2">
      <c r="A117" s="2"/>
      <c r="B117" s="4"/>
      <c r="C117" s="4"/>
      <c r="D117" s="4"/>
      <c r="E117" s="4"/>
      <c r="F117" s="4"/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5"/>
      <c r="U117" s="5"/>
      <c r="V117" s="5"/>
    </row>
    <row r="118" spans="1:22" x14ac:dyDescent="0.2">
      <c r="A118" s="2"/>
      <c r="B118" s="4"/>
      <c r="C118" s="4"/>
      <c r="D118" s="4"/>
      <c r="E118" s="4"/>
      <c r="F118" s="4"/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5"/>
      <c r="U118" s="5"/>
      <c r="V118" s="5"/>
    </row>
    <row r="119" spans="1:22" x14ac:dyDescent="0.2">
      <c r="A119" s="2"/>
      <c r="B119" s="4"/>
      <c r="C119" s="4"/>
      <c r="D119" s="4"/>
      <c r="E119" s="4"/>
      <c r="F119" s="4"/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5"/>
      <c r="U119" s="5"/>
      <c r="V119" s="5"/>
    </row>
    <row r="120" spans="1:22" x14ac:dyDescent="0.2">
      <c r="A120" s="2"/>
      <c r="B120" s="4"/>
      <c r="C120" s="4"/>
      <c r="D120" s="4"/>
      <c r="E120" s="4"/>
      <c r="F120" s="4"/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5"/>
      <c r="U120" s="5"/>
      <c r="V120" s="5"/>
    </row>
    <row r="121" spans="1:22" x14ac:dyDescent="0.2">
      <c r="A121" s="2"/>
      <c r="B121" s="4"/>
      <c r="C121" s="4"/>
      <c r="D121" s="4"/>
      <c r="E121" s="4"/>
      <c r="F121" s="4"/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5"/>
      <c r="U121" s="5"/>
      <c r="V121" s="5"/>
    </row>
    <row r="122" spans="1:22" x14ac:dyDescent="0.2">
      <c r="A122" s="2"/>
      <c r="B122" s="4"/>
      <c r="C122" s="4"/>
      <c r="D122" s="4"/>
      <c r="E122" s="4"/>
      <c r="F122" s="4"/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5"/>
      <c r="U122" s="5"/>
      <c r="V122" s="5"/>
    </row>
    <row r="123" spans="1:22" x14ac:dyDescent="0.2">
      <c r="A123" s="2"/>
      <c r="B123" s="4"/>
      <c r="C123" s="4"/>
      <c r="D123" s="4"/>
      <c r="E123" s="4"/>
      <c r="F123" s="4"/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5"/>
      <c r="U123" s="5"/>
      <c r="V123" s="5"/>
    </row>
    <row r="124" spans="1:22" x14ac:dyDescent="0.2">
      <c r="A124" s="2"/>
      <c r="B124" s="4"/>
      <c r="C124" s="4"/>
      <c r="D124" s="4"/>
      <c r="E124" s="4"/>
      <c r="F124" s="4"/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5"/>
      <c r="U124" s="5"/>
      <c r="V124" s="5"/>
    </row>
    <row r="125" spans="1:22" x14ac:dyDescent="0.2">
      <c r="A125" s="2"/>
      <c r="B125" s="4"/>
      <c r="C125" s="4"/>
      <c r="D125" s="4"/>
      <c r="E125" s="4"/>
      <c r="F125" s="4"/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5"/>
      <c r="U125" s="5"/>
      <c r="V125" s="5"/>
    </row>
    <row r="126" spans="1:22" x14ac:dyDescent="0.2">
      <c r="A126" s="2"/>
      <c r="B126" s="4"/>
      <c r="C126" s="4"/>
      <c r="D126" s="4"/>
      <c r="E126" s="4"/>
      <c r="F126" s="4"/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5"/>
      <c r="U126" s="5"/>
      <c r="V126" s="5"/>
    </row>
    <row r="127" spans="1:22" x14ac:dyDescent="0.2">
      <c r="A127" s="2"/>
      <c r="B127" s="4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5"/>
      <c r="U127" s="5"/>
      <c r="V127" s="5"/>
    </row>
    <row r="128" spans="1:22" x14ac:dyDescent="0.2">
      <c r="A128" s="2"/>
      <c r="B128" s="4"/>
      <c r="C128" s="4"/>
      <c r="D128" s="4"/>
      <c r="E128" s="4"/>
      <c r="F128" s="4"/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5"/>
      <c r="U128" s="5"/>
      <c r="V128" s="5"/>
    </row>
    <row r="129" spans="1:22" x14ac:dyDescent="0.2">
      <c r="A129" s="2"/>
      <c r="B129" s="4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5"/>
      <c r="U129" s="5"/>
      <c r="V129" s="5"/>
    </row>
    <row r="130" spans="1:22" x14ac:dyDescent="0.2">
      <c r="A130" s="2"/>
      <c r="B130" s="4"/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5"/>
      <c r="U130" s="5"/>
      <c r="V130" s="5"/>
    </row>
    <row r="131" spans="1:22" x14ac:dyDescent="0.2">
      <c r="A131" s="2"/>
      <c r="B131" s="4"/>
      <c r="C131" s="4"/>
      <c r="D131" s="4"/>
      <c r="E131" s="4"/>
      <c r="F131" s="4"/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5"/>
      <c r="U131" s="5"/>
      <c r="V131" s="5"/>
    </row>
    <row r="132" spans="1:22" x14ac:dyDescent="0.2">
      <c r="A132" s="2"/>
      <c r="B132" s="4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5"/>
      <c r="U132" s="5"/>
      <c r="V132" s="5"/>
    </row>
    <row r="133" spans="1:22" x14ac:dyDescent="0.2">
      <c r="A133" s="2"/>
      <c r="B133" s="4"/>
      <c r="C133" s="4"/>
      <c r="D133" s="4"/>
      <c r="E133" s="4"/>
      <c r="F133" s="4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5"/>
    </row>
    <row r="134" spans="1:22" x14ac:dyDescent="0.2">
      <c r="A134" s="2"/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8"/>
    </row>
    <row r="135" spans="1:22" x14ac:dyDescent="0.2">
      <c r="A135" s="2"/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8"/>
    </row>
    <row r="136" spans="1:22" x14ac:dyDescent="0.2">
      <c r="A136" s="2"/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8"/>
    </row>
    <row r="137" spans="1:22" x14ac:dyDescent="0.2">
      <c r="A137" s="6"/>
      <c r="B137" s="4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5"/>
      <c r="U137" s="5"/>
      <c r="V137" s="8"/>
    </row>
    <row r="138" spans="1:22" x14ac:dyDescent="0.2">
      <c r="A138" s="6"/>
      <c r="B138" s="4"/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5"/>
      <c r="U138" s="5"/>
      <c r="V138" s="8"/>
    </row>
    <row r="139" spans="1:22" x14ac:dyDescent="0.2">
      <c r="A139" s="6"/>
      <c r="B139" s="4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5"/>
      <c r="U139" s="5"/>
      <c r="V139" s="8"/>
    </row>
    <row r="140" spans="1:22" x14ac:dyDescent="0.2">
      <c r="A140" s="6"/>
      <c r="B140" s="4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5"/>
      <c r="U140" s="5"/>
      <c r="V140" s="8"/>
    </row>
    <row r="141" spans="1:22" x14ac:dyDescent="0.2">
      <c r="A141" s="6"/>
      <c r="B141" s="4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5"/>
      <c r="U141" s="5"/>
      <c r="V141" s="8"/>
    </row>
    <row r="142" spans="1:22" x14ac:dyDescent="0.2">
      <c r="A142" s="2"/>
      <c r="B142" s="4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5"/>
      <c r="U142" s="5"/>
      <c r="V142" s="8"/>
    </row>
    <row r="143" spans="1:22" x14ac:dyDescent="0.2">
      <c r="A143" s="2"/>
      <c r="B143" s="4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5"/>
      <c r="U143" s="5"/>
      <c r="V143" s="8"/>
    </row>
    <row r="144" spans="1:22" x14ac:dyDescent="0.2">
      <c r="A144" s="2"/>
      <c r="B144" s="4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5"/>
      <c r="U144" s="5"/>
      <c r="V144" s="8"/>
    </row>
    <row r="145" spans="1:22" x14ac:dyDescent="0.2">
      <c r="A145" s="2"/>
      <c r="B145" s="4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5"/>
      <c r="U145" s="5"/>
      <c r="V145" s="8"/>
    </row>
    <row r="146" spans="1:22" x14ac:dyDescent="0.2">
      <c r="A146" s="2"/>
      <c r="B146" s="4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5"/>
      <c r="U146" s="5"/>
      <c r="V146" s="8"/>
    </row>
    <row r="172" spans="1:3" x14ac:dyDescent="0.2">
      <c r="A172" t="e" cm="1">
        <f t="array" aca="1" ref="A172" ca="1">INDIRECT("'" &amp; E1 &amp; "'!$A$2:$A$66")</f>
        <v>#REF!</v>
      </c>
      <c r="B172" t="e" cm="1">
        <f t="array" aca="1" ref="B172" ca="1">INDIRECT("'" &amp; E1 &amp; "'!$B$2:$B$66")</f>
        <v>#REF!</v>
      </c>
      <c r="C172" t="e" cm="1">
        <f t="array" aca="1" ref="C172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2DE000-805A-3D4C-99FC-777190CE832E}">
  <sheetPr codeName="Sheet69"/>
  <dimension ref="A1:V172"/>
  <sheetViews>
    <sheetView workbookViewId="0">
      <pane ySplit="2" topLeftCell="A11" activePane="bottomLeft" state="frozen"/>
      <selection activeCell="N24" sqref="N24"/>
      <selection pane="bottomLeft" activeCell="N24" sqref="N24"/>
    </sheetView>
  </sheetViews>
  <sheetFormatPr baseColWidth="10" defaultRowHeight="16" x14ac:dyDescent="0.2"/>
  <cols>
    <col min="1" max="1" width="21.1640625" customWidth="1"/>
    <col min="2" max="2" width="13.1640625" customWidth="1"/>
    <col min="3" max="3" width="14.33203125" customWidth="1"/>
    <col min="4" max="4" width="13.1640625" customWidth="1"/>
    <col min="5" max="5" width="15.6640625" customWidth="1"/>
    <col min="6" max="6" width="21.5" customWidth="1"/>
    <col min="10" max="10" width="18.33203125" customWidth="1"/>
    <col min="11" max="11" width="16.6640625" customWidth="1"/>
    <col min="18" max="18" width="13" customWidth="1"/>
    <col min="19" max="19" width="14.33203125" customWidth="1"/>
  </cols>
  <sheetData>
    <row r="1" spans="1:22" x14ac:dyDescent="0.2">
      <c r="B1" s="72" t="s">
        <v>5</v>
      </c>
      <c r="C1" s="72"/>
      <c r="D1" s="72"/>
      <c r="E1" s="72"/>
      <c r="F1" s="72"/>
      <c r="G1" s="73" t="s">
        <v>6</v>
      </c>
      <c r="H1" s="73"/>
      <c r="I1" s="73"/>
      <c r="J1" s="73"/>
      <c r="K1" s="73"/>
      <c r="L1" s="74" t="s">
        <v>15</v>
      </c>
      <c r="M1" s="74"/>
      <c r="N1" s="74"/>
      <c r="O1" s="74"/>
      <c r="P1" s="74"/>
      <c r="Q1" s="74"/>
      <c r="R1" s="74"/>
      <c r="S1" s="74"/>
      <c r="T1" s="74"/>
      <c r="U1" s="74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235</v>
      </c>
      <c r="O2" s="1" t="s">
        <v>236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257</v>
      </c>
      <c r="U2" s="1" t="s">
        <v>258</v>
      </c>
      <c r="V2" s="1" t="s">
        <v>237</v>
      </c>
    </row>
    <row r="3" spans="1:22" x14ac:dyDescent="0.2">
      <c r="A3" s="16" t="s">
        <v>294</v>
      </c>
      <c r="B3" s="4">
        <v>9600</v>
      </c>
      <c r="C3" s="4">
        <v>64000</v>
      </c>
      <c r="D3" s="4">
        <v>-54400</v>
      </c>
      <c r="E3" s="4">
        <v>-852000000</v>
      </c>
      <c r="F3" s="4">
        <f t="shared" ref="F3:F79" si="0">E3+F4</f>
        <v>38447803163</v>
      </c>
      <c r="K3">
        <f t="shared" ref="K3:K25" si="1">K4+J3</f>
        <v>-121230000</v>
      </c>
      <c r="L3" s="4">
        <v>1041</v>
      </c>
      <c r="M3" s="4">
        <v>1304</v>
      </c>
      <c r="N3" s="4">
        <v>46</v>
      </c>
      <c r="O3" s="4">
        <v>36</v>
      </c>
      <c r="P3" s="4">
        <v>1704700</v>
      </c>
      <c r="Q3" s="4">
        <v>1688400</v>
      </c>
      <c r="R3" s="5">
        <v>6.5000000000000006E-3</v>
      </c>
      <c r="S3" s="4">
        <v>3718300</v>
      </c>
      <c r="T3" s="4">
        <f t="shared" ref="T3:T70" si="2">AVERAGE(S4,S13)</f>
        <v>6510041</v>
      </c>
      <c r="U3" s="4">
        <f t="shared" ref="U3:U72" si="3">MIN(S4:S8)</f>
        <v>3502302</v>
      </c>
      <c r="V3" s="5">
        <v>1.9E-2</v>
      </c>
    </row>
    <row r="4" spans="1:22" x14ac:dyDescent="0.2">
      <c r="A4" s="16" t="s">
        <v>293</v>
      </c>
      <c r="B4" s="4">
        <v>156900</v>
      </c>
      <c r="C4" s="4">
        <v>1200</v>
      </c>
      <c r="D4" s="4">
        <v>155700</v>
      </c>
      <c r="E4" s="4">
        <v>2420630000</v>
      </c>
      <c r="F4" s="4">
        <f t="shared" si="0"/>
        <v>39299803163</v>
      </c>
      <c r="G4" s="4">
        <v>0</v>
      </c>
      <c r="H4" s="4">
        <v>0</v>
      </c>
      <c r="I4" s="4">
        <v>0</v>
      </c>
      <c r="J4" s="4">
        <v>-9210000</v>
      </c>
      <c r="K4">
        <f t="shared" si="1"/>
        <v>-121230000</v>
      </c>
      <c r="L4" s="4">
        <v>857</v>
      </c>
      <c r="M4" s="4">
        <v>1418</v>
      </c>
      <c r="N4" s="4">
        <v>56</v>
      </c>
      <c r="O4" s="4">
        <v>58</v>
      </c>
      <c r="P4" s="4">
        <v>1701200</v>
      </c>
      <c r="Q4" s="4">
        <v>2220000</v>
      </c>
      <c r="R4" s="5">
        <v>1.3000000000000001E-2</v>
      </c>
      <c r="S4" s="4">
        <v>4167400</v>
      </c>
      <c r="T4" s="4">
        <f t="shared" si="2"/>
        <v>7429435.5</v>
      </c>
      <c r="U4" s="4">
        <f t="shared" si="3"/>
        <v>3502302</v>
      </c>
      <c r="V4" s="5">
        <v>1.6E-2</v>
      </c>
    </row>
    <row r="5" spans="1:22" x14ac:dyDescent="0.2">
      <c r="A5" s="16" t="s">
        <v>292</v>
      </c>
      <c r="B5" s="4">
        <v>7000</v>
      </c>
      <c r="C5" s="4">
        <v>24000</v>
      </c>
      <c r="D5" s="4">
        <v>-17000</v>
      </c>
      <c r="E5" s="4">
        <v>-265840000</v>
      </c>
      <c r="F5" s="4">
        <f t="shared" si="0"/>
        <v>36879173163</v>
      </c>
      <c r="G5" s="4">
        <v>0</v>
      </c>
      <c r="H5" s="4">
        <v>0</v>
      </c>
      <c r="I5" s="4">
        <v>0</v>
      </c>
      <c r="J5" s="4">
        <v>-102630000</v>
      </c>
      <c r="K5">
        <f t="shared" si="1"/>
        <v>-112020000</v>
      </c>
      <c r="L5" s="4">
        <v>1029</v>
      </c>
      <c r="M5" s="4">
        <v>1625</v>
      </c>
      <c r="N5" s="4">
        <v>45</v>
      </c>
      <c r="O5" s="4">
        <v>82</v>
      </c>
      <c r="P5" s="4">
        <v>1449600</v>
      </c>
      <c r="Q5" s="4">
        <v>2505800</v>
      </c>
      <c r="R5" s="5">
        <v>-6.4000000000000003E-3</v>
      </c>
      <c r="S5" s="4">
        <v>4062005</v>
      </c>
      <c r="T5" s="4">
        <f t="shared" si="2"/>
        <v>11301420</v>
      </c>
      <c r="U5" s="4">
        <f t="shared" si="3"/>
        <v>3502302</v>
      </c>
      <c r="V5" s="5">
        <v>1.9199999999999998E-2</v>
      </c>
    </row>
    <row r="6" spans="1:22" x14ac:dyDescent="0.2">
      <c r="A6" s="16" t="s">
        <v>291</v>
      </c>
      <c r="B6" s="4">
        <v>6500</v>
      </c>
      <c r="C6" s="4">
        <v>69100</v>
      </c>
      <c r="D6" s="4">
        <v>-62600</v>
      </c>
      <c r="E6" s="4">
        <v>-949330000</v>
      </c>
      <c r="F6" s="4">
        <f t="shared" si="0"/>
        <v>37145013163</v>
      </c>
      <c r="K6">
        <f t="shared" si="1"/>
        <v>-9390000</v>
      </c>
      <c r="L6" s="4">
        <v>1259</v>
      </c>
      <c r="M6" s="4">
        <v>1315</v>
      </c>
      <c r="N6" s="4">
        <v>51</v>
      </c>
      <c r="O6" s="4">
        <v>42</v>
      </c>
      <c r="P6" s="4">
        <v>1903800</v>
      </c>
      <c r="Q6" s="4">
        <v>1646500</v>
      </c>
      <c r="R6" s="5">
        <v>1.3100000000000001E-2</v>
      </c>
      <c r="S6" s="4">
        <v>3770948</v>
      </c>
      <c r="T6" s="4">
        <f t="shared" si="2"/>
        <v>6461188.5</v>
      </c>
      <c r="U6" s="4">
        <f t="shared" si="3"/>
        <v>3502302</v>
      </c>
      <c r="V6" s="5">
        <v>2.2599999999999999E-2</v>
      </c>
    </row>
    <row r="7" spans="1:22" x14ac:dyDescent="0.2">
      <c r="A7" s="16" t="s">
        <v>288</v>
      </c>
      <c r="B7" s="4">
        <v>10000</v>
      </c>
      <c r="C7" s="4">
        <v>30700</v>
      </c>
      <c r="D7" s="4">
        <v>-20700</v>
      </c>
      <c r="E7" s="4">
        <v>-317250000</v>
      </c>
      <c r="F7" s="4">
        <f t="shared" si="0"/>
        <v>38094343163</v>
      </c>
      <c r="K7">
        <f t="shared" si="1"/>
        <v>-9390000</v>
      </c>
      <c r="L7" s="4">
        <v>787</v>
      </c>
      <c r="M7" s="4">
        <v>1442</v>
      </c>
      <c r="N7" s="4">
        <v>34</v>
      </c>
      <c r="O7" s="4">
        <v>44</v>
      </c>
      <c r="P7" s="4">
        <v>1130500</v>
      </c>
      <c r="Q7" s="4">
        <v>1998400</v>
      </c>
      <c r="R7" s="5">
        <v>-6.4000000000000003E-3</v>
      </c>
      <c r="S7" s="4">
        <v>3502302</v>
      </c>
      <c r="T7" s="4">
        <f t="shared" si="2"/>
        <v>6971802.5</v>
      </c>
      <c r="U7" s="4">
        <f t="shared" si="3"/>
        <v>5869791</v>
      </c>
      <c r="V7" s="5">
        <v>1.61E-2</v>
      </c>
    </row>
    <row r="8" spans="1:22" x14ac:dyDescent="0.2">
      <c r="A8" s="16" t="s">
        <v>287</v>
      </c>
      <c r="B8" s="4">
        <v>43600</v>
      </c>
      <c r="C8" s="4">
        <v>317900</v>
      </c>
      <c r="D8" s="4">
        <v>-274300</v>
      </c>
      <c r="E8" s="4">
        <v>-4211210000</v>
      </c>
      <c r="F8" s="4">
        <f t="shared" si="0"/>
        <v>38411593163</v>
      </c>
      <c r="G8" s="4">
        <v>0</v>
      </c>
      <c r="H8" s="4">
        <v>0</v>
      </c>
      <c r="I8" s="4">
        <v>0</v>
      </c>
      <c r="J8" s="4">
        <v>-9390000</v>
      </c>
      <c r="K8">
        <f t="shared" si="1"/>
        <v>-9390000</v>
      </c>
      <c r="L8" s="4">
        <v>2233</v>
      </c>
      <c r="M8" s="4">
        <v>3466</v>
      </c>
      <c r="N8" s="4">
        <v>74</v>
      </c>
      <c r="O8" s="4">
        <v>175</v>
      </c>
      <c r="P8" s="4">
        <v>3115500</v>
      </c>
      <c r="Q8" s="4">
        <v>5858400</v>
      </c>
      <c r="R8" s="5">
        <v>-1.9099999999999999E-2</v>
      </c>
      <c r="S8" s="4">
        <v>9217006</v>
      </c>
      <c r="T8" s="4">
        <f t="shared" si="2"/>
        <v>5189808</v>
      </c>
      <c r="U8" s="4">
        <f t="shared" si="3"/>
        <v>5869791</v>
      </c>
      <c r="V8" s="5">
        <v>2.2499999999999999E-2</v>
      </c>
    </row>
    <row r="9" spans="1:22" x14ac:dyDescent="0.2">
      <c r="A9" s="16" t="s">
        <v>286</v>
      </c>
      <c r="B9" s="4">
        <v>65100</v>
      </c>
      <c r="C9" s="4">
        <v>5200</v>
      </c>
      <c r="D9" s="4">
        <v>59900</v>
      </c>
      <c r="E9" s="4">
        <v>940400000</v>
      </c>
      <c r="F9" s="4">
        <f t="shared" si="0"/>
        <v>42622803163</v>
      </c>
      <c r="K9">
        <f t="shared" si="1"/>
        <v>0</v>
      </c>
      <c r="L9" s="4">
        <v>1431</v>
      </c>
      <c r="M9" s="4">
        <v>1900</v>
      </c>
      <c r="N9" s="4">
        <v>72</v>
      </c>
      <c r="O9" s="4">
        <v>97</v>
      </c>
      <c r="P9" s="4">
        <v>2273800</v>
      </c>
      <c r="Q9" s="4">
        <v>3445600</v>
      </c>
      <c r="R9" s="5">
        <v>6.5000000000000006E-3</v>
      </c>
      <c r="S9" s="4">
        <v>5869791</v>
      </c>
      <c r="T9" s="4">
        <f t="shared" si="2"/>
        <v>7238025.5</v>
      </c>
      <c r="U9" s="4">
        <f t="shared" si="3"/>
        <v>8172677</v>
      </c>
      <c r="V9" s="5">
        <v>1.5900000000000001E-2</v>
      </c>
    </row>
    <row r="10" spans="1:22" x14ac:dyDescent="0.2">
      <c r="A10" s="16" t="s">
        <v>281</v>
      </c>
      <c r="B10" s="4">
        <v>5700</v>
      </c>
      <c r="C10" s="4">
        <v>4800</v>
      </c>
      <c r="D10" s="4">
        <v>900</v>
      </c>
      <c r="E10" s="4">
        <v>12950000</v>
      </c>
      <c r="F10" s="4">
        <f t="shared" si="0"/>
        <v>41682403163</v>
      </c>
      <c r="K10">
        <f t="shared" si="1"/>
        <v>0</v>
      </c>
      <c r="L10" s="4">
        <v>1690</v>
      </c>
      <c r="M10" s="4">
        <v>3604</v>
      </c>
      <c r="N10" s="4">
        <v>59</v>
      </c>
      <c r="O10" s="4">
        <v>161</v>
      </c>
      <c r="P10" s="4">
        <v>2457200</v>
      </c>
      <c r="Q10" s="4">
        <v>5608100</v>
      </c>
      <c r="R10" s="5">
        <v>-1.8799999999999997E-2</v>
      </c>
      <c r="S10" s="4">
        <v>8734726</v>
      </c>
      <c r="T10" s="4">
        <f t="shared" si="2"/>
        <v>11651521</v>
      </c>
      <c r="U10" s="4">
        <f t="shared" si="3"/>
        <v>8172677</v>
      </c>
      <c r="V10" s="5">
        <v>2.5000000000000001E-2</v>
      </c>
    </row>
    <row r="11" spans="1:22" x14ac:dyDescent="0.2">
      <c r="A11" s="16" t="s">
        <v>273</v>
      </c>
      <c r="B11" s="4">
        <v>12600</v>
      </c>
      <c r="C11" s="4">
        <v>287700</v>
      </c>
      <c r="D11" s="4">
        <v>-275100</v>
      </c>
      <c r="E11" s="4">
        <v>-4379680000</v>
      </c>
      <c r="F11" s="4">
        <f t="shared" si="0"/>
        <v>41669453163</v>
      </c>
      <c r="K11">
        <f t="shared" si="1"/>
        <v>0</v>
      </c>
      <c r="L11" s="4">
        <v>1961</v>
      </c>
      <c r="M11" s="4">
        <v>4106</v>
      </c>
      <c r="N11" s="4">
        <v>104</v>
      </c>
      <c r="O11" s="4">
        <v>192</v>
      </c>
      <c r="P11" s="4">
        <v>3279000</v>
      </c>
      <c r="Q11" s="4">
        <v>6685400</v>
      </c>
      <c r="R11" s="5">
        <v>-1.24E-2</v>
      </c>
      <c r="S11" s="4">
        <v>10455000</v>
      </c>
      <c r="T11" s="4">
        <f t="shared" si="2"/>
        <v>7137138.5</v>
      </c>
      <c r="U11" s="4">
        <f t="shared" si="3"/>
        <v>8172677</v>
      </c>
      <c r="V11" s="5">
        <v>2.1700000000000001E-2</v>
      </c>
    </row>
    <row r="12" spans="1:22" x14ac:dyDescent="0.2">
      <c r="A12" s="16" t="s">
        <v>272</v>
      </c>
      <c r="B12" s="4">
        <v>500</v>
      </c>
      <c r="C12" s="4">
        <v>57900</v>
      </c>
      <c r="D12" s="4">
        <v>-57400</v>
      </c>
      <c r="E12" s="4">
        <v>-931390000</v>
      </c>
      <c r="F12" s="4">
        <f t="shared" si="0"/>
        <v>46049133163</v>
      </c>
      <c r="K12">
        <f t="shared" si="1"/>
        <v>0</v>
      </c>
      <c r="L12" s="4">
        <v>2371</v>
      </c>
      <c r="M12" s="4">
        <v>2268</v>
      </c>
      <c r="N12" s="4">
        <v>111</v>
      </c>
      <c r="O12" s="4">
        <v>111</v>
      </c>
      <c r="P12" s="4">
        <v>3989700</v>
      </c>
      <c r="Q12" s="4">
        <v>3858200</v>
      </c>
      <c r="R12" s="5">
        <v>0</v>
      </c>
      <c r="S12" s="4">
        <v>8172677</v>
      </c>
      <c r="T12" s="4">
        <f t="shared" si="2"/>
        <v>7027872</v>
      </c>
      <c r="U12" s="4">
        <f t="shared" si="3"/>
        <v>4726599</v>
      </c>
      <c r="V12" s="5">
        <v>1.83E-2</v>
      </c>
    </row>
    <row r="13" spans="1:22" x14ac:dyDescent="0.2">
      <c r="A13" s="16" t="s">
        <v>248</v>
      </c>
      <c r="B13" s="4">
        <v>3800</v>
      </c>
      <c r="C13" s="4">
        <v>20500</v>
      </c>
      <c r="D13" s="4">
        <v>-16700</v>
      </c>
      <c r="E13" s="4">
        <v>-267670000</v>
      </c>
      <c r="F13" s="4">
        <f t="shared" si="0"/>
        <v>46980523163</v>
      </c>
      <c r="K13">
        <f t="shared" si="1"/>
        <v>0</v>
      </c>
      <c r="L13" s="4">
        <v>2323</v>
      </c>
      <c r="M13" s="4">
        <v>2189</v>
      </c>
      <c r="N13" s="4">
        <v>124</v>
      </c>
      <c r="O13" s="4">
        <v>116</v>
      </c>
      <c r="P13" s="4">
        <v>4517400</v>
      </c>
      <c r="Q13" s="4">
        <v>3927400</v>
      </c>
      <c r="R13" s="5">
        <v>9.4999999999999998E-3</v>
      </c>
      <c r="S13" s="4">
        <v>8852682</v>
      </c>
      <c r="T13" s="4">
        <f t="shared" si="2"/>
        <v>7330265</v>
      </c>
      <c r="U13" s="4">
        <f t="shared" si="3"/>
        <v>4509825</v>
      </c>
      <c r="V13" s="5">
        <v>1.55E-2</v>
      </c>
    </row>
    <row r="14" spans="1:22" x14ac:dyDescent="0.2">
      <c r="A14" s="16" t="s">
        <v>240</v>
      </c>
      <c r="B14" s="4">
        <v>23700</v>
      </c>
      <c r="C14" s="4">
        <v>27600</v>
      </c>
      <c r="D14" s="4">
        <v>-3900</v>
      </c>
      <c r="E14" s="4">
        <v>-61800000</v>
      </c>
      <c r="F14" s="4">
        <f t="shared" si="0"/>
        <v>47248193163</v>
      </c>
      <c r="K14">
        <f t="shared" si="1"/>
        <v>0</v>
      </c>
      <c r="L14" s="4">
        <v>2090</v>
      </c>
      <c r="M14" s="4">
        <v>3422</v>
      </c>
      <c r="N14" s="4">
        <v>143</v>
      </c>
      <c r="O14" s="4">
        <v>162</v>
      </c>
      <c r="P14" s="4">
        <v>4341600</v>
      </c>
      <c r="Q14" s="4">
        <v>5765600</v>
      </c>
      <c r="R14" s="5">
        <v>-1.54E-2</v>
      </c>
      <c r="S14" s="4">
        <v>10796866</v>
      </c>
      <c r="T14" s="4">
        <f t="shared" si="2"/>
        <v>10975648</v>
      </c>
      <c r="U14" s="4">
        <f t="shared" si="3"/>
        <v>4509825</v>
      </c>
      <c r="V14" s="5">
        <v>2.7699999999999999E-2</v>
      </c>
    </row>
    <row r="15" spans="1:22" x14ac:dyDescent="0.2">
      <c r="A15" s="16" t="s">
        <v>239</v>
      </c>
      <c r="B15" s="4">
        <v>278100</v>
      </c>
      <c r="C15" s="4">
        <v>12300</v>
      </c>
      <c r="D15" s="4">
        <v>265800</v>
      </c>
      <c r="E15" s="4">
        <v>4294630000</v>
      </c>
      <c r="F15" s="4">
        <f t="shared" si="0"/>
        <v>47309993163</v>
      </c>
      <c r="K15">
        <f t="shared" si="1"/>
        <v>0</v>
      </c>
      <c r="L15" s="4">
        <v>6107</v>
      </c>
      <c r="M15" s="4">
        <v>3530</v>
      </c>
      <c r="N15" s="4">
        <v>343</v>
      </c>
      <c r="O15" s="4">
        <v>217</v>
      </c>
      <c r="P15" s="4">
        <v>10916300</v>
      </c>
      <c r="Q15" s="4">
        <v>7499400</v>
      </c>
      <c r="R15" s="5">
        <v>3.85E-2</v>
      </c>
      <c r="S15" s="4">
        <v>18831892</v>
      </c>
      <c r="T15" s="4">
        <f t="shared" si="2"/>
        <v>6428341</v>
      </c>
      <c r="U15" s="4">
        <f t="shared" si="3"/>
        <v>4509825</v>
      </c>
      <c r="V15" s="5">
        <v>4.6100000000000002E-2</v>
      </c>
    </row>
    <row r="16" spans="1:22" x14ac:dyDescent="0.2">
      <c r="A16" s="16" t="s">
        <v>238</v>
      </c>
      <c r="B16" s="4">
        <v>3600</v>
      </c>
      <c r="C16" s="4">
        <v>4700</v>
      </c>
      <c r="D16" s="4">
        <v>-1100</v>
      </c>
      <c r="E16" s="4">
        <v>-17070000</v>
      </c>
      <c r="F16" s="4">
        <f t="shared" si="0"/>
        <v>43015363163</v>
      </c>
      <c r="K16">
        <f t="shared" si="1"/>
        <v>0</v>
      </c>
      <c r="L16" s="4">
        <v>2334</v>
      </c>
      <c r="M16" s="4">
        <v>2447</v>
      </c>
      <c r="N16" s="4">
        <v>121</v>
      </c>
      <c r="O16" s="4">
        <v>154</v>
      </c>
      <c r="P16" s="4">
        <v>4313400</v>
      </c>
      <c r="Q16" s="4">
        <v>4874700</v>
      </c>
      <c r="R16" s="5">
        <v>9.7999999999999997E-3</v>
      </c>
      <c r="S16" s="4">
        <v>9420075</v>
      </c>
      <c r="T16" s="4">
        <f t="shared" si="2"/>
        <v>4182719</v>
      </c>
      <c r="U16" s="4">
        <f t="shared" si="3"/>
        <v>4509825</v>
      </c>
      <c r="V16" s="5">
        <v>2.5399999999999999E-2</v>
      </c>
    </row>
    <row r="17" spans="1:21" x14ac:dyDescent="0.2">
      <c r="A17" s="16" t="s">
        <v>234</v>
      </c>
      <c r="B17" s="4">
        <v>0</v>
      </c>
      <c r="C17" s="4">
        <v>334500</v>
      </c>
      <c r="D17" s="4">
        <v>-334500</v>
      </c>
      <c r="E17" s="4">
        <v>-5182450000</v>
      </c>
      <c r="F17" s="4">
        <f t="shared" si="0"/>
        <v>43032433163</v>
      </c>
      <c r="K17">
        <f t="shared" si="1"/>
        <v>0</v>
      </c>
      <c r="L17" s="4">
        <v>1094</v>
      </c>
      <c r="M17" s="4">
        <v>1930</v>
      </c>
      <c r="N17" s="4">
        <v>46</v>
      </c>
      <c r="O17" s="4">
        <v>62</v>
      </c>
      <c r="P17" s="4">
        <v>0</v>
      </c>
      <c r="Q17" s="4">
        <v>0</v>
      </c>
      <c r="R17" s="5">
        <v>3.3E-3</v>
      </c>
      <c r="S17" s="4">
        <v>4726599</v>
      </c>
      <c r="T17" s="4">
        <f t="shared" si="2"/>
        <v>4751016</v>
      </c>
      <c r="U17" s="4">
        <f t="shared" si="3"/>
        <v>4509825</v>
      </c>
    </row>
    <row r="18" spans="1:21" x14ac:dyDescent="0.2">
      <c r="A18" s="16" t="s">
        <v>233</v>
      </c>
      <c r="B18" s="4">
        <v>119200</v>
      </c>
      <c r="C18" s="4">
        <v>123100</v>
      </c>
      <c r="D18" s="4">
        <v>-3900</v>
      </c>
      <c r="E18" s="4">
        <v>-65190000</v>
      </c>
      <c r="F18" s="4">
        <f t="shared" si="0"/>
        <v>48214883163</v>
      </c>
      <c r="K18">
        <f t="shared" si="1"/>
        <v>0</v>
      </c>
      <c r="L18" s="4"/>
      <c r="M18" s="4"/>
      <c r="N18" s="4"/>
      <c r="O18" s="4"/>
      <c r="P18" s="4">
        <v>1063300</v>
      </c>
      <c r="Q18" s="4">
        <v>2962500</v>
      </c>
      <c r="R18" s="5">
        <v>-3.2000000000000002E-3</v>
      </c>
      <c r="S18" s="4">
        <v>4509825</v>
      </c>
      <c r="T18" s="4">
        <f t="shared" si="2"/>
        <v>5401323.5</v>
      </c>
      <c r="U18" s="4">
        <f t="shared" si="3"/>
        <v>3863664</v>
      </c>
    </row>
    <row r="19" spans="1:21" x14ac:dyDescent="0.2">
      <c r="A19" s="16" t="s">
        <v>232</v>
      </c>
      <c r="B19" s="4">
        <v>0</v>
      </c>
      <c r="C19" s="4">
        <v>113500</v>
      </c>
      <c r="D19" s="4">
        <v>-113500</v>
      </c>
      <c r="E19" s="4">
        <v>-1766690000</v>
      </c>
      <c r="F19" s="4">
        <f t="shared" si="0"/>
        <v>48280073163</v>
      </c>
      <c r="K19">
        <f t="shared" si="1"/>
        <v>0</v>
      </c>
      <c r="L19" s="4"/>
      <c r="M19" s="4"/>
      <c r="N19" s="4"/>
      <c r="O19" s="4"/>
      <c r="P19" s="4">
        <v>2247100</v>
      </c>
      <c r="Q19" s="4">
        <v>3194500</v>
      </c>
      <c r="R19" s="5">
        <v>-6.4000000000000003E-3</v>
      </c>
      <c r="S19" s="4">
        <v>5741325</v>
      </c>
      <c r="T19" s="4">
        <f t="shared" si="2"/>
        <v>10461868.5</v>
      </c>
      <c r="U19" s="4">
        <f t="shared" si="3"/>
        <v>3119404</v>
      </c>
    </row>
    <row r="20" spans="1:21" x14ac:dyDescent="0.2">
      <c r="A20" s="16" t="s">
        <v>231</v>
      </c>
      <c r="B20" s="4">
        <v>125500</v>
      </c>
      <c r="C20" s="4">
        <v>19625</v>
      </c>
      <c r="D20" s="4">
        <v>105875</v>
      </c>
      <c r="E20" s="4">
        <v>1649460000</v>
      </c>
      <c r="F20" s="4">
        <f t="shared" si="0"/>
        <v>50046763163</v>
      </c>
      <c r="K20">
        <f t="shared" si="1"/>
        <v>0</v>
      </c>
      <c r="L20" s="4"/>
      <c r="M20" s="4"/>
      <c r="N20" s="4"/>
      <c r="O20" s="4"/>
      <c r="P20" s="4">
        <v>6180600</v>
      </c>
      <c r="Q20" s="4">
        <v>6213800</v>
      </c>
      <c r="R20" s="5">
        <v>2.3099999999999999E-2</v>
      </c>
      <c r="S20" s="4">
        <v>12848042</v>
      </c>
      <c r="T20" s="4">
        <f t="shared" si="2"/>
        <v>5020171.5</v>
      </c>
      <c r="U20" s="4">
        <f t="shared" si="3"/>
        <v>3119404</v>
      </c>
    </row>
    <row r="21" spans="1:21" x14ac:dyDescent="0.2">
      <c r="A21" s="16" t="s">
        <v>230</v>
      </c>
      <c r="B21" s="4">
        <v>32200</v>
      </c>
      <c r="C21" s="4">
        <v>3600</v>
      </c>
      <c r="D21" s="4">
        <v>28600</v>
      </c>
      <c r="E21" s="4">
        <v>434620000</v>
      </c>
      <c r="F21" s="4">
        <f t="shared" si="0"/>
        <v>48397303163</v>
      </c>
      <c r="K21">
        <f t="shared" si="1"/>
        <v>0</v>
      </c>
      <c r="L21" s="4"/>
      <c r="M21" s="4"/>
      <c r="N21" s="4"/>
      <c r="O21" s="4"/>
      <c r="P21" s="4">
        <v>2985500</v>
      </c>
      <c r="Q21" s="4">
        <v>2656600</v>
      </c>
      <c r="R21" s="5">
        <v>6.7000000000000002E-3</v>
      </c>
      <c r="S21" s="4">
        <v>6101600</v>
      </c>
      <c r="T21" s="4">
        <f t="shared" si="2"/>
        <v>4833563</v>
      </c>
      <c r="U21" s="4">
        <f t="shared" si="3"/>
        <v>3119404</v>
      </c>
    </row>
    <row r="22" spans="1:21" x14ac:dyDescent="0.2">
      <c r="A22" s="16" t="s">
        <v>229</v>
      </c>
      <c r="B22" s="4">
        <v>41800</v>
      </c>
      <c r="C22" s="4">
        <v>208600</v>
      </c>
      <c r="D22" s="4">
        <v>-166800</v>
      </c>
      <c r="E22" s="4">
        <v>-2547380000</v>
      </c>
      <c r="F22" s="4">
        <f t="shared" si="0"/>
        <v>47962683163</v>
      </c>
      <c r="K22">
        <f t="shared" si="1"/>
        <v>0</v>
      </c>
      <c r="L22" s="4"/>
      <c r="M22" s="4"/>
      <c r="N22" s="4"/>
      <c r="O22" s="4"/>
      <c r="P22" s="4">
        <v>1515900</v>
      </c>
      <c r="Q22" s="4">
        <v>3189800</v>
      </c>
      <c r="R22" s="5">
        <v>-1.6200000000000003E-2</v>
      </c>
      <c r="S22" s="4">
        <v>5203062</v>
      </c>
      <c r="T22" s="4">
        <f t="shared" si="2"/>
        <v>4778195</v>
      </c>
      <c r="U22" s="4">
        <f t="shared" si="3"/>
        <v>3119404</v>
      </c>
    </row>
    <row r="23" spans="1:21" x14ac:dyDescent="0.2">
      <c r="A23" s="16" t="s">
        <v>228</v>
      </c>
      <c r="B23" s="4">
        <v>471700</v>
      </c>
      <c r="C23" s="4">
        <v>100</v>
      </c>
      <c r="D23" s="4">
        <v>471600</v>
      </c>
      <c r="E23" s="4">
        <v>7199210000</v>
      </c>
      <c r="F23" s="4">
        <f t="shared" si="0"/>
        <v>50510063163</v>
      </c>
      <c r="K23">
        <f t="shared" si="1"/>
        <v>0</v>
      </c>
      <c r="L23" s="4"/>
      <c r="M23" s="4"/>
      <c r="N23" s="4"/>
      <c r="O23" s="4"/>
      <c r="P23" s="4">
        <v>1910100</v>
      </c>
      <c r="Q23" s="4">
        <v>1638000</v>
      </c>
      <c r="R23" s="5">
        <v>6.6E-3</v>
      </c>
      <c r="S23" s="4">
        <v>3863664</v>
      </c>
      <c r="T23" s="4">
        <f t="shared" si="2"/>
        <v>7250510</v>
      </c>
      <c r="U23" s="4">
        <f t="shared" si="3"/>
        <v>3119404</v>
      </c>
    </row>
    <row r="24" spans="1:21" x14ac:dyDescent="0.2">
      <c r="A24" s="16" t="s">
        <v>222</v>
      </c>
      <c r="B24" s="4">
        <v>0</v>
      </c>
      <c r="C24" s="4">
        <v>127200</v>
      </c>
      <c r="D24" s="4">
        <v>-127200</v>
      </c>
      <c r="E24" s="4">
        <v>-1942080000</v>
      </c>
      <c r="F24" s="4">
        <f t="shared" si="0"/>
        <v>43310853163</v>
      </c>
      <c r="K24">
        <f t="shared" si="1"/>
        <v>0</v>
      </c>
      <c r="L24" s="4"/>
      <c r="M24" s="4"/>
      <c r="N24" s="4"/>
      <c r="O24" s="4"/>
      <c r="P24" s="4">
        <v>1312400</v>
      </c>
      <c r="Q24" s="4">
        <v>1545600</v>
      </c>
      <c r="R24" s="5">
        <v>0</v>
      </c>
      <c r="S24" s="4">
        <v>3119404</v>
      </c>
      <c r="T24" s="4">
        <f t="shared" si="2"/>
        <v>6753952</v>
      </c>
      <c r="U24" s="4">
        <f t="shared" si="3"/>
        <v>3436607</v>
      </c>
    </row>
    <row r="25" spans="1:21" x14ac:dyDescent="0.2">
      <c r="A25" s="16" t="s">
        <v>213</v>
      </c>
      <c r="B25" s="4">
        <v>132500</v>
      </c>
      <c r="C25" s="4">
        <v>4200</v>
      </c>
      <c r="D25" s="4">
        <v>128300</v>
      </c>
      <c r="E25" s="4">
        <v>1938790000</v>
      </c>
      <c r="F25" s="4">
        <f t="shared" si="0"/>
        <v>45252933163</v>
      </c>
      <c r="K25">
        <f t="shared" si="1"/>
        <v>0</v>
      </c>
      <c r="L25" s="4"/>
      <c r="M25" s="4"/>
      <c r="N25" s="4"/>
      <c r="O25" s="4"/>
      <c r="P25" s="4">
        <v>1353300</v>
      </c>
      <c r="Q25" s="4">
        <v>1764700</v>
      </c>
      <c r="R25" s="5">
        <v>1.3300000000000001E-2</v>
      </c>
      <c r="S25" s="4">
        <v>3436607</v>
      </c>
      <c r="T25" s="4">
        <f t="shared" si="2"/>
        <v>5029078.5</v>
      </c>
      <c r="U25" s="4">
        <f t="shared" si="3"/>
        <v>3638839</v>
      </c>
    </row>
    <row r="26" spans="1:21" x14ac:dyDescent="0.2">
      <c r="A26" s="16" t="s">
        <v>212</v>
      </c>
      <c r="B26" s="4">
        <v>126500</v>
      </c>
      <c r="C26" s="4">
        <v>22800</v>
      </c>
      <c r="D26" s="4">
        <v>103700</v>
      </c>
      <c r="E26" s="4">
        <v>1565970000</v>
      </c>
      <c r="F26" s="4">
        <f t="shared" si="0"/>
        <v>43314143163</v>
      </c>
      <c r="K26">
        <f>K27+J26</f>
        <v>0</v>
      </c>
      <c r="L26" s="4"/>
      <c r="M26" s="4"/>
      <c r="N26" s="4"/>
      <c r="O26" s="4"/>
      <c r="P26" s="4">
        <v>1579100</v>
      </c>
      <c r="Q26" s="4">
        <v>1885500</v>
      </c>
      <c r="R26" s="5">
        <v>-3.3E-3</v>
      </c>
      <c r="S26" s="4">
        <v>3638839</v>
      </c>
      <c r="T26" s="4">
        <f t="shared" si="2"/>
        <v>8142798</v>
      </c>
      <c r="U26" s="4">
        <f t="shared" si="3"/>
        <v>3938743</v>
      </c>
    </row>
    <row r="27" spans="1:21" x14ac:dyDescent="0.2">
      <c r="A27" s="16" t="s">
        <v>211</v>
      </c>
      <c r="B27" s="4">
        <v>327800</v>
      </c>
      <c r="C27" s="4">
        <v>7600</v>
      </c>
      <c r="D27" s="4">
        <v>320200</v>
      </c>
      <c r="E27" s="4">
        <v>4836490000</v>
      </c>
      <c r="F27" s="4">
        <f t="shared" si="0"/>
        <v>41748173163</v>
      </c>
      <c r="K27">
        <f>J27+K29</f>
        <v>0</v>
      </c>
      <c r="R27" s="5">
        <v>3.4000000000000002E-3</v>
      </c>
      <c r="S27" s="4">
        <v>4992207</v>
      </c>
      <c r="T27" s="4">
        <f t="shared" si="2"/>
        <v>5470101.5</v>
      </c>
      <c r="U27" s="4">
        <f t="shared" si="3"/>
        <v>3938743</v>
      </c>
    </row>
    <row r="28" spans="1:21" x14ac:dyDescent="0.2">
      <c r="A28" s="16" t="s">
        <v>210</v>
      </c>
      <c r="B28" s="4">
        <v>81800</v>
      </c>
      <c r="C28" s="4">
        <v>0</v>
      </c>
      <c r="D28" s="4">
        <v>81800</v>
      </c>
      <c r="E28" s="4">
        <v>1246460000</v>
      </c>
      <c r="F28" s="4">
        <f t="shared" si="0"/>
        <v>36911683163</v>
      </c>
      <c r="L28" s="4"/>
      <c r="M28" s="4"/>
      <c r="N28" s="4"/>
      <c r="O28" s="4"/>
      <c r="P28" s="4">
        <v>1596700</v>
      </c>
      <c r="Q28" s="4">
        <v>2885800</v>
      </c>
      <c r="R28" s="5">
        <v>-1.6299999999999999E-2</v>
      </c>
      <c r="S28" s="4">
        <v>5061322</v>
      </c>
      <c r="T28" s="4">
        <f t="shared" si="2"/>
        <v>6218925</v>
      </c>
      <c r="U28" s="4">
        <f t="shared" si="3"/>
        <v>3938743</v>
      </c>
    </row>
    <row r="29" spans="1:21" x14ac:dyDescent="0.2">
      <c r="A29" s="16" t="s">
        <v>209</v>
      </c>
      <c r="B29" s="4">
        <v>6400</v>
      </c>
      <c r="C29" s="4">
        <v>31300</v>
      </c>
      <c r="D29" s="4">
        <v>-24900</v>
      </c>
      <c r="E29" s="4">
        <v>-382670000</v>
      </c>
      <c r="F29" s="4">
        <f t="shared" si="0"/>
        <v>35665223163</v>
      </c>
      <c r="K29">
        <f>J29</f>
        <v>0</v>
      </c>
      <c r="R29" s="5">
        <v>-9.7000000000000003E-3</v>
      </c>
      <c r="S29" s="4">
        <v>8075695</v>
      </c>
      <c r="T29" s="4">
        <f t="shared" si="2"/>
        <v>4207102</v>
      </c>
      <c r="U29" s="4">
        <f t="shared" si="3"/>
        <v>3938743</v>
      </c>
    </row>
    <row r="30" spans="1:21" x14ac:dyDescent="0.2">
      <c r="A30" s="16" t="s">
        <v>208</v>
      </c>
      <c r="B30" s="4">
        <v>50</v>
      </c>
      <c r="C30" s="4">
        <v>49600</v>
      </c>
      <c r="D30" s="4">
        <v>-49550</v>
      </c>
      <c r="E30" s="4">
        <v>-767990000</v>
      </c>
      <c r="F30" s="4">
        <f t="shared" si="0"/>
        <v>36047893163</v>
      </c>
      <c r="R30" s="5">
        <v>-6.4000000000000003E-3</v>
      </c>
      <c r="S30" s="4">
        <v>3938743</v>
      </c>
      <c r="T30" s="4">
        <f t="shared" si="2"/>
        <v>5280314.5</v>
      </c>
      <c r="U30" s="4">
        <f t="shared" si="3"/>
        <v>4464064</v>
      </c>
    </row>
    <row r="31" spans="1:21" x14ac:dyDescent="0.2">
      <c r="A31" s="16" t="s">
        <v>207</v>
      </c>
      <c r="B31" s="4">
        <v>2400</v>
      </c>
      <c r="C31" s="4">
        <v>10000</v>
      </c>
      <c r="D31" s="4">
        <v>-7600</v>
      </c>
      <c r="E31" s="4">
        <v>-117860000</v>
      </c>
      <c r="F31" s="4">
        <f t="shared" si="0"/>
        <v>36815883163</v>
      </c>
      <c r="R31" s="5">
        <v>-6.3E-3</v>
      </c>
      <c r="S31" s="4">
        <v>4464064</v>
      </c>
      <c r="T31" s="4">
        <f t="shared" si="2"/>
        <v>7344654.5</v>
      </c>
      <c r="U31" s="4">
        <f t="shared" si="3"/>
        <v>5692726</v>
      </c>
    </row>
    <row r="32" spans="1:21" x14ac:dyDescent="0.2">
      <c r="A32" s="16" t="s">
        <v>206</v>
      </c>
      <c r="B32" s="4">
        <v>107200</v>
      </c>
      <c r="C32" s="4">
        <v>0</v>
      </c>
      <c r="D32" s="4">
        <v>107200</v>
      </c>
      <c r="E32" s="4">
        <v>1683300000</v>
      </c>
      <c r="F32" s="4">
        <f t="shared" si="0"/>
        <v>36933743163</v>
      </c>
      <c r="R32" s="5">
        <v>-3.0999999999999999E-3</v>
      </c>
      <c r="S32" s="4">
        <v>5692726</v>
      </c>
      <c r="T32" s="4">
        <f t="shared" si="2"/>
        <v>10212636.5</v>
      </c>
      <c r="U32" s="4">
        <f t="shared" si="3"/>
        <v>5878881</v>
      </c>
    </row>
    <row r="33" spans="1:21" x14ac:dyDescent="0.2">
      <c r="A33" s="16" t="s">
        <v>205</v>
      </c>
      <c r="B33" s="4">
        <v>300100</v>
      </c>
      <c r="C33" s="4">
        <v>83800</v>
      </c>
      <c r="D33" s="4">
        <v>216300</v>
      </c>
      <c r="E33" s="4">
        <v>3356270000</v>
      </c>
      <c r="F33" s="4">
        <f t="shared" si="0"/>
        <v>35250443163</v>
      </c>
      <c r="R33" s="5">
        <v>-6.3E-3</v>
      </c>
      <c r="S33" s="4">
        <v>11381616</v>
      </c>
      <c r="T33" s="4">
        <f t="shared" si="2"/>
        <v>10481434</v>
      </c>
      <c r="U33" s="4">
        <f t="shared" si="3"/>
        <v>4362155</v>
      </c>
    </row>
    <row r="34" spans="1:21" x14ac:dyDescent="0.2">
      <c r="A34" s="16" t="s">
        <v>204</v>
      </c>
      <c r="B34" s="4">
        <v>8000</v>
      </c>
      <c r="C34" s="4">
        <v>81700</v>
      </c>
      <c r="D34" s="4">
        <v>-73700</v>
      </c>
      <c r="E34" s="4">
        <v>-1169120000</v>
      </c>
      <c r="F34" s="4">
        <f t="shared" si="0"/>
        <v>31894173163</v>
      </c>
      <c r="R34" s="5">
        <v>3.27E-2</v>
      </c>
      <c r="S34" s="4">
        <v>10071297</v>
      </c>
      <c r="T34" s="4">
        <f t="shared" si="2"/>
        <v>7686238.5</v>
      </c>
      <c r="U34" s="4">
        <f t="shared" si="3"/>
        <v>4362155</v>
      </c>
    </row>
    <row r="35" spans="1:21" x14ac:dyDescent="0.2">
      <c r="A35" s="16" t="s">
        <v>203</v>
      </c>
      <c r="B35" s="4">
        <v>2000</v>
      </c>
      <c r="C35" s="4">
        <v>45400</v>
      </c>
      <c r="D35" s="4">
        <v>-43400</v>
      </c>
      <c r="E35" s="4">
        <v>-669770000</v>
      </c>
      <c r="F35" s="4">
        <f t="shared" si="0"/>
        <v>33063293163</v>
      </c>
      <c r="R35" s="5">
        <v>-1.29E-2</v>
      </c>
      <c r="S35" s="4">
        <v>6419318</v>
      </c>
      <c r="T35" s="4">
        <f t="shared" si="2"/>
        <v>7792642</v>
      </c>
      <c r="U35" s="4">
        <f t="shared" si="3"/>
        <v>4362155</v>
      </c>
    </row>
    <row r="36" spans="1:21" x14ac:dyDescent="0.2">
      <c r="A36" s="16" t="s">
        <v>202</v>
      </c>
      <c r="B36" s="4">
        <v>121500</v>
      </c>
      <c r="C36" s="4">
        <v>27900</v>
      </c>
      <c r="D36" s="4">
        <v>93600</v>
      </c>
      <c r="E36" s="4">
        <v>1422200000</v>
      </c>
      <c r="F36" s="4">
        <f t="shared" si="0"/>
        <v>33733063163</v>
      </c>
      <c r="R36" s="5">
        <v>5.8099999999999999E-2</v>
      </c>
      <c r="S36" s="4">
        <v>11293389</v>
      </c>
      <c r="T36" s="4">
        <f t="shared" si="2"/>
        <v>6176346.5</v>
      </c>
      <c r="U36" s="4">
        <f t="shared" si="3"/>
        <v>4362155</v>
      </c>
    </row>
    <row r="37" spans="1:21" x14ac:dyDescent="0.2">
      <c r="A37" s="16" t="s">
        <v>201</v>
      </c>
      <c r="B37" s="4">
        <v>542800</v>
      </c>
      <c r="C37" s="4">
        <v>4100</v>
      </c>
      <c r="D37" s="4">
        <v>538700</v>
      </c>
      <c r="E37" s="4">
        <v>7731120000</v>
      </c>
      <c r="F37" s="4">
        <f t="shared" si="0"/>
        <v>32310863163</v>
      </c>
      <c r="R37" s="5">
        <v>3.5400000000000001E-2</v>
      </c>
      <c r="S37" s="4">
        <v>5878881</v>
      </c>
      <c r="T37" s="4">
        <f t="shared" si="2"/>
        <v>7344981.5</v>
      </c>
      <c r="U37" s="4">
        <f t="shared" si="3"/>
        <v>4362155</v>
      </c>
    </row>
    <row r="38" spans="1:21" x14ac:dyDescent="0.2">
      <c r="A38" s="16" t="s">
        <v>200</v>
      </c>
      <c r="B38" s="4">
        <v>0</v>
      </c>
      <c r="C38" s="4">
        <v>91600</v>
      </c>
      <c r="D38" s="4">
        <v>-91600</v>
      </c>
      <c r="E38" s="4">
        <v>-1304480000</v>
      </c>
      <c r="F38" s="4">
        <f t="shared" si="0"/>
        <v>24579743163</v>
      </c>
      <c r="R38" s="5">
        <v>-1.7299999999999999E-2</v>
      </c>
      <c r="S38" s="4">
        <v>4362155</v>
      </c>
      <c r="T38" s="4">
        <f t="shared" si="2"/>
        <v>4080257.5</v>
      </c>
      <c r="U38" s="4">
        <f t="shared" si="3"/>
        <v>4475461</v>
      </c>
    </row>
    <row r="39" spans="1:21" x14ac:dyDescent="0.2">
      <c r="A39" s="16" t="s">
        <v>199</v>
      </c>
      <c r="B39" s="4">
        <v>0</v>
      </c>
      <c r="C39" s="4">
        <v>125600</v>
      </c>
      <c r="D39" s="4">
        <v>-125600</v>
      </c>
      <c r="E39" s="4">
        <v>-1796290000</v>
      </c>
      <c r="F39" s="4">
        <f t="shared" si="0"/>
        <v>25884223163</v>
      </c>
      <c r="R39" s="5">
        <v>6.9999999999999993E-3</v>
      </c>
      <c r="S39" s="4">
        <v>4475461</v>
      </c>
      <c r="T39" s="4">
        <f t="shared" si="2"/>
        <v>7955919.5</v>
      </c>
      <c r="U39" s="4">
        <f t="shared" si="3"/>
        <v>6096565</v>
      </c>
    </row>
    <row r="40" spans="1:21" x14ac:dyDescent="0.2">
      <c r="A40" s="16" t="s">
        <v>198</v>
      </c>
      <c r="B40" s="4">
        <v>72200</v>
      </c>
      <c r="C40" s="4">
        <v>224000</v>
      </c>
      <c r="D40" s="4">
        <v>-151800</v>
      </c>
      <c r="E40" s="4">
        <v>-2136630000</v>
      </c>
      <c r="F40" s="4">
        <f t="shared" si="0"/>
        <v>27680513163</v>
      </c>
      <c r="R40" s="5">
        <v>4.24E-2</v>
      </c>
      <c r="S40" s="4">
        <v>6096565</v>
      </c>
      <c r="T40" s="4">
        <f t="shared" si="2"/>
        <v>7137186</v>
      </c>
      <c r="U40" s="4">
        <f t="shared" si="3"/>
        <v>4291895</v>
      </c>
    </row>
    <row r="41" spans="1:21" x14ac:dyDescent="0.2">
      <c r="A41" s="16" t="s">
        <v>197</v>
      </c>
      <c r="B41" s="4">
        <v>4800</v>
      </c>
      <c r="C41" s="4">
        <v>0</v>
      </c>
      <c r="D41" s="4">
        <v>4800</v>
      </c>
      <c r="E41" s="4">
        <v>72220000</v>
      </c>
      <c r="F41" s="4">
        <f t="shared" si="0"/>
        <v>29817143163</v>
      </c>
      <c r="R41" s="5">
        <v>-0.02</v>
      </c>
      <c r="S41" s="4">
        <v>8996583</v>
      </c>
      <c r="T41" s="4">
        <f t="shared" si="2"/>
        <v>8439239.5</v>
      </c>
      <c r="U41" s="4">
        <f t="shared" si="3"/>
        <v>4291895</v>
      </c>
    </row>
    <row r="42" spans="1:21" x14ac:dyDescent="0.2">
      <c r="A42" s="16" t="s">
        <v>196</v>
      </c>
      <c r="B42" s="4">
        <v>143251</v>
      </c>
      <c r="C42" s="4">
        <v>7900</v>
      </c>
      <c r="D42" s="4">
        <v>135351</v>
      </c>
      <c r="E42" s="4">
        <v>1969520000</v>
      </c>
      <c r="F42" s="4">
        <f t="shared" si="0"/>
        <v>29744923163</v>
      </c>
      <c r="R42" s="5">
        <v>2.4E-2</v>
      </c>
      <c r="S42" s="4">
        <v>9043657</v>
      </c>
      <c r="T42" s="4">
        <f t="shared" si="2"/>
        <v>9373536.5</v>
      </c>
      <c r="U42" s="4">
        <f t="shared" si="3"/>
        <v>4291895</v>
      </c>
    </row>
    <row r="43" spans="1:21" x14ac:dyDescent="0.2">
      <c r="A43" s="16" t="s">
        <v>195</v>
      </c>
      <c r="B43" s="4">
        <v>75100</v>
      </c>
      <c r="C43" s="4">
        <v>135300</v>
      </c>
      <c r="D43" s="4">
        <v>-60200</v>
      </c>
      <c r="E43" s="4">
        <v>-1014760000</v>
      </c>
      <c r="F43" s="4">
        <f t="shared" si="0"/>
        <v>27775403163</v>
      </c>
      <c r="R43" s="5">
        <v>-6.4100000000000004E-2</v>
      </c>
      <c r="S43" s="4">
        <v>10891571</v>
      </c>
      <c r="T43" s="4">
        <f t="shared" si="2"/>
        <v>9002146</v>
      </c>
      <c r="U43" s="4">
        <f t="shared" si="3"/>
        <v>3685054</v>
      </c>
    </row>
    <row r="44" spans="1:21" x14ac:dyDescent="0.2">
      <c r="A44" s="16" t="s">
        <v>194</v>
      </c>
      <c r="B44" s="4">
        <v>600</v>
      </c>
      <c r="C44" s="4">
        <v>36000</v>
      </c>
      <c r="D44" s="4">
        <v>-35400</v>
      </c>
      <c r="E44" s="4">
        <v>-555960000</v>
      </c>
      <c r="F44" s="4">
        <f t="shared" si="0"/>
        <v>28790163163</v>
      </c>
      <c r="R44" s="5">
        <v>9.7999999999999997E-3</v>
      </c>
      <c r="S44" s="4">
        <v>8953159</v>
      </c>
      <c r="T44" s="4">
        <f t="shared" si="2"/>
        <v>6143961.5</v>
      </c>
      <c r="U44" s="4">
        <f t="shared" si="3"/>
        <v>3685054</v>
      </c>
    </row>
    <row r="45" spans="1:21" x14ac:dyDescent="0.2">
      <c r="A45" s="16" t="s">
        <v>193</v>
      </c>
      <c r="B45" s="4">
        <v>73500</v>
      </c>
      <c r="C45" s="4">
        <v>153200</v>
      </c>
      <c r="D45" s="4">
        <v>-79700</v>
      </c>
      <c r="E45" s="4">
        <v>-1230470867</v>
      </c>
      <c r="F45" s="4">
        <f t="shared" si="0"/>
        <v>29346123163</v>
      </c>
      <c r="R45" s="5">
        <v>1.6500000000000001E-2</v>
      </c>
      <c r="S45" s="4">
        <v>4291895</v>
      </c>
      <c r="T45" s="4">
        <f t="shared" si="2"/>
        <v>6041099.5</v>
      </c>
      <c r="U45" s="4">
        <f t="shared" si="3"/>
        <v>3685054</v>
      </c>
    </row>
    <row r="46" spans="1:21" x14ac:dyDescent="0.2">
      <c r="A46" s="16" t="s">
        <v>192</v>
      </c>
      <c r="B46" s="4">
        <v>68625</v>
      </c>
      <c r="C46" s="4">
        <v>138200</v>
      </c>
      <c r="D46" s="4">
        <v>-69575</v>
      </c>
      <c r="E46" s="4">
        <v>-1038090000</v>
      </c>
      <c r="F46" s="4">
        <f t="shared" si="0"/>
        <v>30576594030</v>
      </c>
      <c r="R46" s="5">
        <v>-3.2000000000000002E-3</v>
      </c>
      <c r="S46" s="4">
        <v>6473812</v>
      </c>
      <c r="T46" s="4">
        <f t="shared" si="2"/>
        <v>7321034.5</v>
      </c>
      <c r="U46" s="4">
        <f t="shared" si="3"/>
        <v>3685054</v>
      </c>
    </row>
    <row r="47" spans="1:21" x14ac:dyDescent="0.2">
      <c r="A47" s="16" t="s">
        <v>191</v>
      </c>
      <c r="B47" s="4">
        <v>4800</v>
      </c>
      <c r="C47" s="4">
        <v>1300</v>
      </c>
      <c r="D47" s="4">
        <v>3500</v>
      </c>
      <c r="E47" s="4">
        <v>53940000</v>
      </c>
      <c r="F47" s="4">
        <f t="shared" si="0"/>
        <v>31614684030</v>
      </c>
      <c r="R47" s="5">
        <v>-2.2400000000000003E-2</v>
      </c>
      <c r="S47" s="4">
        <v>10327808</v>
      </c>
      <c r="T47" s="4">
        <f t="shared" si="2"/>
        <v>5165918.5</v>
      </c>
      <c r="U47" s="4">
        <f t="shared" si="3"/>
        <v>3685054</v>
      </c>
    </row>
    <row r="48" spans="1:21" x14ac:dyDescent="0.2">
      <c r="A48" s="16" t="s">
        <v>190</v>
      </c>
      <c r="B48" s="4">
        <v>45100</v>
      </c>
      <c r="C48" s="4">
        <v>0</v>
      </c>
      <c r="D48" s="4">
        <v>45100</v>
      </c>
      <c r="E48" s="4">
        <v>695810000</v>
      </c>
      <c r="F48" s="4">
        <f t="shared" si="0"/>
        <v>31560744030</v>
      </c>
      <c r="R48" s="5">
        <v>1.6299999999999999E-2</v>
      </c>
      <c r="S48" s="4">
        <v>3685054</v>
      </c>
      <c r="T48" s="4">
        <f t="shared" si="2"/>
        <v>8416003.5</v>
      </c>
      <c r="U48" s="4">
        <f t="shared" si="3"/>
        <v>5277789</v>
      </c>
    </row>
    <row r="49" spans="1:21" x14ac:dyDescent="0.2">
      <c r="A49" s="16" t="s">
        <v>189</v>
      </c>
      <c r="B49" s="4">
        <v>70705</v>
      </c>
      <c r="C49" s="4">
        <v>302100</v>
      </c>
      <c r="D49" s="4">
        <v>-231395</v>
      </c>
      <c r="E49" s="4">
        <v>-3596260000</v>
      </c>
      <c r="F49" s="4">
        <f t="shared" si="0"/>
        <v>30864934030</v>
      </c>
      <c r="R49" s="5">
        <v>-6.4000000000000003E-3</v>
      </c>
      <c r="S49" s="4">
        <v>9815274</v>
      </c>
      <c r="T49" s="4">
        <f t="shared" si="2"/>
        <v>5527188</v>
      </c>
      <c r="U49" s="4">
        <f t="shared" si="3"/>
        <v>5277789</v>
      </c>
    </row>
    <row r="50" spans="1:21" x14ac:dyDescent="0.2">
      <c r="A50" s="16" t="s">
        <v>188</v>
      </c>
      <c r="B50" s="4">
        <v>0</v>
      </c>
      <c r="C50" s="4">
        <v>144900</v>
      </c>
      <c r="D50" s="4">
        <v>-144900</v>
      </c>
      <c r="E50" s="4">
        <v>-2246860000</v>
      </c>
      <c r="F50" s="4">
        <f t="shared" si="0"/>
        <v>34461194030</v>
      </c>
      <c r="R50" s="5">
        <v>3.3E-3</v>
      </c>
      <c r="S50" s="4">
        <v>5277789</v>
      </c>
      <c r="T50" s="4">
        <f t="shared" si="2"/>
        <v>7308965</v>
      </c>
      <c r="U50" s="4">
        <f t="shared" si="3"/>
        <v>5608387</v>
      </c>
    </row>
    <row r="51" spans="1:21" x14ac:dyDescent="0.2">
      <c r="A51" s="16" t="s">
        <v>187</v>
      </c>
      <c r="B51" s="4">
        <v>300</v>
      </c>
      <c r="C51" s="4">
        <v>134500</v>
      </c>
      <c r="D51" s="4">
        <v>-134200</v>
      </c>
      <c r="E51" s="4">
        <v>-2059110000</v>
      </c>
      <c r="F51" s="4">
        <f t="shared" si="0"/>
        <v>36708054030</v>
      </c>
      <c r="R51" s="5">
        <v>1.32E-2</v>
      </c>
      <c r="S51" s="4">
        <v>7834822</v>
      </c>
      <c r="T51" s="4">
        <f t="shared" si="2"/>
        <v>5823030</v>
      </c>
      <c r="U51" s="4">
        <f t="shared" si="3"/>
        <v>4314261</v>
      </c>
    </row>
    <row r="52" spans="1:21" x14ac:dyDescent="0.2">
      <c r="A52" s="16" t="s">
        <v>186</v>
      </c>
      <c r="B52" s="4">
        <v>84000</v>
      </c>
      <c r="C52" s="4">
        <v>30100</v>
      </c>
      <c r="D52" s="4">
        <v>53900</v>
      </c>
      <c r="E52" s="4">
        <v>824860000</v>
      </c>
      <c r="F52" s="4">
        <f t="shared" si="0"/>
        <v>38767164030</v>
      </c>
      <c r="R52" s="5">
        <v>-6.5000000000000006E-3</v>
      </c>
      <c r="S52" s="4">
        <v>7855502</v>
      </c>
      <c r="T52" s="4">
        <f t="shared" si="2"/>
        <v>6612391.5</v>
      </c>
      <c r="U52" s="4">
        <f t="shared" si="3"/>
        <v>4314261</v>
      </c>
    </row>
    <row r="53" spans="1:21" x14ac:dyDescent="0.2">
      <c r="A53" s="16" t="s">
        <v>185</v>
      </c>
      <c r="B53" s="4">
        <v>225900</v>
      </c>
      <c r="C53" s="4">
        <v>201100</v>
      </c>
      <c r="D53" s="4">
        <v>24800</v>
      </c>
      <c r="E53" s="4">
        <v>393680000</v>
      </c>
      <c r="F53" s="4">
        <f t="shared" si="0"/>
        <v>37942304030</v>
      </c>
      <c r="R53" s="5">
        <v>-3.2000000000000002E-3</v>
      </c>
      <c r="S53" s="4">
        <v>9051133</v>
      </c>
      <c r="T53" s="4">
        <f t="shared" si="2"/>
        <v>9712417</v>
      </c>
      <c r="U53" s="4">
        <f t="shared" si="3"/>
        <v>4314261</v>
      </c>
    </row>
    <row r="54" spans="1:21" x14ac:dyDescent="0.2">
      <c r="A54" s="16" t="s">
        <v>184</v>
      </c>
      <c r="B54" s="4">
        <v>534700</v>
      </c>
      <c r="C54" s="4">
        <v>100500</v>
      </c>
      <c r="D54" s="4">
        <v>434200</v>
      </c>
      <c r="E54" s="4">
        <v>6540130000</v>
      </c>
      <c r="F54" s="4">
        <f t="shared" si="0"/>
        <v>37548624030</v>
      </c>
      <c r="R54" s="5">
        <v>6.9699999999999998E-2</v>
      </c>
      <c r="S54" s="4">
        <v>7996028</v>
      </c>
      <c r="T54" s="4">
        <f t="shared" si="2"/>
        <v>4825361</v>
      </c>
      <c r="U54" s="4">
        <f t="shared" si="3"/>
        <v>4314261</v>
      </c>
    </row>
    <row r="55" spans="1:21" x14ac:dyDescent="0.2">
      <c r="A55" s="16" t="s">
        <v>183</v>
      </c>
      <c r="B55" s="4">
        <v>122700</v>
      </c>
      <c r="C55" s="4">
        <v>307700</v>
      </c>
      <c r="D55" s="4">
        <v>-185000</v>
      </c>
      <c r="E55" s="4">
        <v>-2679694465</v>
      </c>
      <c r="F55" s="4">
        <f t="shared" si="0"/>
        <v>31008494030</v>
      </c>
      <c r="R55" s="5">
        <v>-1.03E-2</v>
      </c>
      <c r="S55" s="4">
        <v>5608387</v>
      </c>
      <c r="T55" s="4">
        <f t="shared" si="2"/>
        <v>5400493</v>
      </c>
      <c r="U55" s="4">
        <f t="shared" si="3"/>
        <v>4314261</v>
      </c>
    </row>
    <row r="56" spans="1:21" x14ac:dyDescent="0.2">
      <c r="A56" s="16" t="s">
        <v>182</v>
      </c>
      <c r="B56" s="4">
        <v>36900</v>
      </c>
      <c r="C56" s="4">
        <v>358400</v>
      </c>
      <c r="D56" s="4">
        <v>-321500</v>
      </c>
      <c r="E56" s="4">
        <v>-4643880000</v>
      </c>
      <c r="F56" s="4">
        <f t="shared" si="0"/>
        <v>33688188495</v>
      </c>
      <c r="R56" s="5">
        <v>0</v>
      </c>
      <c r="S56" s="4">
        <v>4314261</v>
      </c>
      <c r="T56" s="4">
        <f t="shared" si="2"/>
        <v>5669119.5</v>
      </c>
      <c r="U56" s="4">
        <f t="shared" si="3"/>
        <v>3790558</v>
      </c>
    </row>
    <row r="57" spans="1:21" x14ac:dyDescent="0.2">
      <c r="A57" s="16" t="s">
        <v>181</v>
      </c>
      <c r="B57" s="4">
        <v>75400</v>
      </c>
      <c r="C57" s="4">
        <v>441800</v>
      </c>
      <c r="D57" s="4">
        <v>-366400</v>
      </c>
      <c r="E57" s="4">
        <v>-5304540000</v>
      </c>
      <c r="F57" s="4">
        <f t="shared" si="0"/>
        <v>38332068495</v>
      </c>
      <c r="R57" s="5">
        <v>6.9999999999999993E-3</v>
      </c>
      <c r="S57" s="4">
        <v>6646783</v>
      </c>
      <c r="T57" s="4">
        <f t="shared" si="2"/>
        <v>6902895.5</v>
      </c>
      <c r="U57" s="4">
        <f t="shared" si="3"/>
        <v>3790558</v>
      </c>
    </row>
    <row r="58" spans="1:21" x14ac:dyDescent="0.2">
      <c r="A58" s="16" t="s">
        <v>180</v>
      </c>
      <c r="B58" s="4">
        <v>191110</v>
      </c>
      <c r="C58" s="4">
        <v>13200</v>
      </c>
      <c r="D58" s="4">
        <v>177910</v>
      </c>
      <c r="E58" s="4">
        <v>2513751451</v>
      </c>
      <c r="F58" s="4">
        <f t="shared" si="0"/>
        <v>43636608495</v>
      </c>
      <c r="R58" s="5">
        <v>6.6699999999999995E-2</v>
      </c>
      <c r="S58" s="4">
        <v>7016733</v>
      </c>
      <c r="T58" s="4">
        <f t="shared" si="2"/>
        <v>7055860</v>
      </c>
      <c r="U58" s="4">
        <f t="shared" si="3"/>
        <v>3790558</v>
      </c>
    </row>
    <row r="59" spans="1:21" x14ac:dyDescent="0.2">
      <c r="A59" s="16" t="s">
        <v>179</v>
      </c>
      <c r="B59" s="4">
        <v>865900</v>
      </c>
      <c r="C59" s="4">
        <v>0</v>
      </c>
      <c r="D59" s="4">
        <v>865900</v>
      </c>
      <c r="E59" s="4">
        <v>11155630000</v>
      </c>
      <c r="F59" s="4">
        <f t="shared" si="0"/>
        <v>41122857044</v>
      </c>
      <c r="R59" s="5">
        <v>6.3E-2</v>
      </c>
      <c r="S59" s="4">
        <v>5776587</v>
      </c>
      <c r="T59" s="4">
        <f t="shared" si="2"/>
        <v>10511408</v>
      </c>
      <c r="U59" s="4">
        <f t="shared" si="3"/>
        <v>3790558</v>
      </c>
    </row>
    <row r="60" spans="1:21" x14ac:dyDescent="0.2">
      <c r="A60" s="16" t="s">
        <v>178</v>
      </c>
      <c r="B60" s="4">
        <v>449000</v>
      </c>
      <c r="C60" s="4">
        <v>1500</v>
      </c>
      <c r="D60" s="4">
        <v>447500</v>
      </c>
      <c r="E60" s="4">
        <v>5885990000</v>
      </c>
      <c r="F60" s="4">
        <f t="shared" si="0"/>
        <v>29967227044</v>
      </c>
      <c r="R60" s="5">
        <v>-2.6800000000000001E-2</v>
      </c>
      <c r="S60" s="4">
        <v>6783108</v>
      </c>
      <c r="T60" s="4">
        <f t="shared" si="2"/>
        <v>8164634.5</v>
      </c>
      <c r="U60" s="4">
        <f t="shared" si="3"/>
        <v>3790558</v>
      </c>
    </row>
    <row r="61" spans="1:21" x14ac:dyDescent="0.2">
      <c r="A61" s="16" t="s">
        <v>177</v>
      </c>
      <c r="B61" s="4">
        <v>51000</v>
      </c>
      <c r="C61" s="4">
        <v>1300</v>
      </c>
      <c r="D61" s="4">
        <v>49700</v>
      </c>
      <c r="E61" s="4">
        <v>679220000</v>
      </c>
      <c r="F61" s="4">
        <f t="shared" si="0"/>
        <v>24081237044</v>
      </c>
      <c r="R61" s="5">
        <v>-6.7799999999999999E-2</v>
      </c>
      <c r="S61" s="4">
        <v>3790558</v>
      </c>
      <c r="T61" s="4">
        <f t="shared" si="2"/>
        <v>6774957</v>
      </c>
      <c r="U61" s="4">
        <f t="shared" si="3"/>
        <v>4042335</v>
      </c>
    </row>
    <row r="62" spans="1:21" x14ac:dyDescent="0.2">
      <c r="A62" s="16" t="s">
        <v>176</v>
      </c>
      <c r="B62" s="4">
        <v>13910</v>
      </c>
      <c r="C62" s="4">
        <v>0</v>
      </c>
      <c r="D62" s="4">
        <v>13910</v>
      </c>
      <c r="E62" s="4">
        <v>192735932</v>
      </c>
      <c r="F62" s="4">
        <f t="shared" si="0"/>
        <v>23402017044</v>
      </c>
      <c r="R62" s="5">
        <v>3.5999999999999999E-3</v>
      </c>
      <c r="S62" s="4">
        <v>4173650</v>
      </c>
      <c r="T62" s="4">
        <f t="shared" si="2"/>
        <v>9794336.5</v>
      </c>
      <c r="U62" s="4">
        <f t="shared" si="3"/>
        <v>4042335</v>
      </c>
    </row>
    <row r="63" spans="1:21" x14ac:dyDescent="0.2">
      <c r="A63" s="16" t="s">
        <v>175</v>
      </c>
      <c r="B63" s="4">
        <v>63629</v>
      </c>
      <c r="C63" s="4">
        <v>114100</v>
      </c>
      <c r="D63" s="4">
        <v>-50471</v>
      </c>
      <c r="E63" s="4">
        <v>-737030000</v>
      </c>
      <c r="F63" s="4">
        <f t="shared" si="0"/>
        <v>23209281112</v>
      </c>
      <c r="R63" s="5">
        <v>-7.0000000000000007E-2</v>
      </c>
      <c r="S63" s="4">
        <v>11428806</v>
      </c>
      <c r="T63" s="4">
        <f t="shared" si="2"/>
        <v>7647998</v>
      </c>
      <c r="U63" s="4">
        <f t="shared" si="3"/>
        <v>4042335</v>
      </c>
    </row>
    <row r="64" spans="1:21" x14ac:dyDescent="0.2">
      <c r="A64" s="16" t="s">
        <v>174</v>
      </c>
      <c r="B64" s="4">
        <v>19500</v>
      </c>
      <c r="C64" s="4">
        <v>129700</v>
      </c>
      <c r="D64" s="4">
        <v>-110200</v>
      </c>
      <c r="E64" s="4">
        <v>-1696920000</v>
      </c>
      <c r="F64" s="4">
        <f t="shared" si="0"/>
        <v>23946311112</v>
      </c>
      <c r="R64" s="5">
        <v>-1.9599999999999999E-2</v>
      </c>
      <c r="S64" s="4">
        <v>4042335</v>
      </c>
      <c r="T64" s="4">
        <f t="shared" si="2"/>
        <v>8585284.5</v>
      </c>
      <c r="U64" s="4">
        <f t="shared" si="3"/>
        <v>4691456</v>
      </c>
    </row>
    <row r="65" spans="1:21" x14ac:dyDescent="0.2">
      <c r="A65" s="16" t="s">
        <v>173</v>
      </c>
      <c r="B65" s="4">
        <v>563600</v>
      </c>
      <c r="C65" s="4">
        <v>64500</v>
      </c>
      <c r="D65" s="4">
        <v>499100</v>
      </c>
      <c r="E65" s="4">
        <v>7495370000</v>
      </c>
      <c r="F65" s="4">
        <f t="shared" si="0"/>
        <v>25643231112</v>
      </c>
      <c r="R65" s="5">
        <v>3.73E-2</v>
      </c>
      <c r="S65" s="4">
        <v>6486725</v>
      </c>
      <c r="T65" s="4">
        <f t="shared" si="2"/>
        <v>7935652.5</v>
      </c>
      <c r="U65" s="4">
        <f t="shared" si="3"/>
        <v>4691456</v>
      </c>
    </row>
    <row r="66" spans="1:21" x14ac:dyDescent="0.2">
      <c r="A66" s="16" t="s">
        <v>172</v>
      </c>
      <c r="B66" s="4">
        <v>0</v>
      </c>
      <c r="C66" s="4">
        <v>432300</v>
      </c>
      <c r="D66" s="4">
        <v>-432300</v>
      </c>
      <c r="E66" s="4">
        <v>-6403560000</v>
      </c>
      <c r="F66" s="4">
        <f t="shared" si="0"/>
        <v>18147861112</v>
      </c>
      <c r="R66" s="5">
        <v>-1.66E-2</v>
      </c>
      <c r="S66" s="4">
        <v>4691456</v>
      </c>
      <c r="T66" s="4">
        <f t="shared" si="2"/>
        <v>8474443.5</v>
      </c>
      <c r="U66" s="4">
        <f t="shared" si="3"/>
        <v>6789058</v>
      </c>
    </row>
    <row r="67" spans="1:21" x14ac:dyDescent="0.2">
      <c r="A67" s="16" t="s">
        <v>171</v>
      </c>
      <c r="B67" s="4">
        <v>3522</v>
      </c>
      <c r="C67" s="4">
        <v>165300</v>
      </c>
      <c r="D67" s="4">
        <v>-161778</v>
      </c>
      <c r="E67" s="4">
        <v>-2337140000</v>
      </c>
      <c r="F67" s="4">
        <f t="shared" si="0"/>
        <v>24551421112</v>
      </c>
      <c r="R67" s="5">
        <v>3.4500000000000003E-2</v>
      </c>
      <c r="S67" s="4">
        <v>6789058</v>
      </c>
      <c r="T67" s="4">
        <f t="shared" si="2"/>
        <v>10160620</v>
      </c>
      <c r="U67" s="4">
        <f t="shared" si="3"/>
        <v>8159867</v>
      </c>
    </row>
    <row r="68" spans="1:21" x14ac:dyDescent="0.2">
      <c r="A68" s="16" t="s">
        <v>170</v>
      </c>
      <c r="B68" s="4">
        <v>110322</v>
      </c>
      <c r="C68" s="4">
        <v>16500</v>
      </c>
      <c r="D68" s="4">
        <v>93822</v>
      </c>
      <c r="E68" s="4">
        <v>1360770000</v>
      </c>
      <c r="F68" s="4">
        <f t="shared" si="0"/>
        <v>26888561112</v>
      </c>
      <c r="R68" s="5">
        <v>-3.3300000000000003E-2</v>
      </c>
      <c r="S68" s="4">
        <v>8335133</v>
      </c>
      <c r="T68" s="4">
        <f t="shared" si="2"/>
        <v>12595487.5</v>
      </c>
      <c r="U68" s="4">
        <f t="shared" si="3"/>
        <v>8159867</v>
      </c>
    </row>
    <row r="69" spans="1:21" x14ac:dyDescent="0.2">
      <c r="A69" s="16" t="s">
        <v>169</v>
      </c>
      <c r="B69" s="4">
        <v>424500</v>
      </c>
      <c r="C69" s="4">
        <v>63000</v>
      </c>
      <c r="D69" s="4">
        <v>361500</v>
      </c>
      <c r="E69" s="4">
        <v>5532000000</v>
      </c>
      <c r="F69" s="4">
        <f t="shared" si="0"/>
        <v>25527791112</v>
      </c>
      <c r="R69" s="5">
        <v>-4.4500000000000005E-2</v>
      </c>
      <c r="S69" s="4">
        <v>14239708</v>
      </c>
      <c r="T69" s="4">
        <f t="shared" si="2"/>
        <v>10099985</v>
      </c>
      <c r="U69" s="4">
        <f t="shared" si="3"/>
        <v>8159867</v>
      </c>
    </row>
    <row r="70" spans="1:21" x14ac:dyDescent="0.2">
      <c r="A70" s="16" t="s">
        <v>168</v>
      </c>
      <c r="B70" s="4">
        <v>544300</v>
      </c>
      <c r="C70" s="4">
        <v>2000</v>
      </c>
      <c r="D70" s="4">
        <v>542300</v>
      </c>
      <c r="E70" s="4">
        <v>8899360000</v>
      </c>
      <c r="F70" s="4">
        <f t="shared" si="0"/>
        <v>19995791112</v>
      </c>
      <c r="R70" s="5">
        <v>-6.54E-2</v>
      </c>
      <c r="S70" s="4">
        <v>12538711</v>
      </c>
      <c r="T70" s="4">
        <f t="shared" si="2"/>
        <v>12222631</v>
      </c>
      <c r="U70" s="4">
        <f t="shared" si="3"/>
        <v>8159867</v>
      </c>
    </row>
    <row r="71" spans="1:21" x14ac:dyDescent="0.2">
      <c r="A71" s="16" t="s">
        <v>167</v>
      </c>
      <c r="B71" s="4">
        <v>4800</v>
      </c>
      <c r="C71" s="4">
        <v>99700</v>
      </c>
      <c r="D71" s="4">
        <v>-94900</v>
      </c>
      <c r="E71" s="4">
        <v>-1631840000</v>
      </c>
      <c r="F71" s="4">
        <f t="shared" si="0"/>
        <v>11096431112</v>
      </c>
      <c r="R71" s="5">
        <v>-3.7200000000000004E-2</v>
      </c>
      <c r="S71" s="4">
        <v>9376264</v>
      </c>
      <c r="T71" s="4">
        <f>AVERAGE(S72,S81)</f>
        <v>7461147</v>
      </c>
      <c r="U71" s="4">
        <f t="shared" si="3"/>
        <v>8159867</v>
      </c>
    </row>
    <row r="72" spans="1:21" x14ac:dyDescent="0.2">
      <c r="A72" s="16" t="s">
        <v>166</v>
      </c>
      <c r="B72" s="4">
        <v>3012</v>
      </c>
      <c r="C72" s="4">
        <v>34600</v>
      </c>
      <c r="D72" s="4">
        <v>-31588</v>
      </c>
      <c r="E72" s="4">
        <v>-544440000</v>
      </c>
      <c r="F72" s="4">
        <f t="shared" si="0"/>
        <v>12728271112</v>
      </c>
      <c r="R72" s="5">
        <v>-5.6000000000000008E-3</v>
      </c>
      <c r="S72" s="4">
        <v>8159867</v>
      </c>
      <c r="U72" s="4">
        <f t="shared" si="3"/>
        <v>10159829</v>
      </c>
    </row>
    <row r="73" spans="1:21" x14ac:dyDescent="0.2">
      <c r="A73" s="16" t="s">
        <v>165</v>
      </c>
      <c r="B73" s="4">
        <v>1682900</v>
      </c>
      <c r="C73" s="4">
        <v>9212</v>
      </c>
      <c r="D73" s="4">
        <v>1673688</v>
      </c>
      <c r="E73" s="4">
        <v>29355520000</v>
      </c>
      <c r="F73" s="4">
        <f t="shared" si="0"/>
        <v>13272711112</v>
      </c>
      <c r="R73" s="5">
        <v>5.7999999999999996E-3</v>
      </c>
      <c r="S73" s="4">
        <v>11253661</v>
      </c>
      <c r="U73" s="4">
        <f t="shared" ref="U73:U75" si="4">MIN(S74:S78)</f>
        <v>10159829</v>
      </c>
    </row>
    <row r="74" spans="1:21" x14ac:dyDescent="0.2">
      <c r="A74" s="16" t="s">
        <v>164</v>
      </c>
      <c r="B74" s="4">
        <v>302200</v>
      </c>
      <c r="C74" s="4">
        <v>2000</v>
      </c>
      <c r="D74" s="4">
        <v>300200</v>
      </c>
      <c r="E74" s="4">
        <v>5157440000</v>
      </c>
      <c r="F74" s="4">
        <f t="shared" si="0"/>
        <v>-16082808888</v>
      </c>
      <c r="R74" s="5">
        <v>3.8699999999999998E-2</v>
      </c>
      <c r="S74" s="4">
        <v>10683844</v>
      </c>
      <c r="U74" s="4">
        <f t="shared" si="4"/>
        <v>7661259</v>
      </c>
    </row>
    <row r="75" spans="1:21" x14ac:dyDescent="0.2">
      <c r="A75" s="16" t="s">
        <v>163</v>
      </c>
      <c r="B75" s="4">
        <v>11904</v>
      </c>
      <c r="C75" s="4">
        <v>180400</v>
      </c>
      <c r="D75" s="4">
        <v>-168496</v>
      </c>
      <c r="E75" s="4">
        <v>-2889290000</v>
      </c>
      <c r="F75" s="4">
        <f t="shared" si="0"/>
        <v>-21240248888</v>
      </c>
      <c r="R75" s="5">
        <v>-2.0400000000000001E-2</v>
      </c>
      <c r="S75" s="4">
        <v>11179849</v>
      </c>
      <c r="U75" s="4">
        <f t="shared" si="4"/>
        <v>7661259</v>
      </c>
    </row>
    <row r="76" spans="1:21" x14ac:dyDescent="0.2">
      <c r="A76" s="16" t="s">
        <v>162</v>
      </c>
      <c r="B76" s="4">
        <v>25100</v>
      </c>
      <c r="C76" s="4">
        <v>317000</v>
      </c>
      <c r="D76" s="4">
        <v>-291900</v>
      </c>
      <c r="E76" s="4">
        <v>-4972120000</v>
      </c>
      <c r="F76" s="4">
        <f t="shared" si="0"/>
        <v>-18350958888</v>
      </c>
      <c r="R76" s="5">
        <v>2.0899999999999998E-2</v>
      </c>
      <c r="S76" s="4">
        <v>10159829</v>
      </c>
      <c r="U76" s="4">
        <f>MIN(S77:S81)</f>
        <v>6762427</v>
      </c>
    </row>
    <row r="77" spans="1:21" x14ac:dyDescent="0.2">
      <c r="A77" s="16" t="s">
        <v>161</v>
      </c>
      <c r="B77" s="4">
        <v>3300</v>
      </c>
      <c r="C77" s="4">
        <v>281300</v>
      </c>
      <c r="D77" s="4">
        <v>-278000</v>
      </c>
      <c r="E77" s="4">
        <v>-4571390000</v>
      </c>
      <c r="F77" s="4">
        <f t="shared" si="0"/>
        <v>-13378838888</v>
      </c>
      <c r="R77" s="5">
        <v>1.8200000000000001E-2</v>
      </c>
      <c r="S77" s="4">
        <v>11986107</v>
      </c>
    </row>
    <row r="78" spans="1:21" x14ac:dyDescent="0.2">
      <c r="A78" s="16" t="s">
        <v>160</v>
      </c>
      <c r="B78" s="4">
        <v>10290</v>
      </c>
      <c r="C78" s="4">
        <v>552800</v>
      </c>
      <c r="D78" s="4">
        <v>-542510</v>
      </c>
      <c r="E78" s="4">
        <v>-9043530000</v>
      </c>
      <c r="F78" s="4">
        <f t="shared" si="0"/>
        <v>-8807448888</v>
      </c>
      <c r="R78" s="5">
        <v>-3.0000000000000001E-3</v>
      </c>
      <c r="S78" s="4">
        <v>10951267</v>
      </c>
    </row>
    <row r="79" spans="1:21" x14ac:dyDescent="0.2">
      <c r="A79" s="16" t="s">
        <v>159</v>
      </c>
      <c r="B79" s="4">
        <v>130418</v>
      </c>
      <c r="C79" s="4">
        <v>31066</v>
      </c>
      <c r="D79" s="4">
        <v>99352</v>
      </c>
      <c r="E79" s="4">
        <v>1615360000</v>
      </c>
      <c r="F79" s="4">
        <f t="shared" si="0"/>
        <v>236081112</v>
      </c>
      <c r="R79" s="5">
        <v>2.1700000000000001E-2</v>
      </c>
      <c r="S79" s="4">
        <v>7661259</v>
      </c>
    </row>
    <row r="80" spans="1:21" x14ac:dyDescent="0.2">
      <c r="A80" s="16" t="s">
        <v>158</v>
      </c>
      <c r="B80" s="4">
        <v>144400</v>
      </c>
      <c r="C80" s="4">
        <v>214500</v>
      </c>
      <c r="D80" s="4">
        <v>-70100</v>
      </c>
      <c r="E80" s="4">
        <v>-1232700000</v>
      </c>
      <c r="F80" s="4">
        <f>E80+F81</f>
        <v>-1379278888</v>
      </c>
      <c r="R80" s="5">
        <v>-1.8100000000000002E-2</v>
      </c>
      <c r="S80" s="4">
        <v>15068998</v>
      </c>
    </row>
    <row r="81" spans="1:22" x14ac:dyDescent="0.2">
      <c r="A81" s="16" t="s">
        <v>157</v>
      </c>
      <c r="B81" s="4">
        <v>18552</v>
      </c>
      <c r="C81" s="4">
        <v>27500</v>
      </c>
      <c r="D81" s="4">
        <v>-8948</v>
      </c>
      <c r="E81" s="4">
        <v>-146578888</v>
      </c>
      <c r="F81" s="4">
        <f>E81</f>
        <v>-146578888</v>
      </c>
      <c r="R81" s="5">
        <v>4.7699999999999992E-2</v>
      </c>
      <c r="S81" s="4">
        <v>6762427</v>
      </c>
    </row>
    <row r="82" spans="1:22" x14ac:dyDescent="0.2">
      <c r="A82" s="2"/>
      <c r="B82" s="4"/>
      <c r="C82" s="4"/>
      <c r="D82" s="4"/>
      <c r="E82" s="4"/>
      <c r="F82" s="4">
        <f>E82</f>
        <v>0</v>
      </c>
      <c r="G82" s="4"/>
      <c r="H82" s="4"/>
      <c r="I82" s="4"/>
      <c r="J82" s="4"/>
      <c r="K82" s="4"/>
      <c r="L82" s="4"/>
      <c r="M82" s="4"/>
      <c r="N82" s="4"/>
      <c r="O82" s="4"/>
      <c r="P82" s="4"/>
      <c r="Q82" s="4"/>
      <c r="R82" s="4"/>
      <c r="S82" s="4"/>
      <c r="T82" s="5"/>
      <c r="U82" s="5"/>
      <c r="V82" s="5"/>
    </row>
    <row r="83" spans="1:22" x14ac:dyDescent="0.2">
      <c r="A83" s="2"/>
      <c r="B83" s="4"/>
      <c r="C83" s="4"/>
      <c r="D83" s="4"/>
      <c r="E83" s="4"/>
      <c r="F83" s="4"/>
      <c r="G83" s="4"/>
      <c r="H83" s="4"/>
      <c r="I83" s="4"/>
      <c r="J83" s="4"/>
      <c r="K83" s="4"/>
      <c r="L83" s="4"/>
      <c r="M83" s="4"/>
      <c r="N83" s="4"/>
      <c r="O83" s="4"/>
      <c r="P83" s="4"/>
      <c r="Q83" s="4"/>
      <c r="R83" s="4"/>
      <c r="S83" s="4"/>
      <c r="T83" s="5"/>
      <c r="U83" s="5"/>
      <c r="V83" s="5"/>
    </row>
    <row r="84" spans="1:22" x14ac:dyDescent="0.2">
      <c r="A84" s="2"/>
      <c r="B84" s="4"/>
      <c r="C84" s="4"/>
      <c r="D84" s="4"/>
      <c r="E84" s="4"/>
      <c r="F84" s="4"/>
      <c r="G84" s="4"/>
      <c r="H84" s="4"/>
      <c r="I84" s="4"/>
      <c r="J84" s="4"/>
      <c r="K84" s="4"/>
      <c r="L84" s="4"/>
      <c r="M84" s="4"/>
      <c r="N84" s="4"/>
      <c r="O84" s="4"/>
      <c r="P84" s="4"/>
      <c r="Q84" s="4"/>
      <c r="R84" s="4"/>
      <c r="S84" s="4"/>
      <c r="T84" s="5"/>
      <c r="U84" s="5"/>
      <c r="V84" s="5"/>
    </row>
    <row r="85" spans="1:22" x14ac:dyDescent="0.2">
      <c r="A85" s="2"/>
      <c r="B85" s="4"/>
      <c r="C85" s="4"/>
      <c r="D85" s="4"/>
      <c r="E85" s="4"/>
      <c r="F85" s="4"/>
      <c r="G85" s="4"/>
      <c r="H85" s="4"/>
      <c r="I85" s="4"/>
      <c r="J85" s="4"/>
      <c r="K85" s="4"/>
      <c r="L85" s="4"/>
      <c r="M85" s="4"/>
      <c r="N85" s="4"/>
      <c r="O85" s="4"/>
      <c r="P85" s="4"/>
      <c r="Q85" s="4"/>
      <c r="R85" s="4"/>
      <c r="S85" s="4"/>
      <c r="T85" s="5"/>
      <c r="U85" s="5"/>
      <c r="V85" s="5"/>
    </row>
    <row r="86" spans="1:22" x14ac:dyDescent="0.2">
      <c r="A86" s="2"/>
      <c r="B86" s="4"/>
      <c r="C86" s="4"/>
      <c r="D86" s="4"/>
      <c r="E86" s="4"/>
      <c r="F86" s="4"/>
      <c r="G86" s="4"/>
      <c r="H86" s="4"/>
      <c r="I86" s="4"/>
      <c r="J86" s="4"/>
      <c r="K86" s="4"/>
      <c r="L86" s="4"/>
      <c r="M86" s="4"/>
      <c r="N86" s="4"/>
      <c r="O86" s="4"/>
      <c r="P86" s="4"/>
      <c r="Q86" s="4"/>
      <c r="R86" s="4"/>
      <c r="S86" s="4"/>
      <c r="T86" s="5"/>
      <c r="U86" s="5"/>
      <c r="V86" s="5"/>
    </row>
    <row r="87" spans="1:22" x14ac:dyDescent="0.2">
      <c r="A87" s="2"/>
      <c r="B87" s="4"/>
      <c r="C87" s="4"/>
      <c r="D87" s="4"/>
      <c r="E87" s="4"/>
      <c r="F87" s="4"/>
      <c r="G87" s="4"/>
      <c r="H87" s="4"/>
      <c r="I87" s="4"/>
      <c r="J87" s="4"/>
      <c r="K87" s="4"/>
      <c r="L87" s="4"/>
      <c r="M87" s="4"/>
      <c r="N87" s="4"/>
      <c r="O87" s="4"/>
      <c r="P87" s="4"/>
      <c r="Q87" s="4"/>
      <c r="R87" s="4"/>
      <c r="S87" s="4"/>
      <c r="T87" s="5"/>
      <c r="U87" s="5"/>
      <c r="V87" s="5"/>
    </row>
    <row r="88" spans="1:22" x14ac:dyDescent="0.2">
      <c r="A88" s="2"/>
      <c r="B88" s="4"/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5"/>
      <c r="U88" s="5"/>
      <c r="V88" s="5"/>
    </row>
    <row r="89" spans="1:22" x14ac:dyDescent="0.2">
      <c r="A89" s="2"/>
      <c r="B89" s="4"/>
      <c r="C89" s="4"/>
      <c r="D89" s="4"/>
      <c r="E89" s="4"/>
      <c r="F89" s="4"/>
      <c r="G89" s="4"/>
      <c r="H89" s="4"/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  <c r="T89" s="5"/>
      <c r="U89" s="5"/>
      <c r="V89" s="5"/>
    </row>
    <row r="90" spans="1:22" x14ac:dyDescent="0.2">
      <c r="A90" s="2"/>
      <c r="B90" s="4"/>
      <c r="C90" s="4"/>
      <c r="D90" s="4"/>
      <c r="E90" s="4"/>
      <c r="F90" s="4"/>
      <c r="G90" s="4"/>
      <c r="H90" s="4"/>
      <c r="I90" s="4"/>
      <c r="J90" s="4"/>
      <c r="K90" s="4"/>
      <c r="L90" s="4"/>
      <c r="M90" s="4"/>
      <c r="N90" s="4"/>
      <c r="O90" s="4"/>
      <c r="P90" s="4"/>
      <c r="Q90" s="4"/>
      <c r="R90" s="4"/>
      <c r="S90" s="4"/>
      <c r="T90" s="5"/>
      <c r="U90" s="5"/>
      <c r="V90" s="5"/>
    </row>
    <row r="91" spans="1:22" x14ac:dyDescent="0.2">
      <c r="A91" s="2"/>
      <c r="B91" s="4"/>
      <c r="C91" s="4"/>
      <c r="D91" s="4"/>
      <c r="E91" s="4"/>
      <c r="F91" s="4"/>
      <c r="G91" s="4"/>
      <c r="H91" s="4"/>
      <c r="I91" s="4"/>
      <c r="J91" s="4"/>
      <c r="K91" s="4"/>
      <c r="L91" s="4"/>
      <c r="M91" s="4"/>
      <c r="N91" s="4"/>
      <c r="O91" s="4"/>
      <c r="P91" s="4"/>
      <c r="Q91" s="4"/>
      <c r="R91" s="4"/>
      <c r="S91" s="4"/>
      <c r="T91" s="5"/>
      <c r="U91" s="5"/>
      <c r="V91" s="5"/>
    </row>
    <row r="92" spans="1:22" x14ac:dyDescent="0.2">
      <c r="A92" s="6"/>
      <c r="B92" s="4"/>
      <c r="C92" s="4"/>
      <c r="D92" s="4"/>
      <c r="E92" s="4"/>
      <c r="F92" s="4"/>
      <c r="G92" s="4"/>
      <c r="H92" s="4"/>
      <c r="I92" s="4"/>
      <c r="J92" s="4"/>
      <c r="K92" s="4"/>
      <c r="L92" s="4"/>
      <c r="M92" s="4"/>
      <c r="N92" s="4"/>
      <c r="O92" s="4"/>
      <c r="P92" s="4"/>
      <c r="Q92" s="4"/>
      <c r="R92" s="4"/>
      <c r="S92" s="4"/>
      <c r="T92" s="5"/>
      <c r="U92" s="5"/>
      <c r="V92" s="5"/>
    </row>
    <row r="93" spans="1:22" x14ac:dyDescent="0.2">
      <c r="A93" s="6"/>
      <c r="B93" s="4"/>
      <c r="C93" s="4"/>
      <c r="D93" s="4"/>
      <c r="E93" s="4"/>
      <c r="F93" s="4"/>
      <c r="G93" s="4"/>
      <c r="H93" s="4"/>
      <c r="I93" s="4"/>
      <c r="J93" s="4"/>
      <c r="K93" s="4"/>
      <c r="L93" s="4"/>
      <c r="M93" s="4"/>
      <c r="N93" s="4"/>
      <c r="O93" s="4"/>
      <c r="P93" s="4"/>
      <c r="Q93" s="4"/>
      <c r="R93" s="4"/>
      <c r="S93" s="4"/>
      <c r="T93" s="5"/>
      <c r="U93" s="5"/>
      <c r="V93" s="5"/>
    </row>
    <row r="94" spans="1:22" x14ac:dyDescent="0.2">
      <c r="A94" s="6"/>
      <c r="B94" s="4"/>
      <c r="C94" s="4"/>
      <c r="D94" s="4"/>
      <c r="E94" s="4"/>
      <c r="F94" s="4"/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5"/>
      <c r="U94" s="5"/>
      <c r="V94" s="5"/>
    </row>
    <row r="95" spans="1:22" x14ac:dyDescent="0.2">
      <c r="A95" s="6"/>
      <c r="B95" s="4"/>
      <c r="C95" s="4"/>
      <c r="D95" s="4"/>
      <c r="E95" s="4"/>
      <c r="F95" s="4"/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5"/>
      <c r="U95" s="5"/>
      <c r="V95" s="5"/>
    </row>
    <row r="96" spans="1:22" x14ac:dyDescent="0.2">
      <c r="A96" s="6"/>
      <c r="B96" s="4"/>
      <c r="C96" s="4"/>
      <c r="D96" s="4"/>
      <c r="E96" s="4"/>
      <c r="F96" s="4"/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5"/>
      <c r="U96" s="5"/>
      <c r="V96" s="5"/>
    </row>
    <row r="97" spans="1:22" x14ac:dyDescent="0.2">
      <c r="A97" s="6"/>
      <c r="B97" s="4"/>
      <c r="C97" s="4"/>
      <c r="D97" s="4"/>
      <c r="E97" s="4"/>
      <c r="F97" s="4"/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5"/>
      <c r="U97" s="5"/>
      <c r="V97" s="5"/>
    </row>
    <row r="98" spans="1:22" x14ac:dyDescent="0.2">
      <c r="A98" s="6"/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5"/>
      <c r="U98" s="5"/>
      <c r="V98" s="5"/>
    </row>
    <row r="99" spans="1:22" x14ac:dyDescent="0.2">
      <c r="A99" s="6"/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5"/>
      <c r="U99" s="5"/>
      <c r="V99" s="5"/>
    </row>
    <row r="100" spans="1:22" x14ac:dyDescent="0.2">
      <c r="A100" s="6"/>
      <c r="B100" s="4"/>
      <c r="C100" s="4"/>
      <c r="D100" s="4"/>
      <c r="E100" s="4"/>
      <c r="F100" s="4"/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5"/>
      <c r="U100" s="5"/>
      <c r="V100" s="5"/>
    </row>
    <row r="101" spans="1:22" x14ac:dyDescent="0.2">
      <c r="A101" s="6"/>
      <c r="B101" s="4"/>
      <c r="C101" s="4"/>
      <c r="D101" s="4"/>
      <c r="E101" s="4"/>
      <c r="F101" s="4"/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5"/>
      <c r="U101" s="5"/>
      <c r="V101" s="5"/>
    </row>
    <row r="102" spans="1:22" x14ac:dyDescent="0.2">
      <c r="A102" s="2"/>
      <c r="B102" s="4"/>
      <c r="C102" s="4"/>
      <c r="D102" s="4"/>
      <c r="E102" s="4"/>
      <c r="F102" s="4"/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5"/>
      <c r="U102" s="5"/>
      <c r="V102" s="5"/>
    </row>
    <row r="103" spans="1:22" x14ac:dyDescent="0.2">
      <c r="A103" s="2"/>
      <c r="B103" s="4"/>
      <c r="C103" s="4"/>
      <c r="D103" s="4"/>
      <c r="E103" s="4"/>
      <c r="F103" s="4"/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5"/>
      <c r="U103" s="5"/>
      <c r="V103" s="5"/>
    </row>
    <row r="104" spans="1:22" x14ac:dyDescent="0.2">
      <c r="A104" s="6"/>
      <c r="B104" s="4"/>
      <c r="C104" s="4"/>
      <c r="D104" s="4"/>
      <c r="E104" s="4"/>
      <c r="F104" s="4"/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5"/>
      <c r="U104" s="5"/>
      <c r="V104" s="5"/>
    </row>
    <row r="105" spans="1:22" x14ac:dyDescent="0.2">
      <c r="A105" s="6"/>
      <c r="B105" s="4"/>
      <c r="C105" s="4"/>
      <c r="D105" s="4"/>
      <c r="E105" s="4"/>
      <c r="F105" s="4"/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5"/>
      <c r="U105" s="5"/>
      <c r="V105" s="5"/>
    </row>
    <row r="106" spans="1:22" x14ac:dyDescent="0.2">
      <c r="A106" s="6"/>
      <c r="B106" s="4"/>
      <c r="C106" s="4"/>
      <c r="D106" s="4"/>
      <c r="E106" s="4"/>
      <c r="F106" s="4"/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5"/>
      <c r="U106" s="5"/>
      <c r="V106" s="5"/>
    </row>
    <row r="107" spans="1:22" x14ac:dyDescent="0.2">
      <c r="A107" s="6"/>
      <c r="B107" s="4"/>
      <c r="C107" s="4"/>
      <c r="D107" s="4"/>
      <c r="E107" s="4"/>
      <c r="F107" s="4"/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5"/>
      <c r="U107" s="5"/>
      <c r="V107" s="5"/>
    </row>
    <row r="108" spans="1:22" x14ac:dyDescent="0.2">
      <c r="A108" s="6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5"/>
      <c r="U108" s="5"/>
      <c r="V108" s="5"/>
    </row>
    <row r="109" spans="1:22" x14ac:dyDescent="0.2">
      <c r="A109" s="6"/>
      <c r="B109" s="4"/>
      <c r="C109" s="4"/>
      <c r="D109" s="4"/>
      <c r="E109" s="4"/>
      <c r="F109" s="4"/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5"/>
      <c r="U109" s="5"/>
      <c r="V109" s="5"/>
    </row>
    <row r="110" spans="1:22" x14ac:dyDescent="0.2">
      <c r="A110" s="6"/>
      <c r="B110" s="4"/>
      <c r="C110" s="4"/>
      <c r="D110" s="4"/>
      <c r="E110" s="4"/>
      <c r="F110" s="4"/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5"/>
      <c r="U110" s="5"/>
      <c r="V110" s="5"/>
    </row>
    <row r="111" spans="1:22" x14ac:dyDescent="0.2">
      <c r="A111" s="6"/>
      <c r="B111" s="4"/>
      <c r="C111" s="4"/>
      <c r="D111" s="4"/>
      <c r="E111" s="4"/>
      <c r="F111" s="4"/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5"/>
      <c r="U111" s="5"/>
      <c r="V111" s="5"/>
    </row>
    <row r="112" spans="1:22" x14ac:dyDescent="0.2">
      <c r="A112" s="6"/>
      <c r="B112" s="4"/>
      <c r="C112" s="4"/>
      <c r="D112" s="4"/>
      <c r="E112" s="4"/>
      <c r="F112" s="4"/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5"/>
      <c r="U112" s="5"/>
      <c r="V112" s="5"/>
    </row>
    <row r="113" spans="1:22" x14ac:dyDescent="0.2">
      <c r="A113" s="6"/>
      <c r="B113" s="4"/>
      <c r="C113" s="4"/>
      <c r="D113" s="4"/>
      <c r="E113" s="4"/>
      <c r="F113" s="4"/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5"/>
      <c r="U113" s="5"/>
      <c r="V113" s="5"/>
    </row>
    <row r="114" spans="1:22" x14ac:dyDescent="0.2">
      <c r="A114" s="6"/>
      <c r="B114" s="4"/>
      <c r="C114" s="4"/>
      <c r="D114" s="4"/>
      <c r="E114" s="4"/>
      <c r="F114" s="4"/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5"/>
      <c r="U114" s="5"/>
      <c r="V114" s="5"/>
    </row>
    <row r="115" spans="1:22" x14ac:dyDescent="0.2">
      <c r="A115" s="6"/>
      <c r="B115" s="4"/>
      <c r="C115" s="4"/>
      <c r="D115" s="4"/>
      <c r="E115" s="4"/>
      <c r="F115" s="4"/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5"/>
      <c r="U115" s="5"/>
      <c r="V115" s="5"/>
    </row>
    <row r="116" spans="1:22" x14ac:dyDescent="0.2">
      <c r="A116" s="6"/>
      <c r="B116" s="4"/>
      <c r="C116" s="4"/>
      <c r="D116" s="4"/>
      <c r="E116" s="4"/>
      <c r="F116" s="4"/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5"/>
      <c r="U116" s="5"/>
      <c r="V116" s="5"/>
    </row>
    <row r="117" spans="1:22" x14ac:dyDescent="0.2">
      <c r="A117" s="2"/>
      <c r="B117" s="4"/>
      <c r="C117" s="4"/>
      <c r="D117" s="4"/>
      <c r="E117" s="4"/>
      <c r="F117" s="4"/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5"/>
      <c r="U117" s="5"/>
      <c r="V117" s="5"/>
    </row>
    <row r="118" spans="1:22" x14ac:dyDescent="0.2">
      <c r="A118" s="2"/>
      <c r="B118" s="4"/>
      <c r="C118" s="4"/>
      <c r="D118" s="4"/>
      <c r="E118" s="4"/>
      <c r="F118" s="4"/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5"/>
      <c r="U118" s="5"/>
      <c r="V118" s="5"/>
    </row>
    <row r="119" spans="1:22" x14ac:dyDescent="0.2">
      <c r="A119" s="2"/>
      <c r="B119" s="4"/>
      <c r="C119" s="4"/>
      <c r="D119" s="4"/>
      <c r="E119" s="4"/>
      <c r="F119" s="4"/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5"/>
      <c r="U119" s="5"/>
      <c r="V119" s="5"/>
    </row>
    <row r="120" spans="1:22" x14ac:dyDescent="0.2">
      <c r="A120" s="2"/>
      <c r="B120" s="4"/>
      <c r="C120" s="4"/>
      <c r="D120" s="4"/>
      <c r="E120" s="4"/>
      <c r="F120" s="4"/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5"/>
      <c r="U120" s="5"/>
      <c r="V120" s="5"/>
    </row>
    <row r="121" spans="1:22" x14ac:dyDescent="0.2">
      <c r="A121" s="2"/>
      <c r="B121" s="4"/>
      <c r="C121" s="4"/>
      <c r="D121" s="4"/>
      <c r="E121" s="4"/>
      <c r="F121" s="4"/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5"/>
      <c r="U121" s="5"/>
      <c r="V121" s="5"/>
    </row>
    <row r="122" spans="1:22" x14ac:dyDescent="0.2">
      <c r="A122" s="2"/>
      <c r="B122" s="4"/>
      <c r="C122" s="4"/>
      <c r="D122" s="4"/>
      <c r="E122" s="4"/>
      <c r="F122" s="4"/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5"/>
      <c r="U122" s="5"/>
      <c r="V122" s="5"/>
    </row>
    <row r="123" spans="1:22" x14ac:dyDescent="0.2">
      <c r="A123" s="2"/>
      <c r="B123" s="4"/>
      <c r="C123" s="4"/>
      <c r="D123" s="4"/>
      <c r="E123" s="4"/>
      <c r="F123" s="4"/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5"/>
      <c r="U123" s="5"/>
      <c r="V123" s="5"/>
    </row>
    <row r="124" spans="1:22" x14ac:dyDescent="0.2">
      <c r="A124" s="2"/>
      <c r="B124" s="4"/>
      <c r="C124" s="4"/>
      <c r="D124" s="4"/>
      <c r="E124" s="4"/>
      <c r="F124" s="4"/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5"/>
      <c r="U124" s="5"/>
      <c r="V124" s="5"/>
    </row>
    <row r="125" spans="1:22" x14ac:dyDescent="0.2">
      <c r="A125" s="2"/>
      <c r="B125" s="4"/>
      <c r="C125" s="4"/>
      <c r="D125" s="4"/>
      <c r="E125" s="4"/>
      <c r="F125" s="4"/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5"/>
      <c r="U125" s="5"/>
      <c r="V125" s="5"/>
    </row>
    <row r="126" spans="1:22" x14ac:dyDescent="0.2">
      <c r="A126" s="2"/>
      <c r="B126" s="4"/>
      <c r="C126" s="4"/>
      <c r="D126" s="4"/>
      <c r="E126" s="4"/>
      <c r="F126" s="4"/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5"/>
      <c r="U126" s="5"/>
      <c r="V126" s="5"/>
    </row>
    <row r="127" spans="1:22" x14ac:dyDescent="0.2">
      <c r="A127" s="2"/>
      <c r="B127" s="4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5"/>
      <c r="U127" s="5"/>
      <c r="V127" s="5"/>
    </row>
    <row r="128" spans="1:22" x14ac:dyDescent="0.2">
      <c r="A128" s="2"/>
      <c r="B128" s="4"/>
      <c r="C128" s="4"/>
      <c r="D128" s="4"/>
      <c r="E128" s="4"/>
      <c r="F128" s="4"/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5"/>
      <c r="U128" s="5"/>
      <c r="V128" s="5"/>
    </row>
    <row r="129" spans="1:22" x14ac:dyDescent="0.2">
      <c r="A129" s="2"/>
      <c r="B129" s="4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5"/>
      <c r="U129" s="5"/>
      <c r="V129" s="5"/>
    </row>
    <row r="130" spans="1:22" x14ac:dyDescent="0.2">
      <c r="A130" s="2"/>
      <c r="B130" s="4"/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5"/>
      <c r="U130" s="5"/>
      <c r="V130" s="5"/>
    </row>
    <row r="131" spans="1:22" x14ac:dyDescent="0.2">
      <c r="A131" s="2"/>
      <c r="B131" s="4"/>
      <c r="C131" s="4"/>
      <c r="D131" s="4"/>
      <c r="E131" s="4"/>
      <c r="F131" s="4"/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5"/>
      <c r="U131" s="5"/>
      <c r="V131" s="5"/>
    </row>
    <row r="132" spans="1:22" x14ac:dyDescent="0.2">
      <c r="A132" s="2"/>
      <c r="B132" s="4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5"/>
      <c r="U132" s="5"/>
      <c r="V132" s="5"/>
    </row>
    <row r="133" spans="1:22" x14ac:dyDescent="0.2">
      <c r="A133" s="2"/>
      <c r="B133" s="4"/>
      <c r="C133" s="4"/>
      <c r="D133" s="4"/>
      <c r="E133" s="4"/>
      <c r="F133" s="4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5"/>
    </row>
    <row r="134" spans="1:22" x14ac:dyDescent="0.2">
      <c r="A134" s="2"/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8"/>
    </row>
    <row r="135" spans="1:22" x14ac:dyDescent="0.2">
      <c r="A135" s="2"/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8"/>
    </row>
    <row r="136" spans="1:22" x14ac:dyDescent="0.2">
      <c r="A136" s="2"/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8"/>
    </row>
    <row r="137" spans="1:22" x14ac:dyDescent="0.2">
      <c r="A137" s="6"/>
      <c r="B137" s="4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5"/>
      <c r="U137" s="5"/>
      <c r="V137" s="8"/>
    </row>
    <row r="138" spans="1:22" x14ac:dyDescent="0.2">
      <c r="A138" s="6"/>
      <c r="B138" s="4"/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5"/>
      <c r="U138" s="5"/>
      <c r="V138" s="8"/>
    </row>
    <row r="139" spans="1:22" x14ac:dyDescent="0.2">
      <c r="A139" s="6"/>
      <c r="B139" s="4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5"/>
      <c r="U139" s="5"/>
      <c r="V139" s="8"/>
    </row>
    <row r="140" spans="1:22" x14ac:dyDescent="0.2">
      <c r="A140" s="6"/>
      <c r="B140" s="4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5"/>
      <c r="U140" s="5"/>
      <c r="V140" s="8"/>
    </row>
    <row r="141" spans="1:22" x14ac:dyDescent="0.2">
      <c r="A141" s="6"/>
      <c r="B141" s="4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5"/>
      <c r="U141" s="5"/>
      <c r="V141" s="8"/>
    </row>
    <row r="142" spans="1:22" x14ac:dyDescent="0.2">
      <c r="A142" s="2"/>
      <c r="B142" s="4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5"/>
      <c r="U142" s="5"/>
      <c r="V142" s="8"/>
    </row>
    <row r="143" spans="1:22" x14ac:dyDescent="0.2">
      <c r="A143" s="2"/>
      <c r="B143" s="4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5"/>
      <c r="U143" s="5"/>
      <c r="V143" s="8"/>
    </row>
    <row r="144" spans="1:22" x14ac:dyDescent="0.2">
      <c r="A144" s="2"/>
      <c r="B144" s="4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5"/>
      <c r="U144" s="5"/>
      <c r="V144" s="8"/>
    </row>
    <row r="145" spans="1:22" x14ac:dyDescent="0.2">
      <c r="A145" s="2"/>
      <c r="B145" s="4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5"/>
      <c r="U145" s="5"/>
      <c r="V145" s="8"/>
    </row>
    <row r="146" spans="1:22" x14ac:dyDescent="0.2">
      <c r="A146" s="2"/>
      <c r="B146" s="4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5"/>
      <c r="U146" s="5"/>
      <c r="V146" s="8"/>
    </row>
    <row r="172" spans="1:3" x14ac:dyDescent="0.2">
      <c r="A172" t="e" cm="1">
        <f t="array" aca="1" ref="A172" ca="1">INDIRECT("'" &amp; E1 &amp; "'!$A$2:$A$66")</f>
        <v>#REF!</v>
      </c>
      <c r="B172" t="e" cm="1">
        <f t="array" aca="1" ref="B172" ca="1">INDIRECT("'" &amp; E1 &amp; "'!$B$2:$B$66")</f>
        <v>#REF!</v>
      </c>
      <c r="C172" t="e" cm="1">
        <f t="array" aca="1" ref="C172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192D37-8FB0-BF40-8848-A27456729101}">
  <sheetPr codeName="Sheet70"/>
  <dimension ref="A1:V172"/>
  <sheetViews>
    <sheetView workbookViewId="0">
      <pane ySplit="2" topLeftCell="A3" activePane="bottomLeft" state="frozen"/>
      <selection activeCell="N24" sqref="N24"/>
      <selection pane="bottomLeft" activeCell="N24" sqref="N24"/>
    </sheetView>
  </sheetViews>
  <sheetFormatPr baseColWidth="10" defaultRowHeight="16" x14ac:dyDescent="0.2"/>
  <cols>
    <col min="1" max="1" width="21.1640625" customWidth="1"/>
    <col min="2" max="2" width="13.83203125" customWidth="1"/>
    <col min="3" max="3" width="13" customWidth="1"/>
    <col min="4" max="4" width="13.83203125" customWidth="1"/>
    <col min="5" max="5" width="15.6640625" customWidth="1"/>
    <col min="6" max="6" width="21.5" customWidth="1"/>
    <col min="10" max="10" width="18.33203125" customWidth="1"/>
    <col min="11" max="11" width="16.6640625" customWidth="1"/>
    <col min="18" max="18" width="13" customWidth="1"/>
    <col min="19" max="19" width="13.5" customWidth="1"/>
  </cols>
  <sheetData>
    <row r="1" spans="1:22" x14ac:dyDescent="0.2">
      <c r="B1" s="72" t="s">
        <v>5</v>
      </c>
      <c r="C1" s="72"/>
      <c r="D1" s="72"/>
      <c r="E1" s="72"/>
      <c r="F1" s="72"/>
      <c r="G1" s="73" t="s">
        <v>6</v>
      </c>
      <c r="H1" s="73"/>
      <c r="I1" s="73"/>
      <c r="J1" s="73"/>
      <c r="K1" s="73"/>
      <c r="L1" s="74" t="s">
        <v>15</v>
      </c>
      <c r="M1" s="74"/>
      <c r="N1" s="74"/>
      <c r="O1" s="74"/>
      <c r="P1" s="74"/>
      <c r="Q1" s="74"/>
      <c r="R1" s="74"/>
      <c r="S1" s="74"/>
      <c r="T1" s="74"/>
      <c r="U1" s="74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235</v>
      </c>
      <c r="O2" s="1" t="s">
        <v>236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257</v>
      </c>
      <c r="U2" s="1" t="s">
        <v>258</v>
      </c>
      <c r="V2" s="1" t="s">
        <v>237</v>
      </c>
    </row>
    <row r="3" spans="1:22" x14ac:dyDescent="0.2">
      <c r="A3" s="16" t="s">
        <v>294</v>
      </c>
      <c r="B3" s="4">
        <v>102200</v>
      </c>
      <c r="C3" s="4">
        <v>51200</v>
      </c>
      <c r="D3" s="4">
        <v>51000</v>
      </c>
      <c r="E3" s="4">
        <v>4636040000</v>
      </c>
      <c r="F3" s="4">
        <f t="shared" ref="F3:F79" si="0">E3+F4</f>
        <v>21768590000</v>
      </c>
      <c r="K3" s="4">
        <f t="shared" ref="K3:K25" si="1">K4+J3</f>
        <v>8287380000</v>
      </c>
      <c r="L3" s="4">
        <v>370</v>
      </c>
      <c r="M3" s="4">
        <v>286</v>
      </c>
      <c r="N3" s="4">
        <v>33</v>
      </c>
      <c r="O3" s="4">
        <v>41</v>
      </c>
      <c r="P3" s="4">
        <v>207900</v>
      </c>
      <c r="Q3" s="4">
        <v>173900</v>
      </c>
      <c r="R3" s="5">
        <v>1.66E-2</v>
      </c>
      <c r="S3" s="4">
        <v>704000</v>
      </c>
      <c r="T3" s="4">
        <f t="shared" ref="T3:T70" si="2">AVERAGE(S4,S13)</f>
        <v>347915</v>
      </c>
      <c r="U3" s="4">
        <f t="shared" ref="U3:U72" si="3">MIN(S4:S8)</f>
        <v>141846</v>
      </c>
      <c r="V3" s="5">
        <v>3.32E-2</v>
      </c>
    </row>
    <row r="4" spans="1:22" x14ac:dyDescent="0.2">
      <c r="A4" s="16" t="s">
        <v>293</v>
      </c>
      <c r="B4" s="4">
        <v>61500</v>
      </c>
      <c r="C4" s="4">
        <v>6300</v>
      </c>
      <c r="D4" s="4">
        <v>55200</v>
      </c>
      <c r="E4" s="4">
        <v>4958960000</v>
      </c>
      <c r="F4" s="4">
        <f t="shared" si="0"/>
        <v>17132550000</v>
      </c>
      <c r="G4" s="4">
        <v>0</v>
      </c>
      <c r="H4" s="4">
        <v>0</v>
      </c>
      <c r="I4" s="4">
        <v>0</v>
      </c>
      <c r="J4" s="4">
        <v>-8900000</v>
      </c>
      <c r="K4" s="4">
        <f t="shared" si="1"/>
        <v>8287380000</v>
      </c>
      <c r="L4" s="4">
        <v>435</v>
      </c>
      <c r="M4" s="4">
        <v>172</v>
      </c>
      <c r="N4" s="4">
        <v>7</v>
      </c>
      <c r="O4" s="4">
        <v>4</v>
      </c>
      <c r="P4" s="4">
        <v>90600</v>
      </c>
      <c r="Q4" s="4">
        <v>45700</v>
      </c>
      <c r="R4" s="5">
        <v>1.1999999999999999E-3</v>
      </c>
      <c r="S4" s="4">
        <v>491800</v>
      </c>
      <c r="T4" s="4">
        <f t="shared" si="2"/>
        <v>348758.5</v>
      </c>
      <c r="U4" s="4">
        <f t="shared" si="3"/>
        <v>141846</v>
      </c>
      <c r="V4" s="5">
        <v>2.5399999999999999E-2</v>
      </c>
    </row>
    <row r="5" spans="1:22" x14ac:dyDescent="0.2">
      <c r="A5" s="16" t="s">
        <v>292</v>
      </c>
      <c r="B5" s="4">
        <v>1700</v>
      </c>
      <c r="C5" s="4">
        <v>3000</v>
      </c>
      <c r="D5" s="4">
        <v>-1300</v>
      </c>
      <c r="E5" s="4">
        <v>-118440000</v>
      </c>
      <c r="F5" s="4">
        <f t="shared" si="0"/>
        <v>12173590000</v>
      </c>
      <c r="G5" s="4">
        <v>0</v>
      </c>
      <c r="H5" s="4">
        <v>0</v>
      </c>
      <c r="I5" s="4">
        <v>0</v>
      </c>
      <c r="J5" s="4">
        <v>-99660000</v>
      </c>
      <c r="K5" s="4">
        <f t="shared" si="1"/>
        <v>8296280000</v>
      </c>
      <c r="L5" s="4">
        <v>84</v>
      </c>
      <c r="M5" s="4">
        <v>145</v>
      </c>
      <c r="N5" s="4">
        <v>9</v>
      </c>
      <c r="O5" s="4">
        <v>9</v>
      </c>
      <c r="P5" s="4">
        <v>52700</v>
      </c>
      <c r="Q5" s="4">
        <v>62500</v>
      </c>
      <c r="R5" s="5">
        <v>-7.6E-3</v>
      </c>
      <c r="S5" s="4">
        <v>141846</v>
      </c>
      <c r="T5" s="4">
        <f t="shared" si="2"/>
        <v>203708</v>
      </c>
      <c r="U5" s="4">
        <f t="shared" si="3"/>
        <v>151634</v>
      </c>
      <c r="V5" s="5">
        <v>1.32E-2</v>
      </c>
    </row>
    <row r="6" spans="1:22" x14ac:dyDescent="0.2">
      <c r="A6" s="16" t="s">
        <v>291</v>
      </c>
      <c r="B6" s="4">
        <v>54300</v>
      </c>
      <c r="C6" s="4">
        <v>0</v>
      </c>
      <c r="D6" s="4">
        <v>54300</v>
      </c>
      <c r="E6" s="4">
        <v>4880120000</v>
      </c>
      <c r="F6" s="4">
        <f t="shared" si="0"/>
        <v>12292030000</v>
      </c>
      <c r="K6" s="4">
        <f t="shared" si="1"/>
        <v>8395940000</v>
      </c>
      <c r="L6" s="4">
        <v>154</v>
      </c>
      <c r="M6" s="4">
        <v>146</v>
      </c>
      <c r="N6" s="4">
        <v>6</v>
      </c>
      <c r="O6" s="4">
        <v>14</v>
      </c>
      <c r="P6" s="4">
        <v>61300</v>
      </c>
      <c r="Q6" s="4">
        <v>71300</v>
      </c>
      <c r="R6" s="5">
        <v>1.6799999999999999E-2</v>
      </c>
      <c r="S6" s="4">
        <v>151634</v>
      </c>
      <c r="T6" s="4">
        <f t="shared" si="2"/>
        <v>153189.5</v>
      </c>
      <c r="U6" s="4">
        <f t="shared" si="3"/>
        <v>139500</v>
      </c>
      <c r="V6" s="5">
        <v>2.64E-2</v>
      </c>
    </row>
    <row r="7" spans="1:22" x14ac:dyDescent="0.2">
      <c r="A7" s="16" t="s">
        <v>288</v>
      </c>
      <c r="B7" s="4">
        <v>800</v>
      </c>
      <c r="C7" s="4">
        <v>6200</v>
      </c>
      <c r="D7" s="4">
        <v>-5400</v>
      </c>
      <c r="E7" s="4">
        <v>-487440000</v>
      </c>
      <c r="F7" s="4">
        <f t="shared" si="0"/>
        <v>7411910000</v>
      </c>
      <c r="K7" s="4">
        <f t="shared" si="1"/>
        <v>8395940000</v>
      </c>
      <c r="L7" s="4">
        <v>201</v>
      </c>
      <c r="M7" s="4">
        <v>167</v>
      </c>
      <c r="N7" s="4">
        <v>6</v>
      </c>
      <c r="O7" s="4">
        <v>25</v>
      </c>
      <c r="P7" s="4">
        <v>46800</v>
      </c>
      <c r="Q7" s="4">
        <v>103700</v>
      </c>
      <c r="R7" s="5">
        <v>-5.5000000000000005E-3</v>
      </c>
      <c r="S7" s="4">
        <v>164672</v>
      </c>
      <c r="T7" s="4">
        <f t="shared" si="2"/>
        <v>501547</v>
      </c>
      <c r="U7" s="4">
        <f t="shared" si="3"/>
        <v>139500</v>
      </c>
      <c r="V7" s="5">
        <v>2.1899999999999999E-2</v>
      </c>
    </row>
    <row r="8" spans="1:22" x14ac:dyDescent="0.2">
      <c r="A8" s="16" t="s">
        <v>287</v>
      </c>
      <c r="B8" s="4">
        <v>10900</v>
      </c>
      <c r="C8" s="4">
        <v>4000</v>
      </c>
      <c r="D8" s="4">
        <v>6900</v>
      </c>
      <c r="E8" s="4">
        <v>623120000</v>
      </c>
      <c r="F8" s="4">
        <f t="shared" si="0"/>
        <v>7899350000</v>
      </c>
      <c r="G8" s="4">
        <v>0</v>
      </c>
      <c r="H8" s="4">
        <v>0</v>
      </c>
      <c r="I8" s="4">
        <v>0</v>
      </c>
      <c r="J8" s="4">
        <v>-9140000</v>
      </c>
      <c r="K8" s="4">
        <f t="shared" si="1"/>
        <v>8395940000</v>
      </c>
      <c r="L8" s="4">
        <v>156</v>
      </c>
      <c r="M8" s="4">
        <v>324</v>
      </c>
      <c r="N8" s="4">
        <v>11</v>
      </c>
      <c r="O8" s="4">
        <v>23</v>
      </c>
      <c r="P8" s="4">
        <v>69300</v>
      </c>
      <c r="Q8" s="4">
        <v>142700</v>
      </c>
      <c r="R8" s="5">
        <v>-2.7000000000000003E-2</v>
      </c>
      <c r="S8" s="4">
        <v>236043</v>
      </c>
      <c r="T8" s="4">
        <f t="shared" si="2"/>
        <v>203901</v>
      </c>
      <c r="U8" s="4">
        <f t="shared" si="3"/>
        <v>139500</v>
      </c>
      <c r="V8" s="5">
        <v>6.8199999999999997E-2</v>
      </c>
    </row>
    <row r="9" spans="1:22" x14ac:dyDescent="0.2">
      <c r="A9" s="16" t="s">
        <v>286</v>
      </c>
      <c r="B9" s="4">
        <v>55200</v>
      </c>
      <c r="C9" s="4">
        <v>910</v>
      </c>
      <c r="D9" s="4">
        <v>54290</v>
      </c>
      <c r="E9" s="4">
        <v>4958310000</v>
      </c>
      <c r="F9" s="4">
        <f t="shared" si="0"/>
        <v>7276230000</v>
      </c>
      <c r="K9" s="4">
        <f t="shared" si="1"/>
        <v>8405080000</v>
      </c>
      <c r="L9" s="4">
        <v>181</v>
      </c>
      <c r="M9" s="4">
        <v>219</v>
      </c>
      <c r="N9" s="4">
        <v>22</v>
      </c>
      <c r="O9" s="4">
        <v>23</v>
      </c>
      <c r="P9" s="4">
        <v>104500</v>
      </c>
      <c r="Q9" s="4">
        <v>113700</v>
      </c>
      <c r="R9" s="5">
        <v>1.21E-2</v>
      </c>
      <c r="S9" s="4">
        <v>229093</v>
      </c>
      <c r="T9" s="4">
        <f t="shared" si="2"/>
        <v>346920.5</v>
      </c>
      <c r="U9" s="4">
        <f t="shared" si="3"/>
        <v>139500</v>
      </c>
      <c r="V9" s="5">
        <v>2.06E-2</v>
      </c>
    </row>
    <row r="10" spans="1:22" x14ac:dyDescent="0.2">
      <c r="A10" s="16" t="s">
        <v>281</v>
      </c>
      <c r="B10" s="4">
        <v>54000</v>
      </c>
      <c r="C10" s="4">
        <v>106100</v>
      </c>
      <c r="D10" s="4">
        <v>-52100</v>
      </c>
      <c r="E10" s="4">
        <v>-4730660000</v>
      </c>
      <c r="F10" s="4">
        <f t="shared" si="0"/>
        <v>2317920000</v>
      </c>
      <c r="K10" s="4">
        <f t="shared" si="1"/>
        <v>8405080000</v>
      </c>
      <c r="L10" s="4">
        <v>197</v>
      </c>
      <c r="M10" s="4">
        <v>296</v>
      </c>
      <c r="N10" s="4">
        <v>27</v>
      </c>
      <c r="O10" s="4">
        <v>35</v>
      </c>
      <c r="P10" s="4">
        <v>114400</v>
      </c>
      <c r="Q10" s="4">
        <v>175200</v>
      </c>
      <c r="R10" s="5">
        <v>-4.3E-3</v>
      </c>
      <c r="S10" s="4">
        <v>290393</v>
      </c>
      <c r="T10" s="4">
        <f t="shared" si="2"/>
        <v>296933</v>
      </c>
      <c r="U10" s="4">
        <f t="shared" si="3"/>
        <v>139500</v>
      </c>
      <c r="V10" s="5">
        <v>1.2E-2</v>
      </c>
    </row>
    <row r="11" spans="1:22" x14ac:dyDescent="0.2">
      <c r="A11" s="16" t="s">
        <v>273</v>
      </c>
      <c r="B11" s="4">
        <v>13900</v>
      </c>
      <c r="C11" s="4">
        <v>300</v>
      </c>
      <c r="D11" s="4">
        <v>13600</v>
      </c>
      <c r="E11" s="4">
        <v>1251950000</v>
      </c>
      <c r="F11" s="4">
        <f t="shared" si="0"/>
        <v>7048580000</v>
      </c>
      <c r="K11" s="4">
        <f t="shared" si="1"/>
        <v>8405080000</v>
      </c>
      <c r="L11" s="4">
        <v>119</v>
      </c>
      <c r="M11" s="4">
        <v>186</v>
      </c>
      <c r="N11" s="4">
        <v>10</v>
      </c>
      <c r="O11" s="4">
        <v>14</v>
      </c>
      <c r="P11" s="4">
        <v>52100</v>
      </c>
      <c r="Q11" s="4">
        <v>76200</v>
      </c>
      <c r="R11" s="5">
        <v>-8.6E-3</v>
      </c>
      <c r="S11" s="4">
        <v>139500</v>
      </c>
      <c r="T11" s="4">
        <f t="shared" si="2"/>
        <v>389122</v>
      </c>
      <c r="U11" s="4">
        <f t="shared" si="3"/>
        <v>141707</v>
      </c>
      <c r="V11" s="5">
        <v>1.0800000000000001E-2</v>
      </c>
    </row>
    <row r="12" spans="1:22" x14ac:dyDescent="0.2">
      <c r="A12" s="16" t="s">
        <v>272</v>
      </c>
      <c r="B12" s="4">
        <v>101900</v>
      </c>
      <c r="C12" s="4">
        <v>2200</v>
      </c>
      <c r="D12" s="4">
        <v>99700</v>
      </c>
      <c r="E12" s="4">
        <v>9212080000</v>
      </c>
      <c r="F12" s="4">
        <f t="shared" si="0"/>
        <v>5796630000</v>
      </c>
      <c r="K12" s="4">
        <f t="shared" si="1"/>
        <v>8405080000</v>
      </c>
      <c r="L12" s="4">
        <v>203</v>
      </c>
      <c r="M12" s="4">
        <v>173</v>
      </c>
      <c r="N12" s="4">
        <v>27</v>
      </c>
      <c r="O12" s="4">
        <v>24</v>
      </c>
      <c r="P12" s="4">
        <v>138400</v>
      </c>
      <c r="Q12" s="4">
        <v>103900</v>
      </c>
      <c r="R12" s="5">
        <v>9.8999999999999991E-3</v>
      </c>
      <c r="S12" s="4">
        <v>257344</v>
      </c>
      <c r="T12" s="4">
        <f t="shared" si="2"/>
        <v>244908.5</v>
      </c>
      <c r="U12" s="4">
        <f t="shared" si="3"/>
        <v>141707</v>
      </c>
      <c r="V12" s="5">
        <v>1.3999999999999999E-2</v>
      </c>
    </row>
    <row r="13" spans="1:22" x14ac:dyDescent="0.2">
      <c r="A13" s="16" t="s">
        <v>248</v>
      </c>
      <c r="B13" s="4">
        <v>62700</v>
      </c>
      <c r="C13" s="4">
        <v>73500</v>
      </c>
      <c r="D13" s="4">
        <v>-10800</v>
      </c>
      <c r="E13" s="4">
        <v>-982390000</v>
      </c>
      <c r="F13" s="4">
        <f t="shared" si="0"/>
        <v>-3415450000</v>
      </c>
      <c r="K13" s="4">
        <f t="shared" si="1"/>
        <v>8405080000</v>
      </c>
      <c r="L13" s="4">
        <v>158</v>
      </c>
      <c r="M13" s="4">
        <v>212</v>
      </c>
      <c r="N13" s="4">
        <v>26</v>
      </c>
      <c r="O13" s="4">
        <v>18</v>
      </c>
      <c r="P13" s="4">
        <v>91300</v>
      </c>
      <c r="Q13" s="4">
        <v>95800</v>
      </c>
      <c r="R13" s="5">
        <v>7.7000000000000002E-3</v>
      </c>
      <c r="S13" s="4">
        <v>204030</v>
      </c>
      <c r="T13" s="4">
        <f t="shared" si="2"/>
        <v>332822</v>
      </c>
      <c r="U13" s="4">
        <f t="shared" si="3"/>
        <v>141707</v>
      </c>
      <c r="V13" s="5">
        <v>1.09E-2</v>
      </c>
    </row>
    <row r="14" spans="1:22" x14ac:dyDescent="0.2">
      <c r="A14" s="16" t="s">
        <v>240</v>
      </c>
      <c r="B14" s="4">
        <v>50900</v>
      </c>
      <c r="C14" s="4">
        <v>69100</v>
      </c>
      <c r="D14" s="4">
        <v>-18200</v>
      </c>
      <c r="E14" s="4">
        <v>-1684580000</v>
      </c>
      <c r="F14" s="4">
        <f t="shared" si="0"/>
        <v>-2433060000</v>
      </c>
      <c r="K14" s="4">
        <f t="shared" si="1"/>
        <v>8405080000</v>
      </c>
      <c r="L14" s="4">
        <v>484</v>
      </c>
      <c r="M14" s="4">
        <v>523</v>
      </c>
      <c r="N14" s="4">
        <v>57</v>
      </c>
      <c r="O14" s="4">
        <v>42</v>
      </c>
      <c r="P14" s="4">
        <v>247600</v>
      </c>
      <c r="Q14" s="4">
        <v>261300</v>
      </c>
      <c r="R14" s="5">
        <v>-5.4000000000000003E-3</v>
      </c>
      <c r="S14" s="4">
        <v>555671</v>
      </c>
      <c r="T14" s="4">
        <f t="shared" si="2"/>
        <v>171550.5</v>
      </c>
      <c r="U14" s="4">
        <f t="shared" si="3"/>
        <v>141707</v>
      </c>
      <c r="V14" s="5">
        <v>3.61E-2</v>
      </c>
    </row>
    <row r="15" spans="1:22" x14ac:dyDescent="0.2">
      <c r="A15" s="16" t="s">
        <v>239</v>
      </c>
      <c r="B15" s="4">
        <v>5300</v>
      </c>
      <c r="C15" s="4">
        <v>9000</v>
      </c>
      <c r="D15" s="4">
        <v>-3700</v>
      </c>
      <c r="E15" s="4">
        <v>-337680000</v>
      </c>
      <c r="F15" s="4">
        <f t="shared" si="0"/>
        <v>-748480000</v>
      </c>
      <c r="K15" s="4">
        <f t="shared" si="1"/>
        <v>8405080000</v>
      </c>
      <c r="L15" s="4">
        <v>160</v>
      </c>
      <c r="M15" s="4">
        <v>297</v>
      </c>
      <c r="N15" s="4">
        <v>22</v>
      </c>
      <c r="O15" s="4">
        <v>26</v>
      </c>
      <c r="P15" s="4">
        <v>93500</v>
      </c>
      <c r="Q15" s="4">
        <v>150400</v>
      </c>
      <c r="R15" s="5">
        <v>-2.0999999999999999E-3</v>
      </c>
      <c r="S15" s="4">
        <v>255782</v>
      </c>
      <c r="T15" s="4">
        <f t="shared" si="2"/>
        <v>158014</v>
      </c>
      <c r="U15" s="4">
        <f t="shared" si="3"/>
        <v>141707</v>
      </c>
      <c r="V15" s="5">
        <v>1.95E-2</v>
      </c>
    </row>
    <row r="16" spans="1:22" x14ac:dyDescent="0.2">
      <c r="A16" s="16" t="s">
        <v>238</v>
      </c>
      <c r="B16" s="4">
        <v>6600</v>
      </c>
      <c r="C16" s="4">
        <v>1800</v>
      </c>
      <c r="D16" s="4">
        <v>4800</v>
      </c>
      <c r="E16" s="4">
        <v>440680000</v>
      </c>
      <c r="F16" s="4">
        <f t="shared" si="0"/>
        <v>-410800000</v>
      </c>
      <c r="K16" s="4">
        <f t="shared" si="1"/>
        <v>8405080000</v>
      </c>
      <c r="L16" s="4">
        <v>107</v>
      </c>
      <c r="M16" s="4">
        <v>180</v>
      </c>
      <c r="N16" s="4">
        <v>7</v>
      </c>
      <c r="O16" s="4">
        <v>14</v>
      </c>
      <c r="P16" s="4">
        <v>45500</v>
      </c>
      <c r="Q16" s="4">
        <v>82100</v>
      </c>
      <c r="R16" s="5">
        <v>-1E-3</v>
      </c>
      <c r="S16" s="4">
        <v>141707</v>
      </c>
      <c r="T16" s="4">
        <f t="shared" si="2"/>
        <v>531466</v>
      </c>
      <c r="U16" s="4">
        <f t="shared" si="3"/>
        <v>178709</v>
      </c>
      <c r="V16" s="5">
        <v>2.1600000000000001E-2</v>
      </c>
    </row>
    <row r="17" spans="1:21" x14ac:dyDescent="0.2">
      <c r="A17" s="16" t="s">
        <v>234</v>
      </c>
      <c r="B17" s="4">
        <v>145600</v>
      </c>
      <c r="C17" s="4">
        <v>107500</v>
      </c>
      <c r="D17" s="4">
        <v>38100</v>
      </c>
      <c r="E17" s="4">
        <v>3410070000</v>
      </c>
      <c r="F17" s="4">
        <f t="shared" si="0"/>
        <v>-851480000</v>
      </c>
      <c r="G17" s="4">
        <v>135000</v>
      </c>
      <c r="H17" s="4">
        <v>135000</v>
      </c>
      <c r="I17" s="4">
        <v>0</v>
      </c>
      <c r="J17" s="4">
        <v>33840000</v>
      </c>
      <c r="K17" s="4">
        <f t="shared" si="1"/>
        <v>8405080000</v>
      </c>
      <c r="L17" s="4">
        <v>566</v>
      </c>
      <c r="M17" s="4">
        <v>526</v>
      </c>
      <c r="N17" s="4">
        <v>81</v>
      </c>
      <c r="O17" s="4">
        <v>74</v>
      </c>
      <c r="P17" s="4">
        <v>0</v>
      </c>
      <c r="Q17" s="4">
        <v>0</v>
      </c>
      <c r="R17" s="5">
        <v>1.78E-2</v>
      </c>
      <c r="S17" s="4">
        <v>767051</v>
      </c>
      <c r="T17" s="4">
        <f t="shared" si="2"/>
        <v>229162.5</v>
      </c>
      <c r="U17" s="4">
        <f t="shared" si="3"/>
        <v>178709</v>
      </c>
    </row>
    <row r="18" spans="1:21" x14ac:dyDescent="0.2">
      <c r="A18" s="16" t="s">
        <v>233</v>
      </c>
      <c r="B18" s="4">
        <v>7703</v>
      </c>
      <c r="C18" s="4">
        <v>6300</v>
      </c>
      <c r="D18" s="4">
        <v>1403</v>
      </c>
      <c r="E18" s="4">
        <v>127460000</v>
      </c>
      <c r="F18" s="4">
        <f t="shared" si="0"/>
        <v>-4261550000</v>
      </c>
      <c r="G18" s="4">
        <v>41400</v>
      </c>
      <c r="H18" s="4">
        <v>37900</v>
      </c>
      <c r="I18" s="4">
        <v>3500</v>
      </c>
      <c r="J18" s="4">
        <v>319780000</v>
      </c>
      <c r="K18" s="4">
        <f t="shared" si="1"/>
        <v>8371240000</v>
      </c>
      <c r="L18" s="4"/>
      <c r="M18" s="4"/>
      <c r="N18" s="4"/>
      <c r="O18" s="4"/>
      <c r="P18" s="4">
        <v>81600</v>
      </c>
      <c r="Q18" s="4">
        <v>82700</v>
      </c>
      <c r="R18" s="5">
        <v>-6.6E-3</v>
      </c>
      <c r="S18" s="4">
        <v>178709</v>
      </c>
      <c r="T18" s="4">
        <f t="shared" si="2"/>
        <v>341887.5</v>
      </c>
      <c r="U18" s="4">
        <f t="shared" si="3"/>
        <v>109973</v>
      </c>
    </row>
    <row r="19" spans="1:21" x14ac:dyDescent="0.2">
      <c r="A19" s="16" t="s">
        <v>232</v>
      </c>
      <c r="B19" s="4">
        <v>15000</v>
      </c>
      <c r="C19" s="4">
        <v>53000</v>
      </c>
      <c r="D19" s="4">
        <v>-38000</v>
      </c>
      <c r="E19" s="4">
        <v>-3484010000</v>
      </c>
      <c r="F19" s="4">
        <f t="shared" si="0"/>
        <v>-4389010000</v>
      </c>
      <c r="G19" s="4">
        <v>182100</v>
      </c>
      <c r="H19" s="4">
        <v>174400</v>
      </c>
      <c r="I19" s="4">
        <v>7700</v>
      </c>
      <c r="J19" s="4">
        <v>714240000</v>
      </c>
      <c r="K19" s="4">
        <f t="shared" si="1"/>
        <v>8051460000</v>
      </c>
      <c r="L19" s="4"/>
      <c r="M19" s="4"/>
      <c r="N19" s="4"/>
      <c r="O19" s="4"/>
      <c r="P19" s="4">
        <v>207400</v>
      </c>
      <c r="Q19" s="4">
        <v>175700</v>
      </c>
      <c r="R19" s="5">
        <v>-7.6E-3</v>
      </c>
      <c r="S19" s="4">
        <v>403448</v>
      </c>
      <c r="T19" s="4">
        <f t="shared" si="2"/>
        <v>392180</v>
      </c>
      <c r="U19" s="4">
        <f t="shared" si="3"/>
        <v>87319</v>
      </c>
    </row>
    <row r="20" spans="1:21" x14ac:dyDescent="0.2">
      <c r="A20" s="16" t="s">
        <v>231</v>
      </c>
      <c r="B20" s="4">
        <v>5300</v>
      </c>
      <c r="C20" s="4">
        <v>59300</v>
      </c>
      <c r="D20" s="4">
        <v>-54000</v>
      </c>
      <c r="E20" s="4">
        <v>-4935460000</v>
      </c>
      <c r="F20" s="4">
        <f t="shared" si="0"/>
        <v>-905000000</v>
      </c>
      <c r="G20" s="4">
        <v>303200</v>
      </c>
      <c r="H20" s="4">
        <v>301800</v>
      </c>
      <c r="I20" s="4">
        <v>1400</v>
      </c>
      <c r="J20" s="4">
        <v>205310000</v>
      </c>
      <c r="K20" s="4">
        <f t="shared" si="1"/>
        <v>7337220000</v>
      </c>
      <c r="L20" s="4"/>
      <c r="M20" s="4"/>
      <c r="N20" s="4"/>
      <c r="O20" s="4"/>
      <c r="P20" s="4">
        <v>158700</v>
      </c>
      <c r="Q20" s="4">
        <v>265300</v>
      </c>
      <c r="R20" s="5">
        <v>-5.4000000000000003E-3</v>
      </c>
      <c r="S20" s="4">
        <v>454366</v>
      </c>
      <c r="T20" s="4">
        <f t="shared" si="2"/>
        <v>435463.5</v>
      </c>
      <c r="U20" s="4">
        <f t="shared" si="3"/>
        <v>87319</v>
      </c>
    </row>
    <row r="21" spans="1:21" x14ac:dyDescent="0.2">
      <c r="A21" s="16" t="s">
        <v>230</v>
      </c>
      <c r="B21" s="4">
        <v>103700</v>
      </c>
      <c r="C21" s="4">
        <v>9100</v>
      </c>
      <c r="D21" s="4">
        <v>94600</v>
      </c>
      <c r="E21" s="4">
        <v>8601230000</v>
      </c>
      <c r="F21" s="4">
        <f t="shared" si="0"/>
        <v>4030460000</v>
      </c>
      <c r="G21" s="4">
        <v>102000</v>
      </c>
      <c r="H21" s="4">
        <v>100600</v>
      </c>
      <c r="I21" s="4">
        <v>1400</v>
      </c>
      <c r="J21" s="4">
        <v>162860000</v>
      </c>
      <c r="K21" s="4">
        <f t="shared" si="1"/>
        <v>7131910000</v>
      </c>
      <c r="L21" s="4"/>
      <c r="M21" s="4"/>
      <c r="N21" s="4"/>
      <c r="O21" s="4"/>
      <c r="P21" s="4">
        <v>309700</v>
      </c>
      <c r="Q21" s="4">
        <v>148200</v>
      </c>
      <c r="R21" s="5">
        <v>2.9100000000000001E-2</v>
      </c>
      <c r="S21" s="4">
        <v>520900</v>
      </c>
      <c r="T21" s="4">
        <f t="shared" si="2"/>
        <v>251298.5</v>
      </c>
      <c r="U21" s="4">
        <f t="shared" si="3"/>
        <v>87319</v>
      </c>
    </row>
    <row r="22" spans="1:21" x14ac:dyDescent="0.2">
      <c r="A22" s="16" t="s">
        <v>229</v>
      </c>
      <c r="B22" s="4">
        <v>36800</v>
      </c>
      <c r="C22" s="4">
        <v>5000</v>
      </c>
      <c r="D22" s="4">
        <v>31800</v>
      </c>
      <c r="E22" s="4">
        <v>2806000000</v>
      </c>
      <c r="F22" s="4">
        <f t="shared" si="0"/>
        <v>-4570770000</v>
      </c>
      <c r="G22" s="4">
        <v>15700</v>
      </c>
      <c r="H22" s="4">
        <v>19400</v>
      </c>
      <c r="I22" s="4">
        <v>-3700</v>
      </c>
      <c r="J22" s="4">
        <v>-315980000</v>
      </c>
      <c r="K22" s="4">
        <f t="shared" si="1"/>
        <v>6969050000</v>
      </c>
      <c r="L22" s="4"/>
      <c r="M22" s="4"/>
      <c r="N22" s="4"/>
      <c r="O22" s="4"/>
      <c r="P22" s="4">
        <v>160800</v>
      </c>
      <c r="Q22" s="4">
        <v>111900</v>
      </c>
      <c r="R22" s="5">
        <v>0.03</v>
      </c>
      <c r="S22" s="4">
        <v>285787</v>
      </c>
      <c r="T22" s="4">
        <f t="shared" si="2"/>
        <v>184675.5</v>
      </c>
      <c r="U22" s="4">
        <f t="shared" si="3"/>
        <v>87319</v>
      </c>
    </row>
    <row r="23" spans="1:21" x14ac:dyDescent="0.2">
      <c r="A23" s="16" t="s">
        <v>228</v>
      </c>
      <c r="B23" s="4">
        <v>5000</v>
      </c>
      <c r="C23" s="4">
        <v>12000</v>
      </c>
      <c r="D23" s="4">
        <v>-7000</v>
      </c>
      <c r="E23" s="4">
        <v>-603250000</v>
      </c>
      <c r="F23" s="4">
        <f t="shared" si="0"/>
        <v>-7376770000</v>
      </c>
      <c r="K23" s="4">
        <f t="shared" si="1"/>
        <v>7285030000</v>
      </c>
      <c r="L23" s="4"/>
      <c r="M23" s="4"/>
      <c r="N23" s="4"/>
      <c r="O23" s="4"/>
      <c r="P23" s="4">
        <v>43300</v>
      </c>
      <c r="Q23" s="4">
        <v>58500</v>
      </c>
      <c r="R23" s="5">
        <v>-1.1000000000000001E-3</v>
      </c>
      <c r="S23" s="4">
        <v>109973</v>
      </c>
      <c r="T23" s="4">
        <f t="shared" si="2"/>
        <v>275211</v>
      </c>
      <c r="U23" s="4">
        <f t="shared" si="3"/>
        <v>87319</v>
      </c>
    </row>
    <row r="24" spans="1:21" x14ac:dyDescent="0.2">
      <c r="A24" s="16" t="s">
        <v>222</v>
      </c>
      <c r="B24" s="4">
        <v>1700</v>
      </c>
      <c r="C24" s="4">
        <v>14500</v>
      </c>
      <c r="D24" s="4">
        <v>-12800</v>
      </c>
      <c r="E24" s="4">
        <v>-1111680000</v>
      </c>
      <c r="F24" s="4">
        <f t="shared" si="0"/>
        <v>-6773520000</v>
      </c>
      <c r="K24" s="4">
        <f t="shared" si="1"/>
        <v>7285030000</v>
      </c>
      <c r="L24" s="4"/>
      <c r="M24" s="4"/>
      <c r="N24" s="4"/>
      <c r="O24" s="4"/>
      <c r="P24" s="4">
        <v>17600</v>
      </c>
      <c r="Q24" s="4">
        <v>62700</v>
      </c>
      <c r="R24" s="5">
        <v>0</v>
      </c>
      <c r="S24" s="4">
        <v>87319</v>
      </c>
      <c r="T24" s="4">
        <f t="shared" si="2"/>
        <v>289124.5</v>
      </c>
      <c r="U24" s="4">
        <f t="shared" si="3"/>
        <v>174321</v>
      </c>
    </row>
    <row r="25" spans="1:21" x14ac:dyDescent="0.2">
      <c r="A25" s="16" t="s">
        <v>213</v>
      </c>
      <c r="B25" s="4">
        <v>5300</v>
      </c>
      <c r="C25" s="4">
        <v>43600</v>
      </c>
      <c r="D25" s="4">
        <v>-38300</v>
      </c>
      <c r="E25" s="4">
        <v>-3305640000</v>
      </c>
      <c r="F25" s="4">
        <f t="shared" si="0"/>
        <v>-5661840000</v>
      </c>
      <c r="K25" s="4">
        <f t="shared" si="1"/>
        <v>7285030000</v>
      </c>
      <c r="L25" s="4"/>
      <c r="M25" s="4"/>
      <c r="N25" s="4"/>
      <c r="O25" s="4"/>
      <c r="P25" s="4">
        <v>54100</v>
      </c>
      <c r="Q25" s="4">
        <v>112400</v>
      </c>
      <c r="R25" s="5">
        <v>3.4999999999999996E-3</v>
      </c>
      <c r="S25" s="4">
        <v>174321</v>
      </c>
      <c r="T25" s="4">
        <f t="shared" si="2"/>
        <v>358717</v>
      </c>
      <c r="U25" s="4">
        <f t="shared" si="3"/>
        <v>279616</v>
      </c>
    </row>
    <row r="26" spans="1:21" x14ac:dyDescent="0.2">
      <c r="A26" s="16" t="s">
        <v>212</v>
      </c>
      <c r="B26" s="4">
        <v>108500</v>
      </c>
      <c r="C26" s="4">
        <v>45700</v>
      </c>
      <c r="D26" s="4">
        <v>62800</v>
      </c>
      <c r="E26" s="4">
        <v>5436240000</v>
      </c>
      <c r="F26" s="4">
        <f t="shared" si="0"/>
        <v>-2356200000</v>
      </c>
      <c r="K26" s="4">
        <f>K27+J26</f>
        <v>7285030000</v>
      </c>
      <c r="L26" s="4"/>
      <c r="M26" s="4"/>
      <c r="N26" s="4"/>
      <c r="O26" s="4"/>
      <c r="P26" s="4">
        <v>103500</v>
      </c>
      <c r="Q26" s="4">
        <v>173600</v>
      </c>
      <c r="R26" s="5">
        <v>-1.1399999999999999E-2</v>
      </c>
      <c r="S26" s="4">
        <v>295881</v>
      </c>
      <c r="T26" s="4">
        <f t="shared" si="2"/>
        <v>302580</v>
      </c>
      <c r="U26" s="4">
        <f t="shared" si="3"/>
        <v>216810</v>
      </c>
    </row>
    <row r="27" spans="1:21" x14ac:dyDescent="0.2">
      <c r="A27" s="16" t="s">
        <v>211</v>
      </c>
      <c r="B27" s="4">
        <v>1300</v>
      </c>
      <c r="C27" s="4">
        <v>90735</v>
      </c>
      <c r="D27" s="4">
        <v>-89435</v>
      </c>
      <c r="E27" s="4">
        <v>-7897790000</v>
      </c>
      <c r="F27" s="4">
        <f t="shared" si="0"/>
        <v>-7792440000</v>
      </c>
      <c r="K27" s="4">
        <f>J27+K29</f>
        <v>7285030000</v>
      </c>
      <c r="R27" s="5">
        <v>-1.1200000000000002E-2</v>
      </c>
      <c r="S27" s="4">
        <v>279616</v>
      </c>
      <c r="T27" s="4">
        <f t="shared" si="2"/>
        <v>272063.5</v>
      </c>
      <c r="U27" s="4">
        <f t="shared" si="3"/>
        <v>216810</v>
      </c>
    </row>
    <row r="28" spans="1:21" x14ac:dyDescent="0.2">
      <c r="A28" s="16" t="s">
        <v>210</v>
      </c>
      <c r="B28" s="4">
        <v>124200</v>
      </c>
      <c r="C28" s="4">
        <v>133711</v>
      </c>
      <c r="D28" s="4">
        <v>-9511</v>
      </c>
      <c r="E28" s="4">
        <v>-848660000</v>
      </c>
      <c r="F28" s="4">
        <f t="shared" si="0"/>
        <v>105350000</v>
      </c>
      <c r="L28" s="4"/>
      <c r="M28" s="4"/>
      <c r="N28" s="4"/>
      <c r="O28" s="4"/>
      <c r="P28" s="4">
        <v>89800</v>
      </c>
      <c r="Q28" s="4">
        <v>164200</v>
      </c>
      <c r="R28" s="5">
        <v>-8.8999999999999999E-3</v>
      </c>
      <c r="S28" s="4">
        <v>280327</v>
      </c>
      <c r="T28" s="4">
        <f t="shared" si="2"/>
        <v>367130.5</v>
      </c>
      <c r="U28" s="4">
        <f t="shared" si="3"/>
        <v>216810</v>
      </c>
    </row>
    <row r="29" spans="1:21" x14ac:dyDescent="0.2">
      <c r="A29" s="16" t="s">
        <v>209</v>
      </c>
      <c r="B29" s="4">
        <v>8300</v>
      </c>
      <c r="C29" s="4">
        <v>166300</v>
      </c>
      <c r="D29" s="4">
        <v>-158000</v>
      </c>
      <c r="E29" s="4">
        <v>-14272900000</v>
      </c>
      <c r="F29" s="4">
        <f t="shared" si="0"/>
        <v>954010000</v>
      </c>
      <c r="G29" s="4">
        <v>81000</v>
      </c>
      <c r="H29" s="4">
        <v>100</v>
      </c>
      <c r="I29" s="4">
        <v>80900</v>
      </c>
      <c r="J29" s="4">
        <v>7285030000</v>
      </c>
      <c r="K29" s="4">
        <f>J29</f>
        <v>7285030000</v>
      </c>
      <c r="R29" s="5">
        <v>-2.0799999999999999E-2</v>
      </c>
      <c r="S29" s="4">
        <v>329994</v>
      </c>
      <c r="T29" s="4">
        <f t="shared" si="2"/>
        <v>465269</v>
      </c>
      <c r="U29" s="4">
        <f t="shared" si="3"/>
        <v>216810</v>
      </c>
    </row>
    <row r="30" spans="1:21" x14ac:dyDescent="0.2">
      <c r="A30" s="16" t="s">
        <v>208</v>
      </c>
      <c r="B30" s="4">
        <v>19900</v>
      </c>
      <c r="C30" s="4">
        <v>8800</v>
      </c>
      <c r="D30" s="4">
        <v>11100</v>
      </c>
      <c r="E30" s="4">
        <v>1018180000</v>
      </c>
      <c r="F30" s="4">
        <f t="shared" si="0"/>
        <v>15226910000</v>
      </c>
      <c r="R30" s="5">
        <v>1.9E-2</v>
      </c>
      <c r="S30" s="4">
        <v>350027</v>
      </c>
      <c r="T30" s="4">
        <f t="shared" si="2"/>
        <v>200316</v>
      </c>
      <c r="U30" s="4">
        <f t="shared" si="3"/>
        <v>216810</v>
      </c>
    </row>
    <row r="31" spans="1:21" x14ac:dyDescent="0.2">
      <c r="A31" s="16" t="s">
        <v>207</v>
      </c>
      <c r="B31" s="4">
        <v>7200</v>
      </c>
      <c r="C31" s="4">
        <v>84500</v>
      </c>
      <c r="D31" s="4">
        <v>-77300</v>
      </c>
      <c r="E31" s="4">
        <v>-6958510000</v>
      </c>
      <c r="F31" s="4">
        <f t="shared" si="0"/>
        <v>14208730000</v>
      </c>
      <c r="R31" s="5">
        <v>-9.8999999999999991E-3</v>
      </c>
      <c r="S31" s="4">
        <v>216810</v>
      </c>
      <c r="T31" s="4">
        <f t="shared" si="2"/>
        <v>198840.5</v>
      </c>
      <c r="U31" s="4">
        <f t="shared" si="3"/>
        <v>259378</v>
      </c>
    </row>
    <row r="32" spans="1:21" x14ac:dyDescent="0.2">
      <c r="A32" s="16" t="s">
        <v>206</v>
      </c>
      <c r="B32" s="4">
        <v>33300</v>
      </c>
      <c r="C32" s="4">
        <v>67000</v>
      </c>
      <c r="D32" s="4">
        <v>-33700</v>
      </c>
      <c r="E32" s="4">
        <v>-3077770000</v>
      </c>
      <c r="F32" s="4">
        <f t="shared" si="0"/>
        <v>21167240000</v>
      </c>
      <c r="R32" s="5">
        <v>0</v>
      </c>
      <c r="S32" s="4">
        <v>259378</v>
      </c>
      <c r="T32" s="4">
        <f t="shared" si="2"/>
        <v>651651.5</v>
      </c>
      <c r="U32" s="4">
        <f t="shared" si="3"/>
        <v>263800</v>
      </c>
    </row>
    <row r="33" spans="1:21" x14ac:dyDescent="0.2">
      <c r="A33" s="16" t="s">
        <v>205</v>
      </c>
      <c r="B33" s="4">
        <v>73200</v>
      </c>
      <c r="C33" s="4">
        <v>102100</v>
      </c>
      <c r="D33" s="4">
        <v>-28900</v>
      </c>
      <c r="E33" s="4">
        <v>-2587910000</v>
      </c>
      <c r="F33" s="4">
        <f t="shared" si="0"/>
        <v>24245010000</v>
      </c>
      <c r="R33" s="5">
        <v>2.0299999999999999E-2</v>
      </c>
      <c r="S33" s="4">
        <v>463103</v>
      </c>
      <c r="T33" s="4">
        <f t="shared" si="2"/>
        <v>382813</v>
      </c>
      <c r="U33" s="4">
        <f t="shared" si="3"/>
        <v>263800</v>
      </c>
    </row>
    <row r="34" spans="1:21" x14ac:dyDescent="0.2">
      <c r="A34" s="16" t="s">
        <v>204</v>
      </c>
      <c r="B34" s="4">
        <v>9000</v>
      </c>
      <c r="C34" s="4">
        <v>92808</v>
      </c>
      <c r="D34" s="4">
        <v>-83808</v>
      </c>
      <c r="E34" s="4">
        <v>-7462200000</v>
      </c>
      <c r="F34" s="4">
        <f t="shared" si="0"/>
        <v>26832920000</v>
      </c>
      <c r="R34" s="5">
        <v>-0.01</v>
      </c>
      <c r="S34" s="4">
        <v>403928</v>
      </c>
      <c r="T34" s="4">
        <f t="shared" si="2"/>
        <v>398371.5</v>
      </c>
      <c r="U34" s="4">
        <f t="shared" si="3"/>
        <v>263800</v>
      </c>
    </row>
    <row r="35" spans="1:21" x14ac:dyDescent="0.2">
      <c r="A35" s="16" t="s">
        <v>203</v>
      </c>
      <c r="B35" s="4">
        <v>27900</v>
      </c>
      <c r="C35" s="4">
        <v>102000</v>
      </c>
      <c r="D35" s="4">
        <v>-74100</v>
      </c>
      <c r="E35" s="4">
        <v>-6714530000</v>
      </c>
      <c r="F35" s="4">
        <f t="shared" si="0"/>
        <v>34295120000</v>
      </c>
      <c r="R35" s="5">
        <v>-1.43E-2</v>
      </c>
      <c r="S35" s="4">
        <v>421553</v>
      </c>
      <c r="T35" s="4">
        <f t="shared" si="2"/>
        <v>486108.5</v>
      </c>
      <c r="U35" s="4">
        <f t="shared" si="3"/>
        <v>183822</v>
      </c>
    </row>
    <row r="36" spans="1:21" x14ac:dyDescent="0.2">
      <c r="A36" s="16" t="s">
        <v>202</v>
      </c>
      <c r="B36" s="4">
        <v>25200</v>
      </c>
      <c r="C36" s="4">
        <v>150300</v>
      </c>
      <c r="D36" s="4">
        <v>-125100</v>
      </c>
      <c r="E36" s="4">
        <v>-11323190000</v>
      </c>
      <c r="F36" s="4">
        <f t="shared" si="0"/>
        <v>41009650000</v>
      </c>
      <c r="R36" s="5">
        <v>2.3E-3</v>
      </c>
      <c r="S36" s="4">
        <v>325544</v>
      </c>
      <c r="T36" s="4">
        <f t="shared" si="2"/>
        <v>453170</v>
      </c>
      <c r="U36" s="4">
        <f t="shared" si="3"/>
        <v>138303</v>
      </c>
    </row>
    <row r="37" spans="1:21" x14ac:dyDescent="0.2">
      <c r="A37" s="16" t="s">
        <v>201</v>
      </c>
      <c r="B37" s="4">
        <v>17100</v>
      </c>
      <c r="C37" s="4">
        <v>5700</v>
      </c>
      <c r="D37" s="4">
        <v>11400</v>
      </c>
      <c r="E37" s="4">
        <v>1030800000</v>
      </c>
      <c r="F37" s="4">
        <f t="shared" si="0"/>
        <v>52332840000</v>
      </c>
      <c r="R37" s="5">
        <v>-1.41E-2</v>
      </c>
      <c r="S37" s="4">
        <v>263800</v>
      </c>
      <c r="T37" s="4">
        <f t="shared" si="2"/>
        <v>449326.5</v>
      </c>
      <c r="U37" s="4">
        <f t="shared" si="3"/>
        <v>138303</v>
      </c>
    </row>
    <row r="38" spans="1:21" x14ac:dyDescent="0.2">
      <c r="A38" s="16" t="s">
        <v>200</v>
      </c>
      <c r="B38" s="4">
        <v>286300</v>
      </c>
      <c r="C38" s="4">
        <v>18700</v>
      </c>
      <c r="D38" s="4">
        <v>267600</v>
      </c>
      <c r="E38" s="4">
        <v>24475190000</v>
      </c>
      <c r="F38" s="4">
        <f t="shared" si="0"/>
        <v>51302040000</v>
      </c>
      <c r="R38" s="5">
        <v>1.44E-2</v>
      </c>
      <c r="S38" s="4">
        <v>404267</v>
      </c>
      <c r="T38" s="4">
        <f t="shared" si="2"/>
        <v>827228</v>
      </c>
      <c r="U38" s="4">
        <f t="shared" si="3"/>
        <v>138303</v>
      </c>
    </row>
    <row r="39" spans="1:21" x14ac:dyDescent="0.2">
      <c r="A39" s="16" t="s">
        <v>199</v>
      </c>
      <c r="B39" s="4">
        <v>136000</v>
      </c>
      <c r="C39" s="4">
        <v>18700</v>
      </c>
      <c r="D39" s="4">
        <v>117300</v>
      </c>
      <c r="E39" s="4">
        <v>10412990000</v>
      </c>
      <c r="F39" s="4">
        <f t="shared" si="0"/>
        <v>26826850000</v>
      </c>
      <c r="R39" s="5">
        <v>3.5400000000000001E-2</v>
      </c>
      <c r="S39" s="4">
        <v>580511</v>
      </c>
      <c r="T39" s="4">
        <f t="shared" si="2"/>
        <v>180036</v>
      </c>
      <c r="U39" s="4">
        <f t="shared" si="3"/>
        <v>138303</v>
      </c>
    </row>
    <row r="40" spans="1:21" x14ac:dyDescent="0.2">
      <c r="A40" s="16" t="s">
        <v>198</v>
      </c>
      <c r="B40" s="4">
        <v>48900</v>
      </c>
      <c r="C40" s="4">
        <v>4638</v>
      </c>
      <c r="D40" s="4">
        <v>44262</v>
      </c>
      <c r="E40" s="4">
        <v>3819860000</v>
      </c>
      <c r="F40" s="4">
        <f t="shared" si="0"/>
        <v>16413860000</v>
      </c>
      <c r="R40" s="5">
        <v>1.2800000000000001E-2</v>
      </c>
      <c r="S40" s="4">
        <v>183822</v>
      </c>
      <c r="T40" s="4">
        <f t="shared" si="2"/>
        <v>134605.5</v>
      </c>
      <c r="U40" s="4">
        <f t="shared" si="3"/>
        <v>138303</v>
      </c>
    </row>
    <row r="41" spans="1:21" x14ac:dyDescent="0.2">
      <c r="A41" s="16" t="s">
        <v>197</v>
      </c>
      <c r="B41" s="4">
        <v>2700</v>
      </c>
      <c r="C41" s="4">
        <v>4200</v>
      </c>
      <c r="D41" s="4">
        <v>-1500</v>
      </c>
      <c r="E41" s="4">
        <v>-131120000</v>
      </c>
      <c r="F41" s="4">
        <f t="shared" si="0"/>
        <v>12594000000</v>
      </c>
      <c r="R41" s="5">
        <v>-1.7000000000000001E-2</v>
      </c>
      <c r="S41" s="4">
        <v>138303</v>
      </c>
      <c r="T41" s="4">
        <f t="shared" si="2"/>
        <v>453236.5</v>
      </c>
      <c r="U41" s="4">
        <f t="shared" si="3"/>
        <v>361698</v>
      </c>
    </row>
    <row r="42" spans="1:21" x14ac:dyDescent="0.2">
      <c r="A42" s="16" t="s">
        <v>196</v>
      </c>
      <c r="B42" s="4">
        <v>143000</v>
      </c>
      <c r="C42" s="4">
        <v>5700</v>
      </c>
      <c r="D42" s="4">
        <v>137300</v>
      </c>
      <c r="E42" s="4">
        <v>11613490000</v>
      </c>
      <c r="F42" s="4">
        <f t="shared" si="0"/>
        <v>12725120000</v>
      </c>
      <c r="R42" s="5">
        <v>5.2699999999999997E-2</v>
      </c>
      <c r="S42" s="4">
        <v>840200</v>
      </c>
      <c r="T42" s="4">
        <f t="shared" si="2"/>
        <v>289741</v>
      </c>
      <c r="U42" s="4">
        <f t="shared" si="3"/>
        <v>361698</v>
      </c>
    </row>
    <row r="43" spans="1:21" x14ac:dyDescent="0.2">
      <c r="A43" s="16" t="s">
        <v>195</v>
      </c>
      <c r="B43" s="4">
        <v>18010</v>
      </c>
      <c r="C43" s="4">
        <v>5300</v>
      </c>
      <c r="D43" s="4">
        <v>12710</v>
      </c>
      <c r="E43" s="4">
        <v>1111500000</v>
      </c>
      <c r="F43" s="4">
        <f t="shared" si="0"/>
        <v>1111630000</v>
      </c>
      <c r="R43" s="5">
        <v>-5.0999999999999997E-2</v>
      </c>
      <c r="S43" s="4">
        <v>361698</v>
      </c>
      <c r="T43" s="4">
        <f t="shared" si="2"/>
        <v>316349.5</v>
      </c>
      <c r="U43" s="4">
        <f t="shared" si="3"/>
        <v>375190</v>
      </c>
    </row>
    <row r="44" spans="1:21" x14ac:dyDescent="0.2">
      <c r="A44" s="16" t="s">
        <v>194</v>
      </c>
      <c r="B44" s="4">
        <v>118100</v>
      </c>
      <c r="C44" s="4">
        <v>74800</v>
      </c>
      <c r="D44" s="4">
        <v>43300</v>
      </c>
      <c r="E44" s="4">
        <v>3803320000</v>
      </c>
      <c r="F44" s="4">
        <f t="shared" si="0"/>
        <v>130000</v>
      </c>
      <c r="R44" s="5">
        <v>0</v>
      </c>
      <c r="S44" s="4">
        <v>375190</v>
      </c>
      <c r="T44" s="4">
        <f t="shared" si="2"/>
        <v>462260.5</v>
      </c>
      <c r="U44" s="4">
        <f t="shared" si="3"/>
        <v>176250</v>
      </c>
    </row>
    <row r="45" spans="1:21" x14ac:dyDescent="0.2">
      <c r="A45" s="16" t="s">
        <v>193</v>
      </c>
      <c r="B45" s="4">
        <v>103500</v>
      </c>
      <c r="C45" s="4">
        <v>168754</v>
      </c>
      <c r="D45" s="4">
        <v>-65254</v>
      </c>
      <c r="E45" s="4">
        <v>-5549960000</v>
      </c>
      <c r="F45" s="4">
        <f t="shared" si="0"/>
        <v>-3803190000</v>
      </c>
      <c r="R45" s="5">
        <v>3.7699999999999997E-2</v>
      </c>
      <c r="S45" s="4">
        <v>646673</v>
      </c>
      <c r="T45" s="4">
        <f t="shared" si="2"/>
        <v>385939</v>
      </c>
      <c r="U45" s="4">
        <f t="shared" si="3"/>
        <v>130908</v>
      </c>
    </row>
    <row r="46" spans="1:21" x14ac:dyDescent="0.2">
      <c r="A46" s="16" t="s">
        <v>192</v>
      </c>
      <c r="B46" s="4">
        <v>128000</v>
      </c>
      <c r="C46" s="4">
        <v>165086</v>
      </c>
      <c r="D46" s="4">
        <v>-37086</v>
      </c>
      <c r="E46" s="4">
        <v>-3147610000</v>
      </c>
      <c r="F46" s="4">
        <f t="shared" si="0"/>
        <v>1746770000</v>
      </c>
      <c r="R46" s="5">
        <v>-1.6200000000000003E-2</v>
      </c>
      <c r="S46" s="4">
        <v>642540</v>
      </c>
      <c r="T46" s="4">
        <f t="shared" si="2"/>
        <v>312434</v>
      </c>
      <c r="U46" s="4">
        <f t="shared" si="3"/>
        <v>66273</v>
      </c>
    </row>
    <row r="47" spans="1:21" x14ac:dyDescent="0.2">
      <c r="A47" s="16" t="s">
        <v>191</v>
      </c>
      <c r="B47" s="4">
        <v>37100</v>
      </c>
      <c r="C47" s="4">
        <v>74100</v>
      </c>
      <c r="D47" s="4">
        <v>-37000</v>
      </c>
      <c r="E47" s="4">
        <v>-3224660000</v>
      </c>
      <c r="F47" s="4">
        <f t="shared" si="0"/>
        <v>4894380000</v>
      </c>
      <c r="R47" s="5">
        <v>8.199999999999999E-3</v>
      </c>
      <c r="S47" s="4">
        <v>494386</v>
      </c>
      <c r="T47" s="4">
        <f t="shared" si="2"/>
        <v>679170</v>
      </c>
      <c r="U47" s="4">
        <f t="shared" si="3"/>
        <v>66273</v>
      </c>
    </row>
    <row r="48" spans="1:21" x14ac:dyDescent="0.2">
      <c r="A48" s="16" t="s">
        <v>190</v>
      </c>
      <c r="B48" s="4">
        <v>53300</v>
      </c>
      <c r="C48" s="4">
        <v>128000</v>
      </c>
      <c r="D48" s="4">
        <v>-74700</v>
      </c>
      <c r="E48" s="4">
        <v>-6526600000</v>
      </c>
      <c r="F48" s="4">
        <f t="shared" si="0"/>
        <v>8119040000</v>
      </c>
      <c r="R48" s="5">
        <v>7.0099999999999996E-2</v>
      </c>
      <c r="S48" s="4">
        <v>1073945</v>
      </c>
      <c r="T48" s="4">
        <f t="shared" si="2"/>
        <v>147912</v>
      </c>
      <c r="U48" s="4">
        <f t="shared" si="3"/>
        <v>66273</v>
      </c>
    </row>
    <row r="49" spans="1:21" x14ac:dyDescent="0.2">
      <c r="A49" s="16" t="s">
        <v>189</v>
      </c>
      <c r="B49" s="4">
        <v>8800</v>
      </c>
      <c r="C49" s="4">
        <v>800</v>
      </c>
      <c r="D49" s="4">
        <v>8000</v>
      </c>
      <c r="E49" s="4">
        <v>638610000</v>
      </c>
      <c r="F49" s="4">
        <f t="shared" si="0"/>
        <v>14645640000</v>
      </c>
      <c r="R49" s="5">
        <v>6.3E-3</v>
      </c>
      <c r="S49" s="4">
        <v>176250</v>
      </c>
      <c r="T49" s="4">
        <f t="shared" si="2"/>
        <v>162651</v>
      </c>
      <c r="U49" s="4">
        <f t="shared" si="3"/>
        <v>66273</v>
      </c>
    </row>
    <row r="50" spans="1:21" x14ac:dyDescent="0.2">
      <c r="A50" s="16" t="s">
        <v>188</v>
      </c>
      <c r="B50" s="4">
        <v>2600</v>
      </c>
      <c r="C50" s="4">
        <v>2200</v>
      </c>
      <c r="D50" s="4">
        <v>400</v>
      </c>
      <c r="E50" s="4">
        <v>32450000</v>
      </c>
      <c r="F50" s="4">
        <f t="shared" si="0"/>
        <v>14007030000</v>
      </c>
      <c r="R50" s="5">
        <v>7.7000000000000002E-3</v>
      </c>
      <c r="S50" s="4">
        <v>130908</v>
      </c>
      <c r="T50" s="4">
        <f t="shared" si="2"/>
        <v>169554</v>
      </c>
      <c r="U50" s="4">
        <f t="shared" si="3"/>
        <v>66273</v>
      </c>
    </row>
    <row r="51" spans="1:21" x14ac:dyDescent="0.2">
      <c r="A51" s="16" t="s">
        <v>187</v>
      </c>
      <c r="B51" s="4">
        <v>0</v>
      </c>
      <c r="C51" s="4">
        <v>3700</v>
      </c>
      <c r="D51" s="4">
        <v>-3700</v>
      </c>
      <c r="E51" s="4">
        <v>-292850000</v>
      </c>
      <c r="F51" s="4">
        <f t="shared" si="0"/>
        <v>13974580000</v>
      </c>
      <c r="R51" s="5">
        <v>-3.7000000000000002E-3</v>
      </c>
      <c r="S51" s="4">
        <v>66273</v>
      </c>
      <c r="T51" s="4">
        <f t="shared" si="2"/>
        <v>141189</v>
      </c>
      <c r="U51" s="4">
        <f t="shared" si="3"/>
        <v>129338</v>
      </c>
    </row>
    <row r="52" spans="1:21" x14ac:dyDescent="0.2">
      <c r="A52" s="16" t="s">
        <v>186</v>
      </c>
      <c r="B52" s="4">
        <v>47200</v>
      </c>
      <c r="C52" s="4">
        <v>10800</v>
      </c>
      <c r="D52" s="4">
        <v>36400</v>
      </c>
      <c r="E52" s="4">
        <v>2906070000</v>
      </c>
      <c r="F52" s="4">
        <f t="shared" si="0"/>
        <v>14267430000</v>
      </c>
      <c r="R52" s="5">
        <v>-1.7299999999999999E-2</v>
      </c>
      <c r="S52" s="4">
        <v>217784</v>
      </c>
      <c r="T52" s="4">
        <f t="shared" si="2"/>
        <v>198768.5</v>
      </c>
      <c r="U52" s="4">
        <f t="shared" si="3"/>
        <v>129338</v>
      </c>
    </row>
    <row r="53" spans="1:21" x14ac:dyDescent="0.2">
      <c r="A53" s="16" t="s">
        <v>185</v>
      </c>
      <c r="B53" s="4">
        <v>37500</v>
      </c>
      <c r="C53" s="4">
        <v>48100</v>
      </c>
      <c r="D53" s="4">
        <v>-10600</v>
      </c>
      <c r="E53" s="4">
        <v>-869740000</v>
      </c>
      <c r="F53" s="4">
        <f t="shared" si="0"/>
        <v>11361360000</v>
      </c>
      <c r="R53" s="5">
        <v>8.8000000000000005E-3</v>
      </c>
      <c r="S53" s="4">
        <v>257509</v>
      </c>
      <c r="T53" s="4">
        <f t="shared" si="2"/>
        <v>346629</v>
      </c>
      <c r="U53" s="4">
        <f t="shared" si="3"/>
        <v>119574</v>
      </c>
    </row>
    <row r="54" spans="1:21" x14ac:dyDescent="0.2">
      <c r="A54" s="16" t="s">
        <v>184</v>
      </c>
      <c r="B54" s="4">
        <v>26000</v>
      </c>
      <c r="C54" s="4">
        <v>2325</v>
      </c>
      <c r="D54" s="4">
        <v>23675</v>
      </c>
      <c r="E54" s="4">
        <v>1828600000</v>
      </c>
      <c r="F54" s="4">
        <f t="shared" si="0"/>
        <v>12231100000</v>
      </c>
      <c r="R54" s="5">
        <v>3.3700000000000001E-2</v>
      </c>
      <c r="S54" s="4">
        <v>277848</v>
      </c>
      <c r="T54" s="4">
        <f t="shared" si="2"/>
        <v>116753.5</v>
      </c>
      <c r="U54" s="4">
        <f t="shared" si="3"/>
        <v>119574</v>
      </c>
    </row>
    <row r="55" spans="1:21" x14ac:dyDescent="0.2">
      <c r="A55" s="16" t="s">
        <v>183</v>
      </c>
      <c r="B55" s="4">
        <v>30500</v>
      </c>
      <c r="C55" s="4">
        <v>3600</v>
      </c>
      <c r="D55" s="4">
        <v>26900</v>
      </c>
      <c r="E55" s="4">
        <v>2089220000</v>
      </c>
      <c r="F55" s="4">
        <f t="shared" si="0"/>
        <v>10402500000</v>
      </c>
      <c r="R55" s="5">
        <v>-6.4000000000000003E-3</v>
      </c>
      <c r="S55" s="4">
        <v>129338</v>
      </c>
      <c r="T55" s="4">
        <f t="shared" si="2"/>
        <v>226461.5</v>
      </c>
      <c r="U55" s="4">
        <f t="shared" si="3"/>
        <v>119574</v>
      </c>
    </row>
    <row r="56" spans="1:21" x14ac:dyDescent="0.2">
      <c r="A56" s="16" t="s">
        <v>182</v>
      </c>
      <c r="B56" s="4">
        <v>1800</v>
      </c>
      <c r="C56" s="4">
        <v>15300</v>
      </c>
      <c r="D56" s="4">
        <v>-13500</v>
      </c>
      <c r="E56" s="4">
        <v>-1050860000</v>
      </c>
      <c r="F56" s="4">
        <f t="shared" si="0"/>
        <v>8313280000</v>
      </c>
      <c r="R56" s="5">
        <v>3.9000000000000003E-3</v>
      </c>
      <c r="S56" s="4">
        <v>130482</v>
      </c>
      <c r="T56" s="4">
        <f t="shared" si="2"/>
        <v>225438.5</v>
      </c>
      <c r="U56" s="4">
        <f t="shared" si="3"/>
        <v>64594</v>
      </c>
    </row>
    <row r="57" spans="1:21" x14ac:dyDescent="0.2">
      <c r="A57" s="16" t="s">
        <v>181</v>
      </c>
      <c r="B57" s="4">
        <v>48900</v>
      </c>
      <c r="C57" s="4">
        <v>25300</v>
      </c>
      <c r="D57" s="4">
        <v>23600</v>
      </c>
      <c r="E57" s="4">
        <v>1814970000</v>
      </c>
      <c r="F57" s="4">
        <f t="shared" si="0"/>
        <v>9364140000</v>
      </c>
      <c r="R57" s="5">
        <v>3.0600000000000002E-2</v>
      </c>
      <c r="S57" s="4">
        <v>284395</v>
      </c>
      <c r="T57" s="4">
        <f t="shared" si="2"/>
        <v>152937</v>
      </c>
      <c r="U57" s="4">
        <f t="shared" si="3"/>
        <v>64594</v>
      </c>
    </row>
    <row r="58" spans="1:21" x14ac:dyDescent="0.2">
      <c r="A58" s="16" t="s">
        <v>180</v>
      </c>
      <c r="B58" s="4">
        <v>17000</v>
      </c>
      <c r="C58" s="4">
        <v>38800</v>
      </c>
      <c r="D58" s="4">
        <v>-21800</v>
      </c>
      <c r="E58" s="4">
        <v>-1639220000</v>
      </c>
      <c r="F58" s="4">
        <f t="shared" si="0"/>
        <v>7549170000</v>
      </c>
      <c r="R58" s="5">
        <v>2.18E-2</v>
      </c>
      <c r="S58" s="4">
        <v>119574</v>
      </c>
      <c r="T58" s="4">
        <f t="shared" si="2"/>
        <v>201154.5</v>
      </c>
      <c r="U58" s="4">
        <f t="shared" si="3"/>
        <v>64594</v>
      </c>
    </row>
    <row r="59" spans="1:21" x14ac:dyDescent="0.2">
      <c r="A59" s="16" t="s">
        <v>179</v>
      </c>
      <c r="B59" s="4">
        <v>101600</v>
      </c>
      <c r="C59" s="4">
        <v>6941</v>
      </c>
      <c r="D59" s="4">
        <v>94659</v>
      </c>
      <c r="E59" s="4">
        <v>6819020000</v>
      </c>
      <c r="F59" s="4">
        <f t="shared" si="0"/>
        <v>9188390000</v>
      </c>
      <c r="R59" s="5">
        <v>3.5200000000000002E-2</v>
      </c>
      <c r="S59" s="4">
        <v>194394</v>
      </c>
      <c r="T59" s="4">
        <f t="shared" si="2"/>
        <v>403161.5</v>
      </c>
      <c r="U59" s="4">
        <f t="shared" si="3"/>
        <v>64594</v>
      </c>
    </row>
    <row r="60" spans="1:21" x14ac:dyDescent="0.2">
      <c r="A60" s="16" t="s">
        <v>178</v>
      </c>
      <c r="B60" s="4">
        <v>4300</v>
      </c>
      <c r="C60" s="4">
        <v>26000</v>
      </c>
      <c r="D60" s="4">
        <v>-21700</v>
      </c>
      <c r="E60" s="4">
        <v>-1558360000</v>
      </c>
      <c r="F60" s="4">
        <f t="shared" si="0"/>
        <v>2369370000</v>
      </c>
      <c r="R60" s="5">
        <v>-2.06E-2</v>
      </c>
      <c r="S60" s="4">
        <v>272835</v>
      </c>
      <c r="T60" s="4">
        <f t="shared" si="2"/>
        <v>153179.5</v>
      </c>
      <c r="U60" s="4">
        <f t="shared" si="3"/>
        <v>64594</v>
      </c>
    </row>
    <row r="61" spans="1:21" x14ac:dyDescent="0.2">
      <c r="A61" s="16" t="s">
        <v>177</v>
      </c>
      <c r="B61" s="4">
        <v>7200</v>
      </c>
      <c r="C61" s="4">
        <v>9600</v>
      </c>
      <c r="D61" s="4">
        <v>-2400</v>
      </c>
      <c r="E61" s="4">
        <v>-176650000</v>
      </c>
      <c r="F61" s="4">
        <f t="shared" si="0"/>
        <v>3927730000</v>
      </c>
      <c r="R61" s="5">
        <v>-3.2000000000000001E-2</v>
      </c>
      <c r="S61" s="4">
        <v>64594</v>
      </c>
      <c r="T61" s="4">
        <f t="shared" si="2"/>
        <v>163852.5</v>
      </c>
      <c r="U61" s="4">
        <f t="shared" si="3"/>
        <v>104169</v>
      </c>
    </row>
    <row r="62" spans="1:21" x14ac:dyDescent="0.2">
      <c r="A62" s="16" t="s">
        <v>176</v>
      </c>
      <c r="B62" s="4">
        <v>2400</v>
      </c>
      <c r="C62" s="4">
        <v>9700</v>
      </c>
      <c r="D62" s="4">
        <v>-7300</v>
      </c>
      <c r="E62" s="4">
        <v>-540380000</v>
      </c>
      <c r="F62" s="4">
        <f t="shared" si="0"/>
        <v>4104380000</v>
      </c>
      <c r="R62" s="5">
        <v>1.77E-2</v>
      </c>
      <c r="S62" s="4">
        <v>140028</v>
      </c>
      <c r="T62" s="4">
        <f t="shared" si="2"/>
        <v>334792</v>
      </c>
      <c r="U62" s="4">
        <f t="shared" si="3"/>
        <v>104169</v>
      </c>
    </row>
    <row r="63" spans="1:21" x14ac:dyDescent="0.2">
      <c r="A63" s="16" t="s">
        <v>175</v>
      </c>
      <c r="B63" s="4">
        <v>14600</v>
      </c>
      <c r="C63" s="4">
        <v>15600</v>
      </c>
      <c r="D63" s="4">
        <v>-1000</v>
      </c>
      <c r="E63" s="4">
        <v>-77850000</v>
      </c>
      <c r="F63" s="4">
        <f t="shared" si="0"/>
        <v>4644760000</v>
      </c>
      <c r="R63" s="5">
        <v>-2.8900000000000002E-2</v>
      </c>
      <c r="S63" s="4">
        <v>415410</v>
      </c>
      <c r="T63" s="4">
        <f t="shared" si="2"/>
        <v>163614.5</v>
      </c>
      <c r="U63" s="4">
        <f t="shared" si="3"/>
        <v>104169</v>
      </c>
    </row>
    <row r="64" spans="1:21" x14ac:dyDescent="0.2">
      <c r="A64" s="16" t="s">
        <v>174</v>
      </c>
      <c r="B64" s="4">
        <v>12200</v>
      </c>
      <c r="C64" s="4">
        <v>11800</v>
      </c>
      <c r="D64" s="4">
        <v>400</v>
      </c>
      <c r="E64" s="4">
        <v>43810000</v>
      </c>
      <c r="F64" s="4">
        <f t="shared" si="0"/>
        <v>4722610000</v>
      </c>
      <c r="R64" s="5">
        <v>-1.6799999999999999E-2</v>
      </c>
      <c r="S64" s="4">
        <v>104169</v>
      </c>
      <c r="T64" s="4">
        <f t="shared" si="2"/>
        <v>246614.5</v>
      </c>
      <c r="U64" s="4">
        <f t="shared" si="3"/>
        <v>166482</v>
      </c>
    </row>
    <row r="65" spans="1:21" x14ac:dyDescent="0.2">
      <c r="A65" s="16" t="s">
        <v>173</v>
      </c>
      <c r="B65" s="4">
        <v>104500</v>
      </c>
      <c r="C65" s="4">
        <v>38087</v>
      </c>
      <c r="D65" s="4">
        <v>66413</v>
      </c>
      <c r="E65" s="4">
        <v>5040620000</v>
      </c>
      <c r="F65" s="4">
        <f t="shared" si="0"/>
        <v>4678800000</v>
      </c>
      <c r="R65" s="5">
        <v>2.9399999999999999E-2</v>
      </c>
      <c r="S65" s="4">
        <v>322441</v>
      </c>
      <c r="T65" s="4">
        <f t="shared" si="2"/>
        <v>286815</v>
      </c>
      <c r="U65" s="4">
        <f t="shared" si="3"/>
        <v>166482</v>
      </c>
    </row>
    <row r="66" spans="1:21" x14ac:dyDescent="0.2">
      <c r="A66" s="16" t="s">
        <v>172</v>
      </c>
      <c r="B66" s="4">
        <v>3100</v>
      </c>
      <c r="C66" s="4">
        <v>48800</v>
      </c>
      <c r="D66" s="4">
        <v>-45700</v>
      </c>
      <c r="E66" s="4">
        <v>-3434510000</v>
      </c>
      <c r="F66" s="4">
        <f t="shared" si="0"/>
        <v>-361820000</v>
      </c>
      <c r="R66" s="5">
        <v>-1.3100000000000001E-2</v>
      </c>
      <c r="S66" s="4">
        <v>166482</v>
      </c>
      <c r="T66" s="4">
        <f t="shared" si="2"/>
        <v>313525</v>
      </c>
      <c r="U66" s="4">
        <f t="shared" si="3"/>
        <v>186300</v>
      </c>
    </row>
    <row r="67" spans="1:21" x14ac:dyDescent="0.2">
      <c r="A67" s="16" t="s">
        <v>171</v>
      </c>
      <c r="B67" s="4">
        <v>2000</v>
      </c>
      <c r="C67" s="4">
        <v>13500</v>
      </c>
      <c r="D67" s="4">
        <v>-11500</v>
      </c>
      <c r="E67" s="4">
        <v>-862820000</v>
      </c>
      <c r="F67" s="4">
        <f t="shared" si="0"/>
        <v>3072690000</v>
      </c>
      <c r="R67" s="5">
        <v>9.300000000000001E-3</v>
      </c>
      <c r="S67" s="4">
        <v>186300</v>
      </c>
      <c r="T67" s="4">
        <f t="shared" si="2"/>
        <v>207291.5</v>
      </c>
      <c r="U67" s="4">
        <f t="shared" si="3"/>
        <v>187677</v>
      </c>
    </row>
    <row r="68" spans="1:21" x14ac:dyDescent="0.2">
      <c r="A68" s="16" t="s">
        <v>170</v>
      </c>
      <c r="B68" s="4">
        <v>26200</v>
      </c>
      <c r="C68" s="4">
        <v>7800</v>
      </c>
      <c r="D68" s="4">
        <v>18400</v>
      </c>
      <c r="E68" s="4">
        <v>1396610000</v>
      </c>
      <c r="F68" s="4">
        <f t="shared" si="0"/>
        <v>3935510000</v>
      </c>
      <c r="R68" s="5">
        <v>-2.5999999999999999E-3</v>
      </c>
      <c r="S68" s="4">
        <v>207915</v>
      </c>
      <c r="T68" s="4">
        <f t="shared" si="2"/>
        <v>336955</v>
      </c>
      <c r="U68" s="4">
        <f t="shared" si="3"/>
        <v>187677</v>
      </c>
    </row>
    <row r="69" spans="1:21" x14ac:dyDescent="0.2">
      <c r="A69" s="16" t="s">
        <v>169</v>
      </c>
      <c r="B69" s="4">
        <v>21500</v>
      </c>
      <c r="C69" s="4">
        <v>60600</v>
      </c>
      <c r="D69" s="4">
        <v>-39100</v>
      </c>
      <c r="E69" s="4">
        <v>-2971900000</v>
      </c>
      <c r="F69" s="4">
        <f t="shared" si="0"/>
        <v>2538900000</v>
      </c>
      <c r="R69" s="5">
        <v>4.0000000000000001E-3</v>
      </c>
      <c r="S69" s="4">
        <v>533488</v>
      </c>
      <c r="T69" s="4">
        <f t="shared" si="2"/>
        <v>248750</v>
      </c>
      <c r="U69" s="4">
        <f t="shared" si="3"/>
        <v>170788</v>
      </c>
    </row>
    <row r="70" spans="1:21" x14ac:dyDescent="0.2">
      <c r="A70" s="16" t="s">
        <v>168</v>
      </c>
      <c r="B70" s="4">
        <v>52900</v>
      </c>
      <c r="C70" s="4">
        <v>20800</v>
      </c>
      <c r="D70" s="4">
        <v>32100</v>
      </c>
      <c r="E70" s="4">
        <v>2539690000</v>
      </c>
      <c r="F70" s="4">
        <f t="shared" si="0"/>
        <v>5510800000</v>
      </c>
      <c r="R70" s="5">
        <v>-5.5199999999999999E-2</v>
      </c>
      <c r="S70" s="4">
        <v>241765</v>
      </c>
      <c r="T70" s="4">
        <f t="shared" si="2"/>
        <v>300783.5</v>
      </c>
      <c r="U70" s="4">
        <f t="shared" si="3"/>
        <v>170788</v>
      </c>
    </row>
    <row r="71" spans="1:21" x14ac:dyDescent="0.2">
      <c r="A71" s="16" t="s">
        <v>167</v>
      </c>
      <c r="B71" s="4">
        <v>3000</v>
      </c>
      <c r="C71" s="4">
        <v>5200</v>
      </c>
      <c r="D71" s="4">
        <v>-2200</v>
      </c>
      <c r="E71" s="4">
        <v>-177620000</v>
      </c>
      <c r="F71" s="4">
        <f t="shared" si="0"/>
        <v>2971110000</v>
      </c>
      <c r="R71" s="5">
        <v>-1.72E-2</v>
      </c>
      <c r="S71" s="4">
        <v>187677</v>
      </c>
      <c r="T71" s="4">
        <f>AVERAGE(S72,S81)</f>
        <v>272244</v>
      </c>
      <c r="U71" s="4">
        <f t="shared" si="3"/>
        <v>170788</v>
      </c>
    </row>
    <row r="72" spans="1:21" x14ac:dyDescent="0.2">
      <c r="A72" s="16" t="s">
        <v>166</v>
      </c>
      <c r="B72" s="4">
        <v>7200</v>
      </c>
      <c r="C72" s="4">
        <v>1600</v>
      </c>
      <c r="D72" s="4">
        <v>5600</v>
      </c>
      <c r="E72" s="4">
        <v>448410000</v>
      </c>
      <c r="F72" s="4">
        <f t="shared" si="0"/>
        <v>3148730000</v>
      </c>
      <c r="R72" s="5">
        <v>0</v>
      </c>
      <c r="S72" s="4">
        <v>254174</v>
      </c>
      <c r="U72" s="4">
        <f t="shared" si="3"/>
        <v>170788</v>
      </c>
    </row>
    <row r="73" spans="1:21" x14ac:dyDescent="0.2">
      <c r="A73" s="16" t="s">
        <v>165</v>
      </c>
      <c r="B73" s="4">
        <v>2000</v>
      </c>
      <c r="C73" s="4">
        <v>3400</v>
      </c>
      <c r="D73" s="4">
        <v>-1400</v>
      </c>
      <c r="E73" s="4">
        <v>-113610000</v>
      </c>
      <c r="F73" s="4">
        <f t="shared" si="0"/>
        <v>2700320000</v>
      </c>
      <c r="R73" s="5">
        <v>6.3E-3</v>
      </c>
      <c r="S73" s="4">
        <v>223060</v>
      </c>
      <c r="U73" s="4">
        <f t="shared" ref="U73:U75" si="4">MIN(S74:S78)</f>
        <v>140422</v>
      </c>
    </row>
    <row r="74" spans="1:21" x14ac:dyDescent="0.2">
      <c r="A74" s="16" t="s">
        <v>164</v>
      </c>
      <c r="B74" s="4">
        <v>12900</v>
      </c>
      <c r="C74" s="4">
        <v>10600</v>
      </c>
      <c r="D74" s="4">
        <v>2300</v>
      </c>
      <c r="E74" s="4">
        <v>189390000</v>
      </c>
      <c r="F74" s="4">
        <f t="shared" si="0"/>
        <v>2813930000</v>
      </c>
      <c r="R74" s="5">
        <v>6.3E-3</v>
      </c>
      <c r="S74" s="4">
        <v>170788</v>
      </c>
      <c r="U74" s="4">
        <f t="shared" si="4"/>
        <v>140422</v>
      </c>
    </row>
    <row r="75" spans="1:21" x14ac:dyDescent="0.2">
      <c r="A75" s="16" t="s">
        <v>163</v>
      </c>
      <c r="B75" s="4">
        <v>6900</v>
      </c>
      <c r="C75" s="4">
        <v>4400</v>
      </c>
      <c r="D75" s="4">
        <v>2500</v>
      </c>
      <c r="E75" s="4">
        <v>201130000</v>
      </c>
      <c r="F75" s="4">
        <f t="shared" si="0"/>
        <v>2624540000</v>
      </c>
      <c r="R75" s="5">
        <v>7.6E-3</v>
      </c>
      <c r="S75" s="4">
        <v>407148</v>
      </c>
      <c r="U75" s="4">
        <f t="shared" si="4"/>
        <v>140422</v>
      </c>
    </row>
    <row r="76" spans="1:21" x14ac:dyDescent="0.2">
      <c r="A76" s="16" t="s">
        <v>162</v>
      </c>
      <c r="B76" s="4">
        <v>5200</v>
      </c>
      <c r="C76" s="4">
        <v>3600</v>
      </c>
      <c r="D76" s="4">
        <v>1600</v>
      </c>
      <c r="E76" s="4">
        <v>128080000</v>
      </c>
      <c r="F76" s="4">
        <f t="shared" si="0"/>
        <v>2423410000</v>
      </c>
      <c r="R76" s="5">
        <v>1.15E-2</v>
      </c>
      <c r="S76" s="4">
        <v>440750</v>
      </c>
      <c r="U76" s="4">
        <f>MIN(S77:S81)</f>
        <v>140422</v>
      </c>
    </row>
    <row r="77" spans="1:21" x14ac:dyDescent="0.2">
      <c r="A77" s="16" t="s">
        <v>161</v>
      </c>
      <c r="B77" s="4">
        <v>43400</v>
      </c>
      <c r="C77" s="4">
        <v>200</v>
      </c>
      <c r="D77" s="4">
        <v>43200</v>
      </c>
      <c r="E77" s="4">
        <v>3333690000</v>
      </c>
      <c r="F77" s="4">
        <f t="shared" si="0"/>
        <v>2295330000</v>
      </c>
      <c r="R77" s="5">
        <v>1.8200000000000001E-2</v>
      </c>
      <c r="S77" s="4">
        <v>206668</v>
      </c>
    </row>
    <row r="78" spans="1:21" x14ac:dyDescent="0.2">
      <c r="A78" s="16" t="s">
        <v>160</v>
      </c>
      <c r="B78" s="4">
        <v>5400</v>
      </c>
      <c r="C78" s="4">
        <v>4700</v>
      </c>
      <c r="D78" s="4">
        <v>700</v>
      </c>
      <c r="E78" s="4">
        <v>56540000</v>
      </c>
      <c r="F78" s="4">
        <f t="shared" si="0"/>
        <v>-1038360000</v>
      </c>
      <c r="R78" s="5">
        <v>-8.8999999999999999E-3</v>
      </c>
      <c r="S78" s="4">
        <v>140422</v>
      </c>
    </row>
    <row r="79" spans="1:21" x14ac:dyDescent="0.2">
      <c r="A79" s="16" t="s">
        <v>159</v>
      </c>
      <c r="B79" s="4">
        <v>23200</v>
      </c>
      <c r="C79" s="4">
        <v>58400</v>
      </c>
      <c r="D79" s="4">
        <v>-35200</v>
      </c>
      <c r="E79" s="4">
        <v>-2708620000</v>
      </c>
      <c r="F79" s="4">
        <f t="shared" si="0"/>
        <v>-1094900000</v>
      </c>
      <c r="R79" s="5">
        <v>1.44E-2</v>
      </c>
      <c r="S79" s="4">
        <v>255735</v>
      </c>
    </row>
    <row r="80" spans="1:21" x14ac:dyDescent="0.2">
      <c r="A80" s="16" t="s">
        <v>158</v>
      </c>
      <c r="B80" s="4">
        <v>12900</v>
      </c>
      <c r="C80" s="4">
        <v>4400</v>
      </c>
      <c r="D80" s="4">
        <v>8500</v>
      </c>
      <c r="E80" s="4">
        <v>653370000</v>
      </c>
      <c r="F80" s="4">
        <f>E80+F81</f>
        <v>1613720000</v>
      </c>
      <c r="R80" s="5">
        <v>-2.6600000000000002E-2</v>
      </c>
      <c r="S80" s="4">
        <v>413890</v>
      </c>
    </row>
    <row r="81" spans="1:22" x14ac:dyDescent="0.2">
      <c r="A81" s="16" t="s">
        <v>157</v>
      </c>
      <c r="B81" s="4">
        <v>13100</v>
      </c>
      <c r="C81" s="4">
        <v>1000</v>
      </c>
      <c r="D81" s="4">
        <v>12100</v>
      </c>
      <c r="E81" s="4">
        <v>960350000</v>
      </c>
      <c r="F81" s="4">
        <f>E81</f>
        <v>960350000</v>
      </c>
      <c r="R81" s="5">
        <v>1.1599999999999999E-2</v>
      </c>
      <c r="S81" s="4">
        <v>290314</v>
      </c>
    </row>
    <row r="82" spans="1:22" x14ac:dyDescent="0.2">
      <c r="A82" s="2"/>
      <c r="B82" s="4"/>
      <c r="C82" s="4"/>
      <c r="D82" s="4"/>
      <c r="E82" s="4"/>
      <c r="F82" s="4">
        <f>E82</f>
        <v>0</v>
      </c>
      <c r="G82" s="4"/>
      <c r="H82" s="4"/>
      <c r="I82" s="4"/>
      <c r="J82" s="4"/>
      <c r="K82" s="4"/>
      <c r="L82" s="4"/>
      <c r="M82" s="4"/>
      <c r="N82" s="4"/>
      <c r="O82" s="4"/>
      <c r="P82" s="4"/>
      <c r="Q82" s="4"/>
      <c r="R82" s="4"/>
      <c r="S82" s="4"/>
      <c r="T82" s="5"/>
      <c r="U82" s="5"/>
      <c r="V82" s="5"/>
    </row>
    <row r="83" spans="1:22" x14ac:dyDescent="0.2">
      <c r="A83" s="2"/>
      <c r="B83" s="4"/>
      <c r="C83" s="4"/>
      <c r="D83" s="4"/>
      <c r="E83" s="4"/>
      <c r="F83" s="4"/>
      <c r="G83" s="4"/>
      <c r="H83" s="4"/>
      <c r="I83" s="4"/>
      <c r="J83" s="4"/>
      <c r="K83" s="4"/>
      <c r="L83" s="4"/>
      <c r="M83" s="4"/>
      <c r="N83" s="4"/>
      <c r="O83" s="4"/>
      <c r="P83" s="4"/>
      <c r="Q83" s="4"/>
      <c r="R83" s="4"/>
      <c r="S83" s="4"/>
      <c r="T83" s="5"/>
      <c r="U83" s="5"/>
      <c r="V83" s="5"/>
    </row>
    <row r="84" spans="1:22" x14ac:dyDescent="0.2">
      <c r="A84" s="2"/>
      <c r="B84" s="4"/>
      <c r="C84" s="4"/>
      <c r="D84" s="4"/>
      <c r="E84" s="4"/>
      <c r="F84" s="4"/>
      <c r="G84" s="4"/>
      <c r="H84" s="4"/>
      <c r="I84" s="4"/>
      <c r="J84" s="4"/>
      <c r="K84" s="4"/>
      <c r="L84" s="4"/>
      <c r="M84" s="4"/>
      <c r="N84" s="4"/>
      <c r="O84" s="4"/>
      <c r="P84" s="4"/>
      <c r="Q84" s="4"/>
      <c r="R84" s="4"/>
      <c r="S84" s="4"/>
      <c r="T84" s="5"/>
      <c r="U84" s="5"/>
      <c r="V84" s="5"/>
    </row>
    <row r="85" spans="1:22" x14ac:dyDescent="0.2">
      <c r="A85" s="2"/>
      <c r="B85" s="4"/>
      <c r="C85" s="4"/>
      <c r="D85" s="4"/>
      <c r="E85" s="4"/>
      <c r="F85" s="4"/>
      <c r="G85" s="4"/>
      <c r="H85" s="4"/>
      <c r="I85" s="4"/>
      <c r="J85" s="4"/>
      <c r="K85" s="4"/>
      <c r="L85" s="4"/>
      <c r="M85" s="4"/>
      <c r="N85" s="4"/>
      <c r="O85" s="4"/>
      <c r="P85" s="4"/>
      <c r="Q85" s="4"/>
      <c r="R85" s="4"/>
      <c r="S85" s="4"/>
      <c r="T85" s="5"/>
      <c r="U85" s="5"/>
      <c r="V85" s="5"/>
    </row>
    <row r="86" spans="1:22" x14ac:dyDescent="0.2">
      <c r="A86" s="2"/>
      <c r="B86" s="4"/>
      <c r="C86" s="4"/>
      <c r="D86" s="4"/>
      <c r="E86" s="4"/>
      <c r="F86" s="4"/>
      <c r="G86" s="4"/>
      <c r="H86" s="4"/>
      <c r="I86" s="4"/>
      <c r="J86" s="4"/>
      <c r="K86" s="4"/>
      <c r="L86" s="4"/>
      <c r="M86" s="4"/>
      <c r="N86" s="4"/>
      <c r="O86" s="4"/>
      <c r="P86" s="4"/>
      <c r="Q86" s="4"/>
      <c r="R86" s="4"/>
      <c r="S86" s="4"/>
      <c r="T86" s="5"/>
      <c r="U86" s="5"/>
      <c r="V86" s="5"/>
    </row>
    <row r="87" spans="1:22" x14ac:dyDescent="0.2">
      <c r="A87" s="2"/>
      <c r="B87" s="4"/>
      <c r="C87" s="4"/>
      <c r="D87" s="4"/>
      <c r="E87" s="4"/>
      <c r="F87" s="4"/>
      <c r="G87" s="4"/>
      <c r="H87" s="4"/>
      <c r="I87" s="4"/>
      <c r="J87" s="4"/>
      <c r="K87" s="4"/>
      <c r="L87" s="4"/>
      <c r="M87" s="4"/>
      <c r="N87" s="4"/>
      <c r="O87" s="4"/>
      <c r="P87" s="4"/>
      <c r="Q87" s="4"/>
      <c r="R87" s="4"/>
      <c r="S87" s="4"/>
      <c r="T87" s="5"/>
      <c r="U87" s="5"/>
      <c r="V87" s="5"/>
    </row>
    <row r="88" spans="1:22" x14ac:dyDescent="0.2">
      <c r="A88" s="2"/>
      <c r="B88" s="4"/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5"/>
      <c r="U88" s="5"/>
      <c r="V88" s="5"/>
    </row>
    <row r="89" spans="1:22" x14ac:dyDescent="0.2">
      <c r="A89" s="2"/>
      <c r="B89" s="4"/>
      <c r="C89" s="4"/>
      <c r="D89" s="4"/>
      <c r="E89" s="4"/>
      <c r="F89" s="4"/>
      <c r="G89" s="4"/>
      <c r="H89" s="4"/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  <c r="T89" s="5"/>
      <c r="U89" s="5"/>
      <c r="V89" s="5"/>
    </row>
    <row r="90" spans="1:22" x14ac:dyDescent="0.2">
      <c r="A90" s="2"/>
      <c r="B90" s="4"/>
      <c r="C90" s="4"/>
      <c r="D90" s="4"/>
      <c r="E90" s="4"/>
      <c r="F90" s="4"/>
      <c r="G90" s="4"/>
      <c r="H90" s="4"/>
      <c r="I90" s="4"/>
      <c r="J90" s="4"/>
      <c r="K90" s="4"/>
      <c r="L90" s="4"/>
      <c r="M90" s="4"/>
      <c r="N90" s="4"/>
      <c r="O90" s="4"/>
      <c r="P90" s="4"/>
      <c r="Q90" s="4"/>
      <c r="R90" s="4"/>
      <c r="S90" s="4"/>
      <c r="T90" s="5"/>
      <c r="U90" s="5"/>
      <c r="V90" s="5"/>
    </row>
    <row r="91" spans="1:22" x14ac:dyDescent="0.2">
      <c r="A91" s="2"/>
      <c r="B91" s="4"/>
      <c r="C91" s="4"/>
      <c r="D91" s="4"/>
      <c r="E91" s="4"/>
      <c r="F91" s="4"/>
      <c r="G91" s="4"/>
      <c r="H91" s="4"/>
      <c r="I91" s="4"/>
      <c r="J91" s="4"/>
      <c r="K91" s="4"/>
      <c r="L91" s="4"/>
      <c r="M91" s="4"/>
      <c r="N91" s="4"/>
      <c r="O91" s="4"/>
      <c r="P91" s="4"/>
      <c r="Q91" s="4"/>
      <c r="R91" s="4"/>
      <c r="S91" s="4"/>
      <c r="T91" s="5"/>
      <c r="U91" s="5"/>
      <c r="V91" s="5"/>
    </row>
    <row r="92" spans="1:22" x14ac:dyDescent="0.2">
      <c r="A92" s="6"/>
      <c r="B92" s="4"/>
      <c r="C92" s="4"/>
      <c r="D92" s="4"/>
      <c r="E92" s="4"/>
      <c r="F92" s="4"/>
      <c r="G92" s="4"/>
      <c r="H92" s="4"/>
      <c r="I92" s="4"/>
      <c r="J92" s="4"/>
      <c r="K92" s="4"/>
      <c r="L92" s="4"/>
      <c r="M92" s="4"/>
      <c r="N92" s="4"/>
      <c r="O92" s="4"/>
      <c r="P92" s="4"/>
      <c r="Q92" s="4"/>
      <c r="R92" s="4"/>
      <c r="S92" s="4"/>
      <c r="T92" s="5"/>
      <c r="U92" s="5"/>
      <c r="V92" s="5"/>
    </row>
    <row r="93" spans="1:22" x14ac:dyDescent="0.2">
      <c r="A93" s="6"/>
      <c r="B93" s="4"/>
      <c r="C93" s="4"/>
      <c r="D93" s="4"/>
      <c r="E93" s="4"/>
      <c r="F93" s="4"/>
      <c r="G93" s="4"/>
      <c r="H93" s="4"/>
      <c r="I93" s="4"/>
      <c r="J93" s="4"/>
      <c r="K93" s="4"/>
      <c r="L93" s="4"/>
      <c r="M93" s="4"/>
      <c r="N93" s="4"/>
      <c r="O93" s="4"/>
      <c r="P93" s="4"/>
      <c r="Q93" s="4"/>
      <c r="R93" s="4"/>
      <c r="S93" s="4"/>
      <c r="T93" s="5"/>
      <c r="U93" s="5"/>
      <c r="V93" s="5"/>
    </row>
    <row r="94" spans="1:22" x14ac:dyDescent="0.2">
      <c r="A94" s="6"/>
      <c r="B94" s="4"/>
      <c r="C94" s="4"/>
      <c r="D94" s="4"/>
      <c r="E94" s="4"/>
      <c r="F94" s="4"/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5"/>
      <c r="U94" s="5"/>
      <c r="V94" s="5"/>
    </row>
    <row r="95" spans="1:22" x14ac:dyDescent="0.2">
      <c r="A95" s="6"/>
      <c r="B95" s="4"/>
      <c r="C95" s="4"/>
      <c r="D95" s="4"/>
      <c r="E95" s="4"/>
      <c r="F95" s="4"/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5"/>
      <c r="U95" s="5"/>
      <c r="V95" s="5"/>
    </row>
    <row r="96" spans="1:22" x14ac:dyDescent="0.2">
      <c r="A96" s="6"/>
      <c r="B96" s="4"/>
      <c r="C96" s="4"/>
      <c r="D96" s="4"/>
      <c r="E96" s="4"/>
      <c r="F96" s="4"/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5"/>
      <c r="U96" s="5"/>
      <c r="V96" s="5"/>
    </row>
    <row r="97" spans="1:22" x14ac:dyDescent="0.2">
      <c r="A97" s="6"/>
      <c r="B97" s="4"/>
      <c r="C97" s="4"/>
      <c r="D97" s="4"/>
      <c r="E97" s="4"/>
      <c r="F97" s="4"/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5"/>
      <c r="U97" s="5"/>
      <c r="V97" s="5"/>
    </row>
    <row r="98" spans="1:22" x14ac:dyDescent="0.2">
      <c r="A98" s="6"/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5"/>
      <c r="U98" s="5"/>
      <c r="V98" s="5"/>
    </row>
    <row r="99" spans="1:22" x14ac:dyDescent="0.2">
      <c r="A99" s="6"/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5"/>
      <c r="U99" s="5"/>
      <c r="V99" s="5"/>
    </row>
    <row r="100" spans="1:22" x14ac:dyDescent="0.2">
      <c r="A100" s="6"/>
      <c r="B100" s="4"/>
      <c r="C100" s="4"/>
      <c r="D100" s="4"/>
      <c r="E100" s="4"/>
      <c r="F100" s="4"/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5"/>
      <c r="U100" s="5"/>
      <c r="V100" s="5"/>
    </row>
    <row r="101" spans="1:22" x14ac:dyDescent="0.2">
      <c r="A101" s="6"/>
      <c r="B101" s="4"/>
      <c r="C101" s="4"/>
      <c r="D101" s="4"/>
      <c r="E101" s="4"/>
      <c r="F101" s="4"/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5"/>
      <c r="U101" s="5"/>
      <c r="V101" s="5"/>
    </row>
    <row r="102" spans="1:22" x14ac:dyDescent="0.2">
      <c r="A102" s="2"/>
      <c r="B102" s="4"/>
      <c r="C102" s="4"/>
      <c r="D102" s="4"/>
      <c r="E102" s="4"/>
      <c r="F102" s="4"/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5"/>
      <c r="U102" s="5"/>
      <c r="V102" s="5"/>
    </row>
    <row r="103" spans="1:22" x14ac:dyDescent="0.2">
      <c r="A103" s="2"/>
      <c r="B103" s="4"/>
      <c r="C103" s="4"/>
      <c r="D103" s="4"/>
      <c r="E103" s="4"/>
      <c r="F103" s="4"/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5"/>
      <c r="U103" s="5"/>
      <c r="V103" s="5"/>
    </row>
    <row r="104" spans="1:22" x14ac:dyDescent="0.2">
      <c r="A104" s="6"/>
      <c r="B104" s="4"/>
      <c r="C104" s="4"/>
      <c r="D104" s="4"/>
      <c r="E104" s="4"/>
      <c r="F104" s="4"/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5"/>
      <c r="U104" s="5"/>
      <c r="V104" s="5"/>
    </row>
    <row r="105" spans="1:22" x14ac:dyDescent="0.2">
      <c r="A105" s="6"/>
      <c r="B105" s="4"/>
      <c r="C105" s="4"/>
      <c r="D105" s="4"/>
      <c r="E105" s="4"/>
      <c r="F105" s="4"/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5"/>
      <c r="U105" s="5"/>
      <c r="V105" s="5"/>
    </row>
    <row r="106" spans="1:22" x14ac:dyDescent="0.2">
      <c r="A106" s="6"/>
      <c r="B106" s="4"/>
      <c r="C106" s="4"/>
      <c r="D106" s="4"/>
      <c r="E106" s="4"/>
      <c r="F106" s="4"/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5"/>
      <c r="U106" s="5"/>
      <c r="V106" s="5"/>
    </row>
    <row r="107" spans="1:22" x14ac:dyDescent="0.2">
      <c r="A107" s="6"/>
      <c r="B107" s="4"/>
      <c r="C107" s="4"/>
      <c r="D107" s="4"/>
      <c r="E107" s="4"/>
      <c r="F107" s="4"/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5"/>
      <c r="U107" s="5"/>
      <c r="V107" s="5"/>
    </row>
    <row r="108" spans="1:22" x14ac:dyDescent="0.2">
      <c r="A108" s="6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5"/>
      <c r="U108" s="5"/>
      <c r="V108" s="5"/>
    </row>
    <row r="109" spans="1:22" x14ac:dyDescent="0.2">
      <c r="A109" s="6"/>
      <c r="B109" s="4"/>
      <c r="C109" s="4"/>
      <c r="D109" s="4"/>
      <c r="E109" s="4"/>
      <c r="F109" s="4"/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5"/>
      <c r="U109" s="5"/>
      <c r="V109" s="5"/>
    </row>
    <row r="110" spans="1:22" x14ac:dyDescent="0.2">
      <c r="A110" s="6"/>
      <c r="B110" s="4"/>
      <c r="C110" s="4"/>
      <c r="D110" s="4"/>
      <c r="E110" s="4"/>
      <c r="F110" s="4"/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5"/>
      <c r="U110" s="5"/>
      <c r="V110" s="5"/>
    </row>
    <row r="111" spans="1:22" x14ac:dyDescent="0.2">
      <c r="A111" s="6"/>
      <c r="B111" s="4"/>
      <c r="C111" s="4"/>
      <c r="D111" s="4"/>
      <c r="E111" s="4"/>
      <c r="F111" s="4"/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5"/>
      <c r="U111" s="5"/>
      <c r="V111" s="5"/>
    </row>
    <row r="112" spans="1:22" x14ac:dyDescent="0.2">
      <c r="A112" s="6"/>
      <c r="B112" s="4"/>
      <c r="C112" s="4"/>
      <c r="D112" s="4"/>
      <c r="E112" s="4"/>
      <c r="F112" s="4"/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5"/>
      <c r="U112" s="5"/>
      <c r="V112" s="5"/>
    </row>
    <row r="113" spans="1:22" x14ac:dyDescent="0.2">
      <c r="A113" s="6"/>
      <c r="B113" s="4"/>
      <c r="C113" s="4"/>
      <c r="D113" s="4"/>
      <c r="E113" s="4"/>
      <c r="F113" s="4"/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5"/>
      <c r="U113" s="5"/>
      <c r="V113" s="5"/>
    </row>
    <row r="114" spans="1:22" x14ac:dyDescent="0.2">
      <c r="A114" s="6"/>
      <c r="B114" s="4"/>
      <c r="C114" s="4"/>
      <c r="D114" s="4"/>
      <c r="E114" s="4"/>
      <c r="F114" s="4"/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5"/>
      <c r="U114" s="5"/>
      <c r="V114" s="5"/>
    </row>
    <row r="115" spans="1:22" x14ac:dyDescent="0.2">
      <c r="A115" s="6"/>
      <c r="B115" s="4"/>
      <c r="C115" s="4"/>
      <c r="D115" s="4"/>
      <c r="E115" s="4"/>
      <c r="F115" s="4"/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5"/>
      <c r="U115" s="5"/>
      <c r="V115" s="5"/>
    </row>
    <row r="116" spans="1:22" x14ac:dyDescent="0.2">
      <c r="A116" s="6"/>
      <c r="B116" s="4"/>
      <c r="C116" s="4"/>
      <c r="D116" s="4"/>
      <c r="E116" s="4"/>
      <c r="F116" s="4"/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5"/>
      <c r="U116" s="5"/>
      <c r="V116" s="5"/>
    </row>
    <row r="117" spans="1:22" x14ac:dyDescent="0.2">
      <c r="A117" s="2"/>
      <c r="B117" s="4"/>
      <c r="C117" s="4"/>
      <c r="D117" s="4"/>
      <c r="E117" s="4"/>
      <c r="F117" s="4"/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5"/>
      <c r="U117" s="5"/>
      <c r="V117" s="5"/>
    </row>
    <row r="118" spans="1:22" x14ac:dyDescent="0.2">
      <c r="A118" s="2"/>
      <c r="B118" s="4"/>
      <c r="C118" s="4"/>
      <c r="D118" s="4"/>
      <c r="E118" s="4"/>
      <c r="F118" s="4"/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5"/>
      <c r="U118" s="5"/>
      <c r="V118" s="5"/>
    </row>
    <row r="119" spans="1:22" x14ac:dyDescent="0.2">
      <c r="A119" s="2"/>
      <c r="B119" s="4"/>
      <c r="C119" s="4"/>
      <c r="D119" s="4"/>
      <c r="E119" s="4"/>
      <c r="F119" s="4"/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5"/>
      <c r="U119" s="5"/>
      <c r="V119" s="5"/>
    </row>
    <row r="120" spans="1:22" x14ac:dyDescent="0.2">
      <c r="A120" s="2"/>
      <c r="B120" s="4"/>
      <c r="C120" s="4"/>
      <c r="D120" s="4"/>
      <c r="E120" s="4"/>
      <c r="F120" s="4"/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5"/>
      <c r="U120" s="5"/>
      <c r="V120" s="5"/>
    </row>
    <row r="121" spans="1:22" x14ac:dyDescent="0.2">
      <c r="A121" s="2"/>
      <c r="B121" s="4"/>
      <c r="C121" s="4"/>
      <c r="D121" s="4"/>
      <c r="E121" s="4"/>
      <c r="F121" s="4"/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5"/>
      <c r="U121" s="5"/>
      <c r="V121" s="5"/>
    </row>
    <row r="122" spans="1:22" x14ac:dyDescent="0.2">
      <c r="A122" s="2"/>
      <c r="B122" s="4"/>
      <c r="C122" s="4"/>
      <c r="D122" s="4"/>
      <c r="E122" s="4"/>
      <c r="F122" s="4"/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5"/>
      <c r="U122" s="5"/>
      <c r="V122" s="5"/>
    </row>
    <row r="123" spans="1:22" x14ac:dyDescent="0.2">
      <c r="A123" s="2"/>
      <c r="B123" s="4"/>
      <c r="C123" s="4"/>
      <c r="D123" s="4"/>
      <c r="E123" s="4"/>
      <c r="F123" s="4"/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5"/>
      <c r="U123" s="5"/>
      <c r="V123" s="5"/>
    </row>
    <row r="124" spans="1:22" x14ac:dyDescent="0.2">
      <c r="A124" s="2"/>
      <c r="B124" s="4"/>
      <c r="C124" s="4"/>
      <c r="D124" s="4"/>
      <c r="E124" s="4"/>
      <c r="F124" s="4"/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5"/>
      <c r="U124" s="5"/>
      <c r="V124" s="5"/>
    </row>
    <row r="125" spans="1:22" x14ac:dyDescent="0.2">
      <c r="A125" s="2"/>
      <c r="B125" s="4"/>
      <c r="C125" s="4"/>
      <c r="D125" s="4"/>
      <c r="E125" s="4"/>
      <c r="F125" s="4"/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5"/>
      <c r="U125" s="5"/>
      <c r="V125" s="5"/>
    </row>
    <row r="126" spans="1:22" x14ac:dyDescent="0.2">
      <c r="A126" s="2"/>
      <c r="B126" s="4"/>
      <c r="C126" s="4"/>
      <c r="D126" s="4"/>
      <c r="E126" s="4"/>
      <c r="F126" s="4"/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5"/>
      <c r="U126" s="5"/>
      <c r="V126" s="5"/>
    </row>
    <row r="127" spans="1:22" x14ac:dyDescent="0.2">
      <c r="A127" s="2"/>
      <c r="B127" s="4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5"/>
      <c r="U127" s="5"/>
      <c r="V127" s="5"/>
    </row>
    <row r="128" spans="1:22" x14ac:dyDescent="0.2">
      <c r="A128" s="2"/>
      <c r="B128" s="4"/>
      <c r="C128" s="4"/>
      <c r="D128" s="4"/>
      <c r="E128" s="4"/>
      <c r="F128" s="4"/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5"/>
      <c r="U128" s="5"/>
      <c r="V128" s="5"/>
    </row>
    <row r="129" spans="1:22" x14ac:dyDescent="0.2">
      <c r="A129" s="2"/>
      <c r="B129" s="4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5"/>
      <c r="U129" s="5"/>
      <c r="V129" s="5"/>
    </row>
    <row r="130" spans="1:22" x14ac:dyDescent="0.2">
      <c r="A130" s="2"/>
      <c r="B130" s="4"/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5"/>
      <c r="U130" s="5"/>
      <c r="V130" s="5"/>
    </row>
    <row r="131" spans="1:22" x14ac:dyDescent="0.2">
      <c r="A131" s="2"/>
      <c r="B131" s="4"/>
      <c r="C131" s="4"/>
      <c r="D131" s="4"/>
      <c r="E131" s="4"/>
      <c r="F131" s="4"/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5"/>
      <c r="U131" s="5"/>
      <c r="V131" s="5"/>
    </row>
    <row r="132" spans="1:22" x14ac:dyDescent="0.2">
      <c r="A132" s="2"/>
      <c r="B132" s="4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5"/>
      <c r="U132" s="5"/>
      <c r="V132" s="5"/>
    </row>
    <row r="133" spans="1:22" x14ac:dyDescent="0.2">
      <c r="A133" s="2"/>
      <c r="B133" s="4"/>
      <c r="C133" s="4"/>
      <c r="D133" s="4"/>
      <c r="E133" s="4"/>
      <c r="F133" s="4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5"/>
    </row>
    <row r="134" spans="1:22" x14ac:dyDescent="0.2">
      <c r="A134" s="2"/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8"/>
    </row>
    <row r="135" spans="1:22" x14ac:dyDescent="0.2">
      <c r="A135" s="2"/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8"/>
    </row>
    <row r="136" spans="1:22" x14ac:dyDescent="0.2">
      <c r="A136" s="2"/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8"/>
    </row>
    <row r="137" spans="1:22" x14ac:dyDescent="0.2">
      <c r="A137" s="6"/>
      <c r="B137" s="4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5"/>
      <c r="U137" s="5"/>
      <c r="V137" s="8"/>
    </row>
    <row r="138" spans="1:22" x14ac:dyDescent="0.2">
      <c r="A138" s="6"/>
      <c r="B138" s="4"/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5"/>
      <c r="U138" s="5"/>
      <c r="V138" s="8"/>
    </row>
    <row r="139" spans="1:22" x14ac:dyDescent="0.2">
      <c r="A139" s="6"/>
      <c r="B139" s="4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5"/>
      <c r="U139" s="5"/>
      <c r="V139" s="8"/>
    </row>
    <row r="140" spans="1:22" x14ac:dyDescent="0.2">
      <c r="A140" s="6"/>
      <c r="B140" s="4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5"/>
      <c r="U140" s="5"/>
      <c r="V140" s="8"/>
    </row>
    <row r="141" spans="1:22" x14ac:dyDescent="0.2">
      <c r="A141" s="6"/>
      <c r="B141" s="4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5"/>
      <c r="U141" s="5"/>
      <c r="V141" s="8"/>
    </row>
    <row r="142" spans="1:22" x14ac:dyDescent="0.2">
      <c r="A142" s="2"/>
      <c r="B142" s="4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5"/>
      <c r="U142" s="5"/>
      <c r="V142" s="8"/>
    </row>
    <row r="143" spans="1:22" x14ac:dyDescent="0.2">
      <c r="A143" s="2"/>
      <c r="B143" s="4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5"/>
      <c r="U143" s="5"/>
      <c r="V143" s="8"/>
    </row>
    <row r="144" spans="1:22" x14ac:dyDescent="0.2">
      <c r="A144" s="2"/>
      <c r="B144" s="4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5"/>
      <c r="U144" s="5"/>
      <c r="V144" s="8"/>
    </row>
    <row r="145" spans="1:22" x14ac:dyDescent="0.2">
      <c r="A145" s="2"/>
      <c r="B145" s="4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5"/>
      <c r="U145" s="5"/>
      <c r="V145" s="8"/>
    </row>
    <row r="146" spans="1:22" x14ac:dyDescent="0.2">
      <c r="A146" s="2"/>
      <c r="B146" s="4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5"/>
      <c r="U146" s="5"/>
      <c r="V146" s="8"/>
    </row>
    <row r="172" spans="1:3" x14ac:dyDescent="0.2">
      <c r="A172" t="e" cm="1">
        <f t="array" aca="1" ref="A172" ca="1">INDIRECT("'" &amp; E1 &amp; "'!$A$2:$A$66")</f>
        <v>#REF!</v>
      </c>
      <c r="B172" t="e" cm="1">
        <f t="array" aca="1" ref="B172" ca="1">INDIRECT("'" &amp; E1 &amp; "'!$B$2:$B$66")</f>
        <v>#REF!</v>
      </c>
      <c r="C172" t="e" cm="1">
        <f t="array" aca="1" ref="C172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EC7461-B4B2-3D4D-96EE-52865D3DDBEE}">
  <sheetPr codeName="Sheet71"/>
  <dimension ref="A1:V172"/>
  <sheetViews>
    <sheetView workbookViewId="0">
      <pane ySplit="2" topLeftCell="A3" activePane="bottomLeft" state="frozen"/>
      <selection activeCell="N24" sqref="N24"/>
      <selection pane="bottomLeft" activeCell="N24" sqref="N24"/>
    </sheetView>
  </sheetViews>
  <sheetFormatPr baseColWidth="10" defaultRowHeight="16" x14ac:dyDescent="0.2"/>
  <cols>
    <col min="1" max="1" width="21.1640625" customWidth="1"/>
    <col min="2" max="2" width="13.1640625" customWidth="1"/>
    <col min="3" max="3" width="13.5" customWidth="1"/>
    <col min="4" max="4" width="14.1640625" customWidth="1"/>
    <col min="5" max="5" width="16.1640625" customWidth="1"/>
    <col min="6" max="6" width="21.5" customWidth="1"/>
    <col min="10" max="10" width="18.33203125" customWidth="1"/>
    <col min="11" max="11" width="16.6640625" customWidth="1"/>
    <col min="18" max="18" width="13" customWidth="1"/>
    <col min="19" max="19" width="14" customWidth="1"/>
  </cols>
  <sheetData>
    <row r="1" spans="1:22" x14ac:dyDescent="0.2">
      <c r="B1" s="72" t="s">
        <v>5</v>
      </c>
      <c r="C1" s="72"/>
      <c r="D1" s="72"/>
      <c r="E1" s="72"/>
      <c r="F1" s="72"/>
      <c r="G1" s="73" t="s">
        <v>6</v>
      </c>
      <c r="H1" s="73"/>
      <c r="I1" s="73"/>
      <c r="J1" s="73"/>
      <c r="K1" s="73"/>
      <c r="L1" s="74" t="s">
        <v>15</v>
      </c>
      <c r="M1" s="74"/>
      <c r="N1" s="74"/>
      <c r="O1" s="74"/>
      <c r="P1" s="74"/>
      <c r="Q1" s="74"/>
      <c r="R1" s="74"/>
      <c r="S1" s="74"/>
      <c r="T1" s="74"/>
      <c r="U1" s="74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235</v>
      </c>
      <c r="O2" s="1" t="s">
        <v>236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257</v>
      </c>
      <c r="U2" s="1" t="s">
        <v>258</v>
      </c>
      <c r="V2" s="1" t="s">
        <v>237</v>
      </c>
    </row>
    <row r="3" spans="1:22" x14ac:dyDescent="0.2">
      <c r="A3" s="16" t="s">
        <v>294</v>
      </c>
      <c r="B3" s="4">
        <v>0</v>
      </c>
      <c r="C3" s="4">
        <v>0</v>
      </c>
      <c r="D3" s="4">
        <v>0</v>
      </c>
      <c r="E3" s="4">
        <v>0</v>
      </c>
      <c r="F3" s="4">
        <f t="shared" ref="F3:F79" si="0">E3+F4</f>
        <v>-118885</v>
      </c>
      <c r="K3">
        <f t="shared" ref="K3:K25" si="1">K4+J3</f>
        <v>0</v>
      </c>
      <c r="L3" s="4">
        <v>126</v>
      </c>
      <c r="M3" s="4">
        <v>123</v>
      </c>
      <c r="N3" s="4">
        <v>9</v>
      </c>
      <c r="O3" s="4">
        <v>13</v>
      </c>
      <c r="P3" s="4">
        <v>298200</v>
      </c>
      <c r="Q3" s="4">
        <v>410700</v>
      </c>
      <c r="R3" s="5">
        <v>0</v>
      </c>
      <c r="S3" s="4">
        <v>709100</v>
      </c>
      <c r="T3" s="4">
        <f t="shared" ref="T3:T70" si="2">AVERAGE(S4,S13)</f>
        <v>627800</v>
      </c>
      <c r="U3" s="4">
        <f t="shared" ref="U3:U72" si="3">MIN(S4:S8)</f>
        <v>445700</v>
      </c>
      <c r="V3" s="5">
        <v>1.7000000000000001E-2</v>
      </c>
    </row>
    <row r="4" spans="1:22" x14ac:dyDescent="0.2">
      <c r="A4" s="16" t="s">
        <v>293</v>
      </c>
      <c r="B4" s="4">
        <v>0</v>
      </c>
      <c r="C4" s="4">
        <v>0</v>
      </c>
      <c r="D4" s="4">
        <v>0</v>
      </c>
      <c r="E4" s="4">
        <v>0</v>
      </c>
      <c r="F4" s="4">
        <f t="shared" si="0"/>
        <v>-118885</v>
      </c>
      <c r="K4">
        <f t="shared" si="1"/>
        <v>0</v>
      </c>
      <c r="L4" s="4">
        <v>103</v>
      </c>
      <c r="M4" s="4">
        <v>84</v>
      </c>
      <c r="N4" s="4">
        <v>7</v>
      </c>
      <c r="O4" s="4">
        <v>7</v>
      </c>
      <c r="P4" s="4">
        <v>227200</v>
      </c>
      <c r="Q4" s="4">
        <v>217900</v>
      </c>
      <c r="R4" s="5">
        <v>0</v>
      </c>
      <c r="S4" s="4">
        <v>445700</v>
      </c>
      <c r="T4" s="4">
        <f t="shared" si="2"/>
        <v>1045017</v>
      </c>
      <c r="U4" s="4">
        <f t="shared" si="3"/>
        <v>602356</v>
      </c>
      <c r="V4" s="5">
        <v>1.7000000000000001E-2</v>
      </c>
    </row>
    <row r="5" spans="1:22" x14ac:dyDescent="0.2">
      <c r="A5" s="16" t="s">
        <v>292</v>
      </c>
      <c r="B5" s="4">
        <v>0</v>
      </c>
      <c r="C5" s="4">
        <v>0</v>
      </c>
      <c r="D5" s="4">
        <v>0</v>
      </c>
      <c r="E5" s="4">
        <v>0</v>
      </c>
      <c r="F5" s="4">
        <f t="shared" si="0"/>
        <v>-118885</v>
      </c>
      <c r="K5">
        <f t="shared" si="1"/>
        <v>0</v>
      </c>
      <c r="L5" s="4">
        <v>118</v>
      </c>
      <c r="M5" s="4">
        <v>85</v>
      </c>
      <c r="N5" s="4">
        <v>3</v>
      </c>
      <c r="O5" s="4">
        <v>11</v>
      </c>
      <c r="P5" s="4">
        <v>276700</v>
      </c>
      <c r="Q5" s="4">
        <v>324000</v>
      </c>
      <c r="R5" s="5">
        <v>5.8999999999999999E-3</v>
      </c>
      <c r="S5" s="4">
        <v>602356</v>
      </c>
      <c r="T5" s="4">
        <f t="shared" si="2"/>
        <v>1693923.5</v>
      </c>
      <c r="U5" s="4">
        <f t="shared" si="3"/>
        <v>619729</v>
      </c>
      <c r="V5" s="5">
        <v>1.7000000000000001E-2</v>
      </c>
    </row>
    <row r="6" spans="1:22" x14ac:dyDescent="0.2">
      <c r="A6" s="16" t="s">
        <v>291</v>
      </c>
      <c r="B6" s="4">
        <v>0</v>
      </c>
      <c r="C6" s="4">
        <v>0</v>
      </c>
      <c r="D6" s="4">
        <v>0</v>
      </c>
      <c r="E6" s="4">
        <v>0</v>
      </c>
      <c r="F6" s="4">
        <f t="shared" si="0"/>
        <v>-118885</v>
      </c>
      <c r="K6">
        <f t="shared" si="1"/>
        <v>0</v>
      </c>
      <c r="L6" s="4">
        <v>199</v>
      </c>
      <c r="M6" s="4">
        <v>89</v>
      </c>
      <c r="N6" s="4">
        <v>14</v>
      </c>
      <c r="O6" s="4">
        <v>11</v>
      </c>
      <c r="P6" s="4">
        <v>487800</v>
      </c>
      <c r="Q6" s="4">
        <v>307700</v>
      </c>
      <c r="R6" s="5">
        <v>-2.8000000000000004E-3</v>
      </c>
      <c r="S6" s="4">
        <v>797738</v>
      </c>
      <c r="T6" s="4">
        <f t="shared" si="2"/>
        <v>749409</v>
      </c>
      <c r="U6" s="4">
        <f t="shared" si="3"/>
        <v>619729</v>
      </c>
      <c r="V6" s="5">
        <v>2.5699999999999997E-2</v>
      </c>
    </row>
    <row r="7" spans="1:22" x14ac:dyDescent="0.2">
      <c r="A7" s="16" t="s">
        <v>288</v>
      </c>
      <c r="B7" s="4">
        <v>0</v>
      </c>
      <c r="C7" s="4">
        <v>0</v>
      </c>
      <c r="D7" s="4">
        <v>0</v>
      </c>
      <c r="E7" s="4">
        <v>0</v>
      </c>
      <c r="F7" s="4">
        <f t="shared" si="0"/>
        <v>-118885</v>
      </c>
      <c r="K7">
        <f t="shared" si="1"/>
        <v>0</v>
      </c>
      <c r="L7" s="4">
        <v>111</v>
      </c>
      <c r="M7" s="4">
        <v>150</v>
      </c>
      <c r="N7" s="4">
        <v>8</v>
      </c>
      <c r="O7" s="4">
        <v>7</v>
      </c>
      <c r="P7" s="4">
        <v>301100</v>
      </c>
      <c r="Q7" s="4">
        <v>317400</v>
      </c>
      <c r="R7" s="5">
        <v>-6.4000000000000003E-3</v>
      </c>
      <c r="S7" s="4">
        <v>619729</v>
      </c>
      <c r="T7" s="4">
        <f t="shared" si="2"/>
        <v>1080821.5</v>
      </c>
      <c r="U7" s="4">
        <f t="shared" si="3"/>
        <v>835369</v>
      </c>
      <c r="V7" s="5">
        <v>2.5499999999999998E-2</v>
      </c>
    </row>
    <row r="8" spans="1:22" x14ac:dyDescent="0.2">
      <c r="A8" s="16" t="s">
        <v>287</v>
      </c>
      <c r="B8" s="4">
        <v>0</v>
      </c>
      <c r="C8" s="4">
        <v>0</v>
      </c>
      <c r="D8" s="4">
        <v>0</v>
      </c>
      <c r="E8" s="4">
        <v>0</v>
      </c>
      <c r="F8" s="4">
        <f t="shared" si="0"/>
        <v>-118885</v>
      </c>
      <c r="K8">
        <f t="shared" si="1"/>
        <v>0</v>
      </c>
      <c r="L8" s="4">
        <v>249</v>
      </c>
      <c r="M8" s="4">
        <v>283</v>
      </c>
      <c r="N8" s="4">
        <v>14</v>
      </c>
      <c r="O8" s="4">
        <v>27</v>
      </c>
      <c r="P8" s="4">
        <v>443000</v>
      </c>
      <c r="Q8" s="4">
        <v>992600</v>
      </c>
      <c r="R8" s="5">
        <v>-1.26E-2</v>
      </c>
      <c r="S8" s="4">
        <v>1447146</v>
      </c>
      <c r="T8" s="4">
        <f t="shared" si="2"/>
        <v>647280</v>
      </c>
      <c r="U8" s="4">
        <f t="shared" si="3"/>
        <v>809900</v>
      </c>
      <c r="V8" s="5">
        <v>3.3700000000000001E-2</v>
      </c>
    </row>
    <row r="9" spans="1:22" x14ac:dyDescent="0.2">
      <c r="A9" s="16" t="s">
        <v>286</v>
      </c>
      <c r="B9" s="4">
        <v>0</v>
      </c>
      <c r="C9" s="4">
        <v>0</v>
      </c>
      <c r="D9" s="4">
        <v>0</v>
      </c>
      <c r="E9" s="4">
        <v>0</v>
      </c>
      <c r="F9" s="4">
        <f t="shared" si="0"/>
        <v>-118885</v>
      </c>
      <c r="K9">
        <f t="shared" si="1"/>
        <v>0</v>
      </c>
      <c r="L9" s="4">
        <v>86</v>
      </c>
      <c r="M9" s="4">
        <v>178</v>
      </c>
      <c r="N9" s="4">
        <v>7</v>
      </c>
      <c r="O9" s="4">
        <v>21</v>
      </c>
      <c r="P9" s="4">
        <v>269200</v>
      </c>
      <c r="Q9" s="4">
        <v>563300</v>
      </c>
      <c r="R9" s="5">
        <v>-2.9999999999999997E-4</v>
      </c>
      <c r="S9" s="4">
        <v>835369</v>
      </c>
      <c r="T9" s="4">
        <f t="shared" si="2"/>
        <v>895882.5</v>
      </c>
      <c r="U9" s="4">
        <f t="shared" si="3"/>
        <v>809900</v>
      </c>
      <c r="V9" s="5">
        <v>1.6899999999999998E-2</v>
      </c>
    </row>
    <row r="10" spans="1:22" x14ac:dyDescent="0.2">
      <c r="A10" s="16" t="s">
        <v>281</v>
      </c>
      <c r="B10" s="4">
        <v>0</v>
      </c>
      <c r="C10" s="4">
        <v>0</v>
      </c>
      <c r="D10" s="4">
        <v>0</v>
      </c>
      <c r="E10" s="4">
        <v>0</v>
      </c>
      <c r="F10" s="4">
        <f t="shared" si="0"/>
        <v>-118885</v>
      </c>
      <c r="K10">
        <f t="shared" si="1"/>
        <v>0</v>
      </c>
      <c r="L10" s="4">
        <v>127</v>
      </c>
      <c r="M10" s="4">
        <v>210</v>
      </c>
      <c r="N10" s="4">
        <v>12</v>
      </c>
      <c r="O10" s="4">
        <v>22</v>
      </c>
      <c r="P10" s="4">
        <v>334700</v>
      </c>
      <c r="Q10" s="4">
        <v>800500</v>
      </c>
      <c r="R10" s="5">
        <v>-5.6999999999999993E-3</v>
      </c>
      <c r="S10" s="4">
        <v>1137334</v>
      </c>
      <c r="T10" s="4">
        <f t="shared" si="2"/>
        <v>936695.5</v>
      </c>
      <c r="U10" s="4">
        <f t="shared" si="3"/>
        <v>809900</v>
      </c>
      <c r="V10" s="5">
        <v>2.5000000000000001E-2</v>
      </c>
    </row>
    <row r="11" spans="1:22" x14ac:dyDescent="0.2">
      <c r="A11" s="16" t="s">
        <v>273</v>
      </c>
      <c r="B11" s="4">
        <v>0</v>
      </c>
      <c r="C11" s="4">
        <v>0</v>
      </c>
      <c r="D11" s="4">
        <v>0</v>
      </c>
      <c r="E11" s="4">
        <v>0</v>
      </c>
      <c r="F11" s="4">
        <f t="shared" si="0"/>
        <v>-118885</v>
      </c>
      <c r="K11">
        <f t="shared" si="1"/>
        <v>0</v>
      </c>
      <c r="L11" s="4">
        <v>131</v>
      </c>
      <c r="M11" s="4">
        <v>193</v>
      </c>
      <c r="N11" s="4">
        <v>11</v>
      </c>
      <c r="O11" s="4">
        <v>16</v>
      </c>
      <c r="P11" s="4">
        <v>384700</v>
      </c>
      <c r="Q11" s="4">
        <v>633400</v>
      </c>
      <c r="R11" s="5">
        <v>-4.5000000000000005E-3</v>
      </c>
      <c r="S11" s="4">
        <v>1020614</v>
      </c>
      <c r="T11" s="4">
        <f t="shared" si="2"/>
        <v>1345013</v>
      </c>
      <c r="U11" s="4">
        <f t="shared" si="3"/>
        <v>809900</v>
      </c>
      <c r="V11" s="5">
        <v>1.66E-2</v>
      </c>
    </row>
    <row r="12" spans="1:22" x14ac:dyDescent="0.2">
      <c r="A12" s="16" t="s">
        <v>272</v>
      </c>
      <c r="B12" s="4">
        <v>0</v>
      </c>
      <c r="C12" s="4">
        <v>0</v>
      </c>
      <c r="D12" s="4">
        <v>0</v>
      </c>
      <c r="E12" s="4">
        <v>0</v>
      </c>
      <c r="F12" s="4">
        <f t="shared" si="0"/>
        <v>-118885</v>
      </c>
      <c r="K12">
        <f t="shared" si="1"/>
        <v>0</v>
      </c>
      <c r="L12" s="4">
        <v>160</v>
      </c>
      <c r="M12" s="4">
        <v>260</v>
      </c>
      <c r="N12" s="4">
        <v>23</v>
      </c>
      <c r="O12" s="4">
        <v>34</v>
      </c>
      <c r="P12" s="4">
        <v>736300</v>
      </c>
      <c r="Q12" s="4">
        <v>1099900</v>
      </c>
      <c r="R12" s="5">
        <v>2.3E-3</v>
      </c>
      <c r="S12" s="4">
        <v>1838568</v>
      </c>
      <c r="T12" s="4">
        <f t="shared" si="2"/>
        <v>761171</v>
      </c>
      <c r="U12" s="4">
        <f t="shared" si="3"/>
        <v>714497</v>
      </c>
      <c r="V12" s="5">
        <v>2.46E-2</v>
      </c>
    </row>
    <row r="13" spans="1:22" x14ac:dyDescent="0.2">
      <c r="A13" s="16" t="s">
        <v>248</v>
      </c>
      <c r="B13" s="4">
        <v>0</v>
      </c>
      <c r="C13" s="4">
        <v>0</v>
      </c>
      <c r="D13" s="4">
        <v>0</v>
      </c>
      <c r="E13" s="4">
        <v>0</v>
      </c>
      <c r="F13" s="4">
        <f t="shared" si="0"/>
        <v>-118885</v>
      </c>
      <c r="K13">
        <f t="shared" si="1"/>
        <v>0</v>
      </c>
      <c r="L13" s="4">
        <v>197</v>
      </c>
      <c r="M13" s="4">
        <v>165</v>
      </c>
      <c r="N13" s="4">
        <v>11</v>
      </c>
      <c r="O13" s="4">
        <v>17</v>
      </c>
      <c r="P13" s="4">
        <v>352200</v>
      </c>
      <c r="Q13" s="4">
        <v>452200</v>
      </c>
      <c r="R13" s="5">
        <v>-1.03E-2</v>
      </c>
      <c r="S13" s="4">
        <v>809900</v>
      </c>
      <c r="T13" s="4">
        <f t="shared" si="2"/>
        <v>981755.5</v>
      </c>
      <c r="U13" s="4">
        <f t="shared" si="3"/>
        <v>459191</v>
      </c>
      <c r="V13" s="5">
        <v>1.66E-2</v>
      </c>
    </row>
    <row r="14" spans="1:22" x14ac:dyDescent="0.2">
      <c r="A14" s="16" t="s">
        <v>240</v>
      </c>
      <c r="B14" s="4">
        <v>0</v>
      </c>
      <c r="C14" s="4">
        <v>0</v>
      </c>
      <c r="D14" s="4">
        <v>0</v>
      </c>
      <c r="E14" s="4">
        <v>0</v>
      </c>
      <c r="F14" s="4">
        <f t="shared" si="0"/>
        <v>-118885</v>
      </c>
      <c r="K14">
        <f t="shared" si="1"/>
        <v>0</v>
      </c>
      <c r="L14" s="4">
        <v>221</v>
      </c>
      <c r="M14" s="4">
        <v>266</v>
      </c>
      <c r="N14" s="4">
        <v>12</v>
      </c>
      <c r="O14" s="4">
        <v>42</v>
      </c>
      <c r="P14" s="4">
        <v>470200</v>
      </c>
      <c r="Q14" s="4">
        <v>1011200</v>
      </c>
      <c r="R14" s="5">
        <v>7.3000000000000001E-3</v>
      </c>
      <c r="S14" s="4">
        <v>1487678</v>
      </c>
      <c r="T14" s="4">
        <f t="shared" si="2"/>
        <v>1564930</v>
      </c>
      <c r="U14" s="4">
        <f t="shared" si="3"/>
        <v>459191</v>
      </c>
      <c r="V14" s="5">
        <v>2.46E-2</v>
      </c>
    </row>
    <row r="15" spans="1:22" x14ac:dyDescent="0.2">
      <c r="A15" s="16" t="s">
        <v>239</v>
      </c>
      <c r="B15" s="4">
        <v>0</v>
      </c>
      <c r="C15" s="4">
        <v>0</v>
      </c>
      <c r="D15" s="4">
        <v>0</v>
      </c>
      <c r="E15" s="4">
        <v>0</v>
      </c>
      <c r="F15" s="4">
        <f t="shared" si="0"/>
        <v>-118885</v>
      </c>
      <c r="K15">
        <f t="shared" si="1"/>
        <v>0</v>
      </c>
      <c r="L15" s="4">
        <v>438</v>
      </c>
      <c r="M15" s="4">
        <v>241</v>
      </c>
      <c r="N15" s="4">
        <v>55</v>
      </c>
      <c r="O15" s="4">
        <v>23</v>
      </c>
      <c r="P15" s="4">
        <v>1817000</v>
      </c>
      <c r="Q15" s="4">
        <v>768800</v>
      </c>
      <c r="R15" s="5">
        <v>0.02</v>
      </c>
      <c r="S15" s="4">
        <v>2590109</v>
      </c>
      <c r="T15" s="4">
        <f t="shared" si="2"/>
        <v>843166</v>
      </c>
      <c r="U15" s="4">
        <f t="shared" si="3"/>
        <v>459191</v>
      </c>
      <c r="V15" s="5">
        <v>4.0999999999999995E-2</v>
      </c>
    </row>
    <row r="16" spans="1:22" x14ac:dyDescent="0.2">
      <c r="A16" s="16" t="s">
        <v>238</v>
      </c>
      <c r="B16" s="4">
        <v>0</v>
      </c>
      <c r="C16" s="4">
        <v>0</v>
      </c>
      <c r="D16" s="4">
        <v>0</v>
      </c>
      <c r="E16" s="4">
        <v>0</v>
      </c>
      <c r="F16" s="4">
        <f t="shared" si="0"/>
        <v>-118885</v>
      </c>
      <c r="K16">
        <f t="shared" si="1"/>
        <v>0</v>
      </c>
      <c r="L16" s="4">
        <v>193</v>
      </c>
      <c r="M16" s="4">
        <v>157</v>
      </c>
      <c r="N16" s="4">
        <v>15</v>
      </c>
      <c r="O16" s="4">
        <v>9</v>
      </c>
      <c r="P16" s="4">
        <v>543800</v>
      </c>
      <c r="Q16" s="4">
        <v>334300</v>
      </c>
      <c r="R16" s="5">
        <v>2.8000000000000004E-3</v>
      </c>
      <c r="S16" s="4">
        <v>879089</v>
      </c>
      <c r="T16" s="4">
        <f t="shared" si="2"/>
        <v>737322</v>
      </c>
      <c r="U16" s="4">
        <f t="shared" si="3"/>
        <v>459191</v>
      </c>
      <c r="V16" s="5">
        <v>2.5000000000000001E-2</v>
      </c>
    </row>
    <row r="17" spans="1:21" x14ac:dyDescent="0.2">
      <c r="A17" s="16" t="s">
        <v>234</v>
      </c>
      <c r="B17" s="4">
        <v>0</v>
      </c>
      <c r="C17" s="4">
        <v>0</v>
      </c>
      <c r="D17" s="4">
        <v>0</v>
      </c>
      <c r="E17" s="4">
        <v>0</v>
      </c>
      <c r="F17" s="4">
        <f t="shared" si="0"/>
        <v>-118885</v>
      </c>
      <c r="K17">
        <f t="shared" si="1"/>
        <v>0</v>
      </c>
      <c r="L17" s="4">
        <v>103</v>
      </c>
      <c r="M17" s="4">
        <v>190</v>
      </c>
      <c r="N17" s="4">
        <v>6</v>
      </c>
      <c r="O17" s="4">
        <v>16</v>
      </c>
      <c r="R17" s="5">
        <v>6.9999999999999993E-3</v>
      </c>
      <c r="S17" s="4">
        <v>714497</v>
      </c>
      <c r="T17" s="4">
        <f t="shared" si="2"/>
        <v>840239.5</v>
      </c>
      <c r="U17" s="4">
        <f t="shared" si="3"/>
        <v>459191</v>
      </c>
    </row>
    <row r="18" spans="1:21" x14ac:dyDescent="0.2">
      <c r="A18" s="16" t="s">
        <v>233</v>
      </c>
      <c r="B18" s="4">
        <v>0</v>
      </c>
      <c r="C18" s="4">
        <v>0</v>
      </c>
      <c r="D18" s="4">
        <v>0</v>
      </c>
      <c r="E18" s="4">
        <v>0</v>
      </c>
      <c r="F18" s="4">
        <f t="shared" si="0"/>
        <v>-118885</v>
      </c>
      <c r="K18">
        <f t="shared" si="1"/>
        <v>0</v>
      </c>
      <c r="R18" s="5">
        <v>-4.3E-3</v>
      </c>
      <c r="S18" s="4">
        <v>459191</v>
      </c>
      <c r="T18" s="4">
        <f t="shared" si="2"/>
        <v>988205</v>
      </c>
      <c r="U18" s="4">
        <f t="shared" si="3"/>
        <v>475833</v>
      </c>
    </row>
    <row r="19" spans="1:21" x14ac:dyDescent="0.2">
      <c r="A19" s="16" t="s">
        <v>232</v>
      </c>
      <c r="B19" s="4">
        <v>0</v>
      </c>
      <c r="C19" s="4">
        <v>0</v>
      </c>
      <c r="D19" s="4">
        <v>0</v>
      </c>
      <c r="E19" s="4">
        <v>0</v>
      </c>
      <c r="F19" s="4">
        <f t="shared" si="0"/>
        <v>-118885</v>
      </c>
      <c r="K19">
        <f t="shared" si="1"/>
        <v>0</v>
      </c>
      <c r="R19" s="5">
        <v>-1.2999999999999999E-3</v>
      </c>
      <c r="S19" s="4">
        <v>654431</v>
      </c>
      <c r="T19" s="4">
        <f t="shared" si="2"/>
        <v>1212631</v>
      </c>
      <c r="U19" s="4">
        <f t="shared" si="3"/>
        <v>475833</v>
      </c>
    </row>
    <row r="20" spans="1:21" x14ac:dyDescent="0.2">
      <c r="A20" s="16" t="s">
        <v>231</v>
      </c>
      <c r="B20" s="4">
        <v>0</v>
      </c>
      <c r="C20" s="4">
        <v>0</v>
      </c>
      <c r="D20" s="4">
        <v>0</v>
      </c>
      <c r="E20" s="4">
        <v>0</v>
      </c>
      <c r="F20" s="4">
        <f t="shared" si="0"/>
        <v>-118885</v>
      </c>
      <c r="K20">
        <f t="shared" si="1"/>
        <v>0</v>
      </c>
      <c r="R20" s="5">
        <v>1.2699999999999999E-2</v>
      </c>
      <c r="S20" s="4">
        <v>852777</v>
      </c>
      <c r="T20" s="4">
        <f t="shared" si="2"/>
        <v>873185</v>
      </c>
      <c r="U20" s="4">
        <f t="shared" si="3"/>
        <v>475833</v>
      </c>
    </row>
    <row r="21" spans="1:21" x14ac:dyDescent="0.2">
      <c r="A21" s="16" t="s">
        <v>230</v>
      </c>
      <c r="B21" s="4">
        <v>0</v>
      </c>
      <c r="C21" s="4">
        <v>0</v>
      </c>
      <c r="D21" s="4">
        <v>0</v>
      </c>
      <c r="E21" s="4">
        <v>0</v>
      </c>
      <c r="F21" s="4">
        <f t="shared" si="0"/>
        <v>-118885</v>
      </c>
      <c r="K21">
        <f t="shared" si="1"/>
        <v>0</v>
      </c>
      <c r="R21" s="5">
        <v>3.0000000000000001E-3</v>
      </c>
      <c r="S21" s="4">
        <v>851458</v>
      </c>
      <c r="T21" s="4">
        <f t="shared" si="2"/>
        <v>775465.5</v>
      </c>
      <c r="U21" s="4">
        <f t="shared" si="3"/>
        <v>475833</v>
      </c>
    </row>
    <row r="22" spans="1:21" x14ac:dyDescent="0.2">
      <c r="A22" s="16" t="s">
        <v>229</v>
      </c>
      <c r="B22" s="4">
        <v>0</v>
      </c>
      <c r="C22" s="4">
        <v>0</v>
      </c>
      <c r="D22" s="4">
        <v>0</v>
      </c>
      <c r="E22" s="4">
        <v>0</v>
      </c>
      <c r="F22" s="4">
        <f t="shared" si="0"/>
        <v>-118885</v>
      </c>
      <c r="K22">
        <f t="shared" si="1"/>
        <v>0</v>
      </c>
      <c r="R22" s="5">
        <v>-2.5000000000000001E-3</v>
      </c>
      <c r="S22" s="4">
        <v>712442</v>
      </c>
      <c r="T22" s="4">
        <f t="shared" si="2"/>
        <v>1052602.5</v>
      </c>
      <c r="U22" s="4">
        <f t="shared" si="3"/>
        <v>475833</v>
      </c>
    </row>
    <row r="23" spans="1:21" x14ac:dyDescent="0.2">
      <c r="A23" s="16" t="s">
        <v>228</v>
      </c>
      <c r="B23" s="4">
        <v>0</v>
      </c>
      <c r="C23" s="4">
        <v>0</v>
      </c>
      <c r="D23" s="4">
        <v>0</v>
      </c>
      <c r="E23" s="4">
        <v>0</v>
      </c>
      <c r="F23" s="4">
        <f t="shared" si="0"/>
        <v>-118885</v>
      </c>
      <c r="K23">
        <f t="shared" si="1"/>
        <v>0</v>
      </c>
      <c r="R23" s="5">
        <v>-1.7000000000000001E-3</v>
      </c>
      <c r="S23" s="4">
        <v>475833</v>
      </c>
      <c r="T23" s="4">
        <f t="shared" si="2"/>
        <v>1760322</v>
      </c>
      <c r="U23" s="4">
        <f t="shared" si="3"/>
        <v>539751</v>
      </c>
    </row>
    <row r="24" spans="1:21" x14ac:dyDescent="0.2">
      <c r="A24" s="16" t="s">
        <v>222</v>
      </c>
      <c r="B24" s="4">
        <v>0</v>
      </c>
      <c r="C24" s="4">
        <v>0</v>
      </c>
      <c r="D24" s="4">
        <v>0</v>
      </c>
      <c r="E24" s="4">
        <v>0</v>
      </c>
      <c r="F24" s="4">
        <f t="shared" si="0"/>
        <v>-118885</v>
      </c>
      <c r="K24">
        <f t="shared" si="1"/>
        <v>0</v>
      </c>
      <c r="R24" s="5">
        <v>0.01</v>
      </c>
      <c r="S24" s="4">
        <v>539751</v>
      </c>
      <c r="T24" s="4">
        <f t="shared" si="2"/>
        <v>1473985</v>
      </c>
      <c r="U24" s="4">
        <f t="shared" si="3"/>
        <v>760147</v>
      </c>
    </row>
    <row r="25" spans="1:21" x14ac:dyDescent="0.2">
      <c r="A25" s="16" t="s">
        <v>213</v>
      </c>
      <c r="B25" s="4">
        <v>0</v>
      </c>
      <c r="C25" s="4">
        <v>0</v>
      </c>
      <c r="D25" s="4">
        <v>0</v>
      </c>
      <c r="E25" s="4">
        <v>0</v>
      </c>
      <c r="F25" s="4">
        <f t="shared" si="0"/>
        <v>-118885</v>
      </c>
      <c r="K25">
        <f t="shared" si="1"/>
        <v>0</v>
      </c>
      <c r="R25" s="5">
        <v>-5.0000000000000001E-3</v>
      </c>
      <c r="S25" s="4">
        <v>807243</v>
      </c>
      <c r="T25" s="4">
        <f t="shared" si="2"/>
        <v>1593567.5</v>
      </c>
      <c r="U25" s="4">
        <f t="shared" si="3"/>
        <v>760147</v>
      </c>
    </row>
    <row r="26" spans="1:21" x14ac:dyDescent="0.2">
      <c r="A26" s="16" t="s">
        <v>212</v>
      </c>
      <c r="B26" s="4">
        <v>0</v>
      </c>
      <c r="C26" s="4">
        <v>0</v>
      </c>
      <c r="D26" s="4">
        <v>0</v>
      </c>
      <c r="E26" s="4">
        <v>0</v>
      </c>
      <c r="F26" s="4">
        <f t="shared" si="0"/>
        <v>-118885</v>
      </c>
      <c r="K26">
        <f>K27+J26</f>
        <v>0</v>
      </c>
      <c r="R26" s="5">
        <v>-1.38E-2</v>
      </c>
      <c r="S26" s="4">
        <v>760147</v>
      </c>
      <c r="T26" s="4">
        <f t="shared" si="2"/>
        <v>2538668</v>
      </c>
      <c r="U26" s="4">
        <f t="shared" si="3"/>
        <v>838489</v>
      </c>
    </row>
    <row r="27" spans="1:21" x14ac:dyDescent="0.2">
      <c r="A27" s="16" t="s">
        <v>211</v>
      </c>
      <c r="B27" s="4">
        <v>0</v>
      </c>
      <c r="C27" s="4">
        <v>10</v>
      </c>
      <c r="D27" s="4">
        <v>-10</v>
      </c>
      <c r="E27" s="4">
        <v>-118885</v>
      </c>
      <c r="F27" s="4">
        <f t="shared" si="0"/>
        <v>-118885</v>
      </c>
      <c r="K27">
        <f>J27+K29</f>
        <v>0</v>
      </c>
      <c r="R27" s="5">
        <v>-1.7500000000000002E-2</v>
      </c>
      <c r="S27" s="4">
        <v>1221288</v>
      </c>
      <c r="T27" s="4">
        <f t="shared" si="2"/>
        <v>1282420.5</v>
      </c>
      <c r="U27" s="4">
        <f t="shared" si="3"/>
        <v>838489</v>
      </c>
    </row>
    <row r="28" spans="1:21" x14ac:dyDescent="0.2">
      <c r="A28" s="16" t="s">
        <v>210</v>
      </c>
      <c r="B28" s="4">
        <v>0</v>
      </c>
      <c r="C28" s="4">
        <v>0</v>
      </c>
      <c r="D28" s="4">
        <v>0</v>
      </c>
      <c r="E28" s="4">
        <v>0</v>
      </c>
      <c r="F28" s="4">
        <f t="shared" si="0"/>
        <v>0</v>
      </c>
      <c r="R28" s="5">
        <v>-1.2E-2</v>
      </c>
      <c r="S28" s="4">
        <v>1321979</v>
      </c>
      <c r="T28" s="4">
        <f t="shared" si="2"/>
        <v>1389024.5</v>
      </c>
      <c r="U28" s="4">
        <f t="shared" si="3"/>
        <v>838489</v>
      </c>
    </row>
    <row r="29" spans="1:21" x14ac:dyDescent="0.2">
      <c r="A29" s="16" t="s">
        <v>209</v>
      </c>
      <c r="B29" s="4">
        <v>0</v>
      </c>
      <c r="C29" s="4">
        <v>0</v>
      </c>
      <c r="D29" s="4">
        <v>0</v>
      </c>
      <c r="E29" s="4">
        <v>0</v>
      </c>
      <c r="F29" s="4">
        <f t="shared" si="0"/>
        <v>0</v>
      </c>
      <c r="K29">
        <f>J29</f>
        <v>0</v>
      </c>
      <c r="R29" s="5">
        <v>2E-3</v>
      </c>
      <c r="S29" s="4">
        <v>1572485</v>
      </c>
      <c r="T29" s="4">
        <f t="shared" si="2"/>
        <v>775718</v>
      </c>
      <c r="U29" s="4">
        <f t="shared" si="3"/>
        <v>838489</v>
      </c>
    </row>
    <row r="30" spans="1:21" x14ac:dyDescent="0.2">
      <c r="A30" s="16" t="s">
        <v>208</v>
      </c>
      <c r="B30" s="4">
        <v>0</v>
      </c>
      <c r="C30" s="4">
        <v>0</v>
      </c>
      <c r="D30" s="4">
        <v>0</v>
      </c>
      <c r="E30" s="4">
        <v>0</v>
      </c>
      <c r="F30" s="4">
        <f t="shared" si="0"/>
        <v>0</v>
      </c>
      <c r="R30" s="5">
        <v>8.1000000000000013E-3</v>
      </c>
      <c r="S30" s="4">
        <v>894912</v>
      </c>
      <c r="T30" s="4">
        <f t="shared" si="2"/>
        <v>962394.5</v>
      </c>
      <c r="U30" s="4">
        <f t="shared" si="3"/>
        <v>838489</v>
      </c>
    </row>
    <row r="31" spans="1:21" x14ac:dyDescent="0.2">
      <c r="A31" s="16" t="s">
        <v>207</v>
      </c>
      <c r="B31" s="4">
        <v>0</v>
      </c>
      <c r="C31" s="4">
        <v>0</v>
      </c>
      <c r="D31" s="4">
        <v>0</v>
      </c>
      <c r="E31" s="4">
        <v>0</v>
      </c>
      <c r="F31" s="4">
        <f t="shared" si="0"/>
        <v>0</v>
      </c>
      <c r="R31" s="5">
        <v>-1.2199999999999999E-2</v>
      </c>
      <c r="S31" s="4">
        <v>838489</v>
      </c>
      <c r="T31" s="4">
        <f t="shared" si="2"/>
        <v>1123169</v>
      </c>
      <c r="U31" s="4">
        <f t="shared" si="3"/>
        <v>1629372</v>
      </c>
    </row>
    <row r="32" spans="1:21" x14ac:dyDescent="0.2">
      <c r="A32" s="16" t="s">
        <v>206</v>
      </c>
      <c r="B32" s="4">
        <v>0</v>
      </c>
      <c r="C32" s="4">
        <v>0</v>
      </c>
      <c r="D32" s="4">
        <v>0</v>
      </c>
      <c r="E32" s="4">
        <v>0</v>
      </c>
      <c r="F32" s="4">
        <f t="shared" si="0"/>
        <v>0</v>
      </c>
      <c r="R32" s="5">
        <v>-4.0000000000000001E-3</v>
      </c>
      <c r="S32" s="4">
        <v>1629372</v>
      </c>
      <c r="T32" s="4">
        <f t="shared" si="2"/>
        <v>2434744</v>
      </c>
      <c r="U32" s="4">
        <f t="shared" si="3"/>
        <v>1242862</v>
      </c>
    </row>
    <row r="33" spans="1:21" x14ac:dyDescent="0.2">
      <c r="A33" s="16" t="s">
        <v>205</v>
      </c>
      <c r="B33" s="4">
        <v>0</v>
      </c>
      <c r="C33" s="4">
        <v>0</v>
      </c>
      <c r="D33" s="4">
        <v>0</v>
      </c>
      <c r="E33" s="4">
        <v>0</v>
      </c>
      <c r="F33" s="4">
        <f t="shared" si="0"/>
        <v>0</v>
      </c>
      <c r="R33" s="5">
        <v>-2.1499999999999998E-2</v>
      </c>
      <c r="S33" s="4">
        <v>2980893</v>
      </c>
      <c r="T33" s="4">
        <f t="shared" si="2"/>
        <v>2205650.5</v>
      </c>
      <c r="U33" s="4">
        <f t="shared" si="3"/>
        <v>1205564</v>
      </c>
    </row>
    <row r="34" spans="1:21" x14ac:dyDescent="0.2">
      <c r="A34" s="16" t="s">
        <v>204</v>
      </c>
      <c r="B34" s="4">
        <v>0</v>
      </c>
      <c r="C34" s="4">
        <v>0</v>
      </c>
      <c r="D34" s="4">
        <v>0</v>
      </c>
      <c r="E34" s="4">
        <v>0</v>
      </c>
      <c r="F34" s="4">
        <f t="shared" si="0"/>
        <v>0</v>
      </c>
      <c r="R34" s="5">
        <v>1.1699999999999999E-2</v>
      </c>
      <c r="S34" s="4">
        <v>2140727</v>
      </c>
      <c r="T34" s="4">
        <f t="shared" si="2"/>
        <v>2180987</v>
      </c>
      <c r="U34" s="4">
        <f t="shared" si="3"/>
        <v>656524</v>
      </c>
    </row>
    <row r="35" spans="1:21" x14ac:dyDescent="0.2">
      <c r="A35" s="16" t="s">
        <v>203</v>
      </c>
      <c r="B35" s="4">
        <v>0</v>
      </c>
      <c r="C35" s="4">
        <v>0</v>
      </c>
      <c r="D35" s="4">
        <v>0</v>
      </c>
      <c r="E35" s="4">
        <v>0</v>
      </c>
      <c r="F35" s="4">
        <f t="shared" si="0"/>
        <v>0</v>
      </c>
      <c r="R35" s="5">
        <v>1.5100000000000001E-2</v>
      </c>
      <c r="S35" s="4">
        <v>2426988</v>
      </c>
      <c r="T35" s="4">
        <f t="shared" si="2"/>
        <v>2446844</v>
      </c>
      <c r="U35" s="4">
        <f t="shared" si="3"/>
        <v>656524</v>
      </c>
    </row>
    <row r="36" spans="1:21" x14ac:dyDescent="0.2">
      <c r="A36" s="16" t="s">
        <v>202</v>
      </c>
      <c r="B36" s="4">
        <v>0</v>
      </c>
      <c r="C36" s="4">
        <v>0</v>
      </c>
      <c r="D36" s="4">
        <v>0</v>
      </c>
      <c r="E36" s="4">
        <v>0</v>
      </c>
      <c r="F36" s="4">
        <f t="shared" si="0"/>
        <v>0</v>
      </c>
      <c r="R36" s="5">
        <v>3.2599999999999997E-2</v>
      </c>
      <c r="S36" s="4">
        <v>3856048</v>
      </c>
      <c r="T36" s="4">
        <f t="shared" si="2"/>
        <v>1467351.5</v>
      </c>
      <c r="U36" s="4">
        <f t="shared" si="3"/>
        <v>616966</v>
      </c>
    </row>
    <row r="37" spans="1:21" x14ac:dyDescent="0.2">
      <c r="A37" s="16" t="s">
        <v>201</v>
      </c>
      <c r="B37" s="4">
        <v>0</v>
      </c>
      <c r="C37" s="4">
        <v>0</v>
      </c>
      <c r="D37" s="4">
        <v>0</v>
      </c>
      <c r="E37" s="4">
        <v>0</v>
      </c>
      <c r="F37" s="4">
        <f t="shared" si="0"/>
        <v>0</v>
      </c>
      <c r="R37" s="5">
        <v>5.6000000000000008E-3</v>
      </c>
      <c r="S37" s="4">
        <v>1242862</v>
      </c>
      <c r="T37" s="4">
        <f t="shared" si="2"/>
        <v>1903487</v>
      </c>
      <c r="U37" s="4">
        <f t="shared" si="3"/>
        <v>616966</v>
      </c>
    </row>
    <row r="38" spans="1:21" x14ac:dyDescent="0.2">
      <c r="A38" s="16" t="s">
        <v>200</v>
      </c>
      <c r="B38" s="4">
        <v>0</v>
      </c>
      <c r="C38" s="4">
        <v>0</v>
      </c>
      <c r="D38" s="4">
        <v>0</v>
      </c>
      <c r="E38" s="4">
        <v>0</v>
      </c>
      <c r="F38" s="4">
        <f t="shared" si="0"/>
        <v>0</v>
      </c>
      <c r="R38" s="5">
        <v>6.0999999999999995E-3</v>
      </c>
      <c r="S38" s="4">
        <v>1205564</v>
      </c>
      <c r="T38" s="4">
        <f t="shared" si="2"/>
        <v>783591.5</v>
      </c>
      <c r="U38" s="4">
        <f t="shared" si="3"/>
        <v>616966</v>
      </c>
    </row>
    <row r="39" spans="1:21" x14ac:dyDescent="0.2">
      <c r="A39" s="16" t="s">
        <v>199</v>
      </c>
      <c r="B39" s="4">
        <v>0</v>
      </c>
      <c r="C39" s="4">
        <v>0</v>
      </c>
      <c r="D39" s="4">
        <v>0</v>
      </c>
      <c r="E39" s="4">
        <v>0</v>
      </c>
      <c r="F39" s="4">
        <f t="shared" si="0"/>
        <v>0</v>
      </c>
      <c r="R39" s="5">
        <v>-8.9999999999999998E-4</v>
      </c>
      <c r="S39" s="4">
        <v>656524</v>
      </c>
      <c r="T39" s="4">
        <f t="shared" si="2"/>
        <v>1710029</v>
      </c>
      <c r="U39" s="4">
        <f t="shared" si="3"/>
        <v>616966</v>
      </c>
    </row>
    <row r="40" spans="1:21" x14ac:dyDescent="0.2">
      <c r="A40" s="16" t="s">
        <v>198</v>
      </c>
      <c r="B40" s="4">
        <v>0</v>
      </c>
      <c r="C40" s="4">
        <v>0</v>
      </c>
      <c r="D40" s="4">
        <v>0</v>
      </c>
      <c r="E40" s="4">
        <v>0</v>
      </c>
      <c r="F40" s="4">
        <f t="shared" si="0"/>
        <v>0</v>
      </c>
      <c r="R40" s="5">
        <v>-3.9000000000000003E-3</v>
      </c>
      <c r="S40" s="4">
        <v>1086300</v>
      </c>
      <c r="T40" s="4">
        <f t="shared" si="2"/>
        <v>1062600.5</v>
      </c>
      <c r="U40" s="4">
        <f t="shared" si="3"/>
        <v>616966</v>
      </c>
    </row>
    <row r="41" spans="1:21" x14ac:dyDescent="0.2">
      <c r="A41" s="16" t="s">
        <v>197</v>
      </c>
      <c r="B41" s="4">
        <v>0</v>
      </c>
      <c r="C41" s="4">
        <v>0</v>
      </c>
      <c r="D41" s="4">
        <v>0</v>
      </c>
      <c r="E41" s="4">
        <v>0</v>
      </c>
      <c r="F41" s="4">
        <f t="shared" si="0"/>
        <v>0</v>
      </c>
      <c r="R41" s="5">
        <v>1.67E-2</v>
      </c>
      <c r="S41" s="4">
        <v>616966</v>
      </c>
      <c r="T41" s="4">
        <f t="shared" si="2"/>
        <v>1419156</v>
      </c>
      <c r="U41" s="4">
        <f t="shared" si="3"/>
        <v>1037640</v>
      </c>
    </row>
    <row r="42" spans="1:21" x14ac:dyDescent="0.2">
      <c r="A42" s="16" t="s">
        <v>196</v>
      </c>
      <c r="B42" s="4">
        <v>0</v>
      </c>
      <c r="C42" s="4">
        <v>0</v>
      </c>
      <c r="D42" s="4">
        <v>0</v>
      </c>
      <c r="E42" s="4">
        <v>0</v>
      </c>
      <c r="F42" s="4">
        <f t="shared" si="0"/>
        <v>0</v>
      </c>
      <c r="R42" s="5">
        <v>-3.2799999999999996E-2</v>
      </c>
      <c r="S42" s="4">
        <v>1888595</v>
      </c>
      <c r="T42" s="4">
        <f t="shared" si="2"/>
        <v>2824424.5</v>
      </c>
      <c r="U42" s="4">
        <f t="shared" si="3"/>
        <v>1037640</v>
      </c>
    </row>
    <row r="43" spans="1:21" x14ac:dyDescent="0.2">
      <c r="A43" s="16" t="s">
        <v>195</v>
      </c>
      <c r="B43" s="4">
        <v>0</v>
      </c>
      <c r="C43" s="4">
        <v>0</v>
      </c>
      <c r="D43" s="4">
        <v>0</v>
      </c>
      <c r="E43" s="4">
        <v>0</v>
      </c>
      <c r="F43" s="4">
        <f t="shared" si="0"/>
        <v>0</v>
      </c>
      <c r="R43" s="5">
        <v>-1.4000000000000002E-3</v>
      </c>
      <c r="S43" s="4">
        <v>2270574</v>
      </c>
      <c r="T43" s="4">
        <f t="shared" si="2"/>
        <v>1962629.5</v>
      </c>
      <c r="U43" s="4">
        <f t="shared" si="3"/>
        <v>910659</v>
      </c>
    </row>
    <row r="44" spans="1:21" x14ac:dyDescent="0.2">
      <c r="A44" s="16" t="s">
        <v>194</v>
      </c>
      <c r="B44" s="4">
        <v>0</v>
      </c>
      <c r="C44" s="4">
        <v>0</v>
      </c>
      <c r="D44" s="4">
        <v>0</v>
      </c>
      <c r="E44" s="4">
        <v>0</v>
      </c>
      <c r="F44" s="4">
        <f t="shared" si="0"/>
        <v>0</v>
      </c>
      <c r="R44" s="5">
        <v>2.06E-2</v>
      </c>
      <c r="S44" s="4">
        <v>1934986</v>
      </c>
      <c r="T44" s="4">
        <f t="shared" si="2"/>
        <v>2122205</v>
      </c>
      <c r="U44" s="4">
        <f t="shared" si="3"/>
        <v>910659</v>
      </c>
    </row>
    <row r="45" spans="1:21" x14ac:dyDescent="0.2">
      <c r="A45" s="16" t="s">
        <v>193</v>
      </c>
      <c r="B45" s="4">
        <v>0</v>
      </c>
      <c r="C45" s="4">
        <v>0</v>
      </c>
      <c r="D45" s="4">
        <v>0</v>
      </c>
      <c r="E45" s="4">
        <v>0</v>
      </c>
      <c r="F45" s="4">
        <f t="shared" si="0"/>
        <v>0</v>
      </c>
      <c r="R45" s="5">
        <v>1.9099999999999999E-2</v>
      </c>
      <c r="S45" s="4">
        <v>1037640</v>
      </c>
      <c r="T45" s="4">
        <f t="shared" si="2"/>
        <v>1324950.5</v>
      </c>
      <c r="U45" s="4">
        <f t="shared" si="3"/>
        <v>910659</v>
      </c>
    </row>
    <row r="46" spans="1:21" x14ac:dyDescent="0.2">
      <c r="A46" s="16" t="s">
        <v>192</v>
      </c>
      <c r="B46" s="4">
        <v>0</v>
      </c>
      <c r="C46" s="4">
        <v>0</v>
      </c>
      <c r="D46" s="4">
        <v>0</v>
      </c>
      <c r="E46" s="4">
        <v>0</v>
      </c>
      <c r="F46" s="4">
        <f t="shared" si="0"/>
        <v>0</v>
      </c>
      <c r="R46" s="5">
        <v>-2.98E-2</v>
      </c>
      <c r="S46" s="4">
        <v>1691841</v>
      </c>
      <c r="T46" s="4">
        <f t="shared" si="2"/>
        <v>1762377</v>
      </c>
      <c r="U46" s="4">
        <f t="shared" si="3"/>
        <v>910659</v>
      </c>
    </row>
    <row r="47" spans="1:21" x14ac:dyDescent="0.2">
      <c r="A47" s="16" t="s">
        <v>191</v>
      </c>
      <c r="B47" s="4">
        <v>0</v>
      </c>
      <c r="C47" s="4">
        <v>0</v>
      </c>
      <c r="D47" s="4">
        <v>0</v>
      </c>
      <c r="E47" s="4">
        <v>0</v>
      </c>
      <c r="F47" s="4">
        <f t="shared" si="0"/>
        <v>0</v>
      </c>
      <c r="R47" s="5">
        <v>2.7000000000000001E-3</v>
      </c>
      <c r="S47" s="4">
        <v>2601410</v>
      </c>
      <c r="T47" s="4">
        <f t="shared" si="2"/>
        <v>1288394</v>
      </c>
      <c r="U47" s="4">
        <f t="shared" si="3"/>
        <v>910659</v>
      </c>
    </row>
    <row r="48" spans="1:21" x14ac:dyDescent="0.2">
      <c r="A48" s="16" t="s">
        <v>190</v>
      </c>
      <c r="B48" s="4">
        <v>0</v>
      </c>
      <c r="C48" s="4">
        <v>0</v>
      </c>
      <c r="D48" s="4">
        <v>0</v>
      </c>
      <c r="E48" s="4">
        <v>0</v>
      </c>
      <c r="F48" s="4">
        <f t="shared" si="0"/>
        <v>0</v>
      </c>
      <c r="R48" s="5">
        <v>-1.4499999999999999E-2</v>
      </c>
      <c r="S48" s="4">
        <v>910659</v>
      </c>
      <c r="T48" s="4">
        <f t="shared" si="2"/>
        <v>2099736</v>
      </c>
      <c r="U48" s="4">
        <f t="shared" si="3"/>
        <v>949717</v>
      </c>
    </row>
    <row r="49" spans="1:21" x14ac:dyDescent="0.2">
      <c r="A49" s="16" t="s">
        <v>189</v>
      </c>
      <c r="B49" s="4">
        <v>0</v>
      </c>
      <c r="C49" s="4">
        <v>0</v>
      </c>
      <c r="D49" s="4">
        <v>0</v>
      </c>
      <c r="E49" s="4">
        <v>0</v>
      </c>
      <c r="F49" s="4">
        <f t="shared" si="0"/>
        <v>0</v>
      </c>
      <c r="R49" s="5">
        <v>1.55E-2</v>
      </c>
      <c r="S49" s="4">
        <v>2333758</v>
      </c>
      <c r="T49" s="4">
        <f t="shared" si="2"/>
        <v>1269760.5</v>
      </c>
      <c r="U49" s="4">
        <f t="shared" si="3"/>
        <v>949717</v>
      </c>
    </row>
    <row r="50" spans="1:21" x14ac:dyDescent="0.2">
      <c r="A50" s="16" t="s">
        <v>188</v>
      </c>
      <c r="B50" s="4">
        <v>0</v>
      </c>
      <c r="C50" s="4">
        <v>0</v>
      </c>
      <c r="D50" s="4">
        <v>0</v>
      </c>
      <c r="E50" s="4">
        <v>0</v>
      </c>
      <c r="F50" s="4">
        <f t="shared" si="0"/>
        <v>0</v>
      </c>
      <c r="R50" s="5">
        <v>9.5999999999999992E-3</v>
      </c>
      <c r="S50" s="4">
        <v>1508235</v>
      </c>
      <c r="T50" s="4">
        <f t="shared" si="2"/>
        <v>1289196</v>
      </c>
      <c r="U50" s="4">
        <f t="shared" si="3"/>
        <v>949717</v>
      </c>
    </row>
    <row r="51" spans="1:21" x14ac:dyDescent="0.2">
      <c r="A51" s="16" t="s">
        <v>187</v>
      </c>
      <c r="B51" s="4">
        <v>0</v>
      </c>
      <c r="C51" s="4">
        <v>0</v>
      </c>
      <c r="D51" s="4">
        <v>0</v>
      </c>
      <c r="E51" s="4">
        <v>0</v>
      </c>
      <c r="F51" s="4">
        <f t="shared" si="0"/>
        <v>0</v>
      </c>
      <c r="R51" s="5">
        <v>-8.1000000000000013E-3</v>
      </c>
      <c r="S51" s="4">
        <v>949717</v>
      </c>
      <c r="T51" s="4">
        <f t="shared" si="2"/>
        <v>2143374.5</v>
      </c>
      <c r="U51" s="4">
        <f t="shared" si="3"/>
        <v>923344</v>
      </c>
    </row>
    <row r="52" spans="1:21" x14ac:dyDescent="0.2">
      <c r="A52" s="16" t="s">
        <v>186</v>
      </c>
      <c r="B52" s="4">
        <v>0</v>
      </c>
      <c r="C52" s="4">
        <v>0</v>
      </c>
      <c r="D52" s="4">
        <v>0</v>
      </c>
      <c r="E52" s="4">
        <v>0</v>
      </c>
      <c r="F52" s="4">
        <f t="shared" si="0"/>
        <v>0</v>
      </c>
      <c r="R52" s="5">
        <v>-2.8000000000000004E-3</v>
      </c>
      <c r="S52" s="4">
        <v>3378275</v>
      </c>
      <c r="T52" s="4">
        <f t="shared" si="2"/>
        <v>1574283.5</v>
      </c>
      <c r="U52" s="4">
        <f t="shared" si="3"/>
        <v>923344</v>
      </c>
    </row>
    <row r="53" spans="1:21" x14ac:dyDescent="0.2">
      <c r="A53" s="16" t="s">
        <v>185</v>
      </c>
      <c r="B53" s="4">
        <v>0</v>
      </c>
      <c r="C53" s="4">
        <v>0</v>
      </c>
      <c r="D53" s="4">
        <v>0</v>
      </c>
      <c r="E53" s="4">
        <v>0</v>
      </c>
      <c r="F53" s="4">
        <f t="shared" si="0"/>
        <v>0</v>
      </c>
      <c r="R53" s="5">
        <v>4.5400000000000003E-2</v>
      </c>
      <c r="S53" s="4">
        <v>1990273</v>
      </c>
      <c r="T53" s="4">
        <f t="shared" si="2"/>
        <v>3307832</v>
      </c>
      <c r="U53" s="4">
        <f t="shared" si="3"/>
        <v>923344</v>
      </c>
    </row>
    <row r="54" spans="1:21" x14ac:dyDescent="0.2">
      <c r="A54" s="16" t="s">
        <v>184</v>
      </c>
      <c r="B54" s="4">
        <v>0</v>
      </c>
      <c r="C54" s="4">
        <v>0</v>
      </c>
      <c r="D54" s="4">
        <v>0</v>
      </c>
      <c r="E54" s="4">
        <v>0</v>
      </c>
      <c r="F54" s="4">
        <f t="shared" si="0"/>
        <v>0</v>
      </c>
      <c r="R54" s="5">
        <v>4.4699999999999997E-2</v>
      </c>
      <c r="S54" s="4">
        <v>3206770</v>
      </c>
      <c r="T54" s="4">
        <f t="shared" si="2"/>
        <v>888884</v>
      </c>
      <c r="U54" s="4">
        <f t="shared" si="3"/>
        <v>923344</v>
      </c>
    </row>
    <row r="55" spans="1:21" x14ac:dyDescent="0.2">
      <c r="A55" s="16" t="s">
        <v>183</v>
      </c>
      <c r="B55" s="4">
        <v>0</v>
      </c>
      <c r="C55" s="4">
        <v>0</v>
      </c>
      <c r="D55" s="4">
        <v>0</v>
      </c>
      <c r="E55" s="4">
        <v>0</v>
      </c>
      <c r="F55" s="4">
        <f t="shared" si="0"/>
        <v>0</v>
      </c>
      <c r="R55" s="5">
        <v>1.2999999999999999E-3</v>
      </c>
      <c r="S55" s="4">
        <v>958060</v>
      </c>
      <c r="T55" s="4">
        <f t="shared" si="2"/>
        <v>917411</v>
      </c>
      <c r="U55" s="4">
        <f t="shared" si="3"/>
        <v>923344</v>
      </c>
    </row>
    <row r="56" spans="1:21" x14ac:dyDescent="0.2">
      <c r="A56" s="16" t="s">
        <v>182</v>
      </c>
      <c r="B56" s="4">
        <v>0</v>
      </c>
      <c r="C56" s="4">
        <v>0</v>
      </c>
      <c r="D56" s="4">
        <v>0</v>
      </c>
      <c r="E56" s="4">
        <v>0</v>
      </c>
      <c r="F56" s="4">
        <f t="shared" si="0"/>
        <v>0</v>
      </c>
      <c r="R56" s="5">
        <v>8.9999999999999998E-4</v>
      </c>
      <c r="S56" s="4">
        <v>923344</v>
      </c>
      <c r="T56" s="4">
        <f t="shared" si="2"/>
        <v>1225000</v>
      </c>
      <c r="U56" s="4">
        <f t="shared" si="3"/>
        <v>908474</v>
      </c>
    </row>
    <row r="57" spans="1:21" x14ac:dyDescent="0.2">
      <c r="A57" s="16" t="s">
        <v>181</v>
      </c>
      <c r="B57" s="4">
        <v>0</v>
      </c>
      <c r="C57" s="4">
        <v>0</v>
      </c>
      <c r="D57" s="4">
        <v>0</v>
      </c>
      <c r="E57" s="4">
        <v>0</v>
      </c>
      <c r="F57" s="4">
        <f t="shared" si="0"/>
        <v>0</v>
      </c>
      <c r="R57" s="5">
        <v>3.1600000000000003E-2</v>
      </c>
      <c r="S57" s="4">
        <v>1666129</v>
      </c>
      <c r="T57" s="4">
        <f t="shared" si="2"/>
        <v>2014354.5</v>
      </c>
      <c r="U57" s="4">
        <f t="shared" si="3"/>
        <v>908474</v>
      </c>
    </row>
    <row r="58" spans="1:21" x14ac:dyDescent="0.2">
      <c r="A58" s="16" t="s">
        <v>180</v>
      </c>
      <c r="B58" s="4">
        <v>0</v>
      </c>
      <c r="C58" s="4">
        <v>0</v>
      </c>
      <c r="D58" s="4">
        <v>0</v>
      </c>
      <c r="E58" s="4">
        <v>0</v>
      </c>
      <c r="F58" s="4">
        <f t="shared" si="0"/>
        <v>0</v>
      </c>
      <c r="R58" s="5">
        <v>6.7900000000000002E-2</v>
      </c>
      <c r="S58" s="4">
        <v>1865714</v>
      </c>
      <c r="T58" s="4">
        <f t="shared" si="2"/>
        <v>1261194.5</v>
      </c>
      <c r="U58" s="4">
        <f t="shared" si="3"/>
        <v>908474</v>
      </c>
    </row>
    <row r="59" spans="1:21" x14ac:dyDescent="0.2">
      <c r="A59" s="16" t="s">
        <v>179</v>
      </c>
      <c r="B59" s="4">
        <v>0</v>
      </c>
      <c r="C59" s="4">
        <v>0</v>
      </c>
      <c r="D59" s="4">
        <v>0</v>
      </c>
      <c r="E59" s="4">
        <v>0</v>
      </c>
      <c r="F59" s="4">
        <f t="shared" si="0"/>
        <v>0</v>
      </c>
      <c r="R59" s="5">
        <v>-1.26E-2</v>
      </c>
      <c r="S59" s="4">
        <v>1031286</v>
      </c>
      <c r="T59" s="4">
        <f t="shared" si="2"/>
        <v>2272434</v>
      </c>
      <c r="U59" s="4">
        <f t="shared" si="3"/>
        <v>819708</v>
      </c>
    </row>
    <row r="60" spans="1:21" x14ac:dyDescent="0.2">
      <c r="A60" s="16" t="s">
        <v>178</v>
      </c>
      <c r="B60" s="4">
        <v>0</v>
      </c>
      <c r="C60" s="4">
        <v>0</v>
      </c>
      <c r="D60" s="4">
        <v>0</v>
      </c>
      <c r="E60" s="4">
        <v>0</v>
      </c>
      <c r="F60" s="4">
        <f t="shared" si="0"/>
        <v>0</v>
      </c>
      <c r="R60" s="5">
        <v>-3.4300000000000004E-2</v>
      </c>
      <c r="S60" s="4">
        <v>1628675</v>
      </c>
      <c r="T60" s="4">
        <f t="shared" si="2"/>
        <v>1267348</v>
      </c>
      <c r="U60" s="4">
        <f t="shared" si="3"/>
        <v>819708</v>
      </c>
    </row>
    <row r="61" spans="1:21" x14ac:dyDescent="0.2">
      <c r="A61" s="16" t="s">
        <v>177</v>
      </c>
      <c r="B61" s="4">
        <v>0</v>
      </c>
      <c r="C61" s="4">
        <v>0</v>
      </c>
      <c r="D61" s="4">
        <v>0</v>
      </c>
      <c r="E61" s="4">
        <v>0</v>
      </c>
      <c r="F61" s="4">
        <f t="shared" si="0"/>
        <v>0</v>
      </c>
      <c r="R61" s="5">
        <v>-1.6E-2</v>
      </c>
      <c r="S61" s="4">
        <v>908474</v>
      </c>
      <c r="T61" s="4">
        <f t="shared" si="2"/>
        <v>1123709.5</v>
      </c>
      <c r="U61" s="4">
        <f t="shared" si="3"/>
        <v>783871</v>
      </c>
    </row>
    <row r="62" spans="1:21" x14ac:dyDescent="0.2">
      <c r="A62" s="16" t="s">
        <v>176</v>
      </c>
      <c r="B62" s="4">
        <v>0</v>
      </c>
      <c r="C62" s="4">
        <v>0</v>
      </c>
      <c r="D62" s="4">
        <v>0</v>
      </c>
      <c r="E62" s="4">
        <v>0</v>
      </c>
      <c r="F62" s="4">
        <f t="shared" si="0"/>
        <v>0</v>
      </c>
      <c r="R62" s="5">
        <v>-9.4999999999999998E-3</v>
      </c>
      <c r="S62" s="4">
        <v>1158294</v>
      </c>
      <c r="T62" s="4">
        <f t="shared" si="2"/>
        <v>2577430.5</v>
      </c>
      <c r="U62" s="4">
        <f t="shared" si="3"/>
        <v>783871</v>
      </c>
    </row>
    <row r="63" spans="1:21" x14ac:dyDescent="0.2">
      <c r="A63" s="16" t="s">
        <v>175</v>
      </c>
      <c r="B63" s="4">
        <v>0</v>
      </c>
      <c r="C63" s="4">
        <v>0</v>
      </c>
      <c r="D63" s="4">
        <v>0</v>
      </c>
      <c r="E63" s="4">
        <v>0</v>
      </c>
      <c r="F63" s="4">
        <f t="shared" si="0"/>
        <v>0</v>
      </c>
      <c r="R63" s="5">
        <v>-8.6099999999999996E-2</v>
      </c>
      <c r="S63" s="4">
        <v>3408894</v>
      </c>
      <c r="T63" s="4">
        <f t="shared" si="2"/>
        <v>1250409</v>
      </c>
      <c r="U63" s="4">
        <f t="shared" si="3"/>
        <v>783871</v>
      </c>
    </row>
    <row r="64" spans="1:21" x14ac:dyDescent="0.2">
      <c r="A64" s="16" t="s">
        <v>174</v>
      </c>
      <c r="B64" s="4">
        <v>0</v>
      </c>
      <c r="C64" s="4">
        <v>0</v>
      </c>
      <c r="D64" s="4">
        <v>0</v>
      </c>
      <c r="E64" s="4">
        <v>0</v>
      </c>
      <c r="F64" s="4">
        <f t="shared" si="0"/>
        <v>0</v>
      </c>
      <c r="R64" s="5">
        <v>5.1000000000000004E-3</v>
      </c>
      <c r="S64" s="4">
        <v>819708</v>
      </c>
      <c r="T64" s="4">
        <f t="shared" si="2"/>
        <v>1408496</v>
      </c>
      <c r="U64" s="4">
        <f t="shared" si="3"/>
        <v>783871</v>
      </c>
    </row>
    <row r="65" spans="1:21" x14ac:dyDescent="0.2">
      <c r="A65" s="16" t="s">
        <v>173</v>
      </c>
      <c r="B65" s="4">
        <v>0</v>
      </c>
      <c r="C65" s="4">
        <v>0</v>
      </c>
      <c r="D65" s="4">
        <v>0</v>
      </c>
      <c r="E65" s="4">
        <v>0</v>
      </c>
      <c r="F65" s="4">
        <f t="shared" si="0"/>
        <v>0</v>
      </c>
      <c r="R65" s="5">
        <v>2.0999999999999999E-3</v>
      </c>
      <c r="S65" s="4">
        <v>911478</v>
      </c>
      <c r="T65" s="4">
        <f t="shared" si="2"/>
        <v>1177191.5</v>
      </c>
      <c r="U65" s="4">
        <f t="shared" si="3"/>
        <v>783871</v>
      </c>
    </row>
    <row r="66" spans="1:21" x14ac:dyDescent="0.2">
      <c r="A66" s="16" t="s">
        <v>172</v>
      </c>
      <c r="B66" s="4">
        <v>0</v>
      </c>
      <c r="C66" s="4">
        <v>0</v>
      </c>
      <c r="D66" s="4">
        <v>0</v>
      </c>
      <c r="E66" s="4">
        <v>0</v>
      </c>
      <c r="F66" s="4">
        <f t="shared" si="0"/>
        <v>0</v>
      </c>
      <c r="R66" s="5">
        <v>1.41E-2</v>
      </c>
      <c r="S66" s="4">
        <v>783871</v>
      </c>
      <c r="T66" s="4">
        <f t="shared" si="2"/>
        <v>1730491.5</v>
      </c>
      <c r="U66" s="4">
        <f t="shared" si="3"/>
        <v>1089125</v>
      </c>
    </row>
    <row r="67" spans="1:21" x14ac:dyDescent="0.2">
      <c r="A67" s="16" t="s">
        <v>171</v>
      </c>
      <c r="B67" s="4">
        <v>0</v>
      </c>
      <c r="C67" s="4">
        <v>0</v>
      </c>
      <c r="D67" s="4">
        <v>0</v>
      </c>
      <c r="E67" s="4">
        <v>0</v>
      </c>
      <c r="F67" s="4">
        <f t="shared" si="0"/>
        <v>0</v>
      </c>
      <c r="R67" s="5">
        <v>-9.4999999999999998E-3</v>
      </c>
      <c r="S67" s="4">
        <v>2162995</v>
      </c>
      <c r="T67" s="4">
        <f t="shared" si="2"/>
        <v>1548723.5</v>
      </c>
      <c r="U67" s="4">
        <f t="shared" si="3"/>
        <v>1089125</v>
      </c>
    </row>
    <row r="68" spans="1:21" x14ac:dyDescent="0.2">
      <c r="A68" s="16" t="s">
        <v>170</v>
      </c>
      <c r="B68" s="4">
        <v>0</v>
      </c>
      <c r="C68" s="4">
        <v>0</v>
      </c>
      <c r="D68" s="4">
        <v>0</v>
      </c>
      <c r="E68" s="4">
        <v>0</v>
      </c>
      <c r="F68" s="4">
        <f t="shared" si="0"/>
        <v>0</v>
      </c>
      <c r="R68" s="5">
        <v>-4.3899999999999995E-2</v>
      </c>
      <c r="S68" s="4">
        <v>1491103</v>
      </c>
      <c r="T68" s="4">
        <f t="shared" si="2"/>
        <v>2204309</v>
      </c>
      <c r="U68" s="4">
        <f t="shared" si="3"/>
        <v>1089125</v>
      </c>
    </row>
    <row r="69" spans="1:21" x14ac:dyDescent="0.2">
      <c r="A69" s="16" t="s">
        <v>169</v>
      </c>
      <c r="B69" s="4">
        <v>0</v>
      </c>
      <c r="C69" s="4">
        <v>0</v>
      </c>
      <c r="D69" s="4">
        <v>0</v>
      </c>
      <c r="E69" s="4">
        <v>0</v>
      </c>
      <c r="F69" s="4">
        <f t="shared" si="0"/>
        <v>0</v>
      </c>
      <c r="R69" s="5">
        <v>-5.16E-2</v>
      </c>
      <c r="S69" s="4">
        <v>2916193</v>
      </c>
      <c r="T69" s="4">
        <f t="shared" si="2"/>
        <v>1726948</v>
      </c>
      <c r="U69" s="4">
        <f t="shared" si="3"/>
        <v>1089125</v>
      </c>
    </row>
    <row r="70" spans="1:21" x14ac:dyDescent="0.2">
      <c r="A70" s="16" t="s">
        <v>168</v>
      </c>
      <c r="B70" s="4">
        <v>0</v>
      </c>
      <c r="C70" s="4">
        <v>0</v>
      </c>
      <c r="D70" s="4">
        <v>0</v>
      </c>
      <c r="E70" s="4">
        <v>0</v>
      </c>
      <c r="F70" s="4">
        <f t="shared" si="0"/>
        <v>0</v>
      </c>
      <c r="R70" s="5">
        <v>-1.7000000000000001E-2</v>
      </c>
      <c r="S70" s="4">
        <v>1626222</v>
      </c>
      <c r="T70" s="4">
        <f t="shared" si="2"/>
        <v>2309018.5</v>
      </c>
      <c r="U70" s="4">
        <f t="shared" si="3"/>
        <v>1089125</v>
      </c>
    </row>
    <row r="71" spans="1:21" x14ac:dyDescent="0.2">
      <c r="A71" s="16" t="s">
        <v>167</v>
      </c>
      <c r="B71" s="4">
        <v>0</v>
      </c>
      <c r="C71" s="4">
        <v>0</v>
      </c>
      <c r="D71" s="4">
        <v>0</v>
      </c>
      <c r="E71" s="4">
        <v>0</v>
      </c>
      <c r="F71" s="4">
        <f t="shared" si="0"/>
        <v>0</v>
      </c>
      <c r="R71" s="5">
        <v>-4.1999999999999997E-3</v>
      </c>
      <c r="S71" s="4">
        <v>1089125</v>
      </c>
      <c r="T71" s="4">
        <f>AVERAGE(S72,S81)</f>
        <v>2014973.5</v>
      </c>
      <c r="U71" s="4">
        <f t="shared" si="3"/>
        <v>1297988</v>
      </c>
    </row>
    <row r="72" spans="1:21" x14ac:dyDescent="0.2">
      <c r="A72" s="16" t="s">
        <v>166</v>
      </c>
      <c r="B72" s="4">
        <v>0</v>
      </c>
      <c r="C72" s="4">
        <v>0</v>
      </c>
      <c r="D72" s="4">
        <v>0</v>
      </c>
      <c r="E72" s="4">
        <v>0</v>
      </c>
      <c r="F72" s="4">
        <f t="shared" si="0"/>
        <v>0</v>
      </c>
      <c r="R72" s="5">
        <v>-1.77E-2</v>
      </c>
      <c r="S72" s="4">
        <v>1745967</v>
      </c>
      <c r="U72" s="4">
        <f t="shared" si="3"/>
        <v>1297988</v>
      </c>
    </row>
    <row r="73" spans="1:21" x14ac:dyDescent="0.2">
      <c r="A73" s="16" t="s">
        <v>165</v>
      </c>
      <c r="B73" s="4">
        <v>0</v>
      </c>
      <c r="C73" s="4">
        <v>0</v>
      </c>
      <c r="D73" s="4">
        <v>0</v>
      </c>
      <c r="E73" s="4">
        <v>0</v>
      </c>
      <c r="F73" s="4">
        <f t="shared" si="0"/>
        <v>0</v>
      </c>
      <c r="R73" s="5">
        <v>1.6799999999999999E-2</v>
      </c>
      <c r="S73" s="4">
        <v>1681110</v>
      </c>
      <c r="U73" s="4">
        <f t="shared" ref="U73:U75" si="4">MIN(S74:S78)</f>
        <v>1297988</v>
      </c>
    </row>
    <row r="74" spans="1:21" x14ac:dyDescent="0.2">
      <c r="A74" s="16" t="s">
        <v>164</v>
      </c>
      <c r="B74" s="4">
        <v>0</v>
      </c>
      <c r="C74" s="4">
        <v>0</v>
      </c>
      <c r="D74" s="4">
        <v>0</v>
      </c>
      <c r="E74" s="4">
        <v>0</v>
      </c>
      <c r="F74" s="4">
        <f t="shared" si="0"/>
        <v>0</v>
      </c>
      <c r="R74" s="5">
        <v>2.3E-3</v>
      </c>
      <c r="S74" s="4">
        <v>1905514</v>
      </c>
      <c r="U74" s="4">
        <f t="shared" si="4"/>
        <v>1297988</v>
      </c>
    </row>
    <row r="75" spans="1:21" x14ac:dyDescent="0.2">
      <c r="A75" s="16" t="s">
        <v>163</v>
      </c>
      <c r="B75" s="4">
        <v>0</v>
      </c>
      <c r="C75" s="4">
        <v>0</v>
      </c>
      <c r="D75" s="4">
        <v>0</v>
      </c>
      <c r="E75" s="4">
        <v>0</v>
      </c>
      <c r="F75" s="4">
        <f t="shared" si="0"/>
        <v>0</v>
      </c>
      <c r="R75" s="5">
        <v>1.5300000000000001E-2</v>
      </c>
      <c r="S75" s="4">
        <v>1570512</v>
      </c>
      <c r="U75" s="4">
        <f t="shared" si="4"/>
        <v>1297988</v>
      </c>
    </row>
    <row r="76" spans="1:21" x14ac:dyDescent="0.2">
      <c r="A76" s="16" t="s">
        <v>162</v>
      </c>
      <c r="B76" s="4">
        <v>0</v>
      </c>
      <c r="C76" s="4">
        <v>0</v>
      </c>
      <c r="D76" s="4">
        <v>0</v>
      </c>
      <c r="E76" s="4">
        <v>0</v>
      </c>
      <c r="F76" s="4">
        <f t="shared" si="0"/>
        <v>0</v>
      </c>
      <c r="R76" s="5">
        <v>1.3500000000000002E-2</v>
      </c>
      <c r="S76" s="4">
        <v>1297988</v>
      </c>
      <c r="U76" s="4">
        <f>MIN(S77:S81)</f>
        <v>1492425</v>
      </c>
    </row>
    <row r="77" spans="1:21" x14ac:dyDescent="0.2">
      <c r="A77" s="16" t="s">
        <v>161</v>
      </c>
      <c r="B77" s="4">
        <v>0</v>
      </c>
      <c r="C77" s="4">
        <v>0</v>
      </c>
      <c r="D77" s="4">
        <v>0</v>
      </c>
      <c r="E77" s="4">
        <v>0</v>
      </c>
      <c r="F77" s="4">
        <f t="shared" si="0"/>
        <v>0</v>
      </c>
      <c r="R77" s="5">
        <v>-3.3E-3</v>
      </c>
      <c r="S77" s="4">
        <v>1606344</v>
      </c>
    </row>
    <row r="78" spans="1:21" x14ac:dyDescent="0.2">
      <c r="A78" s="16" t="s">
        <v>160</v>
      </c>
      <c r="B78" s="4">
        <v>0</v>
      </c>
      <c r="C78" s="4">
        <v>0</v>
      </c>
      <c r="D78" s="4">
        <v>0</v>
      </c>
      <c r="E78" s="4">
        <v>0</v>
      </c>
      <c r="F78" s="4">
        <f t="shared" si="0"/>
        <v>0</v>
      </c>
      <c r="R78" s="5">
        <v>-5.0000000000000001E-3</v>
      </c>
      <c r="S78" s="4">
        <v>1492425</v>
      </c>
    </row>
    <row r="79" spans="1:21" x14ac:dyDescent="0.2">
      <c r="A79" s="16" t="s">
        <v>159</v>
      </c>
      <c r="B79" s="4">
        <v>0</v>
      </c>
      <c r="C79" s="4">
        <v>0</v>
      </c>
      <c r="D79" s="4">
        <v>0</v>
      </c>
      <c r="E79" s="4">
        <v>0</v>
      </c>
      <c r="F79" s="4">
        <f t="shared" si="0"/>
        <v>0</v>
      </c>
      <c r="R79" s="5">
        <v>-1.1599999999999999E-2</v>
      </c>
      <c r="S79" s="4">
        <v>1827674</v>
      </c>
    </row>
    <row r="80" spans="1:21" x14ac:dyDescent="0.2">
      <c r="A80" s="16" t="s">
        <v>158</v>
      </c>
      <c r="B80" s="4">
        <v>0</v>
      </c>
      <c r="C80" s="4">
        <v>0</v>
      </c>
      <c r="D80" s="4">
        <v>0</v>
      </c>
      <c r="E80" s="4">
        <v>0</v>
      </c>
      <c r="F80" s="4">
        <f>E80+F81</f>
        <v>0</v>
      </c>
      <c r="R80" s="5">
        <v>-4.3299999999999998E-2</v>
      </c>
      <c r="S80" s="4">
        <v>3528912</v>
      </c>
    </row>
    <row r="81" spans="1:22" x14ac:dyDescent="0.2">
      <c r="A81" s="16" t="s">
        <v>157</v>
      </c>
      <c r="B81" s="4">
        <v>0</v>
      </c>
      <c r="C81" s="4">
        <v>0</v>
      </c>
      <c r="D81" s="4">
        <v>0</v>
      </c>
      <c r="E81" s="4">
        <v>0</v>
      </c>
      <c r="F81" s="4">
        <f>E81</f>
        <v>0</v>
      </c>
      <c r="R81" s="5">
        <v>2.9100000000000001E-2</v>
      </c>
      <c r="S81" s="4">
        <v>2283980</v>
      </c>
    </row>
    <row r="82" spans="1:22" x14ac:dyDescent="0.2">
      <c r="A82" s="2"/>
      <c r="B82" s="4"/>
      <c r="C82" s="4"/>
      <c r="D82" s="4"/>
      <c r="E82" s="4"/>
      <c r="F82" s="4">
        <f>E82</f>
        <v>0</v>
      </c>
      <c r="G82" s="4"/>
      <c r="H82" s="4"/>
      <c r="I82" s="4"/>
      <c r="J82" s="4"/>
      <c r="K82" s="4"/>
      <c r="L82" s="4"/>
      <c r="M82" s="4"/>
      <c r="N82" s="4"/>
      <c r="O82" s="4"/>
      <c r="P82" s="4"/>
      <c r="Q82" s="4"/>
      <c r="R82" s="4"/>
      <c r="S82" s="4"/>
      <c r="T82" s="5"/>
      <c r="U82" s="5"/>
      <c r="V82" s="5"/>
    </row>
    <row r="83" spans="1:22" x14ac:dyDescent="0.2">
      <c r="A83" s="2"/>
      <c r="B83" s="4"/>
      <c r="C83" s="4"/>
      <c r="D83" s="4"/>
      <c r="E83" s="4"/>
      <c r="F83" s="4"/>
      <c r="G83" s="4"/>
      <c r="H83" s="4"/>
      <c r="I83" s="4"/>
      <c r="J83" s="4"/>
      <c r="K83" s="4"/>
      <c r="L83" s="4"/>
      <c r="M83" s="4"/>
      <c r="N83" s="4"/>
      <c r="O83" s="4"/>
      <c r="P83" s="4"/>
      <c r="Q83" s="4"/>
      <c r="R83" s="4"/>
      <c r="S83" s="4"/>
      <c r="T83" s="5"/>
      <c r="U83" s="5"/>
      <c r="V83" s="5"/>
    </row>
    <row r="84" spans="1:22" x14ac:dyDescent="0.2">
      <c r="A84" s="2"/>
      <c r="B84" s="4"/>
      <c r="C84" s="4"/>
      <c r="D84" s="4"/>
      <c r="E84" s="4"/>
      <c r="F84" s="4"/>
      <c r="G84" s="4"/>
      <c r="H84" s="4"/>
      <c r="I84" s="4"/>
      <c r="J84" s="4"/>
      <c r="K84" s="4"/>
      <c r="L84" s="4"/>
      <c r="M84" s="4"/>
      <c r="N84" s="4"/>
      <c r="O84" s="4"/>
      <c r="P84" s="4"/>
      <c r="Q84" s="4"/>
      <c r="R84" s="4"/>
      <c r="S84" s="4"/>
      <c r="T84" s="5"/>
      <c r="U84" s="5"/>
      <c r="V84" s="5"/>
    </row>
    <row r="85" spans="1:22" x14ac:dyDescent="0.2">
      <c r="A85" s="2"/>
      <c r="B85" s="4"/>
      <c r="C85" s="4"/>
      <c r="D85" s="4"/>
      <c r="E85" s="4"/>
      <c r="F85" s="4"/>
      <c r="G85" s="4"/>
      <c r="H85" s="4"/>
      <c r="I85" s="4"/>
      <c r="J85" s="4"/>
      <c r="K85" s="4"/>
      <c r="L85" s="4"/>
      <c r="M85" s="4"/>
      <c r="N85" s="4"/>
      <c r="O85" s="4"/>
      <c r="P85" s="4"/>
      <c r="Q85" s="4"/>
      <c r="R85" s="4"/>
      <c r="S85" s="4"/>
      <c r="T85" s="5"/>
      <c r="U85" s="5"/>
      <c r="V85" s="5"/>
    </row>
    <row r="86" spans="1:22" x14ac:dyDescent="0.2">
      <c r="A86" s="2"/>
      <c r="B86" s="4"/>
      <c r="C86" s="4"/>
      <c r="D86" s="4"/>
      <c r="E86" s="4"/>
      <c r="F86" s="4"/>
      <c r="G86" s="4"/>
      <c r="H86" s="4"/>
      <c r="I86" s="4"/>
      <c r="J86" s="4"/>
      <c r="K86" s="4"/>
      <c r="L86" s="4"/>
      <c r="M86" s="4"/>
      <c r="N86" s="4"/>
      <c r="O86" s="4"/>
      <c r="P86" s="4"/>
      <c r="Q86" s="4"/>
      <c r="R86" s="4"/>
      <c r="S86" s="4"/>
      <c r="T86" s="5"/>
      <c r="U86" s="5"/>
      <c r="V86" s="5"/>
    </row>
    <row r="87" spans="1:22" x14ac:dyDescent="0.2">
      <c r="A87" s="2"/>
      <c r="B87" s="4"/>
      <c r="C87" s="4"/>
      <c r="D87" s="4"/>
      <c r="E87" s="4"/>
      <c r="F87" s="4"/>
      <c r="G87" s="4"/>
      <c r="H87" s="4"/>
      <c r="I87" s="4"/>
      <c r="J87" s="4"/>
      <c r="K87" s="4"/>
      <c r="L87" s="4"/>
      <c r="M87" s="4"/>
      <c r="N87" s="4"/>
      <c r="O87" s="4"/>
      <c r="P87" s="4"/>
      <c r="Q87" s="4"/>
      <c r="R87" s="4"/>
      <c r="S87" s="4"/>
      <c r="T87" s="5"/>
      <c r="U87" s="5"/>
      <c r="V87" s="5"/>
    </row>
    <row r="88" spans="1:22" x14ac:dyDescent="0.2">
      <c r="A88" s="2"/>
      <c r="B88" s="4"/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5"/>
      <c r="U88" s="5"/>
      <c r="V88" s="5"/>
    </row>
    <row r="89" spans="1:22" x14ac:dyDescent="0.2">
      <c r="A89" s="2"/>
      <c r="B89" s="4"/>
      <c r="C89" s="4"/>
      <c r="D89" s="4"/>
      <c r="E89" s="4"/>
      <c r="F89" s="4"/>
      <c r="G89" s="4"/>
      <c r="H89" s="4"/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  <c r="T89" s="5"/>
      <c r="U89" s="5"/>
      <c r="V89" s="5"/>
    </row>
    <row r="90" spans="1:22" x14ac:dyDescent="0.2">
      <c r="A90" s="2"/>
      <c r="B90" s="4"/>
      <c r="C90" s="4"/>
      <c r="D90" s="4"/>
      <c r="E90" s="4"/>
      <c r="F90" s="4"/>
      <c r="G90" s="4"/>
      <c r="H90" s="4"/>
      <c r="I90" s="4"/>
      <c r="J90" s="4"/>
      <c r="K90" s="4"/>
      <c r="L90" s="4"/>
      <c r="M90" s="4"/>
      <c r="N90" s="4"/>
      <c r="O90" s="4"/>
      <c r="P90" s="4"/>
      <c r="Q90" s="4"/>
      <c r="R90" s="4"/>
      <c r="S90" s="4"/>
      <c r="T90" s="5"/>
      <c r="U90" s="5"/>
      <c r="V90" s="5"/>
    </row>
    <row r="91" spans="1:22" x14ac:dyDescent="0.2">
      <c r="A91" s="2"/>
      <c r="B91" s="4"/>
      <c r="C91" s="4"/>
      <c r="D91" s="4"/>
      <c r="E91" s="4"/>
      <c r="F91" s="4"/>
      <c r="G91" s="4"/>
      <c r="H91" s="4"/>
      <c r="I91" s="4"/>
      <c r="J91" s="4"/>
      <c r="K91" s="4"/>
      <c r="L91" s="4"/>
      <c r="M91" s="4"/>
      <c r="N91" s="4"/>
      <c r="O91" s="4"/>
      <c r="P91" s="4"/>
      <c r="Q91" s="4"/>
      <c r="R91" s="4"/>
      <c r="S91" s="4"/>
      <c r="T91" s="5"/>
      <c r="U91" s="5"/>
      <c r="V91" s="5"/>
    </row>
    <row r="92" spans="1:22" x14ac:dyDescent="0.2">
      <c r="A92" s="6"/>
      <c r="B92" s="4"/>
      <c r="C92" s="4"/>
      <c r="D92" s="4"/>
      <c r="E92" s="4"/>
      <c r="F92" s="4"/>
      <c r="G92" s="4"/>
      <c r="H92" s="4"/>
      <c r="I92" s="4"/>
      <c r="J92" s="4"/>
      <c r="K92" s="4"/>
      <c r="L92" s="4"/>
      <c r="M92" s="4"/>
      <c r="N92" s="4"/>
      <c r="O92" s="4"/>
      <c r="P92" s="4"/>
      <c r="Q92" s="4"/>
      <c r="R92" s="4"/>
      <c r="S92" s="4"/>
      <c r="T92" s="5"/>
      <c r="U92" s="5"/>
      <c r="V92" s="5"/>
    </row>
    <row r="93" spans="1:22" x14ac:dyDescent="0.2">
      <c r="A93" s="6"/>
      <c r="B93" s="4"/>
      <c r="C93" s="4"/>
      <c r="D93" s="4"/>
      <c r="E93" s="4"/>
      <c r="F93" s="4"/>
      <c r="G93" s="4"/>
      <c r="H93" s="4"/>
      <c r="I93" s="4"/>
      <c r="J93" s="4"/>
      <c r="K93" s="4"/>
      <c r="L93" s="4"/>
      <c r="M93" s="4"/>
      <c r="N93" s="4"/>
      <c r="O93" s="4"/>
      <c r="P93" s="4"/>
      <c r="Q93" s="4"/>
      <c r="R93" s="4"/>
      <c r="S93" s="4"/>
      <c r="T93" s="5"/>
      <c r="U93" s="5"/>
      <c r="V93" s="5"/>
    </row>
    <row r="94" spans="1:22" x14ac:dyDescent="0.2">
      <c r="A94" s="6"/>
      <c r="B94" s="4"/>
      <c r="C94" s="4"/>
      <c r="D94" s="4"/>
      <c r="E94" s="4"/>
      <c r="F94" s="4"/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5"/>
      <c r="U94" s="5"/>
      <c r="V94" s="5"/>
    </row>
    <row r="95" spans="1:22" x14ac:dyDescent="0.2">
      <c r="A95" s="6"/>
      <c r="B95" s="4"/>
      <c r="C95" s="4"/>
      <c r="D95" s="4"/>
      <c r="E95" s="4"/>
      <c r="F95" s="4"/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5"/>
      <c r="U95" s="5"/>
      <c r="V95" s="5"/>
    </row>
    <row r="96" spans="1:22" x14ac:dyDescent="0.2">
      <c r="A96" s="6"/>
      <c r="B96" s="4"/>
      <c r="C96" s="4"/>
      <c r="D96" s="4"/>
      <c r="E96" s="4"/>
      <c r="F96" s="4"/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5"/>
      <c r="U96" s="5"/>
      <c r="V96" s="5"/>
    </row>
    <row r="97" spans="1:22" x14ac:dyDescent="0.2">
      <c r="A97" s="6"/>
      <c r="B97" s="4"/>
      <c r="C97" s="4"/>
      <c r="D97" s="4"/>
      <c r="E97" s="4"/>
      <c r="F97" s="4"/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5"/>
      <c r="U97" s="5"/>
      <c r="V97" s="5"/>
    </row>
    <row r="98" spans="1:22" x14ac:dyDescent="0.2">
      <c r="A98" s="6"/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5"/>
      <c r="U98" s="5"/>
      <c r="V98" s="5"/>
    </row>
    <row r="99" spans="1:22" x14ac:dyDescent="0.2">
      <c r="A99" s="6"/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5"/>
      <c r="U99" s="5"/>
      <c r="V99" s="5"/>
    </row>
    <row r="100" spans="1:22" x14ac:dyDescent="0.2">
      <c r="A100" s="6"/>
      <c r="B100" s="4"/>
      <c r="C100" s="4"/>
      <c r="D100" s="4"/>
      <c r="E100" s="4"/>
      <c r="F100" s="4"/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5"/>
      <c r="U100" s="5"/>
      <c r="V100" s="5"/>
    </row>
    <row r="101" spans="1:22" x14ac:dyDescent="0.2">
      <c r="A101" s="6"/>
      <c r="B101" s="4"/>
      <c r="C101" s="4"/>
      <c r="D101" s="4"/>
      <c r="E101" s="4"/>
      <c r="F101" s="4"/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5"/>
      <c r="U101" s="5"/>
      <c r="V101" s="5"/>
    </row>
    <row r="102" spans="1:22" x14ac:dyDescent="0.2">
      <c r="A102" s="2"/>
      <c r="B102" s="4"/>
      <c r="C102" s="4"/>
      <c r="D102" s="4"/>
      <c r="E102" s="4"/>
      <c r="F102" s="4"/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5"/>
      <c r="U102" s="5"/>
      <c r="V102" s="5"/>
    </row>
    <row r="103" spans="1:22" x14ac:dyDescent="0.2">
      <c r="A103" s="2"/>
      <c r="B103" s="4"/>
      <c r="C103" s="4"/>
      <c r="D103" s="4"/>
      <c r="E103" s="4"/>
      <c r="F103" s="4"/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5"/>
      <c r="U103" s="5"/>
      <c r="V103" s="5"/>
    </row>
    <row r="104" spans="1:22" x14ac:dyDescent="0.2">
      <c r="A104" s="6"/>
      <c r="B104" s="4"/>
      <c r="C104" s="4"/>
      <c r="D104" s="4"/>
      <c r="E104" s="4"/>
      <c r="F104" s="4"/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5"/>
      <c r="U104" s="5"/>
      <c r="V104" s="5"/>
    </row>
    <row r="105" spans="1:22" x14ac:dyDescent="0.2">
      <c r="A105" s="6"/>
      <c r="B105" s="4"/>
      <c r="C105" s="4"/>
      <c r="D105" s="4"/>
      <c r="E105" s="4"/>
      <c r="F105" s="4"/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5"/>
      <c r="U105" s="5"/>
      <c r="V105" s="5"/>
    </row>
    <row r="106" spans="1:22" x14ac:dyDescent="0.2">
      <c r="A106" s="6"/>
      <c r="B106" s="4"/>
      <c r="C106" s="4"/>
      <c r="D106" s="4"/>
      <c r="E106" s="4"/>
      <c r="F106" s="4"/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5"/>
      <c r="U106" s="5"/>
      <c r="V106" s="5"/>
    </row>
    <row r="107" spans="1:22" x14ac:dyDescent="0.2">
      <c r="A107" s="6"/>
      <c r="B107" s="4"/>
      <c r="C107" s="4"/>
      <c r="D107" s="4"/>
      <c r="E107" s="4"/>
      <c r="F107" s="4"/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5"/>
      <c r="U107" s="5"/>
      <c r="V107" s="5"/>
    </row>
    <row r="108" spans="1:22" x14ac:dyDescent="0.2">
      <c r="A108" s="6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5"/>
      <c r="U108" s="5"/>
      <c r="V108" s="5"/>
    </row>
    <row r="109" spans="1:22" x14ac:dyDescent="0.2">
      <c r="A109" s="6"/>
      <c r="B109" s="4"/>
      <c r="C109" s="4"/>
      <c r="D109" s="4"/>
      <c r="E109" s="4"/>
      <c r="F109" s="4"/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5"/>
      <c r="U109" s="5"/>
      <c r="V109" s="5"/>
    </row>
    <row r="110" spans="1:22" x14ac:dyDescent="0.2">
      <c r="A110" s="6"/>
      <c r="B110" s="4"/>
      <c r="C110" s="4"/>
      <c r="D110" s="4"/>
      <c r="E110" s="4"/>
      <c r="F110" s="4"/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5"/>
      <c r="U110" s="5"/>
      <c r="V110" s="5"/>
    </row>
    <row r="111" spans="1:22" x14ac:dyDescent="0.2">
      <c r="A111" s="6"/>
      <c r="B111" s="4"/>
      <c r="C111" s="4"/>
      <c r="D111" s="4"/>
      <c r="E111" s="4"/>
      <c r="F111" s="4"/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5"/>
      <c r="U111" s="5"/>
      <c r="V111" s="5"/>
    </row>
    <row r="112" spans="1:22" x14ac:dyDescent="0.2">
      <c r="A112" s="6"/>
      <c r="B112" s="4"/>
      <c r="C112" s="4"/>
      <c r="D112" s="4"/>
      <c r="E112" s="4"/>
      <c r="F112" s="4"/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5"/>
      <c r="U112" s="5"/>
      <c r="V112" s="5"/>
    </row>
    <row r="113" spans="1:22" x14ac:dyDescent="0.2">
      <c r="A113" s="6"/>
      <c r="B113" s="4"/>
      <c r="C113" s="4"/>
      <c r="D113" s="4"/>
      <c r="E113" s="4"/>
      <c r="F113" s="4"/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5"/>
      <c r="U113" s="5"/>
      <c r="V113" s="5"/>
    </row>
    <row r="114" spans="1:22" x14ac:dyDescent="0.2">
      <c r="A114" s="6"/>
      <c r="B114" s="4"/>
      <c r="C114" s="4"/>
      <c r="D114" s="4"/>
      <c r="E114" s="4"/>
      <c r="F114" s="4"/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5"/>
      <c r="U114" s="5"/>
      <c r="V114" s="5"/>
    </row>
    <row r="115" spans="1:22" x14ac:dyDescent="0.2">
      <c r="A115" s="6"/>
      <c r="B115" s="4"/>
      <c r="C115" s="4"/>
      <c r="D115" s="4"/>
      <c r="E115" s="4"/>
      <c r="F115" s="4"/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5"/>
      <c r="U115" s="5"/>
      <c r="V115" s="5"/>
    </row>
    <row r="116" spans="1:22" x14ac:dyDescent="0.2">
      <c r="A116" s="6"/>
      <c r="B116" s="4"/>
      <c r="C116" s="4"/>
      <c r="D116" s="4"/>
      <c r="E116" s="4"/>
      <c r="F116" s="4"/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5"/>
      <c r="U116" s="5"/>
      <c r="V116" s="5"/>
    </row>
    <row r="117" spans="1:22" x14ac:dyDescent="0.2">
      <c r="A117" s="2"/>
      <c r="B117" s="4"/>
      <c r="C117" s="4"/>
      <c r="D117" s="4"/>
      <c r="E117" s="4"/>
      <c r="F117" s="4"/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5"/>
      <c r="U117" s="5"/>
      <c r="V117" s="5"/>
    </row>
    <row r="118" spans="1:22" x14ac:dyDescent="0.2">
      <c r="A118" s="2"/>
      <c r="B118" s="4"/>
      <c r="C118" s="4"/>
      <c r="D118" s="4"/>
      <c r="E118" s="4"/>
      <c r="F118" s="4"/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5"/>
      <c r="U118" s="5"/>
      <c r="V118" s="5"/>
    </row>
    <row r="119" spans="1:22" x14ac:dyDescent="0.2">
      <c r="A119" s="2"/>
      <c r="B119" s="4"/>
      <c r="C119" s="4"/>
      <c r="D119" s="4"/>
      <c r="E119" s="4"/>
      <c r="F119" s="4"/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5"/>
      <c r="U119" s="5"/>
      <c r="V119" s="5"/>
    </row>
    <row r="120" spans="1:22" x14ac:dyDescent="0.2">
      <c r="A120" s="2"/>
      <c r="B120" s="4"/>
      <c r="C120" s="4"/>
      <c r="D120" s="4"/>
      <c r="E120" s="4"/>
      <c r="F120" s="4"/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5"/>
      <c r="U120" s="5"/>
      <c r="V120" s="5"/>
    </row>
    <row r="121" spans="1:22" x14ac:dyDescent="0.2">
      <c r="A121" s="2"/>
      <c r="B121" s="4"/>
      <c r="C121" s="4"/>
      <c r="D121" s="4"/>
      <c r="E121" s="4"/>
      <c r="F121" s="4"/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5"/>
      <c r="U121" s="5"/>
      <c r="V121" s="5"/>
    </row>
    <row r="122" spans="1:22" x14ac:dyDescent="0.2">
      <c r="A122" s="2"/>
      <c r="B122" s="4"/>
      <c r="C122" s="4"/>
      <c r="D122" s="4"/>
      <c r="E122" s="4"/>
      <c r="F122" s="4"/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5"/>
      <c r="U122" s="5"/>
      <c r="V122" s="5"/>
    </row>
    <row r="123" spans="1:22" x14ac:dyDescent="0.2">
      <c r="A123" s="2"/>
      <c r="B123" s="4"/>
      <c r="C123" s="4"/>
      <c r="D123" s="4"/>
      <c r="E123" s="4"/>
      <c r="F123" s="4"/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5"/>
      <c r="U123" s="5"/>
      <c r="V123" s="5"/>
    </row>
    <row r="124" spans="1:22" x14ac:dyDescent="0.2">
      <c r="A124" s="2"/>
      <c r="B124" s="4"/>
      <c r="C124" s="4"/>
      <c r="D124" s="4"/>
      <c r="E124" s="4"/>
      <c r="F124" s="4"/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5"/>
      <c r="U124" s="5"/>
      <c r="V124" s="5"/>
    </row>
    <row r="125" spans="1:22" x14ac:dyDescent="0.2">
      <c r="A125" s="2"/>
      <c r="B125" s="4"/>
      <c r="C125" s="4"/>
      <c r="D125" s="4"/>
      <c r="E125" s="4"/>
      <c r="F125" s="4"/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5"/>
      <c r="U125" s="5"/>
      <c r="V125" s="5"/>
    </row>
    <row r="126" spans="1:22" x14ac:dyDescent="0.2">
      <c r="A126" s="2"/>
      <c r="B126" s="4"/>
      <c r="C126" s="4"/>
      <c r="D126" s="4"/>
      <c r="E126" s="4"/>
      <c r="F126" s="4"/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5"/>
      <c r="U126" s="5"/>
      <c r="V126" s="5"/>
    </row>
    <row r="127" spans="1:22" x14ac:dyDescent="0.2">
      <c r="A127" s="2"/>
      <c r="B127" s="4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5"/>
      <c r="U127" s="5"/>
      <c r="V127" s="5"/>
    </row>
    <row r="128" spans="1:22" x14ac:dyDescent="0.2">
      <c r="A128" s="2"/>
      <c r="B128" s="4"/>
      <c r="C128" s="4"/>
      <c r="D128" s="4"/>
      <c r="E128" s="4"/>
      <c r="F128" s="4"/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5"/>
      <c r="U128" s="5"/>
      <c r="V128" s="5"/>
    </row>
    <row r="129" spans="1:22" x14ac:dyDescent="0.2">
      <c r="A129" s="2"/>
      <c r="B129" s="4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5"/>
      <c r="U129" s="5"/>
      <c r="V129" s="5"/>
    </row>
    <row r="130" spans="1:22" x14ac:dyDescent="0.2">
      <c r="A130" s="2"/>
      <c r="B130" s="4"/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5"/>
      <c r="U130" s="5"/>
      <c r="V130" s="5"/>
    </row>
    <row r="131" spans="1:22" x14ac:dyDescent="0.2">
      <c r="A131" s="2"/>
      <c r="B131" s="4"/>
      <c r="C131" s="4"/>
      <c r="D131" s="4"/>
      <c r="E131" s="4"/>
      <c r="F131" s="4"/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5"/>
      <c r="U131" s="5"/>
      <c r="V131" s="5"/>
    </row>
    <row r="132" spans="1:22" x14ac:dyDescent="0.2">
      <c r="A132" s="2"/>
      <c r="B132" s="4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5"/>
      <c r="U132" s="5"/>
      <c r="V132" s="5"/>
    </row>
    <row r="133" spans="1:22" x14ac:dyDescent="0.2">
      <c r="A133" s="2"/>
      <c r="B133" s="4"/>
      <c r="C133" s="4"/>
      <c r="D133" s="4"/>
      <c r="E133" s="4"/>
      <c r="F133" s="4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5"/>
    </row>
    <row r="134" spans="1:22" x14ac:dyDescent="0.2">
      <c r="A134" s="2"/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8"/>
    </row>
    <row r="135" spans="1:22" x14ac:dyDescent="0.2">
      <c r="A135" s="2"/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8"/>
    </row>
    <row r="136" spans="1:22" x14ac:dyDescent="0.2">
      <c r="A136" s="2"/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8"/>
    </row>
    <row r="137" spans="1:22" x14ac:dyDescent="0.2">
      <c r="A137" s="6"/>
      <c r="B137" s="4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5"/>
      <c r="U137" s="5"/>
      <c r="V137" s="8"/>
    </row>
    <row r="138" spans="1:22" x14ac:dyDescent="0.2">
      <c r="A138" s="6"/>
      <c r="B138" s="4"/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5"/>
      <c r="U138" s="5"/>
      <c r="V138" s="8"/>
    </row>
    <row r="139" spans="1:22" x14ac:dyDescent="0.2">
      <c r="A139" s="6"/>
      <c r="B139" s="4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5"/>
      <c r="U139" s="5"/>
      <c r="V139" s="8"/>
    </row>
    <row r="140" spans="1:22" x14ac:dyDescent="0.2">
      <c r="A140" s="6"/>
      <c r="B140" s="4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5"/>
      <c r="U140" s="5"/>
      <c r="V140" s="8"/>
    </row>
    <row r="141" spans="1:22" x14ac:dyDescent="0.2">
      <c r="A141" s="6"/>
      <c r="B141" s="4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5"/>
      <c r="U141" s="5"/>
      <c r="V141" s="8"/>
    </row>
    <row r="142" spans="1:22" x14ac:dyDescent="0.2">
      <c r="A142" s="2"/>
      <c r="B142" s="4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5"/>
      <c r="U142" s="5"/>
      <c r="V142" s="8"/>
    </row>
    <row r="143" spans="1:22" x14ac:dyDescent="0.2">
      <c r="A143" s="2"/>
      <c r="B143" s="4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5"/>
      <c r="U143" s="5"/>
      <c r="V143" s="8"/>
    </row>
    <row r="144" spans="1:22" x14ac:dyDescent="0.2">
      <c r="A144" s="2"/>
      <c r="B144" s="4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5"/>
      <c r="U144" s="5"/>
      <c r="V144" s="8"/>
    </row>
    <row r="145" spans="1:22" x14ac:dyDescent="0.2">
      <c r="A145" s="2"/>
      <c r="B145" s="4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5"/>
      <c r="U145" s="5"/>
      <c r="V145" s="8"/>
    </row>
    <row r="146" spans="1:22" x14ac:dyDescent="0.2">
      <c r="A146" s="2"/>
      <c r="B146" s="4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5"/>
      <c r="U146" s="5"/>
      <c r="V146" s="8"/>
    </row>
    <row r="172" spans="1:3" x14ac:dyDescent="0.2">
      <c r="A172" t="e" cm="1">
        <f t="array" aca="1" ref="A172" ca="1">INDIRECT("'" &amp; E1 &amp; "'!$A$2:$A$66")</f>
        <v>#REF!</v>
      </c>
      <c r="B172" t="e" cm="1">
        <f t="array" aca="1" ref="B172" ca="1">INDIRECT("'" &amp; E1 &amp; "'!$B$2:$B$66")</f>
        <v>#REF!</v>
      </c>
      <c r="C172" t="e" cm="1">
        <f t="array" aca="1" ref="C172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A59119-C178-F047-8030-AD78849458D5}">
  <sheetPr codeName="Sheet72"/>
  <dimension ref="A1:V172"/>
  <sheetViews>
    <sheetView workbookViewId="0">
      <pane xSplit="1" topLeftCell="J1" activePane="topRight" state="frozen"/>
      <selection activeCell="N24" sqref="N24"/>
      <selection pane="topRight" activeCell="N24" sqref="N24"/>
    </sheetView>
  </sheetViews>
  <sheetFormatPr baseColWidth="10" defaultRowHeight="16" x14ac:dyDescent="0.2"/>
  <cols>
    <col min="1" max="1" width="21.1640625" customWidth="1"/>
    <col min="2" max="2" width="14.1640625" customWidth="1"/>
    <col min="3" max="3" width="13.83203125" customWidth="1"/>
    <col min="4" max="4" width="14.5" customWidth="1"/>
    <col min="5" max="5" width="18" customWidth="1"/>
    <col min="6" max="6" width="21.5" customWidth="1"/>
    <col min="9" max="9" width="13.5" customWidth="1"/>
    <col min="10" max="10" width="18.33203125" customWidth="1"/>
    <col min="11" max="11" width="16.6640625" customWidth="1"/>
    <col min="18" max="18" width="13" customWidth="1"/>
  </cols>
  <sheetData>
    <row r="1" spans="1:22" x14ac:dyDescent="0.2">
      <c r="B1" s="72" t="s">
        <v>5</v>
      </c>
      <c r="C1" s="72"/>
      <c r="D1" s="72"/>
      <c r="E1" s="72"/>
      <c r="F1" s="72"/>
      <c r="G1" s="73" t="s">
        <v>6</v>
      </c>
      <c r="H1" s="73"/>
      <c r="I1" s="73"/>
      <c r="J1" s="73"/>
      <c r="K1" s="73"/>
      <c r="L1" s="74" t="s">
        <v>15</v>
      </c>
      <c r="M1" s="74"/>
      <c r="N1" s="74"/>
      <c r="O1" s="74"/>
      <c r="P1" s="74"/>
      <c r="Q1" s="74"/>
      <c r="R1" s="74"/>
      <c r="S1" s="74"/>
      <c r="T1" s="74"/>
      <c r="U1" s="74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235</v>
      </c>
      <c r="O2" s="1" t="s">
        <v>236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257</v>
      </c>
      <c r="U2" s="1" t="s">
        <v>258</v>
      </c>
      <c r="V2" s="1" t="s">
        <v>237</v>
      </c>
    </row>
    <row r="3" spans="1:22" x14ac:dyDescent="0.2">
      <c r="A3" s="16" t="s">
        <v>294</v>
      </c>
      <c r="B3" s="4">
        <v>1300</v>
      </c>
      <c r="C3" s="4">
        <v>53400</v>
      </c>
      <c r="D3" s="4">
        <v>-52100</v>
      </c>
      <c r="E3" s="4">
        <v>-3591410000</v>
      </c>
      <c r="F3" s="4">
        <f t="shared" ref="F3:F79" si="0">E3+F4</f>
        <v>-56614973043</v>
      </c>
      <c r="K3" s="24">
        <f t="shared" ref="K3:K25" si="1">K4+J3</f>
        <v>7514100000</v>
      </c>
      <c r="L3" s="4">
        <v>711</v>
      </c>
      <c r="M3" s="4">
        <v>801</v>
      </c>
      <c r="N3" s="4">
        <v>63</v>
      </c>
      <c r="O3" s="4">
        <v>74</v>
      </c>
      <c r="P3" s="4">
        <v>375100</v>
      </c>
      <c r="Q3" s="4">
        <v>536500</v>
      </c>
      <c r="R3" s="5">
        <v>5.8999999999999999E-3</v>
      </c>
      <c r="S3" s="4">
        <v>1030100</v>
      </c>
      <c r="T3" s="4">
        <f t="shared" ref="T3:T70" si="2">AVERAGE(S4,S13)</f>
        <v>1088258</v>
      </c>
      <c r="U3" s="4">
        <f t="shared" ref="U3:U72" si="3">MIN(S4:S8)</f>
        <v>954992</v>
      </c>
      <c r="V3" s="5">
        <v>2.4399999999999998E-2</v>
      </c>
    </row>
    <row r="4" spans="1:22" x14ac:dyDescent="0.2">
      <c r="A4" s="16" t="s">
        <v>293</v>
      </c>
      <c r="B4" s="4">
        <v>54200</v>
      </c>
      <c r="C4" s="4">
        <v>8500</v>
      </c>
      <c r="D4" s="4">
        <v>45700</v>
      </c>
      <c r="E4" s="4">
        <v>3114930000</v>
      </c>
      <c r="F4" s="4">
        <f t="shared" si="0"/>
        <v>-53023563043</v>
      </c>
      <c r="K4" s="24">
        <f t="shared" si="1"/>
        <v>7514100000</v>
      </c>
      <c r="L4" s="4">
        <v>803</v>
      </c>
      <c r="M4" s="4">
        <v>890</v>
      </c>
      <c r="N4" s="4">
        <v>94</v>
      </c>
      <c r="O4" s="4">
        <v>87</v>
      </c>
      <c r="P4" s="4">
        <v>566000</v>
      </c>
      <c r="Q4" s="4">
        <v>583700</v>
      </c>
      <c r="R4" s="5">
        <v>8.8999999999999999E-3</v>
      </c>
      <c r="S4" s="4">
        <v>1262200</v>
      </c>
      <c r="T4" s="4">
        <f t="shared" si="2"/>
        <v>1222729.5</v>
      </c>
      <c r="U4" s="4">
        <f t="shared" si="3"/>
        <v>954992</v>
      </c>
      <c r="V4" s="5">
        <v>2.4700000000000003E-2</v>
      </c>
    </row>
    <row r="5" spans="1:22" x14ac:dyDescent="0.2">
      <c r="A5" s="16" t="s">
        <v>292</v>
      </c>
      <c r="B5" s="4">
        <v>3600</v>
      </c>
      <c r="C5" s="4">
        <v>15600</v>
      </c>
      <c r="D5" s="4">
        <v>-12000</v>
      </c>
      <c r="E5" s="4">
        <v>-813660000</v>
      </c>
      <c r="F5" s="4">
        <f t="shared" si="0"/>
        <v>-56138493043</v>
      </c>
      <c r="K5" s="24">
        <f t="shared" si="1"/>
        <v>7514100000</v>
      </c>
      <c r="L5" s="4">
        <v>536</v>
      </c>
      <c r="M5" s="4">
        <v>826</v>
      </c>
      <c r="N5" s="4">
        <v>62</v>
      </c>
      <c r="O5" s="4">
        <v>92</v>
      </c>
      <c r="P5" s="4">
        <v>352300</v>
      </c>
      <c r="Q5" s="4">
        <v>525000</v>
      </c>
      <c r="R5" s="5">
        <v>0</v>
      </c>
      <c r="S5" s="4">
        <v>954992</v>
      </c>
      <c r="T5" s="4">
        <f t="shared" si="2"/>
        <v>1655019</v>
      </c>
      <c r="U5" s="4">
        <f t="shared" si="3"/>
        <v>1427407</v>
      </c>
      <c r="V5" s="5">
        <v>1.47E-2</v>
      </c>
    </row>
    <row r="6" spans="1:22" x14ac:dyDescent="0.2">
      <c r="A6" s="16" t="s">
        <v>291</v>
      </c>
      <c r="B6" s="4">
        <v>28300</v>
      </c>
      <c r="C6" s="4">
        <v>14037</v>
      </c>
      <c r="D6" s="4">
        <v>14263</v>
      </c>
      <c r="E6" s="4">
        <v>952800000</v>
      </c>
      <c r="F6" s="4">
        <f t="shared" si="0"/>
        <v>-55324833043</v>
      </c>
      <c r="K6" s="24">
        <f t="shared" si="1"/>
        <v>7514100000</v>
      </c>
      <c r="L6" s="4">
        <v>824</v>
      </c>
      <c r="M6" s="4">
        <v>861</v>
      </c>
      <c r="N6" s="4">
        <v>108</v>
      </c>
      <c r="O6" s="4">
        <v>83</v>
      </c>
      <c r="P6" s="4">
        <v>575900</v>
      </c>
      <c r="Q6" s="4">
        <v>591300</v>
      </c>
      <c r="R6" s="5">
        <v>3.04E-2</v>
      </c>
      <c r="S6" s="4">
        <v>1427407</v>
      </c>
      <c r="T6" s="4">
        <f t="shared" si="2"/>
        <v>1752201.5</v>
      </c>
      <c r="U6" s="4">
        <f t="shared" si="3"/>
        <v>1089400</v>
      </c>
      <c r="V6" s="5">
        <v>2.9500000000000002E-2</v>
      </c>
    </row>
    <row r="7" spans="1:22" x14ac:dyDescent="0.2">
      <c r="A7" s="16" t="s">
        <v>288</v>
      </c>
      <c r="B7" s="4">
        <v>300</v>
      </c>
      <c r="C7" s="4">
        <v>18600</v>
      </c>
      <c r="D7" s="4">
        <v>-18300</v>
      </c>
      <c r="E7" s="4">
        <v>-1236210000</v>
      </c>
      <c r="F7" s="4">
        <f t="shared" si="0"/>
        <v>-56277633043</v>
      </c>
      <c r="K7" s="24">
        <f t="shared" si="1"/>
        <v>7514100000</v>
      </c>
      <c r="L7" s="4">
        <v>578</v>
      </c>
      <c r="M7" s="4">
        <v>1459</v>
      </c>
      <c r="N7" s="4">
        <v>56</v>
      </c>
      <c r="O7" s="4">
        <v>150</v>
      </c>
      <c r="P7" s="4">
        <v>368000</v>
      </c>
      <c r="Q7" s="4">
        <v>923300</v>
      </c>
      <c r="R7" s="5">
        <v>-2.3599999999999999E-2</v>
      </c>
      <c r="S7" s="4">
        <v>1635271</v>
      </c>
      <c r="T7" s="4">
        <f t="shared" si="2"/>
        <v>1566996.5</v>
      </c>
      <c r="U7" s="4">
        <f t="shared" si="3"/>
        <v>1089400</v>
      </c>
      <c r="V7" s="5">
        <v>4.0999999999999995E-2</v>
      </c>
    </row>
    <row r="8" spans="1:22" x14ac:dyDescent="0.2">
      <c r="A8" s="16" t="s">
        <v>287</v>
      </c>
      <c r="B8" s="4">
        <v>5200</v>
      </c>
      <c r="C8" s="4">
        <v>6800</v>
      </c>
      <c r="D8" s="4">
        <v>-1600</v>
      </c>
      <c r="E8" s="4">
        <v>-111790000</v>
      </c>
      <c r="F8" s="4">
        <f t="shared" si="0"/>
        <v>-55041423043</v>
      </c>
      <c r="K8" s="24">
        <f t="shared" si="1"/>
        <v>7514100000</v>
      </c>
      <c r="L8" s="4">
        <v>801</v>
      </c>
      <c r="M8" s="4">
        <v>1651</v>
      </c>
      <c r="N8" s="4">
        <v>102</v>
      </c>
      <c r="O8" s="4">
        <v>177</v>
      </c>
      <c r="P8" s="4">
        <v>621600</v>
      </c>
      <c r="Q8" s="4">
        <v>1229200</v>
      </c>
      <c r="R8" s="5">
        <v>-2.0199999999999999E-2</v>
      </c>
      <c r="S8" s="4">
        <v>2061308</v>
      </c>
      <c r="T8" s="4">
        <f t="shared" si="2"/>
        <v>1535411</v>
      </c>
      <c r="U8" s="4">
        <f t="shared" si="3"/>
        <v>914316</v>
      </c>
      <c r="V8" s="5">
        <v>2.92E-2</v>
      </c>
    </row>
    <row r="9" spans="1:22" x14ac:dyDescent="0.2">
      <c r="A9" s="16" t="s">
        <v>286</v>
      </c>
      <c r="B9" s="4">
        <v>100</v>
      </c>
      <c r="C9" s="4">
        <v>30200</v>
      </c>
      <c r="D9" s="4">
        <v>-30100</v>
      </c>
      <c r="E9" s="4">
        <v>-2031160000</v>
      </c>
      <c r="F9" s="4">
        <f t="shared" si="0"/>
        <v>-54929633043</v>
      </c>
      <c r="K9" s="24">
        <f t="shared" si="1"/>
        <v>7514100000</v>
      </c>
      <c r="L9" s="45">
        <v>827</v>
      </c>
      <c r="M9" s="45">
        <v>1241</v>
      </c>
      <c r="N9" s="45">
        <v>95</v>
      </c>
      <c r="O9" s="45">
        <v>149</v>
      </c>
      <c r="P9" s="45">
        <v>579100</v>
      </c>
      <c r="Q9" s="45">
        <v>876000</v>
      </c>
      <c r="R9" s="46">
        <v>1.9299999999999998E-2</v>
      </c>
      <c r="S9" s="4">
        <v>1596123</v>
      </c>
      <c r="T9" s="4">
        <f t="shared" si="2"/>
        <v>2068634</v>
      </c>
      <c r="U9" s="4">
        <f t="shared" si="3"/>
        <v>914316</v>
      </c>
      <c r="V9" s="5">
        <v>2.8999999999999998E-2</v>
      </c>
    </row>
    <row r="10" spans="1:22" x14ac:dyDescent="0.2">
      <c r="A10" s="16" t="s">
        <v>281</v>
      </c>
      <c r="B10" s="4">
        <v>21200</v>
      </c>
      <c r="C10" s="4">
        <v>32900</v>
      </c>
      <c r="D10" s="4">
        <v>-11700</v>
      </c>
      <c r="E10" s="4">
        <v>-818480000</v>
      </c>
      <c r="F10" s="4">
        <f t="shared" si="0"/>
        <v>-52898473043</v>
      </c>
      <c r="K10" s="24">
        <f t="shared" si="1"/>
        <v>7514100000</v>
      </c>
      <c r="L10" s="4">
        <v>1223</v>
      </c>
      <c r="M10" s="4">
        <v>2620</v>
      </c>
      <c r="N10" s="4">
        <v>132</v>
      </c>
      <c r="O10" s="4">
        <v>320</v>
      </c>
      <c r="P10" s="4">
        <v>975200</v>
      </c>
      <c r="Q10" s="4">
        <v>1928900</v>
      </c>
      <c r="R10" s="5">
        <v>-0.03</v>
      </c>
      <c r="S10" s="4">
        <v>2921628</v>
      </c>
      <c r="T10" s="4">
        <f t="shared" si="2"/>
        <v>3108090</v>
      </c>
      <c r="U10" s="4">
        <f t="shared" si="3"/>
        <v>914316</v>
      </c>
      <c r="V10" s="5">
        <v>4.4299999999999999E-2</v>
      </c>
    </row>
    <row r="11" spans="1:22" x14ac:dyDescent="0.2">
      <c r="A11" s="16" t="s">
        <v>273</v>
      </c>
      <c r="B11" s="4">
        <v>4000</v>
      </c>
      <c r="C11" s="4">
        <v>7933</v>
      </c>
      <c r="D11" s="4">
        <v>-3933</v>
      </c>
      <c r="E11" s="4">
        <v>-268330000</v>
      </c>
      <c r="F11" s="4">
        <f t="shared" si="0"/>
        <v>-52079993043</v>
      </c>
      <c r="K11" s="24">
        <f t="shared" si="1"/>
        <v>7514100000</v>
      </c>
      <c r="L11" s="4">
        <v>699</v>
      </c>
      <c r="M11" s="4">
        <v>831</v>
      </c>
      <c r="N11" s="4">
        <v>74</v>
      </c>
      <c r="O11" s="4">
        <v>113</v>
      </c>
      <c r="P11" s="4">
        <v>485500</v>
      </c>
      <c r="Q11" s="4">
        <v>603800</v>
      </c>
      <c r="R11" s="5">
        <v>-1.4000000000000002E-3</v>
      </c>
      <c r="S11" s="4">
        <v>1089400</v>
      </c>
      <c r="T11" s="4">
        <f t="shared" si="2"/>
        <v>1200554</v>
      </c>
      <c r="U11" s="4">
        <f t="shared" si="3"/>
        <v>914316</v>
      </c>
      <c r="V11" s="5">
        <v>2.6800000000000001E-2</v>
      </c>
    </row>
    <row r="12" spans="1:22" x14ac:dyDescent="0.2">
      <c r="A12" s="16" t="s">
        <v>272</v>
      </c>
      <c r="B12" s="4">
        <v>0</v>
      </c>
      <c r="C12" s="4">
        <v>11200</v>
      </c>
      <c r="D12" s="4">
        <v>-11200</v>
      </c>
      <c r="E12" s="4">
        <v>-777340000</v>
      </c>
      <c r="F12" s="4">
        <f t="shared" si="0"/>
        <v>-51811663043</v>
      </c>
      <c r="K12" s="24">
        <f t="shared" si="1"/>
        <v>7514100000</v>
      </c>
      <c r="L12" s="45">
        <v>525</v>
      </c>
      <c r="M12" s="45">
        <v>1155</v>
      </c>
      <c r="N12" s="45">
        <v>63</v>
      </c>
      <c r="O12" s="45">
        <v>134</v>
      </c>
      <c r="P12" s="45">
        <v>403100</v>
      </c>
      <c r="Q12" s="45">
        <v>803700</v>
      </c>
      <c r="R12" s="46">
        <v>-1.4000000000000002E-3</v>
      </c>
      <c r="S12" s="4">
        <v>1239608</v>
      </c>
      <c r="T12" s="4">
        <f t="shared" si="2"/>
        <v>1843451</v>
      </c>
      <c r="U12" s="4">
        <f t="shared" si="3"/>
        <v>914316</v>
      </c>
      <c r="V12" s="5">
        <v>2.2599999999999999E-2</v>
      </c>
    </row>
    <row r="13" spans="1:22" x14ac:dyDescent="0.2">
      <c r="A13" s="16" t="s">
        <v>248</v>
      </c>
      <c r="B13" s="4">
        <v>200</v>
      </c>
      <c r="C13" s="4">
        <v>169</v>
      </c>
      <c r="D13" s="4">
        <v>31</v>
      </c>
      <c r="E13" s="4">
        <v>2130000</v>
      </c>
      <c r="F13" s="4">
        <f t="shared" si="0"/>
        <v>-51034323043</v>
      </c>
      <c r="K13" s="24">
        <f t="shared" si="1"/>
        <v>7514100000</v>
      </c>
      <c r="L13" s="4">
        <v>472</v>
      </c>
      <c r="M13" s="4">
        <v>746</v>
      </c>
      <c r="N13" s="4">
        <v>65</v>
      </c>
      <c r="O13" s="4">
        <v>84</v>
      </c>
      <c r="P13" s="4">
        <v>359400</v>
      </c>
      <c r="Q13" s="4">
        <v>494400</v>
      </c>
      <c r="R13" s="5">
        <v>0</v>
      </c>
      <c r="S13" s="4">
        <v>914316</v>
      </c>
      <c r="T13" s="4">
        <f t="shared" si="2"/>
        <v>1189787</v>
      </c>
      <c r="U13" s="4">
        <f t="shared" si="3"/>
        <v>1072685</v>
      </c>
      <c r="V13" s="5">
        <v>1.5600000000000001E-2</v>
      </c>
    </row>
    <row r="14" spans="1:22" x14ac:dyDescent="0.2">
      <c r="A14" s="16" t="s">
        <v>240</v>
      </c>
      <c r="B14" s="4">
        <v>153400</v>
      </c>
      <c r="C14" s="4">
        <v>12903</v>
      </c>
      <c r="D14" s="4">
        <v>140497</v>
      </c>
      <c r="E14" s="4">
        <v>9913970000</v>
      </c>
      <c r="F14" s="4">
        <f t="shared" si="0"/>
        <v>-51036453043</v>
      </c>
      <c r="K14" s="24">
        <f t="shared" si="1"/>
        <v>7514100000</v>
      </c>
      <c r="L14" s="4">
        <v>713</v>
      </c>
      <c r="M14" s="4">
        <v>1376</v>
      </c>
      <c r="N14" s="4">
        <v>81</v>
      </c>
      <c r="O14" s="4">
        <v>137</v>
      </c>
      <c r="P14" s="4">
        <v>499000</v>
      </c>
      <c r="Q14" s="4">
        <v>978800</v>
      </c>
      <c r="R14" s="5">
        <v>-1.3999999999999999E-2</v>
      </c>
      <c r="S14" s="4">
        <v>1490467</v>
      </c>
      <c r="T14" s="4">
        <f t="shared" si="2"/>
        <v>1317542.5</v>
      </c>
      <c r="U14" s="4">
        <f t="shared" si="3"/>
        <v>1072685</v>
      </c>
      <c r="V14" s="5">
        <v>2.3799999999999998E-2</v>
      </c>
    </row>
    <row r="15" spans="1:22" x14ac:dyDescent="0.2">
      <c r="A15" s="16" t="s">
        <v>239</v>
      </c>
      <c r="B15" s="4">
        <v>11200</v>
      </c>
      <c r="C15" s="4">
        <v>12700</v>
      </c>
      <c r="D15" s="4">
        <v>-1500</v>
      </c>
      <c r="E15" s="4">
        <v>-97830000</v>
      </c>
      <c r="F15" s="4">
        <f t="shared" si="0"/>
        <v>-60950423043</v>
      </c>
      <c r="K15" s="24">
        <f t="shared" si="1"/>
        <v>7514100000</v>
      </c>
      <c r="L15" s="4">
        <v>1527</v>
      </c>
      <c r="M15" s="4">
        <v>1087</v>
      </c>
      <c r="N15" s="4">
        <v>169</v>
      </c>
      <c r="O15" s="4">
        <v>104</v>
      </c>
      <c r="P15" s="4">
        <v>1064000</v>
      </c>
      <c r="Q15" s="4">
        <v>687600</v>
      </c>
      <c r="R15" s="5">
        <v>4.8799999999999996E-2</v>
      </c>
      <c r="S15" s="4">
        <v>1882631</v>
      </c>
      <c r="T15" s="4">
        <f t="shared" si="2"/>
        <v>1310985</v>
      </c>
      <c r="U15" s="4">
        <f t="shared" si="3"/>
        <v>1072685</v>
      </c>
      <c r="V15" s="5">
        <v>5.45E-2</v>
      </c>
    </row>
    <row r="16" spans="1:22" x14ac:dyDescent="0.2">
      <c r="A16" s="16" t="s">
        <v>238</v>
      </c>
      <c r="B16" s="4">
        <v>9100</v>
      </c>
      <c r="C16" s="4">
        <v>44400</v>
      </c>
      <c r="D16" s="4">
        <v>-35300</v>
      </c>
      <c r="E16" s="4">
        <v>-2428740000</v>
      </c>
      <c r="F16" s="4">
        <f t="shared" si="0"/>
        <v>-60852593043</v>
      </c>
      <c r="G16" s="4">
        <v>110000</v>
      </c>
      <c r="H16" s="4">
        <v>0</v>
      </c>
      <c r="I16" s="4">
        <v>110000</v>
      </c>
      <c r="J16" s="4">
        <v>7514100000</v>
      </c>
      <c r="K16" s="24">
        <f t="shared" si="1"/>
        <v>7514100000</v>
      </c>
      <c r="L16" s="4">
        <v>981</v>
      </c>
      <c r="M16" s="4">
        <v>1302</v>
      </c>
      <c r="N16" s="4">
        <v>114</v>
      </c>
      <c r="O16" s="4">
        <v>180</v>
      </c>
      <c r="P16" s="4">
        <v>721400</v>
      </c>
      <c r="Q16" s="4">
        <v>1027800</v>
      </c>
      <c r="R16" s="5">
        <v>-1.5900000000000001E-2</v>
      </c>
      <c r="S16" s="4">
        <v>1869132</v>
      </c>
      <c r="T16" s="4">
        <f t="shared" si="2"/>
        <v>1229255.5</v>
      </c>
      <c r="U16" s="4">
        <f t="shared" si="3"/>
        <v>1072685</v>
      </c>
      <c r="V16" s="5">
        <v>3.7200000000000004E-2</v>
      </c>
    </row>
    <row r="17" spans="1:21" x14ac:dyDescent="0.2">
      <c r="A17" s="16" t="s">
        <v>234</v>
      </c>
      <c r="B17" s="4">
        <v>30000</v>
      </c>
      <c r="C17" s="4">
        <v>39433</v>
      </c>
      <c r="D17" s="4">
        <v>-9433</v>
      </c>
      <c r="E17" s="4">
        <v>-641870000</v>
      </c>
      <c r="F17" s="4">
        <f t="shared" si="0"/>
        <v>-58423853043</v>
      </c>
      <c r="K17">
        <f t="shared" si="1"/>
        <v>0</v>
      </c>
      <c r="L17" s="4">
        <v>614</v>
      </c>
      <c r="M17" s="4">
        <v>780</v>
      </c>
      <c r="N17" s="4">
        <v>57</v>
      </c>
      <c r="O17" s="4">
        <v>82</v>
      </c>
      <c r="P17" s="4">
        <v>37300</v>
      </c>
      <c r="Q17" s="4">
        <v>50500</v>
      </c>
      <c r="R17" s="5">
        <v>3.0000000000000001E-3</v>
      </c>
      <c r="S17" s="4">
        <v>1072685</v>
      </c>
      <c r="T17" s="4">
        <f t="shared" si="2"/>
        <v>1230059</v>
      </c>
      <c r="U17" s="4">
        <f t="shared" si="3"/>
        <v>1161500</v>
      </c>
    </row>
    <row r="18" spans="1:21" x14ac:dyDescent="0.2">
      <c r="A18" s="16" t="s">
        <v>233</v>
      </c>
      <c r="B18" s="4">
        <v>32200</v>
      </c>
      <c r="C18" s="4">
        <v>16000</v>
      </c>
      <c r="D18" s="4">
        <v>16200</v>
      </c>
      <c r="E18" s="4">
        <v>1109440000</v>
      </c>
      <c r="F18" s="4">
        <f t="shared" si="0"/>
        <v>-57781983043</v>
      </c>
      <c r="K18">
        <f t="shared" si="1"/>
        <v>0</v>
      </c>
      <c r="L18" s="4"/>
      <c r="M18" s="4"/>
      <c r="N18" s="4"/>
      <c r="O18" s="4"/>
      <c r="P18" s="4">
        <v>486600</v>
      </c>
      <c r="Q18" s="4">
        <v>846300</v>
      </c>
      <c r="R18" s="5">
        <v>-1.5700000000000002E-2</v>
      </c>
      <c r="S18" s="4">
        <v>1474699</v>
      </c>
      <c r="T18" s="4">
        <f t="shared" si="2"/>
        <v>1017400</v>
      </c>
      <c r="U18" s="4">
        <f t="shared" si="3"/>
        <v>889107</v>
      </c>
    </row>
    <row r="19" spans="1:21" x14ac:dyDescent="0.2">
      <c r="A19" s="16" t="s">
        <v>232</v>
      </c>
      <c r="B19" s="4">
        <v>109800</v>
      </c>
      <c r="C19" s="4">
        <v>17200</v>
      </c>
      <c r="D19" s="4">
        <v>92600</v>
      </c>
      <c r="E19" s="4">
        <v>6440420000</v>
      </c>
      <c r="F19" s="4">
        <f t="shared" si="0"/>
        <v>-58891423043</v>
      </c>
      <c r="K19">
        <f t="shared" si="1"/>
        <v>0</v>
      </c>
      <c r="L19" s="4"/>
      <c r="M19" s="4"/>
      <c r="N19" s="4"/>
      <c r="O19" s="4"/>
      <c r="P19" s="4">
        <v>678800</v>
      </c>
      <c r="Q19" s="4">
        <v>438100</v>
      </c>
      <c r="R19" s="5">
        <v>2.8999999999999998E-3</v>
      </c>
      <c r="S19" s="4">
        <v>1215640</v>
      </c>
      <c r="T19" s="4">
        <f t="shared" si="2"/>
        <v>3399952.5</v>
      </c>
      <c r="U19" s="4">
        <f t="shared" si="3"/>
        <v>752454</v>
      </c>
    </row>
    <row r="20" spans="1:21" x14ac:dyDescent="0.2">
      <c r="A20" s="16" t="s">
        <v>231</v>
      </c>
      <c r="B20" s="4">
        <v>150900</v>
      </c>
      <c r="C20" s="4">
        <v>416633</v>
      </c>
      <c r="D20" s="4">
        <v>-265733</v>
      </c>
      <c r="E20" s="4">
        <v>-18176020000</v>
      </c>
      <c r="F20" s="4">
        <f t="shared" si="0"/>
        <v>-65331843043</v>
      </c>
      <c r="K20">
        <f t="shared" si="1"/>
        <v>0</v>
      </c>
      <c r="L20" s="4"/>
      <c r="M20" s="4"/>
      <c r="N20" s="4"/>
      <c r="O20" s="4"/>
      <c r="P20" s="4">
        <v>3323400</v>
      </c>
      <c r="Q20" s="4">
        <v>1673800</v>
      </c>
      <c r="R20" s="5">
        <v>5.6299999999999996E-2</v>
      </c>
      <c r="S20" s="4">
        <v>5126780</v>
      </c>
      <c r="T20" s="4">
        <f t="shared" si="2"/>
        <v>929334</v>
      </c>
      <c r="U20" s="4">
        <f t="shared" si="3"/>
        <v>752454</v>
      </c>
    </row>
    <row r="21" spans="1:21" x14ac:dyDescent="0.2">
      <c r="A21" s="16" t="s">
        <v>230</v>
      </c>
      <c r="B21" s="4">
        <v>6466</v>
      </c>
      <c r="C21" s="4">
        <v>68845</v>
      </c>
      <c r="D21" s="4">
        <v>-62379</v>
      </c>
      <c r="E21" s="4">
        <v>-4094680000</v>
      </c>
      <c r="F21" s="4">
        <f t="shared" si="0"/>
        <v>-47155823043</v>
      </c>
      <c r="K21">
        <f t="shared" si="1"/>
        <v>0</v>
      </c>
      <c r="L21" s="4"/>
      <c r="M21" s="4"/>
      <c r="N21" s="4"/>
      <c r="O21" s="4"/>
      <c r="P21" s="4">
        <v>556000</v>
      </c>
      <c r="Q21" s="4">
        <v>554500</v>
      </c>
      <c r="R21" s="5">
        <v>9.300000000000001E-3</v>
      </c>
      <c r="S21" s="4">
        <v>1161500</v>
      </c>
      <c r="T21" s="4">
        <f t="shared" si="2"/>
        <v>1893893</v>
      </c>
      <c r="U21" s="4">
        <f t="shared" si="3"/>
        <v>752454</v>
      </c>
    </row>
    <row r="22" spans="1:21" x14ac:dyDescent="0.2">
      <c r="A22" s="16" t="s">
        <v>229</v>
      </c>
      <c r="B22" s="4">
        <v>9600</v>
      </c>
      <c r="C22" s="4">
        <v>175400</v>
      </c>
      <c r="D22" s="4">
        <v>-165800</v>
      </c>
      <c r="E22" s="4">
        <v>-10868580000</v>
      </c>
      <c r="F22" s="4">
        <f t="shared" si="0"/>
        <v>-43061143043</v>
      </c>
      <c r="K22">
        <f t="shared" si="1"/>
        <v>0</v>
      </c>
      <c r="L22" s="4"/>
      <c r="M22" s="4"/>
      <c r="N22" s="4"/>
      <c r="O22" s="4"/>
      <c r="P22" s="4">
        <v>1652600</v>
      </c>
      <c r="Q22" s="4">
        <v>1027500</v>
      </c>
      <c r="R22" s="5">
        <v>2.0400000000000001E-2</v>
      </c>
      <c r="S22" s="4">
        <v>2772586</v>
      </c>
      <c r="T22" s="4">
        <f t="shared" si="2"/>
        <v>906395</v>
      </c>
      <c r="U22" s="4">
        <f t="shared" si="3"/>
        <v>752454</v>
      </c>
    </row>
    <row r="23" spans="1:21" x14ac:dyDescent="0.2">
      <c r="A23" s="16" t="s">
        <v>228</v>
      </c>
      <c r="B23" s="4">
        <v>34600</v>
      </c>
      <c r="C23" s="4">
        <v>28900</v>
      </c>
      <c r="D23" s="4">
        <v>5700</v>
      </c>
      <c r="E23" s="4">
        <v>358650000</v>
      </c>
      <c r="F23" s="4">
        <f t="shared" si="0"/>
        <v>-32192563043</v>
      </c>
      <c r="K23">
        <f t="shared" si="1"/>
        <v>0</v>
      </c>
      <c r="L23" s="4"/>
      <c r="M23" s="4"/>
      <c r="N23" s="4"/>
      <c r="O23" s="4"/>
      <c r="P23" s="4">
        <v>409200</v>
      </c>
      <c r="Q23" s="4">
        <v>443000</v>
      </c>
      <c r="R23" s="5">
        <v>1.6000000000000001E-3</v>
      </c>
      <c r="S23" s="4">
        <v>889107</v>
      </c>
      <c r="T23" s="4">
        <f t="shared" si="2"/>
        <v>1755416</v>
      </c>
      <c r="U23" s="4">
        <f t="shared" si="3"/>
        <v>752454</v>
      </c>
    </row>
    <row r="24" spans="1:21" x14ac:dyDescent="0.2">
      <c r="A24" s="16" t="s">
        <v>222</v>
      </c>
      <c r="B24" s="4">
        <v>7700</v>
      </c>
      <c r="C24" s="4">
        <v>100400</v>
      </c>
      <c r="D24" s="4">
        <v>-92700</v>
      </c>
      <c r="E24" s="4">
        <v>-5935660000</v>
      </c>
      <c r="F24" s="4">
        <f t="shared" si="0"/>
        <v>-32551213043</v>
      </c>
      <c r="K24">
        <f t="shared" si="1"/>
        <v>0</v>
      </c>
      <c r="L24" s="4"/>
      <c r="M24" s="4"/>
      <c r="N24" s="4"/>
      <c r="O24" s="4"/>
      <c r="P24" s="4">
        <v>344500</v>
      </c>
      <c r="Q24" s="4">
        <v>358100</v>
      </c>
      <c r="R24" s="5">
        <v>0</v>
      </c>
      <c r="S24" s="4">
        <v>752454</v>
      </c>
      <c r="T24" s="4">
        <f t="shared" si="2"/>
        <v>1020254</v>
      </c>
      <c r="U24" s="4">
        <f t="shared" si="3"/>
        <v>752838</v>
      </c>
    </row>
    <row r="25" spans="1:21" x14ac:dyDescent="0.2">
      <c r="A25" s="16" t="s">
        <v>213</v>
      </c>
      <c r="B25" s="4">
        <v>0</v>
      </c>
      <c r="C25" s="4">
        <v>174200</v>
      </c>
      <c r="D25" s="4">
        <v>-174200</v>
      </c>
      <c r="E25" s="4">
        <v>-11041050000</v>
      </c>
      <c r="F25" s="4">
        <f t="shared" si="0"/>
        <v>-26615553043</v>
      </c>
      <c r="K25">
        <f t="shared" si="1"/>
        <v>0</v>
      </c>
      <c r="L25" s="4"/>
      <c r="M25" s="4"/>
      <c r="N25" s="4"/>
      <c r="O25" s="4"/>
      <c r="P25" s="4">
        <v>286000</v>
      </c>
      <c r="Q25" s="4">
        <v>413700</v>
      </c>
      <c r="R25" s="5">
        <v>3.2000000000000002E-3</v>
      </c>
      <c r="S25" s="4">
        <v>752838</v>
      </c>
      <c r="T25" s="4">
        <f t="shared" si="2"/>
        <v>1262126.5</v>
      </c>
      <c r="U25" s="4">
        <f t="shared" si="3"/>
        <v>697168</v>
      </c>
    </row>
    <row r="26" spans="1:21" x14ac:dyDescent="0.2">
      <c r="A26" s="16" t="s">
        <v>212</v>
      </c>
      <c r="B26" s="4">
        <v>42300</v>
      </c>
      <c r="C26" s="4">
        <v>26200</v>
      </c>
      <c r="D26" s="4">
        <v>16100</v>
      </c>
      <c r="E26" s="4">
        <v>1037790000</v>
      </c>
      <c r="F26" s="4">
        <f t="shared" si="0"/>
        <v>-15574503043</v>
      </c>
      <c r="K26">
        <f>K27+J26</f>
        <v>0</v>
      </c>
      <c r="L26" s="4"/>
      <c r="M26" s="4"/>
      <c r="N26" s="4"/>
      <c r="O26" s="4"/>
      <c r="P26" s="4">
        <v>780300</v>
      </c>
      <c r="Q26" s="4">
        <v>557600</v>
      </c>
      <c r="R26" s="5">
        <v>2.5899999999999999E-2</v>
      </c>
      <c r="S26" s="4">
        <v>1385826</v>
      </c>
      <c r="T26" s="4">
        <f t="shared" si="2"/>
        <v>1811470</v>
      </c>
      <c r="U26" s="4">
        <f t="shared" si="3"/>
        <v>697168</v>
      </c>
    </row>
    <row r="27" spans="1:21" x14ac:dyDescent="0.2">
      <c r="A27" s="16" t="s">
        <v>211</v>
      </c>
      <c r="B27" s="4">
        <v>32300</v>
      </c>
      <c r="C27" s="4">
        <v>700</v>
      </c>
      <c r="D27" s="4">
        <v>31600</v>
      </c>
      <c r="E27" s="4">
        <v>1968540000</v>
      </c>
      <c r="F27" s="4">
        <f t="shared" si="0"/>
        <v>-16612293043</v>
      </c>
      <c r="K27">
        <f>J27+K29</f>
        <v>0</v>
      </c>
      <c r="R27" s="5">
        <v>-1.6000000000000001E-3</v>
      </c>
      <c r="S27" s="4">
        <v>985419</v>
      </c>
      <c r="T27" s="4">
        <f t="shared" si="2"/>
        <v>1192886</v>
      </c>
      <c r="U27" s="4">
        <f t="shared" si="3"/>
        <v>697168</v>
      </c>
    </row>
    <row r="28" spans="1:21" x14ac:dyDescent="0.2">
      <c r="A28" s="16" t="s">
        <v>210</v>
      </c>
      <c r="B28" s="4">
        <v>10000</v>
      </c>
      <c r="C28" s="4">
        <v>14800</v>
      </c>
      <c r="D28" s="4">
        <v>-4800</v>
      </c>
      <c r="E28" s="4">
        <v>-299960000</v>
      </c>
      <c r="F28" s="4">
        <f t="shared" si="0"/>
        <v>-18580833043</v>
      </c>
      <c r="L28" s="4"/>
      <c r="M28" s="4"/>
      <c r="N28" s="4"/>
      <c r="O28" s="4"/>
      <c r="P28" s="4">
        <v>249600</v>
      </c>
      <c r="Q28" s="4">
        <v>469900</v>
      </c>
      <c r="R28" s="5">
        <v>-4.7999999999999996E-3</v>
      </c>
      <c r="S28" s="4">
        <v>819160</v>
      </c>
      <c r="T28" s="4">
        <f t="shared" si="2"/>
        <v>1596570</v>
      </c>
      <c r="U28" s="4">
        <f t="shared" si="3"/>
        <v>697168</v>
      </c>
    </row>
    <row r="29" spans="1:21" x14ac:dyDescent="0.2">
      <c r="A29" s="16" t="s">
        <v>209</v>
      </c>
      <c r="B29" s="4">
        <v>17500</v>
      </c>
      <c r="C29" s="4">
        <v>8527</v>
      </c>
      <c r="D29" s="4">
        <v>8973</v>
      </c>
      <c r="E29" s="4">
        <v>578980000</v>
      </c>
      <c r="F29" s="4">
        <f t="shared" si="0"/>
        <v>-18280873043</v>
      </c>
      <c r="K29">
        <f>J29</f>
        <v>0</v>
      </c>
      <c r="R29" s="5">
        <v>-2.6499999999999999E-2</v>
      </c>
      <c r="S29" s="4">
        <v>1673125</v>
      </c>
      <c r="T29" s="4">
        <f t="shared" si="2"/>
        <v>875985</v>
      </c>
      <c r="U29" s="4">
        <f t="shared" si="3"/>
        <v>697168</v>
      </c>
    </row>
    <row r="30" spans="1:21" x14ac:dyDescent="0.2">
      <c r="A30" s="16" t="s">
        <v>208</v>
      </c>
      <c r="B30" s="4">
        <v>200</v>
      </c>
      <c r="C30" s="4">
        <v>6932</v>
      </c>
      <c r="D30" s="4">
        <v>-6732</v>
      </c>
      <c r="E30" s="4">
        <v>-430440000</v>
      </c>
      <c r="F30" s="4">
        <f t="shared" si="0"/>
        <v>-18859853043</v>
      </c>
      <c r="R30" s="5">
        <v>4.7999999999999996E-3</v>
      </c>
      <c r="S30" s="4">
        <v>697168</v>
      </c>
      <c r="T30" s="4">
        <f t="shared" si="2"/>
        <v>1277357</v>
      </c>
      <c r="U30" s="4">
        <f t="shared" si="3"/>
        <v>923683</v>
      </c>
    </row>
    <row r="31" spans="1:21" x14ac:dyDescent="0.2">
      <c r="A31" s="16" t="s">
        <v>207</v>
      </c>
      <c r="B31" s="4">
        <v>100</v>
      </c>
      <c r="C31" s="4">
        <v>3700</v>
      </c>
      <c r="D31" s="4">
        <v>-3600</v>
      </c>
      <c r="E31" s="4">
        <v>-229660000</v>
      </c>
      <c r="F31" s="4">
        <f t="shared" si="0"/>
        <v>-18429413043</v>
      </c>
      <c r="R31" s="5">
        <v>-7.7000000000000002E-3</v>
      </c>
      <c r="S31" s="4">
        <v>1015200</v>
      </c>
      <c r="T31" s="4">
        <f t="shared" si="2"/>
        <v>1012965.5</v>
      </c>
      <c r="U31" s="4">
        <f t="shared" si="3"/>
        <v>923683</v>
      </c>
    </row>
    <row r="32" spans="1:21" x14ac:dyDescent="0.2">
      <c r="A32" s="16" t="s">
        <v>206</v>
      </c>
      <c r="B32" s="4">
        <v>3500</v>
      </c>
      <c r="C32" s="4">
        <v>30</v>
      </c>
      <c r="D32" s="4">
        <v>3470</v>
      </c>
      <c r="E32" s="4">
        <v>229470000</v>
      </c>
      <c r="F32" s="4">
        <f t="shared" si="0"/>
        <v>-18199753043</v>
      </c>
      <c r="R32" s="5">
        <v>-2.1299999999999999E-2</v>
      </c>
      <c r="S32" s="4">
        <v>923683</v>
      </c>
      <c r="T32" s="4">
        <f t="shared" si="2"/>
        <v>3282211.5</v>
      </c>
      <c r="U32" s="4">
        <f t="shared" si="3"/>
        <v>1138427</v>
      </c>
    </row>
    <row r="33" spans="1:21" x14ac:dyDescent="0.2">
      <c r="A33" s="16" t="s">
        <v>205</v>
      </c>
      <c r="B33" s="4">
        <v>72200</v>
      </c>
      <c r="C33" s="4">
        <v>74100</v>
      </c>
      <c r="D33" s="4">
        <v>-1900</v>
      </c>
      <c r="E33" s="4">
        <v>-97530000</v>
      </c>
      <c r="F33" s="4">
        <f t="shared" si="0"/>
        <v>-18429223043</v>
      </c>
      <c r="R33" s="5">
        <v>0</v>
      </c>
      <c r="S33" s="4">
        <v>2758378</v>
      </c>
      <c r="T33" s="4">
        <f t="shared" si="2"/>
        <v>1703271.5</v>
      </c>
      <c r="U33" s="4">
        <f t="shared" si="3"/>
        <v>1138427</v>
      </c>
    </row>
    <row r="34" spans="1:21" x14ac:dyDescent="0.2">
      <c r="A34" s="16" t="s">
        <v>204</v>
      </c>
      <c r="B34" s="4">
        <v>3300</v>
      </c>
      <c r="C34" s="4">
        <v>100</v>
      </c>
      <c r="D34" s="4">
        <v>3200</v>
      </c>
      <c r="E34" s="4">
        <v>208870000</v>
      </c>
      <c r="F34" s="4">
        <f t="shared" si="0"/>
        <v>-18331693043</v>
      </c>
      <c r="R34" s="5">
        <v>2.0199999999999999E-2</v>
      </c>
      <c r="S34" s="4">
        <v>1287670</v>
      </c>
      <c r="T34" s="4">
        <f t="shared" si="2"/>
        <v>1408414</v>
      </c>
      <c r="U34" s="4">
        <f t="shared" si="3"/>
        <v>1054802</v>
      </c>
    </row>
    <row r="35" spans="1:21" x14ac:dyDescent="0.2">
      <c r="A35" s="16" t="s">
        <v>203</v>
      </c>
      <c r="B35" s="4">
        <v>7500</v>
      </c>
      <c r="C35" s="4">
        <v>41200</v>
      </c>
      <c r="D35" s="4">
        <v>-33700</v>
      </c>
      <c r="E35" s="4">
        <v>-2186870000</v>
      </c>
      <c r="F35" s="4">
        <f t="shared" si="0"/>
        <v>-18540563043</v>
      </c>
      <c r="R35" s="5">
        <v>-1.67E-2</v>
      </c>
      <c r="S35" s="4">
        <v>1138427</v>
      </c>
      <c r="T35" s="4">
        <f t="shared" si="2"/>
        <v>3068440.5</v>
      </c>
      <c r="U35" s="4">
        <f t="shared" si="3"/>
        <v>1054802</v>
      </c>
    </row>
    <row r="36" spans="1:21" x14ac:dyDescent="0.2">
      <c r="A36" s="16" t="s">
        <v>202</v>
      </c>
      <c r="B36" s="4">
        <v>97600</v>
      </c>
      <c r="C36" s="4">
        <v>9200</v>
      </c>
      <c r="D36" s="4">
        <v>88400</v>
      </c>
      <c r="E36" s="4">
        <v>5790720000</v>
      </c>
      <c r="F36" s="4">
        <f t="shared" si="0"/>
        <v>-16353693043</v>
      </c>
      <c r="R36" s="5">
        <v>4.8000000000000001E-2</v>
      </c>
      <c r="S36" s="4">
        <v>2637521</v>
      </c>
      <c r="T36" s="4">
        <f t="shared" si="2"/>
        <v>1705844</v>
      </c>
      <c r="U36" s="4">
        <f t="shared" si="3"/>
        <v>1054802</v>
      </c>
    </row>
    <row r="37" spans="1:21" x14ac:dyDescent="0.2">
      <c r="A37" s="16" t="s">
        <v>201</v>
      </c>
      <c r="B37" s="4">
        <v>25100</v>
      </c>
      <c r="C37" s="4">
        <v>8300</v>
      </c>
      <c r="D37" s="4">
        <v>16800</v>
      </c>
      <c r="E37" s="4">
        <v>1058580000</v>
      </c>
      <c r="F37" s="4">
        <f t="shared" si="0"/>
        <v>-22144413043</v>
      </c>
      <c r="R37" s="5">
        <v>8.1000000000000013E-3</v>
      </c>
      <c r="S37" s="4">
        <v>1566612</v>
      </c>
      <c r="T37" s="4">
        <f t="shared" si="2"/>
        <v>2197909</v>
      </c>
      <c r="U37" s="4">
        <f t="shared" si="3"/>
        <v>1054802</v>
      </c>
    </row>
    <row r="38" spans="1:21" x14ac:dyDescent="0.2">
      <c r="A38" s="16" t="s">
        <v>200</v>
      </c>
      <c r="B38" s="4">
        <v>35510</v>
      </c>
      <c r="C38" s="4">
        <v>6100</v>
      </c>
      <c r="D38" s="4">
        <v>29410</v>
      </c>
      <c r="E38" s="4">
        <v>1832720000</v>
      </c>
      <c r="F38" s="4">
        <f t="shared" si="0"/>
        <v>-23202993043</v>
      </c>
      <c r="R38" s="5">
        <v>1.7000000000000001E-3</v>
      </c>
      <c r="S38" s="4">
        <v>1520015</v>
      </c>
      <c r="T38" s="4">
        <f t="shared" si="2"/>
        <v>1018508</v>
      </c>
      <c r="U38" s="4">
        <f t="shared" si="3"/>
        <v>1054802</v>
      </c>
    </row>
    <row r="39" spans="1:21" x14ac:dyDescent="0.2">
      <c r="A39" s="16" t="s">
        <v>199</v>
      </c>
      <c r="B39" s="4">
        <v>82357</v>
      </c>
      <c r="C39" s="4">
        <v>7200</v>
      </c>
      <c r="D39" s="4">
        <v>75157</v>
      </c>
      <c r="E39" s="4">
        <v>4675960000</v>
      </c>
      <c r="F39" s="4">
        <f t="shared" si="0"/>
        <v>-25035713043</v>
      </c>
      <c r="R39" s="5">
        <v>0</v>
      </c>
      <c r="S39" s="4">
        <v>1054802</v>
      </c>
      <c r="T39" s="4">
        <f t="shared" si="2"/>
        <v>2614995.5</v>
      </c>
      <c r="U39" s="4">
        <f t="shared" si="3"/>
        <v>1102248</v>
      </c>
    </row>
    <row r="40" spans="1:21" x14ac:dyDescent="0.2">
      <c r="A40" s="16" t="s">
        <v>198</v>
      </c>
      <c r="B40" s="4">
        <v>117300</v>
      </c>
      <c r="C40" s="4">
        <v>7098</v>
      </c>
      <c r="D40" s="4">
        <v>110202</v>
      </c>
      <c r="E40" s="4">
        <v>6743820000</v>
      </c>
      <c r="F40" s="4">
        <f t="shared" si="0"/>
        <v>-29711673043</v>
      </c>
      <c r="R40" s="5">
        <v>3.1699999999999999E-2</v>
      </c>
      <c r="S40" s="4">
        <v>1539514</v>
      </c>
      <c r="T40" s="4">
        <f t="shared" si="2"/>
        <v>1548229.5</v>
      </c>
      <c r="U40" s="4">
        <f t="shared" si="3"/>
        <v>1102248</v>
      </c>
    </row>
    <row r="41" spans="1:21" x14ac:dyDescent="0.2">
      <c r="A41" s="16" t="s">
        <v>197</v>
      </c>
      <c r="B41" s="4">
        <v>4900</v>
      </c>
      <c r="C41" s="4">
        <v>7666</v>
      </c>
      <c r="D41" s="4">
        <v>-2766</v>
      </c>
      <c r="E41" s="4">
        <v>-173710000</v>
      </c>
      <c r="F41" s="4">
        <f t="shared" si="0"/>
        <v>-36455493043</v>
      </c>
      <c r="R41" s="5">
        <v>-0.04</v>
      </c>
      <c r="S41" s="4">
        <v>1102248</v>
      </c>
      <c r="T41" s="4">
        <f t="shared" si="2"/>
        <v>2646979</v>
      </c>
      <c r="U41" s="4">
        <f t="shared" si="3"/>
        <v>1678401</v>
      </c>
    </row>
    <row r="42" spans="1:21" x14ac:dyDescent="0.2">
      <c r="A42" s="16" t="s">
        <v>196</v>
      </c>
      <c r="B42" s="4">
        <v>10200</v>
      </c>
      <c r="C42" s="4">
        <v>7000</v>
      </c>
      <c r="D42" s="4">
        <v>3200</v>
      </c>
      <c r="E42" s="4">
        <v>192760000</v>
      </c>
      <c r="F42" s="4">
        <f t="shared" si="0"/>
        <v>-36281783043</v>
      </c>
      <c r="R42" s="5">
        <v>1.8000000000000002E-2</v>
      </c>
      <c r="S42" s="4">
        <v>3806045</v>
      </c>
      <c r="T42" s="4">
        <f t="shared" si="2"/>
        <v>2629330.5</v>
      </c>
      <c r="U42" s="4">
        <f t="shared" si="3"/>
        <v>1678401</v>
      </c>
    </row>
    <row r="43" spans="1:21" x14ac:dyDescent="0.2">
      <c r="A43" s="16" t="s">
        <v>195</v>
      </c>
      <c r="B43" s="4">
        <v>12500</v>
      </c>
      <c r="C43" s="4">
        <v>76900</v>
      </c>
      <c r="D43" s="4">
        <v>-64400</v>
      </c>
      <c r="E43" s="4">
        <v>-4189350000</v>
      </c>
      <c r="F43" s="4">
        <f t="shared" si="0"/>
        <v>-36474543043</v>
      </c>
      <c r="R43" s="5">
        <v>-6.9599999999999995E-2</v>
      </c>
      <c r="S43" s="4">
        <v>2118873</v>
      </c>
      <c r="T43" s="4">
        <f t="shared" si="2"/>
        <v>1931887.5</v>
      </c>
      <c r="U43" s="4">
        <f t="shared" si="3"/>
        <v>982214</v>
      </c>
    </row>
    <row r="44" spans="1:21" x14ac:dyDescent="0.2">
      <c r="A44" s="16" t="s">
        <v>194</v>
      </c>
      <c r="B44" s="4">
        <v>0</v>
      </c>
      <c r="C44" s="4">
        <v>11813</v>
      </c>
      <c r="D44" s="4">
        <v>-11813</v>
      </c>
      <c r="E44" s="4">
        <v>-779380000</v>
      </c>
      <c r="F44" s="4">
        <f t="shared" si="0"/>
        <v>-32285193043</v>
      </c>
      <c r="R44" s="5">
        <v>3.0999999999999999E-3</v>
      </c>
      <c r="S44" s="4">
        <v>1678401</v>
      </c>
      <c r="T44" s="4">
        <f t="shared" si="2"/>
        <v>2609665</v>
      </c>
      <c r="U44" s="4">
        <f t="shared" si="3"/>
        <v>982214</v>
      </c>
    </row>
    <row r="45" spans="1:21" x14ac:dyDescent="0.2">
      <c r="A45" s="16" t="s">
        <v>193</v>
      </c>
      <c r="B45" s="4">
        <v>600</v>
      </c>
      <c r="C45" s="4">
        <v>171999</v>
      </c>
      <c r="D45" s="4">
        <v>-171399</v>
      </c>
      <c r="E45" s="4">
        <v>-11148960000</v>
      </c>
      <c r="F45" s="4">
        <f t="shared" si="0"/>
        <v>-31505813043</v>
      </c>
      <c r="R45" s="5">
        <v>5.28E-2</v>
      </c>
      <c r="S45" s="4">
        <v>3499360</v>
      </c>
      <c r="T45" s="4">
        <f t="shared" si="2"/>
        <v>2751683</v>
      </c>
      <c r="U45" s="4">
        <f t="shared" si="3"/>
        <v>982214</v>
      </c>
    </row>
    <row r="46" spans="1:21" x14ac:dyDescent="0.2">
      <c r="A46" s="16" t="s">
        <v>192</v>
      </c>
      <c r="B46" s="4">
        <v>70267</v>
      </c>
      <c r="C46" s="4">
        <v>3004</v>
      </c>
      <c r="D46" s="4">
        <v>67263</v>
      </c>
      <c r="E46" s="4">
        <v>4189120000</v>
      </c>
      <c r="F46" s="4">
        <f t="shared" si="0"/>
        <v>-20356853043</v>
      </c>
      <c r="R46" s="5">
        <v>8.1000000000000013E-3</v>
      </c>
      <c r="S46" s="4">
        <v>1845076</v>
      </c>
      <c r="T46" s="4">
        <f t="shared" si="2"/>
        <v>2051066</v>
      </c>
      <c r="U46" s="4">
        <f t="shared" si="3"/>
        <v>982214</v>
      </c>
    </row>
    <row r="47" spans="1:21" x14ac:dyDescent="0.2">
      <c r="A47" s="16" t="s">
        <v>191</v>
      </c>
      <c r="B47" s="4">
        <v>0</v>
      </c>
      <c r="C47" s="4">
        <v>2133</v>
      </c>
      <c r="D47" s="4">
        <v>-2133</v>
      </c>
      <c r="E47" s="4">
        <v>-136450000</v>
      </c>
      <c r="F47" s="4">
        <f t="shared" si="0"/>
        <v>-24545973043</v>
      </c>
      <c r="R47" s="5">
        <v>-1.5800000000000002E-2</v>
      </c>
      <c r="S47" s="4">
        <v>2875803</v>
      </c>
      <c r="T47" s="4">
        <f t="shared" si="2"/>
        <v>2291013</v>
      </c>
      <c r="U47" s="4">
        <f t="shared" si="3"/>
        <v>982214</v>
      </c>
    </row>
    <row r="48" spans="1:21" x14ac:dyDescent="0.2">
      <c r="A48" s="16" t="s">
        <v>190</v>
      </c>
      <c r="B48" s="4">
        <v>13100</v>
      </c>
      <c r="C48" s="4">
        <v>44600</v>
      </c>
      <c r="D48" s="4">
        <v>-31500</v>
      </c>
      <c r="E48" s="4">
        <v>-1957490000</v>
      </c>
      <c r="F48" s="4">
        <f t="shared" si="0"/>
        <v>-24409523043</v>
      </c>
      <c r="R48" s="5">
        <v>1.95E-2</v>
      </c>
      <c r="S48" s="4">
        <v>982214</v>
      </c>
      <c r="T48" s="4">
        <f t="shared" si="2"/>
        <v>2361955</v>
      </c>
      <c r="U48" s="4">
        <f t="shared" si="3"/>
        <v>1487913</v>
      </c>
    </row>
    <row r="49" spans="1:21" x14ac:dyDescent="0.2">
      <c r="A49" s="16" t="s">
        <v>189</v>
      </c>
      <c r="B49" s="4">
        <v>8100</v>
      </c>
      <c r="C49" s="4">
        <v>72817</v>
      </c>
      <c r="D49" s="4">
        <v>-64717</v>
      </c>
      <c r="E49" s="4">
        <v>-4086470000</v>
      </c>
      <c r="F49" s="4">
        <f t="shared" si="0"/>
        <v>-22452033043</v>
      </c>
      <c r="R49" s="5">
        <v>-2.52E-2</v>
      </c>
      <c r="S49" s="4">
        <v>3690477</v>
      </c>
      <c r="T49" s="4">
        <f t="shared" si="2"/>
        <v>1429890</v>
      </c>
      <c r="U49" s="4">
        <f t="shared" si="3"/>
        <v>1487913</v>
      </c>
    </row>
    <row r="50" spans="1:21" x14ac:dyDescent="0.2">
      <c r="A50" s="16" t="s">
        <v>188</v>
      </c>
      <c r="B50" s="4">
        <v>3007</v>
      </c>
      <c r="C50" s="4">
        <v>22666</v>
      </c>
      <c r="D50" s="4">
        <v>-19659</v>
      </c>
      <c r="E50" s="4">
        <v>-1248690000</v>
      </c>
      <c r="F50" s="4">
        <f t="shared" si="0"/>
        <v>-18365563043</v>
      </c>
      <c r="R50" s="5">
        <v>1.77E-2</v>
      </c>
      <c r="S50" s="4">
        <v>1994211</v>
      </c>
      <c r="T50" s="4">
        <f t="shared" si="2"/>
        <v>1375133</v>
      </c>
      <c r="U50" s="4">
        <f t="shared" si="3"/>
        <v>1487913</v>
      </c>
    </row>
    <row r="51" spans="1:21" x14ac:dyDescent="0.2">
      <c r="A51" s="16" t="s">
        <v>187</v>
      </c>
      <c r="B51" s="4">
        <v>500</v>
      </c>
      <c r="C51" s="4">
        <v>22333</v>
      </c>
      <c r="D51" s="4">
        <v>-21833</v>
      </c>
      <c r="E51" s="4">
        <v>-1381890000</v>
      </c>
      <c r="F51" s="4">
        <f t="shared" si="0"/>
        <v>-17116873043</v>
      </c>
      <c r="R51" s="5">
        <v>-1.11E-2</v>
      </c>
      <c r="S51" s="4">
        <v>1487913</v>
      </c>
      <c r="T51" s="4">
        <f t="shared" si="2"/>
        <v>2382602.5</v>
      </c>
      <c r="U51" s="4">
        <f t="shared" si="3"/>
        <v>1226329</v>
      </c>
    </row>
    <row r="52" spans="1:21" x14ac:dyDescent="0.2">
      <c r="A52" s="16" t="s">
        <v>186</v>
      </c>
      <c r="B52" s="4">
        <v>13800</v>
      </c>
      <c r="C52" s="4">
        <v>86925</v>
      </c>
      <c r="D52" s="4">
        <v>-73125</v>
      </c>
      <c r="E52" s="4">
        <v>-4538000000</v>
      </c>
      <c r="F52" s="4">
        <f t="shared" si="0"/>
        <v>-15734983043</v>
      </c>
      <c r="R52" s="5">
        <v>1.6200000000000003E-2</v>
      </c>
      <c r="S52" s="4">
        <v>3139788</v>
      </c>
      <c r="T52" s="4">
        <f t="shared" si="2"/>
        <v>2096573</v>
      </c>
      <c r="U52" s="4">
        <f t="shared" si="3"/>
        <v>1226329</v>
      </c>
    </row>
    <row r="53" spans="1:21" x14ac:dyDescent="0.2">
      <c r="A53" s="16" t="s">
        <v>185</v>
      </c>
      <c r="B53" s="4">
        <v>48800</v>
      </c>
      <c r="C53" s="4">
        <v>247475</v>
      </c>
      <c r="D53" s="4">
        <v>-198675</v>
      </c>
      <c r="E53" s="4">
        <v>-12502390000</v>
      </c>
      <c r="F53" s="4">
        <f t="shared" si="0"/>
        <v>-11196983043</v>
      </c>
      <c r="R53" s="5">
        <v>-1.5800000000000002E-2</v>
      </c>
      <c r="S53" s="4">
        <v>2185374</v>
      </c>
      <c r="T53" s="4">
        <f t="shared" si="2"/>
        <v>1920904.5</v>
      </c>
      <c r="U53" s="4">
        <f t="shared" si="3"/>
        <v>1033433</v>
      </c>
    </row>
    <row r="54" spans="1:21" x14ac:dyDescent="0.2">
      <c r="A54" s="16" t="s">
        <v>184</v>
      </c>
      <c r="B54" s="4">
        <v>32600</v>
      </c>
      <c r="C54" s="4">
        <v>70340</v>
      </c>
      <c r="D54" s="4">
        <v>-37740</v>
      </c>
      <c r="E54" s="4">
        <v>-2357310000</v>
      </c>
      <c r="F54" s="4">
        <f t="shared" si="0"/>
        <v>1305406957</v>
      </c>
      <c r="R54" s="5">
        <v>3.1099999999999999E-2</v>
      </c>
      <c r="S54" s="4">
        <v>1719970</v>
      </c>
      <c r="T54" s="4">
        <f t="shared" si="2"/>
        <v>2579869.5</v>
      </c>
      <c r="U54" s="4">
        <f t="shared" si="3"/>
        <v>865569</v>
      </c>
    </row>
    <row r="55" spans="1:21" x14ac:dyDescent="0.2">
      <c r="A55" s="16" t="s">
        <v>183</v>
      </c>
      <c r="B55" s="4">
        <v>59900</v>
      </c>
      <c r="C55" s="4">
        <v>187420</v>
      </c>
      <c r="D55" s="4">
        <v>-127520</v>
      </c>
      <c r="E55" s="4">
        <v>-7850810000</v>
      </c>
      <c r="F55" s="4">
        <f t="shared" si="0"/>
        <v>3662716957</v>
      </c>
      <c r="R55" s="5">
        <v>4.0899999999999999E-2</v>
      </c>
      <c r="S55" s="4">
        <v>3658290</v>
      </c>
      <c r="T55" s="4">
        <f t="shared" si="2"/>
        <v>1415462.5</v>
      </c>
      <c r="U55" s="4">
        <f t="shared" si="3"/>
        <v>865569</v>
      </c>
    </row>
    <row r="56" spans="1:21" x14ac:dyDescent="0.2">
      <c r="A56" s="16" t="s">
        <v>182</v>
      </c>
      <c r="B56" s="4">
        <v>24305</v>
      </c>
      <c r="C56" s="4">
        <v>600</v>
      </c>
      <c r="D56" s="4">
        <v>23705</v>
      </c>
      <c r="E56" s="4">
        <v>1382940000</v>
      </c>
      <c r="F56" s="4">
        <f t="shared" si="0"/>
        <v>11513526957</v>
      </c>
      <c r="R56" s="5">
        <v>2.0899999999999998E-2</v>
      </c>
      <c r="S56" s="4">
        <v>1226329</v>
      </c>
      <c r="T56" s="4">
        <f t="shared" si="2"/>
        <v>2030867.5</v>
      </c>
      <c r="U56" s="4">
        <f t="shared" si="3"/>
        <v>865569</v>
      </c>
    </row>
    <row r="57" spans="1:21" x14ac:dyDescent="0.2">
      <c r="A57" s="16" t="s">
        <v>181</v>
      </c>
      <c r="B57" s="4">
        <v>127700</v>
      </c>
      <c r="C57" s="4">
        <v>55800</v>
      </c>
      <c r="D57" s="4">
        <v>71900</v>
      </c>
      <c r="E57" s="4">
        <v>4108990000</v>
      </c>
      <c r="F57" s="4">
        <f t="shared" si="0"/>
        <v>10130586957</v>
      </c>
      <c r="R57" s="5">
        <v>6.88E-2</v>
      </c>
      <c r="S57" s="4">
        <v>3599812</v>
      </c>
      <c r="T57" s="4">
        <f t="shared" si="2"/>
        <v>834952</v>
      </c>
      <c r="U57" s="4">
        <f t="shared" si="3"/>
        <v>865569</v>
      </c>
    </row>
    <row r="58" spans="1:21" x14ac:dyDescent="0.2">
      <c r="A58" s="16" t="s">
        <v>180</v>
      </c>
      <c r="B58" s="4">
        <v>0</v>
      </c>
      <c r="C58" s="4">
        <v>6600</v>
      </c>
      <c r="D58" s="4">
        <v>-6600</v>
      </c>
      <c r="E58" s="4">
        <v>-349617270</v>
      </c>
      <c r="F58" s="4">
        <f t="shared" si="0"/>
        <v>6021596957</v>
      </c>
      <c r="R58" s="5">
        <v>6.9599999999999995E-2</v>
      </c>
      <c r="S58" s="4">
        <v>1033433</v>
      </c>
      <c r="T58" s="4">
        <f t="shared" si="2"/>
        <v>795775.5</v>
      </c>
      <c r="U58" s="4">
        <f t="shared" si="3"/>
        <v>865569</v>
      </c>
    </row>
    <row r="59" spans="1:21" x14ac:dyDescent="0.2">
      <c r="A59" s="16" t="s">
        <v>179</v>
      </c>
      <c r="B59" s="4">
        <v>2827</v>
      </c>
      <c r="C59" s="4">
        <v>10700</v>
      </c>
      <c r="D59" s="4">
        <v>-7873</v>
      </c>
      <c r="E59" s="4">
        <v>-399310000</v>
      </c>
      <c r="F59" s="4">
        <f t="shared" si="0"/>
        <v>6371214227</v>
      </c>
      <c r="R59" s="5">
        <v>-5.8999999999999999E-3</v>
      </c>
      <c r="S59" s="4">
        <v>865569</v>
      </c>
      <c r="T59" s="4">
        <f t="shared" si="2"/>
        <v>1357241</v>
      </c>
      <c r="U59" s="4">
        <f t="shared" si="3"/>
        <v>1262353</v>
      </c>
    </row>
    <row r="60" spans="1:21" x14ac:dyDescent="0.2">
      <c r="A60" s="16" t="s">
        <v>178</v>
      </c>
      <c r="B60" s="4">
        <v>47800</v>
      </c>
      <c r="C60" s="4">
        <v>4000</v>
      </c>
      <c r="D60" s="4">
        <v>43800</v>
      </c>
      <c r="E60" s="4">
        <v>2238470000</v>
      </c>
      <c r="F60" s="4">
        <f t="shared" si="0"/>
        <v>6770524227</v>
      </c>
      <c r="R60" s="5">
        <v>-2.87E-2</v>
      </c>
      <c r="S60" s="4">
        <v>1262353</v>
      </c>
      <c r="T60" s="4">
        <f t="shared" si="2"/>
        <v>1374423</v>
      </c>
      <c r="U60" s="4">
        <f t="shared" si="3"/>
        <v>1501449</v>
      </c>
    </row>
    <row r="61" spans="1:21" x14ac:dyDescent="0.2">
      <c r="A61" s="16" t="s">
        <v>177</v>
      </c>
      <c r="B61" s="4">
        <v>9500</v>
      </c>
      <c r="C61" s="4">
        <v>500</v>
      </c>
      <c r="D61" s="4">
        <v>9000</v>
      </c>
      <c r="E61" s="4">
        <v>501460000</v>
      </c>
      <c r="F61" s="4">
        <f t="shared" si="0"/>
        <v>4532054227</v>
      </c>
      <c r="R61" s="5">
        <v>-4.9200000000000001E-2</v>
      </c>
      <c r="S61" s="4">
        <v>1625417</v>
      </c>
      <c r="T61" s="4">
        <f t="shared" si="2"/>
        <v>1398017.5</v>
      </c>
      <c r="U61" s="4">
        <f t="shared" si="3"/>
        <v>461923</v>
      </c>
    </row>
    <row r="62" spans="1:21" x14ac:dyDescent="0.2">
      <c r="A62" s="16" t="s">
        <v>176</v>
      </c>
      <c r="B62" s="4">
        <v>35700</v>
      </c>
      <c r="C62" s="4">
        <v>8100</v>
      </c>
      <c r="D62" s="4">
        <v>27600</v>
      </c>
      <c r="E62" s="4">
        <v>1517520000</v>
      </c>
      <c r="F62" s="4">
        <f t="shared" si="0"/>
        <v>4030594227</v>
      </c>
      <c r="R62" s="5">
        <v>6.83E-2</v>
      </c>
      <c r="S62" s="4">
        <v>2007772</v>
      </c>
      <c r="T62" s="4">
        <f t="shared" si="2"/>
        <v>1515477.5</v>
      </c>
      <c r="U62" s="4">
        <f t="shared" si="3"/>
        <v>461923</v>
      </c>
    </row>
    <row r="63" spans="1:21" x14ac:dyDescent="0.2">
      <c r="A63" s="16" t="s">
        <v>175</v>
      </c>
      <c r="B63" s="4">
        <v>5334</v>
      </c>
      <c r="C63" s="4">
        <v>6500</v>
      </c>
      <c r="D63" s="4">
        <v>-1166</v>
      </c>
      <c r="E63" s="4">
        <v>-65210000</v>
      </c>
      <c r="F63" s="4">
        <f t="shared" si="0"/>
        <v>2513074227</v>
      </c>
      <c r="R63" s="5">
        <v>-6.7199999999999996E-2</v>
      </c>
      <c r="S63" s="4">
        <v>2121839</v>
      </c>
      <c r="T63" s="4">
        <f t="shared" si="2"/>
        <v>1224786</v>
      </c>
      <c r="U63" s="4">
        <f t="shared" si="3"/>
        <v>461923</v>
      </c>
    </row>
    <row r="64" spans="1:21" x14ac:dyDescent="0.2">
      <c r="A64" s="16" t="s">
        <v>174</v>
      </c>
      <c r="B64" s="4">
        <v>68400</v>
      </c>
      <c r="C64" s="4">
        <v>21100</v>
      </c>
      <c r="D64" s="4">
        <v>47300</v>
      </c>
      <c r="E64" s="4">
        <v>2585220000</v>
      </c>
      <c r="F64" s="4">
        <f t="shared" si="0"/>
        <v>2578284227</v>
      </c>
      <c r="R64" s="5">
        <v>3.9699999999999999E-2</v>
      </c>
      <c r="S64" s="4">
        <v>1501449</v>
      </c>
      <c r="T64" s="4">
        <f t="shared" si="2"/>
        <v>1493717.5</v>
      </c>
      <c r="U64" s="4">
        <f t="shared" si="3"/>
        <v>461923</v>
      </c>
    </row>
    <row r="65" spans="1:21" x14ac:dyDescent="0.2">
      <c r="A65" s="16" t="s">
        <v>173</v>
      </c>
      <c r="B65" s="4">
        <v>4700</v>
      </c>
      <c r="C65" s="4">
        <v>7400</v>
      </c>
      <c r="D65" s="4">
        <v>-2700</v>
      </c>
      <c r="E65" s="4">
        <v>-139160000</v>
      </c>
      <c r="F65" s="4">
        <f t="shared" si="0"/>
        <v>-6935773</v>
      </c>
      <c r="R65" s="5">
        <v>6.8699999999999997E-2</v>
      </c>
      <c r="S65" s="4">
        <v>1604596</v>
      </c>
      <c r="T65" s="4">
        <f t="shared" si="2"/>
        <v>819115.5</v>
      </c>
      <c r="U65" s="4">
        <f t="shared" si="3"/>
        <v>461923</v>
      </c>
    </row>
    <row r="66" spans="1:21" x14ac:dyDescent="0.2">
      <c r="A66" s="16" t="s">
        <v>172</v>
      </c>
      <c r="B66" s="4">
        <v>0</v>
      </c>
      <c r="C66" s="4">
        <v>33250</v>
      </c>
      <c r="D66" s="4">
        <v>-33250</v>
      </c>
      <c r="E66" s="4">
        <v>-1664080401</v>
      </c>
      <c r="F66" s="4">
        <f t="shared" si="0"/>
        <v>132224227</v>
      </c>
      <c r="R66" s="5">
        <v>-2.9399999999999999E-2</v>
      </c>
      <c r="S66" s="4">
        <v>461923</v>
      </c>
      <c r="T66" s="4">
        <f t="shared" si="2"/>
        <v>621654</v>
      </c>
      <c r="U66" s="4">
        <f t="shared" si="3"/>
        <v>636471</v>
      </c>
    </row>
    <row r="67" spans="1:21" x14ac:dyDescent="0.2">
      <c r="A67" s="16" t="s">
        <v>171</v>
      </c>
      <c r="B67" s="4">
        <v>22100</v>
      </c>
      <c r="C67" s="4">
        <v>1500</v>
      </c>
      <c r="D67" s="4">
        <v>20600</v>
      </c>
      <c r="E67" s="4">
        <v>1015790000</v>
      </c>
      <c r="F67" s="4">
        <f t="shared" si="0"/>
        <v>1796304628</v>
      </c>
      <c r="R67" s="5">
        <v>3.6600000000000001E-2</v>
      </c>
      <c r="S67" s="4">
        <v>636471</v>
      </c>
      <c r="T67" s="4">
        <f t="shared" si="2"/>
        <v>843067</v>
      </c>
      <c r="U67" s="4">
        <f t="shared" si="3"/>
        <v>725982</v>
      </c>
    </row>
    <row r="68" spans="1:21" x14ac:dyDescent="0.2">
      <c r="A68" s="16" t="s">
        <v>170</v>
      </c>
      <c r="B68" s="4">
        <v>26500</v>
      </c>
      <c r="C68" s="4">
        <v>2300</v>
      </c>
      <c r="D68" s="4">
        <v>24200</v>
      </c>
      <c r="E68" s="4">
        <v>1167380000</v>
      </c>
      <c r="F68" s="4">
        <f t="shared" si="0"/>
        <v>780514628</v>
      </c>
      <c r="R68" s="5">
        <v>-6.0000000000000001E-3</v>
      </c>
      <c r="S68" s="4">
        <v>725982</v>
      </c>
      <c r="T68" s="4">
        <f t="shared" si="2"/>
        <v>1078488.5</v>
      </c>
      <c r="U68" s="4">
        <f t="shared" si="3"/>
        <v>788263</v>
      </c>
    </row>
    <row r="69" spans="1:21" x14ac:dyDescent="0.2">
      <c r="A69" s="16" t="s">
        <v>169</v>
      </c>
      <c r="B69" s="4">
        <v>43200</v>
      </c>
      <c r="C69" s="4">
        <v>7400</v>
      </c>
      <c r="D69" s="4">
        <v>35800</v>
      </c>
      <c r="E69" s="4">
        <v>1801530000</v>
      </c>
      <c r="F69" s="4">
        <f t="shared" si="0"/>
        <v>-386865372</v>
      </c>
      <c r="R69" s="5">
        <v>-3.32E-2</v>
      </c>
      <c r="S69" s="4">
        <v>1452129</v>
      </c>
      <c r="T69" s="4">
        <f t="shared" si="2"/>
        <v>713935.5</v>
      </c>
      <c r="U69" s="4">
        <f t="shared" si="3"/>
        <v>788263</v>
      </c>
    </row>
    <row r="70" spans="1:21" x14ac:dyDescent="0.2">
      <c r="A70" s="16" t="s">
        <v>168</v>
      </c>
      <c r="B70" s="4">
        <v>1100</v>
      </c>
      <c r="C70" s="4">
        <v>0</v>
      </c>
      <c r="D70" s="4">
        <v>1100</v>
      </c>
      <c r="E70" s="4">
        <v>57570000</v>
      </c>
      <c r="F70" s="4">
        <f t="shared" si="0"/>
        <v>-2188395372</v>
      </c>
      <c r="R70" s="5">
        <v>-6.3899999999999998E-2</v>
      </c>
      <c r="S70" s="4">
        <v>1123429</v>
      </c>
      <c r="T70" s="4">
        <f t="shared" si="2"/>
        <v>557470</v>
      </c>
      <c r="U70" s="4">
        <f t="shared" si="3"/>
        <v>788263</v>
      </c>
    </row>
    <row r="71" spans="1:21" x14ac:dyDescent="0.2">
      <c r="A71" s="16" t="s">
        <v>167</v>
      </c>
      <c r="B71" s="4">
        <v>0</v>
      </c>
      <c r="C71" s="4">
        <v>9700</v>
      </c>
      <c r="D71" s="4">
        <v>-9700</v>
      </c>
      <c r="E71" s="4">
        <v>-533920000</v>
      </c>
      <c r="F71" s="4">
        <f t="shared" si="0"/>
        <v>-2245965372</v>
      </c>
      <c r="R71" s="5">
        <v>-3.5999999999999999E-3</v>
      </c>
      <c r="S71" s="4">
        <v>788263</v>
      </c>
      <c r="T71" s="4">
        <f>AVERAGE(S72,S81)</f>
        <v>574277.5</v>
      </c>
      <c r="U71" s="4">
        <f t="shared" si="3"/>
        <v>606837</v>
      </c>
    </row>
    <row r="72" spans="1:21" x14ac:dyDescent="0.2">
      <c r="A72" s="16" t="s">
        <v>166</v>
      </c>
      <c r="B72" s="4">
        <v>9100</v>
      </c>
      <c r="C72" s="4">
        <v>14600</v>
      </c>
      <c r="D72" s="4">
        <v>-5500</v>
      </c>
      <c r="E72" s="4">
        <v>-292400000</v>
      </c>
      <c r="F72" s="4">
        <f t="shared" si="0"/>
        <v>-1712045372</v>
      </c>
      <c r="R72" s="5">
        <v>2.0499999999999997E-2</v>
      </c>
      <c r="S72" s="4">
        <v>909116</v>
      </c>
      <c r="U72" s="4">
        <f t="shared" si="3"/>
        <v>606837</v>
      </c>
    </row>
    <row r="73" spans="1:21" x14ac:dyDescent="0.2">
      <c r="A73" s="16" t="s">
        <v>165</v>
      </c>
      <c r="B73" s="4">
        <v>0</v>
      </c>
      <c r="C73" s="4">
        <v>17100</v>
      </c>
      <c r="D73" s="4">
        <v>-17100</v>
      </c>
      <c r="E73" s="4">
        <v>-921380000</v>
      </c>
      <c r="F73" s="4">
        <f t="shared" si="0"/>
        <v>-1419645372</v>
      </c>
      <c r="R73" s="5">
        <v>-9.1999999999999998E-3</v>
      </c>
      <c r="S73" s="4">
        <v>948123</v>
      </c>
      <c r="U73" s="4">
        <f t="shared" ref="U73:U75" si="4">MIN(S74:S78)</f>
        <v>606837</v>
      </c>
    </row>
    <row r="74" spans="1:21" x14ac:dyDescent="0.2">
      <c r="A74" s="16" t="s">
        <v>164</v>
      </c>
      <c r="B74" s="4">
        <v>9600</v>
      </c>
      <c r="C74" s="4">
        <v>3500</v>
      </c>
      <c r="D74" s="4">
        <v>6100</v>
      </c>
      <c r="E74" s="4">
        <v>317700000</v>
      </c>
      <c r="F74" s="4">
        <f t="shared" si="0"/>
        <v>-498265372</v>
      </c>
      <c r="R74" s="5">
        <v>6.2699999999999992E-2</v>
      </c>
      <c r="S74" s="4">
        <v>1382839</v>
      </c>
      <c r="U74" s="4">
        <f t="shared" si="4"/>
        <v>304442</v>
      </c>
    </row>
    <row r="75" spans="1:21" x14ac:dyDescent="0.2">
      <c r="A75" s="16" t="s">
        <v>163</v>
      </c>
      <c r="B75" s="4">
        <v>1700</v>
      </c>
      <c r="C75" s="4">
        <v>2400</v>
      </c>
      <c r="D75" s="4">
        <v>-700</v>
      </c>
      <c r="E75" s="4">
        <v>-37490000</v>
      </c>
      <c r="F75" s="4">
        <f t="shared" si="0"/>
        <v>-815965372</v>
      </c>
      <c r="R75" s="5">
        <v>-1.1599999999999999E-2</v>
      </c>
      <c r="S75" s="4">
        <v>1176308</v>
      </c>
      <c r="U75" s="4">
        <f t="shared" si="4"/>
        <v>304442</v>
      </c>
    </row>
    <row r="76" spans="1:21" x14ac:dyDescent="0.2">
      <c r="A76" s="16" t="s">
        <v>162</v>
      </c>
      <c r="B76" s="4">
        <v>0</v>
      </c>
      <c r="C76" s="4">
        <v>500</v>
      </c>
      <c r="D76" s="4">
        <v>-500</v>
      </c>
      <c r="E76" s="4">
        <v>-26000000</v>
      </c>
      <c r="F76" s="4">
        <f t="shared" si="0"/>
        <v>-778475372</v>
      </c>
      <c r="R76" s="5">
        <v>3.9000000000000003E-3</v>
      </c>
      <c r="S76" s="4">
        <v>606837</v>
      </c>
      <c r="U76" s="4">
        <f>MIN(S77:S81)</f>
        <v>239439</v>
      </c>
    </row>
    <row r="77" spans="1:21" x14ac:dyDescent="0.2">
      <c r="A77" s="16" t="s">
        <v>161</v>
      </c>
      <c r="B77" s="4">
        <v>0</v>
      </c>
      <c r="C77" s="4">
        <v>6600</v>
      </c>
      <c r="D77" s="4">
        <v>-6600</v>
      </c>
      <c r="E77" s="4">
        <v>-326040000</v>
      </c>
      <c r="F77" s="4">
        <f t="shared" si="0"/>
        <v>-752475372</v>
      </c>
      <c r="R77" s="5">
        <v>4.2599999999999999E-2</v>
      </c>
      <c r="S77" s="4">
        <v>960152</v>
      </c>
    </row>
    <row r="78" spans="1:21" x14ac:dyDescent="0.2">
      <c r="A78" s="16" t="s">
        <v>160</v>
      </c>
      <c r="B78" s="4">
        <v>0</v>
      </c>
      <c r="C78" s="4">
        <v>1300</v>
      </c>
      <c r="D78" s="4">
        <v>-1300</v>
      </c>
      <c r="E78" s="4">
        <v>-64030000</v>
      </c>
      <c r="F78" s="4">
        <f t="shared" si="0"/>
        <v>-426435372</v>
      </c>
      <c r="R78" s="5">
        <v>4.2199999999999994E-2</v>
      </c>
      <c r="S78" s="4">
        <v>704848</v>
      </c>
    </row>
    <row r="79" spans="1:21" x14ac:dyDescent="0.2">
      <c r="A79" s="16" t="s">
        <v>159</v>
      </c>
      <c r="B79" s="4">
        <v>1201</v>
      </c>
      <c r="C79" s="4">
        <v>0</v>
      </c>
      <c r="D79" s="4">
        <v>1201</v>
      </c>
      <c r="E79" s="4">
        <v>55790000</v>
      </c>
      <c r="F79" s="4">
        <f t="shared" si="0"/>
        <v>-362405372</v>
      </c>
      <c r="R79" s="5">
        <v>2.8199999999999999E-2</v>
      </c>
      <c r="S79" s="4">
        <v>304442</v>
      </c>
    </row>
    <row r="80" spans="1:21" x14ac:dyDescent="0.2">
      <c r="A80" s="16" t="s">
        <v>158</v>
      </c>
      <c r="B80" s="4">
        <v>400</v>
      </c>
      <c r="C80" s="4">
        <v>900</v>
      </c>
      <c r="D80" s="4">
        <v>-500</v>
      </c>
      <c r="E80" s="4">
        <v>-23460000</v>
      </c>
      <c r="F80" s="4">
        <f>E80+F81</f>
        <v>-418195372</v>
      </c>
      <c r="R80" s="5">
        <v>-3.5499999999999997E-2</v>
      </c>
      <c r="S80" s="4">
        <v>326677</v>
      </c>
    </row>
    <row r="81" spans="1:22" x14ac:dyDescent="0.2">
      <c r="A81" s="16" t="s">
        <v>157</v>
      </c>
      <c r="B81" s="4">
        <v>0</v>
      </c>
      <c r="C81" s="4">
        <v>8200</v>
      </c>
      <c r="D81" s="4">
        <v>-8200</v>
      </c>
      <c r="E81" s="4">
        <v>-394735372</v>
      </c>
      <c r="F81" s="4">
        <f>E81</f>
        <v>-394735372</v>
      </c>
      <c r="R81" s="5">
        <v>0</v>
      </c>
      <c r="S81" s="4">
        <v>239439</v>
      </c>
    </row>
    <row r="82" spans="1:22" x14ac:dyDescent="0.2">
      <c r="A82" s="2"/>
      <c r="B82" s="4"/>
      <c r="C82" s="4"/>
      <c r="D82" s="4"/>
      <c r="E82" s="4"/>
      <c r="F82" s="4">
        <f>E82</f>
        <v>0</v>
      </c>
      <c r="G82" s="4"/>
      <c r="H82" s="4"/>
      <c r="I82" s="4"/>
      <c r="J82" s="4"/>
      <c r="K82" s="4"/>
      <c r="L82" s="4"/>
      <c r="M82" s="4"/>
      <c r="N82" s="4"/>
      <c r="O82" s="4"/>
      <c r="P82" s="4"/>
      <c r="Q82" s="4"/>
      <c r="R82" s="4"/>
      <c r="S82" s="4"/>
      <c r="T82" s="5"/>
      <c r="U82" s="5"/>
      <c r="V82" s="5"/>
    </row>
    <row r="83" spans="1:22" x14ac:dyDescent="0.2">
      <c r="A83" s="2"/>
      <c r="B83" s="4"/>
      <c r="C83" s="4"/>
      <c r="D83" s="4"/>
      <c r="E83" s="4"/>
      <c r="F83" s="4"/>
      <c r="G83" s="4"/>
      <c r="H83" s="4"/>
      <c r="I83" s="4"/>
      <c r="J83" s="4"/>
      <c r="K83" s="4"/>
      <c r="L83" s="4"/>
      <c r="M83" s="4"/>
      <c r="N83" s="4"/>
      <c r="O83" s="4"/>
      <c r="P83" s="4"/>
      <c r="Q83" s="4"/>
      <c r="R83" s="4"/>
      <c r="S83" s="4"/>
      <c r="T83" s="5"/>
      <c r="U83" s="5"/>
      <c r="V83" s="5"/>
    </row>
    <row r="84" spans="1:22" x14ac:dyDescent="0.2">
      <c r="A84" s="2"/>
      <c r="B84" s="4"/>
      <c r="C84" s="4"/>
      <c r="D84" s="4"/>
      <c r="E84" s="4"/>
      <c r="F84" s="4"/>
      <c r="G84" s="4"/>
      <c r="H84" s="4"/>
      <c r="I84" s="4"/>
      <c r="J84" s="4"/>
      <c r="K84" s="4"/>
      <c r="L84" s="4"/>
      <c r="M84" s="4"/>
      <c r="N84" s="4"/>
      <c r="O84" s="4"/>
      <c r="P84" s="4"/>
      <c r="Q84" s="4"/>
      <c r="R84" s="4"/>
      <c r="S84" s="4"/>
      <c r="T84" s="5"/>
      <c r="U84" s="5"/>
      <c r="V84" s="5"/>
    </row>
    <row r="85" spans="1:22" x14ac:dyDescent="0.2">
      <c r="A85" s="2"/>
      <c r="B85" s="4"/>
      <c r="C85" s="4"/>
      <c r="D85" s="4"/>
      <c r="E85" s="4"/>
      <c r="F85" s="4"/>
      <c r="G85" s="4"/>
      <c r="H85" s="4"/>
      <c r="I85" s="4"/>
      <c r="J85" s="4"/>
      <c r="K85" s="4"/>
      <c r="L85" s="4"/>
      <c r="M85" s="4"/>
      <c r="N85" s="4"/>
      <c r="O85" s="4"/>
      <c r="P85" s="4"/>
      <c r="Q85" s="4"/>
      <c r="R85" s="4"/>
      <c r="S85" s="4"/>
      <c r="T85" s="5"/>
      <c r="U85" s="5"/>
      <c r="V85" s="5"/>
    </row>
    <row r="86" spans="1:22" x14ac:dyDescent="0.2">
      <c r="A86" s="2"/>
      <c r="B86" s="4"/>
      <c r="C86" s="4"/>
      <c r="D86" s="4"/>
      <c r="E86" s="4"/>
      <c r="F86" s="4"/>
      <c r="G86" s="4"/>
      <c r="H86" s="4"/>
      <c r="I86" s="4"/>
      <c r="J86" s="4"/>
      <c r="K86" s="4"/>
      <c r="L86" s="4"/>
      <c r="M86" s="4"/>
      <c r="N86" s="4"/>
      <c r="O86" s="4"/>
      <c r="P86" s="4"/>
      <c r="Q86" s="4"/>
      <c r="R86" s="4"/>
      <c r="S86" s="4"/>
      <c r="T86" s="5"/>
      <c r="U86" s="5"/>
      <c r="V86" s="5"/>
    </row>
    <row r="87" spans="1:22" x14ac:dyDescent="0.2">
      <c r="A87" s="2"/>
      <c r="B87" s="4"/>
      <c r="C87" s="4"/>
      <c r="D87" s="4"/>
      <c r="E87" s="4"/>
      <c r="F87" s="4"/>
      <c r="G87" s="4"/>
      <c r="H87" s="4"/>
      <c r="I87" s="4"/>
      <c r="J87" s="4"/>
      <c r="K87" s="4"/>
      <c r="L87" s="4"/>
      <c r="M87" s="4"/>
      <c r="N87" s="4"/>
      <c r="O87" s="4"/>
      <c r="P87" s="4"/>
      <c r="Q87" s="4"/>
      <c r="R87" s="4"/>
      <c r="S87" s="4"/>
      <c r="T87" s="5"/>
      <c r="U87" s="5"/>
      <c r="V87" s="5"/>
    </row>
    <row r="88" spans="1:22" x14ac:dyDescent="0.2">
      <c r="A88" s="2"/>
      <c r="B88" s="4"/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5"/>
      <c r="U88" s="5"/>
      <c r="V88" s="5"/>
    </row>
    <row r="89" spans="1:22" x14ac:dyDescent="0.2">
      <c r="A89" s="2"/>
      <c r="B89" s="4"/>
      <c r="C89" s="4"/>
      <c r="D89" s="4"/>
      <c r="E89" s="4"/>
      <c r="F89" s="4"/>
      <c r="G89" s="4"/>
      <c r="H89" s="4"/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  <c r="T89" s="5"/>
      <c r="U89" s="5"/>
      <c r="V89" s="5"/>
    </row>
    <row r="90" spans="1:22" x14ac:dyDescent="0.2">
      <c r="A90" s="2"/>
      <c r="B90" s="4"/>
      <c r="C90" s="4"/>
      <c r="D90" s="4"/>
      <c r="E90" s="4"/>
      <c r="F90" s="4"/>
      <c r="G90" s="4"/>
      <c r="H90" s="4"/>
      <c r="I90" s="4"/>
      <c r="J90" s="4"/>
      <c r="K90" s="4"/>
      <c r="L90" s="4"/>
      <c r="M90" s="4"/>
      <c r="N90" s="4"/>
      <c r="O90" s="4"/>
      <c r="P90" s="4"/>
      <c r="Q90" s="4"/>
      <c r="R90" s="4"/>
      <c r="S90" s="4"/>
      <c r="T90" s="5"/>
      <c r="U90" s="5"/>
      <c r="V90" s="5"/>
    </row>
    <row r="91" spans="1:22" x14ac:dyDescent="0.2">
      <c r="A91" s="2"/>
      <c r="B91" s="4"/>
      <c r="C91" s="4"/>
      <c r="D91" s="4"/>
      <c r="E91" s="4"/>
      <c r="F91" s="4"/>
      <c r="G91" s="4"/>
      <c r="H91" s="4"/>
      <c r="I91" s="4"/>
      <c r="J91" s="4"/>
      <c r="K91" s="4"/>
      <c r="L91" s="4"/>
      <c r="M91" s="4"/>
      <c r="N91" s="4"/>
      <c r="O91" s="4"/>
      <c r="P91" s="4"/>
      <c r="Q91" s="4"/>
      <c r="R91" s="4"/>
      <c r="S91" s="4"/>
      <c r="T91" s="5"/>
      <c r="U91" s="5"/>
      <c r="V91" s="5"/>
    </row>
    <row r="92" spans="1:22" x14ac:dyDescent="0.2">
      <c r="A92" s="6"/>
      <c r="B92" s="4"/>
      <c r="C92" s="4"/>
      <c r="D92" s="4"/>
      <c r="E92" s="4"/>
      <c r="F92" s="4"/>
      <c r="G92" s="4"/>
      <c r="H92" s="4"/>
      <c r="I92" s="4"/>
      <c r="J92" s="4"/>
      <c r="K92" s="4"/>
      <c r="L92" s="4"/>
      <c r="M92" s="4"/>
      <c r="N92" s="4"/>
      <c r="O92" s="4"/>
      <c r="P92" s="4"/>
      <c r="Q92" s="4"/>
      <c r="R92" s="4"/>
      <c r="S92" s="4"/>
      <c r="T92" s="5"/>
      <c r="U92" s="5"/>
      <c r="V92" s="5"/>
    </row>
    <row r="93" spans="1:22" x14ac:dyDescent="0.2">
      <c r="A93" s="6"/>
      <c r="B93" s="4"/>
      <c r="C93" s="4"/>
      <c r="D93" s="4"/>
      <c r="E93" s="4"/>
      <c r="F93" s="4"/>
      <c r="G93" s="4"/>
      <c r="H93" s="4"/>
      <c r="I93" s="4"/>
      <c r="J93" s="4"/>
      <c r="K93" s="4"/>
      <c r="L93" s="4"/>
      <c r="M93" s="4"/>
      <c r="N93" s="4"/>
      <c r="O93" s="4"/>
      <c r="P93" s="4"/>
      <c r="Q93" s="4"/>
      <c r="R93" s="4"/>
      <c r="S93" s="4"/>
      <c r="T93" s="5"/>
      <c r="U93" s="5"/>
      <c r="V93" s="5"/>
    </row>
    <row r="94" spans="1:22" x14ac:dyDescent="0.2">
      <c r="A94" s="6"/>
      <c r="B94" s="4"/>
      <c r="C94" s="4"/>
      <c r="D94" s="4"/>
      <c r="E94" s="4"/>
      <c r="F94" s="4"/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5"/>
      <c r="U94" s="5"/>
      <c r="V94" s="5"/>
    </row>
    <row r="95" spans="1:22" x14ac:dyDescent="0.2">
      <c r="A95" s="6"/>
      <c r="B95" s="4"/>
      <c r="C95" s="4"/>
      <c r="D95" s="4"/>
      <c r="E95" s="4"/>
      <c r="F95" s="4"/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5"/>
      <c r="U95" s="5"/>
      <c r="V95" s="5"/>
    </row>
    <row r="96" spans="1:22" x14ac:dyDescent="0.2">
      <c r="A96" s="6"/>
      <c r="B96" s="4"/>
      <c r="C96" s="4"/>
      <c r="D96" s="4"/>
      <c r="E96" s="4"/>
      <c r="F96" s="4"/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5"/>
      <c r="U96" s="5"/>
      <c r="V96" s="5"/>
    </row>
    <row r="97" spans="1:22" x14ac:dyDescent="0.2">
      <c r="A97" s="6"/>
      <c r="B97" s="4"/>
      <c r="C97" s="4"/>
      <c r="D97" s="4"/>
      <c r="E97" s="4"/>
      <c r="F97" s="4"/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5"/>
      <c r="U97" s="5"/>
      <c r="V97" s="5"/>
    </row>
    <row r="98" spans="1:22" x14ac:dyDescent="0.2">
      <c r="A98" s="6"/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5"/>
      <c r="U98" s="5"/>
      <c r="V98" s="5"/>
    </row>
    <row r="99" spans="1:22" x14ac:dyDescent="0.2">
      <c r="A99" s="6"/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5"/>
      <c r="U99" s="5"/>
      <c r="V99" s="5"/>
    </row>
    <row r="100" spans="1:22" x14ac:dyDescent="0.2">
      <c r="A100" s="6"/>
      <c r="B100" s="4"/>
      <c r="C100" s="4"/>
      <c r="D100" s="4"/>
      <c r="E100" s="4"/>
      <c r="F100" s="4"/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5"/>
      <c r="U100" s="5"/>
      <c r="V100" s="5"/>
    </row>
    <row r="101" spans="1:22" x14ac:dyDescent="0.2">
      <c r="A101" s="6"/>
      <c r="B101" s="4"/>
      <c r="C101" s="4"/>
      <c r="D101" s="4"/>
      <c r="E101" s="4"/>
      <c r="F101" s="4"/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5"/>
      <c r="U101" s="5"/>
      <c r="V101" s="5"/>
    </row>
    <row r="102" spans="1:22" x14ac:dyDescent="0.2">
      <c r="A102" s="2"/>
      <c r="B102" s="4"/>
      <c r="C102" s="4"/>
      <c r="D102" s="4"/>
      <c r="E102" s="4"/>
      <c r="F102" s="4"/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5"/>
      <c r="U102" s="5"/>
      <c r="V102" s="5"/>
    </row>
    <row r="103" spans="1:22" x14ac:dyDescent="0.2">
      <c r="A103" s="2"/>
      <c r="B103" s="4"/>
      <c r="C103" s="4"/>
      <c r="D103" s="4"/>
      <c r="E103" s="4"/>
      <c r="F103" s="4"/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5"/>
      <c r="U103" s="5"/>
      <c r="V103" s="5"/>
    </row>
    <row r="104" spans="1:22" x14ac:dyDescent="0.2">
      <c r="A104" s="6"/>
      <c r="B104" s="4"/>
      <c r="C104" s="4"/>
      <c r="D104" s="4"/>
      <c r="E104" s="4"/>
      <c r="F104" s="4"/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5"/>
      <c r="U104" s="5"/>
      <c r="V104" s="5"/>
    </row>
    <row r="105" spans="1:22" x14ac:dyDescent="0.2">
      <c r="A105" s="6"/>
      <c r="B105" s="4"/>
      <c r="C105" s="4"/>
      <c r="D105" s="4"/>
      <c r="E105" s="4"/>
      <c r="F105" s="4"/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5"/>
      <c r="U105" s="5"/>
      <c r="V105" s="5"/>
    </row>
    <row r="106" spans="1:22" x14ac:dyDescent="0.2">
      <c r="A106" s="6"/>
      <c r="B106" s="4"/>
      <c r="C106" s="4"/>
      <c r="D106" s="4"/>
      <c r="E106" s="4"/>
      <c r="F106" s="4"/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5"/>
      <c r="U106" s="5"/>
      <c r="V106" s="5"/>
    </row>
    <row r="107" spans="1:22" x14ac:dyDescent="0.2">
      <c r="A107" s="6"/>
      <c r="B107" s="4"/>
      <c r="C107" s="4"/>
      <c r="D107" s="4"/>
      <c r="E107" s="4"/>
      <c r="F107" s="4"/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5"/>
      <c r="U107" s="5"/>
      <c r="V107" s="5"/>
    </row>
    <row r="108" spans="1:22" x14ac:dyDescent="0.2">
      <c r="A108" s="6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5"/>
      <c r="U108" s="5"/>
      <c r="V108" s="5"/>
    </row>
    <row r="109" spans="1:22" x14ac:dyDescent="0.2">
      <c r="A109" s="6"/>
      <c r="B109" s="4"/>
      <c r="C109" s="4"/>
      <c r="D109" s="4"/>
      <c r="E109" s="4"/>
      <c r="F109" s="4"/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5"/>
      <c r="U109" s="5"/>
      <c r="V109" s="5"/>
    </row>
    <row r="110" spans="1:22" x14ac:dyDescent="0.2">
      <c r="A110" s="6"/>
      <c r="B110" s="4"/>
      <c r="C110" s="4"/>
      <c r="D110" s="4"/>
      <c r="E110" s="4"/>
      <c r="F110" s="4"/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5"/>
      <c r="U110" s="5"/>
      <c r="V110" s="5"/>
    </row>
    <row r="111" spans="1:22" x14ac:dyDescent="0.2">
      <c r="A111" s="6"/>
      <c r="B111" s="4"/>
      <c r="C111" s="4"/>
      <c r="D111" s="4"/>
      <c r="E111" s="4"/>
      <c r="F111" s="4"/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5"/>
      <c r="U111" s="5"/>
      <c r="V111" s="5"/>
    </row>
    <row r="112" spans="1:22" x14ac:dyDescent="0.2">
      <c r="A112" s="6"/>
      <c r="B112" s="4"/>
      <c r="C112" s="4"/>
      <c r="D112" s="4"/>
      <c r="E112" s="4"/>
      <c r="F112" s="4"/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5"/>
      <c r="U112" s="5"/>
      <c r="V112" s="5"/>
    </row>
    <row r="113" spans="1:22" x14ac:dyDescent="0.2">
      <c r="A113" s="6"/>
      <c r="B113" s="4"/>
      <c r="C113" s="4"/>
      <c r="D113" s="4"/>
      <c r="E113" s="4"/>
      <c r="F113" s="4"/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5"/>
      <c r="U113" s="5"/>
      <c r="V113" s="5"/>
    </row>
    <row r="114" spans="1:22" x14ac:dyDescent="0.2">
      <c r="A114" s="6"/>
      <c r="B114" s="4"/>
      <c r="C114" s="4"/>
      <c r="D114" s="4"/>
      <c r="E114" s="4"/>
      <c r="F114" s="4"/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5"/>
      <c r="U114" s="5"/>
      <c r="V114" s="5"/>
    </row>
    <row r="115" spans="1:22" x14ac:dyDescent="0.2">
      <c r="A115" s="6"/>
      <c r="B115" s="4"/>
      <c r="C115" s="4"/>
      <c r="D115" s="4"/>
      <c r="E115" s="4"/>
      <c r="F115" s="4"/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5"/>
      <c r="U115" s="5"/>
      <c r="V115" s="5"/>
    </row>
    <row r="116" spans="1:22" x14ac:dyDescent="0.2">
      <c r="A116" s="6"/>
      <c r="B116" s="4"/>
      <c r="C116" s="4"/>
      <c r="D116" s="4"/>
      <c r="E116" s="4"/>
      <c r="F116" s="4"/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5"/>
      <c r="U116" s="5"/>
      <c r="V116" s="5"/>
    </row>
    <row r="117" spans="1:22" x14ac:dyDescent="0.2">
      <c r="A117" s="2"/>
      <c r="B117" s="4"/>
      <c r="C117" s="4"/>
      <c r="D117" s="4"/>
      <c r="E117" s="4"/>
      <c r="F117" s="4"/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5"/>
      <c r="U117" s="5"/>
      <c r="V117" s="5"/>
    </row>
    <row r="118" spans="1:22" x14ac:dyDescent="0.2">
      <c r="A118" s="2"/>
      <c r="B118" s="4"/>
      <c r="C118" s="4"/>
      <c r="D118" s="4"/>
      <c r="E118" s="4"/>
      <c r="F118" s="4"/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5"/>
      <c r="U118" s="5"/>
      <c r="V118" s="5"/>
    </row>
    <row r="119" spans="1:22" x14ac:dyDescent="0.2">
      <c r="A119" s="2"/>
      <c r="B119" s="4"/>
      <c r="C119" s="4"/>
      <c r="D119" s="4"/>
      <c r="E119" s="4"/>
      <c r="F119" s="4"/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5"/>
      <c r="U119" s="5"/>
      <c r="V119" s="5"/>
    </row>
    <row r="120" spans="1:22" x14ac:dyDescent="0.2">
      <c r="A120" s="2"/>
      <c r="B120" s="4"/>
      <c r="C120" s="4"/>
      <c r="D120" s="4"/>
      <c r="E120" s="4"/>
      <c r="F120" s="4"/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5"/>
      <c r="U120" s="5"/>
      <c r="V120" s="5"/>
    </row>
    <row r="121" spans="1:22" x14ac:dyDescent="0.2">
      <c r="A121" s="2"/>
      <c r="B121" s="4"/>
      <c r="C121" s="4"/>
      <c r="D121" s="4"/>
      <c r="E121" s="4"/>
      <c r="F121" s="4"/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5"/>
      <c r="U121" s="5"/>
      <c r="V121" s="5"/>
    </row>
    <row r="122" spans="1:22" x14ac:dyDescent="0.2">
      <c r="A122" s="2"/>
      <c r="B122" s="4"/>
      <c r="C122" s="4"/>
      <c r="D122" s="4"/>
      <c r="E122" s="4"/>
      <c r="F122" s="4"/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5"/>
      <c r="U122" s="5"/>
      <c r="V122" s="5"/>
    </row>
    <row r="123" spans="1:22" x14ac:dyDescent="0.2">
      <c r="A123" s="2"/>
      <c r="B123" s="4"/>
      <c r="C123" s="4"/>
      <c r="D123" s="4"/>
      <c r="E123" s="4"/>
      <c r="F123" s="4"/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5"/>
      <c r="U123" s="5"/>
      <c r="V123" s="5"/>
    </row>
    <row r="124" spans="1:22" x14ac:dyDescent="0.2">
      <c r="A124" s="2"/>
      <c r="B124" s="4"/>
      <c r="C124" s="4"/>
      <c r="D124" s="4"/>
      <c r="E124" s="4"/>
      <c r="F124" s="4"/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5"/>
      <c r="U124" s="5"/>
      <c r="V124" s="5"/>
    </row>
    <row r="125" spans="1:22" x14ac:dyDescent="0.2">
      <c r="A125" s="2"/>
      <c r="B125" s="4"/>
      <c r="C125" s="4"/>
      <c r="D125" s="4"/>
      <c r="E125" s="4"/>
      <c r="F125" s="4"/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5"/>
      <c r="U125" s="5"/>
      <c r="V125" s="5"/>
    </row>
    <row r="126" spans="1:22" x14ac:dyDescent="0.2">
      <c r="A126" s="2"/>
      <c r="B126" s="4"/>
      <c r="C126" s="4"/>
      <c r="D126" s="4"/>
      <c r="E126" s="4"/>
      <c r="F126" s="4"/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5"/>
      <c r="U126" s="5"/>
      <c r="V126" s="5"/>
    </row>
    <row r="127" spans="1:22" x14ac:dyDescent="0.2">
      <c r="A127" s="2"/>
      <c r="B127" s="4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5"/>
      <c r="U127" s="5"/>
      <c r="V127" s="5"/>
    </row>
    <row r="128" spans="1:22" x14ac:dyDescent="0.2">
      <c r="A128" s="2"/>
      <c r="B128" s="4"/>
      <c r="C128" s="4"/>
      <c r="D128" s="4"/>
      <c r="E128" s="4"/>
      <c r="F128" s="4"/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5"/>
      <c r="U128" s="5"/>
      <c r="V128" s="5"/>
    </row>
    <row r="129" spans="1:22" x14ac:dyDescent="0.2">
      <c r="A129" s="2"/>
      <c r="B129" s="4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5"/>
      <c r="U129" s="5"/>
      <c r="V129" s="5"/>
    </row>
    <row r="130" spans="1:22" x14ac:dyDescent="0.2">
      <c r="A130" s="2"/>
      <c r="B130" s="4"/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5"/>
      <c r="U130" s="5"/>
      <c r="V130" s="5"/>
    </row>
    <row r="131" spans="1:22" x14ac:dyDescent="0.2">
      <c r="A131" s="2"/>
      <c r="B131" s="4"/>
      <c r="C131" s="4"/>
      <c r="D131" s="4"/>
      <c r="E131" s="4"/>
      <c r="F131" s="4"/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5"/>
      <c r="U131" s="5"/>
      <c r="V131" s="5"/>
    </row>
    <row r="132" spans="1:22" x14ac:dyDescent="0.2">
      <c r="A132" s="2"/>
      <c r="B132" s="4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5"/>
      <c r="U132" s="5"/>
      <c r="V132" s="5"/>
    </row>
    <row r="133" spans="1:22" x14ac:dyDescent="0.2">
      <c r="A133" s="2"/>
      <c r="B133" s="4"/>
      <c r="C133" s="4"/>
      <c r="D133" s="4"/>
      <c r="E133" s="4"/>
      <c r="F133" s="4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5"/>
    </row>
    <row r="134" spans="1:22" x14ac:dyDescent="0.2">
      <c r="A134" s="2"/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8"/>
    </row>
    <row r="135" spans="1:22" x14ac:dyDescent="0.2">
      <c r="A135" s="2"/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8"/>
    </row>
    <row r="136" spans="1:22" x14ac:dyDescent="0.2">
      <c r="A136" s="2"/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8"/>
    </row>
    <row r="137" spans="1:22" x14ac:dyDescent="0.2">
      <c r="A137" s="6"/>
      <c r="B137" s="4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5"/>
      <c r="U137" s="5"/>
      <c r="V137" s="8"/>
    </row>
    <row r="138" spans="1:22" x14ac:dyDescent="0.2">
      <c r="A138" s="6"/>
      <c r="B138" s="4"/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5"/>
      <c r="U138" s="5"/>
      <c r="V138" s="8"/>
    </row>
    <row r="139" spans="1:22" x14ac:dyDescent="0.2">
      <c r="A139" s="6"/>
      <c r="B139" s="4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5"/>
      <c r="U139" s="5"/>
      <c r="V139" s="8"/>
    </row>
    <row r="140" spans="1:22" x14ac:dyDescent="0.2">
      <c r="A140" s="6"/>
      <c r="B140" s="4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5"/>
      <c r="U140" s="5"/>
      <c r="V140" s="8"/>
    </row>
    <row r="141" spans="1:22" x14ac:dyDescent="0.2">
      <c r="A141" s="6"/>
      <c r="B141" s="4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5"/>
      <c r="U141" s="5"/>
      <c r="V141" s="8"/>
    </row>
    <row r="142" spans="1:22" x14ac:dyDescent="0.2">
      <c r="A142" s="2"/>
      <c r="B142" s="4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5"/>
      <c r="U142" s="5"/>
      <c r="V142" s="8"/>
    </row>
    <row r="143" spans="1:22" x14ac:dyDescent="0.2">
      <c r="A143" s="2"/>
      <c r="B143" s="4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5"/>
      <c r="U143" s="5"/>
      <c r="V143" s="8"/>
    </row>
    <row r="144" spans="1:22" x14ac:dyDescent="0.2">
      <c r="A144" s="2"/>
      <c r="B144" s="4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5"/>
      <c r="U144" s="5"/>
      <c r="V144" s="8"/>
    </row>
    <row r="145" spans="1:22" x14ac:dyDescent="0.2">
      <c r="A145" s="2"/>
      <c r="B145" s="4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5"/>
      <c r="U145" s="5"/>
      <c r="V145" s="8"/>
    </row>
    <row r="146" spans="1:22" x14ac:dyDescent="0.2">
      <c r="A146" s="2"/>
      <c r="B146" s="4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5"/>
      <c r="U146" s="5"/>
      <c r="V146" s="8"/>
    </row>
    <row r="172" spans="1:3" x14ac:dyDescent="0.2">
      <c r="A172" t="e" cm="1">
        <f t="array" aca="1" ref="A172" ca="1">INDIRECT("'" &amp; E1 &amp; "'!$A$2:$A$66")</f>
        <v>#REF!</v>
      </c>
      <c r="B172" t="e" cm="1">
        <f t="array" aca="1" ref="B172" ca="1">INDIRECT("'" &amp; E1 &amp; "'!$B$2:$B$66")</f>
        <v>#REF!</v>
      </c>
      <c r="C172" t="e" cm="1">
        <f t="array" aca="1" ref="C172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AEBAE0-65C7-144E-AEDD-3461FAF8882C}">
  <sheetPr codeName="Sheet73"/>
  <dimension ref="A1:V172"/>
  <sheetViews>
    <sheetView workbookViewId="0">
      <pane ySplit="2" topLeftCell="A3" activePane="bottomLeft" state="frozen"/>
      <selection activeCell="N24" sqref="N24"/>
      <selection pane="bottomLeft" activeCell="N24" sqref="N24"/>
    </sheetView>
  </sheetViews>
  <sheetFormatPr baseColWidth="10" defaultRowHeight="16" x14ac:dyDescent="0.2"/>
  <cols>
    <col min="1" max="1" width="21.1640625" customWidth="1"/>
    <col min="2" max="3" width="15.33203125" customWidth="1"/>
    <col min="4" max="4" width="14.6640625" customWidth="1"/>
    <col min="5" max="5" width="16.6640625" customWidth="1"/>
    <col min="6" max="6" width="21.5" customWidth="1"/>
    <col min="10" max="10" width="18.33203125" customWidth="1"/>
    <col min="11" max="11" width="16.6640625" customWidth="1"/>
    <col min="18" max="18" width="13" customWidth="1"/>
    <col min="19" max="19" width="14.83203125" customWidth="1"/>
  </cols>
  <sheetData>
    <row r="1" spans="1:22" x14ac:dyDescent="0.2">
      <c r="B1" s="72" t="s">
        <v>5</v>
      </c>
      <c r="C1" s="72"/>
      <c r="D1" s="72"/>
      <c r="E1" s="72"/>
      <c r="F1" s="72"/>
      <c r="G1" s="73" t="s">
        <v>6</v>
      </c>
      <c r="H1" s="73"/>
      <c r="I1" s="73"/>
      <c r="J1" s="73"/>
      <c r="K1" s="73"/>
      <c r="L1" s="74" t="s">
        <v>15</v>
      </c>
      <c r="M1" s="74"/>
      <c r="N1" s="74"/>
      <c r="O1" s="74"/>
      <c r="P1" s="74"/>
      <c r="Q1" s="74"/>
      <c r="R1" s="74"/>
      <c r="S1" s="74"/>
      <c r="T1" s="74"/>
      <c r="U1" s="74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235</v>
      </c>
      <c r="O2" s="1" t="s">
        <v>236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257</v>
      </c>
      <c r="U2" s="1" t="s">
        <v>258</v>
      </c>
      <c r="V2" s="1" t="s">
        <v>237</v>
      </c>
    </row>
    <row r="3" spans="1:22" x14ac:dyDescent="0.2">
      <c r="A3" s="16" t="s">
        <v>294</v>
      </c>
      <c r="B3" s="4">
        <v>0</v>
      </c>
      <c r="C3" s="4">
        <v>16200</v>
      </c>
      <c r="D3" s="4">
        <v>-16200</v>
      </c>
      <c r="E3" s="4">
        <v>-643710000</v>
      </c>
      <c r="F3" s="4">
        <f t="shared" ref="F3:F79" si="0">E3+F4</f>
        <v>594020000</v>
      </c>
      <c r="K3">
        <f t="shared" ref="K3:K25" si="1">K4+J3</f>
        <v>0</v>
      </c>
      <c r="L3" s="4">
        <v>44</v>
      </c>
      <c r="M3" s="4">
        <v>36</v>
      </c>
      <c r="N3" s="4">
        <v>3</v>
      </c>
      <c r="O3" s="4">
        <v>1</v>
      </c>
      <c r="P3" s="4">
        <v>27300</v>
      </c>
      <c r="Q3" s="4">
        <v>25400</v>
      </c>
      <c r="R3" s="5">
        <v>0</v>
      </c>
      <c r="S3" s="4">
        <v>53800</v>
      </c>
      <c r="T3" s="4">
        <f t="shared" ref="T3:T70" si="2">AVERAGE(S4,S13)</f>
        <v>9810.5</v>
      </c>
      <c r="U3" s="4">
        <f t="shared" ref="U3:U72" si="3">MIN(S4:S8)</f>
        <v>5100</v>
      </c>
      <c r="V3" s="5">
        <v>1.4999999999999999E-2</v>
      </c>
    </row>
    <row r="4" spans="1:22" x14ac:dyDescent="0.2">
      <c r="A4" s="16" t="s">
        <v>293</v>
      </c>
      <c r="B4" s="4">
        <v>0</v>
      </c>
      <c r="C4" s="4">
        <v>0</v>
      </c>
      <c r="D4" s="4">
        <v>0</v>
      </c>
      <c r="E4" s="4">
        <v>0</v>
      </c>
      <c r="F4" s="4">
        <f t="shared" si="0"/>
        <v>1237730000</v>
      </c>
      <c r="K4">
        <f t="shared" si="1"/>
        <v>0</v>
      </c>
      <c r="L4" s="4">
        <v>13</v>
      </c>
      <c r="M4" s="4">
        <v>6</v>
      </c>
      <c r="N4" s="4">
        <v>0</v>
      </c>
      <c r="O4" s="4">
        <v>0</v>
      </c>
      <c r="P4" s="4">
        <v>3400</v>
      </c>
      <c r="Q4" s="4">
        <v>2000</v>
      </c>
      <c r="R4" s="5">
        <v>7.7000000000000002E-3</v>
      </c>
      <c r="S4" s="4">
        <v>5100</v>
      </c>
      <c r="T4" s="4">
        <f t="shared" si="2"/>
        <v>17273.5</v>
      </c>
      <c r="U4" s="4">
        <f t="shared" si="3"/>
        <v>14001</v>
      </c>
      <c r="V4" s="5">
        <v>1.7600000000000001E-2</v>
      </c>
    </row>
    <row r="5" spans="1:22" x14ac:dyDescent="0.2">
      <c r="A5" s="16" t="s">
        <v>292</v>
      </c>
      <c r="B5" s="4">
        <v>300</v>
      </c>
      <c r="C5" s="4">
        <v>4000</v>
      </c>
      <c r="D5" s="4">
        <v>-3700</v>
      </c>
      <c r="E5" s="4">
        <v>-145480000</v>
      </c>
      <c r="F5" s="4">
        <f t="shared" si="0"/>
        <v>1237730000</v>
      </c>
      <c r="K5">
        <f t="shared" si="1"/>
        <v>0</v>
      </c>
      <c r="L5" s="4">
        <v>19</v>
      </c>
      <c r="M5" s="4">
        <v>36</v>
      </c>
      <c r="N5" s="4">
        <v>0</v>
      </c>
      <c r="O5" s="4">
        <v>0</v>
      </c>
      <c r="P5" s="4">
        <v>6100</v>
      </c>
      <c r="Q5" s="4">
        <v>16300</v>
      </c>
      <c r="R5" s="5">
        <v>0</v>
      </c>
      <c r="S5" s="4">
        <v>22409</v>
      </c>
      <c r="T5" s="4">
        <f t="shared" si="2"/>
        <v>10222.5</v>
      </c>
      <c r="U5" s="4">
        <f t="shared" si="3"/>
        <v>14001</v>
      </c>
      <c r="V5" s="5">
        <v>1.2699999999999999E-2</v>
      </c>
    </row>
    <row r="6" spans="1:22" x14ac:dyDescent="0.2">
      <c r="A6" s="16" t="s">
        <v>291</v>
      </c>
      <c r="B6" s="4">
        <v>3673</v>
      </c>
      <c r="C6" s="4">
        <v>0</v>
      </c>
      <c r="D6" s="4">
        <v>3673</v>
      </c>
      <c r="E6" s="4">
        <v>144900000</v>
      </c>
      <c r="F6" s="4">
        <f t="shared" si="0"/>
        <v>1383210000</v>
      </c>
      <c r="K6">
        <f t="shared" si="1"/>
        <v>0</v>
      </c>
      <c r="L6" s="4">
        <v>17</v>
      </c>
      <c r="M6" s="4">
        <v>17</v>
      </c>
      <c r="N6" s="4">
        <v>0</v>
      </c>
      <c r="O6" s="4">
        <v>0</v>
      </c>
      <c r="P6" s="4">
        <v>7200</v>
      </c>
      <c r="Q6" s="4">
        <v>6600</v>
      </c>
      <c r="R6" s="5">
        <v>1.2999999999999999E-3</v>
      </c>
      <c r="S6" s="4">
        <v>14001</v>
      </c>
      <c r="T6" s="4">
        <f t="shared" si="2"/>
        <v>24921.5</v>
      </c>
      <c r="U6" s="4">
        <f t="shared" si="3"/>
        <v>18053</v>
      </c>
      <c r="V6" s="5">
        <v>1.2699999999999999E-2</v>
      </c>
    </row>
    <row r="7" spans="1:22" x14ac:dyDescent="0.2">
      <c r="A7" s="16" t="s">
        <v>288</v>
      </c>
      <c r="B7" s="4">
        <v>0</v>
      </c>
      <c r="C7" s="4">
        <v>0</v>
      </c>
      <c r="D7" s="4">
        <v>0</v>
      </c>
      <c r="E7" s="4">
        <v>0</v>
      </c>
      <c r="F7" s="4">
        <f t="shared" si="0"/>
        <v>1238310000</v>
      </c>
      <c r="K7">
        <f t="shared" si="1"/>
        <v>0</v>
      </c>
      <c r="L7" s="4">
        <v>14</v>
      </c>
      <c r="M7" s="4">
        <v>27</v>
      </c>
      <c r="N7" s="4">
        <v>0</v>
      </c>
      <c r="O7" s="4">
        <v>1</v>
      </c>
      <c r="P7" s="4">
        <v>9000</v>
      </c>
      <c r="Q7" s="4">
        <v>13500</v>
      </c>
      <c r="R7" s="5">
        <v>3.9000000000000003E-3</v>
      </c>
      <c r="S7" s="4">
        <v>22538</v>
      </c>
      <c r="T7" s="4">
        <f t="shared" si="2"/>
        <v>17214</v>
      </c>
      <c r="U7" s="4">
        <f t="shared" si="3"/>
        <v>18053</v>
      </c>
      <c r="V7" s="5">
        <v>5.1000000000000004E-3</v>
      </c>
    </row>
    <row r="8" spans="1:22" x14ac:dyDescent="0.2">
      <c r="A8" s="16" t="s">
        <v>287</v>
      </c>
      <c r="B8" s="4">
        <v>0</v>
      </c>
      <c r="C8" s="4">
        <v>0</v>
      </c>
      <c r="D8" s="4">
        <v>0</v>
      </c>
      <c r="E8" s="4">
        <v>0</v>
      </c>
      <c r="F8" s="4">
        <f t="shared" si="0"/>
        <v>1238310000</v>
      </c>
      <c r="K8">
        <f t="shared" si="1"/>
        <v>0</v>
      </c>
      <c r="L8" s="4">
        <v>18</v>
      </c>
      <c r="M8" s="4">
        <v>33</v>
      </c>
      <c r="N8" s="4">
        <v>0</v>
      </c>
      <c r="O8" s="4">
        <v>1</v>
      </c>
      <c r="P8" s="4">
        <v>7700</v>
      </c>
      <c r="Q8" s="4">
        <v>17700</v>
      </c>
      <c r="R8" s="5">
        <v>-1.4999999999999999E-2</v>
      </c>
      <c r="S8" s="4">
        <v>27026</v>
      </c>
      <c r="T8" s="4">
        <f t="shared" si="2"/>
        <v>14939</v>
      </c>
      <c r="U8" s="4">
        <f t="shared" si="3"/>
        <v>14521</v>
      </c>
      <c r="V8" s="5">
        <v>1.6399999999999998E-2</v>
      </c>
    </row>
    <row r="9" spans="1:22" x14ac:dyDescent="0.2">
      <c r="A9" s="16" t="s">
        <v>286</v>
      </c>
      <c r="B9" s="4">
        <v>0</v>
      </c>
      <c r="C9" s="4">
        <v>0</v>
      </c>
      <c r="D9" s="4">
        <v>0</v>
      </c>
      <c r="E9" s="4">
        <v>0</v>
      </c>
      <c r="F9" s="4">
        <f t="shared" si="0"/>
        <v>1238310000</v>
      </c>
      <c r="K9">
        <f t="shared" si="1"/>
        <v>0</v>
      </c>
      <c r="L9" s="4">
        <v>12</v>
      </c>
      <c r="M9" s="4">
        <v>30</v>
      </c>
      <c r="N9" s="4">
        <v>0</v>
      </c>
      <c r="O9" s="4">
        <v>0</v>
      </c>
      <c r="P9" s="4">
        <v>3500</v>
      </c>
      <c r="Q9" s="4">
        <v>14500</v>
      </c>
      <c r="R9" s="5">
        <v>0</v>
      </c>
      <c r="S9" s="4">
        <v>18053</v>
      </c>
      <c r="T9" s="4">
        <f t="shared" si="2"/>
        <v>18450.5</v>
      </c>
      <c r="U9" s="4">
        <f t="shared" si="3"/>
        <v>12138</v>
      </c>
      <c r="V9" s="5">
        <v>8.8000000000000005E-3</v>
      </c>
    </row>
    <row r="10" spans="1:22" x14ac:dyDescent="0.2">
      <c r="A10" s="16" t="s">
        <v>281</v>
      </c>
      <c r="B10" s="4">
        <v>0</v>
      </c>
      <c r="C10" s="4">
        <v>0</v>
      </c>
      <c r="D10" s="4">
        <v>0</v>
      </c>
      <c r="E10" s="4">
        <v>0</v>
      </c>
      <c r="F10" s="4">
        <f t="shared" si="0"/>
        <v>1238310000</v>
      </c>
      <c r="K10">
        <f t="shared" si="1"/>
        <v>0</v>
      </c>
      <c r="L10" s="4">
        <v>21</v>
      </c>
      <c r="M10" s="4">
        <v>29</v>
      </c>
      <c r="N10" s="4">
        <v>1</v>
      </c>
      <c r="O10" s="4">
        <v>0</v>
      </c>
      <c r="P10" s="4">
        <v>15300</v>
      </c>
      <c r="Q10" s="4">
        <v>13800</v>
      </c>
      <c r="R10" s="5">
        <v>-7.4000000000000003E-3</v>
      </c>
      <c r="S10" s="4">
        <v>29129</v>
      </c>
      <c r="T10" s="4">
        <f t="shared" si="2"/>
        <v>18072.5</v>
      </c>
      <c r="U10" s="4">
        <f t="shared" si="3"/>
        <v>6444</v>
      </c>
      <c r="V10" s="5">
        <v>1.2500000000000001E-2</v>
      </c>
    </row>
    <row r="11" spans="1:22" x14ac:dyDescent="0.2">
      <c r="A11" s="16" t="s">
        <v>273</v>
      </c>
      <c r="B11" s="4">
        <v>0</v>
      </c>
      <c r="C11" s="4">
        <v>0</v>
      </c>
      <c r="D11" s="4">
        <v>0</v>
      </c>
      <c r="E11" s="4">
        <v>0</v>
      </c>
      <c r="F11" s="4">
        <f t="shared" si="0"/>
        <v>1238310000</v>
      </c>
      <c r="K11">
        <f t="shared" si="1"/>
        <v>0</v>
      </c>
      <c r="L11" s="4">
        <v>35</v>
      </c>
      <c r="M11" s="4">
        <v>39</v>
      </c>
      <c r="N11" s="4">
        <v>0</v>
      </c>
      <c r="O11" s="4">
        <v>1</v>
      </c>
      <c r="P11" s="4">
        <v>12600</v>
      </c>
      <c r="Q11" s="4">
        <v>21200</v>
      </c>
      <c r="R11" s="5">
        <v>2.5000000000000001E-3</v>
      </c>
      <c r="S11" s="4">
        <v>34000</v>
      </c>
      <c r="T11" s="4">
        <f t="shared" si="2"/>
        <v>16875.5</v>
      </c>
      <c r="U11" s="4">
        <f t="shared" si="3"/>
        <v>6444</v>
      </c>
      <c r="V11" s="5">
        <v>1.4999999999999999E-2</v>
      </c>
    </row>
    <row r="12" spans="1:22" x14ac:dyDescent="0.2">
      <c r="A12" s="16" t="s">
        <v>272</v>
      </c>
      <c r="B12" s="4">
        <v>0</v>
      </c>
      <c r="C12" s="4">
        <v>0</v>
      </c>
      <c r="D12" s="4">
        <v>0</v>
      </c>
      <c r="E12" s="4">
        <v>0</v>
      </c>
      <c r="F12" s="4">
        <f t="shared" si="0"/>
        <v>1238310000</v>
      </c>
      <c r="K12">
        <f t="shared" si="1"/>
        <v>0</v>
      </c>
      <c r="L12" s="4">
        <v>43</v>
      </c>
      <c r="M12" s="4">
        <v>17</v>
      </c>
      <c r="N12" s="4">
        <v>0</v>
      </c>
      <c r="O12" s="4">
        <v>0</v>
      </c>
      <c r="P12" s="4">
        <v>14200</v>
      </c>
      <c r="Q12" s="4">
        <v>7400</v>
      </c>
      <c r="R12" s="5">
        <v>1.1399999999999999E-2</v>
      </c>
      <c r="S12" s="4">
        <v>21651</v>
      </c>
      <c r="T12" s="4">
        <f t="shared" si="2"/>
        <v>17456</v>
      </c>
      <c r="U12" s="4">
        <f t="shared" si="3"/>
        <v>6444</v>
      </c>
      <c r="V12" s="5">
        <v>1.38E-2</v>
      </c>
    </row>
    <row r="13" spans="1:22" x14ac:dyDescent="0.2">
      <c r="A13" s="16" t="s">
        <v>248</v>
      </c>
      <c r="B13" s="4">
        <v>0</v>
      </c>
      <c r="C13" s="4">
        <v>0</v>
      </c>
      <c r="D13" s="4">
        <v>0</v>
      </c>
      <c r="E13" s="4">
        <v>0</v>
      </c>
      <c r="F13" s="4">
        <f t="shared" si="0"/>
        <v>1238310000</v>
      </c>
      <c r="K13">
        <f t="shared" si="1"/>
        <v>0</v>
      </c>
      <c r="L13" s="4">
        <v>24</v>
      </c>
      <c r="M13" s="4">
        <v>11</v>
      </c>
      <c r="N13" s="4">
        <v>0</v>
      </c>
      <c r="O13" s="4">
        <v>0</v>
      </c>
      <c r="P13" s="4">
        <v>8700</v>
      </c>
      <c r="Q13" s="4">
        <v>5800</v>
      </c>
      <c r="R13" s="5">
        <v>6.4000000000000003E-3</v>
      </c>
      <c r="S13" s="4">
        <v>14521</v>
      </c>
      <c r="T13" s="4">
        <f t="shared" si="2"/>
        <v>12424</v>
      </c>
      <c r="U13" s="4">
        <f t="shared" si="3"/>
        <v>6444</v>
      </c>
      <c r="V13" s="5">
        <v>5.1000000000000004E-3</v>
      </c>
    </row>
    <row r="14" spans="1:22" x14ac:dyDescent="0.2">
      <c r="A14" s="16" t="s">
        <v>240</v>
      </c>
      <c r="B14" s="4">
        <v>0</v>
      </c>
      <c r="C14" s="4">
        <v>0</v>
      </c>
      <c r="D14" s="4">
        <v>0</v>
      </c>
      <c r="E14" s="4">
        <v>0</v>
      </c>
      <c r="F14" s="4">
        <f t="shared" si="0"/>
        <v>1238310000</v>
      </c>
      <c r="K14">
        <f t="shared" si="1"/>
        <v>0</v>
      </c>
      <c r="L14" s="4">
        <v>18</v>
      </c>
      <c r="M14" s="4">
        <v>19</v>
      </c>
      <c r="N14" s="4">
        <v>0</v>
      </c>
      <c r="O14" s="4">
        <v>0</v>
      </c>
      <c r="P14" s="4">
        <v>5900</v>
      </c>
      <c r="Q14" s="4">
        <v>6100</v>
      </c>
      <c r="R14" s="5">
        <v>-5.0000000000000001E-3</v>
      </c>
      <c r="S14" s="4">
        <v>12138</v>
      </c>
      <c r="T14" s="4">
        <f t="shared" si="2"/>
        <v>22409.5</v>
      </c>
      <c r="U14" s="4">
        <f t="shared" si="3"/>
        <v>6444</v>
      </c>
      <c r="V14" s="5">
        <v>7.6E-3</v>
      </c>
    </row>
    <row r="15" spans="1:22" x14ac:dyDescent="0.2">
      <c r="A15" s="16" t="s">
        <v>239</v>
      </c>
      <c r="B15" s="4">
        <v>0</v>
      </c>
      <c r="C15" s="4">
        <v>200</v>
      </c>
      <c r="D15" s="4">
        <v>-200</v>
      </c>
      <c r="E15" s="4">
        <v>-7880000</v>
      </c>
      <c r="F15" s="4">
        <f t="shared" si="0"/>
        <v>1238310000</v>
      </c>
      <c r="K15">
        <f t="shared" si="1"/>
        <v>0</v>
      </c>
      <c r="L15" s="4">
        <v>16</v>
      </c>
      <c r="M15" s="4">
        <v>8</v>
      </c>
      <c r="N15" s="4">
        <v>0</v>
      </c>
      <c r="O15" s="4">
        <v>0</v>
      </c>
      <c r="P15" s="4">
        <v>4900</v>
      </c>
      <c r="Q15" s="4">
        <v>1400</v>
      </c>
      <c r="R15" s="5">
        <v>5.1000000000000004E-3</v>
      </c>
      <c r="S15" s="4">
        <v>6444</v>
      </c>
      <c r="T15" s="4">
        <f t="shared" si="2"/>
        <v>21337.5</v>
      </c>
      <c r="U15" s="4">
        <f t="shared" si="3"/>
        <v>2145</v>
      </c>
      <c r="V15" s="5">
        <v>5.1000000000000004E-3</v>
      </c>
    </row>
    <row r="16" spans="1:22" x14ac:dyDescent="0.2">
      <c r="A16" s="16" t="s">
        <v>238</v>
      </c>
      <c r="B16" s="4">
        <v>0</v>
      </c>
      <c r="C16" s="4">
        <v>29</v>
      </c>
      <c r="D16" s="4">
        <v>-29</v>
      </c>
      <c r="E16" s="4">
        <v>-1130000</v>
      </c>
      <c r="F16" s="4">
        <f t="shared" si="0"/>
        <v>1246190000</v>
      </c>
      <c r="K16">
        <f t="shared" si="1"/>
        <v>0</v>
      </c>
      <c r="L16" s="4">
        <v>25</v>
      </c>
      <c r="M16" s="4">
        <v>23</v>
      </c>
      <c r="N16" s="4">
        <v>1</v>
      </c>
      <c r="O16" s="4">
        <v>0</v>
      </c>
      <c r="P16" s="4">
        <v>9900</v>
      </c>
      <c r="Q16" s="4">
        <v>17300</v>
      </c>
      <c r="R16" s="5">
        <v>1.2999999999999999E-3</v>
      </c>
      <c r="S16" s="4">
        <v>27305</v>
      </c>
      <c r="T16" s="4">
        <f t="shared" si="2"/>
        <v>5952.5</v>
      </c>
      <c r="U16" s="4">
        <f t="shared" si="3"/>
        <v>2145</v>
      </c>
      <c r="V16" s="5">
        <v>6.4000000000000003E-3</v>
      </c>
    </row>
    <row r="17" spans="1:21" x14ac:dyDescent="0.2">
      <c r="A17" s="16" t="s">
        <v>234</v>
      </c>
      <c r="B17" s="4">
        <v>0</v>
      </c>
      <c r="C17" s="4">
        <v>0</v>
      </c>
      <c r="D17" s="4">
        <v>0</v>
      </c>
      <c r="E17" s="4">
        <v>0</v>
      </c>
      <c r="F17" s="4">
        <f t="shared" si="0"/>
        <v>1247320000</v>
      </c>
      <c r="K17">
        <f t="shared" si="1"/>
        <v>0</v>
      </c>
      <c r="L17" s="4">
        <v>14</v>
      </c>
      <c r="M17" s="4">
        <v>11</v>
      </c>
      <c r="N17" s="4">
        <v>0</v>
      </c>
      <c r="O17" s="4">
        <v>0</v>
      </c>
      <c r="P17" s="4">
        <v>200</v>
      </c>
      <c r="Q17" s="4">
        <v>1100</v>
      </c>
      <c r="R17" s="5">
        <v>1.2999999999999999E-3</v>
      </c>
      <c r="S17" s="4">
        <v>7402</v>
      </c>
      <c r="T17" s="4">
        <f t="shared" si="2"/>
        <v>10540</v>
      </c>
      <c r="U17" s="4">
        <f t="shared" si="3"/>
        <v>2145</v>
      </c>
    </row>
    <row r="18" spans="1:21" x14ac:dyDescent="0.2">
      <c r="A18" s="16" t="s">
        <v>233</v>
      </c>
      <c r="B18" s="4">
        <v>0</v>
      </c>
      <c r="C18" s="4">
        <v>1</v>
      </c>
      <c r="D18" s="4">
        <v>-1</v>
      </c>
      <c r="E18" s="4">
        <v>-40000</v>
      </c>
      <c r="F18" s="4">
        <f t="shared" si="0"/>
        <v>1247320000</v>
      </c>
      <c r="K18">
        <f t="shared" si="1"/>
        <v>0</v>
      </c>
      <c r="L18" s="4"/>
      <c r="M18" s="4"/>
      <c r="N18" s="4"/>
      <c r="O18" s="4"/>
      <c r="P18" s="4">
        <v>5000</v>
      </c>
      <c r="Q18" s="4">
        <v>4300</v>
      </c>
      <c r="R18" s="5">
        <v>3.9000000000000003E-3</v>
      </c>
      <c r="S18" s="4">
        <v>11825</v>
      </c>
      <c r="T18" s="4">
        <f t="shared" si="2"/>
        <v>14792.5</v>
      </c>
      <c r="U18" s="4">
        <f t="shared" si="3"/>
        <v>2145</v>
      </c>
    </row>
    <row r="19" spans="1:21" x14ac:dyDescent="0.2">
      <c r="A19" s="16" t="s">
        <v>232</v>
      </c>
      <c r="B19" s="4">
        <v>0</v>
      </c>
      <c r="C19" s="4">
        <v>0</v>
      </c>
      <c r="D19" s="4">
        <v>0</v>
      </c>
      <c r="E19" s="4">
        <v>0</v>
      </c>
      <c r="F19" s="4">
        <f t="shared" si="0"/>
        <v>1247360000</v>
      </c>
      <c r="K19">
        <f t="shared" si="1"/>
        <v>0</v>
      </c>
      <c r="L19" s="4"/>
      <c r="M19" s="4"/>
      <c r="N19" s="4"/>
      <c r="O19" s="4"/>
      <c r="P19" s="4">
        <v>2100</v>
      </c>
      <c r="Q19" s="4">
        <v>2800</v>
      </c>
      <c r="R19" s="5">
        <v>0</v>
      </c>
      <c r="S19" s="4">
        <v>7772</v>
      </c>
      <c r="T19" s="4">
        <f t="shared" si="2"/>
        <v>29799</v>
      </c>
      <c r="U19" s="4">
        <f t="shared" si="3"/>
        <v>2145</v>
      </c>
    </row>
    <row r="20" spans="1:21" x14ac:dyDescent="0.2">
      <c r="A20" s="16" t="s">
        <v>231</v>
      </c>
      <c r="B20" s="4">
        <v>0</v>
      </c>
      <c r="C20" s="4">
        <v>15</v>
      </c>
      <c r="D20" s="4">
        <v>-15</v>
      </c>
      <c r="E20" s="4">
        <v>-590000</v>
      </c>
      <c r="F20" s="4">
        <f t="shared" si="0"/>
        <v>1247360000</v>
      </c>
      <c r="K20">
        <f t="shared" si="1"/>
        <v>0</v>
      </c>
      <c r="L20" s="4"/>
      <c r="M20" s="4"/>
      <c r="N20" s="4"/>
      <c r="O20" s="4"/>
      <c r="P20" s="4">
        <v>1100</v>
      </c>
      <c r="Q20" s="4">
        <v>800</v>
      </c>
      <c r="R20" s="5">
        <v>-1.1999999999999999E-3</v>
      </c>
      <c r="S20" s="4">
        <v>2145</v>
      </c>
      <c r="T20" s="4">
        <f t="shared" si="2"/>
        <v>26815.5</v>
      </c>
      <c r="U20" s="4">
        <f t="shared" si="3"/>
        <v>12100</v>
      </c>
    </row>
    <row r="21" spans="1:21" x14ac:dyDescent="0.2">
      <c r="A21" s="16" t="s">
        <v>230</v>
      </c>
      <c r="B21" s="4">
        <v>0</v>
      </c>
      <c r="C21" s="4">
        <v>1</v>
      </c>
      <c r="D21" s="4">
        <v>-1</v>
      </c>
      <c r="E21" s="4">
        <v>-40000</v>
      </c>
      <c r="F21" s="4">
        <f t="shared" si="0"/>
        <v>1247950000</v>
      </c>
      <c r="K21">
        <f t="shared" si="1"/>
        <v>0</v>
      </c>
      <c r="L21" s="4"/>
      <c r="M21" s="4"/>
      <c r="N21" s="4"/>
      <c r="O21" s="4"/>
      <c r="P21" s="4">
        <v>5800</v>
      </c>
      <c r="Q21" s="4">
        <v>4800</v>
      </c>
      <c r="R21" s="5">
        <v>2.5999999999999999E-3</v>
      </c>
      <c r="S21" s="4">
        <v>12100</v>
      </c>
      <c r="T21" s="4">
        <f t="shared" si="2"/>
        <v>23250.5</v>
      </c>
      <c r="U21" s="4">
        <f t="shared" si="3"/>
        <v>4503</v>
      </c>
    </row>
    <row r="22" spans="1:21" x14ac:dyDescent="0.2">
      <c r="A22" s="16" t="s">
        <v>229</v>
      </c>
      <c r="B22" s="4">
        <v>0</v>
      </c>
      <c r="C22" s="4">
        <v>500</v>
      </c>
      <c r="D22" s="4">
        <v>-500</v>
      </c>
      <c r="E22" s="4">
        <v>-19400000</v>
      </c>
      <c r="F22" s="4">
        <f t="shared" si="0"/>
        <v>1247990000</v>
      </c>
      <c r="K22">
        <f t="shared" si="1"/>
        <v>0</v>
      </c>
      <c r="L22" s="4"/>
      <c r="M22" s="4"/>
      <c r="N22" s="4"/>
      <c r="O22" s="4"/>
      <c r="P22" s="4">
        <v>12900</v>
      </c>
      <c r="Q22" s="4">
        <v>7300</v>
      </c>
      <c r="R22" s="5">
        <v>5.1999999999999998E-3</v>
      </c>
      <c r="S22" s="4">
        <v>20391</v>
      </c>
      <c r="T22" s="4">
        <f t="shared" si="2"/>
        <v>14163</v>
      </c>
      <c r="U22" s="4">
        <f t="shared" si="3"/>
        <v>4503</v>
      </c>
    </row>
    <row r="23" spans="1:21" x14ac:dyDescent="0.2">
      <c r="A23" s="16" t="s">
        <v>228</v>
      </c>
      <c r="B23" s="4">
        <v>0</v>
      </c>
      <c r="C23" s="4">
        <v>0</v>
      </c>
      <c r="D23" s="4">
        <v>0</v>
      </c>
      <c r="E23" s="4">
        <v>0</v>
      </c>
      <c r="F23" s="4">
        <f t="shared" si="0"/>
        <v>1267390000</v>
      </c>
      <c r="K23">
        <f t="shared" si="1"/>
        <v>0</v>
      </c>
      <c r="L23" s="4"/>
      <c r="M23" s="4"/>
      <c r="N23" s="4"/>
      <c r="O23" s="4"/>
      <c r="P23" s="4">
        <v>2900</v>
      </c>
      <c r="Q23" s="4">
        <v>8500</v>
      </c>
      <c r="R23" s="5">
        <v>1.2999999999999999E-3</v>
      </c>
      <c r="S23" s="4">
        <v>12710</v>
      </c>
      <c r="T23" s="4">
        <f t="shared" si="2"/>
        <v>35144</v>
      </c>
      <c r="U23" s="4">
        <f t="shared" si="3"/>
        <v>4503</v>
      </c>
    </row>
    <row r="24" spans="1:21" x14ac:dyDescent="0.2">
      <c r="A24" s="16" t="s">
        <v>222</v>
      </c>
      <c r="B24" s="4">
        <v>900</v>
      </c>
      <c r="C24" s="4">
        <v>1848</v>
      </c>
      <c r="D24" s="4">
        <v>-948</v>
      </c>
      <c r="E24" s="4">
        <v>-36660000</v>
      </c>
      <c r="F24" s="4">
        <f t="shared" si="0"/>
        <v>1267390000</v>
      </c>
      <c r="K24">
        <f t="shared" si="1"/>
        <v>0</v>
      </c>
      <c r="L24" s="4"/>
      <c r="M24" s="4"/>
      <c r="N24" s="4"/>
      <c r="O24" s="4"/>
      <c r="P24" s="4">
        <v>15800</v>
      </c>
      <c r="Q24" s="4">
        <v>21000</v>
      </c>
      <c r="R24" s="5">
        <v>-2.5000000000000001E-3</v>
      </c>
      <c r="S24" s="4">
        <v>38375</v>
      </c>
      <c r="T24" s="4">
        <f t="shared" si="2"/>
        <v>28305</v>
      </c>
      <c r="U24" s="4">
        <f t="shared" si="3"/>
        <v>4503</v>
      </c>
    </row>
    <row r="25" spans="1:21" x14ac:dyDescent="0.2">
      <c r="A25" s="16" t="s">
        <v>213</v>
      </c>
      <c r="B25" s="4">
        <v>0</v>
      </c>
      <c r="C25" s="4">
        <v>800</v>
      </c>
      <c r="D25" s="4">
        <v>-800</v>
      </c>
      <c r="E25" s="4">
        <v>-31040000</v>
      </c>
      <c r="F25" s="4">
        <f t="shared" si="0"/>
        <v>1304050000</v>
      </c>
      <c r="K25">
        <f t="shared" si="1"/>
        <v>0</v>
      </c>
      <c r="L25" s="4"/>
      <c r="M25" s="4"/>
      <c r="N25" s="4"/>
      <c r="O25" s="4"/>
      <c r="P25" s="4">
        <v>9100</v>
      </c>
      <c r="Q25" s="4">
        <v>5800</v>
      </c>
      <c r="R25" s="5">
        <v>1.2999999999999999E-3</v>
      </c>
      <c r="S25" s="4">
        <v>15370</v>
      </c>
      <c r="T25" s="4">
        <f t="shared" si="2"/>
        <v>17801.5</v>
      </c>
      <c r="U25" s="4">
        <f t="shared" si="3"/>
        <v>4503</v>
      </c>
    </row>
    <row r="26" spans="1:21" x14ac:dyDescent="0.2">
      <c r="A26" s="16" t="s">
        <v>212</v>
      </c>
      <c r="B26" s="4">
        <v>0</v>
      </c>
      <c r="C26" s="4">
        <v>0</v>
      </c>
      <c r="D26" s="4">
        <v>0</v>
      </c>
      <c r="E26" s="4">
        <v>0</v>
      </c>
      <c r="F26" s="4">
        <f t="shared" si="0"/>
        <v>1335090000</v>
      </c>
      <c r="K26">
        <f>K27+J26</f>
        <v>0</v>
      </c>
      <c r="L26" s="4"/>
      <c r="M26" s="4"/>
      <c r="N26" s="4"/>
      <c r="O26" s="4"/>
      <c r="P26" s="4">
        <v>3200</v>
      </c>
      <c r="Q26" s="4">
        <v>1000</v>
      </c>
      <c r="R26" s="5">
        <v>-2.5000000000000001E-3</v>
      </c>
      <c r="S26" s="4">
        <v>4503</v>
      </c>
      <c r="T26" s="4">
        <f t="shared" si="2"/>
        <v>14847.5</v>
      </c>
      <c r="U26" s="4">
        <f t="shared" si="3"/>
        <v>9255</v>
      </c>
    </row>
    <row r="27" spans="1:21" x14ac:dyDescent="0.2">
      <c r="A27" s="16" t="s">
        <v>211</v>
      </c>
      <c r="B27" s="4">
        <v>1750</v>
      </c>
      <c r="C27" s="4">
        <v>0</v>
      </c>
      <c r="D27" s="4">
        <v>1750</v>
      </c>
      <c r="E27" s="4">
        <v>68350000</v>
      </c>
      <c r="F27" s="4">
        <f t="shared" si="0"/>
        <v>1335090000</v>
      </c>
      <c r="K27">
        <f>J27+K29</f>
        <v>0</v>
      </c>
      <c r="R27" s="5">
        <v>-2.5000000000000001E-3</v>
      </c>
      <c r="S27" s="4">
        <v>9255</v>
      </c>
      <c r="T27" s="4">
        <f t="shared" si="2"/>
        <v>13257</v>
      </c>
      <c r="U27" s="4">
        <f t="shared" si="3"/>
        <v>15616</v>
      </c>
    </row>
    <row r="28" spans="1:21" x14ac:dyDescent="0.2">
      <c r="A28" s="16" t="s">
        <v>210</v>
      </c>
      <c r="B28" s="4">
        <v>3700</v>
      </c>
      <c r="C28" s="4">
        <v>0</v>
      </c>
      <c r="D28" s="4">
        <v>3700</v>
      </c>
      <c r="E28" s="4">
        <v>143930000</v>
      </c>
      <c r="F28" s="4">
        <f t="shared" si="0"/>
        <v>1266740000</v>
      </c>
      <c r="L28" s="4"/>
      <c r="M28" s="4"/>
      <c r="N28" s="4"/>
      <c r="O28" s="4"/>
      <c r="P28" s="4">
        <v>2300</v>
      </c>
      <c r="Q28" s="4">
        <v>18600</v>
      </c>
      <c r="R28" s="5">
        <v>2.7000000000000001E-3</v>
      </c>
      <c r="S28" s="4">
        <v>21813</v>
      </c>
      <c r="T28" s="4">
        <f t="shared" si="2"/>
        <v>34540</v>
      </c>
      <c r="U28" s="4">
        <f t="shared" si="3"/>
        <v>15616</v>
      </c>
    </row>
    <row r="29" spans="1:21" x14ac:dyDescent="0.2">
      <c r="A29" s="16" t="s">
        <v>209</v>
      </c>
      <c r="B29" s="4">
        <v>56527</v>
      </c>
      <c r="C29" s="4">
        <v>56527</v>
      </c>
      <c r="D29" s="4">
        <v>0</v>
      </c>
      <c r="E29" s="4">
        <v>0</v>
      </c>
      <c r="F29" s="4">
        <f t="shared" si="0"/>
        <v>1122810000</v>
      </c>
      <c r="K29">
        <f>J29</f>
        <v>0</v>
      </c>
      <c r="R29" s="5">
        <v>-4.8999999999999998E-3</v>
      </c>
      <c r="S29" s="4">
        <v>57453</v>
      </c>
      <c r="T29" s="4">
        <f t="shared" si="2"/>
        <v>29966</v>
      </c>
      <c r="U29" s="4">
        <f t="shared" si="3"/>
        <v>15616</v>
      </c>
    </row>
    <row r="30" spans="1:21" x14ac:dyDescent="0.2">
      <c r="A30" s="16" t="s">
        <v>208</v>
      </c>
      <c r="B30" s="4">
        <v>800</v>
      </c>
      <c r="C30" s="4">
        <v>0</v>
      </c>
      <c r="D30" s="4">
        <v>800</v>
      </c>
      <c r="E30" s="4">
        <v>32160000</v>
      </c>
      <c r="F30" s="4">
        <f t="shared" si="0"/>
        <v>1122810000</v>
      </c>
      <c r="R30" s="5">
        <v>-1.3500000000000002E-2</v>
      </c>
      <c r="S30" s="4">
        <v>41531</v>
      </c>
      <c r="T30" s="4">
        <f t="shared" si="2"/>
        <v>25806</v>
      </c>
      <c r="U30" s="4">
        <f t="shared" si="3"/>
        <v>15616</v>
      </c>
    </row>
    <row r="31" spans="1:21" x14ac:dyDescent="0.2">
      <c r="A31" s="16" t="s">
        <v>207</v>
      </c>
      <c r="B31" s="4">
        <v>0</v>
      </c>
      <c r="C31" s="4">
        <v>0</v>
      </c>
      <c r="D31" s="4">
        <v>0</v>
      </c>
      <c r="E31" s="4">
        <v>0</v>
      </c>
      <c r="F31" s="4">
        <f t="shared" si="0"/>
        <v>1090650000</v>
      </c>
      <c r="R31" s="5">
        <v>1.2999999999999999E-3</v>
      </c>
      <c r="S31" s="4">
        <v>26110</v>
      </c>
      <c r="T31" s="4">
        <f t="shared" si="2"/>
        <v>10709.5</v>
      </c>
      <c r="U31" s="4">
        <f t="shared" si="3"/>
        <v>15616</v>
      </c>
    </row>
    <row r="32" spans="1:21" x14ac:dyDescent="0.2">
      <c r="A32" s="16" t="s">
        <v>206</v>
      </c>
      <c r="B32" s="4">
        <v>0</v>
      </c>
      <c r="C32" s="4">
        <v>0</v>
      </c>
      <c r="D32" s="4">
        <v>0</v>
      </c>
      <c r="E32" s="4">
        <v>0</v>
      </c>
      <c r="F32" s="4">
        <f t="shared" si="0"/>
        <v>1090650000</v>
      </c>
      <c r="R32" s="5">
        <v>-1.1999999999999999E-3</v>
      </c>
      <c r="S32" s="4">
        <v>15616</v>
      </c>
      <c r="T32" s="4">
        <f t="shared" si="2"/>
        <v>27454</v>
      </c>
      <c r="U32" s="4">
        <f t="shared" si="3"/>
        <v>4701</v>
      </c>
    </row>
    <row r="33" spans="1:21" x14ac:dyDescent="0.2">
      <c r="A33" s="16" t="s">
        <v>205</v>
      </c>
      <c r="B33" s="4">
        <v>0</v>
      </c>
      <c r="C33" s="4">
        <v>3673</v>
      </c>
      <c r="D33" s="4">
        <v>-3673</v>
      </c>
      <c r="E33" s="4">
        <v>-148430000</v>
      </c>
      <c r="F33" s="4">
        <f t="shared" si="0"/>
        <v>1090650000</v>
      </c>
      <c r="R33" s="5">
        <v>-2.0400000000000001E-2</v>
      </c>
      <c r="S33" s="4">
        <v>31913</v>
      </c>
      <c r="T33" s="4">
        <f t="shared" si="2"/>
        <v>44792.5</v>
      </c>
      <c r="U33" s="4">
        <f t="shared" si="3"/>
        <v>4701</v>
      </c>
    </row>
    <row r="34" spans="1:21" x14ac:dyDescent="0.2">
      <c r="A34" s="16" t="s">
        <v>204</v>
      </c>
      <c r="B34" s="4">
        <v>0</v>
      </c>
      <c r="C34" s="4">
        <v>0</v>
      </c>
      <c r="D34" s="4">
        <v>0</v>
      </c>
      <c r="E34" s="4">
        <v>0</v>
      </c>
      <c r="F34" s="4">
        <f t="shared" si="0"/>
        <v>1239080000</v>
      </c>
      <c r="R34" s="5">
        <v>3.3700000000000001E-2</v>
      </c>
      <c r="S34" s="4">
        <v>41240</v>
      </c>
      <c r="T34" s="4">
        <f t="shared" si="2"/>
        <v>18395.5</v>
      </c>
      <c r="U34" s="4">
        <f t="shared" si="3"/>
        <v>4701</v>
      </c>
    </row>
    <row r="35" spans="1:21" x14ac:dyDescent="0.2">
      <c r="A35" s="16" t="s">
        <v>203</v>
      </c>
      <c r="B35" s="4">
        <v>0</v>
      </c>
      <c r="C35" s="4">
        <v>0</v>
      </c>
      <c r="D35" s="4">
        <v>0</v>
      </c>
      <c r="E35" s="4">
        <v>0</v>
      </c>
      <c r="F35" s="4">
        <f t="shared" si="0"/>
        <v>1239080000</v>
      </c>
      <c r="R35" s="5">
        <v>7.6E-3</v>
      </c>
      <c r="S35" s="4">
        <v>31100</v>
      </c>
      <c r="T35" s="4">
        <f t="shared" si="2"/>
        <v>31897.5</v>
      </c>
      <c r="U35" s="4">
        <f t="shared" si="3"/>
        <v>4701</v>
      </c>
    </row>
    <row r="36" spans="1:21" x14ac:dyDescent="0.2">
      <c r="A36" s="16" t="s">
        <v>202</v>
      </c>
      <c r="B36" s="4">
        <v>0</v>
      </c>
      <c r="C36" s="4">
        <v>0</v>
      </c>
      <c r="D36" s="4">
        <v>0</v>
      </c>
      <c r="E36" s="4">
        <v>0</v>
      </c>
      <c r="F36" s="4">
        <f t="shared" si="0"/>
        <v>1239080000</v>
      </c>
      <c r="R36" s="5">
        <v>-2.5000000000000001E-3</v>
      </c>
      <c r="S36" s="4">
        <v>20440</v>
      </c>
      <c r="T36" s="4">
        <f t="shared" si="2"/>
        <v>5553</v>
      </c>
      <c r="U36" s="4">
        <f t="shared" si="3"/>
        <v>4701</v>
      </c>
    </row>
    <row r="37" spans="1:21" x14ac:dyDescent="0.2">
      <c r="A37" s="16" t="s">
        <v>201</v>
      </c>
      <c r="B37" s="4">
        <v>0</v>
      </c>
      <c r="C37" s="4">
        <v>0</v>
      </c>
      <c r="D37" s="4">
        <v>0</v>
      </c>
      <c r="E37" s="4">
        <v>0</v>
      </c>
      <c r="F37" s="4">
        <f t="shared" si="0"/>
        <v>1239080000</v>
      </c>
      <c r="R37" s="5">
        <v>1.2999999999999999E-3</v>
      </c>
      <c r="S37" s="4">
        <v>4701</v>
      </c>
      <c r="T37" s="4">
        <f t="shared" si="2"/>
        <v>21335.5</v>
      </c>
      <c r="U37" s="4">
        <f t="shared" si="3"/>
        <v>5803</v>
      </c>
    </row>
    <row r="38" spans="1:21" x14ac:dyDescent="0.2">
      <c r="A38" s="16" t="s">
        <v>200</v>
      </c>
      <c r="B38" s="4">
        <v>0</v>
      </c>
      <c r="C38" s="4">
        <v>0</v>
      </c>
      <c r="D38" s="4">
        <v>0</v>
      </c>
      <c r="E38" s="4">
        <v>0</v>
      </c>
      <c r="F38" s="4">
        <f t="shared" si="0"/>
        <v>1239080000</v>
      </c>
      <c r="R38" s="5">
        <v>-2.5000000000000001E-3</v>
      </c>
      <c r="S38" s="4">
        <v>11627</v>
      </c>
      <c r="T38" s="4">
        <f t="shared" si="2"/>
        <v>12918</v>
      </c>
      <c r="U38" s="4">
        <f t="shared" si="3"/>
        <v>5803</v>
      </c>
    </row>
    <row r="39" spans="1:21" x14ac:dyDescent="0.2">
      <c r="A39" s="16" t="s">
        <v>199</v>
      </c>
      <c r="B39" s="4">
        <v>0</v>
      </c>
      <c r="C39" s="4">
        <v>0</v>
      </c>
      <c r="D39" s="4">
        <v>0</v>
      </c>
      <c r="E39" s="4">
        <v>0</v>
      </c>
      <c r="F39" s="4">
        <f t="shared" si="0"/>
        <v>1239080000</v>
      </c>
      <c r="R39" s="5">
        <v>1.2699999999999999E-2</v>
      </c>
      <c r="S39" s="4">
        <v>18401</v>
      </c>
      <c r="T39" s="4">
        <f t="shared" si="2"/>
        <v>26861.5</v>
      </c>
      <c r="U39" s="4">
        <f t="shared" si="3"/>
        <v>5691</v>
      </c>
    </row>
    <row r="40" spans="1:21" x14ac:dyDescent="0.2">
      <c r="A40" s="16" t="s">
        <v>198</v>
      </c>
      <c r="B40" s="4">
        <v>0</v>
      </c>
      <c r="C40" s="4">
        <v>0</v>
      </c>
      <c r="D40" s="4">
        <v>0</v>
      </c>
      <c r="E40" s="4">
        <v>0</v>
      </c>
      <c r="F40" s="4">
        <f t="shared" si="0"/>
        <v>1239080000</v>
      </c>
      <c r="R40" s="5">
        <v>3.9000000000000003E-3</v>
      </c>
      <c r="S40" s="4">
        <v>25502</v>
      </c>
      <c r="T40" s="4">
        <f t="shared" si="2"/>
        <v>10451.5</v>
      </c>
      <c r="U40" s="4">
        <f t="shared" si="3"/>
        <v>5691</v>
      </c>
    </row>
    <row r="41" spans="1:21" x14ac:dyDescent="0.2">
      <c r="A41" s="16" t="s">
        <v>197</v>
      </c>
      <c r="B41" s="4">
        <v>0</v>
      </c>
      <c r="C41" s="4">
        <v>0</v>
      </c>
      <c r="D41" s="4">
        <v>0</v>
      </c>
      <c r="E41" s="4">
        <v>0</v>
      </c>
      <c r="F41" s="4">
        <f t="shared" si="0"/>
        <v>1239080000</v>
      </c>
      <c r="R41" s="5">
        <v>-6.3E-3</v>
      </c>
      <c r="S41" s="4">
        <v>5803</v>
      </c>
      <c r="T41" s="4">
        <f t="shared" si="2"/>
        <v>20497.5</v>
      </c>
      <c r="U41" s="4">
        <f t="shared" si="3"/>
        <v>5691</v>
      </c>
    </row>
    <row r="42" spans="1:21" x14ac:dyDescent="0.2">
      <c r="A42" s="16" t="s">
        <v>196</v>
      </c>
      <c r="B42" s="4">
        <v>0</v>
      </c>
      <c r="C42" s="4">
        <v>0</v>
      </c>
      <c r="D42" s="4">
        <v>0</v>
      </c>
      <c r="E42" s="4">
        <v>0</v>
      </c>
      <c r="F42" s="4">
        <f t="shared" si="0"/>
        <v>1239080000</v>
      </c>
      <c r="R42" s="5">
        <v>2.5999999999999999E-3</v>
      </c>
      <c r="S42" s="4">
        <v>22995</v>
      </c>
      <c r="T42" s="4">
        <f t="shared" si="2"/>
        <v>43143.5</v>
      </c>
      <c r="U42" s="4">
        <f t="shared" si="3"/>
        <v>5691</v>
      </c>
    </row>
    <row r="43" spans="1:21" x14ac:dyDescent="0.2">
      <c r="A43" s="16" t="s">
        <v>195</v>
      </c>
      <c r="B43" s="4">
        <v>0</v>
      </c>
      <c r="C43" s="4">
        <v>0</v>
      </c>
      <c r="D43" s="4">
        <v>0</v>
      </c>
      <c r="E43" s="4">
        <v>0</v>
      </c>
      <c r="F43" s="4">
        <f t="shared" si="0"/>
        <v>1239080000</v>
      </c>
      <c r="R43" s="5">
        <v>-1.2500000000000001E-2</v>
      </c>
      <c r="S43" s="4">
        <v>48345</v>
      </c>
      <c r="T43" s="4">
        <f t="shared" si="2"/>
        <v>18553</v>
      </c>
      <c r="U43" s="4">
        <f t="shared" si="3"/>
        <v>5691</v>
      </c>
    </row>
    <row r="44" spans="1:21" x14ac:dyDescent="0.2">
      <c r="A44" s="16" t="s">
        <v>194</v>
      </c>
      <c r="B44" s="4">
        <v>1900</v>
      </c>
      <c r="C44" s="4">
        <v>0</v>
      </c>
      <c r="D44" s="4">
        <v>1900</v>
      </c>
      <c r="E44" s="4">
        <v>75970000</v>
      </c>
      <c r="F44" s="4">
        <f t="shared" si="0"/>
        <v>1239080000</v>
      </c>
      <c r="R44" s="5">
        <v>3.8E-3</v>
      </c>
      <c r="S44" s="4">
        <v>5691</v>
      </c>
      <c r="T44" s="4">
        <f t="shared" si="2"/>
        <v>35951.5</v>
      </c>
      <c r="U44" s="4">
        <f t="shared" si="3"/>
        <v>6405</v>
      </c>
    </row>
    <row r="45" spans="1:21" x14ac:dyDescent="0.2">
      <c r="A45" s="16" t="s">
        <v>193</v>
      </c>
      <c r="B45" s="4">
        <v>0</v>
      </c>
      <c r="C45" s="4">
        <v>0</v>
      </c>
      <c r="D45" s="4">
        <v>0</v>
      </c>
      <c r="E45" s="4">
        <v>0</v>
      </c>
      <c r="F45" s="4">
        <f t="shared" si="0"/>
        <v>1163110000</v>
      </c>
      <c r="R45" s="5">
        <v>-6.1999999999999998E-3</v>
      </c>
      <c r="S45" s="4">
        <v>43355</v>
      </c>
      <c r="T45" s="4">
        <f t="shared" si="2"/>
        <v>14683.5</v>
      </c>
      <c r="U45" s="4">
        <f t="shared" si="3"/>
        <v>6405</v>
      </c>
    </row>
    <row r="46" spans="1:21" x14ac:dyDescent="0.2">
      <c r="A46" s="16" t="s">
        <v>192</v>
      </c>
      <c r="B46" s="4">
        <v>0</v>
      </c>
      <c r="C46" s="4">
        <v>0</v>
      </c>
      <c r="D46" s="4">
        <v>0</v>
      </c>
      <c r="E46" s="4">
        <v>0</v>
      </c>
      <c r="F46" s="4">
        <f t="shared" si="0"/>
        <v>1163110000</v>
      </c>
      <c r="R46" s="5">
        <v>-1.3500000000000002E-2</v>
      </c>
      <c r="S46" s="4">
        <v>6405</v>
      </c>
      <c r="T46" s="4">
        <f t="shared" si="2"/>
        <v>21406</v>
      </c>
      <c r="U46" s="4">
        <f t="shared" si="3"/>
        <v>7435</v>
      </c>
    </row>
    <row r="47" spans="1:21" x14ac:dyDescent="0.2">
      <c r="A47" s="16" t="s">
        <v>191</v>
      </c>
      <c r="B47" s="4">
        <v>3600</v>
      </c>
      <c r="C47" s="4">
        <v>0</v>
      </c>
      <c r="D47" s="4">
        <v>3600</v>
      </c>
      <c r="E47" s="4">
        <v>144000000</v>
      </c>
      <c r="F47" s="4">
        <f t="shared" si="0"/>
        <v>1163110000</v>
      </c>
      <c r="R47" s="5">
        <v>-2.3999999999999998E-3</v>
      </c>
      <c r="S47" s="4">
        <v>31044</v>
      </c>
      <c r="T47" s="4">
        <f t="shared" si="2"/>
        <v>11117.5</v>
      </c>
      <c r="U47" s="4">
        <f t="shared" si="3"/>
        <v>7435</v>
      </c>
    </row>
    <row r="48" spans="1:21" x14ac:dyDescent="0.2">
      <c r="A48" s="16" t="s">
        <v>190</v>
      </c>
      <c r="B48" s="4">
        <v>0</v>
      </c>
      <c r="C48" s="4">
        <v>0</v>
      </c>
      <c r="D48" s="4">
        <v>0</v>
      </c>
      <c r="E48" s="4">
        <v>0</v>
      </c>
      <c r="F48" s="4">
        <f t="shared" si="0"/>
        <v>1019110000</v>
      </c>
      <c r="R48" s="5">
        <v>-8.5000000000000006E-3</v>
      </c>
      <c r="S48" s="4">
        <v>7435</v>
      </c>
      <c r="T48" s="4">
        <f t="shared" si="2"/>
        <v>39288.5</v>
      </c>
      <c r="U48" s="4">
        <f t="shared" si="3"/>
        <v>15100</v>
      </c>
    </row>
    <row r="49" spans="1:21" x14ac:dyDescent="0.2">
      <c r="A49" s="16" t="s">
        <v>189</v>
      </c>
      <c r="B49" s="4">
        <v>0</v>
      </c>
      <c r="C49" s="4">
        <v>0</v>
      </c>
      <c r="D49" s="4">
        <v>0</v>
      </c>
      <c r="E49" s="4">
        <v>0</v>
      </c>
      <c r="F49" s="4">
        <f t="shared" si="0"/>
        <v>1019110000</v>
      </c>
      <c r="R49" s="5">
        <v>2.5000000000000001E-3</v>
      </c>
      <c r="S49" s="4">
        <v>28221</v>
      </c>
      <c r="T49" s="4">
        <f t="shared" si="2"/>
        <v>17175.5</v>
      </c>
      <c r="U49" s="4">
        <f t="shared" si="3"/>
        <v>15100</v>
      </c>
    </row>
    <row r="50" spans="1:21" x14ac:dyDescent="0.2">
      <c r="A50" s="16" t="s">
        <v>188</v>
      </c>
      <c r="B50" s="4">
        <v>0</v>
      </c>
      <c r="C50" s="4">
        <v>0</v>
      </c>
      <c r="D50" s="4">
        <v>0</v>
      </c>
      <c r="E50" s="4">
        <v>0</v>
      </c>
      <c r="F50" s="4">
        <f t="shared" si="0"/>
        <v>1019110000</v>
      </c>
      <c r="R50" s="5">
        <v>2.5000000000000001E-3</v>
      </c>
      <c r="S50" s="4">
        <v>15100</v>
      </c>
      <c r="T50" s="4">
        <f t="shared" si="2"/>
        <v>20741</v>
      </c>
      <c r="U50" s="4">
        <f t="shared" si="3"/>
        <v>18000</v>
      </c>
    </row>
    <row r="51" spans="1:21" x14ac:dyDescent="0.2">
      <c r="A51" s="16" t="s">
        <v>187</v>
      </c>
      <c r="B51" s="4">
        <v>0</v>
      </c>
      <c r="C51" s="4">
        <v>0</v>
      </c>
      <c r="D51" s="4">
        <v>0</v>
      </c>
      <c r="E51" s="4">
        <v>0</v>
      </c>
      <c r="F51" s="4">
        <f t="shared" si="0"/>
        <v>1019110000</v>
      </c>
      <c r="R51" s="5">
        <v>-3.5999999999999999E-3</v>
      </c>
      <c r="S51" s="4">
        <v>18000</v>
      </c>
      <c r="T51" s="4">
        <f t="shared" si="2"/>
        <v>39984</v>
      </c>
      <c r="U51" s="4">
        <f t="shared" si="3"/>
        <v>11768</v>
      </c>
    </row>
    <row r="52" spans="1:21" x14ac:dyDescent="0.2">
      <c r="A52" s="16" t="s">
        <v>186</v>
      </c>
      <c r="B52" s="4">
        <v>0</v>
      </c>
      <c r="C52" s="4">
        <v>0</v>
      </c>
      <c r="D52" s="4">
        <v>0</v>
      </c>
      <c r="E52" s="4">
        <v>0</v>
      </c>
      <c r="F52" s="4">
        <f t="shared" si="0"/>
        <v>1019110000</v>
      </c>
      <c r="R52" s="5">
        <v>1.2999999999999999E-3</v>
      </c>
      <c r="S52" s="4">
        <v>37942</v>
      </c>
      <c r="T52" s="4">
        <f t="shared" si="2"/>
        <v>41696</v>
      </c>
      <c r="U52" s="4">
        <f t="shared" si="3"/>
        <v>11768</v>
      </c>
    </row>
    <row r="53" spans="1:21" x14ac:dyDescent="0.2">
      <c r="A53" s="16" t="s">
        <v>185</v>
      </c>
      <c r="B53" s="4">
        <v>0</v>
      </c>
      <c r="C53" s="4">
        <v>0</v>
      </c>
      <c r="D53" s="4">
        <v>0</v>
      </c>
      <c r="E53" s="4">
        <v>0</v>
      </c>
      <c r="F53" s="4">
        <f t="shared" si="0"/>
        <v>1019110000</v>
      </c>
      <c r="R53" s="5">
        <v>5.0000000000000001E-3</v>
      </c>
      <c r="S53" s="4">
        <v>31415</v>
      </c>
      <c r="T53" s="4">
        <f t="shared" si="2"/>
        <v>37729.5</v>
      </c>
      <c r="U53" s="4">
        <f t="shared" si="3"/>
        <v>11768</v>
      </c>
    </row>
    <row r="54" spans="1:21" x14ac:dyDescent="0.2">
      <c r="A54" s="16" t="s">
        <v>184</v>
      </c>
      <c r="B54" s="4">
        <v>0</v>
      </c>
      <c r="C54" s="4">
        <v>0</v>
      </c>
      <c r="D54" s="4">
        <v>0</v>
      </c>
      <c r="E54" s="4">
        <v>0</v>
      </c>
      <c r="F54" s="4">
        <f t="shared" si="0"/>
        <v>1019110000</v>
      </c>
      <c r="R54" s="5">
        <v>0.01</v>
      </c>
      <c r="S54" s="4">
        <v>28548</v>
      </c>
      <c r="T54" s="4">
        <f t="shared" si="2"/>
        <v>19855.5</v>
      </c>
      <c r="U54" s="4">
        <f t="shared" si="3"/>
        <v>11768</v>
      </c>
    </row>
    <row r="55" spans="1:21" x14ac:dyDescent="0.2">
      <c r="A55" s="16" t="s">
        <v>183</v>
      </c>
      <c r="B55" s="4">
        <v>0</v>
      </c>
      <c r="C55" s="4">
        <v>0</v>
      </c>
      <c r="D55" s="4">
        <v>0</v>
      </c>
      <c r="E55" s="4">
        <v>0</v>
      </c>
      <c r="F55" s="4">
        <f t="shared" si="0"/>
        <v>1019110000</v>
      </c>
      <c r="R55" s="5">
        <v>-2.3999999999999998E-3</v>
      </c>
      <c r="S55" s="4">
        <v>22962</v>
      </c>
      <c r="T55" s="4">
        <f t="shared" si="2"/>
        <v>17064</v>
      </c>
      <c r="U55" s="4">
        <f t="shared" si="3"/>
        <v>11768</v>
      </c>
    </row>
    <row r="56" spans="1:21" x14ac:dyDescent="0.2">
      <c r="A56" s="16" t="s">
        <v>182</v>
      </c>
      <c r="B56" s="4">
        <v>200</v>
      </c>
      <c r="C56" s="4">
        <v>0</v>
      </c>
      <c r="D56" s="4">
        <v>200</v>
      </c>
      <c r="E56" s="4">
        <v>8090000</v>
      </c>
      <c r="F56" s="4">
        <f t="shared" si="0"/>
        <v>1019110000</v>
      </c>
      <c r="R56" s="5">
        <v>3.8E-3</v>
      </c>
      <c r="S56" s="4">
        <v>11768</v>
      </c>
      <c r="T56" s="4">
        <f t="shared" si="2"/>
        <v>11641.5</v>
      </c>
      <c r="U56" s="4">
        <f t="shared" si="3"/>
        <v>14800</v>
      </c>
    </row>
    <row r="57" spans="1:21" x14ac:dyDescent="0.2">
      <c r="A57" s="16" t="s">
        <v>181</v>
      </c>
      <c r="B57" s="4">
        <v>0</v>
      </c>
      <c r="C57" s="4">
        <v>0</v>
      </c>
      <c r="D57" s="4">
        <v>0</v>
      </c>
      <c r="E57" s="4">
        <v>0</v>
      </c>
      <c r="F57" s="4">
        <f t="shared" si="0"/>
        <v>1011020000</v>
      </c>
      <c r="R57" s="5">
        <v>3.8E-3</v>
      </c>
      <c r="S57" s="4">
        <v>14800</v>
      </c>
      <c r="T57" s="4">
        <f t="shared" si="2"/>
        <v>47309</v>
      </c>
      <c r="U57" s="4">
        <f t="shared" si="3"/>
        <v>19251</v>
      </c>
    </row>
    <row r="58" spans="1:21" x14ac:dyDescent="0.2">
      <c r="A58" s="16" t="s">
        <v>180</v>
      </c>
      <c r="B58" s="4">
        <v>28800</v>
      </c>
      <c r="C58" s="4">
        <v>0</v>
      </c>
      <c r="D58" s="4">
        <v>28800</v>
      </c>
      <c r="E58" s="4">
        <v>1157760000</v>
      </c>
      <c r="F58" s="4">
        <f t="shared" si="0"/>
        <v>1011020000</v>
      </c>
      <c r="R58" s="5">
        <v>1.26E-2</v>
      </c>
      <c r="S58" s="4">
        <v>50356</v>
      </c>
      <c r="T58" s="4">
        <f t="shared" si="2"/>
        <v>18609.5</v>
      </c>
      <c r="U58" s="4">
        <f t="shared" si="3"/>
        <v>19251</v>
      </c>
    </row>
    <row r="59" spans="1:21" x14ac:dyDescent="0.2">
      <c r="A59" s="16" t="s">
        <v>179</v>
      </c>
      <c r="B59" s="4">
        <v>0</v>
      </c>
      <c r="C59" s="4">
        <v>0</v>
      </c>
      <c r="D59" s="4">
        <v>0</v>
      </c>
      <c r="E59" s="4">
        <v>0</v>
      </c>
      <c r="F59" s="4">
        <f t="shared" si="0"/>
        <v>-146740000</v>
      </c>
      <c r="R59" s="5">
        <v>3.1200000000000002E-2</v>
      </c>
      <c r="S59" s="4">
        <v>19251</v>
      </c>
      <c r="T59" s="4">
        <f t="shared" si="2"/>
        <v>42956.5</v>
      </c>
      <c r="U59" s="4">
        <f t="shared" si="3"/>
        <v>16749</v>
      </c>
    </row>
    <row r="60" spans="1:21" x14ac:dyDescent="0.2">
      <c r="A60" s="16" t="s">
        <v>178</v>
      </c>
      <c r="B60" s="4">
        <v>5000</v>
      </c>
      <c r="C60" s="4">
        <v>0</v>
      </c>
      <c r="D60" s="4">
        <v>5000</v>
      </c>
      <c r="E60" s="4">
        <v>199510000</v>
      </c>
      <c r="F60" s="4">
        <f t="shared" si="0"/>
        <v>-146740000</v>
      </c>
      <c r="R60" s="5">
        <v>-3.7499999999999999E-2</v>
      </c>
      <c r="S60" s="4">
        <v>23482</v>
      </c>
      <c r="T60" s="4">
        <f t="shared" si="2"/>
        <v>24077</v>
      </c>
      <c r="U60" s="4">
        <f t="shared" si="3"/>
        <v>16749</v>
      </c>
    </row>
    <row r="61" spans="1:21" x14ac:dyDescent="0.2">
      <c r="A61" s="16" t="s">
        <v>177</v>
      </c>
      <c r="B61" s="4">
        <v>200</v>
      </c>
      <c r="C61" s="4">
        <v>0</v>
      </c>
      <c r="D61" s="4">
        <v>200</v>
      </c>
      <c r="E61" s="4">
        <v>7850000</v>
      </c>
      <c r="F61" s="4">
        <f t="shared" si="0"/>
        <v>-346250000</v>
      </c>
      <c r="R61" s="5">
        <v>3.7699999999999997E-2</v>
      </c>
      <c r="S61" s="4">
        <v>42026</v>
      </c>
      <c r="T61" s="4">
        <f t="shared" si="2"/>
        <v>27130</v>
      </c>
      <c r="U61" s="4">
        <f t="shared" si="3"/>
        <v>8483</v>
      </c>
    </row>
    <row r="62" spans="1:21" x14ac:dyDescent="0.2">
      <c r="A62" s="16" t="s">
        <v>176</v>
      </c>
      <c r="B62" s="4">
        <v>10000</v>
      </c>
      <c r="C62" s="4">
        <v>0</v>
      </c>
      <c r="D62" s="4">
        <v>10000</v>
      </c>
      <c r="E62" s="4">
        <v>380500000</v>
      </c>
      <c r="F62" s="4">
        <f t="shared" si="0"/>
        <v>-354100000</v>
      </c>
      <c r="R62" s="5">
        <v>1.4499999999999999E-2</v>
      </c>
      <c r="S62" s="4">
        <v>51977</v>
      </c>
      <c r="T62" s="4">
        <f t="shared" si="2"/>
        <v>40834</v>
      </c>
      <c r="U62" s="4">
        <f t="shared" si="3"/>
        <v>8483</v>
      </c>
    </row>
    <row r="63" spans="1:21" x14ac:dyDescent="0.2">
      <c r="A63" s="16" t="s">
        <v>175</v>
      </c>
      <c r="B63" s="4">
        <v>0</v>
      </c>
      <c r="C63" s="4">
        <v>0</v>
      </c>
      <c r="D63" s="4">
        <v>0</v>
      </c>
      <c r="E63" s="4">
        <v>0</v>
      </c>
      <c r="F63" s="4">
        <f t="shared" si="0"/>
        <v>-734600000</v>
      </c>
      <c r="R63" s="5">
        <v>-6.6299999999999998E-2</v>
      </c>
      <c r="S63" s="4">
        <v>46911</v>
      </c>
      <c r="T63" s="4">
        <f t="shared" si="2"/>
        <v>17544</v>
      </c>
      <c r="U63" s="4">
        <f t="shared" si="3"/>
        <v>8483</v>
      </c>
    </row>
    <row r="64" spans="1:21" x14ac:dyDescent="0.2">
      <c r="A64" s="16" t="s">
        <v>174</v>
      </c>
      <c r="B64" s="4">
        <v>0</v>
      </c>
      <c r="C64" s="4">
        <v>0</v>
      </c>
      <c r="D64" s="4">
        <v>0</v>
      </c>
      <c r="E64" s="4">
        <v>0</v>
      </c>
      <c r="F64" s="4">
        <f t="shared" si="0"/>
        <v>-734600000</v>
      </c>
      <c r="R64" s="5">
        <v>5.0000000000000001E-3</v>
      </c>
      <c r="S64" s="4">
        <v>16749</v>
      </c>
      <c r="T64" s="4">
        <f t="shared" si="2"/>
        <v>12242.5</v>
      </c>
      <c r="U64" s="4">
        <f t="shared" si="3"/>
        <v>8483</v>
      </c>
    </row>
    <row r="65" spans="1:21" x14ac:dyDescent="0.2">
      <c r="A65" s="16" t="s">
        <v>173</v>
      </c>
      <c r="B65" s="4">
        <v>0</v>
      </c>
      <c r="C65" s="4">
        <v>0</v>
      </c>
      <c r="D65" s="4">
        <v>0</v>
      </c>
      <c r="E65" s="4">
        <v>0</v>
      </c>
      <c r="F65" s="4">
        <f t="shared" si="0"/>
        <v>-734600000</v>
      </c>
      <c r="R65" s="5">
        <v>2.41E-2</v>
      </c>
      <c r="S65" s="4">
        <v>22360</v>
      </c>
      <c r="T65" s="4">
        <f t="shared" si="2"/>
        <v>29504</v>
      </c>
      <c r="U65" s="4">
        <f t="shared" si="3"/>
        <v>6128</v>
      </c>
    </row>
    <row r="66" spans="1:21" x14ac:dyDescent="0.2">
      <c r="A66" s="16" t="s">
        <v>172</v>
      </c>
      <c r="B66" s="4">
        <v>0</v>
      </c>
      <c r="C66" s="4">
        <v>0</v>
      </c>
      <c r="D66" s="4">
        <v>0</v>
      </c>
      <c r="E66" s="4">
        <v>0</v>
      </c>
      <c r="F66" s="4">
        <f t="shared" si="0"/>
        <v>-734600000</v>
      </c>
      <c r="R66" s="5">
        <v>-1.9799999999999998E-2</v>
      </c>
      <c r="S66" s="4">
        <v>8483</v>
      </c>
      <c r="T66" s="4">
        <f t="shared" si="2"/>
        <v>52049.5</v>
      </c>
      <c r="U66" s="4">
        <f t="shared" si="3"/>
        <v>2283</v>
      </c>
    </row>
    <row r="67" spans="1:21" x14ac:dyDescent="0.2">
      <c r="A67" s="16" t="s">
        <v>171</v>
      </c>
      <c r="B67" s="4">
        <v>0</v>
      </c>
      <c r="C67" s="4">
        <v>0</v>
      </c>
      <c r="D67" s="4">
        <v>0</v>
      </c>
      <c r="E67" s="4">
        <v>0</v>
      </c>
      <c r="F67" s="4">
        <f t="shared" si="0"/>
        <v>-734600000</v>
      </c>
      <c r="R67" s="5">
        <v>8.8000000000000005E-3</v>
      </c>
      <c r="S67" s="4">
        <v>44262</v>
      </c>
      <c r="T67" s="4">
        <f t="shared" si="2"/>
        <v>20704</v>
      </c>
      <c r="U67" s="4">
        <f t="shared" si="3"/>
        <v>2283</v>
      </c>
    </row>
    <row r="68" spans="1:21" x14ac:dyDescent="0.2">
      <c r="A68" s="16" t="s">
        <v>170</v>
      </c>
      <c r="B68" s="4">
        <v>1000</v>
      </c>
      <c r="C68" s="4">
        <v>600</v>
      </c>
      <c r="D68" s="4">
        <v>400</v>
      </c>
      <c r="E68" s="4">
        <v>16130000</v>
      </c>
      <c r="F68" s="4">
        <f t="shared" si="0"/>
        <v>-734600000</v>
      </c>
      <c r="R68" s="5">
        <v>0</v>
      </c>
      <c r="S68" s="4">
        <v>17968</v>
      </c>
      <c r="T68" s="4">
        <f t="shared" si="2"/>
        <v>36865.5</v>
      </c>
      <c r="U68" s="4">
        <f t="shared" si="3"/>
        <v>2283</v>
      </c>
    </row>
    <row r="69" spans="1:21" x14ac:dyDescent="0.2">
      <c r="A69" s="16" t="s">
        <v>169</v>
      </c>
      <c r="B69" s="4">
        <v>0</v>
      </c>
      <c r="C69" s="4">
        <v>0</v>
      </c>
      <c r="D69" s="4">
        <v>0</v>
      </c>
      <c r="E69" s="4">
        <v>0</v>
      </c>
      <c r="F69" s="4">
        <f t="shared" si="0"/>
        <v>-750730000</v>
      </c>
      <c r="R69" s="5">
        <v>-4.53E-2</v>
      </c>
      <c r="S69" s="4">
        <v>62431</v>
      </c>
      <c r="T69" s="4">
        <f t="shared" si="2"/>
        <v>6401.5</v>
      </c>
      <c r="U69" s="4">
        <f t="shared" si="3"/>
        <v>2125</v>
      </c>
    </row>
    <row r="70" spans="1:21" x14ac:dyDescent="0.2">
      <c r="A70" s="16" t="s">
        <v>168</v>
      </c>
      <c r="B70" s="4">
        <v>0</v>
      </c>
      <c r="C70" s="4">
        <v>300</v>
      </c>
      <c r="D70" s="4">
        <v>-300</v>
      </c>
      <c r="E70" s="4">
        <v>-12660000</v>
      </c>
      <c r="F70" s="4">
        <f t="shared" si="0"/>
        <v>-750730000</v>
      </c>
      <c r="R70" s="5">
        <v>-7.0999999999999995E-3</v>
      </c>
      <c r="S70" s="4">
        <v>6128</v>
      </c>
      <c r="T70" s="4">
        <f t="shared" si="2"/>
        <v>18641.5</v>
      </c>
      <c r="U70" s="4">
        <f t="shared" si="3"/>
        <v>2125</v>
      </c>
    </row>
    <row r="71" spans="1:21" x14ac:dyDescent="0.2">
      <c r="A71" s="16" t="s">
        <v>167</v>
      </c>
      <c r="B71" s="4">
        <v>0</v>
      </c>
      <c r="C71" s="4">
        <v>100</v>
      </c>
      <c r="D71" s="4">
        <v>-100</v>
      </c>
      <c r="E71" s="4">
        <v>-4230000</v>
      </c>
      <c r="F71" s="4">
        <f t="shared" si="0"/>
        <v>-738070000</v>
      </c>
      <c r="R71" s="5">
        <v>-5.7999999999999996E-3</v>
      </c>
      <c r="S71" s="4">
        <v>2283</v>
      </c>
      <c r="T71" s="4">
        <f>AVERAGE(S72,S81)</f>
        <v>19707</v>
      </c>
      <c r="U71" s="4">
        <f t="shared" si="3"/>
        <v>2125</v>
      </c>
    </row>
    <row r="72" spans="1:21" x14ac:dyDescent="0.2">
      <c r="A72" s="16" t="s">
        <v>166</v>
      </c>
      <c r="B72" s="4">
        <v>0</v>
      </c>
      <c r="C72" s="4">
        <v>1000</v>
      </c>
      <c r="D72" s="4">
        <v>-1000</v>
      </c>
      <c r="E72" s="4">
        <v>-41450000</v>
      </c>
      <c r="F72" s="4">
        <f t="shared" si="0"/>
        <v>-733840000</v>
      </c>
      <c r="R72" s="5">
        <v>1.44E-2</v>
      </c>
      <c r="S72" s="4">
        <v>34757</v>
      </c>
      <c r="U72" s="4">
        <f t="shared" si="3"/>
        <v>2125</v>
      </c>
    </row>
    <row r="73" spans="1:21" x14ac:dyDescent="0.2">
      <c r="A73" s="16" t="s">
        <v>165</v>
      </c>
      <c r="B73" s="4">
        <v>0</v>
      </c>
      <c r="C73" s="4">
        <v>0</v>
      </c>
      <c r="D73" s="4">
        <v>0</v>
      </c>
      <c r="E73" s="4">
        <v>0</v>
      </c>
      <c r="F73" s="4">
        <f t="shared" si="0"/>
        <v>-692390000</v>
      </c>
      <c r="R73" s="5">
        <v>-1.9900000000000001E-2</v>
      </c>
      <c r="S73" s="4">
        <v>18339</v>
      </c>
      <c r="U73" s="4">
        <f t="shared" ref="U73:U75" si="4">MIN(S74:S78)</f>
        <v>2125</v>
      </c>
    </row>
    <row r="74" spans="1:21" x14ac:dyDescent="0.2">
      <c r="A74" s="16" t="s">
        <v>164</v>
      </c>
      <c r="B74" s="4">
        <v>0</v>
      </c>
      <c r="C74" s="4">
        <v>0</v>
      </c>
      <c r="D74" s="4">
        <v>0</v>
      </c>
      <c r="E74" s="4">
        <v>0</v>
      </c>
      <c r="F74" s="4">
        <f t="shared" si="0"/>
        <v>-692390000</v>
      </c>
      <c r="R74" s="5">
        <v>2.3999999999999998E-3</v>
      </c>
      <c r="S74" s="4">
        <v>2125</v>
      </c>
      <c r="U74" s="4">
        <f t="shared" si="4"/>
        <v>6675</v>
      </c>
    </row>
    <row r="75" spans="1:21" x14ac:dyDescent="0.2">
      <c r="A75" s="16" t="s">
        <v>163</v>
      </c>
      <c r="B75" s="4">
        <v>1000</v>
      </c>
      <c r="C75" s="4">
        <v>5716</v>
      </c>
      <c r="D75" s="4">
        <v>-4716</v>
      </c>
      <c r="E75" s="4">
        <v>-198270000</v>
      </c>
      <c r="F75" s="4">
        <f t="shared" si="0"/>
        <v>-692390000</v>
      </c>
      <c r="R75" s="5">
        <v>2.3999999999999998E-3</v>
      </c>
      <c r="S75" s="4">
        <v>50525</v>
      </c>
      <c r="U75" s="4">
        <f t="shared" si="4"/>
        <v>6675</v>
      </c>
    </row>
    <row r="76" spans="1:21" x14ac:dyDescent="0.2">
      <c r="A76" s="16" t="s">
        <v>162</v>
      </c>
      <c r="B76" s="4">
        <v>2000</v>
      </c>
      <c r="C76" s="4">
        <v>4900</v>
      </c>
      <c r="D76" s="4">
        <v>-2900</v>
      </c>
      <c r="E76" s="4">
        <v>-121580000</v>
      </c>
      <c r="F76" s="4">
        <f t="shared" si="0"/>
        <v>-494120000</v>
      </c>
      <c r="R76" s="5">
        <v>1.32E-2</v>
      </c>
      <c r="S76" s="4">
        <v>59837</v>
      </c>
      <c r="U76" s="4">
        <f>MIN(S77:S81)</f>
        <v>4657</v>
      </c>
    </row>
    <row r="77" spans="1:21" x14ac:dyDescent="0.2">
      <c r="A77" s="16" t="s">
        <v>161</v>
      </c>
      <c r="B77" s="4">
        <v>0</v>
      </c>
      <c r="C77" s="4">
        <v>6400</v>
      </c>
      <c r="D77" s="4">
        <v>-6400</v>
      </c>
      <c r="E77" s="4">
        <v>-264760000</v>
      </c>
      <c r="F77" s="4">
        <f t="shared" si="0"/>
        <v>-372540000</v>
      </c>
      <c r="R77" s="5">
        <v>3.5999999999999999E-3</v>
      </c>
      <c r="S77" s="4">
        <v>23440</v>
      </c>
    </row>
    <row r="78" spans="1:21" x14ac:dyDescent="0.2">
      <c r="A78" s="16" t="s">
        <v>160</v>
      </c>
      <c r="B78" s="4">
        <v>0</v>
      </c>
      <c r="C78" s="4">
        <v>1000</v>
      </c>
      <c r="D78" s="4">
        <v>-1000</v>
      </c>
      <c r="E78" s="4">
        <v>-41760000</v>
      </c>
      <c r="F78" s="4">
        <f t="shared" si="0"/>
        <v>-107780000</v>
      </c>
      <c r="R78" s="5">
        <v>1.34E-2</v>
      </c>
      <c r="S78" s="4">
        <v>11300</v>
      </c>
    </row>
    <row r="79" spans="1:21" x14ac:dyDescent="0.2">
      <c r="A79" s="16" t="s">
        <v>159</v>
      </c>
      <c r="B79" s="4">
        <v>0</v>
      </c>
      <c r="C79" s="4">
        <v>1600</v>
      </c>
      <c r="D79" s="4">
        <v>-1600</v>
      </c>
      <c r="E79" s="4">
        <v>-66020000</v>
      </c>
      <c r="F79" s="4">
        <f t="shared" si="0"/>
        <v>-66020000</v>
      </c>
      <c r="R79" s="5">
        <v>6.0999999999999995E-3</v>
      </c>
      <c r="S79" s="4">
        <v>6675</v>
      </c>
    </row>
    <row r="80" spans="1:21" x14ac:dyDescent="0.2">
      <c r="A80" s="16" t="s">
        <v>158</v>
      </c>
      <c r="B80" s="4">
        <v>0</v>
      </c>
      <c r="C80" s="4">
        <v>0</v>
      </c>
      <c r="D80" s="4">
        <v>0</v>
      </c>
      <c r="E80" s="4">
        <v>0</v>
      </c>
      <c r="F80" s="4">
        <f>E80+F81</f>
        <v>0</v>
      </c>
      <c r="R80" s="5">
        <v>-1.67E-2</v>
      </c>
      <c r="S80" s="4">
        <v>35000</v>
      </c>
    </row>
    <row r="81" spans="1:22" x14ac:dyDescent="0.2">
      <c r="A81" s="16" t="s">
        <v>157</v>
      </c>
      <c r="B81" s="4">
        <v>0</v>
      </c>
      <c r="C81" s="4">
        <v>0</v>
      </c>
      <c r="D81" s="4">
        <v>0</v>
      </c>
      <c r="E81" s="4">
        <v>0</v>
      </c>
      <c r="F81" s="4">
        <f>E81</f>
        <v>0</v>
      </c>
      <c r="R81" s="5">
        <v>-2.3E-3</v>
      </c>
      <c r="S81" s="4">
        <v>4657</v>
      </c>
    </row>
    <row r="82" spans="1:22" x14ac:dyDescent="0.2">
      <c r="A82" s="2"/>
      <c r="B82" s="4"/>
      <c r="C82" s="4"/>
      <c r="D82" s="4"/>
      <c r="E82" s="4"/>
      <c r="F82" s="4">
        <f>E82</f>
        <v>0</v>
      </c>
      <c r="G82" s="4"/>
      <c r="H82" s="4"/>
      <c r="I82" s="4"/>
      <c r="J82" s="4"/>
      <c r="K82" s="4"/>
      <c r="L82" s="4"/>
      <c r="M82" s="4"/>
      <c r="N82" s="4"/>
      <c r="O82" s="4"/>
      <c r="P82" s="4"/>
      <c r="Q82" s="4"/>
      <c r="R82" s="4"/>
      <c r="S82" s="4"/>
      <c r="T82" s="5"/>
      <c r="U82" s="5"/>
      <c r="V82" s="5"/>
    </row>
    <row r="83" spans="1:22" x14ac:dyDescent="0.2">
      <c r="A83" s="2"/>
      <c r="B83" s="4"/>
      <c r="C83" s="4"/>
      <c r="D83" s="4"/>
      <c r="E83" s="4"/>
      <c r="F83" s="4"/>
      <c r="G83" s="4"/>
      <c r="H83" s="4"/>
      <c r="I83" s="4"/>
      <c r="J83" s="4"/>
      <c r="K83" s="4"/>
      <c r="L83" s="4"/>
      <c r="M83" s="4"/>
      <c r="N83" s="4"/>
      <c r="O83" s="4"/>
      <c r="P83" s="4"/>
      <c r="Q83" s="4"/>
      <c r="R83" s="4"/>
      <c r="S83" s="4"/>
      <c r="T83" s="5"/>
      <c r="U83" s="5"/>
      <c r="V83" s="5"/>
    </row>
    <row r="84" spans="1:22" x14ac:dyDescent="0.2">
      <c r="A84" s="2"/>
      <c r="B84" s="4"/>
      <c r="C84" s="4"/>
      <c r="D84" s="4"/>
      <c r="E84" s="4"/>
      <c r="F84" s="4"/>
      <c r="G84" s="4"/>
      <c r="H84" s="4"/>
      <c r="I84" s="4"/>
      <c r="J84" s="4"/>
      <c r="K84" s="4"/>
      <c r="L84" s="4"/>
      <c r="M84" s="4"/>
      <c r="N84" s="4"/>
      <c r="O84" s="4"/>
      <c r="P84" s="4"/>
      <c r="Q84" s="4"/>
      <c r="R84" s="4"/>
      <c r="S84" s="4"/>
      <c r="T84" s="5"/>
      <c r="U84" s="5"/>
      <c r="V84" s="5"/>
    </row>
    <row r="85" spans="1:22" x14ac:dyDescent="0.2">
      <c r="A85" s="2"/>
      <c r="B85" s="4"/>
      <c r="C85" s="4"/>
      <c r="D85" s="4"/>
      <c r="E85" s="4"/>
      <c r="F85" s="4"/>
      <c r="G85" s="4"/>
      <c r="H85" s="4"/>
      <c r="I85" s="4"/>
      <c r="J85" s="4"/>
      <c r="K85" s="4"/>
      <c r="L85" s="4"/>
      <c r="M85" s="4"/>
      <c r="N85" s="4"/>
      <c r="O85" s="4"/>
      <c r="P85" s="4"/>
      <c r="Q85" s="4"/>
      <c r="R85" s="4"/>
      <c r="S85" s="4"/>
      <c r="T85" s="5"/>
      <c r="U85" s="5"/>
      <c r="V85" s="5"/>
    </row>
    <row r="86" spans="1:22" x14ac:dyDescent="0.2">
      <c r="A86" s="2"/>
      <c r="B86" s="4"/>
      <c r="C86" s="4"/>
      <c r="D86" s="4"/>
      <c r="E86" s="4"/>
      <c r="F86" s="4"/>
      <c r="G86" s="4"/>
      <c r="H86" s="4"/>
      <c r="I86" s="4"/>
      <c r="J86" s="4"/>
      <c r="K86" s="4"/>
      <c r="L86" s="4"/>
      <c r="M86" s="4"/>
      <c r="N86" s="4"/>
      <c r="O86" s="4"/>
      <c r="P86" s="4"/>
      <c r="Q86" s="4"/>
      <c r="R86" s="4"/>
      <c r="S86" s="4"/>
      <c r="T86" s="5"/>
      <c r="U86" s="5"/>
      <c r="V86" s="5"/>
    </row>
    <row r="87" spans="1:22" x14ac:dyDescent="0.2">
      <c r="A87" s="2"/>
      <c r="B87" s="4"/>
      <c r="C87" s="4"/>
      <c r="D87" s="4"/>
      <c r="E87" s="4"/>
      <c r="F87" s="4"/>
      <c r="G87" s="4"/>
      <c r="H87" s="4"/>
      <c r="I87" s="4"/>
      <c r="J87" s="4"/>
      <c r="K87" s="4"/>
      <c r="L87" s="4"/>
      <c r="M87" s="4"/>
      <c r="N87" s="4"/>
      <c r="O87" s="4"/>
      <c r="P87" s="4"/>
      <c r="Q87" s="4"/>
      <c r="R87" s="4"/>
      <c r="S87" s="4"/>
      <c r="T87" s="5"/>
      <c r="U87" s="5"/>
      <c r="V87" s="5"/>
    </row>
    <row r="88" spans="1:22" x14ac:dyDescent="0.2">
      <c r="A88" s="2"/>
      <c r="B88" s="4"/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5"/>
      <c r="U88" s="5"/>
      <c r="V88" s="5"/>
    </row>
    <row r="89" spans="1:22" x14ac:dyDescent="0.2">
      <c r="A89" s="2"/>
      <c r="B89" s="4"/>
      <c r="C89" s="4"/>
      <c r="D89" s="4"/>
      <c r="E89" s="4"/>
      <c r="F89" s="4"/>
      <c r="G89" s="4"/>
      <c r="H89" s="4"/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  <c r="T89" s="5"/>
      <c r="U89" s="5"/>
      <c r="V89" s="5"/>
    </row>
    <row r="90" spans="1:22" x14ac:dyDescent="0.2">
      <c r="A90" s="2"/>
      <c r="B90" s="4"/>
      <c r="C90" s="4"/>
      <c r="D90" s="4"/>
      <c r="E90" s="4"/>
      <c r="F90" s="4"/>
      <c r="G90" s="4"/>
      <c r="H90" s="4"/>
      <c r="I90" s="4"/>
      <c r="J90" s="4"/>
      <c r="K90" s="4"/>
      <c r="L90" s="4"/>
      <c r="M90" s="4"/>
      <c r="N90" s="4"/>
      <c r="O90" s="4"/>
      <c r="P90" s="4"/>
      <c r="Q90" s="4"/>
      <c r="R90" s="4"/>
      <c r="S90" s="4"/>
      <c r="T90" s="5"/>
      <c r="U90" s="5"/>
      <c r="V90" s="5"/>
    </row>
    <row r="91" spans="1:22" x14ac:dyDescent="0.2">
      <c r="A91" s="2"/>
      <c r="B91" s="4"/>
      <c r="C91" s="4"/>
      <c r="D91" s="4"/>
      <c r="E91" s="4"/>
      <c r="F91" s="4"/>
      <c r="G91" s="4"/>
      <c r="H91" s="4"/>
      <c r="I91" s="4"/>
      <c r="J91" s="4"/>
      <c r="K91" s="4"/>
      <c r="L91" s="4"/>
      <c r="M91" s="4"/>
      <c r="N91" s="4"/>
      <c r="O91" s="4"/>
      <c r="P91" s="4"/>
      <c r="Q91" s="4"/>
      <c r="R91" s="4"/>
      <c r="S91" s="4"/>
      <c r="T91" s="5"/>
      <c r="U91" s="5"/>
      <c r="V91" s="5"/>
    </row>
    <row r="92" spans="1:22" x14ac:dyDescent="0.2">
      <c r="A92" s="6"/>
      <c r="B92" s="4"/>
      <c r="C92" s="4"/>
      <c r="D92" s="4"/>
      <c r="E92" s="4"/>
      <c r="F92" s="4"/>
      <c r="G92" s="4"/>
      <c r="H92" s="4"/>
      <c r="I92" s="4"/>
      <c r="J92" s="4"/>
      <c r="K92" s="4"/>
      <c r="L92" s="4"/>
      <c r="M92" s="4"/>
      <c r="N92" s="4"/>
      <c r="O92" s="4"/>
      <c r="P92" s="4"/>
      <c r="Q92" s="4"/>
      <c r="R92" s="4"/>
      <c r="S92" s="4"/>
      <c r="T92" s="5"/>
      <c r="U92" s="5"/>
      <c r="V92" s="5"/>
    </row>
    <row r="93" spans="1:22" x14ac:dyDescent="0.2">
      <c r="A93" s="6"/>
      <c r="B93" s="4"/>
      <c r="C93" s="4"/>
      <c r="D93" s="4"/>
      <c r="E93" s="4"/>
      <c r="F93" s="4"/>
      <c r="G93" s="4"/>
      <c r="H93" s="4"/>
      <c r="I93" s="4"/>
      <c r="J93" s="4"/>
      <c r="K93" s="4"/>
      <c r="L93" s="4"/>
      <c r="M93" s="4"/>
      <c r="N93" s="4"/>
      <c r="O93" s="4"/>
      <c r="P93" s="4"/>
      <c r="Q93" s="4"/>
      <c r="R93" s="4"/>
      <c r="S93" s="4"/>
      <c r="T93" s="5"/>
      <c r="U93" s="5"/>
      <c r="V93" s="5"/>
    </row>
    <row r="94" spans="1:22" x14ac:dyDescent="0.2">
      <c r="A94" s="6"/>
      <c r="B94" s="4"/>
      <c r="C94" s="4"/>
      <c r="D94" s="4"/>
      <c r="E94" s="4"/>
      <c r="F94" s="4"/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5"/>
      <c r="U94" s="5"/>
      <c r="V94" s="5"/>
    </row>
    <row r="95" spans="1:22" x14ac:dyDescent="0.2">
      <c r="A95" s="6"/>
      <c r="B95" s="4"/>
      <c r="C95" s="4"/>
      <c r="D95" s="4"/>
      <c r="E95" s="4"/>
      <c r="F95" s="4"/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5"/>
      <c r="U95" s="5"/>
      <c r="V95" s="5"/>
    </row>
    <row r="96" spans="1:22" x14ac:dyDescent="0.2">
      <c r="A96" s="6"/>
      <c r="B96" s="4"/>
      <c r="C96" s="4"/>
      <c r="D96" s="4"/>
      <c r="E96" s="4"/>
      <c r="F96" s="4"/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5"/>
      <c r="U96" s="5"/>
      <c r="V96" s="5"/>
    </row>
    <row r="97" spans="1:22" x14ac:dyDescent="0.2">
      <c r="A97" s="6"/>
      <c r="B97" s="4"/>
      <c r="C97" s="4"/>
      <c r="D97" s="4"/>
      <c r="E97" s="4"/>
      <c r="F97" s="4"/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5"/>
      <c r="U97" s="5"/>
      <c r="V97" s="5"/>
    </row>
    <row r="98" spans="1:22" x14ac:dyDescent="0.2">
      <c r="A98" s="6"/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5"/>
      <c r="U98" s="5"/>
      <c r="V98" s="5"/>
    </row>
    <row r="99" spans="1:22" x14ac:dyDescent="0.2">
      <c r="A99" s="6"/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5"/>
      <c r="U99" s="5"/>
      <c r="V99" s="5"/>
    </row>
    <row r="100" spans="1:22" x14ac:dyDescent="0.2">
      <c r="A100" s="6"/>
      <c r="B100" s="4"/>
      <c r="C100" s="4"/>
      <c r="D100" s="4"/>
      <c r="E100" s="4"/>
      <c r="F100" s="4"/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5"/>
      <c r="U100" s="5"/>
      <c r="V100" s="5"/>
    </row>
    <row r="101" spans="1:22" x14ac:dyDescent="0.2">
      <c r="A101" s="6"/>
      <c r="B101" s="4"/>
      <c r="C101" s="4"/>
      <c r="D101" s="4"/>
      <c r="E101" s="4"/>
      <c r="F101" s="4"/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5"/>
      <c r="U101" s="5"/>
      <c r="V101" s="5"/>
    </row>
    <row r="102" spans="1:22" x14ac:dyDescent="0.2">
      <c r="A102" s="2"/>
      <c r="B102" s="4"/>
      <c r="C102" s="4"/>
      <c r="D102" s="4"/>
      <c r="E102" s="4"/>
      <c r="F102" s="4"/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5"/>
      <c r="U102" s="5"/>
      <c r="V102" s="5"/>
    </row>
    <row r="103" spans="1:22" x14ac:dyDescent="0.2">
      <c r="A103" s="2"/>
      <c r="B103" s="4"/>
      <c r="C103" s="4"/>
      <c r="D103" s="4"/>
      <c r="E103" s="4"/>
      <c r="F103" s="4"/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5"/>
      <c r="U103" s="5"/>
      <c r="V103" s="5"/>
    </row>
    <row r="104" spans="1:22" x14ac:dyDescent="0.2">
      <c r="A104" s="6"/>
      <c r="B104" s="4"/>
      <c r="C104" s="4"/>
      <c r="D104" s="4"/>
      <c r="E104" s="4"/>
      <c r="F104" s="4"/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5"/>
      <c r="U104" s="5"/>
      <c r="V104" s="5"/>
    </row>
    <row r="105" spans="1:22" x14ac:dyDescent="0.2">
      <c r="A105" s="6"/>
      <c r="B105" s="4"/>
      <c r="C105" s="4"/>
      <c r="D105" s="4"/>
      <c r="E105" s="4"/>
      <c r="F105" s="4"/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5"/>
      <c r="U105" s="5"/>
      <c r="V105" s="5"/>
    </row>
    <row r="106" spans="1:22" x14ac:dyDescent="0.2">
      <c r="A106" s="6"/>
      <c r="B106" s="4"/>
      <c r="C106" s="4"/>
      <c r="D106" s="4"/>
      <c r="E106" s="4"/>
      <c r="F106" s="4"/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5"/>
      <c r="U106" s="5"/>
      <c r="V106" s="5"/>
    </row>
    <row r="107" spans="1:22" x14ac:dyDescent="0.2">
      <c r="A107" s="6"/>
      <c r="B107" s="4"/>
      <c r="C107" s="4"/>
      <c r="D107" s="4"/>
      <c r="E107" s="4"/>
      <c r="F107" s="4"/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5"/>
      <c r="U107" s="5"/>
      <c r="V107" s="5"/>
    </row>
    <row r="108" spans="1:22" x14ac:dyDescent="0.2">
      <c r="A108" s="6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5"/>
      <c r="U108" s="5"/>
      <c r="V108" s="5"/>
    </row>
    <row r="109" spans="1:22" x14ac:dyDescent="0.2">
      <c r="A109" s="6"/>
      <c r="B109" s="4"/>
      <c r="C109" s="4"/>
      <c r="D109" s="4"/>
      <c r="E109" s="4"/>
      <c r="F109" s="4"/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5"/>
      <c r="U109" s="5"/>
      <c r="V109" s="5"/>
    </row>
    <row r="110" spans="1:22" x14ac:dyDescent="0.2">
      <c r="A110" s="6"/>
      <c r="B110" s="4"/>
      <c r="C110" s="4"/>
      <c r="D110" s="4"/>
      <c r="E110" s="4"/>
      <c r="F110" s="4"/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5"/>
      <c r="U110" s="5"/>
      <c r="V110" s="5"/>
    </row>
    <row r="111" spans="1:22" x14ac:dyDescent="0.2">
      <c r="A111" s="6"/>
      <c r="B111" s="4"/>
      <c r="C111" s="4"/>
      <c r="D111" s="4"/>
      <c r="E111" s="4"/>
      <c r="F111" s="4"/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5"/>
      <c r="U111" s="5"/>
      <c r="V111" s="5"/>
    </row>
    <row r="112" spans="1:22" x14ac:dyDescent="0.2">
      <c r="A112" s="6"/>
      <c r="B112" s="4"/>
      <c r="C112" s="4"/>
      <c r="D112" s="4"/>
      <c r="E112" s="4"/>
      <c r="F112" s="4"/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5"/>
      <c r="U112" s="5"/>
      <c r="V112" s="5"/>
    </row>
    <row r="113" spans="1:22" x14ac:dyDescent="0.2">
      <c r="A113" s="6"/>
      <c r="B113" s="4"/>
      <c r="C113" s="4"/>
      <c r="D113" s="4"/>
      <c r="E113" s="4"/>
      <c r="F113" s="4"/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5"/>
      <c r="U113" s="5"/>
      <c r="V113" s="5"/>
    </row>
    <row r="114" spans="1:22" x14ac:dyDescent="0.2">
      <c r="A114" s="6"/>
      <c r="B114" s="4"/>
      <c r="C114" s="4"/>
      <c r="D114" s="4"/>
      <c r="E114" s="4"/>
      <c r="F114" s="4"/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5"/>
      <c r="U114" s="5"/>
      <c r="V114" s="5"/>
    </row>
    <row r="115" spans="1:22" x14ac:dyDescent="0.2">
      <c r="A115" s="6"/>
      <c r="B115" s="4"/>
      <c r="C115" s="4"/>
      <c r="D115" s="4"/>
      <c r="E115" s="4"/>
      <c r="F115" s="4"/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5"/>
      <c r="U115" s="5"/>
      <c r="V115" s="5"/>
    </row>
    <row r="116" spans="1:22" x14ac:dyDescent="0.2">
      <c r="A116" s="6"/>
      <c r="B116" s="4"/>
      <c r="C116" s="4"/>
      <c r="D116" s="4"/>
      <c r="E116" s="4"/>
      <c r="F116" s="4"/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5"/>
      <c r="U116" s="5"/>
      <c r="V116" s="5"/>
    </row>
    <row r="117" spans="1:22" x14ac:dyDescent="0.2">
      <c r="A117" s="2"/>
      <c r="B117" s="4"/>
      <c r="C117" s="4"/>
      <c r="D117" s="4"/>
      <c r="E117" s="4"/>
      <c r="F117" s="4"/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5"/>
      <c r="U117" s="5"/>
      <c r="V117" s="5"/>
    </row>
    <row r="118" spans="1:22" x14ac:dyDescent="0.2">
      <c r="A118" s="2"/>
      <c r="B118" s="4"/>
      <c r="C118" s="4"/>
      <c r="D118" s="4"/>
      <c r="E118" s="4"/>
      <c r="F118" s="4"/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5"/>
      <c r="U118" s="5"/>
      <c r="V118" s="5"/>
    </row>
    <row r="119" spans="1:22" x14ac:dyDescent="0.2">
      <c r="A119" s="2"/>
      <c r="B119" s="4"/>
      <c r="C119" s="4"/>
      <c r="D119" s="4"/>
      <c r="E119" s="4"/>
      <c r="F119" s="4"/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5"/>
      <c r="U119" s="5"/>
      <c r="V119" s="5"/>
    </row>
    <row r="120" spans="1:22" x14ac:dyDescent="0.2">
      <c r="A120" s="2"/>
      <c r="B120" s="4"/>
      <c r="C120" s="4"/>
      <c r="D120" s="4"/>
      <c r="E120" s="4"/>
      <c r="F120" s="4"/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5"/>
      <c r="U120" s="5"/>
      <c r="V120" s="5"/>
    </row>
    <row r="121" spans="1:22" x14ac:dyDescent="0.2">
      <c r="A121" s="2"/>
      <c r="B121" s="4"/>
      <c r="C121" s="4"/>
      <c r="D121" s="4"/>
      <c r="E121" s="4"/>
      <c r="F121" s="4"/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5"/>
      <c r="U121" s="5"/>
      <c r="V121" s="5"/>
    </row>
    <row r="122" spans="1:22" x14ac:dyDescent="0.2">
      <c r="A122" s="2"/>
      <c r="B122" s="4"/>
      <c r="C122" s="4"/>
      <c r="D122" s="4"/>
      <c r="E122" s="4"/>
      <c r="F122" s="4"/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5"/>
      <c r="U122" s="5"/>
      <c r="V122" s="5"/>
    </row>
    <row r="123" spans="1:22" x14ac:dyDescent="0.2">
      <c r="A123" s="2"/>
      <c r="B123" s="4"/>
      <c r="C123" s="4"/>
      <c r="D123" s="4"/>
      <c r="E123" s="4"/>
      <c r="F123" s="4"/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5"/>
      <c r="U123" s="5"/>
      <c r="V123" s="5"/>
    </row>
    <row r="124" spans="1:22" x14ac:dyDescent="0.2">
      <c r="A124" s="2"/>
      <c r="B124" s="4"/>
      <c r="C124" s="4"/>
      <c r="D124" s="4"/>
      <c r="E124" s="4"/>
      <c r="F124" s="4"/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5"/>
      <c r="U124" s="5"/>
      <c r="V124" s="5"/>
    </row>
    <row r="125" spans="1:22" x14ac:dyDescent="0.2">
      <c r="A125" s="2"/>
      <c r="B125" s="4"/>
      <c r="C125" s="4"/>
      <c r="D125" s="4"/>
      <c r="E125" s="4"/>
      <c r="F125" s="4"/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5"/>
      <c r="U125" s="5"/>
      <c r="V125" s="5"/>
    </row>
    <row r="126" spans="1:22" x14ac:dyDescent="0.2">
      <c r="A126" s="2"/>
      <c r="B126" s="4"/>
      <c r="C126" s="4"/>
      <c r="D126" s="4"/>
      <c r="E126" s="4"/>
      <c r="F126" s="4"/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5"/>
      <c r="U126" s="5"/>
      <c r="V126" s="5"/>
    </row>
    <row r="127" spans="1:22" x14ac:dyDescent="0.2">
      <c r="A127" s="2"/>
      <c r="B127" s="4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5"/>
      <c r="U127" s="5"/>
      <c r="V127" s="5"/>
    </row>
    <row r="128" spans="1:22" x14ac:dyDescent="0.2">
      <c r="A128" s="2"/>
      <c r="B128" s="4"/>
      <c r="C128" s="4"/>
      <c r="D128" s="4"/>
      <c r="E128" s="4"/>
      <c r="F128" s="4"/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5"/>
      <c r="U128" s="5"/>
      <c r="V128" s="5"/>
    </row>
    <row r="129" spans="1:22" x14ac:dyDescent="0.2">
      <c r="A129" s="2"/>
      <c r="B129" s="4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5"/>
      <c r="U129" s="5"/>
      <c r="V129" s="5"/>
    </row>
    <row r="130" spans="1:22" x14ac:dyDescent="0.2">
      <c r="A130" s="2"/>
      <c r="B130" s="4"/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5"/>
      <c r="U130" s="5"/>
      <c r="V130" s="5"/>
    </row>
    <row r="131" spans="1:22" x14ac:dyDescent="0.2">
      <c r="A131" s="2"/>
      <c r="B131" s="4"/>
      <c r="C131" s="4"/>
      <c r="D131" s="4"/>
      <c r="E131" s="4"/>
      <c r="F131" s="4"/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5"/>
      <c r="U131" s="5"/>
      <c r="V131" s="5"/>
    </row>
    <row r="132" spans="1:22" x14ac:dyDescent="0.2">
      <c r="A132" s="2"/>
      <c r="B132" s="4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5"/>
      <c r="U132" s="5"/>
      <c r="V132" s="5"/>
    </row>
    <row r="133" spans="1:22" x14ac:dyDescent="0.2">
      <c r="A133" s="2"/>
      <c r="B133" s="4"/>
      <c r="C133" s="4"/>
      <c r="D133" s="4"/>
      <c r="E133" s="4"/>
      <c r="F133" s="4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5"/>
    </row>
    <row r="134" spans="1:22" x14ac:dyDescent="0.2">
      <c r="A134" s="2"/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8"/>
    </row>
    <row r="135" spans="1:22" x14ac:dyDescent="0.2">
      <c r="A135" s="2"/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8"/>
    </row>
    <row r="136" spans="1:22" x14ac:dyDescent="0.2">
      <c r="A136" s="2"/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8"/>
    </row>
    <row r="137" spans="1:22" x14ac:dyDescent="0.2">
      <c r="A137" s="6"/>
      <c r="B137" s="4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5"/>
      <c r="U137" s="5"/>
      <c r="V137" s="8"/>
    </row>
    <row r="138" spans="1:22" x14ac:dyDescent="0.2">
      <c r="A138" s="6"/>
      <c r="B138" s="4"/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5"/>
      <c r="U138" s="5"/>
      <c r="V138" s="8"/>
    </row>
    <row r="139" spans="1:22" x14ac:dyDescent="0.2">
      <c r="A139" s="6"/>
      <c r="B139" s="4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5"/>
      <c r="U139" s="5"/>
      <c r="V139" s="8"/>
    </row>
    <row r="140" spans="1:22" x14ac:dyDescent="0.2">
      <c r="A140" s="6"/>
      <c r="B140" s="4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5"/>
      <c r="U140" s="5"/>
      <c r="V140" s="8"/>
    </row>
    <row r="141" spans="1:22" x14ac:dyDescent="0.2">
      <c r="A141" s="6"/>
      <c r="B141" s="4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5"/>
      <c r="U141" s="5"/>
      <c r="V141" s="8"/>
    </row>
    <row r="142" spans="1:22" x14ac:dyDescent="0.2">
      <c r="A142" s="2"/>
      <c r="B142" s="4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5"/>
      <c r="U142" s="5"/>
      <c r="V142" s="8"/>
    </row>
    <row r="143" spans="1:22" x14ac:dyDescent="0.2">
      <c r="A143" s="2"/>
      <c r="B143" s="4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5"/>
      <c r="U143" s="5"/>
      <c r="V143" s="8"/>
    </row>
    <row r="144" spans="1:22" x14ac:dyDescent="0.2">
      <c r="A144" s="2"/>
      <c r="B144" s="4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5"/>
      <c r="U144" s="5"/>
      <c r="V144" s="8"/>
    </row>
    <row r="145" spans="1:22" x14ac:dyDescent="0.2">
      <c r="A145" s="2"/>
      <c r="B145" s="4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5"/>
      <c r="U145" s="5"/>
      <c r="V145" s="8"/>
    </row>
    <row r="146" spans="1:22" x14ac:dyDescent="0.2">
      <c r="A146" s="2"/>
      <c r="B146" s="4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5"/>
      <c r="U146" s="5"/>
      <c r="V146" s="8"/>
    </row>
    <row r="172" spans="1:3" x14ac:dyDescent="0.2">
      <c r="A172" t="e" cm="1">
        <f t="array" aca="1" ref="A172" ca="1">INDIRECT("'" &amp; E1 &amp; "'!$A$2:$A$66")</f>
        <v>#REF!</v>
      </c>
      <c r="B172" t="e" cm="1">
        <f t="array" aca="1" ref="B172" ca="1">INDIRECT("'" &amp; E1 &amp; "'!$B$2:$B$66")</f>
        <v>#REF!</v>
      </c>
      <c r="C172" t="e" cm="1">
        <f t="array" aca="1" ref="C172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B24136-AE12-024D-98C8-90CEE65D66B2}">
  <sheetPr codeName="Sheet74"/>
  <dimension ref="A1:V172"/>
  <sheetViews>
    <sheetView workbookViewId="0">
      <pane ySplit="2" topLeftCell="A3" activePane="bottomLeft" state="frozen"/>
      <selection activeCell="N24" sqref="N24"/>
      <selection pane="bottomLeft" activeCell="N24" sqref="N24"/>
    </sheetView>
  </sheetViews>
  <sheetFormatPr baseColWidth="10" defaultRowHeight="16" x14ac:dyDescent="0.2"/>
  <cols>
    <col min="1" max="1" width="21.1640625" customWidth="1"/>
    <col min="2" max="2" width="14.1640625" customWidth="1"/>
    <col min="3" max="3" width="14.5" customWidth="1"/>
    <col min="4" max="4" width="14.33203125" customWidth="1"/>
    <col min="5" max="5" width="16.6640625" customWidth="1"/>
    <col min="6" max="6" width="21.5" customWidth="1"/>
    <col min="10" max="10" width="18.33203125" customWidth="1"/>
    <col min="11" max="11" width="16.6640625" customWidth="1"/>
    <col min="18" max="18" width="13" customWidth="1"/>
    <col min="19" max="19" width="16.5" customWidth="1"/>
  </cols>
  <sheetData>
    <row r="1" spans="1:22" x14ac:dyDescent="0.2">
      <c r="B1" s="72" t="s">
        <v>5</v>
      </c>
      <c r="C1" s="72"/>
      <c r="D1" s="72"/>
      <c r="E1" s="72"/>
      <c r="F1" s="72"/>
      <c r="G1" s="73" t="s">
        <v>6</v>
      </c>
      <c r="H1" s="73"/>
      <c r="I1" s="73"/>
      <c r="J1" s="73"/>
      <c r="K1" s="73"/>
      <c r="L1" s="74" t="s">
        <v>15</v>
      </c>
      <c r="M1" s="74"/>
      <c r="N1" s="74"/>
      <c r="O1" s="74"/>
      <c r="P1" s="74"/>
      <c r="Q1" s="74"/>
      <c r="R1" s="74"/>
      <c r="S1" s="74"/>
      <c r="T1" s="74"/>
      <c r="U1" s="74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235</v>
      </c>
      <c r="O2" s="1" t="s">
        <v>236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257</v>
      </c>
      <c r="U2" s="1" t="s">
        <v>258</v>
      </c>
      <c r="V2" s="1" t="s">
        <v>237</v>
      </c>
    </row>
    <row r="3" spans="1:22" x14ac:dyDescent="0.2">
      <c r="A3" s="16" t="s">
        <v>294</v>
      </c>
      <c r="B3" s="4">
        <v>9800</v>
      </c>
      <c r="C3" s="4">
        <v>23900</v>
      </c>
      <c r="D3" s="4">
        <v>-14100</v>
      </c>
      <c r="E3" s="4">
        <v>-350540000</v>
      </c>
      <c r="F3" s="4">
        <f t="shared" ref="F3:F79" si="0">E3+F4</f>
        <v>196130680000</v>
      </c>
      <c r="G3" s="4">
        <v>1580900</v>
      </c>
      <c r="H3" s="4">
        <v>300</v>
      </c>
      <c r="I3" s="4">
        <v>1580600</v>
      </c>
      <c r="J3" s="4">
        <v>39200185000</v>
      </c>
      <c r="K3" s="4">
        <f t="shared" ref="K3:K25" si="1">K4+J3</f>
        <v>66303300000</v>
      </c>
      <c r="L3" s="4">
        <v>1893</v>
      </c>
      <c r="M3" s="4">
        <v>1866</v>
      </c>
      <c r="N3" s="4">
        <v>175</v>
      </c>
      <c r="O3" s="4">
        <v>151</v>
      </c>
      <c r="P3" s="4">
        <v>3055900</v>
      </c>
      <c r="Q3" s="4">
        <v>2663300</v>
      </c>
      <c r="R3" s="5">
        <v>2.0999999999999999E-3</v>
      </c>
      <c r="S3" s="4">
        <v>5977000</v>
      </c>
      <c r="T3" s="4">
        <f t="shared" ref="T3:T70" si="2">AVERAGE(S4,S13)</f>
        <v>8177433</v>
      </c>
      <c r="U3" s="4">
        <f t="shared" ref="U3:U72" si="3">MIN(S4:S8)</f>
        <v>4440343</v>
      </c>
      <c r="V3" s="5">
        <v>1.9900000000000001E-2</v>
      </c>
    </row>
    <row r="4" spans="1:22" x14ac:dyDescent="0.2">
      <c r="A4" s="16" t="s">
        <v>293</v>
      </c>
      <c r="B4" s="4">
        <v>1515300</v>
      </c>
      <c r="C4" s="4">
        <v>43500</v>
      </c>
      <c r="D4" s="4">
        <v>1471800</v>
      </c>
      <c r="E4" s="4">
        <v>36286650000</v>
      </c>
      <c r="F4" s="4">
        <f t="shared" si="0"/>
        <v>196481220000</v>
      </c>
      <c r="G4" s="4">
        <v>1004600</v>
      </c>
      <c r="H4" s="4">
        <v>2100</v>
      </c>
      <c r="I4" s="4">
        <v>1002500</v>
      </c>
      <c r="J4" s="4">
        <v>24722590000</v>
      </c>
      <c r="K4" s="4">
        <f t="shared" si="1"/>
        <v>27103115000</v>
      </c>
      <c r="L4" s="4">
        <v>3014</v>
      </c>
      <c r="M4" s="4">
        <v>1805</v>
      </c>
      <c r="N4" s="4">
        <v>293</v>
      </c>
      <c r="O4" s="4">
        <v>194</v>
      </c>
      <c r="P4" s="4">
        <v>5132900</v>
      </c>
      <c r="Q4" s="4">
        <v>3231400</v>
      </c>
      <c r="R4" s="5">
        <v>1.8500000000000003E-2</v>
      </c>
      <c r="S4" s="4">
        <v>9047900</v>
      </c>
      <c r="T4" s="4">
        <f t="shared" si="2"/>
        <v>7368652.5</v>
      </c>
      <c r="U4" s="4">
        <f t="shared" si="3"/>
        <v>4440343</v>
      </c>
      <c r="V4" s="5">
        <v>1.8200000000000001E-2</v>
      </c>
    </row>
    <row r="5" spans="1:22" x14ac:dyDescent="0.2">
      <c r="A5" s="16" t="s">
        <v>292</v>
      </c>
      <c r="B5" s="4">
        <v>1000500</v>
      </c>
      <c r="C5" s="4">
        <v>6800</v>
      </c>
      <c r="D5" s="4">
        <v>993700</v>
      </c>
      <c r="E5" s="4">
        <v>24344830000</v>
      </c>
      <c r="F5" s="4">
        <f t="shared" si="0"/>
        <v>160194570000</v>
      </c>
      <c r="G5" s="4">
        <v>0</v>
      </c>
      <c r="H5" s="4">
        <v>0</v>
      </c>
      <c r="I5" s="4">
        <v>0</v>
      </c>
      <c r="J5" s="4">
        <v>-39200000</v>
      </c>
      <c r="K5" s="4">
        <f t="shared" si="1"/>
        <v>2380525000</v>
      </c>
      <c r="L5" s="4">
        <v>2057</v>
      </c>
      <c r="M5" s="4">
        <v>1373</v>
      </c>
      <c r="N5" s="4">
        <v>115</v>
      </c>
      <c r="O5" s="4">
        <v>173</v>
      </c>
      <c r="P5" s="4">
        <v>2833000</v>
      </c>
      <c r="Q5" s="4">
        <v>2480100</v>
      </c>
      <c r="R5" s="5">
        <v>-2E-3</v>
      </c>
      <c r="S5" s="4">
        <v>5474282</v>
      </c>
      <c r="T5" s="4">
        <f t="shared" si="2"/>
        <v>8345473</v>
      </c>
      <c r="U5" s="4">
        <f t="shared" si="3"/>
        <v>4440343</v>
      </c>
      <c r="V5" s="5">
        <v>1.2199999999999999E-2</v>
      </c>
    </row>
    <row r="6" spans="1:22" x14ac:dyDescent="0.2">
      <c r="A6" s="16" t="s">
        <v>291</v>
      </c>
      <c r="B6" s="4">
        <v>1004500</v>
      </c>
      <c r="C6" s="4">
        <v>300000</v>
      </c>
      <c r="D6" s="4">
        <v>704500</v>
      </c>
      <c r="E6" s="4">
        <v>17015850000</v>
      </c>
      <c r="F6" s="4">
        <f t="shared" si="0"/>
        <v>135849740000</v>
      </c>
      <c r="G6" s="4">
        <v>0</v>
      </c>
      <c r="H6" s="4">
        <v>0</v>
      </c>
      <c r="I6" s="4">
        <v>0</v>
      </c>
      <c r="J6" s="4">
        <v>48400000</v>
      </c>
      <c r="K6" s="4">
        <f t="shared" si="1"/>
        <v>2419725000</v>
      </c>
      <c r="L6" s="4">
        <v>1647</v>
      </c>
      <c r="M6" s="4">
        <v>1268</v>
      </c>
      <c r="N6" s="4">
        <v>139</v>
      </c>
      <c r="O6" s="4">
        <v>83</v>
      </c>
      <c r="P6" s="4">
        <v>2781600</v>
      </c>
      <c r="Q6" s="4">
        <v>1656600</v>
      </c>
      <c r="R6" s="5">
        <v>2.3099999999999999E-2</v>
      </c>
      <c r="S6" s="4">
        <v>4440343</v>
      </c>
      <c r="T6" s="4">
        <f t="shared" si="2"/>
        <v>5131099.5</v>
      </c>
      <c r="U6" s="4">
        <f t="shared" si="3"/>
        <v>4501814</v>
      </c>
      <c r="V6" s="5">
        <v>2.87E-2</v>
      </c>
    </row>
    <row r="7" spans="1:22" x14ac:dyDescent="0.2">
      <c r="A7" s="16" t="s">
        <v>288</v>
      </c>
      <c r="B7" s="4">
        <v>1000800</v>
      </c>
      <c r="C7" s="4">
        <v>0</v>
      </c>
      <c r="D7" s="4">
        <v>1000800</v>
      </c>
      <c r="E7" s="4">
        <v>24064160000</v>
      </c>
      <c r="F7" s="4">
        <f t="shared" si="0"/>
        <v>118833890000</v>
      </c>
      <c r="G7" s="4">
        <v>0</v>
      </c>
      <c r="H7" s="4">
        <v>0</v>
      </c>
      <c r="I7" s="4">
        <v>0</v>
      </c>
      <c r="J7" s="4">
        <v>96050000</v>
      </c>
      <c r="K7" s="4">
        <f t="shared" si="1"/>
        <v>2371325000</v>
      </c>
      <c r="L7" s="4">
        <v>1265</v>
      </c>
      <c r="M7" s="4">
        <v>1263</v>
      </c>
      <c r="N7" s="4">
        <v>155</v>
      </c>
      <c r="O7" s="4">
        <v>131</v>
      </c>
      <c r="P7" s="4">
        <v>2208200</v>
      </c>
      <c r="Q7" s="4">
        <v>2291500</v>
      </c>
      <c r="R7" s="5">
        <v>8.5000000000000006E-3</v>
      </c>
      <c r="S7" s="4">
        <v>4501814</v>
      </c>
      <c r="T7" s="4">
        <f t="shared" si="2"/>
        <v>8294087.5</v>
      </c>
      <c r="U7" s="4">
        <f t="shared" si="3"/>
        <v>5833694</v>
      </c>
      <c r="V7" s="5">
        <v>1.66E-2</v>
      </c>
    </row>
    <row r="8" spans="1:22" x14ac:dyDescent="0.2">
      <c r="A8" s="16" t="s">
        <v>287</v>
      </c>
      <c r="B8" s="4">
        <v>18400</v>
      </c>
      <c r="C8" s="4">
        <v>6200</v>
      </c>
      <c r="D8" s="4">
        <v>12200</v>
      </c>
      <c r="E8" s="4">
        <v>290630000</v>
      </c>
      <c r="F8" s="4">
        <f t="shared" si="0"/>
        <v>94769730000</v>
      </c>
      <c r="G8" s="4">
        <v>0</v>
      </c>
      <c r="H8" s="4">
        <v>0</v>
      </c>
      <c r="I8" s="4">
        <v>0</v>
      </c>
      <c r="J8" s="4">
        <v>-14520000</v>
      </c>
      <c r="K8" s="4">
        <f t="shared" si="1"/>
        <v>2275275000</v>
      </c>
      <c r="L8" s="4">
        <v>2741</v>
      </c>
      <c r="M8" s="4">
        <v>3307</v>
      </c>
      <c r="N8" s="4">
        <v>186</v>
      </c>
      <c r="O8" s="4">
        <v>399</v>
      </c>
      <c r="P8" s="4">
        <v>3667900</v>
      </c>
      <c r="Q8" s="4">
        <v>6060100</v>
      </c>
      <c r="R8" s="5">
        <v>-2.87E-2</v>
      </c>
      <c r="S8" s="4">
        <v>10251911</v>
      </c>
      <c r="T8" s="4">
        <f t="shared" si="2"/>
        <v>5231466</v>
      </c>
      <c r="U8" s="4">
        <f t="shared" si="3"/>
        <v>5833694</v>
      </c>
      <c r="V8" s="5">
        <v>2.7000000000000003E-2</v>
      </c>
    </row>
    <row r="9" spans="1:22" x14ac:dyDescent="0.2">
      <c r="A9" s="16" t="s">
        <v>286</v>
      </c>
      <c r="B9" s="4">
        <v>1100688</v>
      </c>
      <c r="C9" s="4">
        <v>388100</v>
      </c>
      <c r="D9" s="4">
        <v>712588</v>
      </c>
      <c r="E9" s="4">
        <v>17308140000</v>
      </c>
      <c r="F9" s="4">
        <f t="shared" si="0"/>
        <v>94479100000</v>
      </c>
      <c r="K9" s="4">
        <f t="shared" si="1"/>
        <v>2289795000</v>
      </c>
      <c r="L9" s="4">
        <v>1757</v>
      </c>
      <c r="M9" s="4">
        <v>1314</v>
      </c>
      <c r="N9" s="4">
        <v>211</v>
      </c>
      <c r="O9" s="4">
        <v>152</v>
      </c>
      <c r="P9" s="4">
        <v>3131400</v>
      </c>
      <c r="Q9" s="4">
        <v>2429300</v>
      </c>
      <c r="R9" s="5">
        <v>1.46E-2</v>
      </c>
      <c r="S9" s="4">
        <v>5833694</v>
      </c>
      <c r="T9" s="4">
        <f t="shared" si="2"/>
        <v>7198711</v>
      </c>
      <c r="U9" s="4">
        <f t="shared" si="3"/>
        <v>5964700</v>
      </c>
      <c r="V9" s="5">
        <v>1.44E-2</v>
      </c>
    </row>
    <row r="10" spans="1:22" x14ac:dyDescent="0.2">
      <c r="A10" s="16" t="s">
        <v>281</v>
      </c>
      <c r="B10" s="4">
        <v>5600</v>
      </c>
      <c r="C10" s="4">
        <v>350200</v>
      </c>
      <c r="D10" s="4">
        <v>-344600</v>
      </c>
      <c r="E10" s="4">
        <v>-8434170000</v>
      </c>
      <c r="F10" s="4">
        <f t="shared" si="0"/>
        <v>77170960000</v>
      </c>
      <c r="K10" s="4">
        <f t="shared" si="1"/>
        <v>2289795000</v>
      </c>
      <c r="L10" s="4">
        <v>1613</v>
      </c>
      <c r="M10" s="4">
        <v>4134</v>
      </c>
      <c r="N10" s="4">
        <v>132</v>
      </c>
      <c r="O10" s="4">
        <v>382</v>
      </c>
      <c r="P10" s="4">
        <v>2348700</v>
      </c>
      <c r="Q10" s="4">
        <v>6360200</v>
      </c>
      <c r="R10" s="5">
        <v>-2.63E-2</v>
      </c>
      <c r="S10" s="4">
        <v>9468614</v>
      </c>
      <c r="T10" s="4">
        <f t="shared" si="2"/>
        <v>7080104.5</v>
      </c>
      <c r="U10" s="4">
        <f t="shared" si="3"/>
        <v>5964700</v>
      </c>
      <c r="V10" s="5">
        <v>3.8399999999999997E-2</v>
      </c>
    </row>
    <row r="11" spans="1:22" x14ac:dyDescent="0.2">
      <c r="A11" s="16" t="s">
        <v>273</v>
      </c>
      <c r="B11" s="4">
        <v>8200</v>
      </c>
      <c r="C11" s="4">
        <v>900000</v>
      </c>
      <c r="D11" s="4">
        <v>-891800</v>
      </c>
      <c r="E11" s="4">
        <v>-22044020000</v>
      </c>
      <c r="F11" s="4">
        <f t="shared" si="0"/>
        <v>85605130000</v>
      </c>
      <c r="K11" s="4">
        <f t="shared" si="1"/>
        <v>2289795000</v>
      </c>
      <c r="L11" s="4">
        <v>1303</v>
      </c>
      <c r="M11" s="4">
        <v>2441</v>
      </c>
      <c r="N11" s="4">
        <v>120</v>
      </c>
      <c r="O11" s="4">
        <v>209</v>
      </c>
      <c r="P11" s="4">
        <v>1992400</v>
      </c>
      <c r="Q11" s="4">
        <v>3970500</v>
      </c>
      <c r="R11" s="5">
        <v>-1.2E-2</v>
      </c>
      <c r="S11" s="4">
        <v>5964700</v>
      </c>
      <c r="T11" s="4">
        <f t="shared" si="2"/>
        <v>6722246.5</v>
      </c>
      <c r="U11" s="4">
        <f t="shared" si="3"/>
        <v>5760385</v>
      </c>
      <c r="V11" s="5">
        <v>2.4E-2</v>
      </c>
    </row>
    <row r="12" spans="1:22" x14ac:dyDescent="0.2">
      <c r="A12" s="16" t="s">
        <v>272</v>
      </c>
      <c r="B12" s="4">
        <v>23400</v>
      </c>
      <c r="C12" s="4">
        <v>207021</v>
      </c>
      <c r="D12" s="4">
        <v>-183621</v>
      </c>
      <c r="E12" s="4">
        <v>-4575340000</v>
      </c>
      <c r="F12" s="4">
        <f t="shared" si="0"/>
        <v>107649150000</v>
      </c>
      <c r="K12" s="4">
        <f t="shared" si="1"/>
        <v>2289795000</v>
      </c>
      <c r="L12" s="4">
        <v>1841</v>
      </c>
      <c r="M12" s="4">
        <v>2505</v>
      </c>
      <c r="N12" s="4">
        <v>246</v>
      </c>
      <c r="O12" s="4">
        <v>285</v>
      </c>
      <c r="P12" s="4">
        <v>3433100</v>
      </c>
      <c r="Q12" s="4">
        <v>4781100</v>
      </c>
      <c r="R12" s="5">
        <v>6.0999999999999995E-3</v>
      </c>
      <c r="S12" s="4">
        <v>8580393</v>
      </c>
      <c r="T12" s="4">
        <f t="shared" si="2"/>
        <v>5679072</v>
      </c>
      <c r="U12" s="4">
        <f t="shared" si="3"/>
        <v>5760385</v>
      </c>
      <c r="V12" s="5">
        <v>1.5900000000000001E-2</v>
      </c>
    </row>
    <row r="13" spans="1:22" x14ac:dyDescent="0.2">
      <c r="A13" s="16" t="s">
        <v>248</v>
      </c>
      <c r="B13" s="4">
        <v>600</v>
      </c>
      <c r="C13" s="4">
        <v>700</v>
      </c>
      <c r="D13" s="4">
        <v>-100</v>
      </c>
      <c r="E13" s="4">
        <v>-2510000</v>
      </c>
      <c r="F13" s="4">
        <f t="shared" si="0"/>
        <v>112224490000</v>
      </c>
      <c r="K13" s="4">
        <f t="shared" si="1"/>
        <v>2289795000</v>
      </c>
      <c r="L13" s="4">
        <v>1874</v>
      </c>
      <c r="M13" s="4">
        <v>2131</v>
      </c>
      <c r="N13" s="4">
        <v>236</v>
      </c>
      <c r="O13" s="4">
        <v>180</v>
      </c>
      <c r="P13" s="4">
        <v>3306200</v>
      </c>
      <c r="Q13" s="4">
        <v>3440200</v>
      </c>
      <c r="R13" s="5">
        <v>2.0999999999999999E-3</v>
      </c>
      <c r="S13" s="4">
        <v>7306966</v>
      </c>
      <c r="T13" s="4">
        <f t="shared" si="2"/>
        <v>6394330.5</v>
      </c>
      <c r="U13" s="4">
        <f t="shared" si="3"/>
        <v>4629238</v>
      </c>
      <c r="V13" s="5">
        <v>1.8000000000000002E-2</v>
      </c>
    </row>
    <row r="14" spans="1:22" x14ac:dyDescent="0.2">
      <c r="A14" s="16" t="s">
        <v>240</v>
      </c>
      <c r="B14" s="4">
        <v>7500</v>
      </c>
      <c r="C14" s="4">
        <v>95700</v>
      </c>
      <c r="D14" s="4">
        <v>-88200</v>
      </c>
      <c r="E14" s="4">
        <v>-2206830000</v>
      </c>
      <c r="F14" s="4">
        <f t="shared" si="0"/>
        <v>112227000000</v>
      </c>
      <c r="K14" s="4">
        <f t="shared" si="1"/>
        <v>2289795000</v>
      </c>
      <c r="L14" s="4">
        <v>3107</v>
      </c>
      <c r="M14" s="4">
        <v>2845</v>
      </c>
      <c r="N14" s="4">
        <v>226</v>
      </c>
      <c r="O14" s="4">
        <v>287</v>
      </c>
      <c r="P14" s="4">
        <v>4246900</v>
      </c>
      <c r="Q14" s="4">
        <v>4593300</v>
      </c>
      <c r="R14" s="5">
        <v>-1.3899999999999999E-2</v>
      </c>
      <c r="S14" s="4">
        <v>9263023</v>
      </c>
      <c r="T14" s="4">
        <f t="shared" si="2"/>
        <v>8089030</v>
      </c>
      <c r="U14" s="4">
        <f t="shared" si="3"/>
        <v>4629238</v>
      </c>
      <c r="V14" s="5">
        <v>2.1899999999999999E-2</v>
      </c>
    </row>
    <row r="15" spans="1:22" x14ac:dyDescent="0.2">
      <c r="A15" s="16" t="s">
        <v>239</v>
      </c>
      <c r="B15" s="4">
        <v>500000</v>
      </c>
      <c r="C15" s="4">
        <v>64600</v>
      </c>
      <c r="D15" s="4">
        <v>435400</v>
      </c>
      <c r="E15" s="4">
        <v>10978930000</v>
      </c>
      <c r="F15" s="4">
        <f t="shared" si="0"/>
        <v>114433830000</v>
      </c>
      <c r="K15" s="4">
        <f t="shared" si="1"/>
        <v>2289795000</v>
      </c>
      <c r="L15" s="4">
        <v>4061</v>
      </c>
      <c r="M15" s="4">
        <v>2609</v>
      </c>
      <c r="N15" s="4">
        <v>498</v>
      </c>
      <c r="O15" s="4">
        <v>304</v>
      </c>
      <c r="P15" s="4">
        <v>7652100</v>
      </c>
      <c r="Q15" s="4">
        <v>4587400</v>
      </c>
      <c r="R15" s="5">
        <v>2.87E-2</v>
      </c>
      <c r="S15" s="4">
        <v>12250603</v>
      </c>
      <c r="T15" s="4">
        <f t="shared" si="2"/>
        <v>5204176</v>
      </c>
      <c r="U15" s="4">
        <f t="shared" si="3"/>
        <v>4629238</v>
      </c>
      <c r="V15" s="5">
        <v>4.7199999999999999E-2</v>
      </c>
    </row>
    <row r="16" spans="1:22" x14ac:dyDescent="0.2">
      <c r="A16" s="16" t="s">
        <v>238</v>
      </c>
      <c r="B16" s="4">
        <v>3600</v>
      </c>
      <c r="C16" s="4">
        <v>0</v>
      </c>
      <c r="D16" s="4">
        <v>3600</v>
      </c>
      <c r="E16" s="4">
        <v>88200000</v>
      </c>
      <c r="F16" s="4">
        <f t="shared" si="0"/>
        <v>103454900000</v>
      </c>
      <c r="K16" s="4">
        <f t="shared" si="1"/>
        <v>2289795000</v>
      </c>
      <c r="L16" s="4">
        <v>983</v>
      </c>
      <c r="M16" s="4">
        <v>2112</v>
      </c>
      <c r="N16" s="4">
        <v>104</v>
      </c>
      <c r="O16" s="4">
        <v>202</v>
      </c>
      <c r="P16" s="4">
        <v>1713300</v>
      </c>
      <c r="Q16" s="4">
        <v>3681400</v>
      </c>
      <c r="R16" s="5">
        <v>-1.21E-2</v>
      </c>
      <c r="S16" s="4">
        <v>5760385</v>
      </c>
      <c r="T16" s="4">
        <f t="shared" si="2"/>
        <v>5742990</v>
      </c>
      <c r="U16" s="4">
        <f t="shared" si="3"/>
        <v>4629238</v>
      </c>
      <c r="V16" s="5">
        <v>2.6000000000000002E-2</v>
      </c>
    </row>
    <row r="17" spans="1:21" x14ac:dyDescent="0.2">
      <c r="A17" s="16" t="s">
        <v>234</v>
      </c>
      <c r="B17" s="4">
        <v>750600</v>
      </c>
      <c r="C17" s="4">
        <v>99</v>
      </c>
      <c r="D17" s="4">
        <v>750501</v>
      </c>
      <c r="E17" s="4">
        <v>18537350000</v>
      </c>
      <c r="F17" s="4">
        <f t="shared" si="0"/>
        <v>103366700000</v>
      </c>
      <c r="K17" s="4">
        <f t="shared" si="1"/>
        <v>2289795000</v>
      </c>
      <c r="L17" s="4">
        <v>1290</v>
      </c>
      <c r="M17" s="4">
        <v>1800</v>
      </c>
      <c r="N17" s="4">
        <v>144</v>
      </c>
      <c r="O17" s="4">
        <v>175</v>
      </c>
      <c r="P17" s="4">
        <v>198000</v>
      </c>
      <c r="Q17" s="4">
        <v>330200</v>
      </c>
      <c r="R17" s="5">
        <v>8.199999999999999E-3</v>
      </c>
      <c r="S17" s="4">
        <v>6336264</v>
      </c>
      <c r="T17" s="4">
        <f t="shared" si="2"/>
        <v>7551552</v>
      </c>
      <c r="U17" s="4">
        <f t="shared" si="3"/>
        <v>4051178</v>
      </c>
    </row>
    <row r="18" spans="1:21" x14ac:dyDescent="0.2">
      <c r="A18" s="16" t="s">
        <v>233</v>
      </c>
      <c r="B18" s="4">
        <v>573200</v>
      </c>
      <c r="C18" s="4">
        <v>25000</v>
      </c>
      <c r="D18" s="4">
        <v>548200</v>
      </c>
      <c r="E18" s="4">
        <v>13437260000</v>
      </c>
      <c r="F18" s="4">
        <f t="shared" si="0"/>
        <v>84829350000</v>
      </c>
      <c r="K18" s="4">
        <f t="shared" si="1"/>
        <v>2289795000</v>
      </c>
      <c r="L18" s="4"/>
      <c r="M18" s="4"/>
      <c r="N18" s="4"/>
      <c r="O18" s="4"/>
      <c r="P18" s="4">
        <v>1859000</v>
      </c>
      <c r="Q18" s="4">
        <v>2210200</v>
      </c>
      <c r="R18" s="5">
        <v>2.0999999999999999E-3</v>
      </c>
      <c r="S18" s="4">
        <v>4629238</v>
      </c>
      <c r="T18" s="4">
        <f t="shared" si="2"/>
        <v>6689579.5</v>
      </c>
      <c r="U18" s="4">
        <f t="shared" si="3"/>
        <v>3525638</v>
      </c>
    </row>
    <row r="19" spans="1:21" x14ac:dyDescent="0.2">
      <c r="A19" s="16" t="s">
        <v>232</v>
      </c>
      <c r="B19" s="4">
        <v>25000</v>
      </c>
      <c r="C19" s="4">
        <v>70939</v>
      </c>
      <c r="D19" s="4">
        <v>-45939</v>
      </c>
      <c r="E19" s="4">
        <v>-1132010000</v>
      </c>
      <c r="F19" s="4">
        <f t="shared" si="0"/>
        <v>71392090000</v>
      </c>
      <c r="K19" s="4">
        <f t="shared" si="1"/>
        <v>2289795000</v>
      </c>
      <c r="L19" s="4"/>
      <c r="M19" s="4"/>
      <c r="N19" s="4"/>
      <c r="O19" s="4"/>
      <c r="P19" s="4">
        <v>1571100</v>
      </c>
      <c r="Q19" s="4">
        <v>2691600</v>
      </c>
      <c r="R19" s="5">
        <v>-6.0000000000000001E-3</v>
      </c>
      <c r="S19" s="4">
        <v>4928808</v>
      </c>
      <c r="T19" s="4">
        <f t="shared" si="2"/>
        <v>12851098.5</v>
      </c>
      <c r="U19" s="4">
        <f t="shared" si="3"/>
        <v>3525638</v>
      </c>
    </row>
    <row r="20" spans="1:21" x14ac:dyDescent="0.2">
      <c r="A20" s="16" t="s">
        <v>231</v>
      </c>
      <c r="B20" s="4">
        <v>0</v>
      </c>
      <c r="C20" s="4">
        <v>34500</v>
      </c>
      <c r="D20" s="4">
        <v>-34500</v>
      </c>
      <c r="E20" s="4">
        <v>-852450000</v>
      </c>
      <c r="F20" s="4">
        <f t="shared" si="0"/>
        <v>72524100000</v>
      </c>
      <c r="K20" s="4">
        <f t="shared" si="1"/>
        <v>2289795000</v>
      </c>
      <c r="L20" s="4"/>
      <c r="M20" s="4"/>
      <c r="N20" s="4"/>
      <c r="O20" s="4"/>
      <c r="P20" s="4">
        <v>3529100</v>
      </c>
      <c r="Q20" s="4">
        <v>4165600</v>
      </c>
      <c r="R20" s="5">
        <v>4.0999999999999995E-3</v>
      </c>
      <c r="S20" s="4">
        <v>8195509</v>
      </c>
      <c r="T20" s="4">
        <f t="shared" si="2"/>
        <v>4519794</v>
      </c>
      <c r="U20" s="4">
        <f t="shared" si="3"/>
        <v>3525638</v>
      </c>
    </row>
    <row r="21" spans="1:21" x14ac:dyDescent="0.2">
      <c r="A21" s="16" t="s">
        <v>230</v>
      </c>
      <c r="B21" s="4">
        <v>15800</v>
      </c>
      <c r="C21" s="4">
        <v>3600</v>
      </c>
      <c r="D21" s="4">
        <v>12200</v>
      </c>
      <c r="E21" s="4">
        <v>295370000</v>
      </c>
      <c r="F21" s="4">
        <f t="shared" si="0"/>
        <v>73376550000</v>
      </c>
      <c r="K21" s="4">
        <f t="shared" si="1"/>
        <v>2289795000</v>
      </c>
      <c r="L21" s="4"/>
      <c r="M21" s="4"/>
      <c r="N21" s="4"/>
      <c r="O21" s="4"/>
      <c r="P21" s="4">
        <v>2389400</v>
      </c>
      <c r="Q21" s="4">
        <v>1615900</v>
      </c>
      <c r="R21" s="5">
        <v>1.66E-2</v>
      </c>
      <c r="S21" s="4">
        <v>4864100</v>
      </c>
      <c r="T21" s="4">
        <f t="shared" si="2"/>
        <v>4710716.5</v>
      </c>
      <c r="U21" s="4">
        <f t="shared" si="3"/>
        <v>3525638</v>
      </c>
    </row>
    <row r="22" spans="1:21" x14ac:dyDescent="0.2">
      <c r="A22" s="16" t="s">
        <v>229</v>
      </c>
      <c r="B22" s="4">
        <v>32800</v>
      </c>
      <c r="C22" s="4">
        <v>143400</v>
      </c>
      <c r="D22" s="4">
        <v>-110600</v>
      </c>
      <c r="E22" s="4">
        <v>-2665430000</v>
      </c>
      <c r="F22" s="4">
        <f t="shared" si="0"/>
        <v>73081180000</v>
      </c>
      <c r="K22" s="4">
        <f t="shared" si="1"/>
        <v>2289795000</v>
      </c>
      <c r="L22" s="4"/>
      <c r="M22" s="4"/>
      <c r="N22" s="4"/>
      <c r="O22" s="4"/>
      <c r="P22" s="4">
        <v>1728500</v>
      </c>
      <c r="Q22" s="4">
        <v>1976500</v>
      </c>
      <c r="R22" s="5">
        <v>2.0999999999999999E-3</v>
      </c>
      <c r="S22" s="4">
        <v>4051178</v>
      </c>
      <c r="T22" s="4">
        <f t="shared" si="2"/>
        <v>4984662</v>
      </c>
      <c r="U22" s="4">
        <f t="shared" si="3"/>
        <v>3525638</v>
      </c>
    </row>
    <row r="23" spans="1:21" x14ac:dyDescent="0.2">
      <c r="A23" s="16" t="s">
        <v>228</v>
      </c>
      <c r="B23" s="4">
        <v>200</v>
      </c>
      <c r="C23" s="4">
        <v>69100</v>
      </c>
      <c r="D23" s="4">
        <v>-68900</v>
      </c>
      <c r="E23" s="4">
        <v>-1657230000</v>
      </c>
      <c r="F23" s="4">
        <f t="shared" si="0"/>
        <v>75746610000</v>
      </c>
      <c r="K23" s="4">
        <f t="shared" si="1"/>
        <v>2289795000</v>
      </c>
      <c r="L23" s="4"/>
      <c r="M23" s="4"/>
      <c r="N23" s="4"/>
      <c r="O23" s="4"/>
      <c r="P23" s="4">
        <v>1304400</v>
      </c>
      <c r="Q23" s="4">
        <v>1817700</v>
      </c>
      <c r="R23" s="5">
        <v>-6.0999999999999995E-3</v>
      </c>
      <c r="S23" s="4">
        <v>3525638</v>
      </c>
      <c r="T23" s="4">
        <f t="shared" si="2"/>
        <v>10560844.5</v>
      </c>
      <c r="U23" s="4">
        <f t="shared" si="3"/>
        <v>3927457</v>
      </c>
    </row>
    <row r="24" spans="1:21" x14ac:dyDescent="0.2">
      <c r="A24" s="16" t="s">
        <v>222</v>
      </c>
      <c r="B24" s="4">
        <v>53000</v>
      </c>
      <c r="C24" s="4">
        <v>14400</v>
      </c>
      <c r="D24" s="4">
        <v>38600</v>
      </c>
      <c r="E24" s="4">
        <v>930980000</v>
      </c>
      <c r="F24" s="4">
        <f t="shared" si="0"/>
        <v>77403840000</v>
      </c>
      <c r="K24" s="4">
        <f t="shared" si="1"/>
        <v>2289795000</v>
      </c>
      <c r="L24" s="4"/>
      <c r="M24" s="4"/>
      <c r="N24" s="4"/>
      <c r="O24" s="4"/>
      <c r="P24" s="4">
        <v>1782000</v>
      </c>
      <c r="Q24" s="4">
        <v>1454800</v>
      </c>
      <c r="R24" s="5">
        <v>1.6899999999999998E-2</v>
      </c>
      <c r="S24" s="4">
        <v>3927457</v>
      </c>
      <c r="T24" s="4">
        <f t="shared" si="2"/>
        <v>5845177</v>
      </c>
      <c r="U24" s="4">
        <f t="shared" si="3"/>
        <v>4647967</v>
      </c>
    </row>
    <row r="25" spans="1:21" x14ac:dyDescent="0.2">
      <c r="A25" s="16" t="s">
        <v>213</v>
      </c>
      <c r="B25" s="4">
        <v>62300</v>
      </c>
      <c r="C25" s="4">
        <v>48166</v>
      </c>
      <c r="D25" s="4">
        <v>14134</v>
      </c>
      <c r="E25" s="4">
        <v>319840000</v>
      </c>
      <c r="F25" s="4">
        <f t="shared" si="0"/>
        <v>76472860000</v>
      </c>
      <c r="K25" s="4">
        <f t="shared" si="1"/>
        <v>2289795000</v>
      </c>
      <c r="L25" s="4"/>
      <c r="M25" s="4"/>
      <c r="N25" s="4"/>
      <c r="O25" s="4"/>
      <c r="P25" s="4">
        <v>1883400</v>
      </c>
      <c r="Q25" s="4">
        <v>2266700</v>
      </c>
      <c r="R25" s="5">
        <v>1.9299999999999998E-2</v>
      </c>
      <c r="S25" s="4">
        <v>4647967</v>
      </c>
      <c r="T25" s="4">
        <f t="shared" si="2"/>
        <v>8387146.5</v>
      </c>
      <c r="U25" s="4">
        <f t="shared" si="3"/>
        <v>4175488</v>
      </c>
    </row>
    <row r="26" spans="1:21" x14ac:dyDescent="0.2">
      <c r="A26" s="16" t="s">
        <v>212</v>
      </c>
      <c r="B26" s="4">
        <v>57900</v>
      </c>
      <c r="C26" s="4">
        <v>54300</v>
      </c>
      <c r="D26" s="4">
        <v>3600</v>
      </c>
      <c r="E26" s="4">
        <v>82920000</v>
      </c>
      <c r="F26" s="4">
        <f t="shared" si="0"/>
        <v>76153020000</v>
      </c>
      <c r="K26" s="4">
        <f>K27+J26</f>
        <v>2289795000</v>
      </c>
      <c r="L26" s="4"/>
      <c r="M26" s="4"/>
      <c r="N26" s="4"/>
      <c r="O26" s="4"/>
      <c r="P26" s="4">
        <v>1879500</v>
      </c>
      <c r="Q26" s="4">
        <v>2732000</v>
      </c>
      <c r="R26" s="5">
        <v>-1.47E-2</v>
      </c>
      <c r="S26" s="4">
        <v>5149716</v>
      </c>
      <c r="T26" s="4">
        <f t="shared" si="2"/>
        <v>12809414</v>
      </c>
      <c r="U26" s="4">
        <f t="shared" si="3"/>
        <v>4175488</v>
      </c>
    </row>
    <row r="27" spans="1:21" x14ac:dyDescent="0.2">
      <c r="A27" s="16" t="s">
        <v>211</v>
      </c>
      <c r="B27" s="4">
        <v>253408</v>
      </c>
      <c r="C27" s="4">
        <v>1800602</v>
      </c>
      <c r="D27" s="4">
        <v>-1547194</v>
      </c>
      <c r="E27" s="4">
        <v>-36724030000</v>
      </c>
      <c r="F27" s="4">
        <f t="shared" si="0"/>
        <v>76070100000</v>
      </c>
      <c r="G27" s="4">
        <v>0</v>
      </c>
      <c r="H27" s="4">
        <v>120000</v>
      </c>
      <c r="I27" s="4">
        <v>-120000</v>
      </c>
      <c r="J27" s="4">
        <v>-2882780000</v>
      </c>
      <c r="K27" s="4">
        <f>J27+K29</f>
        <v>2289795000</v>
      </c>
      <c r="R27" s="5">
        <v>-1.2500000000000001E-2</v>
      </c>
      <c r="S27" s="4">
        <v>10473866</v>
      </c>
      <c r="T27" s="4">
        <f t="shared" si="2"/>
        <v>6649829.5</v>
      </c>
      <c r="U27" s="4">
        <f t="shared" si="3"/>
        <v>4175488</v>
      </c>
    </row>
    <row r="28" spans="1:21" x14ac:dyDescent="0.2">
      <c r="A28" s="16" t="s">
        <v>210</v>
      </c>
      <c r="B28" s="4">
        <v>20600</v>
      </c>
      <c r="C28" s="4">
        <v>1184400</v>
      </c>
      <c r="D28" s="4">
        <v>-1163800</v>
      </c>
      <c r="E28" s="4">
        <v>-28438810000</v>
      </c>
      <c r="F28" s="4">
        <f t="shared" si="0"/>
        <v>112794130000</v>
      </c>
      <c r="L28" s="4"/>
      <c r="M28" s="4"/>
      <c r="N28" s="4"/>
      <c r="O28" s="4"/>
      <c r="P28" s="4">
        <v>2284800</v>
      </c>
      <c r="Q28" s="4">
        <v>5523700</v>
      </c>
      <c r="R28" s="5">
        <v>-2.4300000000000002E-2</v>
      </c>
      <c r="S28" s="4">
        <v>8450351</v>
      </c>
      <c r="T28" s="4">
        <f t="shared" si="2"/>
        <v>11477122</v>
      </c>
      <c r="U28" s="4">
        <f t="shared" si="3"/>
        <v>4175488</v>
      </c>
    </row>
    <row r="29" spans="1:21" x14ac:dyDescent="0.2">
      <c r="A29" s="16" t="s">
        <v>209</v>
      </c>
      <c r="B29" s="4">
        <v>30800</v>
      </c>
      <c r="C29" s="4">
        <v>698110</v>
      </c>
      <c r="D29" s="4">
        <v>-667310</v>
      </c>
      <c r="E29" s="4">
        <v>-16686290000</v>
      </c>
      <c r="F29" s="4">
        <f t="shared" si="0"/>
        <v>141232940000</v>
      </c>
      <c r="G29" s="4">
        <v>226000</v>
      </c>
      <c r="H29" s="4">
        <v>18700</v>
      </c>
      <c r="I29" s="4">
        <v>207300</v>
      </c>
      <c r="J29" s="4">
        <v>5172575000</v>
      </c>
      <c r="K29" s="4">
        <f>J29</f>
        <v>5172575000</v>
      </c>
      <c r="R29" s="5">
        <v>8.199999999999999E-3</v>
      </c>
      <c r="S29" s="4">
        <v>17506688</v>
      </c>
      <c r="T29" s="4">
        <f t="shared" si="2"/>
        <v>4180635.5</v>
      </c>
      <c r="U29" s="4">
        <f t="shared" si="3"/>
        <v>4175488</v>
      </c>
    </row>
    <row r="30" spans="1:21" x14ac:dyDescent="0.2">
      <c r="A30" s="16" t="s">
        <v>208</v>
      </c>
      <c r="B30" s="4">
        <v>0</v>
      </c>
      <c r="C30" s="4">
        <v>51500</v>
      </c>
      <c r="D30" s="4">
        <v>-51500</v>
      </c>
      <c r="E30" s="4">
        <v>-1256520000</v>
      </c>
      <c r="F30" s="4">
        <f t="shared" si="0"/>
        <v>157919230000</v>
      </c>
      <c r="R30" s="5">
        <v>0</v>
      </c>
      <c r="S30" s="4">
        <v>4175488</v>
      </c>
      <c r="T30" s="4">
        <f t="shared" si="2"/>
        <v>5627471</v>
      </c>
      <c r="U30" s="4">
        <f t="shared" si="3"/>
        <v>5370255</v>
      </c>
    </row>
    <row r="31" spans="1:21" x14ac:dyDescent="0.2">
      <c r="A31" s="16" t="s">
        <v>207</v>
      </c>
      <c r="B31" s="4">
        <v>114500</v>
      </c>
      <c r="C31" s="4">
        <v>37300</v>
      </c>
      <c r="D31" s="4">
        <v>77200</v>
      </c>
      <c r="E31" s="4">
        <v>1890270000</v>
      </c>
      <c r="F31" s="4">
        <f t="shared" si="0"/>
        <v>159175750000</v>
      </c>
      <c r="R31" s="5">
        <v>8.3000000000000001E-3</v>
      </c>
      <c r="S31" s="4">
        <v>5370255</v>
      </c>
      <c r="T31" s="4">
        <f t="shared" si="2"/>
        <v>5460148</v>
      </c>
      <c r="U31" s="4">
        <f t="shared" si="3"/>
        <v>6443686</v>
      </c>
    </row>
    <row r="32" spans="1:21" x14ac:dyDescent="0.2">
      <c r="A32" s="16" t="s">
        <v>206</v>
      </c>
      <c r="B32" s="4">
        <v>20500</v>
      </c>
      <c r="C32" s="4">
        <v>30600</v>
      </c>
      <c r="D32" s="4">
        <v>-10100</v>
      </c>
      <c r="E32" s="4">
        <v>-249920000</v>
      </c>
      <c r="F32" s="4">
        <f t="shared" si="0"/>
        <v>157285480000</v>
      </c>
      <c r="R32" s="5">
        <v>-1.2199999999999999E-2</v>
      </c>
      <c r="S32" s="4">
        <v>6443686</v>
      </c>
      <c r="T32" s="4">
        <f t="shared" si="2"/>
        <v>13383808</v>
      </c>
      <c r="U32" s="4">
        <f t="shared" si="3"/>
        <v>4849308</v>
      </c>
    </row>
    <row r="33" spans="1:21" x14ac:dyDescent="0.2">
      <c r="A33" s="16" t="s">
        <v>205</v>
      </c>
      <c r="B33" s="4">
        <v>615200</v>
      </c>
      <c r="C33" s="4">
        <v>452600</v>
      </c>
      <c r="D33" s="4">
        <v>162600</v>
      </c>
      <c r="E33" s="4">
        <v>3964740000</v>
      </c>
      <c r="F33" s="4">
        <f t="shared" si="0"/>
        <v>157535400000</v>
      </c>
      <c r="R33" s="5">
        <v>-1.2E-2</v>
      </c>
      <c r="S33" s="4">
        <v>17194232</v>
      </c>
      <c r="T33" s="4">
        <f t="shared" si="2"/>
        <v>9598258</v>
      </c>
      <c r="U33" s="4">
        <f t="shared" si="3"/>
        <v>4849308</v>
      </c>
    </row>
    <row r="34" spans="1:21" x14ac:dyDescent="0.2">
      <c r="A34" s="16" t="s">
        <v>204</v>
      </c>
      <c r="B34" s="4">
        <v>313500</v>
      </c>
      <c r="C34" s="4">
        <v>55600</v>
      </c>
      <c r="D34" s="4">
        <v>257900</v>
      </c>
      <c r="E34" s="4">
        <v>6400680000</v>
      </c>
      <c r="F34" s="4">
        <f t="shared" si="0"/>
        <v>153570660000</v>
      </c>
      <c r="R34" s="5">
        <v>1.23E-2</v>
      </c>
      <c r="S34" s="4">
        <v>7042387</v>
      </c>
      <c r="T34" s="4">
        <f t="shared" si="2"/>
        <v>11711051.5</v>
      </c>
      <c r="U34" s="4">
        <f t="shared" si="3"/>
        <v>4185783</v>
      </c>
    </row>
    <row r="35" spans="1:21" x14ac:dyDescent="0.2">
      <c r="A35" s="16" t="s">
        <v>203</v>
      </c>
      <c r="B35" s="4">
        <v>90200</v>
      </c>
      <c r="C35" s="4">
        <v>258000</v>
      </c>
      <c r="D35" s="4">
        <v>-167800</v>
      </c>
      <c r="E35" s="4">
        <v>-4101900000</v>
      </c>
      <c r="F35" s="4">
        <f t="shared" si="0"/>
        <v>147169980000</v>
      </c>
      <c r="R35" s="5">
        <v>1.04E-2</v>
      </c>
      <c r="S35" s="4">
        <v>11624577</v>
      </c>
      <c r="T35" s="4">
        <f t="shared" si="2"/>
        <v>10508855</v>
      </c>
      <c r="U35" s="4">
        <f t="shared" si="3"/>
        <v>4185783</v>
      </c>
    </row>
    <row r="36" spans="1:21" x14ac:dyDescent="0.2">
      <c r="A36" s="16" t="s">
        <v>202</v>
      </c>
      <c r="B36" s="4">
        <v>469800</v>
      </c>
      <c r="C36" s="4">
        <v>33030</v>
      </c>
      <c r="D36" s="4">
        <v>436770</v>
      </c>
      <c r="E36" s="4">
        <v>10373660000</v>
      </c>
      <c r="F36" s="4">
        <f t="shared" si="0"/>
        <v>151271880000</v>
      </c>
      <c r="R36" s="5">
        <v>6.83E-2</v>
      </c>
      <c r="S36" s="4">
        <v>15144962</v>
      </c>
      <c r="T36" s="4">
        <f t="shared" si="2"/>
        <v>6462620.5</v>
      </c>
      <c r="U36" s="4">
        <f t="shared" si="3"/>
        <v>4185783</v>
      </c>
    </row>
    <row r="37" spans="1:21" x14ac:dyDescent="0.2">
      <c r="A37" s="16" t="s">
        <v>201</v>
      </c>
      <c r="B37" s="4">
        <v>31900</v>
      </c>
      <c r="C37" s="4">
        <v>207639</v>
      </c>
      <c r="D37" s="4">
        <v>-175739</v>
      </c>
      <c r="E37" s="4">
        <v>-3982370000</v>
      </c>
      <c r="F37" s="4">
        <f t="shared" si="0"/>
        <v>140898220000</v>
      </c>
      <c r="R37" s="5">
        <v>0</v>
      </c>
      <c r="S37" s="4">
        <v>4849308</v>
      </c>
      <c r="T37" s="4">
        <f t="shared" si="2"/>
        <v>9266091.5</v>
      </c>
      <c r="U37" s="4">
        <f t="shared" si="3"/>
        <v>4185783</v>
      </c>
    </row>
    <row r="38" spans="1:21" x14ac:dyDescent="0.2">
      <c r="A38" s="16" t="s">
        <v>200</v>
      </c>
      <c r="B38" s="4">
        <v>34400</v>
      </c>
      <c r="C38" s="4">
        <v>35228</v>
      </c>
      <c r="D38" s="4">
        <v>-828</v>
      </c>
      <c r="E38" s="4">
        <v>-30370000</v>
      </c>
      <c r="F38" s="4">
        <f t="shared" si="0"/>
        <v>144880590000</v>
      </c>
      <c r="R38" s="5">
        <v>-1.0800000000000001E-2</v>
      </c>
      <c r="S38" s="4">
        <v>5447556</v>
      </c>
      <c r="T38" s="4">
        <f t="shared" si="2"/>
        <v>5755176</v>
      </c>
      <c r="U38" s="4">
        <f t="shared" si="3"/>
        <v>4185783</v>
      </c>
    </row>
    <row r="39" spans="1:21" x14ac:dyDescent="0.2">
      <c r="A39" s="16" t="s">
        <v>199</v>
      </c>
      <c r="B39" s="4">
        <v>101439</v>
      </c>
      <c r="C39" s="4">
        <v>76400</v>
      </c>
      <c r="D39" s="4">
        <v>25039</v>
      </c>
      <c r="E39" s="4">
        <v>588770000</v>
      </c>
      <c r="F39" s="4">
        <f t="shared" si="0"/>
        <v>144910960000</v>
      </c>
      <c r="R39" s="5">
        <v>1.3300000000000001E-2</v>
      </c>
      <c r="S39" s="4">
        <v>4185783</v>
      </c>
      <c r="T39" s="4">
        <f t="shared" si="2"/>
        <v>6753209</v>
      </c>
      <c r="U39" s="4">
        <f t="shared" si="3"/>
        <v>4476610</v>
      </c>
    </row>
    <row r="40" spans="1:21" x14ac:dyDescent="0.2">
      <c r="A40" s="16" t="s">
        <v>198</v>
      </c>
      <c r="B40" s="4">
        <v>215700</v>
      </c>
      <c r="C40" s="4">
        <v>169700</v>
      </c>
      <c r="D40" s="4">
        <v>46000</v>
      </c>
      <c r="E40" s="4">
        <v>1105400000</v>
      </c>
      <c r="F40" s="4">
        <f t="shared" si="0"/>
        <v>144322190000</v>
      </c>
      <c r="R40" s="5">
        <v>2.4900000000000002E-2</v>
      </c>
      <c r="S40" s="4">
        <v>5884687</v>
      </c>
      <c r="T40" s="4">
        <f t="shared" si="2"/>
        <v>6017340.5</v>
      </c>
      <c r="U40" s="4">
        <f t="shared" si="3"/>
        <v>4476610</v>
      </c>
    </row>
    <row r="41" spans="1:21" x14ac:dyDescent="0.2">
      <c r="A41" s="16" t="s">
        <v>197</v>
      </c>
      <c r="B41" s="4">
        <v>23900</v>
      </c>
      <c r="C41" s="4">
        <v>8400</v>
      </c>
      <c r="D41" s="4">
        <v>15500</v>
      </c>
      <c r="E41" s="4">
        <v>340240000</v>
      </c>
      <c r="F41" s="4">
        <f t="shared" si="0"/>
        <v>143216790000</v>
      </c>
      <c r="R41" s="5">
        <v>-2.4199999999999999E-2</v>
      </c>
      <c r="S41" s="4">
        <v>4476610</v>
      </c>
      <c r="T41" s="4">
        <f t="shared" si="2"/>
        <v>7887407.5</v>
      </c>
      <c r="U41" s="4">
        <f t="shared" si="3"/>
        <v>5872748</v>
      </c>
    </row>
    <row r="42" spans="1:21" x14ac:dyDescent="0.2">
      <c r="A42" s="16" t="s">
        <v>196</v>
      </c>
      <c r="B42" s="4">
        <v>162114</v>
      </c>
      <c r="C42" s="4">
        <v>4200</v>
      </c>
      <c r="D42" s="4">
        <v>157914</v>
      </c>
      <c r="E42" s="4">
        <v>3514900000</v>
      </c>
      <c r="F42" s="4">
        <f t="shared" si="0"/>
        <v>142876550000</v>
      </c>
      <c r="R42" s="5">
        <v>1.1200000000000002E-2</v>
      </c>
      <c r="S42" s="4">
        <v>9573384</v>
      </c>
      <c r="T42" s="4">
        <f t="shared" si="2"/>
        <v>12616993</v>
      </c>
      <c r="U42" s="4">
        <f t="shared" si="3"/>
        <v>5872748</v>
      </c>
    </row>
    <row r="43" spans="1:21" x14ac:dyDescent="0.2">
      <c r="A43" s="16" t="s">
        <v>195</v>
      </c>
      <c r="B43" s="4">
        <v>23300</v>
      </c>
      <c r="C43" s="4">
        <v>520700</v>
      </c>
      <c r="D43" s="4">
        <v>-497400</v>
      </c>
      <c r="E43" s="4">
        <v>-11929700000</v>
      </c>
      <c r="F43" s="4">
        <f t="shared" si="0"/>
        <v>139361650000</v>
      </c>
      <c r="R43" s="5">
        <v>-6.6600000000000006E-2</v>
      </c>
      <c r="S43" s="4">
        <v>12154129</v>
      </c>
      <c r="T43" s="4">
        <f t="shared" si="2"/>
        <v>11934652</v>
      </c>
      <c r="U43" s="4">
        <f t="shared" si="3"/>
        <v>5872748</v>
      </c>
    </row>
    <row r="44" spans="1:21" x14ac:dyDescent="0.2">
      <c r="A44" s="16" t="s">
        <v>194</v>
      </c>
      <c r="B44" s="4">
        <v>0</v>
      </c>
      <c r="C44" s="4">
        <v>211800</v>
      </c>
      <c r="D44" s="4">
        <v>-211800</v>
      </c>
      <c r="E44" s="4">
        <v>-5098470000</v>
      </c>
      <c r="F44" s="4">
        <f t="shared" si="0"/>
        <v>151291350000</v>
      </c>
      <c r="R44" s="5">
        <v>1.7000000000000001E-2</v>
      </c>
      <c r="S44" s="4">
        <v>11797526</v>
      </c>
      <c r="T44" s="4">
        <f t="shared" si="2"/>
        <v>8120359</v>
      </c>
      <c r="U44" s="4">
        <f t="shared" si="3"/>
        <v>5872748</v>
      </c>
    </row>
    <row r="45" spans="1:21" x14ac:dyDescent="0.2">
      <c r="A45" s="16" t="s">
        <v>193</v>
      </c>
      <c r="B45" s="4">
        <v>2000</v>
      </c>
      <c r="C45" s="4">
        <v>196600</v>
      </c>
      <c r="D45" s="4">
        <v>-194600</v>
      </c>
      <c r="E45" s="4">
        <v>-4471310000</v>
      </c>
      <c r="F45" s="4">
        <f t="shared" si="0"/>
        <v>156389820000</v>
      </c>
      <c r="R45" s="5">
        <v>1.95E-2</v>
      </c>
      <c r="S45" s="4">
        <v>5872748</v>
      </c>
      <c r="T45" s="4">
        <f t="shared" si="2"/>
        <v>8888163</v>
      </c>
      <c r="U45" s="4">
        <f t="shared" si="3"/>
        <v>7324569</v>
      </c>
    </row>
    <row r="46" spans="1:21" x14ac:dyDescent="0.2">
      <c r="A46" s="16" t="s">
        <v>192</v>
      </c>
      <c r="B46" s="4">
        <v>241336</v>
      </c>
      <c r="C46" s="4">
        <v>12200</v>
      </c>
      <c r="D46" s="4">
        <v>229136</v>
      </c>
      <c r="E46" s="4">
        <v>5253330000</v>
      </c>
      <c r="F46" s="4">
        <f t="shared" si="0"/>
        <v>160861130000</v>
      </c>
      <c r="R46" s="5">
        <v>2.2000000000000001E-3</v>
      </c>
      <c r="S46" s="4">
        <v>8075933</v>
      </c>
      <c r="T46" s="4">
        <f t="shared" si="2"/>
        <v>10292161.5</v>
      </c>
      <c r="U46" s="4">
        <f t="shared" si="3"/>
        <v>6201431</v>
      </c>
    </row>
    <row r="47" spans="1:21" x14ac:dyDescent="0.2">
      <c r="A47" s="16" t="s">
        <v>191</v>
      </c>
      <c r="B47" s="4">
        <v>5410</v>
      </c>
      <c r="C47" s="4">
        <v>392900</v>
      </c>
      <c r="D47" s="4">
        <v>-387490</v>
      </c>
      <c r="E47" s="4">
        <v>-9117120000</v>
      </c>
      <c r="F47" s="4">
        <f t="shared" si="0"/>
        <v>155607800000</v>
      </c>
      <c r="R47" s="5">
        <v>-1.9099999999999999E-2</v>
      </c>
      <c r="S47" s="4">
        <v>13084627</v>
      </c>
      <c r="T47" s="4">
        <f t="shared" si="2"/>
        <v>9350224</v>
      </c>
      <c r="U47" s="4">
        <f t="shared" si="3"/>
        <v>6201431</v>
      </c>
    </row>
    <row r="48" spans="1:21" x14ac:dyDescent="0.2">
      <c r="A48" s="16" t="s">
        <v>190</v>
      </c>
      <c r="B48" s="4">
        <v>108600</v>
      </c>
      <c r="C48" s="4">
        <v>2700</v>
      </c>
      <c r="D48" s="4">
        <v>105900</v>
      </c>
      <c r="E48" s="4">
        <v>2463230000</v>
      </c>
      <c r="F48" s="4">
        <f t="shared" si="0"/>
        <v>164724920000</v>
      </c>
      <c r="R48" s="5">
        <v>1.0800000000000001E-2</v>
      </c>
      <c r="S48" s="4">
        <v>7324569</v>
      </c>
      <c r="T48" s="4">
        <f t="shared" si="2"/>
        <v>8007661.5</v>
      </c>
      <c r="U48" s="4">
        <f t="shared" si="3"/>
        <v>6201431</v>
      </c>
    </row>
    <row r="49" spans="1:21" x14ac:dyDescent="0.2">
      <c r="A49" s="16" t="s">
        <v>189</v>
      </c>
      <c r="B49" s="4">
        <v>321000</v>
      </c>
      <c r="C49" s="4">
        <v>481300</v>
      </c>
      <c r="D49" s="4">
        <v>-160300</v>
      </c>
      <c r="E49" s="4">
        <v>-3829830000</v>
      </c>
      <c r="F49" s="4">
        <f t="shared" si="0"/>
        <v>162261690000</v>
      </c>
      <c r="R49" s="5">
        <v>-6.3E-3</v>
      </c>
      <c r="S49" s="4">
        <v>7621731</v>
      </c>
      <c r="T49" s="4">
        <f t="shared" si="2"/>
        <v>7088836</v>
      </c>
      <c r="U49" s="4">
        <f t="shared" si="3"/>
        <v>6201431</v>
      </c>
    </row>
    <row r="50" spans="1:21" x14ac:dyDescent="0.2">
      <c r="A50" s="16" t="s">
        <v>188</v>
      </c>
      <c r="B50" s="4">
        <v>1713600</v>
      </c>
      <c r="C50" s="4">
        <v>292300</v>
      </c>
      <c r="D50" s="4">
        <v>1421300</v>
      </c>
      <c r="E50" s="4">
        <v>33577020000</v>
      </c>
      <c r="F50" s="4">
        <f t="shared" si="0"/>
        <v>166091520000</v>
      </c>
      <c r="R50" s="5">
        <v>8.6999999999999994E-3</v>
      </c>
      <c r="S50" s="4">
        <v>7558071</v>
      </c>
      <c r="T50" s="4">
        <f t="shared" si="2"/>
        <v>7719664.5</v>
      </c>
      <c r="U50" s="4">
        <f t="shared" si="3"/>
        <v>6201431</v>
      </c>
    </row>
    <row r="51" spans="1:21" x14ac:dyDescent="0.2">
      <c r="A51" s="16" t="s">
        <v>187</v>
      </c>
      <c r="B51" s="4">
        <v>22200</v>
      </c>
      <c r="C51" s="4">
        <v>181400</v>
      </c>
      <c r="D51" s="4">
        <v>-159200</v>
      </c>
      <c r="E51" s="4">
        <v>-3694450000</v>
      </c>
      <c r="F51" s="4">
        <f t="shared" si="0"/>
        <v>132514500000</v>
      </c>
      <c r="R51" s="5">
        <v>1.09E-2</v>
      </c>
      <c r="S51" s="4">
        <v>6201431</v>
      </c>
      <c r="T51" s="4">
        <f t="shared" si="2"/>
        <v>8605042.5</v>
      </c>
      <c r="U51" s="4">
        <f t="shared" si="3"/>
        <v>7499696</v>
      </c>
    </row>
    <row r="52" spans="1:21" x14ac:dyDescent="0.2">
      <c r="A52" s="16" t="s">
        <v>186</v>
      </c>
      <c r="B52" s="4">
        <v>492100</v>
      </c>
      <c r="C52" s="4">
        <v>112100</v>
      </c>
      <c r="D52" s="4">
        <v>380000</v>
      </c>
      <c r="E52" s="4">
        <v>8865520000</v>
      </c>
      <c r="F52" s="4">
        <f t="shared" si="0"/>
        <v>136208950000</v>
      </c>
      <c r="R52" s="5">
        <v>-2.0999999999999999E-3</v>
      </c>
      <c r="S52" s="4">
        <v>13079857</v>
      </c>
      <c r="T52" s="4">
        <f t="shared" si="2"/>
        <v>9651540</v>
      </c>
      <c r="U52" s="4">
        <f t="shared" si="3"/>
        <v>7499696</v>
      </c>
    </row>
    <row r="53" spans="1:21" x14ac:dyDescent="0.2">
      <c r="A53" s="16" t="s">
        <v>185</v>
      </c>
      <c r="B53" s="4">
        <v>469500</v>
      </c>
      <c r="C53" s="4">
        <v>244510</v>
      </c>
      <c r="D53" s="4">
        <v>224990</v>
      </c>
      <c r="E53" s="4">
        <v>5162250000</v>
      </c>
      <c r="F53" s="4">
        <f t="shared" si="0"/>
        <v>127343430000</v>
      </c>
      <c r="R53" s="5">
        <v>8.8000000000000005E-3</v>
      </c>
      <c r="S53" s="4">
        <v>12071778</v>
      </c>
      <c r="T53" s="4">
        <f t="shared" si="2"/>
        <v>12955695</v>
      </c>
      <c r="U53" s="4">
        <f t="shared" si="3"/>
        <v>7499696</v>
      </c>
    </row>
    <row r="54" spans="1:21" x14ac:dyDescent="0.2">
      <c r="A54" s="16" t="s">
        <v>184</v>
      </c>
      <c r="B54" s="4">
        <v>537400</v>
      </c>
      <c r="C54" s="4">
        <v>94200</v>
      </c>
      <c r="D54" s="4">
        <v>443200</v>
      </c>
      <c r="E54" s="4">
        <v>9782530000</v>
      </c>
      <c r="F54" s="4">
        <f t="shared" si="0"/>
        <v>122181180000</v>
      </c>
      <c r="R54" s="5">
        <v>6.7799999999999999E-2</v>
      </c>
      <c r="S54" s="4">
        <v>10367970</v>
      </c>
      <c r="T54" s="4">
        <f t="shared" si="2"/>
        <v>7110191.5</v>
      </c>
      <c r="U54" s="4">
        <f t="shared" si="3"/>
        <v>6619601</v>
      </c>
    </row>
    <row r="55" spans="1:21" x14ac:dyDescent="0.2">
      <c r="A55" s="16" t="s">
        <v>183</v>
      </c>
      <c r="B55" s="4">
        <v>329700</v>
      </c>
      <c r="C55" s="4">
        <v>217900</v>
      </c>
      <c r="D55" s="4">
        <v>111800</v>
      </c>
      <c r="E55" s="4">
        <v>2325760000</v>
      </c>
      <c r="F55" s="4">
        <f t="shared" si="0"/>
        <v>112398650000</v>
      </c>
      <c r="R55" s="5">
        <v>-2.5000000000000001E-2</v>
      </c>
      <c r="S55" s="4">
        <v>9700393</v>
      </c>
      <c r="T55" s="4">
        <f t="shared" si="2"/>
        <v>6579974.5</v>
      </c>
      <c r="U55" s="4">
        <f t="shared" si="3"/>
        <v>6619601</v>
      </c>
    </row>
    <row r="56" spans="1:21" x14ac:dyDescent="0.2">
      <c r="A56" s="16" t="s">
        <v>182</v>
      </c>
      <c r="B56" s="4">
        <v>122900</v>
      </c>
      <c r="C56" s="4">
        <v>248800</v>
      </c>
      <c r="D56" s="4">
        <v>-125900</v>
      </c>
      <c r="E56" s="4">
        <v>-2724010000</v>
      </c>
      <c r="F56" s="4">
        <f t="shared" si="0"/>
        <v>110072890000</v>
      </c>
      <c r="R56" s="5">
        <v>1.3899999999999999E-2</v>
      </c>
      <c r="S56" s="4">
        <v>7499696</v>
      </c>
      <c r="T56" s="4">
        <f t="shared" si="2"/>
        <v>8711964</v>
      </c>
      <c r="U56" s="4">
        <f t="shared" si="3"/>
        <v>4130228</v>
      </c>
    </row>
    <row r="57" spans="1:21" x14ac:dyDescent="0.2">
      <c r="A57" s="16" t="s">
        <v>181</v>
      </c>
      <c r="B57" s="4">
        <v>427300</v>
      </c>
      <c r="C57" s="4">
        <v>340000</v>
      </c>
      <c r="D57" s="4">
        <v>87300</v>
      </c>
      <c r="E57" s="4">
        <v>1991490000</v>
      </c>
      <c r="F57" s="4">
        <f t="shared" si="0"/>
        <v>112796900000</v>
      </c>
      <c r="R57" s="5">
        <v>2.6099999999999998E-2</v>
      </c>
      <c r="S57" s="4">
        <v>11375879</v>
      </c>
      <c r="T57" s="4">
        <f t="shared" si="2"/>
        <v>8622313.5</v>
      </c>
      <c r="U57" s="4">
        <f t="shared" si="3"/>
        <v>4130228</v>
      </c>
    </row>
    <row r="58" spans="1:21" x14ac:dyDescent="0.2">
      <c r="A58" s="16" t="s">
        <v>180</v>
      </c>
      <c r="B58" s="4">
        <v>1610000</v>
      </c>
      <c r="C58" s="4">
        <v>19100</v>
      </c>
      <c r="D58" s="4">
        <v>1590900</v>
      </c>
      <c r="E58" s="4">
        <v>33390040000</v>
      </c>
      <c r="F58" s="4">
        <f t="shared" si="0"/>
        <v>110805410000</v>
      </c>
      <c r="R58" s="5">
        <v>6.8400000000000002E-2</v>
      </c>
      <c r="S58" s="4">
        <v>8393592</v>
      </c>
      <c r="T58" s="4">
        <f t="shared" si="2"/>
        <v>8088296</v>
      </c>
      <c r="U58" s="4">
        <f t="shared" si="3"/>
        <v>4130228</v>
      </c>
    </row>
    <row r="59" spans="1:21" x14ac:dyDescent="0.2">
      <c r="A59" s="16" t="s">
        <v>179</v>
      </c>
      <c r="B59" s="4">
        <v>1186100</v>
      </c>
      <c r="C59" s="4">
        <v>1000</v>
      </c>
      <c r="D59" s="4">
        <v>1185100</v>
      </c>
      <c r="E59" s="4">
        <v>23038000000</v>
      </c>
      <c r="F59" s="4">
        <f t="shared" si="0"/>
        <v>77415370000</v>
      </c>
      <c r="R59" s="5">
        <v>3.95E-2</v>
      </c>
      <c r="S59" s="4">
        <v>6619601</v>
      </c>
      <c r="T59" s="4">
        <f t="shared" si="2"/>
        <v>12097272</v>
      </c>
      <c r="U59" s="4">
        <f t="shared" si="3"/>
        <v>4130228</v>
      </c>
    </row>
    <row r="60" spans="1:21" x14ac:dyDescent="0.2">
      <c r="A60" s="16" t="s">
        <v>178</v>
      </c>
      <c r="B60" s="4">
        <v>749930</v>
      </c>
      <c r="C60" s="4">
        <v>0</v>
      </c>
      <c r="D60" s="4">
        <v>749930</v>
      </c>
      <c r="E60" s="4">
        <v>14901650000</v>
      </c>
      <c r="F60" s="4">
        <f t="shared" si="0"/>
        <v>54377370000</v>
      </c>
      <c r="R60" s="5">
        <v>-0.05</v>
      </c>
      <c r="S60" s="4">
        <v>9237898</v>
      </c>
      <c r="T60" s="4">
        <f t="shared" si="2"/>
        <v>5894620.5</v>
      </c>
      <c r="U60" s="4">
        <f t="shared" si="3"/>
        <v>4130228</v>
      </c>
    </row>
    <row r="61" spans="1:21" x14ac:dyDescent="0.2">
      <c r="A61" s="16" t="s">
        <v>177</v>
      </c>
      <c r="B61" s="4">
        <v>57500</v>
      </c>
      <c r="C61" s="4">
        <v>90</v>
      </c>
      <c r="D61" s="4">
        <v>57410</v>
      </c>
      <c r="E61" s="4">
        <v>1194510000</v>
      </c>
      <c r="F61" s="4">
        <f t="shared" si="0"/>
        <v>39475720000</v>
      </c>
      <c r="R61" s="5">
        <v>-6.54E-2</v>
      </c>
      <c r="S61" s="4">
        <v>4130228</v>
      </c>
      <c r="T61" s="4">
        <f t="shared" si="2"/>
        <v>7197330.5</v>
      </c>
      <c r="U61" s="4">
        <f t="shared" si="3"/>
        <v>4519990</v>
      </c>
    </row>
    <row r="62" spans="1:21" x14ac:dyDescent="0.2">
      <c r="A62" s="16" t="s">
        <v>176</v>
      </c>
      <c r="B62" s="4">
        <v>46300</v>
      </c>
      <c r="C62" s="4">
        <v>22300</v>
      </c>
      <c r="D62" s="4">
        <v>24000</v>
      </c>
      <c r="E62" s="4">
        <v>510440000</v>
      </c>
      <c r="F62" s="4">
        <f t="shared" si="0"/>
        <v>38281210000</v>
      </c>
      <c r="R62" s="5">
        <v>7.0999999999999995E-3</v>
      </c>
      <c r="S62" s="4">
        <v>7231302</v>
      </c>
      <c r="T62" s="4">
        <f t="shared" si="2"/>
        <v>11682703</v>
      </c>
      <c r="U62" s="4">
        <f t="shared" si="3"/>
        <v>4519990</v>
      </c>
    </row>
    <row r="63" spans="1:21" x14ac:dyDescent="0.2">
      <c r="A63" s="16" t="s">
        <v>175</v>
      </c>
      <c r="B63" s="4">
        <v>728530</v>
      </c>
      <c r="C63" s="4">
        <v>50846</v>
      </c>
      <c r="D63" s="4">
        <v>677684</v>
      </c>
      <c r="E63" s="4">
        <v>14453640000</v>
      </c>
      <c r="F63" s="4">
        <f t="shared" si="0"/>
        <v>37770770000</v>
      </c>
      <c r="R63" s="5">
        <v>-6.7900000000000002E-2</v>
      </c>
      <c r="S63" s="4">
        <v>15543420</v>
      </c>
      <c r="T63" s="4">
        <f t="shared" si="2"/>
        <v>6203433.5</v>
      </c>
      <c r="U63" s="4">
        <f t="shared" si="3"/>
        <v>4519990</v>
      </c>
    </row>
    <row r="64" spans="1:21" x14ac:dyDescent="0.2">
      <c r="A64" s="16" t="s">
        <v>174</v>
      </c>
      <c r="B64" s="4">
        <v>54400</v>
      </c>
      <c r="C64" s="4">
        <v>152600</v>
      </c>
      <c r="D64" s="4">
        <v>-98200</v>
      </c>
      <c r="E64" s="4">
        <v>-2300450000</v>
      </c>
      <c r="F64" s="4">
        <f t="shared" si="0"/>
        <v>23317130000</v>
      </c>
      <c r="R64" s="5">
        <v>-2.1400000000000002E-2</v>
      </c>
      <c r="S64" s="4">
        <v>4519990</v>
      </c>
      <c r="T64" s="4">
        <f t="shared" si="2"/>
        <v>6505577.5</v>
      </c>
      <c r="U64" s="4">
        <f t="shared" si="3"/>
        <v>5660253</v>
      </c>
    </row>
    <row r="65" spans="1:21" x14ac:dyDescent="0.2">
      <c r="A65" s="16" t="s">
        <v>173</v>
      </c>
      <c r="B65" s="4">
        <v>13600</v>
      </c>
      <c r="C65" s="4">
        <v>166700</v>
      </c>
      <c r="D65" s="4">
        <v>-153100</v>
      </c>
      <c r="E65" s="4">
        <v>-3487480000</v>
      </c>
      <c r="F65" s="4">
        <f t="shared" si="0"/>
        <v>25617580000</v>
      </c>
      <c r="R65" s="5">
        <v>1.7500000000000002E-2</v>
      </c>
      <c r="S65" s="4">
        <v>5660253</v>
      </c>
      <c r="T65" s="4">
        <f t="shared" si="2"/>
        <v>7566381</v>
      </c>
      <c r="U65" s="4">
        <f t="shared" si="3"/>
        <v>6048049</v>
      </c>
    </row>
    <row r="66" spans="1:21" x14ac:dyDescent="0.2">
      <c r="A66" s="16" t="s">
        <v>172</v>
      </c>
      <c r="B66" s="4">
        <v>61000</v>
      </c>
      <c r="C66" s="4">
        <v>464700</v>
      </c>
      <c r="D66" s="4">
        <v>-403700</v>
      </c>
      <c r="E66" s="4">
        <v>-9184380000</v>
      </c>
      <c r="F66" s="4">
        <f t="shared" si="0"/>
        <v>29105060000</v>
      </c>
      <c r="R66" s="5">
        <v>-2.0999999999999999E-3</v>
      </c>
      <c r="S66" s="4">
        <v>6048049</v>
      </c>
      <c r="T66" s="4">
        <f t="shared" si="2"/>
        <v>8397757.5</v>
      </c>
      <c r="U66" s="4">
        <f t="shared" si="3"/>
        <v>7163359</v>
      </c>
    </row>
    <row r="67" spans="1:21" x14ac:dyDescent="0.2">
      <c r="A67" s="16" t="s">
        <v>171</v>
      </c>
      <c r="B67" s="4">
        <v>656300</v>
      </c>
      <c r="C67" s="4">
        <v>232800</v>
      </c>
      <c r="D67" s="4">
        <v>423500</v>
      </c>
      <c r="E67" s="4">
        <v>9507020000</v>
      </c>
      <c r="F67" s="4">
        <f t="shared" si="0"/>
        <v>38289440000</v>
      </c>
      <c r="R67" s="5">
        <v>6.7500000000000004E-2</v>
      </c>
      <c r="S67" s="4">
        <v>8851035</v>
      </c>
      <c r="T67" s="4">
        <f t="shared" si="2"/>
        <v>10224824</v>
      </c>
      <c r="U67" s="4">
        <f t="shared" si="3"/>
        <v>7163359</v>
      </c>
    </row>
    <row r="68" spans="1:21" x14ac:dyDescent="0.2">
      <c r="A68" s="16" t="s">
        <v>170</v>
      </c>
      <c r="B68" s="4">
        <v>736420</v>
      </c>
      <c r="C68" s="4">
        <v>218500</v>
      </c>
      <c r="D68" s="4">
        <v>517920</v>
      </c>
      <c r="E68" s="4">
        <v>11495580000</v>
      </c>
      <c r="F68" s="4">
        <f t="shared" si="0"/>
        <v>28782420000</v>
      </c>
      <c r="R68" s="5">
        <v>-4.0099999999999997E-2</v>
      </c>
      <c r="S68" s="4">
        <v>9556991</v>
      </c>
      <c r="T68" s="4">
        <f t="shared" si="2"/>
        <v>11800210.5</v>
      </c>
      <c r="U68" s="4">
        <f t="shared" si="3"/>
        <v>7163359</v>
      </c>
    </row>
    <row r="69" spans="1:21" x14ac:dyDescent="0.2">
      <c r="A69" s="16" t="s">
        <v>169</v>
      </c>
      <c r="B69" s="4">
        <v>330900</v>
      </c>
      <c r="C69" s="4">
        <v>32900</v>
      </c>
      <c r="D69" s="4">
        <v>298000</v>
      </c>
      <c r="E69" s="4">
        <v>6607050000</v>
      </c>
      <c r="F69" s="4">
        <f t="shared" si="0"/>
        <v>17286840000</v>
      </c>
      <c r="R69" s="5">
        <v>-3.6499999999999998E-2</v>
      </c>
      <c r="S69" s="4">
        <v>14956646</v>
      </c>
      <c r="T69" s="4">
        <f t="shared" si="2"/>
        <v>9472430.5</v>
      </c>
      <c r="U69" s="4">
        <f t="shared" si="3"/>
        <v>7163359</v>
      </c>
    </row>
    <row r="70" spans="1:21" x14ac:dyDescent="0.2">
      <c r="A70" s="16" t="s">
        <v>168</v>
      </c>
      <c r="B70" s="4">
        <v>285940</v>
      </c>
      <c r="C70" s="4">
        <v>11000</v>
      </c>
      <c r="D70" s="4">
        <v>274940</v>
      </c>
      <c r="E70" s="4">
        <v>6884160000</v>
      </c>
      <c r="F70" s="4">
        <f t="shared" si="0"/>
        <v>10679790000</v>
      </c>
      <c r="R70" s="5">
        <v>-7.0000000000000007E-2</v>
      </c>
      <c r="S70" s="4">
        <v>7659013</v>
      </c>
      <c r="T70" s="4">
        <f t="shared" si="2"/>
        <v>10470293.5</v>
      </c>
      <c r="U70" s="4">
        <f t="shared" si="3"/>
        <v>7163359</v>
      </c>
    </row>
    <row r="71" spans="1:21" x14ac:dyDescent="0.2">
      <c r="A71" s="16" t="s">
        <v>167</v>
      </c>
      <c r="B71" s="4">
        <v>74600</v>
      </c>
      <c r="C71" s="4">
        <v>258600</v>
      </c>
      <c r="D71" s="4">
        <v>-184000</v>
      </c>
      <c r="E71" s="4">
        <v>-4694830000</v>
      </c>
      <c r="F71" s="4">
        <f t="shared" si="0"/>
        <v>3795630000</v>
      </c>
      <c r="R71" s="5">
        <v>-2.3399999999999997E-2</v>
      </c>
      <c r="S71" s="4">
        <v>7163359</v>
      </c>
      <c r="T71" s="4">
        <f>AVERAGE(S72,S81)</f>
        <v>7388814.5</v>
      </c>
      <c r="U71" s="4">
        <f t="shared" si="3"/>
        <v>7350902</v>
      </c>
    </row>
    <row r="72" spans="1:21" x14ac:dyDescent="0.2">
      <c r="A72" s="16" t="s">
        <v>166</v>
      </c>
      <c r="B72" s="4">
        <v>827500</v>
      </c>
      <c r="C72" s="4">
        <v>234300</v>
      </c>
      <c r="D72" s="4">
        <v>593200</v>
      </c>
      <c r="E72" s="4">
        <v>15234830000</v>
      </c>
      <c r="F72" s="4">
        <f t="shared" si="0"/>
        <v>8490460000</v>
      </c>
      <c r="R72" s="5">
        <v>-5.7999999999999996E-3</v>
      </c>
      <c r="S72" s="4">
        <v>7821986</v>
      </c>
      <c r="U72" s="4">
        <f t="shared" si="3"/>
        <v>7350902</v>
      </c>
    </row>
    <row r="73" spans="1:21" x14ac:dyDescent="0.2">
      <c r="A73" s="16" t="s">
        <v>165</v>
      </c>
      <c r="B73" s="4">
        <v>42800</v>
      </c>
      <c r="C73" s="4">
        <v>145600</v>
      </c>
      <c r="D73" s="4">
        <v>-102800</v>
      </c>
      <c r="E73" s="4">
        <v>-2646300000</v>
      </c>
      <c r="F73" s="4">
        <f t="shared" si="0"/>
        <v>-6744370000</v>
      </c>
      <c r="R73" s="5">
        <v>-1.9E-3</v>
      </c>
      <c r="S73" s="4">
        <v>7886877</v>
      </c>
      <c r="U73" s="4">
        <f t="shared" ref="U73:U75" si="4">MIN(S74:S78)</f>
        <v>7350902</v>
      </c>
    </row>
    <row r="74" spans="1:21" x14ac:dyDescent="0.2">
      <c r="A74" s="16" t="s">
        <v>164</v>
      </c>
      <c r="B74" s="4">
        <v>355700</v>
      </c>
      <c r="C74" s="4">
        <v>0</v>
      </c>
      <c r="D74" s="4">
        <v>355700</v>
      </c>
      <c r="E74" s="4">
        <v>9058370000</v>
      </c>
      <c r="F74" s="4">
        <f t="shared" si="0"/>
        <v>-4098070000</v>
      </c>
      <c r="R74" s="5">
        <v>0.03</v>
      </c>
      <c r="S74" s="4">
        <v>7350902</v>
      </c>
      <c r="U74" s="4">
        <f t="shared" si="4"/>
        <v>7944480</v>
      </c>
    </row>
    <row r="75" spans="1:21" x14ac:dyDescent="0.2">
      <c r="A75" s="16" t="s">
        <v>163</v>
      </c>
      <c r="B75" s="4">
        <v>17200</v>
      </c>
      <c r="C75" s="4">
        <v>237800</v>
      </c>
      <c r="D75" s="4">
        <v>-220600</v>
      </c>
      <c r="E75" s="4">
        <v>-5640310000</v>
      </c>
      <c r="F75" s="4">
        <f t="shared" si="0"/>
        <v>-13156440000</v>
      </c>
      <c r="R75" s="5">
        <v>-1.5700000000000002E-2</v>
      </c>
      <c r="S75" s="4">
        <v>9084713</v>
      </c>
      <c r="U75" s="4">
        <f t="shared" si="4"/>
        <v>7944480</v>
      </c>
    </row>
    <row r="76" spans="1:21" x14ac:dyDescent="0.2">
      <c r="A76" s="16" t="s">
        <v>162</v>
      </c>
      <c r="B76" s="4">
        <v>1200</v>
      </c>
      <c r="C76" s="4">
        <v>454400</v>
      </c>
      <c r="D76" s="4">
        <v>-453200</v>
      </c>
      <c r="E76" s="4">
        <v>-11498310000</v>
      </c>
      <c r="F76" s="4">
        <f t="shared" si="0"/>
        <v>-7516130000</v>
      </c>
      <c r="R76" s="5">
        <v>-1.9E-3</v>
      </c>
      <c r="S76" s="4">
        <v>7944480</v>
      </c>
      <c r="U76" s="4">
        <f>MIN(S77:S81)</f>
        <v>6955643</v>
      </c>
    </row>
    <row r="77" spans="1:21" x14ac:dyDescent="0.2">
      <c r="A77" s="16" t="s">
        <v>161</v>
      </c>
      <c r="B77" s="4">
        <v>233500</v>
      </c>
      <c r="C77" s="4">
        <v>2600</v>
      </c>
      <c r="D77" s="4">
        <v>230900</v>
      </c>
      <c r="E77" s="4">
        <v>5800240000</v>
      </c>
      <c r="F77" s="4">
        <f t="shared" si="0"/>
        <v>3982180000</v>
      </c>
      <c r="R77" s="5">
        <v>4.7300000000000002E-2</v>
      </c>
      <c r="S77" s="4">
        <v>10892657</v>
      </c>
    </row>
    <row r="78" spans="1:21" x14ac:dyDescent="0.2">
      <c r="A78" s="16" t="s">
        <v>160</v>
      </c>
      <c r="B78" s="4">
        <v>12900</v>
      </c>
      <c r="C78" s="4">
        <v>144100</v>
      </c>
      <c r="D78" s="4">
        <v>-131200</v>
      </c>
      <c r="E78" s="4">
        <v>-3205480000</v>
      </c>
      <c r="F78" s="4">
        <f t="shared" si="0"/>
        <v>-1818060000</v>
      </c>
      <c r="R78" s="5">
        <v>6.1999999999999998E-3</v>
      </c>
      <c r="S78" s="4">
        <v>8643775</v>
      </c>
    </row>
    <row r="79" spans="1:21" x14ac:dyDescent="0.2">
      <c r="A79" s="16" t="s">
        <v>159</v>
      </c>
      <c r="B79" s="4">
        <v>813600</v>
      </c>
      <c r="C79" s="4">
        <v>610900</v>
      </c>
      <c r="D79" s="4">
        <v>202700</v>
      </c>
      <c r="E79" s="4">
        <v>4881050000</v>
      </c>
      <c r="F79" s="4">
        <f t="shared" si="0"/>
        <v>1387420000</v>
      </c>
      <c r="R79" s="5">
        <v>3.2000000000000001E-2</v>
      </c>
      <c r="S79" s="4">
        <v>11285848</v>
      </c>
    </row>
    <row r="80" spans="1:21" x14ac:dyDescent="0.2">
      <c r="A80" s="16" t="s">
        <v>158</v>
      </c>
      <c r="B80" s="4">
        <v>66400</v>
      </c>
      <c r="C80" s="4">
        <v>1217470</v>
      </c>
      <c r="D80" s="4">
        <v>-1151070</v>
      </c>
      <c r="E80" s="4">
        <v>-27637170000</v>
      </c>
      <c r="F80" s="4">
        <f>E80+F81</f>
        <v>-3493630000</v>
      </c>
      <c r="R80" s="5">
        <v>-5.6299999999999996E-2</v>
      </c>
      <c r="S80" s="4">
        <v>13777228</v>
      </c>
    </row>
    <row r="81" spans="1:22" x14ac:dyDescent="0.2">
      <c r="A81" s="16" t="s">
        <v>157</v>
      </c>
      <c r="B81" s="4">
        <v>1010000</v>
      </c>
      <c r="C81" s="4">
        <v>37306</v>
      </c>
      <c r="D81" s="4">
        <v>972694</v>
      </c>
      <c r="E81" s="4">
        <v>24143540000</v>
      </c>
      <c r="F81" s="4">
        <f>E81</f>
        <v>24143540000</v>
      </c>
      <c r="R81" s="5">
        <v>2.8999999999999998E-2</v>
      </c>
      <c r="S81" s="4">
        <v>6955643</v>
      </c>
    </row>
    <row r="82" spans="1:22" x14ac:dyDescent="0.2">
      <c r="A82" s="2"/>
      <c r="B82" s="4"/>
      <c r="C82" s="4"/>
      <c r="D82" s="4"/>
      <c r="E82" s="4"/>
      <c r="F82" s="4">
        <f>E82</f>
        <v>0</v>
      </c>
      <c r="G82" s="4"/>
      <c r="H82" s="4"/>
      <c r="I82" s="4"/>
      <c r="J82" s="4"/>
      <c r="K82" s="4"/>
      <c r="L82" s="4"/>
      <c r="M82" s="4"/>
      <c r="N82" s="4"/>
      <c r="O82" s="4"/>
      <c r="P82" s="4"/>
      <c r="Q82" s="4"/>
      <c r="R82" s="4"/>
      <c r="S82" s="4"/>
      <c r="T82" s="5"/>
      <c r="U82" s="5"/>
      <c r="V82" s="5"/>
    </row>
    <row r="83" spans="1:22" x14ac:dyDescent="0.2">
      <c r="A83" s="2"/>
      <c r="B83" s="4"/>
      <c r="C83" s="4"/>
      <c r="D83" s="4"/>
      <c r="E83" s="4"/>
      <c r="F83" s="4"/>
      <c r="G83" s="4"/>
      <c r="H83" s="4"/>
      <c r="I83" s="4"/>
      <c r="J83" s="4"/>
      <c r="K83" s="4"/>
      <c r="L83" s="4"/>
      <c r="M83" s="4"/>
      <c r="N83" s="4"/>
      <c r="O83" s="4"/>
      <c r="P83" s="4"/>
      <c r="Q83" s="4"/>
      <c r="R83" s="4"/>
      <c r="S83" s="4"/>
      <c r="T83" s="5"/>
      <c r="U83" s="5"/>
      <c r="V83" s="5"/>
    </row>
    <row r="84" spans="1:22" x14ac:dyDescent="0.2">
      <c r="A84" s="2"/>
      <c r="B84" s="4"/>
      <c r="C84" s="4"/>
      <c r="D84" s="4"/>
      <c r="E84" s="4"/>
      <c r="F84" s="4"/>
      <c r="G84" s="4"/>
      <c r="H84" s="4"/>
      <c r="I84" s="4"/>
      <c r="J84" s="4"/>
      <c r="K84" s="4"/>
      <c r="L84" s="4"/>
      <c r="M84" s="4"/>
      <c r="N84" s="4"/>
      <c r="O84" s="4"/>
      <c r="P84" s="4"/>
      <c r="Q84" s="4"/>
      <c r="R84" s="4"/>
      <c r="S84" s="4"/>
      <c r="T84" s="5"/>
      <c r="U84" s="5"/>
      <c r="V84" s="5"/>
    </row>
    <row r="85" spans="1:22" x14ac:dyDescent="0.2">
      <c r="A85" s="2"/>
      <c r="B85" s="4"/>
      <c r="C85" s="4"/>
      <c r="D85" s="4"/>
      <c r="E85" s="4"/>
      <c r="F85" s="4"/>
      <c r="G85" s="4"/>
      <c r="H85" s="4"/>
      <c r="I85" s="4"/>
      <c r="J85" s="4"/>
      <c r="K85" s="4"/>
      <c r="L85" s="4"/>
      <c r="M85" s="4"/>
      <c r="N85" s="4"/>
      <c r="O85" s="4"/>
      <c r="P85" s="4"/>
      <c r="Q85" s="4"/>
      <c r="R85" s="4"/>
      <c r="S85" s="4"/>
      <c r="T85" s="5"/>
      <c r="U85" s="5"/>
      <c r="V85" s="5"/>
    </row>
    <row r="86" spans="1:22" x14ac:dyDescent="0.2">
      <c r="A86" s="2"/>
      <c r="B86" s="4"/>
      <c r="C86" s="4"/>
      <c r="D86" s="4"/>
      <c r="E86" s="4"/>
      <c r="F86" s="4"/>
      <c r="G86" s="4"/>
      <c r="H86" s="4"/>
      <c r="I86" s="4"/>
      <c r="J86" s="4"/>
      <c r="K86" s="4"/>
      <c r="L86" s="4"/>
      <c r="M86" s="4"/>
      <c r="N86" s="4"/>
      <c r="O86" s="4"/>
      <c r="P86" s="4"/>
      <c r="Q86" s="4"/>
      <c r="R86" s="4"/>
      <c r="S86" s="4"/>
      <c r="T86" s="5"/>
      <c r="U86" s="5"/>
      <c r="V86" s="5"/>
    </row>
    <row r="87" spans="1:22" x14ac:dyDescent="0.2">
      <c r="A87" s="2"/>
      <c r="B87" s="4"/>
      <c r="C87" s="4"/>
      <c r="D87" s="4"/>
      <c r="E87" s="4"/>
      <c r="F87" s="4"/>
      <c r="G87" s="4"/>
      <c r="H87" s="4"/>
      <c r="I87" s="4"/>
      <c r="J87" s="4"/>
      <c r="K87" s="4"/>
      <c r="L87" s="4"/>
      <c r="M87" s="4"/>
      <c r="N87" s="4"/>
      <c r="O87" s="4"/>
      <c r="P87" s="4"/>
      <c r="Q87" s="4"/>
      <c r="R87" s="4"/>
      <c r="S87" s="4"/>
      <c r="T87" s="5"/>
      <c r="U87" s="5"/>
      <c r="V87" s="5"/>
    </row>
    <row r="88" spans="1:22" x14ac:dyDescent="0.2">
      <c r="A88" s="2"/>
      <c r="B88" s="4"/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5"/>
      <c r="U88" s="5"/>
      <c r="V88" s="5"/>
    </row>
    <row r="89" spans="1:22" x14ac:dyDescent="0.2">
      <c r="A89" s="2"/>
      <c r="B89" s="4"/>
      <c r="C89" s="4"/>
      <c r="D89" s="4"/>
      <c r="E89" s="4"/>
      <c r="F89" s="4"/>
      <c r="G89" s="4"/>
      <c r="H89" s="4"/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  <c r="T89" s="5"/>
      <c r="U89" s="5"/>
      <c r="V89" s="5"/>
    </row>
    <row r="90" spans="1:22" x14ac:dyDescent="0.2">
      <c r="A90" s="2"/>
      <c r="B90" s="4"/>
      <c r="C90" s="4"/>
      <c r="D90" s="4"/>
      <c r="E90" s="4"/>
      <c r="F90" s="4"/>
      <c r="G90" s="4"/>
      <c r="H90" s="4"/>
      <c r="I90" s="4"/>
      <c r="J90" s="4"/>
      <c r="K90" s="4"/>
      <c r="L90" s="4"/>
      <c r="M90" s="4"/>
      <c r="N90" s="4"/>
      <c r="O90" s="4"/>
      <c r="P90" s="4"/>
      <c r="Q90" s="4"/>
      <c r="R90" s="4"/>
      <c r="S90" s="4"/>
      <c r="T90" s="5"/>
      <c r="U90" s="5"/>
      <c r="V90" s="5"/>
    </row>
    <row r="91" spans="1:22" x14ac:dyDescent="0.2">
      <c r="A91" s="2"/>
      <c r="B91" s="4"/>
      <c r="C91" s="4"/>
      <c r="D91" s="4"/>
      <c r="E91" s="4"/>
      <c r="F91" s="4"/>
      <c r="G91" s="4"/>
      <c r="H91" s="4"/>
      <c r="I91" s="4"/>
      <c r="J91" s="4"/>
      <c r="K91" s="4"/>
      <c r="L91" s="4"/>
      <c r="M91" s="4"/>
      <c r="N91" s="4"/>
      <c r="O91" s="4"/>
      <c r="P91" s="4"/>
      <c r="Q91" s="4"/>
      <c r="R91" s="4"/>
      <c r="S91" s="4"/>
      <c r="T91" s="5"/>
      <c r="U91" s="5"/>
      <c r="V91" s="5"/>
    </row>
    <row r="92" spans="1:22" x14ac:dyDescent="0.2">
      <c r="A92" s="6"/>
      <c r="B92" s="4"/>
      <c r="C92" s="4"/>
      <c r="D92" s="4"/>
      <c r="E92" s="4"/>
      <c r="F92" s="4"/>
      <c r="G92" s="4"/>
      <c r="H92" s="4"/>
      <c r="I92" s="4"/>
      <c r="J92" s="4"/>
      <c r="K92" s="4"/>
      <c r="L92" s="4"/>
      <c r="M92" s="4"/>
      <c r="N92" s="4"/>
      <c r="O92" s="4"/>
      <c r="P92" s="4"/>
      <c r="Q92" s="4"/>
      <c r="R92" s="4"/>
      <c r="S92" s="4"/>
      <c r="T92" s="5"/>
      <c r="U92" s="5"/>
      <c r="V92" s="5"/>
    </row>
    <row r="93" spans="1:22" x14ac:dyDescent="0.2">
      <c r="A93" s="6"/>
      <c r="B93" s="4"/>
      <c r="C93" s="4"/>
      <c r="D93" s="4"/>
      <c r="E93" s="4"/>
      <c r="F93" s="4"/>
      <c r="G93" s="4"/>
      <c r="H93" s="4"/>
      <c r="I93" s="4"/>
      <c r="J93" s="4"/>
      <c r="K93" s="4"/>
      <c r="L93" s="4"/>
      <c r="M93" s="4"/>
      <c r="N93" s="4"/>
      <c r="O93" s="4"/>
      <c r="P93" s="4"/>
      <c r="Q93" s="4"/>
      <c r="R93" s="4"/>
      <c r="S93" s="4"/>
      <c r="T93" s="5"/>
      <c r="U93" s="5"/>
      <c r="V93" s="5"/>
    </row>
    <row r="94" spans="1:22" x14ac:dyDescent="0.2">
      <c r="A94" s="6"/>
      <c r="B94" s="4"/>
      <c r="C94" s="4"/>
      <c r="D94" s="4"/>
      <c r="E94" s="4"/>
      <c r="F94" s="4"/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5"/>
      <c r="U94" s="5"/>
      <c r="V94" s="5"/>
    </row>
    <row r="95" spans="1:22" x14ac:dyDescent="0.2">
      <c r="A95" s="6"/>
      <c r="B95" s="4"/>
      <c r="C95" s="4"/>
      <c r="D95" s="4"/>
      <c r="E95" s="4"/>
      <c r="F95" s="4"/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5"/>
      <c r="U95" s="5"/>
      <c r="V95" s="5"/>
    </row>
    <row r="96" spans="1:22" x14ac:dyDescent="0.2">
      <c r="A96" s="6"/>
      <c r="B96" s="4"/>
      <c r="C96" s="4"/>
      <c r="D96" s="4"/>
      <c r="E96" s="4"/>
      <c r="F96" s="4"/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5"/>
      <c r="U96" s="5"/>
      <c r="V96" s="5"/>
    </row>
    <row r="97" spans="1:22" x14ac:dyDescent="0.2">
      <c r="A97" s="6"/>
      <c r="B97" s="4"/>
      <c r="C97" s="4"/>
      <c r="D97" s="4"/>
      <c r="E97" s="4"/>
      <c r="F97" s="4"/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5"/>
      <c r="U97" s="5"/>
      <c r="V97" s="5"/>
    </row>
    <row r="98" spans="1:22" x14ac:dyDescent="0.2">
      <c r="A98" s="6"/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5"/>
      <c r="U98" s="5"/>
      <c r="V98" s="5"/>
    </row>
    <row r="99" spans="1:22" x14ac:dyDescent="0.2">
      <c r="A99" s="6"/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5"/>
      <c r="U99" s="5"/>
      <c r="V99" s="5"/>
    </row>
    <row r="100" spans="1:22" x14ac:dyDescent="0.2">
      <c r="A100" s="6"/>
      <c r="B100" s="4"/>
      <c r="C100" s="4"/>
      <c r="D100" s="4"/>
      <c r="E100" s="4"/>
      <c r="F100" s="4"/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5"/>
      <c r="U100" s="5"/>
      <c r="V100" s="5"/>
    </row>
    <row r="101" spans="1:22" x14ac:dyDescent="0.2">
      <c r="A101" s="6"/>
      <c r="B101" s="4"/>
      <c r="C101" s="4"/>
      <c r="D101" s="4"/>
      <c r="E101" s="4"/>
      <c r="F101" s="4"/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5"/>
      <c r="U101" s="5"/>
      <c r="V101" s="5"/>
    </row>
    <row r="102" spans="1:22" x14ac:dyDescent="0.2">
      <c r="A102" s="2"/>
      <c r="B102" s="4"/>
      <c r="C102" s="4"/>
      <c r="D102" s="4"/>
      <c r="E102" s="4"/>
      <c r="F102" s="4"/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5"/>
      <c r="U102" s="5"/>
      <c r="V102" s="5"/>
    </row>
    <row r="103" spans="1:22" x14ac:dyDescent="0.2">
      <c r="A103" s="2"/>
      <c r="B103" s="4"/>
      <c r="C103" s="4"/>
      <c r="D103" s="4"/>
      <c r="E103" s="4"/>
      <c r="F103" s="4"/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5"/>
      <c r="U103" s="5"/>
      <c r="V103" s="5"/>
    </row>
    <row r="104" spans="1:22" x14ac:dyDescent="0.2">
      <c r="A104" s="6"/>
      <c r="B104" s="4"/>
      <c r="C104" s="4"/>
      <c r="D104" s="4"/>
      <c r="E104" s="4"/>
      <c r="F104" s="4"/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5"/>
      <c r="U104" s="5"/>
      <c r="V104" s="5"/>
    </row>
    <row r="105" spans="1:22" x14ac:dyDescent="0.2">
      <c r="A105" s="6"/>
      <c r="B105" s="4"/>
      <c r="C105" s="4"/>
      <c r="D105" s="4"/>
      <c r="E105" s="4"/>
      <c r="F105" s="4"/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5"/>
      <c r="U105" s="5"/>
      <c r="V105" s="5"/>
    </row>
    <row r="106" spans="1:22" x14ac:dyDescent="0.2">
      <c r="A106" s="6"/>
      <c r="B106" s="4"/>
      <c r="C106" s="4"/>
      <c r="D106" s="4"/>
      <c r="E106" s="4"/>
      <c r="F106" s="4"/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5"/>
      <c r="U106" s="5"/>
      <c r="V106" s="5"/>
    </row>
    <row r="107" spans="1:22" x14ac:dyDescent="0.2">
      <c r="A107" s="6"/>
      <c r="B107" s="4"/>
      <c r="C107" s="4"/>
      <c r="D107" s="4"/>
      <c r="E107" s="4"/>
      <c r="F107" s="4"/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5"/>
      <c r="U107" s="5"/>
      <c r="V107" s="5"/>
    </row>
    <row r="108" spans="1:22" x14ac:dyDescent="0.2">
      <c r="A108" s="6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5"/>
      <c r="U108" s="5"/>
      <c r="V108" s="5"/>
    </row>
    <row r="109" spans="1:22" x14ac:dyDescent="0.2">
      <c r="A109" s="6"/>
      <c r="B109" s="4"/>
      <c r="C109" s="4"/>
      <c r="D109" s="4"/>
      <c r="E109" s="4"/>
      <c r="F109" s="4"/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5"/>
      <c r="U109" s="5"/>
      <c r="V109" s="5"/>
    </row>
    <row r="110" spans="1:22" x14ac:dyDescent="0.2">
      <c r="A110" s="6"/>
      <c r="B110" s="4"/>
      <c r="C110" s="4"/>
      <c r="D110" s="4"/>
      <c r="E110" s="4"/>
      <c r="F110" s="4"/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5"/>
      <c r="U110" s="5"/>
      <c r="V110" s="5"/>
    </row>
    <row r="111" spans="1:22" x14ac:dyDescent="0.2">
      <c r="A111" s="6"/>
      <c r="B111" s="4"/>
      <c r="C111" s="4"/>
      <c r="D111" s="4"/>
      <c r="E111" s="4"/>
      <c r="F111" s="4"/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5"/>
      <c r="U111" s="5"/>
      <c r="V111" s="5"/>
    </row>
    <row r="112" spans="1:22" x14ac:dyDescent="0.2">
      <c r="A112" s="6"/>
      <c r="B112" s="4"/>
      <c r="C112" s="4"/>
      <c r="D112" s="4"/>
      <c r="E112" s="4"/>
      <c r="F112" s="4"/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5"/>
      <c r="U112" s="5"/>
      <c r="V112" s="5"/>
    </row>
    <row r="113" spans="1:22" x14ac:dyDescent="0.2">
      <c r="A113" s="6"/>
      <c r="B113" s="4"/>
      <c r="C113" s="4"/>
      <c r="D113" s="4"/>
      <c r="E113" s="4"/>
      <c r="F113" s="4"/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5"/>
      <c r="U113" s="5"/>
      <c r="V113" s="5"/>
    </row>
    <row r="114" spans="1:22" x14ac:dyDescent="0.2">
      <c r="A114" s="6"/>
      <c r="B114" s="4"/>
      <c r="C114" s="4"/>
      <c r="D114" s="4"/>
      <c r="E114" s="4"/>
      <c r="F114" s="4"/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5"/>
      <c r="U114" s="5"/>
      <c r="V114" s="5"/>
    </row>
    <row r="115" spans="1:22" x14ac:dyDescent="0.2">
      <c r="A115" s="6"/>
      <c r="B115" s="4"/>
      <c r="C115" s="4"/>
      <c r="D115" s="4"/>
      <c r="E115" s="4"/>
      <c r="F115" s="4"/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5"/>
      <c r="U115" s="5"/>
      <c r="V115" s="5"/>
    </row>
    <row r="116" spans="1:22" x14ac:dyDescent="0.2">
      <c r="A116" s="6"/>
      <c r="B116" s="4"/>
      <c r="C116" s="4"/>
      <c r="D116" s="4"/>
      <c r="E116" s="4"/>
      <c r="F116" s="4"/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5"/>
      <c r="U116" s="5"/>
      <c r="V116" s="5"/>
    </row>
    <row r="117" spans="1:22" x14ac:dyDescent="0.2">
      <c r="A117" s="2"/>
      <c r="B117" s="4"/>
      <c r="C117" s="4"/>
      <c r="D117" s="4"/>
      <c r="E117" s="4"/>
      <c r="F117" s="4"/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5"/>
      <c r="U117" s="5"/>
      <c r="V117" s="5"/>
    </row>
    <row r="118" spans="1:22" x14ac:dyDescent="0.2">
      <c r="A118" s="2"/>
      <c r="B118" s="4"/>
      <c r="C118" s="4"/>
      <c r="D118" s="4"/>
      <c r="E118" s="4"/>
      <c r="F118" s="4"/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5"/>
      <c r="U118" s="5"/>
      <c r="V118" s="5"/>
    </row>
    <row r="119" spans="1:22" x14ac:dyDescent="0.2">
      <c r="A119" s="2"/>
      <c r="B119" s="4"/>
      <c r="C119" s="4"/>
      <c r="D119" s="4"/>
      <c r="E119" s="4"/>
      <c r="F119" s="4"/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5"/>
      <c r="U119" s="5"/>
      <c r="V119" s="5"/>
    </row>
    <row r="120" spans="1:22" x14ac:dyDescent="0.2">
      <c r="A120" s="2"/>
      <c r="B120" s="4"/>
      <c r="C120" s="4"/>
      <c r="D120" s="4"/>
      <c r="E120" s="4"/>
      <c r="F120" s="4"/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5"/>
      <c r="U120" s="5"/>
      <c r="V120" s="5"/>
    </row>
    <row r="121" spans="1:22" x14ac:dyDescent="0.2">
      <c r="A121" s="2"/>
      <c r="B121" s="4"/>
      <c r="C121" s="4"/>
      <c r="D121" s="4"/>
      <c r="E121" s="4"/>
      <c r="F121" s="4"/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5"/>
      <c r="U121" s="5"/>
      <c r="V121" s="5"/>
    </row>
    <row r="122" spans="1:22" x14ac:dyDescent="0.2">
      <c r="A122" s="2"/>
      <c r="B122" s="4"/>
      <c r="C122" s="4"/>
      <c r="D122" s="4"/>
      <c r="E122" s="4"/>
      <c r="F122" s="4"/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5"/>
      <c r="U122" s="5"/>
      <c r="V122" s="5"/>
    </row>
    <row r="123" spans="1:22" x14ac:dyDescent="0.2">
      <c r="A123" s="2"/>
      <c r="B123" s="4"/>
      <c r="C123" s="4"/>
      <c r="D123" s="4"/>
      <c r="E123" s="4"/>
      <c r="F123" s="4"/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5"/>
      <c r="U123" s="5"/>
      <c r="V123" s="5"/>
    </row>
    <row r="124" spans="1:22" x14ac:dyDescent="0.2">
      <c r="A124" s="2"/>
      <c r="B124" s="4"/>
      <c r="C124" s="4"/>
      <c r="D124" s="4"/>
      <c r="E124" s="4"/>
      <c r="F124" s="4"/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5"/>
      <c r="U124" s="5"/>
      <c r="V124" s="5"/>
    </row>
    <row r="125" spans="1:22" x14ac:dyDescent="0.2">
      <c r="A125" s="2"/>
      <c r="B125" s="4"/>
      <c r="C125" s="4"/>
      <c r="D125" s="4"/>
      <c r="E125" s="4"/>
      <c r="F125" s="4"/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5"/>
      <c r="U125" s="5"/>
      <c r="V125" s="5"/>
    </row>
    <row r="126" spans="1:22" x14ac:dyDescent="0.2">
      <c r="A126" s="2"/>
      <c r="B126" s="4"/>
      <c r="C126" s="4"/>
      <c r="D126" s="4"/>
      <c r="E126" s="4"/>
      <c r="F126" s="4"/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5"/>
      <c r="U126" s="5"/>
      <c r="V126" s="5"/>
    </row>
    <row r="127" spans="1:22" x14ac:dyDescent="0.2">
      <c r="A127" s="2"/>
      <c r="B127" s="4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5"/>
      <c r="U127" s="5"/>
      <c r="V127" s="5"/>
    </row>
    <row r="128" spans="1:22" x14ac:dyDescent="0.2">
      <c r="A128" s="2"/>
      <c r="B128" s="4"/>
      <c r="C128" s="4"/>
      <c r="D128" s="4"/>
      <c r="E128" s="4"/>
      <c r="F128" s="4"/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5"/>
      <c r="U128" s="5"/>
      <c r="V128" s="5"/>
    </row>
    <row r="129" spans="1:22" x14ac:dyDescent="0.2">
      <c r="A129" s="2"/>
      <c r="B129" s="4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5"/>
      <c r="U129" s="5"/>
      <c r="V129" s="5"/>
    </row>
    <row r="130" spans="1:22" x14ac:dyDescent="0.2">
      <c r="A130" s="2"/>
      <c r="B130" s="4"/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5"/>
      <c r="U130" s="5"/>
      <c r="V130" s="5"/>
    </row>
    <row r="131" spans="1:22" x14ac:dyDescent="0.2">
      <c r="A131" s="2"/>
      <c r="B131" s="4"/>
      <c r="C131" s="4"/>
      <c r="D131" s="4"/>
      <c r="E131" s="4"/>
      <c r="F131" s="4"/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5"/>
      <c r="U131" s="5"/>
      <c r="V131" s="5"/>
    </row>
    <row r="132" spans="1:22" x14ac:dyDescent="0.2">
      <c r="A132" s="2"/>
      <c r="B132" s="4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5"/>
      <c r="U132" s="5"/>
      <c r="V132" s="5"/>
    </row>
    <row r="133" spans="1:22" x14ac:dyDescent="0.2">
      <c r="A133" s="2"/>
      <c r="B133" s="4"/>
      <c r="C133" s="4"/>
      <c r="D133" s="4"/>
      <c r="E133" s="4"/>
      <c r="F133" s="4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5"/>
    </row>
    <row r="134" spans="1:22" x14ac:dyDescent="0.2">
      <c r="A134" s="2"/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8"/>
    </row>
    <row r="135" spans="1:22" x14ac:dyDescent="0.2">
      <c r="A135" s="2"/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8"/>
    </row>
    <row r="136" spans="1:22" x14ac:dyDescent="0.2">
      <c r="A136" s="2"/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8"/>
    </row>
    <row r="137" spans="1:22" x14ac:dyDescent="0.2">
      <c r="A137" s="6"/>
      <c r="B137" s="4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5"/>
      <c r="U137" s="5"/>
      <c r="V137" s="8"/>
    </row>
    <row r="138" spans="1:22" x14ac:dyDescent="0.2">
      <c r="A138" s="6"/>
      <c r="B138" s="4"/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5"/>
      <c r="U138" s="5"/>
      <c r="V138" s="8"/>
    </row>
    <row r="139" spans="1:22" x14ac:dyDescent="0.2">
      <c r="A139" s="6"/>
      <c r="B139" s="4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5"/>
      <c r="U139" s="5"/>
      <c r="V139" s="8"/>
    </row>
    <row r="140" spans="1:22" x14ac:dyDescent="0.2">
      <c r="A140" s="6"/>
      <c r="B140" s="4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5"/>
      <c r="U140" s="5"/>
      <c r="V140" s="8"/>
    </row>
    <row r="141" spans="1:22" x14ac:dyDescent="0.2">
      <c r="A141" s="6"/>
      <c r="B141" s="4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5"/>
      <c r="U141" s="5"/>
      <c r="V141" s="8"/>
    </row>
    <row r="142" spans="1:22" x14ac:dyDescent="0.2">
      <c r="A142" s="2"/>
      <c r="B142" s="4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5"/>
      <c r="U142" s="5"/>
      <c r="V142" s="8"/>
    </row>
    <row r="143" spans="1:22" x14ac:dyDescent="0.2">
      <c r="A143" s="2"/>
      <c r="B143" s="4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5"/>
      <c r="U143" s="5"/>
      <c r="V143" s="8"/>
    </row>
    <row r="144" spans="1:22" x14ac:dyDescent="0.2">
      <c r="A144" s="2"/>
      <c r="B144" s="4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5"/>
      <c r="U144" s="5"/>
      <c r="V144" s="8"/>
    </row>
    <row r="145" spans="1:22" x14ac:dyDescent="0.2">
      <c r="A145" s="2"/>
      <c r="B145" s="4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5"/>
      <c r="U145" s="5"/>
      <c r="V145" s="8"/>
    </row>
    <row r="146" spans="1:22" x14ac:dyDescent="0.2">
      <c r="A146" s="2"/>
      <c r="B146" s="4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5"/>
      <c r="U146" s="5"/>
      <c r="V146" s="8"/>
    </row>
    <row r="172" spans="1:3" x14ac:dyDescent="0.2">
      <c r="A172" t="e" cm="1">
        <f t="array" aca="1" ref="A172" ca="1">INDIRECT("'" &amp; E1 &amp; "'!$A$2:$A$66")</f>
        <v>#REF!</v>
      </c>
      <c r="B172" t="e" cm="1">
        <f t="array" aca="1" ref="B172" ca="1">INDIRECT("'" &amp; E1 &amp; "'!$B$2:$B$66")</f>
        <v>#REF!</v>
      </c>
      <c r="C172" t="e" cm="1">
        <f t="array" aca="1" ref="C172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4B014C-29E0-FA4D-A004-D853148A3260}">
  <sheetPr codeName="Sheet75"/>
  <dimension ref="A1:V172"/>
  <sheetViews>
    <sheetView workbookViewId="0">
      <pane ySplit="2" topLeftCell="A3" activePane="bottomLeft" state="frozen"/>
      <selection activeCell="N24" sqref="N24"/>
      <selection pane="bottomLeft" activeCell="N24" sqref="N24"/>
    </sheetView>
  </sheetViews>
  <sheetFormatPr baseColWidth="10" defaultRowHeight="16" x14ac:dyDescent="0.2"/>
  <cols>
    <col min="1" max="1" width="21.1640625" customWidth="1"/>
    <col min="2" max="3" width="15.33203125" customWidth="1"/>
    <col min="4" max="4" width="14.6640625" customWidth="1"/>
    <col min="5" max="5" width="16.6640625" customWidth="1"/>
    <col min="6" max="6" width="21.5" customWidth="1"/>
    <col min="10" max="10" width="18.33203125" customWidth="1"/>
    <col min="11" max="11" width="16.6640625" customWidth="1"/>
    <col min="18" max="18" width="13" customWidth="1"/>
    <col min="19" max="19" width="14.83203125" customWidth="1"/>
  </cols>
  <sheetData>
    <row r="1" spans="1:22" x14ac:dyDescent="0.2">
      <c r="B1" s="72" t="s">
        <v>5</v>
      </c>
      <c r="C1" s="72"/>
      <c r="D1" s="72"/>
      <c r="E1" s="72"/>
      <c r="F1" s="72"/>
      <c r="G1" s="73" t="s">
        <v>6</v>
      </c>
      <c r="H1" s="73"/>
      <c r="I1" s="73"/>
      <c r="J1" s="73"/>
      <c r="K1" s="73"/>
      <c r="L1" s="74" t="s">
        <v>15</v>
      </c>
      <c r="M1" s="74"/>
      <c r="N1" s="74"/>
      <c r="O1" s="74"/>
      <c r="P1" s="74"/>
      <c r="Q1" s="74"/>
      <c r="R1" s="74"/>
      <c r="S1" s="74"/>
      <c r="T1" s="74"/>
      <c r="U1" s="74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235</v>
      </c>
      <c r="O2" s="1" t="s">
        <v>236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257</v>
      </c>
      <c r="U2" s="1" t="s">
        <v>258</v>
      </c>
      <c r="V2" s="1" t="s">
        <v>237</v>
      </c>
    </row>
    <row r="3" spans="1:22" x14ac:dyDescent="0.2">
      <c r="A3" s="16" t="s">
        <v>294</v>
      </c>
      <c r="B3" s="4">
        <v>0</v>
      </c>
      <c r="C3" s="4">
        <v>700</v>
      </c>
      <c r="D3" s="4">
        <v>-700</v>
      </c>
      <c r="E3" s="4">
        <v>-38541344</v>
      </c>
      <c r="F3" s="4">
        <f t="shared" ref="F3:F79" si="0">E3+F4</f>
        <v>-12120948255</v>
      </c>
      <c r="K3">
        <f t="shared" ref="K3:K25" si="1">K4+J3</f>
        <v>0</v>
      </c>
      <c r="L3" s="4">
        <v>25</v>
      </c>
      <c r="M3" s="4">
        <v>25</v>
      </c>
      <c r="N3" s="4">
        <v>2</v>
      </c>
      <c r="O3" s="4">
        <v>0</v>
      </c>
      <c r="P3" s="4">
        <v>17600</v>
      </c>
      <c r="Q3" s="4">
        <v>7400</v>
      </c>
      <c r="R3" s="5">
        <v>9.1999999999999998E-3</v>
      </c>
      <c r="S3" s="4">
        <v>32000</v>
      </c>
      <c r="T3" s="4">
        <f t="shared" ref="T3:T70" si="2">AVERAGE(S4,S13)</f>
        <v>133667</v>
      </c>
      <c r="U3" s="4">
        <f t="shared" ref="U3:U72" si="3">MIN(S4:S8)</f>
        <v>24417</v>
      </c>
      <c r="V3" s="5">
        <v>1.4499999999999999E-2</v>
      </c>
    </row>
    <row r="4" spans="1:22" x14ac:dyDescent="0.2">
      <c r="A4" s="16" t="s">
        <v>293</v>
      </c>
      <c r="B4" s="4">
        <v>100</v>
      </c>
      <c r="C4" s="4">
        <v>0</v>
      </c>
      <c r="D4" s="4">
        <v>100</v>
      </c>
      <c r="E4" s="4">
        <v>5443300</v>
      </c>
      <c r="F4" s="4">
        <f t="shared" si="0"/>
        <v>-12082406911</v>
      </c>
      <c r="K4">
        <f t="shared" si="1"/>
        <v>0</v>
      </c>
      <c r="L4" s="4">
        <v>17</v>
      </c>
      <c r="M4" s="4">
        <v>25</v>
      </c>
      <c r="N4" s="4">
        <v>1</v>
      </c>
      <c r="O4" s="4">
        <v>5</v>
      </c>
      <c r="P4" s="4">
        <v>6900</v>
      </c>
      <c r="Q4" s="4">
        <v>47100</v>
      </c>
      <c r="R4" s="5">
        <v>0</v>
      </c>
      <c r="S4" s="4">
        <v>60300</v>
      </c>
      <c r="T4" s="4">
        <f t="shared" si="2"/>
        <v>86300</v>
      </c>
      <c r="U4" s="4">
        <f t="shared" si="3"/>
        <v>24417</v>
      </c>
      <c r="V4" s="5">
        <v>0.10529999999999999</v>
      </c>
    </row>
    <row r="5" spans="1:22" x14ac:dyDescent="0.2">
      <c r="A5" s="16" t="s">
        <v>292</v>
      </c>
      <c r="B5" s="4">
        <v>1000</v>
      </c>
      <c r="C5" s="4">
        <v>50200</v>
      </c>
      <c r="D5" s="4">
        <v>-49200</v>
      </c>
      <c r="E5" s="4">
        <v>-2714817085</v>
      </c>
      <c r="F5" s="4">
        <f t="shared" si="0"/>
        <v>-12087850211</v>
      </c>
      <c r="K5">
        <f t="shared" si="1"/>
        <v>0</v>
      </c>
      <c r="L5" s="4">
        <v>37</v>
      </c>
      <c r="M5" s="4">
        <v>38</v>
      </c>
      <c r="N5" s="4">
        <v>1</v>
      </c>
      <c r="O5" s="4">
        <v>10</v>
      </c>
      <c r="P5" s="4">
        <v>16100</v>
      </c>
      <c r="Q5" s="4">
        <v>54000</v>
      </c>
      <c r="R5" s="5">
        <v>-9.0000000000000011E-3</v>
      </c>
      <c r="S5" s="4">
        <v>88962</v>
      </c>
      <c r="T5" s="4">
        <f t="shared" si="2"/>
        <v>34821.5</v>
      </c>
      <c r="U5" s="4">
        <f t="shared" si="3"/>
        <v>24417</v>
      </c>
      <c r="V5" s="5">
        <v>1.9799999999999998E-2</v>
      </c>
    </row>
    <row r="6" spans="1:22" x14ac:dyDescent="0.2">
      <c r="A6" s="16" t="s">
        <v>291</v>
      </c>
      <c r="B6" s="4">
        <v>700</v>
      </c>
      <c r="C6" s="4">
        <v>0</v>
      </c>
      <c r="D6" s="4">
        <v>700</v>
      </c>
      <c r="E6" s="4">
        <v>38362593</v>
      </c>
      <c r="F6" s="4">
        <f t="shared" si="0"/>
        <v>-9373033126</v>
      </c>
      <c r="K6">
        <f t="shared" si="1"/>
        <v>0</v>
      </c>
      <c r="L6" s="4">
        <v>16</v>
      </c>
      <c r="M6" s="4">
        <v>18</v>
      </c>
      <c r="N6" s="4">
        <v>0</v>
      </c>
      <c r="O6" s="4">
        <v>0</v>
      </c>
      <c r="P6" s="4">
        <v>4400</v>
      </c>
      <c r="Q6" s="4">
        <v>10900</v>
      </c>
      <c r="R6" s="5">
        <v>7.3000000000000001E-3</v>
      </c>
      <c r="S6" s="4">
        <v>24417</v>
      </c>
      <c r="T6" s="4">
        <f t="shared" si="2"/>
        <v>80782.5</v>
      </c>
      <c r="U6" s="4">
        <f t="shared" si="3"/>
        <v>58435</v>
      </c>
      <c r="V6" s="5">
        <v>2.1700000000000001E-2</v>
      </c>
    </row>
    <row r="7" spans="1:22" x14ac:dyDescent="0.2">
      <c r="A7" s="16" t="s">
        <v>288</v>
      </c>
      <c r="B7" s="4">
        <v>2200</v>
      </c>
      <c r="C7" s="4">
        <v>50000</v>
      </c>
      <c r="D7" s="4">
        <v>-47800</v>
      </c>
      <c r="E7" s="4">
        <v>-2633544860</v>
      </c>
      <c r="F7" s="4">
        <f t="shared" si="0"/>
        <v>-9411395719</v>
      </c>
      <c r="K7">
        <f t="shared" si="1"/>
        <v>0</v>
      </c>
      <c r="L7" s="4">
        <v>53</v>
      </c>
      <c r="M7" s="4">
        <v>68</v>
      </c>
      <c r="N7" s="4">
        <v>3</v>
      </c>
      <c r="O7" s="4">
        <v>19</v>
      </c>
      <c r="P7" s="4">
        <v>32600</v>
      </c>
      <c r="Q7" s="4">
        <v>92600</v>
      </c>
      <c r="R7" s="5">
        <v>-1.9599999999999999E-2</v>
      </c>
      <c r="S7" s="4">
        <v>136218</v>
      </c>
      <c r="T7" s="4">
        <f t="shared" si="2"/>
        <v>59807.5</v>
      </c>
      <c r="U7" s="4">
        <f t="shared" si="3"/>
        <v>58435</v>
      </c>
      <c r="V7" s="5">
        <v>1.8000000000000002E-2</v>
      </c>
    </row>
    <row r="8" spans="1:22" x14ac:dyDescent="0.2">
      <c r="A8" s="16" t="s">
        <v>287</v>
      </c>
      <c r="B8" s="4">
        <v>1200</v>
      </c>
      <c r="C8" s="4">
        <v>0</v>
      </c>
      <c r="D8" s="4">
        <v>1200</v>
      </c>
      <c r="E8" s="4">
        <v>66921031</v>
      </c>
      <c r="F8" s="4">
        <f t="shared" si="0"/>
        <v>-6777850859</v>
      </c>
      <c r="K8">
        <f t="shared" si="1"/>
        <v>0</v>
      </c>
      <c r="L8" s="4">
        <v>43</v>
      </c>
      <c r="M8" s="4">
        <v>45</v>
      </c>
      <c r="N8" s="4">
        <v>2</v>
      </c>
      <c r="O8" s="4">
        <v>7</v>
      </c>
      <c r="P8" s="4">
        <v>15400</v>
      </c>
      <c r="Q8" s="4">
        <v>36800</v>
      </c>
      <c r="R8" s="5">
        <v>-1.06E-2</v>
      </c>
      <c r="S8" s="4">
        <v>58435</v>
      </c>
      <c r="T8" s="4">
        <f t="shared" si="2"/>
        <v>56671</v>
      </c>
      <c r="U8" s="4">
        <f t="shared" si="3"/>
        <v>60414</v>
      </c>
      <c r="V8" s="5">
        <v>2.3099999999999999E-2</v>
      </c>
    </row>
    <row r="9" spans="1:22" x14ac:dyDescent="0.2">
      <c r="A9" s="16" t="s">
        <v>286</v>
      </c>
      <c r="B9" s="4">
        <v>30300</v>
      </c>
      <c r="C9" s="4">
        <v>100</v>
      </c>
      <c r="D9" s="4">
        <v>30200</v>
      </c>
      <c r="E9" s="4">
        <v>1705151870</v>
      </c>
      <c r="F9" s="4">
        <f t="shared" si="0"/>
        <v>-6844771890</v>
      </c>
      <c r="K9">
        <f t="shared" si="1"/>
        <v>0</v>
      </c>
      <c r="L9" s="4">
        <v>38</v>
      </c>
      <c r="M9" s="4">
        <v>37</v>
      </c>
      <c r="N9" s="4">
        <v>1</v>
      </c>
      <c r="O9" s="4">
        <v>4</v>
      </c>
      <c r="P9" s="4">
        <v>23000</v>
      </c>
      <c r="Q9" s="4">
        <v>34000</v>
      </c>
      <c r="R9" s="5">
        <v>1.8E-3</v>
      </c>
      <c r="S9" s="4">
        <v>79912</v>
      </c>
      <c r="T9" s="4">
        <f t="shared" si="2"/>
        <v>67760</v>
      </c>
      <c r="U9" s="4">
        <f t="shared" si="3"/>
        <v>60414</v>
      </c>
      <c r="V9" s="5">
        <v>1.24E-2</v>
      </c>
    </row>
    <row r="10" spans="1:22" x14ac:dyDescent="0.2">
      <c r="A10" s="16" t="s">
        <v>281</v>
      </c>
      <c r="B10" s="4">
        <v>4600</v>
      </c>
      <c r="C10" s="4">
        <v>200</v>
      </c>
      <c r="D10" s="4">
        <v>4400</v>
      </c>
      <c r="E10" s="4">
        <v>250453603</v>
      </c>
      <c r="F10" s="4">
        <f t="shared" si="0"/>
        <v>-8549923760</v>
      </c>
      <c r="K10">
        <f t="shared" si="1"/>
        <v>0</v>
      </c>
      <c r="L10" s="4">
        <v>44</v>
      </c>
      <c r="M10" s="4">
        <v>44</v>
      </c>
      <c r="N10" s="4">
        <v>3</v>
      </c>
      <c r="O10" s="4">
        <v>8</v>
      </c>
      <c r="P10" s="4">
        <v>27300</v>
      </c>
      <c r="Q10" s="4">
        <v>34500</v>
      </c>
      <c r="R10" s="5">
        <v>-1.0500000000000001E-2</v>
      </c>
      <c r="S10" s="4">
        <v>69295</v>
      </c>
      <c r="T10" s="4">
        <f t="shared" si="2"/>
        <v>79120.5</v>
      </c>
      <c r="U10" s="4">
        <f t="shared" si="3"/>
        <v>45226</v>
      </c>
      <c r="V10" s="5">
        <v>3.7699999999999997E-2</v>
      </c>
    </row>
    <row r="11" spans="1:22" x14ac:dyDescent="0.2">
      <c r="A11" s="16" t="s">
        <v>273</v>
      </c>
      <c r="B11" s="4">
        <v>68600</v>
      </c>
      <c r="C11" s="4">
        <v>200</v>
      </c>
      <c r="D11" s="4">
        <v>68400</v>
      </c>
      <c r="E11" s="4">
        <v>3895517434</v>
      </c>
      <c r="F11" s="4">
        <f t="shared" si="0"/>
        <v>-8800377363</v>
      </c>
      <c r="K11">
        <f t="shared" si="1"/>
        <v>0</v>
      </c>
      <c r="L11" s="4">
        <v>44</v>
      </c>
      <c r="M11" s="4">
        <v>61</v>
      </c>
      <c r="N11" s="4">
        <v>6</v>
      </c>
      <c r="O11" s="4">
        <v>15</v>
      </c>
      <c r="P11" s="4">
        <v>33600</v>
      </c>
      <c r="Q11" s="4">
        <v>86300</v>
      </c>
      <c r="R11" s="5">
        <v>-1.04E-2</v>
      </c>
      <c r="S11" s="4">
        <v>129540</v>
      </c>
      <c r="T11" s="4">
        <f t="shared" si="2"/>
        <v>63150.5</v>
      </c>
      <c r="U11" s="4">
        <f t="shared" si="3"/>
        <v>25347</v>
      </c>
      <c r="V11" s="5">
        <v>2.0899999999999998E-2</v>
      </c>
    </row>
    <row r="12" spans="1:22" x14ac:dyDescent="0.2">
      <c r="A12" s="16" t="s">
        <v>272</v>
      </c>
      <c r="B12" s="4">
        <v>0</v>
      </c>
      <c r="C12" s="4">
        <v>300</v>
      </c>
      <c r="D12" s="4">
        <v>-300</v>
      </c>
      <c r="E12" s="4">
        <v>-17234603</v>
      </c>
      <c r="F12" s="4">
        <f t="shared" si="0"/>
        <v>-12695894797</v>
      </c>
      <c r="K12">
        <f t="shared" si="1"/>
        <v>0</v>
      </c>
      <c r="L12" s="4">
        <v>29</v>
      </c>
      <c r="M12" s="4">
        <v>39</v>
      </c>
      <c r="N12" s="4">
        <v>4</v>
      </c>
      <c r="O12" s="4">
        <v>3</v>
      </c>
      <c r="P12" s="4">
        <v>20400</v>
      </c>
      <c r="Q12" s="4">
        <v>33900</v>
      </c>
      <c r="R12" s="5">
        <v>3.4999999999999996E-3</v>
      </c>
      <c r="S12" s="4">
        <v>60414</v>
      </c>
      <c r="T12" s="4">
        <f t="shared" si="2"/>
        <v>115669.5</v>
      </c>
      <c r="U12" s="4">
        <f t="shared" si="3"/>
        <v>25347</v>
      </c>
      <c r="V12" s="5">
        <v>1.7299999999999999E-2</v>
      </c>
    </row>
    <row r="13" spans="1:22" x14ac:dyDescent="0.2">
      <c r="A13" s="16" t="s">
        <v>248</v>
      </c>
      <c r="B13" s="4">
        <v>24500</v>
      </c>
      <c r="C13" s="4">
        <v>4300</v>
      </c>
      <c r="D13" s="4">
        <v>20200</v>
      </c>
      <c r="E13" s="4">
        <v>1144341239</v>
      </c>
      <c r="F13" s="4">
        <f t="shared" si="0"/>
        <v>-12678660194</v>
      </c>
      <c r="K13">
        <f t="shared" si="1"/>
        <v>0</v>
      </c>
      <c r="L13" s="4">
        <v>117</v>
      </c>
      <c r="M13" s="4">
        <v>86</v>
      </c>
      <c r="N13" s="4">
        <v>18</v>
      </c>
      <c r="O13" s="4">
        <v>15</v>
      </c>
      <c r="P13" s="4">
        <v>95200</v>
      </c>
      <c r="Q13" s="4">
        <v>92500</v>
      </c>
      <c r="R13" s="5">
        <v>3.9900000000000005E-2</v>
      </c>
      <c r="S13" s="4">
        <v>207034</v>
      </c>
      <c r="T13" s="4">
        <f t="shared" si="2"/>
        <v>50287</v>
      </c>
      <c r="U13" s="4">
        <f t="shared" si="3"/>
        <v>25347</v>
      </c>
      <c r="V13" s="5">
        <v>5.1799999999999999E-2</v>
      </c>
    </row>
    <row r="14" spans="1:22" x14ac:dyDescent="0.2">
      <c r="A14" s="16" t="s">
        <v>240</v>
      </c>
      <c r="B14" s="4">
        <v>800</v>
      </c>
      <c r="C14" s="4">
        <v>1100</v>
      </c>
      <c r="D14" s="4">
        <v>-300</v>
      </c>
      <c r="E14" s="4">
        <v>-16539341</v>
      </c>
      <c r="F14" s="4">
        <f t="shared" si="0"/>
        <v>-13823001433</v>
      </c>
      <c r="K14">
        <f t="shared" si="1"/>
        <v>0</v>
      </c>
      <c r="L14" s="4">
        <v>59</v>
      </c>
      <c r="M14" s="4">
        <v>37</v>
      </c>
      <c r="N14" s="4">
        <v>5</v>
      </c>
      <c r="O14" s="4">
        <v>6</v>
      </c>
      <c r="P14" s="4">
        <v>38000</v>
      </c>
      <c r="Q14" s="4">
        <v>30200</v>
      </c>
      <c r="R14" s="5">
        <v>0</v>
      </c>
      <c r="S14" s="4">
        <v>83638</v>
      </c>
      <c r="T14" s="4">
        <f t="shared" si="2"/>
        <v>43153.5</v>
      </c>
      <c r="U14" s="4">
        <f t="shared" si="3"/>
        <v>25347</v>
      </c>
      <c r="V14" s="5">
        <v>1.8000000000000002E-2</v>
      </c>
    </row>
    <row r="15" spans="1:22" x14ac:dyDescent="0.2">
      <c r="A15" s="16" t="s">
        <v>239</v>
      </c>
      <c r="B15" s="4">
        <v>0</v>
      </c>
      <c r="C15" s="4">
        <v>300</v>
      </c>
      <c r="D15" s="4">
        <v>-300</v>
      </c>
      <c r="E15" s="4">
        <v>-16448714</v>
      </c>
      <c r="F15" s="4">
        <f t="shared" si="0"/>
        <v>-13806462092</v>
      </c>
      <c r="K15">
        <f t="shared" si="1"/>
        <v>0</v>
      </c>
      <c r="L15" s="4">
        <v>24</v>
      </c>
      <c r="M15" s="4">
        <v>23</v>
      </c>
      <c r="N15" s="4">
        <v>3</v>
      </c>
      <c r="O15" s="4">
        <v>5</v>
      </c>
      <c r="P15" s="4">
        <v>17400</v>
      </c>
      <c r="Q15" s="4">
        <v>26000</v>
      </c>
      <c r="R15" s="5">
        <v>0</v>
      </c>
      <c r="S15" s="4">
        <v>45226</v>
      </c>
      <c r="T15" s="4">
        <f t="shared" si="2"/>
        <v>21544.5</v>
      </c>
      <c r="U15" s="4">
        <f t="shared" si="3"/>
        <v>25347</v>
      </c>
      <c r="V15" s="5">
        <v>0.10460000000000001</v>
      </c>
    </row>
    <row r="16" spans="1:22" x14ac:dyDescent="0.2">
      <c r="A16" s="16" t="s">
        <v>238</v>
      </c>
      <c r="B16" s="4">
        <v>1000</v>
      </c>
      <c r="C16" s="4">
        <v>0</v>
      </c>
      <c r="D16" s="4">
        <v>1000</v>
      </c>
      <c r="E16" s="4">
        <v>55163889</v>
      </c>
      <c r="F16" s="4">
        <f t="shared" si="0"/>
        <v>-13790013378</v>
      </c>
      <c r="K16">
        <f t="shared" si="1"/>
        <v>0</v>
      </c>
      <c r="L16" s="4">
        <v>17</v>
      </c>
      <c r="M16" s="4">
        <v>21</v>
      </c>
      <c r="N16" s="4">
        <v>0</v>
      </c>
      <c r="O16" s="4">
        <v>1</v>
      </c>
      <c r="P16" s="4">
        <v>6700</v>
      </c>
      <c r="Q16" s="4">
        <v>12100</v>
      </c>
      <c r="R16" s="5">
        <v>3.7000000000000002E-3</v>
      </c>
      <c r="S16" s="4">
        <v>25347</v>
      </c>
      <c r="T16" s="4">
        <f t="shared" si="2"/>
        <v>48912.5</v>
      </c>
      <c r="U16" s="4">
        <f t="shared" si="3"/>
        <v>28701</v>
      </c>
      <c r="V16" s="5">
        <v>1.44E-2</v>
      </c>
    </row>
    <row r="17" spans="1:21" x14ac:dyDescent="0.2">
      <c r="A17" s="16" t="s">
        <v>234</v>
      </c>
      <c r="B17" s="4">
        <v>0</v>
      </c>
      <c r="C17" s="4">
        <v>400</v>
      </c>
      <c r="D17" s="4">
        <v>-400</v>
      </c>
      <c r="E17" s="4">
        <v>-22054403</v>
      </c>
      <c r="F17" s="4">
        <f t="shared" si="0"/>
        <v>-13845177267</v>
      </c>
      <c r="K17">
        <f t="shared" si="1"/>
        <v>0</v>
      </c>
      <c r="L17" s="4">
        <v>40</v>
      </c>
      <c r="M17" s="4">
        <v>24</v>
      </c>
      <c r="N17" s="4">
        <v>6</v>
      </c>
      <c r="O17" s="4">
        <v>2</v>
      </c>
      <c r="R17" s="5">
        <v>0</v>
      </c>
      <c r="S17" s="4">
        <v>61180</v>
      </c>
      <c r="T17" s="4">
        <f t="shared" si="2"/>
        <v>27649</v>
      </c>
      <c r="U17" s="4">
        <f t="shared" si="3"/>
        <v>24305</v>
      </c>
    </row>
    <row r="18" spans="1:21" x14ac:dyDescent="0.2">
      <c r="A18" s="16" t="s">
        <v>233</v>
      </c>
      <c r="B18" s="4">
        <v>0</v>
      </c>
      <c r="C18" s="4">
        <v>4300</v>
      </c>
      <c r="D18" s="4">
        <v>-4300</v>
      </c>
      <c r="E18" s="4">
        <v>-236385075</v>
      </c>
      <c r="F18" s="4">
        <f t="shared" si="0"/>
        <v>-13823122864</v>
      </c>
      <c r="K18">
        <f t="shared" si="1"/>
        <v>0</v>
      </c>
      <c r="R18" s="5">
        <v>1.9E-3</v>
      </c>
      <c r="S18" s="4">
        <v>33430</v>
      </c>
      <c r="T18" s="4">
        <f t="shared" si="2"/>
        <v>48445.5</v>
      </c>
      <c r="U18" s="4">
        <f t="shared" si="3"/>
        <v>16936</v>
      </c>
    </row>
    <row r="19" spans="1:21" x14ac:dyDescent="0.2">
      <c r="A19" s="16" t="s">
        <v>232</v>
      </c>
      <c r="B19" s="4">
        <v>200</v>
      </c>
      <c r="C19" s="4">
        <v>48600</v>
      </c>
      <c r="D19" s="4">
        <v>-48400</v>
      </c>
      <c r="E19" s="4">
        <v>-2655263540</v>
      </c>
      <c r="F19" s="4">
        <f t="shared" si="0"/>
        <v>-13586737789</v>
      </c>
      <c r="K19">
        <f t="shared" si="1"/>
        <v>0</v>
      </c>
      <c r="R19" s="5">
        <v>-3.5999999999999999E-3</v>
      </c>
      <c r="S19" s="4">
        <v>66225</v>
      </c>
      <c r="T19" s="4">
        <f t="shared" si="2"/>
        <v>38184.5</v>
      </c>
      <c r="U19" s="4">
        <f t="shared" si="3"/>
        <v>16936</v>
      </c>
    </row>
    <row r="20" spans="1:21" x14ac:dyDescent="0.2">
      <c r="A20" s="16" t="s">
        <v>231</v>
      </c>
      <c r="B20" s="4">
        <v>1000</v>
      </c>
      <c r="C20" s="4">
        <v>3900</v>
      </c>
      <c r="D20" s="4">
        <v>-2900</v>
      </c>
      <c r="E20" s="4">
        <v>-159640453</v>
      </c>
      <c r="F20" s="4">
        <f t="shared" si="0"/>
        <v>-10931474249</v>
      </c>
      <c r="K20">
        <f t="shared" si="1"/>
        <v>0</v>
      </c>
      <c r="R20" s="5">
        <v>1.9E-3</v>
      </c>
      <c r="S20" s="4">
        <v>28701</v>
      </c>
      <c r="T20" s="4">
        <f t="shared" si="2"/>
        <v>56978.5</v>
      </c>
      <c r="U20" s="4">
        <f t="shared" si="3"/>
        <v>16936</v>
      </c>
    </row>
    <row r="21" spans="1:21" x14ac:dyDescent="0.2">
      <c r="A21" s="16" t="s">
        <v>230</v>
      </c>
      <c r="B21" s="4">
        <v>2300</v>
      </c>
      <c r="C21" s="4">
        <v>7010</v>
      </c>
      <c r="D21" s="4">
        <v>-4710</v>
      </c>
      <c r="E21" s="4">
        <v>-258538914</v>
      </c>
      <c r="F21" s="4">
        <f t="shared" si="0"/>
        <v>-10771833796</v>
      </c>
      <c r="K21">
        <f t="shared" si="1"/>
        <v>0</v>
      </c>
      <c r="R21" s="5">
        <v>9.1999999999999998E-3</v>
      </c>
      <c r="S21" s="4">
        <v>65887</v>
      </c>
      <c r="T21" s="4">
        <f t="shared" si="2"/>
        <v>22200.5</v>
      </c>
      <c r="U21" s="4">
        <f t="shared" si="3"/>
        <v>16936</v>
      </c>
    </row>
    <row r="22" spans="1:21" x14ac:dyDescent="0.2">
      <c r="A22" s="16" t="s">
        <v>229</v>
      </c>
      <c r="B22" s="4">
        <v>0</v>
      </c>
      <c r="C22" s="4">
        <v>400</v>
      </c>
      <c r="D22" s="4">
        <v>-400</v>
      </c>
      <c r="E22" s="4">
        <v>-21755391</v>
      </c>
      <c r="F22" s="4">
        <f t="shared" si="0"/>
        <v>-10513294882</v>
      </c>
      <c r="K22">
        <f t="shared" si="1"/>
        <v>0</v>
      </c>
      <c r="R22" s="5">
        <v>-1.8E-3</v>
      </c>
      <c r="S22" s="4">
        <v>24305</v>
      </c>
      <c r="T22" s="4">
        <f t="shared" si="2"/>
        <v>32305</v>
      </c>
      <c r="U22" s="4">
        <f t="shared" si="3"/>
        <v>16936</v>
      </c>
    </row>
    <row r="23" spans="1:21" x14ac:dyDescent="0.2">
      <c r="A23" s="16" t="s">
        <v>228</v>
      </c>
      <c r="B23" s="4">
        <v>2100</v>
      </c>
      <c r="C23" s="4">
        <v>700</v>
      </c>
      <c r="D23" s="4">
        <v>1400</v>
      </c>
      <c r="E23" s="4">
        <v>76545000</v>
      </c>
      <c r="F23" s="4">
        <f t="shared" si="0"/>
        <v>-10491539491</v>
      </c>
      <c r="K23">
        <f t="shared" si="1"/>
        <v>0</v>
      </c>
      <c r="R23" s="5">
        <v>-3.5999999999999999E-3</v>
      </c>
      <c r="S23" s="4">
        <v>16936</v>
      </c>
      <c r="T23" s="4">
        <f t="shared" si="2"/>
        <v>53771</v>
      </c>
      <c r="U23" s="4">
        <f t="shared" si="3"/>
        <v>17742</v>
      </c>
    </row>
    <row r="24" spans="1:21" x14ac:dyDescent="0.2">
      <c r="A24" s="16" t="s">
        <v>222</v>
      </c>
      <c r="B24" s="4">
        <v>607000</v>
      </c>
      <c r="C24" s="4">
        <v>607070</v>
      </c>
      <c r="D24" s="4">
        <v>-70</v>
      </c>
      <c r="E24" s="4">
        <v>-3825303</v>
      </c>
      <c r="F24" s="4">
        <f t="shared" si="0"/>
        <v>-10568084491</v>
      </c>
      <c r="K24">
        <f t="shared" si="1"/>
        <v>0</v>
      </c>
      <c r="R24" s="5">
        <v>3.7000000000000002E-3</v>
      </c>
      <c r="S24" s="4">
        <v>41081</v>
      </c>
      <c r="T24" s="4">
        <f t="shared" si="2"/>
        <v>40401</v>
      </c>
      <c r="U24" s="4">
        <f t="shared" si="3"/>
        <v>17742</v>
      </c>
    </row>
    <row r="25" spans="1:21" x14ac:dyDescent="0.2">
      <c r="A25" s="16" t="s">
        <v>213</v>
      </c>
      <c r="B25" s="4">
        <v>3500</v>
      </c>
      <c r="C25" s="4">
        <v>1210</v>
      </c>
      <c r="D25" s="4">
        <v>2290</v>
      </c>
      <c r="E25" s="4">
        <v>124141288</v>
      </c>
      <c r="F25" s="4">
        <f t="shared" si="0"/>
        <v>-10564259188</v>
      </c>
      <c r="K25">
        <f t="shared" si="1"/>
        <v>0</v>
      </c>
      <c r="R25" s="5">
        <v>1.1200000000000002E-2</v>
      </c>
      <c r="S25" s="4">
        <v>17742</v>
      </c>
      <c r="T25" s="4">
        <f t="shared" si="2"/>
        <v>41382</v>
      </c>
      <c r="U25" s="4">
        <f t="shared" si="3"/>
        <v>21868</v>
      </c>
    </row>
    <row r="26" spans="1:21" x14ac:dyDescent="0.2">
      <c r="A26" s="16" t="s">
        <v>212</v>
      </c>
      <c r="B26" s="4">
        <v>1080600</v>
      </c>
      <c r="C26" s="4">
        <v>1080000</v>
      </c>
      <c r="D26" s="4">
        <v>600</v>
      </c>
      <c r="E26" s="4">
        <v>32312295</v>
      </c>
      <c r="F26" s="4">
        <f t="shared" si="0"/>
        <v>-10688400476</v>
      </c>
      <c r="K26">
        <f>K27+J26</f>
        <v>0</v>
      </c>
      <c r="R26" s="5">
        <v>-9.1000000000000004E-3</v>
      </c>
      <c r="S26" s="4">
        <v>36645</v>
      </c>
      <c r="T26" s="4">
        <f t="shared" si="2"/>
        <v>45342.5</v>
      </c>
      <c r="U26" s="4">
        <f t="shared" si="3"/>
        <v>20096</v>
      </c>
    </row>
    <row r="27" spans="1:21" x14ac:dyDescent="0.2">
      <c r="A27" s="16" t="s">
        <v>211</v>
      </c>
      <c r="B27" s="4">
        <v>1200</v>
      </c>
      <c r="C27" s="4">
        <v>1000</v>
      </c>
      <c r="D27" s="4">
        <v>200</v>
      </c>
      <c r="E27" s="4">
        <v>10868295</v>
      </c>
      <c r="F27" s="4">
        <f t="shared" si="0"/>
        <v>-10720712771</v>
      </c>
      <c r="K27">
        <f>J27+K29</f>
        <v>0</v>
      </c>
      <c r="R27" s="5">
        <v>5.6000000000000008E-3</v>
      </c>
      <c r="S27" s="4">
        <v>21868</v>
      </c>
      <c r="T27" s="4">
        <f t="shared" si="2"/>
        <v>26071.5</v>
      </c>
      <c r="U27" s="4">
        <f t="shared" si="3"/>
        <v>20096</v>
      </c>
    </row>
    <row r="28" spans="1:21" x14ac:dyDescent="0.2">
      <c r="A28" s="16" t="s">
        <v>210</v>
      </c>
      <c r="B28" s="4">
        <v>535410</v>
      </c>
      <c r="C28" s="4">
        <v>546810</v>
      </c>
      <c r="D28" s="4">
        <v>-11400</v>
      </c>
      <c r="E28" s="4">
        <v>-625398039</v>
      </c>
      <c r="F28" s="4">
        <f t="shared" si="0"/>
        <v>-10731581066</v>
      </c>
      <c r="R28" s="5">
        <v>-7.3000000000000001E-3</v>
      </c>
      <c r="S28" s="4">
        <v>30666</v>
      </c>
      <c r="T28" s="4">
        <f t="shared" si="2"/>
        <v>48632.5</v>
      </c>
      <c r="U28" s="4">
        <f t="shared" si="3"/>
        <v>20096</v>
      </c>
    </row>
    <row r="29" spans="1:21" x14ac:dyDescent="0.2">
      <c r="A29" s="16" t="s">
        <v>209</v>
      </c>
      <c r="B29" s="4">
        <v>10</v>
      </c>
      <c r="C29" s="4">
        <v>1300</v>
      </c>
      <c r="D29" s="4">
        <v>-1290</v>
      </c>
      <c r="E29" s="4">
        <v>-71249639</v>
      </c>
      <c r="F29" s="4">
        <f t="shared" si="0"/>
        <v>-10106183027</v>
      </c>
      <c r="K29">
        <f>J29</f>
        <v>0</v>
      </c>
      <c r="R29" s="5">
        <v>-1.6200000000000003E-2</v>
      </c>
      <c r="S29" s="4">
        <v>47668</v>
      </c>
      <c r="T29" s="4">
        <f t="shared" si="2"/>
        <v>62845</v>
      </c>
      <c r="U29" s="4">
        <f t="shared" si="3"/>
        <v>20096</v>
      </c>
    </row>
    <row r="30" spans="1:21" x14ac:dyDescent="0.2">
      <c r="A30" s="16" t="s">
        <v>208</v>
      </c>
      <c r="B30" s="4">
        <v>500</v>
      </c>
      <c r="C30" s="4">
        <v>1000</v>
      </c>
      <c r="D30" s="4">
        <v>-500</v>
      </c>
      <c r="E30" s="4">
        <v>-27975104</v>
      </c>
      <c r="F30" s="4">
        <f t="shared" si="0"/>
        <v>-10034933388</v>
      </c>
      <c r="R30" s="5">
        <v>-1.24E-2</v>
      </c>
      <c r="S30" s="4">
        <v>48070</v>
      </c>
      <c r="T30" s="4">
        <f t="shared" si="2"/>
        <v>54131</v>
      </c>
      <c r="U30" s="4">
        <f t="shared" si="3"/>
        <v>20096</v>
      </c>
    </row>
    <row r="31" spans="1:21" x14ac:dyDescent="0.2">
      <c r="A31" s="16" t="s">
        <v>207</v>
      </c>
      <c r="B31" s="4">
        <v>200</v>
      </c>
      <c r="C31" s="4">
        <v>500</v>
      </c>
      <c r="D31" s="4">
        <v>-300</v>
      </c>
      <c r="E31" s="4">
        <v>-16879500</v>
      </c>
      <c r="F31" s="4">
        <f t="shared" si="0"/>
        <v>-10006958284</v>
      </c>
      <c r="R31" s="5">
        <v>-5.3E-3</v>
      </c>
      <c r="S31" s="4">
        <v>20096</v>
      </c>
      <c r="T31" s="4">
        <f t="shared" si="2"/>
        <v>73904.5</v>
      </c>
      <c r="U31" s="4">
        <f t="shared" si="3"/>
        <v>46119</v>
      </c>
    </row>
    <row r="32" spans="1:21" x14ac:dyDescent="0.2">
      <c r="A32" s="16" t="s">
        <v>206</v>
      </c>
      <c r="B32" s="4">
        <v>5200</v>
      </c>
      <c r="C32" s="4">
        <v>16100</v>
      </c>
      <c r="D32" s="4">
        <v>-10900</v>
      </c>
      <c r="E32" s="4">
        <v>-617171769</v>
      </c>
      <c r="F32" s="4">
        <f t="shared" si="0"/>
        <v>-9990078784</v>
      </c>
      <c r="R32" s="5">
        <v>-3.4999999999999996E-3</v>
      </c>
      <c r="S32" s="4">
        <v>47674</v>
      </c>
      <c r="T32" s="4">
        <f t="shared" si="2"/>
        <v>75280</v>
      </c>
      <c r="U32" s="4">
        <f t="shared" si="3"/>
        <v>21477</v>
      </c>
    </row>
    <row r="33" spans="1:21" x14ac:dyDescent="0.2">
      <c r="A33" s="16" t="s">
        <v>205</v>
      </c>
      <c r="B33" s="4">
        <v>20600</v>
      </c>
      <c r="C33" s="4">
        <v>0</v>
      </c>
      <c r="D33" s="4">
        <v>20600</v>
      </c>
      <c r="E33" s="4">
        <v>1163564940</v>
      </c>
      <c r="F33" s="4">
        <f t="shared" si="0"/>
        <v>-9372907015</v>
      </c>
      <c r="R33" s="5">
        <v>0</v>
      </c>
      <c r="S33" s="4">
        <v>66461</v>
      </c>
      <c r="T33" s="4">
        <f t="shared" si="2"/>
        <v>70836.5</v>
      </c>
      <c r="U33" s="4">
        <f t="shared" si="3"/>
        <v>21477</v>
      </c>
    </row>
    <row r="34" spans="1:21" x14ac:dyDescent="0.2">
      <c r="A34" s="16" t="s">
        <v>204</v>
      </c>
      <c r="B34" s="4">
        <v>1500</v>
      </c>
      <c r="C34" s="4">
        <v>0</v>
      </c>
      <c r="D34" s="4">
        <v>1500</v>
      </c>
      <c r="E34" s="4">
        <v>84488333</v>
      </c>
      <c r="F34" s="4">
        <f t="shared" si="0"/>
        <v>-10536471955</v>
      </c>
      <c r="R34" s="5">
        <v>0</v>
      </c>
      <c r="S34" s="4">
        <v>63060</v>
      </c>
      <c r="T34" s="4">
        <f t="shared" si="2"/>
        <v>39650</v>
      </c>
      <c r="U34" s="4">
        <f t="shared" si="3"/>
        <v>21477</v>
      </c>
    </row>
    <row r="35" spans="1:21" x14ac:dyDescent="0.2">
      <c r="A35" s="16" t="s">
        <v>203</v>
      </c>
      <c r="B35" s="4">
        <v>0</v>
      </c>
      <c r="C35" s="4">
        <v>0</v>
      </c>
      <c r="D35" s="4">
        <v>0</v>
      </c>
      <c r="E35" s="4">
        <v>0</v>
      </c>
      <c r="F35" s="4">
        <f t="shared" si="0"/>
        <v>-10620960288</v>
      </c>
      <c r="R35" s="5">
        <v>-1.04E-2</v>
      </c>
      <c r="S35" s="4">
        <v>46119</v>
      </c>
      <c r="T35" s="4">
        <f t="shared" si="2"/>
        <v>77201</v>
      </c>
      <c r="U35" s="4">
        <f t="shared" si="3"/>
        <v>21477</v>
      </c>
    </row>
    <row r="36" spans="1:21" x14ac:dyDescent="0.2">
      <c r="A36" s="16" t="s">
        <v>202</v>
      </c>
      <c r="B36" s="4">
        <v>0</v>
      </c>
      <c r="C36" s="4">
        <v>500</v>
      </c>
      <c r="D36" s="4">
        <v>-500</v>
      </c>
      <c r="E36" s="4">
        <v>-28464629</v>
      </c>
      <c r="F36" s="4">
        <f t="shared" si="0"/>
        <v>-10620960288</v>
      </c>
      <c r="R36" s="5">
        <v>1.4199999999999999E-2</v>
      </c>
      <c r="S36" s="4">
        <v>68817</v>
      </c>
      <c r="T36" s="4">
        <f t="shared" si="2"/>
        <v>60117.5</v>
      </c>
      <c r="U36" s="4">
        <f t="shared" si="3"/>
        <v>21477</v>
      </c>
    </row>
    <row r="37" spans="1:21" x14ac:dyDescent="0.2">
      <c r="A37" s="16" t="s">
        <v>201</v>
      </c>
      <c r="B37" s="4">
        <v>0</v>
      </c>
      <c r="C37" s="4">
        <v>300</v>
      </c>
      <c r="D37" s="4">
        <v>-300</v>
      </c>
      <c r="E37" s="4">
        <v>-16915775</v>
      </c>
      <c r="F37" s="4">
        <f t="shared" si="0"/>
        <v>-10592495659</v>
      </c>
      <c r="R37" s="5">
        <v>1.26E-2</v>
      </c>
      <c r="S37" s="4">
        <v>21477</v>
      </c>
      <c r="T37" s="4">
        <f t="shared" si="2"/>
        <v>95051</v>
      </c>
      <c r="U37" s="4">
        <f t="shared" si="3"/>
        <v>49597</v>
      </c>
    </row>
    <row r="38" spans="1:21" x14ac:dyDescent="0.2">
      <c r="A38" s="16" t="s">
        <v>200</v>
      </c>
      <c r="B38" s="4">
        <v>9000</v>
      </c>
      <c r="C38" s="4">
        <v>7360</v>
      </c>
      <c r="D38" s="4">
        <v>1640</v>
      </c>
      <c r="E38" s="4">
        <v>94402583</v>
      </c>
      <c r="F38" s="4">
        <f t="shared" si="0"/>
        <v>-10575579884</v>
      </c>
      <c r="R38" s="5">
        <v>5.3E-3</v>
      </c>
      <c r="S38" s="4">
        <v>49597</v>
      </c>
      <c r="T38" s="4">
        <f t="shared" si="2"/>
        <v>58703.5</v>
      </c>
      <c r="U38" s="4">
        <f t="shared" si="3"/>
        <v>77620</v>
      </c>
    </row>
    <row r="39" spans="1:21" x14ac:dyDescent="0.2">
      <c r="A39" s="16" t="s">
        <v>199</v>
      </c>
      <c r="B39" s="4">
        <v>2450</v>
      </c>
      <c r="C39" s="4">
        <v>3800</v>
      </c>
      <c r="D39" s="4">
        <v>-1350</v>
      </c>
      <c r="E39" s="4">
        <v>-77704781</v>
      </c>
      <c r="F39" s="4">
        <f t="shared" si="0"/>
        <v>-10669982467</v>
      </c>
      <c r="R39" s="5">
        <v>0</v>
      </c>
      <c r="S39" s="4">
        <v>77620</v>
      </c>
      <c r="T39" s="4">
        <f t="shared" si="2"/>
        <v>74565</v>
      </c>
      <c r="U39" s="4">
        <f t="shared" si="3"/>
        <v>33181</v>
      </c>
    </row>
    <row r="40" spans="1:21" x14ac:dyDescent="0.2">
      <c r="A40" s="16" t="s">
        <v>198</v>
      </c>
      <c r="B40" s="4">
        <v>5100</v>
      </c>
      <c r="C40" s="4">
        <v>26260</v>
      </c>
      <c r="D40" s="4">
        <v>-21160</v>
      </c>
      <c r="E40" s="4">
        <v>-1195441301</v>
      </c>
      <c r="F40" s="4">
        <f t="shared" si="0"/>
        <v>-10592277686</v>
      </c>
      <c r="R40" s="5">
        <v>-6.8999999999999999E-3</v>
      </c>
      <c r="S40" s="4">
        <v>88166</v>
      </c>
      <c r="T40" s="4">
        <f t="shared" si="2"/>
        <v>75290</v>
      </c>
      <c r="U40" s="4">
        <f t="shared" si="3"/>
        <v>33181</v>
      </c>
    </row>
    <row r="41" spans="1:21" x14ac:dyDescent="0.2">
      <c r="A41" s="16" t="s">
        <v>197</v>
      </c>
      <c r="B41" s="4">
        <v>0</v>
      </c>
      <c r="C41" s="4">
        <v>17000</v>
      </c>
      <c r="D41" s="4">
        <v>-17000</v>
      </c>
      <c r="E41" s="4">
        <v>-987594600</v>
      </c>
      <c r="F41" s="4">
        <f t="shared" si="0"/>
        <v>-9396836385</v>
      </c>
      <c r="R41" s="5">
        <v>1.8E-3</v>
      </c>
      <c r="S41" s="4">
        <v>100135</v>
      </c>
      <c r="T41" s="4">
        <f t="shared" si="2"/>
        <v>85274</v>
      </c>
      <c r="U41" s="4">
        <f t="shared" si="3"/>
        <v>33181</v>
      </c>
    </row>
    <row r="42" spans="1:21" x14ac:dyDescent="0.2">
      <c r="A42" s="16" t="s">
        <v>196</v>
      </c>
      <c r="B42" s="4">
        <v>0</v>
      </c>
      <c r="C42" s="4">
        <v>0</v>
      </c>
      <c r="D42" s="4">
        <v>0</v>
      </c>
      <c r="E42" s="4">
        <v>0</v>
      </c>
      <c r="F42" s="4">
        <f t="shared" si="0"/>
        <v>-8409241785</v>
      </c>
      <c r="R42" s="5">
        <v>8.8000000000000005E-3</v>
      </c>
      <c r="S42" s="4">
        <v>84099</v>
      </c>
      <c r="T42" s="4">
        <f t="shared" si="2"/>
        <v>64827</v>
      </c>
      <c r="U42" s="4">
        <f t="shared" si="3"/>
        <v>33181</v>
      </c>
    </row>
    <row r="43" spans="1:21" x14ac:dyDescent="0.2">
      <c r="A43" s="16" t="s">
        <v>195</v>
      </c>
      <c r="B43" s="4">
        <v>0</v>
      </c>
      <c r="C43" s="4">
        <v>100</v>
      </c>
      <c r="D43" s="4">
        <v>-100</v>
      </c>
      <c r="E43" s="4">
        <v>-5785529</v>
      </c>
      <c r="F43" s="4">
        <f t="shared" si="0"/>
        <v>-8409241785</v>
      </c>
      <c r="R43" s="5">
        <v>5.3E-3</v>
      </c>
      <c r="S43" s="4">
        <v>78613</v>
      </c>
      <c r="T43" s="4">
        <f t="shared" si="2"/>
        <v>54055.5</v>
      </c>
      <c r="U43" s="4">
        <f t="shared" si="3"/>
        <v>33181</v>
      </c>
    </row>
    <row r="44" spans="1:21" x14ac:dyDescent="0.2">
      <c r="A44" s="16" t="s">
        <v>194</v>
      </c>
      <c r="B44" s="4">
        <v>500</v>
      </c>
      <c r="C44" s="4">
        <v>0</v>
      </c>
      <c r="D44" s="4">
        <v>500</v>
      </c>
      <c r="E44" s="4">
        <v>28664350</v>
      </c>
      <c r="F44" s="4">
        <f t="shared" si="0"/>
        <v>-8403456256</v>
      </c>
      <c r="R44" s="5">
        <v>-8.6E-3</v>
      </c>
      <c r="S44" s="4">
        <v>33181</v>
      </c>
      <c r="T44" s="4">
        <f t="shared" si="2"/>
        <v>64998.5</v>
      </c>
      <c r="U44" s="4">
        <f t="shared" si="3"/>
        <v>39787</v>
      </c>
    </row>
    <row r="45" spans="1:21" x14ac:dyDescent="0.2">
      <c r="A45" s="16" t="s">
        <v>193</v>
      </c>
      <c r="B45" s="4">
        <v>0</v>
      </c>
      <c r="C45" s="4">
        <v>0</v>
      </c>
      <c r="D45" s="4">
        <v>0</v>
      </c>
      <c r="E45" s="4">
        <v>0</v>
      </c>
      <c r="F45" s="4">
        <f t="shared" si="0"/>
        <v>-8432120606</v>
      </c>
      <c r="R45" s="5">
        <v>-1.7000000000000001E-3</v>
      </c>
      <c r="S45" s="4">
        <v>85585</v>
      </c>
      <c r="T45" s="4">
        <f t="shared" si="2"/>
        <v>75487.5</v>
      </c>
      <c r="U45" s="4">
        <f t="shared" si="3"/>
        <v>39787</v>
      </c>
    </row>
    <row r="46" spans="1:21" x14ac:dyDescent="0.2">
      <c r="A46" s="16" t="s">
        <v>192</v>
      </c>
      <c r="B46" s="4">
        <v>400</v>
      </c>
      <c r="C46" s="4">
        <v>0</v>
      </c>
      <c r="D46" s="4">
        <v>400</v>
      </c>
      <c r="E46" s="4">
        <v>22999513</v>
      </c>
      <c r="F46" s="4">
        <f t="shared" si="0"/>
        <v>-8432120606</v>
      </c>
      <c r="R46" s="5">
        <v>1.41E-2</v>
      </c>
      <c r="S46" s="4">
        <v>98758</v>
      </c>
      <c r="T46" s="4">
        <f t="shared" si="2"/>
        <v>80789.5</v>
      </c>
      <c r="U46" s="4">
        <f t="shared" si="3"/>
        <v>39787</v>
      </c>
    </row>
    <row r="47" spans="1:21" x14ac:dyDescent="0.2">
      <c r="A47" s="16" t="s">
        <v>191</v>
      </c>
      <c r="B47" s="4">
        <v>0</v>
      </c>
      <c r="C47" s="4">
        <v>13700</v>
      </c>
      <c r="D47" s="4">
        <v>-13700</v>
      </c>
      <c r="E47" s="4">
        <v>-777541889</v>
      </c>
      <c r="F47" s="4">
        <f t="shared" si="0"/>
        <v>-8455120119</v>
      </c>
      <c r="R47" s="5">
        <v>1.8E-3</v>
      </c>
      <c r="S47" s="4">
        <v>140505</v>
      </c>
      <c r="T47" s="4">
        <f t="shared" si="2"/>
        <v>35708.5</v>
      </c>
      <c r="U47" s="4">
        <f t="shared" si="3"/>
        <v>39787</v>
      </c>
    </row>
    <row r="48" spans="1:21" x14ac:dyDescent="0.2">
      <c r="A48" s="16" t="s">
        <v>190</v>
      </c>
      <c r="B48" s="4">
        <v>3900</v>
      </c>
      <c r="C48" s="4">
        <v>8430</v>
      </c>
      <c r="D48" s="4">
        <v>-4530</v>
      </c>
      <c r="E48" s="4">
        <v>-256688150</v>
      </c>
      <c r="F48" s="4">
        <f t="shared" si="0"/>
        <v>-7677578230</v>
      </c>
      <c r="R48" s="5">
        <v>-1.7000000000000001E-3</v>
      </c>
      <c r="S48" s="4">
        <v>39787</v>
      </c>
      <c r="T48" s="4">
        <f t="shared" si="2"/>
        <v>76812.5</v>
      </c>
      <c r="U48" s="4">
        <f t="shared" si="3"/>
        <v>50445</v>
      </c>
    </row>
    <row r="49" spans="1:21" x14ac:dyDescent="0.2">
      <c r="A49" s="16" t="s">
        <v>189</v>
      </c>
      <c r="B49" s="4">
        <v>0</v>
      </c>
      <c r="C49" s="4">
        <v>10800</v>
      </c>
      <c r="D49" s="4">
        <v>-10800</v>
      </c>
      <c r="E49" s="4">
        <v>-615502303</v>
      </c>
      <c r="F49" s="4">
        <f t="shared" si="0"/>
        <v>-7420890080</v>
      </c>
      <c r="R49" s="5">
        <v>1.9799999999999998E-2</v>
      </c>
      <c r="S49" s="4">
        <v>60964</v>
      </c>
      <c r="T49" s="4">
        <f t="shared" si="2"/>
        <v>52150</v>
      </c>
      <c r="U49" s="4">
        <f t="shared" si="3"/>
        <v>44412</v>
      </c>
    </row>
    <row r="50" spans="1:21" x14ac:dyDescent="0.2">
      <c r="A50" s="16" t="s">
        <v>188</v>
      </c>
      <c r="B50" s="4">
        <v>100</v>
      </c>
      <c r="C50" s="4">
        <v>8270</v>
      </c>
      <c r="D50" s="4">
        <v>-8170</v>
      </c>
      <c r="E50" s="4">
        <v>-457692171</v>
      </c>
      <c r="F50" s="4">
        <f t="shared" si="0"/>
        <v>-6805387777</v>
      </c>
      <c r="R50" s="5">
        <v>0</v>
      </c>
      <c r="S50" s="4">
        <v>50445</v>
      </c>
      <c r="T50" s="4">
        <f t="shared" si="2"/>
        <v>113486.5</v>
      </c>
      <c r="U50" s="4">
        <f t="shared" si="3"/>
        <v>44412</v>
      </c>
    </row>
    <row r="51" spans="1:21" x14ac:dyDescent="0.2">
      <c r="A51" s="16" t="s">
        <v>187</v>
      </c>
      <c r="B51" s="4">
        <v>100</v>
      </c>
      <c r="C51" s="4">
        <v>12000</v>
      </c>
      <c r="D51" s="4">
        <v>-11900</v>
      </c>
      <c r="E51" s="4">
        <v>-662879641</v>
      </c>
      <c r="F51" s="4">
        <f t="shared" si="0"/>
        <v>-6347695606</v>
      </c>
      <c r="R51" s="5">
        <v>-1.7600000000000001E-2</v>
      </c>
      <c r="S51" s="4">
        <v>86449</v>
      </c>
      <c r="T51" s="4">
        <f t="shared" si="2"/>
        <v>110146</v>
      </c>
      <c r="U51" s="4">
        <f t="shared" si="3"/>
        <v>21074</v>
      </c>
    </row>
    <row r="52" spans="1:21" x14ac:dyDescent="0.2">
      <c r="A52" s="16" t="s">
        <v>186</v>
      </c>
      <c r="B52" s="4">
        <v>0</v>
      </c>
      <c r="C52" s="4">
        <v>8400</v>
      </c>
      <c r="D52" s="4">
        <v>-8400</v>
      </c>
      <c r="E52" s="4">
        <v>-478834724</v>
      </c>
      <c r="F52" s="4">
        <f t="shared" si="0"/>
        <v>-5684815965</v>
      </c>
      <c r="R52" s="5">
        <v>-1.3899999999999999E-2</v>
      </c>
      <c r="S52" s="4">
        <v>51041</v>
      </c>
      <c r="T52" s="4">
        <f t="shared" si="2"/>
        <v>51627.5</v>
      </c>
      <c r="U52" s="4">
        <f t="shared" si="3"/>
        <v>21074</v>
      </c>
    </row>
    <row r="53" spans="1:21" x14ac:dyDescent="0.2">
      <c r="A53" s="16" t="s">
        <v>185</v>
      </c>
      <c r="B53" s="4">
        <v>700</v>
      </c>
      <c r="C53" s="4">
        <v>14600</v>
      </c>
      <c r="D53" s="4">
        <v>-13900</v>
      </c>
      <c r="E53" s="4">
        <v>-795360602</v>
      </c>
      <c r="F53" s="4">
        <f t="shared" si="0"/>
        <v>-5205981241</v>
      </c>
      <c r="R53" s="5">
        <v>5.3E-3</v>
      </c>
      <c r="S53" s="4">
        <v>74930</v>
      </c>
      <c r="T53" s="4">
        <f t="shared" si="2"/>
        <v>96496</v>
      </c>
      <c r="U53" s="4">
        <f t="shared" si="3"/>
        <v>21074</v>
      </c>
    </row>
    <row r="54" spans="1:21" x14ac:dyDescent="0.2">
      <c r="A54" s="16" t="s">
        <v>184</v>
      </c>
      <c r="B54" s="4">
        <v>300</v>
      </c>
      <c r="C54" s="4">
        <v>8000</v>
      </c>
      <c r="D54" s="4">
        <v>-7700</v>
      </c>
      <c r="E54" s="4">
        <v>-432687973</v>
      </c>
      <c r="F54" s="4">
        <f t="shared" si="0"/>
        <v>-4410620639</v>
      </c>
      <c r="R54" s="5">
        <v>0.04</v>
      </c>
      <c r="S54" s="4">
        <v>44412</v>
      </c>
      <c r="T54" s="4">
        <f t="shared" si="2"/>
        <v>42764</v>
      </c>
      <c r="U54" s="4">
        <f t="shared" si="3"/>
        <v>21074</v>
      </c>
    </row>
    <row r="55" spans="1:21" x14ac:dyDescent="0.2">
      <c r="A55" s="16" t="s">
        <v>183</v>
      </c>
      <c r="B55" s="4">
        <v>0</v>
      </c>
      <c r="C55" s="4">
        <v>11400</v>
      </c>
      <c r="D55" s="4">
        <v>-11400</v>
      </c>
      <c r="E55" s="4">
        <v>-629356437</v>
      </c>
      <c r="F55" s="4">
        <f t="shared" si="0"/>
        <v>-3977932666</v>
      </c>
      <c r="R55" s="5">
        <v>-1.43E-2</v>
      </c>
      <c r="S55" s="4">
        <v>52217</v>
      </c>
      <c r="T55" s="4">
        <f t="shared" si="2"/>
        <v>24862</v>
      </c>
      <c r="U55" s="4">
        <f t="shared" si="3"/>
        <v>21074</v>
      </c>
    </row>
    <row r="56" spans="1:21" x14ac:dyDescent="0.2">
      <c r="A56" s="16" t="s">
        <v>182</v>
      </c>
      <c r="B56" s="4">
        <v>200</v>
      </c>
      <c r="C56" s="4">
        <v>500</v>
      </c>
      <c r="D56" s="4">
        <v>-300</v>
      </c>
      <c r="E56" s="4">
        <v>-16675000</v>
      </c>
      <c r="F56" s="4">
        <f t="shared" si="0"/>
        <v>-3348576229</v>
      </c>
      <c r="R56" s="5">
        <v>1.09E-2</v>
      </c>
      <c r="S56" s="4">
        <v>21074</v>
      </c>
      <c r="T56" s="4">
        <f t="shared" si="2"/>
        <v>29632.5</v>
      </c>
      <c r="U56" s="4">
        <f t="shared" si="3"/>
        <v>31630</v>
      </c>
    </row>
    <row r="57" spans="1:21" x14ac:dyDescent="0.2">
      <c r="A57" s="16" t="s">
        <v>181</v>
      </c>
      <c r="B57" s="4">
        <v>100</v>
      </c>
      <c r="C57" s="4">
        <v>2000</v>
      </c>
      <c r="D57" s="4">
        <v>-1900</v>
      </c>
      <c r="E57" s="4">
        <v>-105729270</v>
      </c>
      <c r="F57" s="4">
        <f t="shared" si="0"/>
        <v>-3331901229</v>
      </c>
      <c r="R57" s="5">
        <v>-1.2500000000000001E-2</v>
      </c>
      <c r="S57" s="4">
        <v>31630</v>
      </c>
      <c r="T57" s="4">
        <f t="shared" si="2"/>
        <v>94528</v>
      </c>
      <c r="U57" s="4">
        <f t="shared" si="3"/>
        <v>28325</v>
      </c>
    </row>
    <row r="58" spans="1:21" x14ac:dyDescent="0.2">
      <c r="A58" s="16" t="s">
        <v>180</v>
      </c>
      <c r="B58" s="4">
        <v>1000</v>
      </c>
      <c r="C58" s="4">
        <v>7700</v>
      </c>
      <c r="D58" s="4">
        <v>-6700</v>
      </c>
      <c r="E58" s="4">
        <v>-364321544</v>
      </c>
      <c r="F58" s="4">
        <f t="shared" si="0"/>
        <v>-3226171959</v>
      </c>
      <c r="R58" s="5">
        <v>7.4999999999999997E-2</v>
      </c>
      <c r="S58" s="4">
        <v>92661</v>
      </c>
      <c r="T58" s="4">
        <f t="shared" si="2"/>
        <v>90227.5</v>
      </c>
      <c r="U58" s="4">
        <f t="shared" si="3"/>
        <v>28325</v>
      </c>
    </row>
    <row r="59" spans="1:21" x14ac:dyDescent="0.2">
      <c r="A59" s="16" t="s">
        <v>179</v>
      </c>
      <c r="B59" s="4">
        <v>1800</v>
      </c>
      <c r="C59" s="4">
        <v>0</v>
      </c>
      <c r="D59" s="4">
        <v>1800</v>
      </c>
      <c r="E59" s="4">
        <v>92242639</v>
      </c>
      <c r="F59" s="4">
        <f t="shared" si="0"/>
        <v>-2861850415</v>
      </c>
      <c r="R59" s="5">
        <v>3.3799999999999997E-2</v>
      </c>
      <c r="S59" s="4">
        <v>53855</v>
      </c>
      <c r="T59" s="4">
        <f t="shared" si="2"/>
        <v>142505.5</v>
      </c>
      <c r="U59" s="4">
        <f t="shared" si="3"/>
        <v>28325</v>
      </c>
    </row>
    <row r="60" spans="1:21" x14ac:dyDescent="0.2">
      <c r="A60" s="16" t="s">
        <v>178</v>
      </c>
      <c r="B60" s="4">
        <v>5400</v>
      </c>
      <c r="C60" s="4">
        <v>24000</v>
      </c>
      <c r="D60" s="4">
        <v>-18600</v>
      </c>
      <c r="E60" s="4">
        <v>-966542826</v>
      </c>
      <c r="F60" s="4">
        <f t="shared" si="0"/>
        <v>-2954093054</v>
      </c>
      <c r="R60" s="5">
        <v>-5.9800000000000006E-2</v>
      </c>
      <c r="S60" s="4">
        <v>140524</v>
      </c>
      <c r="T60" s="4">
        <f t="shared" si="2"/>
        <v>122741</v>
      </c>
      <c r="U60" s="4">
        <f t="shared" si="3"/>
        <v>28325</v>
      </c>
    </row>
    <row r="61" spans="1:21" x14ac:dyDescent="0.2">
      <c r="A61" s="16" t="s">
        <v>177</v>
      </c>
      <c r="B61" s="4">
        <v>600</v>
      </c>
      <c r="C61" s="4">
        <v>24000</v>
      </c>
      <c r="D61" s="4">
        <v>-23400</v>
      </c>
      <c r="E61" s="4">
        <v>-1267964494</v>
      </c>
      <c r="F61" s="4">
        <f t="shared" si="0"/>
        <v>-1987550228</v>
      </c>
      <c r="R61" s="5">
        <v>-4.8000000000000001E-2</v>
      </c>
      <c r="S61" s="4">
        <v>169251</v>
      </c>
      <c r="T61" s="4">
        <f t="shared" si="2"/>
        <v>59804</v>
      </c>
      <c r="U61" s="4">
        <f t="shared" si="3"/>
        <v>27635</v>
      </c>
    </row>
    <row r="62" spans="1:21" x14ac:dyDescent="0.2">
      <c r="A62" s="16" t="s">
        <v>176</v>
      </c>
      <c r="B62" s="4">
        <v>500</v>
      </c>
      <c r="C62" s="4">
        <v>0</v>
      </c>
      <c r="D62" s="4">
        <v>500</v>
      </c>
      <c r="E62" s="4">
        <v>28121277</v>
      </c>
      <c r="F62" s="4">
        <f t="shared" si="0"/>
        <v>-719585734</v>
      </c>
      <c r="R62" s="5">
        <v>5.4000000000000003E-3</v>
      </c>
      <c r="S62" s="4">
        <v>28325</v>
      </c>
      <c r="T62" s="4">
        <f t="shared" si="2"/>
        <v>125160.5</v>
      </c>
      <c r="U62" s="4">
        <f t="shared" si="3"/>
        <v>27635</v>
      </c>
    </row>
    <row r="63" spans="1:21" x14ac:dyDescent="0.2">
      <c r="A63" s="16" t="s">
        <v>175</v>
      </c>
      <c r="B63" s="4">
        <v>400</v>
      </c>
      <c r="C63" s="4">
        <v>300</v>
      </c>
      <c r="D63" s="4">
        <v>100</v>
      </c>
      <c r="E63" s="4">
        <v>5579690</v>
      </c>
      <c r="F63" s="4">
        <f t="shared" si="0"/>
        <v>-747707011</v>
      </c>
      <c r="R63" s="5">
        <v>-3.6200000000000003E-2</v>
      </c>
      <c r="S63" s="4">
        <v>148580</v>
      </c>
      <c r="T63" s="4">
        <f t="shared" si="2"/>
        <v>55684</v>
      </c>
      <c r="U63" s="4">
        <f t="shared" si="3"/>
        <v>27635</v>
      </c>
    </row>
    <row r="64" spans="1:21" x14ac:dyDescent="0.2">
      <c r="A64" s="16" t="s">
        <v>174</v>
      </c>
      <c r="B64" s="4">
        <v>0</v>
      </c>
      <c r="C64" s="4">
        <v>0</v>
      </c>
      <c r="D64" s="4">
        <v>0</v>
      </c>
      <c r="E64" s="4">
        <v>0</v>
      </c>
      <c r="F64" s="4">
        <f t="shared" si="0"/>
        <v>-753286701</v>
      </c>
      <c r="R64" s="5">
        <v>3.4999999999999996E-3</v>
      </c>
      <c r="S64" s="4">
        <v>33311</v>
      </c>
      <c r="T64" s="4">
        <f t="shared" si="2"/>
        <v>73697.5</v>
      </c>
      <c r="U64" s="4">
        <f t="shared" si="3"/>
        <v>27635</v>
      </c>
    </row>
    <row r="65" spans="1:21" x14ac:dyDescent="0.2">
      <c r="A65" s="16" t="s">
        <v>173</v>
      </c>
      <c r="B65" s="4">
        <v>100</v>
      </c>
      <c r="C65" s="4">
        <v>0</v>
      </c>
      <c r="D65" s="4">
        <v>100</v>
      </c>
      <c r="E65" s="4">
        <v>5798881</v>
      </c>
      <c r="F65" s="4">
        <f t="shared" si="0"/>
        <v>-753286701</v>
      </c>
      <c r="R65" s="5">
        <v>0</v>
      </c>
      <c r="S65" s="4">
        <v>28650</v>
      </c>
      <c r="T65" s="4">
        <f t="shared" si="2"/>
        <v>100584.5</v>
      </c>
      <c r="U65" s="4">
        <f t="shared" si="3"/>
        <v>27635</v>
      </c>
    </row>
    <row r="66" spans="1:21" x14ac:dyDescent="0.2">
      <c r="A66" s="16" t="s">
        <v>172</v>
      </c>
      <c r="B66" s="4">
        <v>1000</v>
      </c>
      <c r="C66" s="4">
        <v>0</v>
      </c>
      <c r="D66" s="4">
        <v>1000</v>
      </c>
      <c r="E66" s="4">
        <v>57958759</v>
      </c>
      <c r="F66" s="4">
        <f t="shared" si="0"/>
        <v>-759085582</v>
      </c>
      <c r="R66" s="5">
        <v>-3.4000000000000002E-3</v>
      </c>
      <c r="S66" s="4">
        <v>27635</v>
      </c>
      <c r="T66" s="4">
        <f t="shared" si="2"/>
        <v>89550.5</v>
      </c>
      <c r="U66" s="4">
        <f t="shared" si="3"/>
        <v>76231</v>
      </c>
    </row>
    <row r="67" spans="1:21" x14ac:dyDescent="0.2">
      <c r="A67" s="16" t="s">
        <v>171</v>
      </c>
      <c r="B67" s="4">
        <v>100</v>
      </c>
      <c r="C67" s="4">
        <v>2400</v>
      </c>
      <c r="D67" s="4">
        <v>-2300</v>
      </c>
      <c r="E67" s="4">
        <v>-131141165</v>
      </c>
      <c r="F67" s="4">
        <f t="shared" si="0"/>
        <v>-817044341</v>
      </c>
      <c r="R67" s="5">
        <v>3.4999999999999996E-3</v>
      </c>
      <c r="S67" s="4">
        <v>96395</v>
      </c>
      <c r="T67" s="4">
        <f t="shared" si="2"/>
        <v>108114.5</v>
      </c>
      <c r="U67" s="4">
        <f t="shared" si="3"/>
        <v>76231</v>
      </c>
    </row>
    <row r="68" spans="1:21" x14ac:dyDescent="0.2">
      <c r="A68" s="16" t="s">
        <v>170</v>
      </c>
      <c r="B68" s="4">
        <v>1500</v>
      </c>
      <c r="C68" s="4">
        <v>800</v>
      </c>
      <c r="D68" s="4">
        <v>700</v>
      </c>
      <c r="E68" s="4">
        <v>40356827</v>
      </c>
      <c r="F68" s="4">
        <f t="shared" si="0"/>
        <v>-685903176</v>
      </c>
      <c r="R68" s="5">
        <v>-2.8500000000000001E-2</v>
      </c>
      <c r="S68" s="4">
        <v>126600</v>
      </c>
      <c r="T68" s="4">
        <f t="shared" si="2"/>
        <v>140536.5</v>
      </c>
      <c r="U68" s="4">
        <f t="shared" si="3"/>
        <v>76231</v>
      </c>
    </row>
    <row r="69" spans="1:21" x14ac:dyDescent="0.2">
      <c r="A69" s="16" t="s">
        <v>169</v>
      </c>
      <c r="B69" s="4">
        <v>100</v>
      </c>
      <c r="C69" s="4">
        <v>1300</v>
      </c>
      <c r="D69" s="4">
        <v>-1200</v>
      </c>
      <c r="E69" s="4">
        <v>-72210790</v>
      </c>
      <c r="F69" s="4">
        <f t="shared" si="0"/>
        <v>-726260003</v>
      </c>
      <c r="R69" s="5">
        <v>-2.7699999999999999E-2</v>
      </c>
      <c r="S69" s="4">
        <v>144487</v>
      </c>
      <c r="T69" s="4">
        <f t="shared" si="2"/>
        <v>66315.5</v>
      </c>
      <c r="U69" s="4">
        <f t="shared" si="3"/>
        <v>76231</v>
      </c>
    </row>
    <row r="70" spans="1:21" x14ac:dyDescent="0.2">
      <c r="A70" s="16" t="s">
        <v>168</v>
      </c>
      <c r="B70" s="4">
        <v>0</v>
      </c>
      <c r="C70" s="4">
        <v>2500</v>
      </c>
      <c r="D70" s="4">
        <v>-2500</v>
      </c>
      <c r="E70" s="4">
        <v>-153747375</v>
      </c>
      <c r="F70" s="4">
        <f t="shared" si="0"/>
        <v>-654049213</v>
      </c>
      <c r="R70" s="5">
        <v>-6.4000000000000003E-3</v>
      </c>
      <c r="S70" s="4">
        <v>76231</v>
      </c>
      <c r="T70" s="4">
        <f t="shared" si="2"/>
        <v>93889.5</v>
      </c>
      <c r="U70" s="4">
        <f t="shared" si="3"/>
        <v>78057</v>
      </c>
    </row>
    <row r="71" spans="1:21" x14ac:dyDescent="0.2">
      <c r="A71" s="16" t="s">
        <v>167</v>
      </c>
      <c r="B71" s="4">
        <v>0</v>
      </c>
      <c r="C71" s="4">
        <v>3000</v>
      </c>
      <c r="D71" s="4">
        <v>-3000</v>
      </c>
      <c r="E71" s="4">
        <v>-186575960</v>
      </c>
      <c r="F71" s="4">
        <f t="shared" si="0"/>
        <v>-500301838</v>
      </c>
      <c r="R71" s="5">
        <v>-2.2200000000000001E-2</v>
      </c>
      <c r="S71" s="4">
        <v>91283</v>
      </c>
      <c r="T71" s="4">
        <f>AVERAGE(S72,S81)</f>
        <v>73799.5</v>
      </c>
      <c r="U71" s="4">
        <f t="shared" si="3"/>
        <v>78057</v>
      </c>
    </row>
    <row r="72" spans="1:21" x14ac:dyDescent="0.2">
      <c r="A72" s="16" t="s">
        <v>166</v>
      </c>
      <c r="B72" s="4">
        <v>0</v>
      </c>
      <c r="C72" s="4">
        <v>0</v>
      </c>
      <c r="D72" s="4">
        <v>0</v>
      </c>
      <c r="E72" s="4">
        <v>0</v>
      </c>
      <c r="F72" s="4">
        <f t="shared" si="0"/>
        <v>-313725878</v>
      </c>
      <c r="R72" s="5">
        <v>-6.3E-3</v>
      </c>
      <c r="S72" s="4">
        <v>101741</v>
      </c>
      <c r="U72" s="4">
        <f t="shared" si="3"/>
        <v>78057</v>
      </c>
    </row>
    <row r="73" spans="1:21" x14ac:dyDescent="0.2">
      <c r="A73" s="16" t="s">
        <v>165</v>
      </c>
      <c r="B73" s="4">
        <v>0</v>
      </c>
      <c r="C73" s="4">
        <v>0</v>
      </c>
      <c r="D73" s="4">
        <v>0</v>
      </c>
      <c r="E73" s="4">
        <v>0</v>
      </c>
      <c r="F73" s="4">
        <f t="shared" si="0"/>
        <v>-313725878</v>
      </c>
      <c r="R73" s="5">
        <v>3.2000000000000002E-3</v>
      </c>
      <c r="S73" s="4">
        <v>78057</v>
      </c>
      <c r="U73" s="4">
        <f t="shared" ref="U73:U75" si="4">MIN(S74:S78)</f>
        <v>82706</v>
      </c>
    </row>
    <row r="74" spans="1:21" x14ac:dyDescent="0.2">
      <c r="A74" s="16" t="s">
        <v>164</v>
      </c>
      <c r="B74" s="4">
        <v>0</v>
      </c>
      <c r="C74" s="4">
        <v>0</v>
      </c>
      <c r="D74" s="4">
        <v>0</v>
      </c>
      <c r="E74" s="4">
        <v>0</v>
      </c>
      <c r="F74" s="4">
        <f t="shared" si="0"/>
        <v>-313725878</v>
      </c>
      <c r="R74" s="5">
        <v>0</v>
      </c>
      <c r="S74" s="4">
        <v>118745</v>
      </c>
      <c r="U74" s="4">
        <f t="shared" si="4"/>
        <v>56400</v>
      </c>
    </row>
    <row r="75" spans="1:21" x14ac:dyDescent="0.2">
      <c r="A75" s="16" t="s">
        <v>163</v>
      </c>
      <c r="B75" s="4">
        <v>900</v>
      </c>
      <c r="C75" s="4">
        <v>32</v>
      </c>
      <c r="D75" s="4">
        <v>868</v>
      </c>
      <c r="E75" s="4">
        <v>54929083</v>
      </c>
      <c r="F75" s="4">
        <f t="shared" si="0"/>
        <v>-313725878</v>
      </c>
      <c r="R75" s="5">
        <v>-4.6999999999999993E-3</v>
      </c>
      <c r="S75" s="4">
        <v>173534</v>
      </c>
      <c r="U75" s="4">
        <f t="shared" si="4"/>
        <v>56400</v>
      </c>
    </row>
    <row r="76" spans="1:21" x14ac:dyDescent="0.2">
      <c r="A76" s="16" t="s">
        <v>162</v>
      </c>
      <c r="B76" s="4">
        <v>0</v>
      </c>
      <c r="C76" s="4">
        <v>0</v>
      </c>
      <c r="D76" s="4">
        <v>0</v>
      </c>
      <c r="E76" s="4">
        <v>0</v>
      </c>
      <c r="F76" s="4">
        <f t="shared" si="0"/>
        <v>-368654961</v>
      </c>
      <c r="R76" s="5">
        <v>0</v>
      </c>
      <c r="S76" s="4">
        <v>82706</v>
      </c>
      <c r="U76" s="4">
        <f>MIN(S77:S81)</f>
        <v>45858</v>
      </c>
    </row>
    <row r="77" spans="1:21" x14ac:dyDescent="0.2">
      <c r="A77" s="16" t="s">
        <v>161</v>
      </c>
      <c r="B77" s="4">
        <v>2800</v>
      </c>
      <c r="C77" s="4">
        <v>0</v>
      </c>
      <c r="D77" s="4">
        <v>2800</v>
      </c>
      <c r="E77" s="4">
        <v>177024206</v>
      </c>
      <c r="F77" s="4">
        <f t="shared" si="0"/>
        <v>-368654961</v>
      </c>
      <c r="R77" s="5">
        <v>8.0000000000000002E-3</v>
      </c>
      <c r="S77" s="4">
        <v>89629</v>
      </c>
    </row>
    <row r="78" spans="1:21" x14ac:dyDescent="0.2">
      <c r="A78" s="16" t="s">
        <v>160</v>
      </c>
      <c r="B78" s="4">
        <v>400</v>
      </c>
      <c r="C78" s="4">
        <v>5100</v>
      </c>
      <c r="D78" s="4">
        <v>-4700</v>
      </c>
      <c r="E78" s="4">
        <v>-296542787</v>
      </c>
      <c r="F78" s="4">
        <f t="shared" si="0"/>
        <v>-545679167</v>
      </c>
      <c r="R78" s="5">
        <v>1.1299999999999999E-2</v>
      </c>
      <c r="S78" s="4">
        <v>136586</v>
      </c>
    </row>
    <row r="79" spans="1:21" x14ac:dyDescent="0.2">
      <c r="A79" s="16" t="s">
        <v>159</v>
      </c>
      <c r="B79" s="4">
        <v>0</v>
      </c>
      <c r="C79" s="4">
        <v>4000</v>
      </c>
      <c r="D79" s="4">
        <v>-4000</v>
      </c>
      <c r="E79" s="4">
        <v>-249087960</v>
      </c>
      <c r="F79" s="4">
        <f t="shared" si="0"/>
        <v>-249136380</v>
      </c>
      <c r="R79" s="5">
        <v>4.8999999999999998E-3</v>
      </c>
      <c r="S79" s="4">
        <v>56400</v>
      </c>
    </row>
    <row r="80" spans="1:21" x14ac:dyDescent="0.2">
      <c r="A80" s="16" t="s">
        <v>158</v>
      </c>
      <c r="B80" s="4">
        <v>200</v>
      </c>
      <c r="C80" s="4">
        <v>99</v>
      </c>
      <c r="D80" s="4">
        <v>101</v>
      </c>
      <c r="E80" s="4">
        <v>6288404</v>
      </c>
      <c r="F80" s="4">
        <f>E80+F81</f>
        <v>-48420</v>
      </c>
      <c r="R80" s="5">
        <v>-2.8199999999999999E-2</v>
      </c>
      <c r="S80" s="4">
        <v>96496</v>
      </c>
    </row>
    <row r="81" spans="1:22" x14ac:dyDescent="0.2">
      <c r="A81" s="16" t="s">
        <v>157</v>
      </c>
      <c r="B81" s="4">
        <v>0</v>
      </c>
      <c r="C81" s="4">
        <v>99</v>
      </c>
      <c r="D81" s="4">
        <v>-99</v>
      </c>
      <c r="E81" s="4">
        <v>-6336824</v>
      </c>
      <c r="F81" s="4">
        <f>E81</f>
        <v>-6336824</v>
      </c>
      <c r="R81" s="5">
        <v>-3.0999999999999999E-3</v>
      </c>
      <c r="S81" s="4">
        <v>45858</v>
      </c>
    </row>
    <row r="82" spans="1:22" x14ac:dyDescent="0.2">
      <c r="A82" s="2"/>
      <c r="B82" s="4"/>
      <c r="C82" s="4"/>
      <c r="D82" s="4"/>
      <c r="E82" s="4"/>
      <c r="F82" s="4"/>
      <c r="G82" s="4"/>
      <c r="H82" s="4"/>
      <c r="I82" s="4"/>
      <c r="J82" s="4"/>
      <c r="K82" s="4"/>
      <c r="L82" s="4"/>
      <c r="M82" s="4"/>
      <c r="N82" s="4"/>
      <c r="O82" s="4"/>
      <c r="P82" s="4"/>
      <c r="Q82" s="4"/>
      <c r="R82" s="4"/>
      <c r="S82" s="4"/>
      <c r="T82" s="5"/>
      <c r="U82" s="5"/>
      <c r="V82" s="5"/>
    </row>
    <row r="83" spans="1:22" x14ac:dyDescent="0.2">
      <c r="A83" s="2"/>
      <c r="B83" s="4"/>
      <c r="C83" s="4"/>
      <c r="D83" s="4"/>
      <c r="E83" s="4"/>
      <c r="F83" s="4"/>
      <c r="G83" s="4"/>
      <c r="H83" s="4"/>
      <c r="I83" s="4"/>
      <c r="J83" s="4"/>
      <c r="K83" s="4"/>
      <c r="L83" s="4"/>
      <c r="M83" s="4"/>
      <c r="N83" s="4"/>
      <c r="O83" s="4"/>
      <c r="P83" s="4"/>
      <c r="Q83" s="4"/>
      <c r="R83" s="4"/>
      <c r="S83" s="4"/>
      <c r="T83" s="5"/>
      <c r="U83" s="5"/>
      <c r="V83" s="5"/>
    </row>
    <row r="84" spans="1:22" x14ac:dyDescent="0.2">
      <c r="A84" s="2"/>
      <c r="B84" s="4"/>
      <c r="C84" s="4"/>
      <c r="D84" s="4"/>
      <c r="E84" s="4"/>
      <c r="F84" s="4"/>
      <c r="G84" s="4"/>
      <c r="H84" s="4"/>
      <c r="I84" s="4"/>
      <c r="J84" s="4"/>
      <c r="K84" s="4"/>
      <c r="L84" s="4"/>
      <c r="M84" s="4"/>
      <c r="N84" s="4"/>
      <c r="O84" s="4"/>
      <c r="P84" s="4"/>
      <c r="Q84" s="4"/>
      <c r="R84" s="4"/>
      <c r="S84" s="4"/>
      <c r="T84" s="5"/>
      <c r="U84" s="5"/>
      <c r="V84" s="5"/>
    </row>
    <row r="85" spans="1:22" x14ac:dyDescent="0.2">
      <c r="A85" s="2"/>
      <c r="B85" s="4"/>
      <c r="C85" s="4"/>
      <c r="D85" s="4"/>
      <c r="E85" s="4"/>
      <c r="F85" s="4"/>
      <c r="G85" s="4"/>
      <c r="H85" s="4"/>
      <c r="I85" s="4"/>
      <c r="J85" s="4"/>
      <c r="K85" s="4"/>
      <c r="L85" s="4"/>
      <c r="M85" s="4"/>
      <c r="N85" s="4"/>
      <c r="O85" s="4"/>
      <c r="P85" s="4"/>
      <c r="Q85" s="4"/>
      <c r="R85" s="4"/>
      <c r="S85" s="4"/>
      <c r="T85" s="5"/>
      <c r="U85" s="5"/>
      <c r="V85" s="5"/>
    </row>
    <row r="86" spans="1:22" x14ac:dyDescent="0.2">
      <c r="A86" s="2"/>
      <c r="B86" s="4"/>
      <c r="C86" s="4"/>
      <c r="D86" s="4"/>
      <c r="E86" s="4"/>
      <c r="F86" s="4"/>
      <c r="G86" s="4"/>
      <c r="H86" s="4"/>
      <c r="I86" s="4"/>
      <c r="J86" s="4"/>
      <c r="K86" s="4"/>
      <c r="L86" s="4"/>
      <c r="M86" s="4"/>
      <c r="N86" s="4"/>
      <c r="O86" s="4"/>
      <c r="P86" s="4"/>
      <c r="Q86" s="4"/>
      <c r="R86" s="4"/>
      <c r="S86" s="4"/>
      <c r="T86" s="5"/>
      <c r="U86" s="5"/>
      <c r="V86" s="5"/>
    </row>
    <row r="87" spans="1:22" x14ac:dyDescent="0.2">
      <c r="A87" s="2"/>
      <c r="B87" s="4"/>
      <c r="C87" s="4"/>
      <c r="D87" s="4"/>
      <c r="E87" s="4"/>
      <c r="F87" s="4"/>
      <c r="G87" s="4"/>
      <c r="H87" s="4"/>
      <c r="I87" s="4"/>
      <c r="J87" s="4"/>
      <c r="K87" s="4"/>
      <c r="L87" s="4"/>
      <c r="M87" s="4"/>
      <c r="N87" s="4"/>
      <c r="O87" s="4"/>
      <c r="P87" s="4"/>
      <c r="Q87" s="4"/>
      <c r="R87" s="4"/>
      <c r="S87" s="4"/>
      <c r="T87" s="5"/>
      <c r="U87" s="5"/>
      <c r="V87" s="5"/>
    </row>
    <row r="88" spans="1:22" x14ac:dyDescent="0.2">
      <c r="A88" s="2"/>
      <c r="B88" s="4"/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5"/>
      <c r="U88" s="5"/>
      <c r="V88" s="5"/>
    </row>
    <row r="89" spans="1:22" x14ac:dyDescent="0.2">
      <c r="A89" s="2"/>
      <c r="B89" s="4"/>
      <c r="C89" s="4"/>
      <c r="D89" s="4"/>
      <c r="E89" s="4"/>
      <c r="F89" s="4"/>
      <c r="G89" s="4"/>
      <c r="H89" s="4"/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  <c r="T89" s="5"/>
      <c r="U89" s="5"/>
      <c r="V89" s="5"/>
    </row>
    <row r="90" spans="1:22" x14ac:dyDescent="0.2">
      <c r="A90" s="2"/>
      <c r="B90" s="4"/>
      <c r="C90" s="4"/>
      <c r="D90" s="4"/>
      <c r="E90" s="4"/>
      <c r="F90" s="4"/>
      <c r="G90" s="4"/>
      <c r="H90" s="4"/>
      <c r="I90" s="4"/>
      <c r="J90" s="4"/>
      <c r="K90" s="4"/>
      <c r="L90" s="4"/>
      <c r="M90" s="4"/>
      <c r="N90" s="4"/>
      <c r="O90" s="4"/>
      <c r="P90" s="4"/>
      <c r="Q90" s="4"/>
      <c r="R90" s="4"/>
      <c r="S90" s="4"/>
      <c r="T90" s="5"/>
      <c r="U90" s="5"/>
      <c r="V90" s="5"/>
    </row>
    <row r="91" spans="1:22" x14ac:dyDescent="0.2">
      <c r="A91" s="2"/>
      <c r="B91" s="4"/>
      <c r="C91" s="4"/>
      <c r="D91" s="4"/>
      <c r="E91" s="4"/>
      <c r="F91" s="4"/>
      <c r="G91" s="4"/>
      <c r="H91" s="4"/>
      <c r="I91" s="4"/>
      <c r="J91" s="4"/>
      <c r="K91" s="4"/>
      <c r="L91" s="4"/>
      <c r="M91" s="4"/>
      <c r="N91" s="4"/>
      <c r="O91" s="4"/>
      <c r="P91" s="4"/>
      <c r="Q91" s="4"/>
      <c r="R91" s="4"/>
      <c r="S91" s="4"/>
      <c r="T91" s="5"/>
      <c r="U91" s="5"/>
      <c r="V91" s="5"/>
    </row>
    <row r="92" spans="1:22" x14ac:dyDescent="0.2">
      <c r="A92" s="6"/>
      <c r="B92" s="4"/>
      <c r="C92" s="4"/>
      <c r="D92" s="4"/>
      <c r="E92" s="4"/>
      <c r="F92" s="4"/>
      <c r="G92" s="4"/>
      <c r="H92" s="4"/>
      <c r="I92" s="4"/>
      <c r="J92" s="4"/>
      <c r="K92" s="4"/>
      <c r="L92" s="4"/>
      <c r="M92" s="4"/>
      <c r="N92" s="4"/>
      <c r="O92" s="4"/>
      <c r="P92" s="4"/>
      <c r="Q92" s="4"/>
      <c r="R92" s="4"/>
      <c r="S92" s="4"/>
      <c r="T92" s="5"/>
      <c r="U92" s="5"/>
      <c r="V92" s="5"/>
    </row>
    <row r="93" spans="1:22" x14ac:dyDescent="0.2">
      <c r="A93" s="6"/>
      <c r="B93" s="4"/>
      <c r="C93" s="4"/>
      <c r="D93" s="4"/>
      <c r="E93" s="4"/>
      <c r="F93" s="4"/>
      <c r="G93" s="4"/>
      <c r="H93" s="4"/>
      <c r="I93" s="4"/>
      <c r="J93" s="4"/>
      <c r="K93" s="4"/>
      <c r="L93" s="4"/>
      <c r="M93" s="4"/>
      <c r="N93" s="4"/>
      <c r="O93" s="4"/>
      <c r="P93" s="4"/>
      <c r="Q93" s="4"/>
      <c r="R93" s="4"/>
      <c r="S93" s="4"/>
      <c r="T93" s="5"/>
      <c r="U93" s="5"/>
      <c r="V93" s="5"/>
    </row>
    <row r="94" spans="1:22" x14ac:dyDescent="0.2">
      <c r="A94" s="6"/>
      <c r="B94" s="4"/>
      <c r="C94" s="4"/>
      <c r="D94" s="4"/>
      <c r="E94" s="4"/>
      <c r="F94" s="4"/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5"/>
      <c r="U94" s="5"/>
      <c r="V94" s="5"/>
    </row>
    <row r="95" spans="1:22" x14ac:dyDescent="0.2">
      <c r="A95" s="6"/>
      <c r="B95" s="4"/>
      <c r="C95" s="4"/>
      <c r="D95" s="4"/>
      <c r="E95" s="4"/>
      <c r="F95" s="4"/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5"/>
      <c r="U95" s="5"/>
      <c r="V95" s="5"/>
    </row>
    <row r="96" spans="1:22" x14ac:dyDescent="0.2">
      <c r="A96" s="6"/>
      <c r="B96" s="4"/>
      <c r="C96" s="4"/>
      <c r="D96" s="4"/>
      <c r="E96" s="4"/>
      <c r="F96" s="4"/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5"/>
      <c r="U96" s="5"/>
      <c r="V96" s="5"/>
    </row>
    <row r="97" spans="1:22" x14ac:dyDescent="0.2">
      <c r="A97" s="6"/>
      <c r="B97" s="4"/>
      <c r="C97" s="4"/>
      <c r="D97" s="4"/>
      <c r="E97" s="4"/>
      <c r="F97" s="4"/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5"/>
      <c r="U97" s="5"/>
      <c r="V97" s="5"/>
    </row>
    <row r="98" spans="1:22" x14ac:dyDescent="0.2">
      <c r="A98" s="6"/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5"/>
      <c r="U98" s="5"/>
      <c r="V98" s="5"/>
    </row>
    <row r="99" spans="1:22" x14ac:dyDescent="0.2">
      <c r="A99" s="6"/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5"/>
      <c r="U99" s="5"/>
      <c r="V99" s="5"/>
    </row>
    <row r="100" spans="1:22" x14ac:dyDescent="0.2">
      <c r="A100" s="6"/>
      <c r="B100" s="4"/>
      <c r="C100" s="4"/>
      <c r="D100" s="4"/>
      <c r="E100" s="4"/>
      <c r="F100" s="4"/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5"/>
      <c r="U100" s="5"/>
      <c r="V100" s="5"/>
    </row>
    <row r="101" spans="1:22" x14ac:dyDescent="0.2">
      <c r="A101" s="6"/>
      <c r="B101" s="4"/>
      <c r="C101" s="4"/>
      <c r="D101" s="4"/>
      <c r="E101" s="4"/>
      <c r="F101" s="4"/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5"/>
      <c r="U101" s="5"/>
      <c r="V101" s="5"/>
    </row>
    <row r="102" spans="1:22" x14ac:dyDescent="0.2">
      <c r="A102" s="2"/>
      <c r="B102" s="4"/>
      <c r="C102" s="4"/>
      <c r="D102" s="4"/>
      <c r="E102" s="4"/>
      <c r="F102" s="4"/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5"/>
      <c r="U102" s="5"/>
      <c r="V102" s="5"/>
    </row>
    <row r="103" spans="1:22" x14ac:dyDescent="0.2">
      <c r="A103" s="2"/>
      <c r="B103" s="4"/>
      <c r="C103" s="4"/>
      <c r="D103" s="4"/>
      <c r="E103" s="4"/>
      <c r="F103" s="4"/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5"/>
      <c r="U103" s="5"/>
      <c r="V103" s="5"/>
    </row>
    <row r="104" spans="1:22" x14ac:dyDescent="0.2">
      <c r="A104" s="6"/>
      <c r="B104" s="4"/>
      <c r="C104" s="4"/>
      <c r="D104" s="4"/>
      <c r="E104" s="4"/>
      <c r="F104" s="4"/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5"/>
      <c r="U104" s="5"/>
      <c r="V104" s="5"/>
    </row>
    <row r="105" spans="1:22" x14ac:dyDescent="0.2">
      <c r="A105" s="6"/>
      <c r="B105" s="4"/>
      <c r="C105" s="4"/>
      <c r="D105" s="4"/>
      <c r="E105" s="4"/>
      <c r="F105" s="4"/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5"/>
      <c r="U105" s="5"/>
      <c r="V105" s="5"/>
    </row>
    <row r="106" spans="1:22" x14ac:dyDescent="0.2">
      <c r="A106" s="6"/>
      <c r="B106" s="4"/>
      <c r="C106" s="4"/>
      <c r="D106" s="4"/>
      <c r="E106" s="4"/>
      <c r="F106" s="4"/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5"/>
      <c r="U106" s="5"/>
      <c r="V106" s="5"/>
    </row>
    <row r="107" spans="1:22" x14ac:dyDescent="0.2">
      <c r="A107" s="6"/>
      <c r="B107" s="4"/>
      <c r="C107" s="4"/>
      <c r="D107" s="4"/>
      <c r="E107" s="4"/>
      <c r="F107" s="4"/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5"/>
      <c r="U107" s="5"/>
      <c r="V107" s="5"/>
    </row>
    <row r="108" spans="1:22" x14ac:dyDescent="0.2">
      <c r="A108" s="6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5"/>
      <c r="U108" s="5"/>
      <c r="V108" s="5"/>
    </row>
    <row r="109" spans="1:22" x14ac:dyDescent="0.2">
      <c r="A109" s="6"/>
      <c r="B109" s="4"/>
      <c r="C109" s="4"/>
      <c r="D109" s="4"/>
      <c r="E109" s="4"/>
      <c r="F109" s="4"/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5"/>
      <c r="U109" s="5"/>
      <c r="V109" s="5"/>
    </row>
    <row r="110" spans="1:22" x14ac:dyDescent="0.2">
      <c r="A110" s="6"/>
      <c r="B110" s="4"/>
      <c r="C110" s="4"/>
      <c r="D110" s="4"/>
      <c r="E110" s="4"/>
      <c r="F110" s="4"/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5"/>
      <c r="U110" s="5"/>
      <c r="V110" s="5"/>
    </row>
    <row r="111" spans="1:22" x14ac:dyDescent="0.2">
      <c r="A111" s="6"/>
      <c r="B111" s="4"/>
      <c r="C111" s="4"/>
      <c r="D111" s="4"/>
      <c r="E111" s="4"/>
      <c r="F111" s="4"/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5"/>
      <c r="U111" s="5"/>
      <c r="V111" s="5"/>
    </row>
    <row r="112" spans="1:22" x14ac:dyDescent="0.2">
      <c r="A112" s="6"/>
      <c r="B112" s="4"/>
      <c r="C112" s="4"/>
      <c r="D112" s="4"/>
      <c r="E112" s="4"/>
      <c r="F112" s="4"/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5"/>
      <c r="U112" s="5"/>
      <c r="V112" s="5"/>
    </row>
    <row r="113" spans="1:22" x14ac:dyDescent="0.2">
      <c r="A113" s="6"/>
      <c r="B113" s="4"/>
      <c r="C113" s="4"/>
      <c r="D113" s="4"/>
      <c r="E113" s="4"/>
      <c r="F113" s="4"/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5"/>
      <c r="U113" s="5"/>
      <c r="V113" s="5"/>
    </row>
    <row r="114" spans="1:22" x14ac:dyDescent="0.2">
      <c r="A114" s="6"/>
      <c r="B114" s="4"/>
      <c r="C114" s="4"/>
      <c r="D114" s="4"/>
      <c r="E114" s="4"/>
      <c r="F114" s="4"/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5"/>
      <c r="U114" s="5"/>
      <c r="V114" s="5"/>
    </row>
    <row r="115" spans="1:22" x14ac:dyDescent="0.2">
      <c r="A115" s="6"/>
      <c r="B115" s="4"/>
      <c r="C115" s="4"/>
      <c r="D115" s="4"/>
      <c r="E115" s="4"/>
      <c r="F115" s="4"/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5"/>
      <c r="U115" s="5"/>
      <c r="V115" s="5"/>
    </row>
    <row r="116" spans="1:22" x14ac:dyDescent="0.2">
      <c r="A116" s="6"/>
      <c r="B116" s="4"/>
      <c r="C116" s="4"/>
      <c r="D116" s="4"/>
      <c r="E116" s="4"/>
      <c r="F116" s="4"/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5"/>
      <c r="U116" s="5"/>
      <c r="V116" s="5"/>
    </row>
    <row r="117" spans="1:22" x14ac:dyDescent="0.2">
      <c r="A117" s="2"/>
      <c r="B117" s="4"/>
      <c r="C117" s="4"/>
      <c r="D117" s="4"/>
      <c r="E117" s="4"/>
      <c r="F117" s="4"/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5"/>
      <c r="U117" s="5"/>
      <c r="V117" s="5"/>
    </row>
    <row r="118" spans="1:22" x14ac:dyDescent="0.2">
      <c r="A118" s="2"/>
      <c r="B118" s="4"/>
      <c r="C118" s="4"/>
      <c r="D118" s="4"/>
      <c r="E118" s="4"/>
      <c r="F118" s="4"/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5"/>
      <c r="U118" s="5"/>
      <c r="V118" s="5"/>
    </row>
    <row r="119" spans="1:22" x14ac:dyDescent="0.2">
      <c r="A119" s="2"/>
      <c r="B119" s="4"/>
      <c r="C119" s="4"/>
      <c r="D119" s="4"/>
      <c r="E119" s="4"/>
      <c r="F119" s="4"/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5"/>
      <c r="U119" s="5"/>
      <c r="V119" s="5"/>
    </row>
    <row r="120" spans="1:22" x14ac:dyDescent="0.2">
      <c r="A120" s="2"/>
      <c r="B120" s="4"/>
      <c r="C120" s="4"/>
      <c r="D120" s="4"/>
      <c r="E120" s="4"/>
      <c r="F120" s="4"/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5"/>
      <c r="U120" s="5"/>
      <c r="V120" s="5"/>
    </row>
    <row r="121" spans="1:22" x14ac:dyDescent="0.2">
      <c r="A121" s="2"/>
      <c r="B121" s="4"/>
      <c r="C121" s="4"/>
      <c r="D121" s="4"/>
      <c r="E121" s="4"/>
      <c r="F121" s="4"/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5"/>
      <c r="U121" s="5"/>
      <c r="V121" s="5"/>
    </row>
    <row r="122" spans="1:22" x14ac:dyDescent="0.2">
      <c r="A122" s="2"/>
      <c r="B122" s="4"/>
      <c r="C122" s="4"/>
      <c r="D122" s="4"/>
      <c r="E122" s="4"/>
      <c r="F122" s="4"/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5"/>
      <c r="U122" s="5"/>
      <c r="V122" s="5"/>
    </row>
    <row r="123" spans="1:22" x14ac:dyDescent="0.2">
      <c r="A123" s="2"/>
      <c r="B123" s="4"/>
      <c r="C123" s="4"/>
      <c r="D123" s="4"/>
      <c r="E123" s="4"/>
      <c r="F123" s="4"/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5"/>
      <c r="U123" s="5"/>
      <c r="V123" s="5"/>
    </row>
    <row r="124" spans="1:22" x14ac:dyDescent="0.2">
      <c r="A124" s="2"/>
      <c r="B124" s="4"/>
      <c r="C124" s="4"/>
      <c r="D124" s="4"/>
      <c r="E124" s="4"/>
      <c r="F124" s="4"/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5"/>
      <c r="U124" s="5"/>
      <c r="V124" s="5"/>
    </row>
    <row r="125" spans="1:22" x14ac:dyDescent="0.2">
      <c r="A125" s="2"/>
      <c r="B125" s="4"/>
      <c r="C125" s="4"/>
      <c r="D125" s="4"/>
      <c r="E125" s="4"/>
      <c r="F125" s="4"/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5"/>
      <c r="U125" s="5"/>
      <c r="V125" s="5"/>
    </row>
    <row r="126" spans="1:22" x14ac:dyDescent="0.2">
      <c r="A126" s="2"/>
      <c r="B126" s="4"/>
      <c r="C126" s="4"/>
      <c r="D126" s="4"/>
      <c r="E126" s="4"/>
      <c r="F126" s="4"/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5"/>
      <c r="U126" s="5"/>
      <c r="V126" s="5"/>
    </row>
    <row r="127" spans="1:22" x14ac:dyDescent="0.2">
      <c r="A127" s="2"/>
      <c r="B127" s="4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5"/>
      <c r="U127" s="5"/>
      <c r="V127" s="5"/>
    </row>
    <row r="128" spans="1:22" x14ac:dyDescent="0.2">
      <c r="A128" s="2"/>
      <c r="B128" s="4"/>
      <c r="C128" s="4"/>
      <c r="D128" s="4"/>
      <c r="E128" s="4"/>
      <c r="F128" s="4"/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5"/>
      <c r="U128" s="5"/>
      <c r="V128" s="5"/>
    </row>
    <row r="129" spans="1:22" x14ac:dyDescent="0.2">
      <c r="A129" s="2"/>
      <c r="B129" s="4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5"/>
      <c r="U129" s="5"/>
      <c r="V129" s="5"/>
    </row>
    <row r="130" spans="1:22" x14ac:dyDescent="0.2">
      <c r="A130" s="2"/>
      <c r="B130" s="4"/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5"/>
      <c r="U130" s="5"/>
      <c r="V130" s="5"/>
    </row>
    <row r="131" spans="1:22" x14ac:dyDescent="0.2">
      <c r="A131" s="2"/>
      <c r="B131" s="4"/>
      <c r="C131" s="4"/>
      <c r="D131" s="4"/>
      <c r="E131" s="4"/>
      <c r="F131" s="4"/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5"/>
      <c r="U131" s="5"/>
      <c r="V131" s="5"/>
    </row>
    <row r="132" spans="1:22" x14ac:dyDescent="0.2">
      <c r="A132" s="2"/>
      <c r="B132" s="4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5"/>
      <c r="U132" s="5"/>
      <c r="V132" s="5"/>
    </row>
    <row r="133" spans="1:22" x14ac:dyDescent="0.2">
      <c r="A133" s="2"/>
      <c r="B133" s="4"/>
      <c r="C133" s="4"/>
      <c r="D133" s="4"/>
      <c r="E133" s="4"/>
      <c r="F133" s="4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5"/>
    </row>
    <row r="134" spans="1:22" x14ac:dyDescent="0.2">
      <c r="A134" s="2"/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8"/>
    </row>
    <row r="135" spans="1:22" x14ac:dyDescent="0.2">
      <c r="A135" s="2"/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8"/>
    </row>
    <row r="136" spans="1:22" x14ac:dyDescent="0.2">
      <c r="A136" s="2"/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8"/>
    </row>
    <row r="137" spans="1:22" x14ac:dyDescent="0.2">
      <c r="A137" s="6"/>
      <c r="B137" s="4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5"/>
      <c r="U137" s="5"/>
      <c r="V137" s="8"/>
    </row>
    <row r="138" spans="1:22" x14ac:dyDescent="0.2">
      <c r="A138" s="6"/>
      <c r="B138" s="4"/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5"/>
      <c r="U138" s="5"/>
      <c r="V138" s="8"/>
    </row>
    <row r="139" spans="1:22" x14ac:dyDescent="0.2">
      <c r="A139" s="6"/>
      <c r="B139" s="4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5"/>
      <c r="U139" s="5"/>
      <c r="V139" s="8"/>
    </row>
    <row r="140" spans="1:22" x14ac:dyDescent="0.2">
      <c r="A140" s="6"/>
      <c r="B140" s="4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5"/>
      <c r="U140" s="5"/>
      <c r="V140" s="8"/>
    </row>
    <row r="141" spans="1:22" x14ac:dyDescent="0.2">
      <c r="A141" s="6"/>
      <c r="B141" s="4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5"/>
      <c r="U141" s="5"/>
      <c r="V141" s="8"/>
    </row>
    <row r="142" spans="1:22" x14ac:dyDescent="0.2">
      <c r="A142" s="2"/>
      <c r="B142" s="4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5"/>
      <c r="U142" s="5"/>
      <c r="V142" s="8"/>
    </row>
    <row r="143" spans="1:22" x14ac:dyDescent="0.2">
      <c r="A143" s="2"/>
      <c r="B143" s="4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5"/>
      <c r="U143" s="5"/>
      <c r="V143" s="8"/>
    </row>
    <row r="144" spans="1:22" x14ac:dyDescent="0.2">
      <c r="A144" s="2"/>
      <c r="B144" s="4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5"/>
      <c r="U144" s="5"/>
      <c r="V144" s="8"/>
    </row>
    <row r="145" spans="1:22" x14ac:dyDescent="0.2">
      <c r="A145" s="2"/>
      <c r="B145" s="4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5"/>
      <c r="U145" s="5"/>
      <c r="V145" s="8"/>
    </row>
    <row r="146" spans="1:22" x14ac:dyDescent="0.2">
      <c r="A146" s="2"/>
      <c r="B146" s="4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5"/>
      <c r="U146" s="5"/>
      <c r="V146" s="8"/>
    </row>
    <row r="172" spans="1:3" x14ac:dyDescent="0.2">
      <c r="A172" t="e" cm="1">
        <f t="array" aca="1" ref="A172" ca="1">INDIRECT("'" &amp; E1 &amp; "'!$A$2:$A$66")</f>
        <v>#REF!</v>
      </c>
      <c r="B172" t="e" cm="1">
        <f t="array" aca="1" ref="B172" ca="1">INDIRECT("'" &amp; E1 &amp; "'!$B$2:$B$66")</f>
        <v>#REF!</v>
      </c>
      <c r="C172" t="e" cm="1">
        <f t="array" aca="1" ref="C172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EAB627-146B-BE48-9932-4A6ECEEB7991}">
  <sheetPr codeName="Sheet76"/>
  <dimension ref="A1:V172"/>
  <sheetViews>
    <sheetView zoomScale="85" workbookViewId="0">
      <pane ySplit="2" topLeftCell="A3" activePane="bottomLeft" state="frozen"/>
      <selection activeCell="N24" sqref="N24"/>
      <selection pane="bottomLeft" activeCell="N24" sqref="N24"/>
    </sheetView>
  </sheetViews>
  <sheetFormatPr baseColWidth="10" defaultRowHeight="16" x14ac:dyDescent="0.2"/>
  <cols>
    <col min="1" max="1" width="21.1640625" customWidth="1"/>
    <col min="2" max="3" width="15.33203125" customWidth="1"/>
    <col min="4" max="4" width="14.6640625" customWidth="1"/>
    <col min="5" max="5" width="16.6640625" customWidth="1"/>
    <col min="6" max="6" width="21.5" customWidth="1"/>
    <col min="10" max="10" width="18.33203125" customWidth="1"/>
    <col min="11" max="11" width="16.6640625" customWidth="1"/>
    <col min="18" max="18" width="13" customWidth="1"/>
    <col min="19" max="19" width="14.83203125" customWidth="1"/>
  </cols>
  <sheetData>
    <row r="1" spans="1:22" x14ac:dyDescent="0.2">
      <c r="B1" s="72" t="s">
        <v>5</v>
      </c>
      <c r="C1" s="72"/>
      <c r="D1" s="72"/>
      <c r="E1" s="72"/>
      <c r="F1" s="72"/>
      <c r="G1" s="73" t="s">
        <v>6</v>
      </c>
      <c r="H1" s="73"/>
      <c r="I1" s="73"/>
      <c r="J1" s="73"/>
      <c r="K1" s="73"/>
      <c r="L1" s="74" t="s">
        <v>15</v>
      </c>
      <c r="M1" s="74"/>
      <c r="N1" s="74"/>
      <c r="O1" s="74"/>
      <c r="P1" s="74"/>
      <c r="Q1" s="74"/>
      <c r="R1" s="74"/>
      <c r="S1" s="74"/>
      <c r="T1" s="74"/>
      <c r="U1" s="74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235</v>
      </c>
      <c r="O2" s="1" t="s">
        <v>236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257</v>
      </c>
      <c r="U2" s="1" t="s">
        <v>258</v>
      </c>
      <c r="V2" s="1" t="s">
        <v>237</v>
      </c>
    </row>
    <row r="3" spans="1:22" x14ac:dyDescent="0.2">
      <c r="A3" s="16" t="s">
        <v>294</v>
      </c>
      <c r="B3" s="4">
        <v>2700</v>
      </c>
      <c r="C3" s="4">
        <v>0</v>
      </c>
      <c r="D3" s="4">
        <v>2700</v>
      </c>
      <c r="E3" s="4">
        <v>153290000</v>
      </c>
      <c r="F3" s="4">
        <f t="shared" ref="F3:F63" si="0">E3+F4</f>
        <v>78974872489</v>
      </c>
      <c r="K3" s="4">
        <f t="shared" ref="K3:K25" si="1">K4+J3</f>
        <v>760400000</v>
      </c>
      <c r="L3" s="4">
        <v>105</v>
      </c>
      <c r="M3" s="4">
        <v>34</v>
      </c>
      <c r="N3" s="4">
        <v>27</v>
      </c>
      <c r="O3" s="4">
        <v>8</v>
      </c>
      <c r="P3" s="4">
        <v>176100</v>
      </c>
      <c r="Q3" s="4">
        <v>32800</v>
      </c>
      <c r="R3" s="5">
        <v>8.8999999999999999E-3</v>
      </c>
      <c r="S3" s="4">
        <v>540500</v>
      </c>
      <c r="T3" s="4">
        <f t="shared" ref="T3:T70" si="2">AVERAGE(S4,S13)</f>
        <v>69093.5</v>
      </c>
      <c r="U3" s="4">
        <f t="shared" ref="U3:U72" si="3">MIN(S4:S8)</f>
        <v>33900</v>
      </c>
      <c r="V3" s="5">
        <v>1.23E-2</v>
      </c>
    </row>
    <row r="4" spans="1:22" x14ac:dyDescent="0.2">
      <c r="A4" s="16" t="s">
        <v>293</v>
      </c>
      <c r="B4" s="4">
        <v>22900</v>
      </c>
      <c r="C4" s="4">
        <v>231</v>
      </c>
      <c r="D4" s="4">
        <v>22669</v>
      </c>
      <c r="E4" s="4">
        <v>1288920000</v>
      </c>
      <c r="F4" s="4">
        <f t="shared" si="0"/>
        <v>78821582489</v>
      </c>
      <c r="G4" s="4">
        <v>0</v>
      </c>
      <c r="H4" s="4">
        <v>0</v>
      </c>
      <c r="I4" s="4">
        <v>0</v>
      </c>
      <c r="J4" s="4">
        <v>-5660000</v>
      </c>
      <c r="K4" s="4">
        <f t="shared" si="1"/>
        <v>760400000</v>
      </c>
      <c r="L4" s="4">
        <v>17</v>
      </c>
      <c r="M4" s="4">
        <v>32</v>
      </c>
      <c r="N4" s="4">
        <v>3</v>
      </c>
      <c r="O4" s="4">
        <v>2</v>
      </c>
      <c r="P4" s="4">
        <v>19700</v>
      </c>
      <c r="Q4" s="4">
        <v>14200</v>
      </c>
      <c r="R4" s="5">
        <v>3.5999999999999999E-3</v>
      </c>
      <c r="S4" s="4">
        <v>33900</v>
      </c>
      <c r="T4" s="4">
        <f t="shared" si="2"/>
        <v>156889.5</v>
      </c>
      <c r="U4" s="4">
        <f t="shared" si="3"/>
        <v>58439</v>
      </c>
      <c r="V4" s="5">
        <v>1.41E-2</v>
      </c>
    </row>
    <row r="5" spans="1:22" x14ac:dyDescent="0.2">
      <c r="A5" s="16" t="s">
        <v>292</v>
      </c>
      <c r="B5" s="4">
        <v>2600</v>
      </c>
      <c r="C5" s="4">
        <v>1102</v>
      </c>
      <c r="D5" s="4">
        <v>1498</v>
      </c>
      <c r="E5" s="4">
        <v>84200000</v>
      </c>
      <c r="F5" s="4">
        <f t="shared" si="0"/>
        <v>77532662489</v>
      </c>
      <c r="G5" s="4">
        <v>0</v>
      </c>
      <c r="H5" s="4">
        <v>0</v>
      </c>
      <c r="I5" s="4">
        <v>0</v>
      </c>
      <c r="J5" s="4">
        <v>-62580000</v>
      </c>
      <c r="K5" s="4">
        <f t="shared" si="1"/>
        <v>766060000</v>
      </c>
      <c r="L5" s="4">
        <v>16</v>
      </c>
      <c r="M5" s="4">
        <v>86</v>
      </c>
      <c r="N5" s="4">
        <v>1</v>
      </c>
      <c r="O5" s="4">
        <v>8</v>
      </c>
      <c r="P5" s="4">
        <v>9000</v>
      </c>
      <c r="Q5" s="4">
        <v>50400</v>
      </c>
      <c r="R5" s="5">
        <v>-1.7299999999999999E-2</v>
      </c>
      <c r="S5" s="4">
        <v>58439</v>
      </c>
      <c r="T5" s="4">
        <f t="shared" si="2"/>
        <v>131109.5</v>
      </c>
      <c r="U5" s="4">
        <f t="shared" si="3"/>
        <v>88831</v>
      </c>
      <c r="V5" s="5">
        <v>1.9199999999999998E-2</v>
      </c>
    </row>
    <row r="6" spans="1:22" x14ac:dyDescent="0.2">
      <c r="A6" s="16" t="s">
        <v>291</v>
      </c>
      <c r="B6" s="4">
        <v>25533</v>
      </c>
      <c r="C6" s="4">
        <v>31200</v>
      </c>
      <c r="D6" s="4">
        <v>-5667</v>
      </c>
      <c r="E6" s="4">
        <v>-325930000</v>
      </c>
      <c r="F6" s="4">
        <f t="shared" si="0"/>
        <v>77448462489</v>
      </c>
      <c r="K6" s="4">
        <f t="shared" si="1"/>
        <v>828640000</v>
      </c>
      <c r="L6" s="4">
        <v>73</v>
      </c>
      <c r="M6" s="4">
        <v>40</v>
      </c>
      <c r="N6" s="4">
        <v>25</v>
      </c>
      <c r="O6" s="4">
        <v>12</v>
      </c>
      <c r="P6" s="4">
        <v>122400</v>
      </c>
      <c r="Q6" s="4">
        <v>52600</v>
      </c>
      <c r="R6" s="5">
        <v>8.8000000000000005E-3</v>
      </c>
      <c r="S6" s="4">
        <v>175043</v>
      </c>
      <c r="T6" s="4">
        <f t="shared" si="2"/>
        <v>103667.5</v>
      </c>
      <c r="U6" s="4">
        <f t="shared" si="3"/>
        <v>76400</v>
      </c>
      <c r="V6" s="5">
        <v>1.9199999999999998E-2</v>
      </c>
    </row>
    <row r="7" spans="1:22" x14ac:dyDescent="0.2">
      <c r="A7" s="16" t="s">
        <v>288</v>
      </c>
      <c r="B7" s="4">
        <v>61900</v>
      </c>
      <c r="C7" s="4">
        <v>1500</v>
      </c>
      <c r="D7" s="4">
        <v>60400</v>
      </c>
      <c r="E7" s="4">
        <v>3466460000</v>
      </c>
      <c r="F7" s="4">
        <f t="shared" si="0"/>
        <v>77774392489</v>
      </c>
      <c r="K7" s="4">
        <f t="shared" si="1"/>
        <v>828640000</v>
      </c>
      <c r="L7" s="4">
        <v>72</v>
      </c>
      <c r="M7" s="4">
        <v>50</v>
      </c>
      <c r="N7" s="4">
        <v>9</v>
      </c>
      <c r="O7" s="4">
        <v>4</v>
      </c>
      <c r="P7" s="4">
        <v>64600</v>
      </c>
      <c r="Q7" s="4">
        <v>23500</v>
      </c>
      <c r="R7" s="5">
        <v>0</v>
      </c>
      <c r="S7" s="4">
        <v>88831</v>
      </c>
      <c r="T7" s="4">
        <f t="shared" si="2"/>
        <v>229690</v>
      </c>
      <c r="U7" s="4">
        <f t="shared" si="3"/>
        <v>76400</v>
      </c>
      <c r="V7" s="5">
        <v>2.2599999999999999E-2</v>
      </c>
    </row>
    <row r="8" spans="1:22" x14ac:dyDescent="0.2">
      <c r="A8" s="16" t="s">
        <v>287</v>
      </c>
      <c r="B8" s="4">
        <v>2000</v>
      </c>
      <c r="C8" s="4">
        <v>0</v>
      </c>
      <c r="D8" s="4">
        <v>2000</v>
      </c>
      <c r="E8" s="4">
        <v>113640000</v>
      </c>
      <c r="F8" s="4">
        <f t="shared" si="0"/>
        <v>74307932489</v>
      </c>
      <c r="G8" s="4">
        <v>0</v>
      </c>
      <c r="H8" s="4">
        <v>0</v>
      </c>
      <c r="I8" s="4">
        <v>0</v>
      </c>
      <c r="J8" s="4">
        <v>-575680000</v>
      </c>
      <c r="K8" s="4">
        <f t="shared" si="1"/>
        <v>828640000</v>
      </c>
      <c r="L8" s="4">
        <v>172</v>
      </c>
      <c r="M8" s="4">
        <v>124</v>
      </c>
      <c r="N8" s="4">
        <v>39</v>
      </c>
      <c r="O8" s="4">
        <v>18</v>
      </c>
      <c r="P8" s="4">
        <v>221800</v>
      </c>
      <c r="Q8" s="4">
        <v>102100</v>
      </c>
      <c r="R8" s="5">
        <v>3.5999999999999999E-3</v>
      </c>
      <c r="S8" s="4">
        <v>321911</v>
      </c>
      <c r="T8" s="4">
        <f t="shared" si="2"/>
        <v>135020</v>
      </c>
      <c r="U8" s="4">
        <f t="shared" si="3"/>
        <v>76400</v>
      </c>
      <c r="V8" s="5">
        <v>3.1099999999999999E-2</v>
      </c>
    </row>
    <row r="9" spans="1:22" x14ac:dyDescent="0.2">
      <c r="A9" s="16" t="s">
        <v>286</v>
      </c>
      <c r="B9" s="4">
        <v>53400</v>
      </c>
      <c r="C9" s="4">
        <v>2300</v>
      </c>
      <c r="D9" s="4">
        <v>51100</v>
      </c>
      <c r="E9" s="4">
        <v>2899920000</v>
      </c>
      <c r="F9" s="4">
        <f t="shared" si="0"/>
        <v>74194292489</v>
      </c>
      <c r="K9" s="4">
        <f t="shared" si="1"/>
        <v>1404320000</v>
      </c>
      <c r="L9" s="4">
        <v>93</v>
      </c>
      <c r="M9" s="4">
        <v>85</v>
      </c>
      <c r="N9" s="4">
        <v>20</v>
      </c>
      <c r="O9" s="4">
        <v>17</v>
      </c>
      <c r="P9" s="4">
        <v>105800</v>
      </c>
      <c r="Q9" s="4">
        <v>81100</v>
      </c>
      <c r="R9" s="5">
        <v>5.4000000000000003E-3</v>
      </c>
      <c r="S9" s="4">
        <v>187011</v>
      </c>
      <c r="T9" s="4">
        <f t="shared" si="2"/>
        <v>170081</v>
      </c>
      <c r="U9" s="4">
        <f t="shared" si="3"/>
        <v>76400</v>
      </c>
      <c r="V9" s="5">
        <v>1.41E-2</v>
      </c>
    </row>
    <row r="10" spans="1:22" x14ac:dyDescent="0.2">
      <c r="A10" s="16" t="s">
        <v>281</v>
      </c>
      <c r="B10" s="4">
        <v>5700</v>
      </c>
      <c r="C10" s="4">
        <v>0</v>
      </c>
      <c r="D10" s="4">
        <v>5700</v>
      </c>
      <c r="E10" s="4">
        <v>322960000</v>
      </c>
      <c r="F10" s="4">
        <f t="shared" si="0"/>
        <v>71294372489</v>
      </c>
      <c r="K10" s="4">
        <f t="shared" si="1"/>
        <v>1404320000</v>
      </c>
      <c r="L10" s="4">
        <v>99</v>
      </c>
      <c r="M10" s="4">
        <v>172</v>
      </c>
      <c r="N10" s="4">
        <v>10</v>
      </c>
      <c r="O10" s="4">
        <v>9</v>
      </c>
      <c r="P10" s="4">
        <v>60800</v>
      </c>
      <c r="Q10" s="4">
        <v>100700</v>
      </c>
      <c r="R10" s="5">
        <v>-8.6999999999999994E-3</v>
      </c>
      <c r="S10" s="4">
        <v>161690</v>
      </c>
      <c r="T10" s="4">
        <f t="shared" si="2"/>
        <v>176405.5</v>
      </c>
      <c r="U10" s="4">
        <f t="shared" si="3"/>
        <v>76400</v>
      </c>
      <c r="V10" s="5">
        <v>1.9299999999999998E-2</v>
      </c>
    </row>
    <row r="11" spans="1:22" x14ac:dyDescent="0.2">
      <c r="A11" s="16" t="s">
        <v>273</v>
      </c>
      <c r="B11" s="4">
        <v>39100</v>
      </c>
      <c r="C11" s="4">
        <v>0</v>
      </c>
      <c r="D11" s="4">
        <v>39100</v>
      </c>
      <c r="E11" s="4">
        <v>2222370000</v>
      </c>
      <c r="F11" s="4">
        <f t="shared" si="0"/>
        <v>70971412489</v>
      </c>
      <c r="K11" s="4">
        <f t="shared" si="1"/>
        <v>1404320000</v>
      </c>
      <c r="L11" s="4">
        <v>75</v>
      </c>
      <c r="M11" s="4">
        <v>135</v>
      </c>
      <c r="N11" s="4">
        <v>5</v>
      </c>
      <c r="O11" s="4">
        <v>4</v>
      </c>
      <c r="P11" s="4">
        <v>27200</v>
      </c>
      <c r="Q11" s="4">
        <v>47600</v>
      </c>
      <c r="R11" s="5">
        <v>3.5999999999999999E-3</v>
      </c>
      <c r="S11" s="4">
        <v>76400</v>
      </c>
      <c r="T11" s="4">
        <f t="shared" si="2"/>
        <v>341638</v>
      </c>
      <c r="U11" s="4">
        <f t="shared" si="3"/>
        <v>87176</v>
      </c>
      <c r="V11" s="5">
        <v>1.7399999999999999E-2</v>
      </c>
    </row>
    <row r="12" spans="1:22" x14ac:dyDescent="0.2">
      <c r="A12" s="16" t="s">
        <v>272</v>
      </c>
      <c r="B12" s="4">
        <v>127500</v>
      </c>
      <c r="C12" s="4">
        <v>1400</v>
      </c>
      <c r="D12" s="4">
        <v>126100</v>
      </c>
      <c r="E12" s="4">
        <v>7168630000</v>
      </c>
      <c r="F12" s="4">
        <f t="shared" si="0"/>
        <v>68749042489</v>
      </c>
      <c r="K12" s="4">
        <f t="shared" si="1"/>
        <v>1404320000</v>
      </c>
      <c r="L12" s="4">
        <v>147</v>
      </c>
      <c r="M12" s="4">
        <v>155</v>
      </c>
      <c r="N12" s="4">
        <v>29</v>
      </c>
      <c r="O12" s="4">
        <v>13</v>
      </c>
      <c r="P12" s="4">
        <v>178700</v>
      </c>
      <c r="Q12" s="4">
        <v>106600</v>
      </c>
      <c r="R12" s="5">
        <v>1.0700000000000001E-2</v>
      </c>
      <c r="S12" s="4">
        <v>287376</v>
      </c>
      <c r="T12" s="4">
        <f t="shared" si="2"/>
        <v>73497</v>
      </c>
      <c r="U12" s="4">
        <f t="shared" si="3"/>
        <v>87176</v>
      </c>
      <c r="V12" s="5">
        <v>2.4399999999999998E-2</v>
      </c>
    </row>
    <row r="13" spans="1:22" x14ac:dyDescent="0.2">
      <c r="A13" s="16" t="s">
        <v>248</v>
      </c>
      <c r="B13" s="4">
        <v>100</v>
      </c>
      <c r="C13" s="4">
        <v>100</v>
      </c>
      <c r="D13" s="4">
        <v>0</v>
      </c>
      <c r="E13" s="4">
        <v>-20000</v>
      </c>
      <c r="F13" s="4">
        <f t="shared" si="0"/>
        <v>61580412489</v>
      </c>
      <c r="K13" s="4">
        <f t="shared" si="1"/>
        <v>1404320000</v>
      </c>
      <c r="L13" s="4">
        <v>64</v>
      </c>
      <c r="M13" s="4">
        <v>95</v>
      </c>
      <c r="N13" s="4">
        <v>2</v>
      </c>
      <c r="O13" s="4">
        <v>4</v>
      </c>
      <c r="P13" s="4">
        <v>26300</v>
      </c>
      <c r="Q13" s="4">
        <v>49600</v>
      </c>
      <c r="R13" s="5">
        <v>-1.0500000000000001E-2</v>
      </c>
      <c r="S13" s="4">
        <v>104287</v>
      </c>
      <c r="T13" s="4">
        <f t="shared" si="2"/>
        <v>169209</v>
      </c>
      <c r="U13" s="4">
        <f t="shared" si="3"/>
        <v>83029</v>
      </c>
      <c r="V13" s="5">
        <v>2.1000000000000001E-2</v>
      </c>
    </row>
    <row r="14" spans="1:22" x14ac:dyDescent="0.2">
      <c r="A14" s="16" t="s">
        <v>240</v>
      </c>
      <c r="B14" s="4">
        <v>134400</v>
      </c>
      <c r="C14" s="4">
        <v>74200</v>
      </c>
      <c r="D14" s="4">
        <v>60200</v>
      </c>
      <c r="E14" s="4">
        <v>3424950000</v>
      </c>
      <c r="F14" s="4">
        <f t="shared" si="0"/>
        <v>61580432489</v>
      </c>
      <c r="K14" s="4">
        <f t="shared" si="1"/>
        <v>1404320000</v>
      </c>
      <c r="R14" s="5">
        <v>-1.7000000000000001E-3</v>
      </c>
      <c r="S14" s="4">
        <v>255340</v>
      </c>
      <c r="T14" s="4">
        <f t="shared" si="2"/>
        <v>54568.5</v>
      </c>
      <c r="U14" s="4">
        <f t="shared" si="3"/>
        <v>83029</v>
      </c>
      <c r="V14" s="5">
        <v>1.5700000000000002E-2</v>
      </c>
    </row>
    <row r="15" spans="1:22" x14ac:dyDescent="0.2">
      <c r="A15" s="16" t="s">
        <v>239</v>
      </c>
      <c r="B15" s="4">
        <v>0</v>
      </c>
      <c r="C15" s="4">
        <v>13785</v>
      </c>
      <c r="D15" s="4">
        <v>-13785</v>
      </c>
      <c r="E15" s="4">
        <v>-784760000</v>
      </c>
      <c r="F15" s="4">
        <f t="shared" si="0"/>
        <v>58155482489</v>
      </c>
      <c r="K15" s="4">
        <f t="shared" si="1"/>
        <v>1404320000</v>
      </c>
      <c r="R15" s="5">
        <v>-5.1000000000000004E-3</v>
      </c>
      <c r="S15" s="4">
        <v>87176</v>
      </c>
      <c r="T15" s="4">
        <f t="shared" si="2"/>
        <v>73389.5</v>
      </c>
      <c r="U15" s="4">
        <f t="shared" si="3"/>
        <v>83029</v>
      </c>
      <c r="V15" s="5">
        <v>1.3899999999999999E-2</v>
      </c>
    </row>
    <row r="16" spans="1:22" x14ac:dyDescent="0.2">
      <c r="A16" s="16" t="s">
        <v>238</v>
      </c>
      <c r="B16" s="4">
        <v>21200</v>
      </c>
      <c r="C16" s="4">
        <v>27700</v>
      </c>
      <c r="D16" s="4">
        <v>-6500</v>
      </c>
      <c r="E16" s="4">
        <v>-376680000</v>
      </c>
      <c r="F16" s="4">
        <f t="shared" si="0"/>
        <v>58940242489</v>
      </c>
      <c r="K16" s="4">
        <f t="shared" si="1"/>
        <v>1404320000</v>
      </c>
      <c r="R16" s="5">
        <v>-5.0000000000000001E-3</v>
      </c>
      <c r="S16" s="4">
        <v>118504</v>
      </c>
      <c r="T16" s="4">
        <f t="shared" si="2"/>
        <v>114830.5</v>
      </c>
      <c r="U16" s="4">
        <f t="shared" si="3"/>
        <v>83029</v>
      </c>
      <c r="V16" s="5">
        <v>1.0200000000000001E-2</v>
      </c>
    </row>
    <row r="17" spans="1:21" x14ac:dyDescent="0.2">
      <c r="A17" s="16" t="s">
        <v>234</v>
      </c>
      <c r="B17" s="4">
        <v>200</v>
      </c>
      <c r="C17" s="4">
        <v>29500</v>
      </c>
      <c r="D17" s="4">
        <v>-29300</v>
      </c>
      <c r="E17" s="4">
        <v>-1726650000</v>
      </c>
      <c r="F17" s="4">
        <f t="shared" si="0"/>
        <v>59316922489</v>
      </c>
      <c r="K17" s="4">
        <f t="shared" si="1"/>
        <v>1404320000</v>
      </c>
      <c r="L17" s="4"/>
      <c r="M17" s="4"/>
      <c r="P17" s="4"/>
      <c r="Q17" s="4"/>
      <c r="R17" s="5">
        <v>0</v>
      </c>
      <c r="S17" s="4">
        <v>137469</v>
      </c>
      <c r="T17" s="4">
        <f t="shared" si="2"/>
        <v>69720.5</v>
      </c>
      <c r="U17" s="4">
        <f t="shared" si="3"/>
        <v>42707</v>
      </c>
    </row>
    <row r="18" spans="1:21" x14ac:dyDescent="0.2">
      <c r="A18" s="16" t="s">
        <v>233</v>
      </c>
      <c r="B18" s="4">
        <v>6300</v>
      </c>
      <c r="C18" s="4">
        <v>4137</v>
      </c>
      <c r="D18" s="4">
        <v>2163</v>
      </c>
      <c r="E18" s="4">
        <v>128070000</v>
      </c>
      <c r="F18" s="4">
        <f t="shared" si="0"/>
        <v>61043572489</v>
      </c>
      <c r="K18" s="4">
        <f t="shared" si="1"/>
        <v>1404320000</v>
      </c>
      <c r="L18" s="4"/>
      <c r="M18" s="4"/>
      <c r="N18" s="4"/>
      <c r="O18" s="4"/>
      <c r="P18" s="4"/>
      <c r="Q18" s="4"/>
      <c r="R18" s="5">
        <v>0</v>
      </c>
      <c r="S18" s="4">
        <v>83029</v>
      </c>
      <c r="T18" s="4">
        <f t="shared" si="2"/>
        <v>179390.5</v>
      </c>
      <c r="U18" s="4">
        <f t="shared" si="3"/>
        <v>42707</v>
      </c>
    </row>
    <row r="19" spans="1:21" x14ac:dyDescent="0.2">
      <c r="A19" s="16" t="s">
        <v>232</v>
      </c>
      <c r="B19" s="4">
        <v>200</v>
      </c>
      <c r="C19" s="4">
        <v>1771</v>
      </c>
      <c r="D19" s="4">
        <v>-1571</v>
      </c>
      <c r="E19" s="4">
        <v>-94130000</v>
      </c>
      <c r="F19" s="4">
        <f t="shared" si="0"/>
        <v>60915502489</v>
      </c>
      <c r="K19" s="4">
        <f t="shared" si="1"/>
        <v>1404320000</v>
      </c>
      <c r="L19" s="4"/>
      <c r="M19" s="4"/>
      <c r="N19" s="4"/>
      <c r="O19" s="4"/>
      <c r="P19" s="4"/>
      <c r="Q19" s="4"/>
      <c r="R19" s="5">
        <v>-5.0000000000000001E-3</v>
      </c>
      <c r="S19" s="4">
        <v>178472</v>
      </c>
      <c r="T19" s="4">
        <f t="shared" si="2"/>
        <v>379106</v>
      </c>
      <c r="U19" s="4">
        <f t="shared" si="3"/>
        <v>21961</v>
      </c>
    </row>
    <row r="20" spans="1:21" x14ac:dyDescent="0.2">
      <c r="A20" s="16" t="s">
        <v>231</v>
      </c>
      <c r="B20" s="4">
        <v>1311905</v>
      </c>
      <c r="C20" s="4">
        <v>1280005</v>
      </c>
      <c r="D20" s="4">
        <v>31900</v>
      </c>
      <c r="E20" s="4">
        <v>1944130000</v>
      </c>
      <c r="F20" s="4">
        <f t="shared" si="0"/>
        <v>61009632489</v>
      </c>
      <c r="K20" s="4">
        <f t="shared" si="1"/>
        <v>1404320000</v>
      </c>
      <c r="L20" s="4"/>
      <c r="M20" s="4"/>
      <c r="N20" s="4"/>
      <c r="O20" s="4"/>
      <c r="P20" s="4"/>
      <c r="Q20" s="4"/>
      <c r="R20" s="5">
        <v>-1.8200000000000001E-2</v>
      </c>
      <c r="S20" s="4">
        <v>276411</v>
      </c>
      <c r="T20" s="4">
        <f t="shared" si="2"/>
        <v>618260.5</v>
      </c>
      <c r="U20" s="4">
        <f t="shared" si="3"/>
        <v>21961</v>
      </c>
    </row>
    <row r="21" spans="1:21" x14ac:dyDescent="0.2">
      <c r="A21" s="16" t="s">
        <v>230</v>
      </c>
      <c r="B21" s="4">
        <v>55100</v>
      </c>
      <c r="C21" s="4">
        <v>1300</v>
      </c>
      <c r="D21" s="4">
        <v>53800</v>
      </c>
      <c r="E21" s="4">
        <v>3257370000</v>
      </c>
      <c r="F21" s="4">
        <f t="shared" si="0"/>
        <v>59065502489</v>
      </c>
      <c r="K21" s="4">
        <f t="shared" si="1"/>
        <v>1404320000</v>
      </c>
      <c r="L21" s="4"/>
      <c r="M21" s="4"/>
      <c r="N21" s="4"/>
      <c r="O21" s="4"/>
      <c r="P21" s="4"/>
      <c r="Q21" s="4"/>
      <c r="R21" s="5">
        <v>3.2500000000000001E-2</v>
      </c>
      <c r="S21" s="4">
        <v>395900</v>
      </c>
      <c r="T21" s="4">
        <f t="shared" si="2"/>
        <v>44507.5</v>
      </c>
      <c r="U21" s="4">
        <f t="shared" si="3"/>
        <v>21961</v>
      </c>
    </row>
    <row r="22" spans="1:21" x14ac:dyDescent="0.2">
      <c r="A22" s="16" t="s">
        <v>229</v>
      </c>
      <c r="B22" s="4">
        <v>522900</v>
      </c>
      <c r="C22" s="4">
        <v>504000</v>
      </c>
      <c r="D22" s="4">
        <v>18900</v>
      </c>
      <c r="E22" s="4">
        <v>1094320000</v>
      </c>
      <c r="F22" s="4">
        <f t="shared" si="0"/>
        <v>55808132489</v>
      </c>
      <c r="K22" s="4">
        <f t="shared" si="1"/>
        <v>1404320000</v>
      </c>
      <c r="L22" s="4"/>
      <c r="M22" s="4"/>
      <c r="N22" s="4"/>
      <c r="O22" s="4"/>
      <c r="P22" s="4"/>
      <c r="Q22" s="4"/>
      <c r="R22" s="5">
        <v>5.1999999999999998E-3</v>
      </c>
      <c r="S22" s="4">
        <v>42707</v>
      </c>
      <c r="T22" s="4">
        <f t="shared" si="2"/>
        <v>88091</v>
      </c>
      <c r="U22" s="4">
        <f t="shared" si="3"/>
        <v>21961</v>
      </c>
    </row>
    <row r="23" spans="1:21" x14ac:dyDescent="0.2">
      <c r="A23" s="16" t="s">
        <v>228</v>
      </c>
      <c r="B23" s="4">
        <v>43000</v>
      </c>
      <c r="C23" s="4">
        <v>24332</v>
      </c>
      <c r="D23" s="4">
        <v>18668</v>
      </c>
      <c r="E23" s="4">
        <v>1098030000</v>
      </c>
      <c r="F23" s="4">
        <f t="shared" si="0"/>
        <v>54713812489</v>
      </c>
      <c r="K23" s="4">
        <f t="shared" si="1"/>
        <v>1404320000</v>
      </c>
      <c r="L23" s="4"/>
      <c r="M23" s="4"/>
      <c r="N23" s="4"/>
      <c r="O23" s="4"/>
      <c r="P23" s="4"/>
      <c r="Q23" s="4"/>
      <c r="R23" s="5">
        <v>8.6999999999999994E-3</v>
      </c>
      <c r="S23" s="4">
        <v>83078</v>
      </c>
      <c r="T23" s="4">
        <f t="shared" si="2"/>
        <v>311329.5</v>
      </c>
      <c r="U23" s="4">
        <f t="shared" si="3"/>
        <v>21961</v>
      </c>
    </row>
    <row r="24" spans="1:21" x14ac:dyDescent="0.2">
      <c r="A24" s="16" t="s">
        <v>222</v>
      </c>
      <c r="B24" s="4">
        <v>920000</v>
      </c>
      <c r="C24" s="4">
        <v>920200</v>
      </c>
      <c r="D24" s="4">
        <v>-200</v>
      </c>
      <c r="E24" s="4">
        <v>-11560000</v>
      </c>
      <c r="F24" s="4">
        <f t="shared" si="0"/>
        <v>53615782489</v>
      </c>
      <c r="K24" s="4">
        <f t="shared" si="1"/>
        <v>1404320000</v>
      </c>
      <c r="L24" s="4"/>
      <c r="M24" s="4"/>
      <c r="N24" s="4"/>
      <c r="O24" s="4"/>
      <c r="P24" s="4"/>
      <c r="Q24" s="4"/>
      <c r="R24" s="5">
        <v>0</v>
      </c>
      <c r="S24" s="4">
        <v>21961</v>
      </c>
      <c r="T24" s="4">
        <f t="shared" si="2"/>
        <v>70905</v>
      </c>
      <c r="U24" s="4">
        <f t="shared" si="3"/>
        <v>28275</v>
      </c>
    </row>
    <row r="25" spans="1:21" x14ac:dyDescent="0.2">
      <c r="A25" s="16" t="s">
        <v>213</v>
      </c>
      <c r="B25" s="4">
        <v>8500</v>
      </c>
      <c r="C25" s="4">
        <v>6500</v>
      </c>
      <c r="D25" s="4">
        <v>2000</v>
      </c>
      <c r="E25" s="4">
        <v>115970000</v>
      </c>
      <c r="F25" s="4">
        <f t="shared" si="0"/>
        <v>53627342489</v>
      </c>
      <c r="K25" s="4">
        <f t="shared" si="1"/>
        <v>1404320000</v>
      </c>
      <c r="L25" s="4"/>
      <c r="M25" s="4"/>
      <c r="N25" s="4"/>
      <c r="O25" s="4"/>
      <c r="P25" s="4"/>
      <c r="Q25" s="4"/>
      <c r="R25" s="5">
        <v>0</v>
      </c>
      <c r="S25" s="4">
        <v>28275</v>
      </c>
      <c r="T25" s="4">
        <f t="shared" si="2"/>
        <v>254107.5</v>
      </c>
      <c r="U25" s="4">
        <f t="shared" si="3"/>
        <v>56412</v>
      </c>
    </row>
    <row r="26" spans="1:21" x14ac:dyDescent="0.2">
      <c r="A26" s="16" t="s">
        <v>212</v>
      </c>
      <c r="B26" s="4">
        <v>35900</v>
      </c>
      <c r="C26" s="4">
        <v>39268</v>
      </c>
      <c r="D26" s="4">
        <v>-3368</v>
      </c>
      <c r="E26" s="4">
        <v>-186980000</v>
      </c>
      <c r="F26" s="4">
        <f t="shared" si="0"/>
        <v>53511372489</v>
      </c>
      <c r="K26" s="4">
        <f>K27+J26</f>
        <v>1404320000</v>
      </c>
      <c r="L26" s="4"/>
      <c r="M26" s="4"/>
      <c r="N26" s="4"/>
      <c r="O26" s="4"/>
      <c r="P26" s="4"/>
      <c r="Q26" s="4"/>
      <c r="R26" s="5">
        <v>-5.1000000000000004E-3</v>
      </c>
      <c r="S26" s="4">
        <v>92192</v>
      </c>
      <c r="T26" s="4">
        <f t="shared" si="2"/>
        <v>216459</v>
      </c>
      <c r="U26" s="4">
        <f t="shared" si="3"/>
        <v>46308</v>
      </c>
    </row>
    <row r="27" spans="1:21" x14ac:dyDescent="0.2">
      <c r="A27" s="16" t="s">
        <v>211</v>
      </c>
      <c r="B27" s="4">
        <v>200</v>
      </c>
      <c r="C27" s="4">
        <v>1300</v>
      </c>
      <c r="D27" s="4">
        <v>-1100</v>
      </c>
      <c r="E27" s="4">
        <v>-63270000</v>
      </c>
      <c r="F27" s="4">
        <f t="shared" si="0"/>
        <v>53698352489</v>
      </c>
      <c r="G27" s="4">
        <v>10000</v>
      </c>
      <c r="H27" s="4">
        <v>0</v>
      </c>
      <c r="I27" s="4">
        <v>10000</v>
      </c>
      <c r="J27" s="4">
        <v>578500000</v>
      </c>
      <c r="K27" s="4">
        <f>J27+K29</f>
        <v>1404320000</v>
      </c>
      <c r="R27" s="5">
        <v>6.9999999999999993E-3</v>
      </c>
      <c r="S27" s="4">
        <v>56412</v>
      </c>
      <c r="T27" s="4">
        <f t="shared" si="2"/>
        <v>99662</v>
      </c>
      <c r="U27" s="4">
        <f t="shared" si="3"/>
        <v>46308</v>
      </c>
    </row>
    <row r="28" spans="1:21" x14ac:dyDescent="0.2">
      <c r="A28" s="16" t="s">
        <v>210</v>
      </c>
      <c r="B28" s="4">
        <v>6600</v>
      </c>
      <c r="C28" s="4">
        <v>8900</v>
      </c>
      <c r="D28" s="4">
        <v>-2300</v>
      </c>
      <c r="E28" s="4">
        <v>-131780000</v>
      </c>
      <c r="F28" s="4">
        <f t="shared" si="0"/>
        <v>53761622489</v>
      </c>
      <c r="L28" s="4"/>
      <c r="M28" s="4"/>
      <c r="N28" s="4"/>
      <c r="O28" s="4"/>
      <c r="P28" s="4"/>
      <c r="Q28" s="4"/>
      <c r="R28" s="5">
        <v>-1.2E-2</v>
      </c>
      <c r="S28" s="4">
        <v>180309</v>
      </c>
      <c r="T28" s="4">
        <f t="shared" si="2"/>
        <v>268617.5</v>
      </c>
      <c r="U28" s="4">
        <f t="shared" si="3"/>
        <v>46308</v>
      </c>
    </row>
    <row r="29" spans="1:21" x14ac:dyDescent="0.2">
      <c r="A29" s="16" t="s">
        <v>209</v>
      </c>
      <c r="B29" s="4">
        <v>1000</v>
      </c>
      <c r="C29" s="4">
        <v>100</v>
      </c>
      <c r="D29" s="4">
        <v>900</v>
      </c>
      <c r="E29" s="4">
        <v>52260000</v>
      </c>
      <c r="F29" s="4">
        <f t="shared" si="0"/>
        <v>53893402489</v>
      </c>
      <c r="G29" s="4">
        <v>14300</v>
      </c>
      <c r="H29" s="4">
        <v>100</v>
      </c>
      <c r="I29" s="4">
        <v>14200</v>
      </c>
      <c r="J29" s="4">
        <v>825820000</v>
      </c>
      <c r="K29" s="4">
        <f>J29</f>
        <v>825820000</v>
      </c>
      <c r="R29" s="5">
        <v>1.8E-3</v>
      </c>
      <c r="S29" s="4">
        <v>481801</v>
      </c>
      <c r="T29" s="4">
        <f t="shared" si="2"/>
        <v>435627</v>
      </c>
      <c r="U29" s="4">
        <f t="shared" si="3"/>
        <v>46308</v>
      </c>
    </row>
    <row r="30" spans="1:21" x14ac:dyDescent="0.2">
      <c r="A30" s="16" t="s">
        <v>208</v>
      </c>
      <c r="B30" s="4">
        <v>191000</v>
      </c>
      <c r="C30" s="4">
        <v>354000</v>
      </c>
      <c r="D30" s="4">
        <v>-163000</v>
      </c>
      <c r="E30" s="4">
        <v>-9410060000</v>
      </c>
      <c r="F30" s="4">
        <f t="shared" si="0"/>
        <v>53841142489</v>
      </c>
      <c r="R30" s="5">
        <v>1.0500000000000001E-2</v>
      </c>
      <c r="S30" s="4">
        <v>840621</v>
      </c>
      <c r="T30" s="4">
        <f t="shared" si="2"/>
        <v>71252.5</v>
      </c>
      <c r="U30" s="4">
        <f t="shared" si="3"/>
        <v>46308</v>
      </c>
    </row>
    <row r="31" spans="1:21" x14ac:dyDescent="0.2">
      <c r="A31" s="16" t="s">
        <v>207</v>
      </c>
      <c r="B31" s="4">
        <v>400</v>
      </c>
      <c r="C31" s="4">
        <v>5300</v>
      </c>
      <c r="D31" s="4">
        <v>-4900</v>
      </c>
      <c r="E31" s="4">
        <v>-284210000</v>
      </c>
      <c r="F31" s="4">
        <f t="shared" si="0"/>
        <v>63251202489</v>
      </c>
      <c r="R31" s="5">
        <v>-1.3600000000000001E-2</v>
      </c>
      <c r="S31" s="4">
        <v>46308</v>
      </c>
      <c r="T31" s="4">
        <f t="shared" si="2"/>
        <v>95875.5</v>
      </c>
      <c r="U31" s="4">
        <f t="shared" si="3"/>
        <v>93104</v>
      </c>
    </row>
    <row r="32" spans="1:21" x14ac:dyDescent="0.2">
      <c r="A32" s="16" t="s">
        <v>206</v>
      </c>
      <c r="B32" s="4">
        <v>700</v>
      </c>
      <c r="C32" s="4">
        <v>14600</v>
      </c>
      <c r="D32" s="4">
        <v>-13900</v>
      </c>
      <c r="E32" s="4">
        <v>-814340000</v>
      </c>
      <c r="F32" s="4">
        <f t="shared" si="0"/>
        <v>63535412489</v>
      </c>
      <c r="R32" s="5">
        <v>-8.3999999999999995E-3</v>
      </c>
      <c r="S32" s="4">
        <v>93104</v>
      </c>
      <c r="T32" s="4">
        <f t="shared" si="2"/>
        <v>342761.5</v>
      </c>
      <c r="U32" s="4">
        <f t="shared" si="3"/>
        <v>19015</v>
      </c>
    </row>
    <row r="33" spans="1:21" x14ac:dyDescent="0.2">
      <c r="A33" s="16" t="s">
        <v>205</v>
      </c>
      <c r="B33" s="4">
        <v>115300</v>
      </c>
      <c r="C33" s="4">
        <v>58033</v>
      </c>
      <c r="D33" s="4">
        <v>57267</v>
      </c>
      <c r="E33" s="4">
        <v>3348140000</v>
      </c>
      <c r="F33" s="4">
        <f t="shared" si="0"/>
        <v>64349752489</v>
      </c>
      <c r="R33" s="5">
        <v>-1.6000000000000001E-3</v>
      </c>
      <c r="S33" s="4">
        <v>600698</v>
      </c>
      <c r="T33" s="4">
        <f t="shared" si="2"/>
        <v>159133</v>
      </c>
      <c r="U33" s="4">
        <f t="shared" si="3"/>
        <v>19015</v>
      </c>
    </row>
    <row r="34" spans="1:21" x14ac:dyDescent="0.2">
      <c r="A34" s="16" t="s">
        <v>204</v>
      </c>
      <c r="B34" s="4">
        <v>1000</v>
      </c>
      <c r="C34" s="4">
        <v>40300</v>
      </c>
      <c r="D34" s="4">
        <v>-39300</v>
      </c>
      <c r="E34" s="4">
        <v>-2297970000</v>
      </c>
      <c r="F34" s="4">
        <f t="shared" si="0"/>
        <v>61001612489</v>
      </c>
      <c r="R34" s="5">
        <v>6.8999999999999999E-3</v>
      </c>
      <c r="S34" s="4">
        <v>113535</v>
      </c>
      <c r="T34" s="4">
        <f t="shared" si="2"/>
        <v>221934</v>
      </c>
      <c r="U34" s="4">
        <f t="shared" si="3"/>
        <v>19015</v>
      </c>
    </row>
    <row r="35" spans="1:21" x14ac:dyDescent="0.2">
      <c r="A35" s="16" t="s">
        <v>203</v>
      </c>
      <c r="B35" s="4">
        <v>3000</v>
      </c>
      <c r="C35" s="4">
        <v>0</v>
      </c>
      <c r="D35" s="4">
        <v>3000</v>
      </c>
      <c r="E35" s="4">
        <v>175220000</v>
      </c>
      <c r="F35" s="4">
        <f t="shared" si="0"/>
        <v>63299582489</v>
      </c>
      <c r="R35" s="5">
        <v>1.5600000000000001E-2</v>
      </c>
      <c r="S35" s="4">
        <v>416023</v>
      </c>
      <c r="T35" s="4">
        <f t="shared" si="2"/>
        <v>226819.5</v>
      </c>
      <c r="U35" s="4">
        <f t="shared" si="3"/>
        <v>19015</v>
      </c>
    </row>
    <row r="36" spans="1:21" x14ac:dyDescent="0.2">
      <c r="A36" s="16" t="s">
        <v>202</v>
      </c>
      <c r="B36" s="4">
        <v>5500</v>
      </c>
      <c r="C36" s="4">
        <v>62190</v>
      </c>
      <c r="D36" s="4">
        <v>-56690</v>
      </c>
      <c r="E36" s="4">
        <v>-3265699442</v>
      </c>
      <c r="F36" s="4">
        <f t="shared" si="0"/>
        <v>63124362489</v>
      </c>
      <c r="R36" s="5">
        <v>3.4999999999999996E-3</v>
      </c>
      <c r="S36" s="4">
        <v>376506</v>
      </c>
      <c r="T36" s="4">
        <f t="shared" si="2"/>
        <v>112489.5</v>
      </c>
      <c r="U36" s="4">
        <f t="shared" si="3"/>
        <v>19015</v>
      </c>
    </row>
    <row r="37" spans="1:21" x14ac:dyDescent="0.2">
      <c r="A37" s="16" t="s">
        <v>201</v>
      </c>
      <c r="B37" s="4">
        <v>4300</v>
      </c>
      <c r="C37" s="4">
        <v>0</v>
      </c>
      <c r="D37" s="4">
        <v>4300</v>
      </c>
      <c r="E37" s="4">
        <v>247600000</v>
      </c>
      <c r="F37" s="4">
        <f t="shared" si="0"/>
        <v>66390061931</v>
      </c>
      <c r="R37" s="5">
        <v>-1.7000000000000001E-3</v>
      </c>
      <c r="S37" s="4">
        <v>19015</v>
      </c>
      <c r="T37" s="4">
        <f t="shared" si="2"/>
        <v>80816</v>
      </c>
      <c r="U37" s="4">
        <f t="shared" si="3"/>
        <v>30633</v>
      </c>
    </row>
    <row r="38" spans="1:21" x14ac:dyDescent="0.2">
      <c r="A38" s="16" t="s">
        <v>200</v>
      </c>
      <c r="B38" s="4">
        <v>28500</v>
      </c>
      <c r="C38" s="4">
        <v>16901</v>
      </c>
      <c r="D38" s="4">
        <v>11599</v>
      </c>
      <c r="E38" s="4">
        <v>678200000</v>
      </c>
      <c r="F38" s="4">
        <f t="shared" si="0"/>
        <v>66142461931</v>
      </c>
      <c r="R38" s="5">
        <v>-8.6E-3</v>
      </c>
      <c r="S38" s="4">
        <v>55434</v>
      </c>
      <c r="T38" s="4">
        <f t="shared" si="2"/>
        <v>31970.5</v>
      </c>
      <c r="U38" s="4">
        <f t="shared" si="3"/>
        <v>30633</v>
      </c>
    </row>
    <row r="39" spans="1:21" x14ac:dyDescent="0.2">
      <c r="A39" s="16" t="s">
        <v>199</v>
      </c>
      <c r="B39" s="4">
        <v>1700</v>
      </c>
      <c r="C39" s="4">
        <v>20900</v>
      </c>
      <c r="D39" s="4">
        <v>-19200</v>
      </c>
      <c r="E39" s="4">
        <v>-1113690000</v>
      </c>
      <c r="F39" s="4">
        <f t="shared" si="0"/>
        <v>65464261931</v>
      </c>
      <c r="R39" s="5">
        <v>-6.8000000000000005E-3</v>
      </c>
      <c r="S39" s="4">
        <v>30633</v>
      </c>
      <c r="T39" s="4">
        <f t="shared" si="2"/>
        <v>142405</v>
      </c>
      <c r="U39" s="4">
        <f t="shared" si="3"/>
        <v>27845</v>
      </c>
    </row>
    <row r="40" spans="1:21" x14ac:dyDescent="0.2">
      <c r="A40" s="16" t="s">
        <v>198</v>
      </c>
      <c r="B40" s="4">
        <v>56500</v>
      </c>
      <c r="C40" s="4">
        <v>42685</v>
      </c>
      <c r="D40" s="4">
        <v>13815</v>
      </c>
      <c r="E40" s="4">
        <v>824670000</v>
      </c>
      <c r="F40" s="4">
        <f t="shared" si="0"/>
        <v>66577951931</v>
      </c>
      <c r="R40" s="5">
        <v>8.6999999999999994E-3</v>
      </c>
      <c r="S40" s="4">
        <v>96197</v>
      </c>
      <c r="T40" s="4">
        <f t="shared" si="2"/>
        <v>121150</v>
      </c>
      <c r="U40" s="4">
        <f t="shared" si="3"/>
        <v>27845</v>
      </c>
    </row>
    <row r="41" spans="1:21" x14ac:dyDescent="0.2">
      <c r="A41" s="16" t="s">
        <v>197</v>
      </c>
      <c r="B41" s="4">
        <v>74700</v>
      </c>
      <c r="C41" s="4">
        <v>15309</v>
      </c>
      <c r="D41" s="4">
        <v>59391</v>
      </c>
      <c r="E41" s="4">
        <v>3453240000</v>
      </c>
      <c r="F41" s="4">
        <f t="shared" si="0"/>
        <v>65753281931</v>
      </c>
      <c r="R41" s="5">
        <v>1.23E-2</v>
      </c>
      <c r="S41" s="4">
        <v>98647</v>
      </c>
      <c r="T41" s="4">
        <f t="shared" si="2"/>
        <v>88165</v>
      </c>
      <c r="U41" s="4">
        <f t="shared" si="3"/>
        <v>27845</v>
      </c>
    </row>
    <row r="42" spans="1:21" x14ac:dyDescent="0.2">
      <c r="A42" s="16" t="s">
        <v>196</v>
      </c>
      <c r="B42" s="4">
        <v>5900</v>
      </c>
      <c r="C42" s="4">
        <v>3100</v>
      </c>
      <c r="D42" s="4">
        <v>2800</v>
      </c>
      <c r="E42" s="4">
        <v>159660000</v>
      </c>
      <c r="F42" s="4">
        <f t="shared" si="0"/>
        <v>62300041931</v>
      </c>
      <c r="R42" s="5">
        <v>-3.4000000000000002E-3</v>
      </c>
      <c r="S42" s="4">
        <v>84825</v>
      </c>
      <c r="T42" s="4">
        <f t="shared" si="2"/>
        <v>194564</v>
      </c>
      <c r="U42" s="4">
        <f t="shared" si="3"/>
        <v>27845</v>
      </c>
    </row>
    <row r="43" spans="1:21" x14ac:dyDescent="0.2">
      <c r="A43" s="16" t="s">
        <v>195</v>
      </c>
      <c r="B43" s="4">
        <v>49300</v>
      </c>
      <c r="C43" s="4">
        <v>24600</v>
      </c>
      <c r="D43" s="4">
        <v>24700</v>
      </c>
      <c r="E43" s="4">
        <v>1439070000</v>
      </c>
      <c r="F43" s="4">
        <f t="shared" si="0"/>
        <v>62140381931</v>
      </c>
      <c r="R43" s="5">
        <v>-1.7000000000000001E-2</v>
      </c>
      <c r="S43" s="4">
        <v>204731</v>
      </c>
      <c r="T43" s="4">
        <f t="shared" si="2"/>
        <v>61534</v>
      </c>
      <c r="U43" s="4">
        <f t="shared" si="3"/>
        <v>27845</v>
      </c>
    </row>
    <row r="44" spans="1:21" x14ac:dyDescent="0.2">
      <c r="A44" s="16" t="s">
        <v>194</v>
      </c>
      <c r="B44" s="4">
        <v>1800</v>
      </c>
      <c r="C44" s="4">
        <v>55</v>
      </c>
      <c r="D44" s="4">
        <v>1745</v>
      </c>
      <c r="E44" s="4">
        <v>102130000</v>
      </c>
      <c r="F44" s="4">
        <f t="shared" si="0"/>
        <v>60701311931</v>
      </c>
      <c r="R44" s="5">
        <v>0</v>
      </c>
      <c r="S44" s="4">
        <v>27845</v>
      </c>
      <c r="T44" s="4">
        <f t="shared" si="2"/>
        <v>90929</v>
      </c>
      <c r="U44" s="4">
        <f t="shared" si="3"/>
        <v>33308</v>
      </c>
    </row>
    <row r="45" spans="1:21" x14ac:dyDescent="0.2">
      <c r="A45" s="16" t="s">
        <v>193</v>
      </c>
      <c r="B45" s="4">
        <v>57000</v>
      </c>
      <c r="C45" s="4">
        <v>11900</v>
      </c>
      <c r="D45" s="4">
        <v>45100</v>
      </c>
      <c r="E45" s="4">
        <v>2651290000</v>
      </c>
      <c r="F45" s="4">
        <f t="shared" si="0"/>
        <v>60599181931</v>
      </c>
      <c r="R45" s="5">
        <v>0</v>
      </c>
      <c r="S45" s="4">
        <v>77133</v>
      </c>
      <c r="T45" s="4">
        <f t="shared" si="2"/>
        <v>159004.5</v>
      </c>
      <c r="U45" s="4">
        <f t="shared" si="3"/>
        <v>33308</v>
      </c>
    </row>
    <row r="46" spans="1:21" x14ac:dyDescent="0.2">
      <c r="A46" s="16" t="s">
        <v>192</v>
      </c>
      <c r="B46" s="4">
        <v>185500</v>
      </c>
      <c r="C46" s="4">
        <v>18100</v>
      </c>
      <c r="D46" s="4">
        <v>167400</v>
      </c>
      <c r="E46" s="4">
        <v>9757200000</v>
      </c>
      <c r="F46" s="4">
        <f t="shared" si="0"/>
        <v>57947891931</v>
      </c>
      <c r="R46" s="5">
        <v>1.3899999999999999E-2</v>
      </c>
      <c r="S46" s="4">
        <v>205964</v>
      </c>
      <c r="T46" s="4">
        <f t="shared" si="2"/>
        <v>89209</v>
      </c>
      <c r="U46" s="4">
        <f t="shared" si="3"/>
        <v>33308</v>
      </c>
    </row>
    <row r="47" spans="1:21" x14ac:dyDescent="0.2">
      <c r="A47" s="16" t="s">
        <v>191</v>
      </c>
      <c r="B47" s="4">
        <v>80800</v>
      </c>
      <c r="C47" s="4">
        <v>0</v>
      </c>
      <c r="D47" s="4">
        <v>80800</v>
      </c>
      <c r="E47" s="4">
        <v>4674720000</v>
      </c>
      <c r="F47" s="4">
        <f t="shared" si="0"/>
        <v>48190691931</v>
      </c>
      <c r="R47" s="5">
        <v>-5.1000000000000004E-3</v>
      </c>
      <c r="S47" s="4">
        <v>106198</v>
      </c>
      <c r="T47" s="4">
        <f t="shared" si="2"/>
        <v>76222</v>
      </c>
      <c r="U47" s="4">
        <f t="shared" si="3"/>
        <v>33308</v>
      </c>
    </row>
    <row r="48" spans="1:21" x14ac:dyDescent="0.2">
      <c r="A48" s="16" t="s">
        <v>190</v>
      </c>
      <c r="B48" s="4">
        <v>3500</v>
      </c>
      <c r="C48" s="4">
        <v>400</v>
      </c>
      <c r="D48" s="4">
        <v>3100</v>
      </c>
      <c r="E48" s="4">
        <v>179680000</v>
      </c>
      <c r="F48" s="4">
        <f t="shared" si="0"/>
        <v>43515971931</v>
      </c>
      <c r="R48" s="5">
        <v>0</v>
      </c>
      <c r="S48" s="4">
        <v>33308</v>
      </c>
      <c r="T48" s="4">
        <f t="shared" si="2"/>
        <v>120523.5</v>
      </c>
      <c r="U48" s="4">
        <f t="shared" si="3"/>
        <v>91505</v>
      </c>
    </row>
    <row r="49" spans="1:21" x14ac:dyDescent="0.2">
      <c r="A49" s="16" t="s">
        <v>189</v>
      </c>
      <c r="B49" s="4">
        <v>100500</v>
      </c>
      <c r="C49" s="4">
        <v>314</v>
      </c>
      <c r="D49" s="4">
        <v>100186</v>
      </c>
      <c r="E49" s="4">
        <v>5820310000</v>
      </c>
      <c r="F49" s="4">
        <f t="shared" si="0"/>
        <v>43336291931</v>
      </c>
      <c r="R49" s="5">
        <v>0</v>
      </c>
      <c r="S49" s="4">
        <v>188613</v>
      </c>
      <c r="T49" s="4">
        <f t="shared" si="2"/>
        <v>197035</v>
      </c>
      <c r="U49" s="4">
        <f t="shared" si="3"/>
        <v>91505</v>
      </c>
    </row>
    <row r="50" spans="1:21" x14ac:dyDescent="0.2">
      <c r="A50" s="16" t="s">
        <v>188</v>
      </c>
      <c r="B50" s="4">
        <v>110900</v>
      </c>
      <c r="C50" s="4">
        <v>1400</v>
      </c>
      <c r="D50" s="4">
        <v>109500</v>
      </c>
      <c r="E50" s="4">
        <v>6286960000</v>
      </c>
      <c r="F50" s="4">
        <f t="shared" si="0"/>
        <v>37515981931</v>
      </c>
      <c r="R50" s="5">
        <v>2.3E-2</v>
      </c>
      <c r="S50" s="4">
        <v>143653</v>
      </c>
      <c r="T50" s="4">
        <f t="shared" si="2"/>
        <v>151803</v>
      </c>
      <c r="U50" s="4">
        <f t="shared" si="3"/>
        <v>91505</v>
      </c>
    </row>
    <row r="51" spans="1:21" x14ac:dyDescent="0.2">
      <c r="A51" s="16" t="s">
        <v>187</v>
      </c>
      <c r="B51" s="4">
        <v>59900</v>
      </c>
      <c r="C51" s="4">
        <v>1000</v>
      </c>
      <c r="D51" s="4">
        <v>58900</v>
      </c>
      <c r="E51" s="4">
        <v>3388000000</v>
      </c>
      <c r="F51" s="4">
        <f t="shared" si="0"/>
        <v>31229021931</v>
      </c>
      <c r="R51" s="5">
        <v>-8.6999999999999994E-3</v>
      </c>
      <c r="S51" s="4">
        <v>91505</v>
      </c>
      <c r="T51" s="4">
        <f t="shared" si="2"/>
        <v>134613</v>
      </c>
      <c r="U51" s="4">
        <f t="shared" si="3"/>
        <v>72220</v>
      </c>
    </row>
    <row r="52" spans="1:21" x14ac:dyDescent="0.2">
      <c r="A52" s="16" t="s">
        <v>186</v>
      </c>
      <c r="B52" s="4">
        <v>100000</v>
      </c>
      <c r="C52" s="4">
        <v>0</v>
      </c>
      <c r="D52" s="4">
        <v>100000</v>
      </c>
      <c r="E52" s="4">
        <v>5715960000</v>
      </c>
      <c r="F52" s="4">
        <f t="shared" si="0"/>
        <v>27841021931</v>
      </c>
      <c r="R52" s="5">
        <v>5.3E-3</v>
      </c>
      <c r="S52" s="4">
        <v>184397</v>
      </c>
      <c r="T52" s="4">
        <f t="shared" si="2"/>
        <v>172065.5</v>
      </c>
      <c r="U52" s="4">
        <f t="shared" si="3"/>
        <v>72220</v>
      </c>
    </row>
    <row r="53" spans="1:21" x14ac:dyDescent="0.2">
      <c r="A53" s="16" t="s">
        <v>185</v>
      </c>
      <c r="B53" s="4">
        <v>51400</v>
      </c>
      <c r="C53" s="4">
        <v>1400</v>
      </c>
      <c r="D53" s="4">
        <v>50000</v>
      </c>
      <c r="E53" s="4">
        <v>2841840000</v>
      </c>
      <c r="F53" s="4">
        <f t="shared" si="0"/>
        <v>22125061931</v>
      </c>
      <c r="R53" s="5">
        <v>1.43E-2</v>
      </c>
      <c r="S53" s="4">
        <v>95223</v>
      </c>
      <c r="T53" s="4">
        <f t="shared" si="2"/>
        <v>718838.5</v>
      </c>
      <c r="U53" s="4">
        <f t="shared" si="3"/>
        <v>52434</v>
      </c>
    </row>
    <row r="54" spans="1:21" x14ac:dyDescent="0.2">
      <c r="A54" s="16" t="s">
        <v>184</v>
      </c>
      <c r="B54" s="4">
        <v>0</v>
      </c>
      <c r="C54" s="4">
        <v>2700</v>
      </c>
      <c r="D54" s="4">
        <v>-2700</v>
      </c>
      <c r="E54" s="4">
        <v>-149470000</v>
      </c>
      <c r="F54" s="4">
        <f t="shared" si="0"/>
        <v>19283221931</v>
      </c>
      <c r="R54" s="5">
        <v>1.09E-2</v>
      </c>
      <c r="S54" s="4">
        <v>104725</v>
      </c>
      <c r="T54" s="4">
        <f t="shared" si="2"/>
        <v>84106.5</v>
      </c>
      <c r="U54" s="4">
        <f t="shared" si="3"/>
        <v>52434</v>
      </c>
    </row>
    <row r="55" spans="1:21" x14ac:dyDescent="0.2">
      <c r="A55" s="16" t="s">
        <v>183</v>
      </c>
      <c r="B55" s="4">
        <v>100</v>
      </c>
      <c r="C55" s="4">
        <v>5500</v>
      </c>
      <c r="D55" s="4">
        <v>-5400</v>
      </c>
      <c r="E55" s="4">
        <v>-298590000</v>
      </c>
      <c r="F55" s="4">
        <f t="shared" si="0"/>
        <v>19432691931</v>
      </c>
      <c r="R55" s="5">
        <v>0</v>
      </c>
      <c r="S55" s="4">
        <v>112045</v>
      </c>
      <c r="T55" s="4">
        <f t="shared" si="2"/>
        <v>55088.5</v>
      </c>
      <c r="U55" s="4">
        <f t="shared" si="3"/>
        <v>52434</v>
      </c>
    </row>
    <row r="56" spans="1:21" x14ac:dyDescent="0.2">
      <c r="A56" s="16" t="s">
        <v>182</v>
      </c>
      <c r="B56" s="4">
        <v>13200</v>
      </c>
      <c r="C56" s="4">
        <v>14</v>
      </c>
      <c r="D56" s="4">
        <v>13186</v>
      </c>
      <c r="E56" s="4">
        <v>731160000</v>
      </c>
      <c r="F56" s="4">
        <f t="shared" si="0"/>
        <v>19731281931</v>
      </c>
      <c r="R56" s="5">
        <v>9.1000000000000004E-3</v>
      </c>
      <c r="S56" s="4">
        <v>72220</v>
      </c>
      <c r="T56" s="4">
        <f t="shared" si="2"/>
        <v>256123</v>
      </c>
      <c r="U56" s="4">
        <f t="shared" si="3"/>
        <v>52434</v>
      </c>
    </row>
    <row r="57" spans="1:21" x14ac:dyDescent="0.2">
      <c r="A57" s="16" t="s">
        <v>181</v>
      </c>
      <c r="B57" s="4">
        <v>62900</v>
      </c>
      <c r="C57" s="4">
        <v>2600</v>
      </c>
      <c r="D57" s="4">
        <v>60300</v>
      </c>
      <c r="E57" s="4">
        <v>3394890000</v>
      </c>
      <c r="F57" s="4">
        <f t="shared" si="0"/>
        <v>19000121931</v>
      </c>
      <c r="R57" s="5">
        <v>-1.78E-2</v>
      </c>
      <c r="S57" s="4">
        <v>119136</v>
      </c>
      <c r="T57" s="4">
        <f t="shared" si="2"/>
        <v>246623</v>
      </c>
      <c r="U57" s="4">
        <f t="shared" si="3"/>
        <v>52434</v>
      </c>
    </row>
    <row r="58" spans="1:21" x14ac:dyDescent="0.2">
      <c r="A58" s="16" t="s">
        <v>180</v>
      </c>
      <c r="B58" s="4">
        <v>15500</v>
      </c>
      <c r="C58" s="4">
        <v>3900</v>
      </c>
      <c r="D58" s="4">
        <v>11600</v>
      </c>
      <c r="E58" s="4">
        <v>637870000</v>
      </c>
      <c r="F58" s="4">
        <f t="shared" si="0"/>
        <v>15605231931</v>
      </c>
      <c r="R58" s="5">
        <v>3.7100000000000001E-2</v>
      </c>
      <c r="S58" s="4">
        <v>52434</v>
      </c>
      <c r="T58" s="4">
        <f t="shared" si="2"/>
        <v>213840.5</v>
      </c>
      <c r="U58" s="4">
        <f t="shared" si="3"/>
        <v>84829</v>
      </c>
    </row>
    <row r="59" spans="1:21" x14ac:dyDescent="0.2">
      <c r="A59" s="16" t="s">
        <v>179</v>
      </c>
      <c r="B59" s="4">
        <v>26600</v>
      </c>
      <c r="C59" s="4">
        <v>30960</v>
      </c>
      <c r="D59" s="4">
        <v>-4360</v>
      </c>
      <c r="E59" s="4">
        <v>-201620000</v>
      </c>
      <c r="F59" s="4">
        <f t="shared" si="0"/>
        <v>14967361931</v>
      </c>
      <c r="R59" s="5">
        <v>3.2599999999999997E-2</v>
      </c>
      <c r="S59" s="4">
        <v>250417</v>
      </c>
      <c r="T59" s="4">
        <f t="shared" si="2"/>
        <v>549630.5</v>
      </c>
      <c r="U59" s="4">
        <f t="shared" si="3"/>
        <v>56168</v>
      </c>
    </row>
    <row r="60" spans="1:21" x14ac:dyDescent="0.2">
      <c r="A60" s="16" t="s">
        <v>178</v>
      </c>
      <c r="B60" s="4">
        <v>2000</v>
      </c>
      <c r="C60" s="4">
        <v>7000</v>
      </c>
      <c r="D60" s="4">
        <v>-5000</v>
      </c>
      <c r="E60" s="4">
        <v>-269610000</v>
      </c>
      <c r="F60" s="4">
        <f t="shared" si="0"/>
        <v>15168981931</v>
      </c>
      <c r="R60" s="5">
        <v>-4.3799999999999999E-2</v>
      </c>
      <c r="S60" s="4">
        <v>212101</v>
      </c>
      <c r="T60" s="4">
        <f t="shared" si="2"/>
        <v>177755.5</v>
      </c>
      <c r="U60" s="4">
        <f t="shared" si="3"/>
        <v>37957</v>
      </c>
    </row>
    <row r="61" spans="1:21" x14ac:dyDescent="0.2">
      <c r="A61" s="16" t="s">
        <v>177</v>
      </c>
      <c r="B61" s="4">
        <v>4800</v>
      </c>
      <c r="C61" s="4">
        <v>0</v>
      </c>
      <c r="D61" s="4">
        <v>4800</v>
      </c>
      <c r="E61" s="4">
        <v>264004534</v>
      </c>
      <c r="F61" s="4">
        <f t="shared" si="0"/>
        <v>15438591931</v>
      </c>
      <c r="R61" s="5">
        <v>-1.44E-2</v>
      </c>
      <c r="S61" s="4">
        <v>84829</v>
      </c>
      <c r="T61" s="4">
        <f t="shared" si="2"/>
        <v>243452.5</v>
      </c>
      <c r="U61" s="4">
        <f t="shared" si="3"/>
        <v>37957</v>
      </c>
    </row>
    <row r="62" spans="1:21" x14ac:dyDescent="0.2">
      <c r="A62" s="16" t="s">
        <v>176</v>
      </c>
      <c r="B62" s="4">
        <v>0</v>
      </c>
      <c r="C62" s="4">
        <v>600</v>
      </c>
      <c r="D62" s="4">
        <v>-600</v>
      </c>
      <c r="E62" s="4">
        <v>-33300000</v>
      </c>
      <c r="F62" s="4">
        <f t="shared" si="0"/>
        <v>15174587397</v>
      </c>
      <c r="R62" s="5">
        <v>-8.8999999999999999E-3</v>
      </c>
      <c r="S62" s="4">
        <v>248908</v>
      </c>
      <c r="T62" s="4">
        <f t="shared" si="2"/>
        <v>792416</v>
      </c>
      <c r="U62" s="4">
        <f t="shared" si="3"/>
        <v>37957</v>
      </c>
    </row>
    <row r="63" spans="1:21" x14ac:dyDescent="0.2">
      <c r="A63" s="16" t="s">
        <v>175</v>
      </c>
      <c r="B63" s="4">
        <v>5900</v>
      </c>
      <c r="C63" s="4">
        <v>59420</v>
      </c>
      <c r="D63" s="4">
        <v>-53520</v>
      </c>
      <c r="E63" s="4">
        <v>-2983320000</v>
      </c>
      <c r="F63" s="4">
        <f t="shared" si="0"/>
        <v>15207887397</v>
      </c>
      <c r="R63" s="5">
        <v>-2.0899999999999998E-2</v>
      </c>
      <c r="S63" s="4">
        <v>1332952</v>
      </c>
      <c r="T63" s="4">
        <f t="shared" si="2"/>
        <v>181118.5</v>
      </c>
      <c r="U63" s="4">
        <f t="shared" si="3"/>
        <v>37957</v>
      </c>
    </row>
    <row r="64" spans="1:21" x14ac:dyDescent="0.2">
      <c r="A64" s="16" t="s">
        <v>174</v>
      </c>
      <c r="B64" s="4">
        <v>1100</v>
      </c>
      <c r="C64" s="4">
        <v>0</v>
      </c>
      <c r="D64" s="4">
        <v>1100</v>
      </c>
      <c r="E64" s="4">
        <v>63080000</v>
      </c>
      <c r="F64" s="4">
        <f t="shared" ref="F64:F79" si="4">E64+F65</f>
        <v>18191207397</v>
      </c>
      <c r="R64" s="5">
        <v>-3.4000000000000002E-3</v>
      </c>
      <c r="S64" s="4">
        <v>56168</v>
      </c>
      <c r="T64" s="4">
        <f t="shared" si="2"/>
        <v>111749</v>
      </c>
      <c r="U64" s="4">
        <f t="shared" si="3"/>
        <v>37957</v>
      </c>
    </row>
    <row r="65" spans="1:21" x14ac:dyDescent="0.2">
      <c r="A65" s="16" t="s">
        <v>173</v>
      </c>
      <c r="B65" s="4">
        <v>600</v>
      </c>
      <c r="C65" s="4">
        <v>5030</v>
      </c>
      <c r="D65" s="4">
        <v>-4430</v>
      </c>
      <c r="E65" s="4">
        <v>-254560000</v>
      </c>
      <c r="F65" s="4">
        <f t="shared" si="4"/>
        <v>18128127397</v>
      </c>
      <c r="R65" s="5">
        <v>1.8E-3</v>
      </c>
      <c r="S65" s="4">
        <v>37957</v>
      </c>
      <c r="T65" s="4">
        <f t="shared" si="2"/>
        <v>1089916.5</v>
      </c>
      <c r="U65" s="4">
        <f t="shared" si="3"/>
        <v>177264</v>
      </c>
    </row>
    <row r="66" spans="1:21" x14ac:dyDescent="0.2">
      <c r="A66" s="16" t="s">
        <v>172</v>
      </c>
      <c r="B66" s="4">
        <v>1100</v>
      </c>
      <c r="C66" s="4">
        <v>2000</v>
      </c>
      <c r="D66" s="4">
        <v>-900</v>
      </c>
      <c r="E66" s="4">
        <v>-51230000</v>
      </c>
      <c r="F66" s="4">
        <f t="shared" si="4"/>
        <v>18382687397</v>
      </c>
      <c r="R66" s="5">
        <v>-3.4000000000000002E-3</v>
      </c>
      <c r="S66" s="4">
        <v>393110</v>
      </c>
      <c r="T66" s="4">
        <f t="shared" si="2"/>
        <v>547064.5</v>
      </c>
      <c r="U66" s="4">
        <f t="shared" si="3"/>
        <v>177264</v>
      </c>
    </row>
    <row r="67" spans="1:21" x14ac:dyDescent="0.2">
      <c r="A67" s="16" t="s">
        <v>171</v>
      </c>
      <c r="B67" s="4">
        <v>154900</v>
      </c>
      <c r="C67" s="4">
        <v>0</v>
      </c>
      <c r="D67" s="4">
        <v>154900</v>
      </c>
      <c r="E67" s="4">
        <v>8900590000</v>
      </c>
      <c r="F67" s="4">
        <f t="shared" si="4"/>
        <v>18433917397</v>
      </c>
      <c r="R67" s="5">
        <v>3.4999999999999996E-3</v>
      </c>
      <c r="S67" s="4">
        <v>440812</v>
      </c>
      <c r="T67" s="4">
        <f t="shared" si="2"/>
        <v>381422</v>
      </c>
      <c r="U67" s="4">
        <f t="shared" si="3"/>
        <v>177264</v>
      </c>
    </row>
    <row r="68" spans="1:21" x14ac:dyDescent="0.2">
      <c r="A68" s="16" t="s">
        <v>170</v>
      </c>
      <c r="B68" s="4">
        <v>900</v>
      </c>
      <c r="C68" s="4">
        <v>13000</v>
      </c>
      <c r="D68" s="4">
        <v>-12100</v>
      </c>
      <c r="E68" s="4">
        <v>-693490000</v>
      </c>
      <c r="F68" s="4">
        <f t="shared" si="4"/>
        <v>9533327397</v>
      </c>
      <c r="R68" s="5">
        <v>-8.6E-3</v>
      </c>
      <c r="S68" s="4">
        <v>177264</v>
      </c>
      <c r="T68" s="4">
        <f t="shared" si="2"/>
        <v>935608.5</v>
      </c>
      <c r="U68" s="4">
        <f t="shared" si="3"/>
        <v>237997</v>
      </c>
    </row>
    <row r="69" spans="1:21" x14ac:dyDescent="0.2">
      <c r="A69" s="16" t="s">
        <v>169</v>
      </c>
      <c r="B69" s="4">
        <v>23300</v>
      </c>
      <c r="C69" s="4">
        <v>25200</v>
      </c>
      <c r="D69" s="4">
        <v>-1900</v>
      </c>
      <c r="E69" s="4">
        <v>-112400000</v>
      </c>
      <c r="F69" s="4">
        <f t="shared" si="4"/>
        <v>10226817397</v>
      </c>
      <c r="R69" s="5">
        <v>6.9999999999999993E-3</v>
      </c>
      <c r="S69" s="4">
        <v>887160</v>
      </c>
      <c r="T69" s="4">
        <f t="shared" si="2"/>
        <v>475540.5</v>
      </c>
      <c r="U69" s="4">
        <f t="shared" si="3"/>
        <v>185541</v>
      </c>
    </row>
    <row r="70" spans="1:21" x14ac:dyDescent="0.2">
      <c r="A70" s="16" t="s">
        <v>168</v>
      </c>
      <c r="B70" s="4">
        <v>2300</v>
      </c>
      <c r="C70" s="4">
        <v>0</v>
      </c>
      <c r="D70" s="4">
        <v>2300</v>
      </c>
      <c r="E70" s="4">
        <v>131710000</v>
      </c>
      <c r="F70" s="4">
        <f t="shared" si="4"/>
        <v>10339217397</v>
      </c>
      <c r="R70" s="5">
        <v>1.8E-3</v>
      </c>
      <c r="S70" s="4">
        <v>270682</v>
      </c>
      <c r="T70" s="4">
        <f t="shared" si="2"/>
        <v>513038</v>
      </c>
      <c r="U70" s="4">
        <f t="shared" si="3"/>
        <v>185541</v>
      </c>
    </row>
    <row r="71" spans="1:21" x14ac:dyDescent="0.2">
      <c r="A71" s="16" t="s">
        <v>167</v>
      </c>
      <c r="B71" s="4">
        <v>100</v>
      </c>
      <c r="C71" s="4">
        <v>20500</v>
      </c>
      <c r="D71" s="4">
        <v>-20400</v>
      </c>
      <c r="E71" s="4">
        <v>-1171650000</v>
      </c>
      <c r="F71" s="4">
        <f t="shared" si="4"/>
        <v>10207507397</v>
      </c>
      <c r="R71" s="5">
        <v>-1.54E-2</v>
      </c>
      <c r="S71" s="4">
        <v>237997</v>
      </c>
      <c r="T71" s="4">
        <f>AVERAGE(S72,S81)</f>
        <v>204011</v>
      </c>
      <c r="U71" s="4">
        <f t="shared" si="3"/>
        <v>185541</v>
      </c>
    </row>
    <row r="72" spans="1:21" x14ac:dyDescent="0.2">
      <c r="A72" s="16" t="s">
        <v>166</v>
      </c>
      <c r="B72" s="4">
        <v>2500</v>
      </c>
      <c r="C72" s="4">
        <v>1700</v>
      </c>
      <c r="D72" s="4">
        <v>800</v>
      </c>
      <c r="E72" s="4">
        <v>45050000</v>
      </c>
      <c r="F72" s="4">
        <f t="shared" si="4"/>
        <v>11379157397</v>
      </c>
      <c r="R72" s="5">
        <v>0</v>
      </c>
      <c r="S72" s="4">
        <v>251880</v>
      </c>
      <c r="U72" s="4">
        <f t="shared" si="3"/>
        <v>185541</v>
      </c>
    </row>
    <row r="73" spans="1:21" x14ac:dyDescent="0.2">
      <c r="A73" s="16" t="s">
        <v>165</v>
      </c>
      <c r="B73" s="4">
        <v>9100</v>
      </c>
      <c r="C73" s="4">
        <v>500</v>
      </c>
      <c r="D73" s="4">
        <v>8600</v>
      </c>
      <c r="E73" s="4">
        <v>499240000</v>
      </c>
      <c r="F73" s="4">
        <f t="shared" si="4"/>
        <v>11334107397</v>
      </c>
      <c r="R73" s="5">
        <v>-1.6799999999999999E-2</v>
      </c>
      <c r="S73" s="4">
        <v>306069</v>
      </c>
      <c r="U73" s="4">
        <f t="shared" ref="U73:U75" si="5">MIN(S74:S78)</f>
        <v>185541</v>
      </c>
    </row>
    <row r="74" spans="1:21" x14ac:dyDescent="0.2">
      <c r="A74" s="16" t="s">
        <v>164</v>
      </c>
      <c r="B74" s="4">
        <v>3000</v>
      </c>
      <c r="C74" s="4">
        <v>800</v>
      </c>
      <c r="D74" s="4">
        <v>2200</v>
      </c>
      <c r="E74" s="4">
        <v>129630000</v>
      </c>
      <c r="F74" s="4">
        <f t="shared" si="4"/>
        <v>10834867397</v>
      </c>
      <c r="R74" s="5">
        <v>0</v>
      </c>
      <c r="S74" s="4">
        <v>185541</v>
      </c>
      <c r="U74" s="4">
        <f t="shared" si="5"/>
        <v>585580</v>
      </c>
    </row>
    <row r="75" spans="1:21" x14ac:dyDescent="0.2">
      <c r="A75" s="16" t="s">
        <v>163</v>
      </c>
      <c r="B75" s="4">
        <v>10700</v>
      </c>
      <c r="C75" s="4">
        <v>18700</v>
      </c>
      <c r="D75" s="4">
        <v>-8000</v>
      </c>
      <c r="E75" s="4">
        <v>-460710000</v>
      </c>
      <c r="F75" s="4">
        <f t="shared" si="4"/>
        <v>10705237397</v>
      </c>
      <c r="R75" s="5">
        <v>-8.3000000000000001E-3</v>
      </c>
      <c r="S75" s="4">
        <v>1786723</v>
      </c>
      <c r="U75" s="4">
        <f t="shared" si="5"/>
        <v>585580</v>
      </c>
    </row>
    <row r="76" spans="1:21" x14ac:dyDescent="0.2">
      <c r="A76" s="16" t="s">
        <v>162</v>
      </c>
      <c r="B76" s="4">
        <v>81300</v>
      </c>
      <c r="C76" s="4">
        <v>167600</v>
      </c>
      <c r="D76" s="4">
        <v>-86300</v>
      </c>
      <c r="E76" s="4">
        <v>-5053330000</v>
      </c>
      <c r="F76" s="4">
        <f t="shared" si="4"/>
        <v>11165947397</v>
      </c>
      <c r="R76" s="5">
        <v>-4.3200000000000002E-2</v>
      </c>
      <c r="S76" s="4">
        <v>653317</v>
      </c>
      <c r="U76" s="4">
        <f>MIN(S77:S81)</f>
        <v>156142</v>
      </c>
    </row>
    <row r="77" spans="1:21" x14ac:dyDescent="0.2">
      <c r="A77" s="16" t="s">
        <v>161</v>
      </c>
      <c r="B77" s="4">
        <v>113700</v>
      </c>
      <c r="C77" s="4">
        <v>54023</v>
      </c>
      <c r="D77" s="4">
        <v>59677</v>
      </c>
      <c r="E77" s="4">
        <v>3644550000</v>
      </c>
      <c r="F77" s="4">
        <f t="shared" si="4"/>
        <v>16219277397</v>
      </c>
      <c r="R77" s="5">
        <v>9.7999999999999997E-3</v>
      </c>
      <c r="S77" s="4">
        <v>585580</v>
      </c>
    </row>
    <row r="78" spans="1:21" x14ac:dyDescent="0.2">
      <c r="A78" s="16" t="s">
        <v>160</v>
      </c>
      <c r="B78" s="4">
        <v>176600</v>
      </c>
      <c r="C78" s="4">
        <v>45200</v>
      </c>
      <c r="D78" s="4">
        <v>131400</v>
      </c>
      <c r="E78" s="4">
        <v>7934230000</v>
      </c>
      <c r="F78" s="4">
        <f t="shared" si="4"/>
        <v>12574727397</v>
      </c>
      <c r="R78" s="5">
        <v>4.2199999999999994E-2</v>
      </c>
      <c r="S78" s="4">
        <v>984057</v>
      </c>
    </row>
    <row r="79" spans="1:21" x14ac:dyDescent="0.2">
      <c r="A79" s="16" t="s">
        <v>159</v>
      </c>
      <c r="B79" s="4">
        <v>106400</v>
      </c>
      <c r="C79" s="4">
        <v>124000</v>
      </c>
      <c r="D79" s="4">
        <v>-17600</v>
      </c>
      <c r="E79" s="4">
        <v>-1024890000</v>
      </c>
      <c r="F79" s="4">
        <f t="shared" si="4"/>
        <v>4640497397</v>
      </c>
      <c r="R79" s="5">
        <v>2.2499999999999999E-2</v>
      </c>
      <c r="S79" s="4">
        <v>680399</v>
      </c>
    </row>
    <row r="80" spans="1:21" x14ac:dyDescent="0.2">
      <c r="A80" s="16" t="s">
        <v>158</v>
      </c>
      <c r="B80" s="4">
        <v>104000</v>
      </c>
      <c r="C80" s="4">
        <v>8000</v>
      </c>
      <c r="D80" s="4">
        <v>96000</v>
      </c>
      <c r="E80" s="4">
        <v>5671220000</v>
      </c>
      <c r="F80" s="4">
        <f>E80+F81</f>
        <v>5665387397</v>
      </c>
      <c r="R80" s="5">
        <v>-8.5000000000000006E-3</v>
      </c>
      <c r="S80" s="4">
        <v>788079</v>
      </c>
    </row>
    <row r="81" spans="1:22" x14ac:dyDescent="0.2">
      <c r="A81" s="16" t="s">
        <v>157</v>
      </c>
      <c r="B81" s="4">
        <v>0</v>
      </c>
      <c r="C81" s="4">
        <v>100</v>
      </c>
      <c r="D81" s="4">
        <v>-100</v>
      </c>
      <c r="E81" s="4">
        <v>-5832603</v>
      </c>
      <c r="F81" s="4">
        <f>E81</f>
        <v>-5832603</v>
      </c>
      <c r="R81" s="5">
        <v>3.4999999999999996E-3</v>
      </c>
      <c r="S81" s="4">
        <v>156142</v>
      </c>
    </row>
    <row r="82" spans="1:22" x14ac:dyDescent="0.2">
      <c r="A82" s="2"/>
      <c r="B82" s="4"/>
      <c r="C82" s="4"/>
      <c r="D82" s="4"/>
      <c r="E82" s="4"/>
      <c r="F82" s="4">
        <f t="shared" ref="F82:F123" si="6">E82+F83</f>
        <v>0</v>
      </c>
      <c r="G82" s="4"/>
      <c r="H82" s="4"/>
      <c r="I82" s="4"/>
      <c r="J82" s="4"/>
      <c r="K82" s="4"/>
      <c r="L82" s="4"/>
      <c r="M82" s="4"/>
      <c r="N82" s="4"/>
      <c r="O82" s="4"/>
      <c r="P82" s="4"/>
      <c r="Q82" s="4"/>
      <c r="R82" s="4"/>
      <c r="S82" s="4"/>
      <c r="T82" s="5"/>
      <c r="U82" s="5"/>
      <c r="V82" s="5"/>
    </row>
    <row r="83" spans="1:22" x14ac:dyDescent="0.2">
      <c r="A83" s="2"/>
      <c r="B83" s="4"/>
      <c r="C83" s="4"/>
      <c r="D83" s="4"/>
      <c r="E83" s="4"/>
      <c r="F83" s="4">
        <f t="shared" si="6"/>
        <v>0</v>
      </c>
      <c r="G83" s="4"/>
      <c r="H83" s="4"/>
      <c r="I83" s="4"/>
      <c r="J83" s="4"/>
      <c r="K83" s="4"/>
      <c r="L83" s="4"/>
      <c r="M83" s="4"/>
      <c r="N83" s="4"/>
      <c r="O83" s="4"/>
      <c r="P83" s="4"/>
      <c r="Q83" s="4"/>
      <c r="R83" s="4"/>
      <c r="S83" s="4"/>
      <c r="T83" s="5"/>
      <c r="U83" s="5"/>
      <c r="V83" s="5"/>
    </row>
    <row r="84" spans="1:22" x14ac:dyDescent="0.2">
      <c r="A84" s="2"/>
      <c r="B84" s="4"/>
      <c r="C84" s="4"/>
      <c r="D84" s="4"/>
      <c r="E84" s="4"/>
      <c r="F84" s="4">
        <f t="shared" si="6"/>
        <v>0</v>
      </c>
      <c r="G84" s="4"/>
      <c r="H84" s="4"/>
      <c r="I84" s="4"/>
      <c r="J84" s="4"/>
      <c r="K84" s="4"/>
      <c r="L84" s="4"/>
      <c r="M84" s="4"/>
      <c r="N84" s="4"/>
      <c r="O84" s="4"/>
      <c r="P84" s="4"/>
      <c r="Q84" s="4"/>
      <c r="R84" s="4"/>
      <c r="S84" s="4"/>
      <c r="T84" s="5"/>
      <c r="U84" s="5"/>
      <c r="V84" s="5"/>
    </row>
    <row r="85" spans="1:22" x14ac:dyDescent="0.2">
      <c r="A85" s="2"/>
      <c r="B85" s="4"/>
      <c r="C85" s="4"/>
      <c r="D85" s="4"/>
      <c r="E85" s="4"/>
      <c r="F85" s="4">
        <f t="shared" si="6"/>
        <v>0</v>
      </c>
      <c r="G85" s="4"/>
      <c r="H85" s="4"/>
      <c r="I85" s="4"/>
      <c r="J85" s="4"/>
      <c r="K85" s="4"/>
      <c r="L85" s="4"/>
      <c r="M85" s="4"/>
      <c r="N85" s="4"/>
      <c r="O85" s="4"/>
      <c r="P85" s="4"/>
      <c r="Q85" s="4"/>
      <c r="R85" s="4"/>
      <c r="S85" s="4"/>
      <c r="T85" s="5"/>
      <c r="U85" s="5"/>
      <c r="V85" s="5"/>
    </row>
    <row r="86" spans="1:22" x14ac:dyDescent="0.2">
      <c r="A86" s="2"/>
      <c r="B86" s="4"/>
      <c r="C86" s="4"/>
      <c r="D86" s="4"/>
      <c r="E86" s="4"/>
      <c r="F86" s="4">
        <f t="shared" si="6"/>
        <v>0</v>
      </c>
      <c r="G86" s="4"/>
      <c r="H86" s="4"/>
      <c r="I86" s="4"/>
      <c r="J86" s="4"/>
      <c r="K86" s="4"/>
      <c r="L86" s="4"/>
      <c r="M86" s="4"/>
      <c r="N86" s="4"/>
      <c r="O86" s="4"/>
      <c r="P86" s="4"/>
      <c r="Q86" s="4"/>
      <c r="R86" s="4"/>
      <c r="S86" s="4"/>
      <c r="T86" s="5"/>
      <c r="U86" s="5"/>
      <c r="V86" s="5"/>
    </row>
    <row r="87" spans="1:22" x14ac:dyDescent="0.2">
      <c r="A87" s="2"/>
      <c r="B87" s="4"/>
      <c r="C87" s="4"/>
      <c r="D87" s="4"/>
      <c r="E87" s="4"/>
      <c r="F87" s="4">
        <f t="shared" si="6"/>
        <v>0</v>
      </c>
      <c r="G87" s="4"/>
      <c r="H87" s="4"/>
      <c r="I87" s="4"/>
      <c r="J87" s="4"/>
      <c r="K87" s="4"/>
      <c r="L87" s="4"/>
      <c r="M87" s="4"/>
      <c r="N87" s="4"/>
      <c r="O87" s="4"/>
      <c r="P87" s="4"/>
      <c r="Q87" s="4"/>
      <c r="R87" s="4"/>
      <c r="S87" s="4"/>
      <c r="T87" s="5"/>
      <c r="U87" s="5"/>
      <c r="V87" s="5"/>
    </row>
    <row r="88" spans="1:22" x14ac:dyDescent="0.2">
      <c r="A88" s="2"/>
      <c r="B88" s="4"/>
      <c r="C88" s="4"/>
      <c r="D88" s="4"/>
      <c r="E88" s="4"/>
      <c r="F88" s="4">
        <f t="shared" si="6"/>
        <v>0</v>
      </c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5"/>
      <c r="U88" s="5"/>
      <c r="V88" s="5"/>
    </row>
    <row r="89" spans="1:22" x14ac:dyDescent="0.2">
      <c r="A89" s="2"/>
      <c r="B89" s="4"/>
      <c r="C89" s="4"/>
      <c r="D89" s="4"/>
      <c r="E89" s="4"/>
      <c r="F89" s="4">
        <f t="shared" si="6"/>
        <v>0</v>
      </c>
      <c r="G89" s="4"/>
      <c r="H89" s="4"/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  <c r="T89" s="5"/>
      <c r="U89" s="5"/>
      <c r="V89" s="5"/>
    </row>
    <row r="90" spans="1:22" x14ac:dyDescent="0.2">
      <c r="A90" s="2"/>
      <c r="B90" s="4"/>
      <c r="C90" s="4"/>
      <c r="D90" s="4"/>
      <c r="E90" s="4"/>
      <c r="F90" s="4">
        <f t="shared" si="6"/>
        <v>0</v>
      </c>
      <c r="G90" s="4"/>
      <c r="H90" s="4"/>
      <c r="I90" s="4"/>
      <c r="J90" s="4"/>
      <c r="K90" s="4"/>
      <c r="L90" s="4"/>
      <c r="M90" s="4"/>
      <c r="N90" s="4"/>
      <c r="O90" s="4"/>
      <c r="P90" s="4"/>
      <c r="Q90" s="4"/>
      <c r="R90" s="4"/>
      <c r="S90" s="4"/>
      <c r="T90" s="5"/>
      <c r="U90" s="5"/>
      <c r="V90" s="5"/>
    </row>
    <row r="91" spans="1:22" x14ac:dyDescent="0.2">
      <c r="A91" s="2"/>
      <c r="B91" s="4"/>
      <c r="C91" s="4"/>
      <c r="D91" s="4"/>
      <c r="E91" s="4"/>
      <c r="F91" s="4">
        <f t="shared" si="6"/>
        <v>0</v>
      </c>
      <c r="G91" s="4"/>
      <c r="H91" s="4"/>
      <c r="I91" s="4"/>
      <c r="J91" s="4"/>
      <c r="K91" s="4"/>
      <c r="L91" s="4"/>
      <c r="M91" s="4"/>
      <c r="N91" s="4"/>
      <c r="O91" s="4"/>
      <c r="P91" s="4"/>
      <c r="Q91" s="4"/>
      <c r="R91" s="4"/>
      <c r="S91" s="4"/>
      <c r="T91" s="5"/>
      <c r="U91" s="5"/>
      <c r="V91" s="5"/>
    </row>
    <row r="92" spans="1:22" x14ac:dyDescent="0.2">
      <c r="A92" s="6"/>
      <c r="B92" s="4"/>
      <c r="C92" s="4"/>
      <c r="D92" s="4"/>
      <c r="E92" s="4"/>
      <c r="F92" s="4">
        <f t="shared" si="6"/>
        <v>0</v>
      </c>
      <c r="G92" s="4"/>
      <c r="H92" s="4"/>
      <c r="I92" s="4"/>
      <c r="J92" s="4"/>
      <c r="K92" s="4"/>
      <c r="L92" s="4"/>
      <c r="M92" s="4"/>
      <c r="N92" s="4"/>
      <c r="O92" s="4"/>
      <c r="P92" s="4"/>
      <c r="Q92" s="4"/>
      <c r="R92" s="4"/>
      <c r="S92" s="4"/>
      <c r="T92" s="5"/>
      <c r="U92" s="5"/>
      <c r="V92" s="5"/>
    </row>
    <row r="93" spans="1:22" x14ac:dyDescent="0.2">
      <c r="A93" s="6"/>
      <c r="B93" s="4"/>
      <c r="C93" s="4"/>
      <c r="D93" s="4"/>
      <c r="E93" s="4"/>
      <c r="F93" s="4">
        <f t="shared" si="6"/>
        <v>0</v>
      </c>
      <c r="G93" s="4"/>
      <c r="H93" s="4"/>
      <c r="I93" s="4"/>
      <c r="J93" s="4"/>
      <c r="K93" s="4"/>
      <c r="L93" s="4"/>
      <c r="M93" s="4"/>
      <c r="N93" s="4"/>
      <c r="O93" s="4"/>
      <c r="P93" s="4"/>
      <c r="Q93" s="4"/>
      <c r="R93" s="4"/>
      <c r="S93" s="4"/>
      <c r="T93" s="5"/>
      <c r="U93" s="5"/>
      <c r="V93" s="5"/>
    </row>
    <row r="94" spans="1:22" x14ac:dyDescent="0.2">
      <c r="A94" s="6"/>
      <c r="B94" s="4"/>
      <c r="C94" s="4"/>
      <c r="D94" s="4"/>
      <c r="E94" s="4"/>
      <c r="F94" s="4">
        <f t="shared" si="6"/>
        <v>0</v>
      </c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5"/>
      <c r="U94" s="5"/>
      <c r="V94" s="5"/>
    </row>
    <row r="95" spans="1:22" x14ac:dyDescent="0.2">
      <c r="A95" s="6"/>
      <c r="B95" s="4"/>
      <c r="C95" s="4"/>
      <c r="D95" s="4"/>
      <c r="E95" s="4"/>
      <c r="F95" s="4">
        <f t="shared" si="6"/>
        <v>0</v>
      </c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5"/>
      <c r="U95" s="5"/>
      <c r="V95" s="5"/>
    </row>
    <row r="96" spans="1:22" x14ac:dyDescent="0.2">
      <c r="A96" s="6"/>
      <c r="B96" s="4"/>
      <c r="C96" s="4"/>
      <c r="D96" s="4"/>
      <c r="E96" s="4"/>
      <c r="F96" s="4">
        <f t="shared" si="6"/>
        <v>0</v>
      </c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5"/>
      <c r="U96" s="5"/>
      <c r="V96" s="5"/>
    </row>
    <row r="97" spans="1:22" x14ac:dyDescent="0.2">
      <c r="A97" s="6"/>
      <c r="B97" s="4"/>
      <c r="C97" s="4"/>
      <c r="D97" s="4"/>
      <c r="E97" s="4"/>
      <c r="F97" s="4">
        <f t="shared" si="6"/>
        <v>0</v>
      </c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5"/>
      <c r="U97" s="5"/>
      <c r="V97" s="5"/>
    </row>
    <row r="98" spans="1:22" x14ac:dyDescent="0.2">
      <c r="A98" s="6"/>
      <c r="B98" s="4"/>
      <c r="C98" s="4"/>
      <c r="D98" s="4"/>
      <c r="E98" s="4"/>
      <c r="F98" s="4">
        <f t="shared" si="6"/>
        <v>0</v>
      </c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5"/>
      <c r="U98" s="5"/>
      <c r="V98" s="5"/>
    </row>
    <row r="99" spans="1:22" x14ac:dyDescent="0.2">
      <c r="A99" s="6"/>
      <c r="B99" s="4"/>
      <c r="C99" s="4"/>
      <c r="D99" s="4"/>
      <c r="E99" s="4"/>
      <c r="F99" s="4">
        <f t="shared" si="6"/>
        <v>0</v>
      </c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5"/>
      <c r="U99" s="5"/>
      <c r="V99" s="5"/>
    </row>
    <row r="100" spans="1:22" x14ac:dyDescent="0.2">
      <c r="A100" s="6"/>
      <c r="B100" s="4"/>
      <c r="C100" s="4"/>
      <c r="D100" s="4"/>
      <c r="E100" s="4"/>
      <c r="F100" s="4">
        <f t="shared" si="6"/>
        <v>0</v>
      </c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5"/>
      <c r="U100" s="5"/>
      <c r="V100" s="5"/>
    </row>
    <row r="101" spans="1:22" x14ac:dyDescent="0.2">
      <c r="A101" s="6"/>
      <c r="B101" s="4"/>
      <c r="C101" s="4"/>
      <c r="D101" s="4"/>
      <c r="E101" s="4"/>
      <c r="F101" s="4">
        <f t="shared" si="6"/>
        <v>0</v>
      </c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5"/>
      <c r="U101" s="5"/>
      <c r="V101" s="5"/>
    </row>
    <row r="102" spans="1:22" x14ac:dyDescent="0.2">
      <c r="A102" s="2"/>
      <c r="B102" s="4"/>
      <c r="C102" s="4"/>
      <c r="D102" s="4"/>
      <c r="E102" s="4"/>
      <c r="F102" s="4">
        <f t="shared" si="6"/>
        <v>0</v>
      </c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5"/>
      <c r="U102" s="5"/>
      <c r="V102" s="5"/>
    </row>
    <row r="103" spans="1:22" x14ac:dyDescent="0.2">
      <c r="A103" s="2"/>
      <c r="B103" s="4"/>
      <c r="C103" s="4"/>
      <c r="D103" s="4"/>
      <c r="E103" s="4"/>
      <c r="F103" s="4">
        <f t="shared" si="6"/>
        <v>0</v>
      </c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5"/>
      <c r="U103" s="5"/>
      <c r="V103" s="5"/>
    </row>
    <row r="104" spans="1:22" x14ac:dyDescent="0.2">
      <c r="A104" s="6"/>
      <c r="B104" s="4"/>
      <c r="C104" s="4"/>
      <c r="D104" s="4"/>
      <c r="E104" s="4"/>
      <c r="F104" s="4">
        <f t="shared" si="6"/>
        <v>0</v>
      </c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5"/>
      <c r="U104" s="5"/>
      <c r="V104" s="5"/>
    </row>
    <row r="105" spans="1:22" x14ac:dyDescent="0.2">
      <c r="A105" s="6"/>
      <c r="B105" s="4"/>
      <c r="C105" s="4"/>
      <c r="D105" s="4"/>
      <c r="E105" s="4"/>
      <c r="F105" s="4">
        <f t="shared" si="6"/>
        <v>0</v>
      </c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5"/>
      <c r="U105" s="5"/>
      <c r="V105" s="5"/>
    </row>
    <row r="106" spans="1:22" x14ac:dyDescent="0.2">
      <c r="A106" s="6"/>
      <c r="B106" s="4"/>
      <c r="C106" s="4"/>
      <c r="D106" s="4"/>
      <c r="E106" s="4"/>
      <c r="F106" s="4">
        <f t="shared" si="6"/>
        <v>0</v>
      </c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5"/>
      <c r="U106" s="5"/>
      <c r="V106" s="5"/>
    </row>
    <row r="107" spans="1:22" x14ac:dyDescent="0.2">
      <c r="A107" s="6"/>
      <c r="B107" s="4"/>
      <c r="C107" s="4"/>
      <c r="D107" s="4"/>
      <c r="E107" s="4"/>
      <c r="F107" s="4">
        <f t="shared" si="6"/>
        <v>0</v>
      </c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5"/>
      <c r="U107" s="5"/>
      <c r="V107" s="5"/>
    </row>
    <row r="108" spans="1:22" x14ac:dyDescent="0.2">
      <c r="A108" s="6"/>
      <c r="B108" s="4"/>
      <c r="C108" s="4"/>
      <c r="D108" s="4"/>
      <c r="E108" s="4"/>
      <c r="F108" s="4">
        <f t="shared" si="6"/>
        <v>0</v>
      </c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5"/>
      <c r="U108" s="5"/>
      <c r="V108" s="5"/>
    </row>
    <row r="109" spans="1:22" x14ac:dyDescent="0.2">
      <c r="A109" s="6"/>
      <c r="B109" s="4"/>
      <c r="C109" s="4"/>
      <c r="D109" s="4"/>
      <c r="E109" s="4"/>
      <c r="F109" s="4">
        <f t="shared" si="6"/>
        <v>0</v>
      </c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5"/>
      <c r="U109" s="5"/>
      <c r="V109" s="5"/>
    </row>
    <row r="110" spans="1:22" x14ac:dyDescent="0.2">
      <c r="A110" s="6"/>
      <c r="B110" s="4"/>
      <c r="C110" s="4"/>
      <c r="D110" s="4"/>
      <c r="E110" s="4"/>
      <c r="F110" s="4">
        <f t="shared" si="6"/>
        <v>0</v>
      </c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5"/>
      <c r="U110" s="5"/>
      <c r="V110" s="5"/>
    </row>
    <row r="111" spans="1:22" x14ac:dyDescent="0.2">
      <c r="A111" s="6"/>
      <c r="B111" s="4"/>
      <c r="C111" s="4"/>
      <c r="D111" s="4"/>
      <c r="E111" s="4"/>
      <c r="F111" s="4">
        <f t="shared" si="6"/>
        <v>0</v>
      </c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5"/>
      <c r="U111" s="5"/>
      <c r="V111" s="5"/>
    </row>
    <row r="112" spans="1:22" x14ac:dyDescent="0.2">
      <c r="A112" s="6"/>
      <c r="B112" s="4"/>
      <c r="C112" s="4"/>
      <c r="D112" s="4"/>
      <c r="E112" s="4"/>
      <c r="F112" s="4">
        <f t="shared" si="6"/>
        <v>0</v>
      </c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5"/>
      <c r="U112" s="5"/>
      <c r="V112" s="5"/>
    </row>
    <row r="113" spans="1:22" x14ac:dyDescent="0.2">
      <c r="A113" s="6"/>
      <c r="B113" s="4"/>
      <c r="C113" s="4"/>
      <c r="D113" s="4"/>
      <c r="E113" s="4"/>
      <c r="F113" s="4">
        <f t="shared" si="6"/>
        <v>0</v>
      </c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5"/>
      <c r="U113" s="5"/>
      <c r="V113" s="5"/>
    </row>
    <row r="114" spans="1:22" x14ac:dyDescent="0.2">
      <c r="A114" s="6"/>
      <c r="B114" s="4"/>
      <c r="C114" s="4"/>
      <c r="D114" s="4"/>
      <c r="E114" s="4"/>
      <c r="F114" s="4">
        <f t="shared" si="6"/>
        <v>0</v>
      </c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5"/>
      <c r="U114" s="5"/>
      <c r="V114" s="5"/>
    </row>
    <row r="115" spans="1:22" x14ac:dyDescent="0.2">
      <c r="A115" s="6"/>
      <c r="B115" s="4"/>
      <c r="C115" s="4"/>
      <c r="D115" s="4"/>
      <c r="E115" s="4"/>
      <c r="F115" s="4">
        <f t="shared" si="6"/>
        <v>0</v>
      </c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5"/>
      <c r="U115" s="5"/>
      <c r="V115" s="5"/>
    </row>
    <row r="116" spans="1:22" x14ac:dyDescent="0.2">
      <c r="A116" s="6"/>
      <c r="B116" s="4"/>
      <c r="C116" s="4"/>
      <c r="D116" s="4"/>
      <c r="E116" s="4"/>
      <c r="F116" s="4">
        <f t="shared" si="6"/>
        <v>0</v>
      </c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5"/>
      <c r="U116" s="5"/>
      <c r="V116" s="5"/>
    </row>
    <row r="117" spans="1:22" x14ac:dyDescent="0.2">
      <c r="A117" s="2"/>
      <c r="B117" s="4"/>
      <c r="C117" s="4"/>
      <c r="D117" s="4"/>
      <c r="E117" s="4"/>
      <c r="F117" s="4">
        <f t="shared" si="6"/>
        <v>0</v>
      </c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5"/>
      <c r="U117" s="5"/>
      <c r="V117" s="5"/>
    </row>
    <row r="118" spans="1:22" x14ac:dyDescent="0.2">
      <c r="A118" s="2"/>
      <c r="B118" s="4"/>
      <c r="C118" s="4"/>
      <c r="D118" s="4"/>
      <c r="E118" s="4"/>
      <c r="F118" s="4">
        <f t="shared" si="6"/>
        <v>0</v>
      </c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5"/>
      <c r="U118" s="5"/>
      <c r="V118" s="5"/>
    </row>
    <row r="119" spans="1:22" x14ac:dyDescent="0.2">
      <c r="A119" s="2"/>
      <c r="B119" s="4"/>
      <c r="C119" s="4"/>
      <c r="D119" s="4"/>
      <c r="E119" s="4"/>
      <c r="F119" s="4">
        <f t="shared" si="6"/>
        <v>0</v>
      </c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5"/>
      <c r="U119" s="5"/>
      <c r="V119" s="5"/>
    </row>
    <row r="120" spans="1:22" x14ac:dyDescent="0.2">
      <c r="A120" s="2"/>
      <c r="B120" s="4"/>
      <c r="C120" s="4"/>
      <c r="D120" s="4"/>
      <c r="E120" s="4"/>
      <c r="F120" s="4">
        <f t="shared" si="6"/>
        <v>0</v>
      </c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5"/>
      <c r="U120" s="5"/>
      <c r="V120" s="5"/>
    </row>
    <row r="121" spans="1:22" x14ac:dyDescent="0.2">
      <c r="A121" s="2"/>
      <c r="B121" s="4"/>
      <c r="C121" s="4"/>
      <c r="D121" s="4"/>
      <c r="E121" s="4"/>
      <c r="F121" s="4">
        <f t="shared" si="6"/>
        <v>0</v>
      </c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5"/>
      <c r="U121" s="5"/>
      <c r="V121" s="5"/>
    </row>
    <row r="122" spans="1:22" x14ac:dyDescent="0.2">
      <c r="A122" s="2"/>
      <c r="B122" s="4"/>
      <c r="C122" s="4"/>
      <c r="D122" s="4"/>
      <c r="E122" s="4"/>
      <c r="F122" s="4">
        <f t="shared" si="6"/>
        <v>0</v>
      </c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5"/>
      <c r="U122" s="5"/>
      <c r="V122" s="5"/>
    </row>
    <row r="123" spans="1:22" x14ac:dyDescent="0.2">
      <c r="A123" s="2"/>
      <c r="B123" s="4"/>
      <c r="C123" s="4"/>
      <c r="D123" s="4"/>
      <c r="E123" s="4"/>
      <c r="F123" s="4">
        <f t="shared" si="6"/>
        <v>0</v>
      </c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5"/>
      <c r="U123" s="5"/>
      <c r="V123" s="5"/>
    </row>
    <row r="124" spans="1:22" x14ac:dyDescent="0.2">
      <c r="A124" s="2"/>
      <c r="B124" s="4"/>
      <c r="C124" s="4"/>
      <c r="D124" s="4"/>
      <c r="E124" s="4"/>
      <c r="F124" s="4">
        <f t="shared" ref="F124:F137" si="7">E124+F125</f>
        <v>0</v>
      </c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5"/>
      <c r="U124" s="5"/>
      <c r="V124" s="5"/>
    </row>
    <row r="125" spans="1:22" x14ac:dyDescent="0.2">
      <c r="A125" s="2"/>
      <c r="B125" s="4"/>
      <c r="C125" s="4"/>
      <c r="D125" s="4"/>
      <c r="E125" s="4"/>
      <c r="F125" s="4">
        <f t="shared" si="7"/>
        <v>0</v>
      </c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5"/>
      <c r="U125" s="5"/>
      <c r="V125" s="5"/>
    </row>
    <row r="126" spans="1:22" x14ac:dyDescent="0.2">
      <c r="A126" s="2"/>
      <c r="B126" s="4"/>
      <c r="C126" s="4"/>
      <c r="D126" s="4"/>
      <c r="E126" s="4"/>
      <c r="F126" s="4">
        <f t="shared" si="7"/>
        <v>0</v>
      </c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5"/>
      <c r="U126" s="5"/>
      <c r="V126" s="5"/>
    </row>
    <row r="127" spans="1:22" x14ac:dyDescent="0.2">
      <c r="A127" s="2"/>
      <c r="B127" s="4"/>
      <c r="C127" s="4"/>
      <c r="D127" s="4"/>
      <c r="E127" s="4"/>
      <c r="F127" s="4">
        <f t="shared" si="7"/>
        <v>0</v>
      </c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5"/>
      <c r="U127" s="5"/>
      <c r="V127" s="5"/>
    </row>
    <row r="128" spans="1:22" x14ac:dyDescent="0.2">
      <c r="A128" s="2"/>
      <c r="B128" s="4"/>
      <c r="C128" s="4"/>
      <c r="D128" s="4"/>
      <c r="E128" s="4"/>
      <c r="F128" s="4">
        <f t="shared" si="7"/>
        <v>0</v>
      </c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5"/>
      <c r="U128" s="5"/>
      <c r="V128" s="5"/>
    </row>
    <row r="129" spans="1:22" x14ac:dyDescent="0.2">
      <c r="A129" s="2"/>
      <c r="B129" s="4"/>
      <c r="C129" s="4"/>
      <c r="D129" s="4"/>
      <c r="E129" s="4"/>
      <c r="F129" s="4">
        <f t="shared" si="7"/>
        <v>0</v>
      </c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5"/>
      <c r="U129" s="5"/>
      <c r="V129" s="5"/>
    </row>
    <row r="130" spans="1:22" x14ac:dyDescent="0.2">
      <c r="A130" s="2"/>
      <c r="B130" s="4"/>
      <c r="C130" s="4"/>
      <c r="D130" s="4"/>
      <c r="E130" s="4"/>
      <c r="F130" s="4">
        <f t="shared" si="7"/>
        <v>0</v>
      </c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5"/>
      <c r="U130" s="5"/>
      <c r="V130" s="5"/>
    </row>
    <row r="131" spans="1:22" x14ac:dyDescent="0.2">
      <c r="A131" s="2"/>
      <c r="B131" s="4"/>
      <c r="C131" s="4"/>
      <c r="D131" s="4"/>
      <c r="E131" s="4"/>
      <c r="F131" s="4">
        <f t="shared" si="7"/>
        <v>0</v>
      </c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5"/>
      <c r="U131" s="5"/>
      <c r="V131" s="5"/>
    </row>
    <row r="132" spans="1:22" x14ac:dyDescent="0.2">
      <c r="A132" s="2"/>
      <c r="B132" s="4"/>
      <c r="C132" s="4"/>
      <c r="D132" s="4"/>
      <c r="E132" s="4"/>
      <c r="F132" s="4">
        <f t="shared" si="7"/>
        <v>0</v>
      </c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5"/>
      <c r="U132" s="5"/>
      <c r="V132" s="5"/>
    </row>
    <row r="133" spans="1:22" x14ac:dyDescent="0.2">
      <c r="A133" s="2"/>
      <c r="B133" s="4"/>
      <c r="C133" s="4"/>
      <c r="D133" s="4"/>
      <c r="E133" s="4"/>
      <c r="F133" s="4">
        <f t="shared" si="7"/>
        <v>0</v>
      </c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5"/>
    </row>
    <row r="134" spans="1:22" x14ac:dyDescent="0.2">
      <c r="A134" s="2"/>
      <c r="B134" s="4"/>
      <c r="C134" s="4"/>
      <c r="D134" s="4"/>
      <c r="E134" s="4"/>
      <c r="F134" s="4">
        <f t="shared" si="7"/>
        <v>0</v>
      </c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8"/>
    </row>
    <row r="135" spans="1:22" x14ac:dyDescent="0.2">
      <c r="A135" s="2"/>
      <c r="B135" s="4"/>
      <c r="C135" s="4"/>
      <c r="D135" s="4"/>
      <c r="E135" s="4"/>
      <c r="F135" s="4">
        <f t="shared" si="7"/>
        <v>0</v>
      </c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8"/>
    </row>
    <row r="136" spans="1:22" x14ac:dyDescent="0.2">
      <c r="A136" s="2"/>
      <c r="B136" s="4"/>
      <c r="C136" s="4"/>
      <c r="D136" s="4"/>
      <c r="E136" s="4"/>
      <c r="F136" s="4">
        <f t="shared" si="7"/>
        <v>0</v>
      </c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8"/>
    </row>
    <row r="137" spans="1:22" x14ac:dyDescent="0.2">
      <c r="A137" s="6"/>
      <c r="B137" s="4"/>
      <c r="C137" s="4"/>
      <c r="D137" s="4"/>
      <c r="E137" s="4"/>
      <c r="F137" s="4">
        <f t="shared" si="7"/>
        <v>0</v>
      </c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5"/>
      <c r="U137" s="5"/>
      <c r="V137" s="8"/>
    </row>
    <row r="138" spans="1:22" x14ac:dyDescent="0.2">
      <c r="A138" s="6"/>
      <c r="B138" s="4"/>
      <c r="C138" s="4"/>
      <c r="D138" s="4"/>
      <c r="E138" s="4"/>
      <c r="F138" s="4">
        <f>E138+F139</f>
        <v>0</v>
      </c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5"/>
      <c r="U138" s="5"/>
      <c r="V138" s="8"/>
    </row>
    <row r="139" spans="1:22" x14ac:dyDescent="0.2">
      <c r="A139" s="6"/>
      <c r="B139" s="4"/>
      <c r="C139" s="4"/>
      <c r="D139" s="4"/>
      <c r="E139" s="4"/>
      <c r="F139" s="4">
        <f>E139</f>
        <v>0</v>
      </c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5"/>
      <c r="U139" s="5"/>
      <c r="V139" s="8"/>
    </row>
    <row r="140" spans="1:22" x14ac:dyDescent="0.2">
      <c r="A140" s="6"/>
      <c r="B140" s="4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5"/>
      <c r="U140" s="5"/>
      <c r="V140" s="8"/>
    </row>
    <row r="141" spans="1:22" x14ac:dyDescent="0.2">
      <c r="A141" s="6"/>
      <c r="B141" s="4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5"/>
      <c r="U141" s="5"/>
      <c r="V141" s="8"/>
    </row>
    <row r="142" spans="1:22" x14ac:dyDescent="0.2">
      <c r="A142" s="2"/>
      <c r="B142" s="4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5"/>
      <c r="U142" s="5"/>
      <c r="V142" s="8"/>
    </row>
    <row r="143" spans="1:22" x14ac:dyDescent="0.2">
      <c r="A143" s="2"/>
      <c r="B143" s="4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5"/>
      <c r="U143" s="5"/>
      <c r="V143" s="8"/>
    </row>
    <row r="144" spans="1:22" x14ac:dyDescent="0.2">
      <c r="A144" s="2"/>
      <c r="B144" s="4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5"/>
      <c r="U144" s="5"/>
      <c r="V144" s="8"/>
    </row>
    <row r="145" spans="1:22" x14ac:dyDescent="0.2">
      <c r="A145" s="2"/>
      <c r="B145" s="4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5"/>
      <c r="U145" s="5"/>
      <c r="V145" s="8"/>
    </row>
    <row r="146" spans="1:22" x14ac:dyDescent="0.2">
      <c r="A146" s="2"/>
      <c r="B146" s="4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5"/>
      <c r="U146" s="5"/>
      <c r="V146" s="8"/>
    </row>
    <row r="172" spans="1:3" x14ac:dyDescent="0.2">
      <c r="A172" t="e" cm="1">
        <f t="array" aca="1" ref="A172" ca="1">INDIRECT("'" &amp; E1 &amp; "'!$A$2:$A$66")</f>
        <v>#REF!</v>
      </c>
      <c r="B172" t="e" cm="1">
        <f t="array" aca="1" ref="B172" ca="1">INDIRECT("'" &amp; E1 &amp; "'!$B$2:$B$66")</f>
        <v>#REF!</v>
      </c>
      <c r="C172" t="e" cm="1">
        <f t="array" aca="1" ref="C172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35FD56-3F97-1345-8CB4-D7FE26903CAD}">
  <sheetPr codeName="Sheet77"/>
  <dimension ref="A1:V172"/>
  <sheetViews>
    <sheetView workbookViewId="0">
      <pane ySplit="2" topLeftCell="A3" activePane="bottomLeft" state="frozen"/>
      <selection activeCell="N24" sqref="N24"/>
      <selection pane="bottomLeft" activeCell="N24" sqref="N24"/>
    </sheetView>
  </sheetViews>
  <sheetFormatPr baseColWidth="10" defaultRowHeight="16" x14ac:dyDescent="0.2"/>
  <cols>
    <col min="1" max="1" width="21.1640625" customWidth="1"/>
    <col min="2" max="2" width="14" customWidth="1"/>
    <col min="3" max="3" width="13.33203125" customWidth="1"/>
    <col min="4" max="5" width="15.6640625" customWidth="1"/>
    <col min="6" max="6" width="21.5" customWidth="1"/>
    <col min="10" max="10" width="18.33203125" customWidth="1"/>
    <col min="11" max="11" width="16.6640625" customWidth="1"/>
    <col min="18" max="18" width="13" customWidth="1"/>
    <col min="19" max="19" width="13.83203125" customWidth="1"/>
  </cols>
  <sheetData>
    <row r="1" spans="1:22" x14ac:dyDescent="0.2">
      <c r="B1" s="72" t="s">
        <v>5</v>
      </c>
      <c r="C1" s="72"/>
      <c r="D1" s="72"/>
      <c r="E1" s="72"/>
      <c r="F1" s="72"/>
      <c r="G1" s="73" t="s">
        <v>6</v>
      </c>
      <c r="H1" s="73"/>
      <c r="I1" s="73"/>
      <c r="J1" s="73"/>
      <c r="K1" s="73"/>
      <c r="L1" s="74" t="s">
        <v>15</v>
      </c>
      <c r="M1" s="74"/>
      <c r="N1" s="74"/>
      <c r="O1" s="74"/>
      <c r="P1" s="74"/>
      <c r="Q1" s="74"/>
      <c r="R1" s="74"/>
      <c r="S1" s="74"/>
      <c r="T1" s="74"/>
      <c r="U1" s="74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235</v>
      </c>
      <c r="O2" s="1" t="s">
        <v>236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257</v>
      </c>
      <c r="U2" s="1" t="s">
        <v>258</v>
      </c>
      <c r="V2" s="1" t="s">
        <v>237</v>
      </c>
    </row>
    <row r="3" spans="1:22" x14ac:dyDescent="0.2">
      <c r="A3" s="16" t="s">
        <v>294</v>
      </c>
      <c r="B3" s="4">
        <v>5800</v>
      </c>
      <c r="C3" s="4">
        <v>738400</v>
      </c>
      <c r="D3" s="4">
        <v>-732600</v>
      </c>
      <c r="E3" s="4">
        <v>-18844420000</v>
      </c>
      <c r="F3" s="4">
        <f t="shared" ref="F3:F63" si="0">E3+F4</f>
        <v>-235296643831</v>
      </c>
      <c r="K3">
        <f t="shared" ref="K3:K25" si="1">K4+J3</f>
        <v>-100740000</v>
      </c>
      <c r="L3" s="4">
        <v>413</v>
      </c>
      <c r="M3" s="4">
        <v>1245</v>
      </c>
      <c r="N3" s="4">
        <v>25</v>
      </c>
      <c r="O3" s="4">
        <v>55</v>
      </c>
      <c r="P3" s="4">
        <v>387200</v>
      </c>
      <c r="Q3" s="4">
        <v>1295300</v>
      </c>
      <c r="R3" s="5">
        <v>9.7999999999999997E-3</v>
      </c>
      <c r="S3" s="4">
        <v>1682500</v>
      </c>
      <c r="T3" s="4">
        <f t="shared" ref="T3:T70" si="2">AVERAGE(S4,S13)</f>
        <v>1916912.5</v>
      </c>
      <c r="U3" s="4">
        <f t="shared" ref="U3:U72" si="3">MIN(S4:S8)</f>
        <v>1969164</v>
      </c>
      <c r="V3" s="5">
        <v>2.3E-2</v>
      </c>
    </row>
    <row r="4" spans="1:22" x14ac:dyDescent="0.2">
      <c r="A4" s="16" t="s">
        <v>293</v>
      </c>
      <c r="B4" s="4">
        <v>56200</v>
      </c>
      <c r="C4" s="4">
        <v>777500</v>
      </c>
      <c r="D4" s="4">
        <v>-721300</v>
      </c>
      <c r="E4" s="4">
        <v>-18578470000</v>
      </c>
      <c r="F4" s="4">
        <f t="shared" si="0"/>
        <v>-216452223831</v>
      </c>
      <c r="G4" s="4">
        <v>0</v>
      </c>
      <c r="H4" s="4">
        <v>0</v>
      </c>
      <c r="I4" s="4">
        <v>0</v>
      </c>
      <c r="J4" s="4">
        <v>-7680000</v>
      </c>
      <c r="K4">
        <f t="shared" si="1"/>
        <v>-100740000</v>
      </c>
      <c r="L4" s="4">
        <v>625</v>
      </c>
      <c r="M4" s="4">
        <v>1463</v>
      </c>
      <c r="N4" s="4">
        <v>53</v>
      </c>
      <c r="O4" s="4">
        <v>67</v>
      </c>
      <c r="P4" s="4">
        <v>844100</v>
      </c>
      <c r="Q4" s="4">
        <v>1471700</v>
      </c>
      <c r="R4" s="5">
        <v>9.7999999999999997E-3</v>
      </c>
      <c r="S4" s="4">
        <v>2401300</v>
      </c>
      <c r="T4" s="4">
        <f t="shared" si="2"/>
        <v>2053576.5</v>
      </c>
      <c r="U4" s="4">
        <f t="shared" si="3"/>
        <v>1969164</v>
      </c>
      <c r="V4" s="5">
        <v>3.2300000000000002E-2</v>
      </c>
    </row>
    <row r="5" spans="1:22" x14ac:dyDescent="0.2">
      <c r="A5" s="16" t="s">
        <v>292</v>
      </c>
      <c r="B5" s="4">
        <v>0</v>
      </c>
      <c r="C5" s="4">
        <v>793300</v>
      </c>
      <c r="D5" s="4">
        <v>-793300</v>
      </c>
      <c r="E5" s="4">
        <v>-20495530000</v>
      </c>
      <c r="F5" s="4">
        <f t="shared" si="0"/>
        <v>-197873753831</v>
      </c>
      <c r="G5" s="4">
        <v>0</v>
      </c>
      <c r="H5" s="4">
        <v>0</v>
      </c>
      <c r="I5" s="4">
        <v>0</v>
      </c>
      <c r="J5" s="4">
        <v>-85425000</v>
      </c>
      <c r="K5">
        <f t="shared" si="1"/>
        <v>-93060000</v>
      </c>
      <c r="L5" s="4">
        <v>577</v>
      </c>
      <c r="M5" s="4">
        <v>1640</v>
      </c>
      <c r="N5" s="4">
        <v>21</v>
      </c>
      <c r="O5" s="4">
        <v>41</v>
      </c>
      <c r="P5" s="4">
        <v>519200</v>
      </c>
      <c r="Q5" s="4">
        <v>1315700</v>
      </c>
      <c r="R5" s="5">
        <v>-1.9099999999999999E-2</v>
      </c>
      <c r="S5" s="4">
        <v>1969164</v>
      </c>
      <c r="T5" s="4">
        <f t="shared" si="2"/>
        <v>3141514.5</v>
      </c>
      <c r="U5" s="4">
        <f t="shared" si="3"/>
        <v>2370362</v>
      </c>
      <c r="V5" s="5">
        <v>2.29E-2</v>
      </c>
    </row>
    <row r="6" spans="1:22" x14ac:dyDescent="0.2">
      <c r="A6" s="16" t="s">
        <v>291</v>
      </c>
      <c r="B6" s="4">
        <v>2800</v>
      </c>
      <c r="C6" s="4">
        <v>929700</v>
      </c>
      <c r="D6" s="4">
        <v>-926900</v>
      </c>
      <c r="E6" s="4">
        <v>-23280030000</v>
      </c>
      <c r="F6" s="4">
        <f t="shared" si="0"/>
        <v>-177378223831</v>
      </c>
      <c r="K6">
        <f t="shared" si="1"/>
        <v>-7635000</v>
      </c>
      <c r="L6" s="4">
        <v>1277</v>
      </c>
      <c r="M6" s="4">
        <v>966</v>
      </c>
      <c r="N6" s="4">
        <v>103</v>
      </c>
      <c r="O6" s="4">
        <v>77</v>
      </c>
      <c r="P6" s="4">
        <v>2002600</v>
      </c>
      <c r="Q6" s="4">
        <v>1172600</v>
      </c>
      <c r="R6" s="5">
        <v>6.5199999999999994E-2</v>
      </c>
      <c r="S6" s="4">
        <v>3207015</v>
      </c>
      <c r="T6" s="4">
        <f t="shared" si="2"/>
        <v>2422350.5</v>
      </c>
      <c r="U6" s="4">
        <f t="shared" si="3"/>
        <v>1802300</v>
      </c>
      <c r="V6" s="5">
        <v>6.1200000000000004E-2</v>
      </c>
    </row>
    <row r="7" spans="1:22" x14ac:dyDescent="0.2">
      <c r="A7" s="16" t="s">
        <v>288</v>
      </c>
      <c r="B7" s="4">
        <v>400</v>
      </c>
      <c r="C7" s="4">
        <v>1401300</v>
      </c>
      <c r="D7" s="4">
        <v>-1400900</v>
      </c>
      <c r="E7" s="4">
        <v>-34858400000</v>
      </c>
      <c r="F7" s="4">
        <f t="shared" si="0"/>
        <v>-154098193831</v>
      </c>
      <c r="K7">
        <f t="shared" si="1"/>
        <v>-7635000</v>
      </c>
      <c r="L7" s="4">
        <v>669</v>
      </c>
      <c r="M7" s="4">
        <v>1439</v>
      </c>
      <c r="N7" s="4">
        <v>21</v>
      </c>
      <c r="O7" s="4">
        <v>88</v>
      </c>
      <c r="P7" s="4">
        <v>541200</v>
      </c>
      <c r="Q7" s="4">
        <v>1827300</v>
      </c>
      <c r="R7" s="5">
        <v>-1.7899999999999999E-2</v>
      </c>
      <c r="S7" s="4">
        <v>2370362</v>
      </c>
      <c r="T7" s="4">
        <f t="shared" si="2"/>
        <v>2312707</v>
      </c>
      <c r="U7" s="4">
        <f t="shared" si="3"/>
        <v>1649347</v>
      </c>
      <c r="V7" s="5">
        <v>3.73E-2</v>
      </c>
    </row>
    <row r="8" spans="1:22" x14ac:dyDescent="0.2">
      <c r="A8" s="16" t="s">
        <v>287</v>
      </c>
      <c r="B8" s="4">
        <v>10100</v>
      </c>
      <c r="C8" s="4">
        <v>1305700</v>
      </c>
      <c r="D8" s="4">
        <v>-1295600</v>
      </c>
      <c r="E8" s="4">
        <v>-32625720000</v>
      </c>
      <c r="F8" s="4">
        <f t="shared" si="0"/>
        <v>-119239793831</v>
      </c>
      <c r="G8" s="4">
        <v>0</v>
      </c>
      <c r="H8" s="4">
        <v>0</v>
      </c>
      <c r="I8" s="4">
        <v>0</v>
      </c>
      <c r="J8" s="4">
        <v>-7635000</v>
      </c>
      <c r="K8">
        <f t="shared" si="1"/>
        <v>-7635000</v>
      </c>
      <c r="L8" s="4">
        <v>746</v>
      </c>
      <c r="M8" s="4">
        <v>2246</v>
      </c>
      <c r="N8" s="4">
        <v>64</v>
      </c>
      <c r="O8" s="4">
        <v>122</v>
      </c>
      <c r="P8" s="4">
        <v>983800</v>
      </c>
      <c r="Q8" s="4">
        <v>2454900</v>
      </c>
      <c r="R8" s="5">
        <v>-2.3399999999999997E-2</v>
      </c>
      <c r="S8" s="4">
        <v>3446346</v>
      </c>
      <c r="T8" s="4">
        <f t="shared" si="2"/>
        <v>3016545.5</v>
      </c>
      <c r="U8" s="4">
        <f t="shared" si="3"/>
        <v>1432525</v>
      </c>
      <c r="V8" s="5">
        <v>2.3599999999999999E-2</v>
      </c>
    </row>
    <row r="9" spans="1:22" x14ac:dyDescent="0.2">
      <c r="A9" s="16" t="s">
        <v>286</v>
      </c>
      <c r="B9" s="4">
        <v>11000</v>
      </c>
      <c r="C9" s="4">
        <v>1023100</v>
      </c>
      <c r="D9" s="4">
        <v>-1012100</v>
      </c>
      <c r="E9" s="4">
        <v>-26081750000</v>
      </c>
      <c r="F9" s="4">
        <f t="shared" si="0"/>
        <v>-86614073831</v>
      </c>
      <c r="K9">
        <f t="shared" si="1"/>
        <v>0</v>
      </c>
      <c r="L9" s="4">
        <v>521</v>
      </c>
      <c r="M9" s="4">
        <v>2114</v>
      </c>
      <c r="N9" s="4">
        <v>19</v>
      </c>
      <c r="O9" s="4">
        <v>54</v>
      </c>
      <c r="P9" s="4">
        <v>443600</v>
      </c>
      <c r="Q9" s="4">
        <v>2009600</v>
      </c>
      <c r="R9" s="5">
        <v>-1.5300000000000001E-2</v>
      </c>
      <c r="S9" s="4">
        <v>2473846</v>
      </c>
      <c r="T9" s="4">
        <f t="shared" si="2"/>
        <v>4057070</v>
      </c>
      <c r="U9" s="4">
        <f t="shared" si="3"/>
        <v>1432525</v>
      </c>
      <c r="V9" s="5">
        <v>2.6699999999999998E-2</v>
      </c>
    </row>
    <row r="10" spans="1:22" x14ac:dyDescent="0.2">
      <c r="A10" s="16" t="s">
        <v>281</v>
      </c>
      <c r="B10" s="4">
        <v>16100</v>
      </c>
      <c r="C10" s="4">
        <v>1270000</v>
      </c>
      <c r="D10" s="4">
        <v>-1253900</v>
      </c>
      <c r="E10" s="4">
        <v>-33028900000</v>
      </c>
      <c r="F10" s="4">
        <f t="shared" si="0"/>
        <v>-60532323831</v>
      </c>
      <c r="K10">
        <f t="shared" si="1"/>
        <v>0</v>
      </c>
      <c r="L10" s="4">
        <v>797</v>
      </c>
      <c r="M10" s="4">
        <v>2565</v>
      </c>
      <c r="N10" s="4">
        <v>42</v>
      </c>
      <c r="O10" s="4">
        <v>176</v>
      </c>
      <c r="P10" s="4">
        <v>765400</v>
      </c>
      <c r="Q10" s="4">
        <v>2904400</v>
      </c>
      <c r="R10" s="5">
        <v>-2.6200000000000001E-2</v>
      </c>
      <c r="S10" s="4">
        <v>3852831</v>
      </c>
      <c r="T10" s="4">
        <f t="shared" si="2"/>
        <v>2324224</v>
      </c>
      <c r="U10" s="4">
        <f t="shared" si="3"/>
        <v>1432525</v>
      </c>
      <c r="V10" s="5">
        <v>3.9199999999999999E-2</v>
      </c>
    </row>
    <row r="11" spans="1:22" x14ac:dyDescent="0.2">
      <c r="A11" s="16" t="s">
        <v>273</v>
      </c>
      <c r="B11" s="4">
        <v>16000</v>
      </c>
      <c r="C11" s="4">
        <v>800000</v>
      </c>
      <c r="D11" s="4">
        <v>-784000</v>
      </c>
      <c r="E11" s="4">
        <v>-20995430000</v>
      </c>
      <c r="F11" s="4">
        <f t="shared" si="0"/>
        <v>-27503423831</v>
      </c>
      <c r="K11">
        <f t="shared" si="1"/>
        <v>0</v>
      </c>
      <c r="L11" s="4">
        <v>586</v>
      </c>
      <c r="M11" s="4">
        <v>964</v>
      </c>
      <c r="N11" s="4">
        <v>50</v>
      </c>
      <c r="O11" s="4">
        <v>65</v>
      </c>
      <c r="P11" s="4">
        <v>658200</v>
      </c>
      <c r="Q11" s="4">
        <v>1092900</v>
      </c>
      <c r="R11" s="5">
        <v>-3.7000000000000002E-3</v>
      </c>
      <c r="S11" s="4">
        <v>1802300</v>
      </c>
      <c r="T11" s="4">
        <f t="shared" si="2"/>
        <v>1613573.5</v>
      </c>
      <c r="U11" s="4">
        <f t="shared" si="3"/>
        <v>1432525</v>
      </c>
      <c r="V11" s="5">
        <v>1.8500000000000003E-2</v>
      </c>
    </row>
    <row r="12" spans="1:22" x14ac:dyDescent="0.2">
      <c r="A12" s="16" t="s">
        <v>272</v>
      </c>
      <c r="B12" s="4">
        <v>81000</v>
      </c>
      <c r="C12" s="4">
        <v>702950</v>
      </c>
      <c r="D12" s="4">
        <v>-621950</v>
      </c>
      <c r="E12" s="4">
        <v>-16712530000</v>
      </c>
      <c r="F12" s="4">
        <f t="shared" si="0"/>
        <v>-6507993831</v>
      </c>
      <c r="K12">
        <f t="shared" si="1"/>
        <v>0</v>
      </c>
      <c r="L12" s="4">
        <v>456</v>
      </c>
      <c r="M12" s="4">
        <v>1000</v>
      </c>
      <c r="N12" s="4">
        <v>31</v>
      </c>
      <c r="O12" s="4">
        <v>78</v>
      </c>
      <c r="P12" s="4">
        <v>470600</v>
      </c>
      <c r="Q12" s="4">
        <v>1132700</v>
      </c>
      <c r="R12" s="5">
        <v>-3.7000000000000002E-3</v>
      </c>
      <c r="S12" s="4">
        <v>1649347</v>
      </c>
      <c r="T12" s="4">
        <f t="shared" si="2"/>
        <v>1721482</v>
      </c>
      <c r="U12" s="4">
        <f t="shared" si="3"/>
        <v>1179068</v>
      </c>
      <c r="V12" s="5">
        <v>1.66E-2</v>
      </c>
    </row>
    <row r="13" spans="1:22" x14ac:dyDescent="0.2">
      <c r="A13" s="16" t="s">
        <v>248</v>
      </c>
      <c r="B13" s="4">
        <v>300</v>
      </c>
      <c r="C13" s="4">
        <v>458495</v>
      </c>
      <c r="D13" s="4">
        <v>-458195</v>
      </c>
      <c r="E13" s="4">
        <v>-12297580000</v>
      </c>
      <c r="F13" s="4">
        <f t="shared" si="0"/>
        <v>10204536169</v>
      </c>
      <c r="K13">
        <f t="shared" si="1"/>
        <v>0</v>
      </c>
      <c r="L13" s="4">
        <v>537</v>
      </c>
      <c r="M13" s="4">
        <v>646</v>
      </c>
      <c r="N13" s="4">
        <v>29</v>
      </c>
      <c r="O13" s="4">
        <v>55</v>
      </c>
      <c r="P13" s="4">
        <v>591600</v>
      </c>
      <c r="Q13" s="4">
        <v>793100</v>
      </c>
      <c r="R13" s="5">
        <v>9.3999999999999986E-3</v>
      </c>
      <c r="S13" s="4">
        <v>1432525</v>
      </c>
      <c r="T13" s="4">
        <f t="shared" si="2"/>
        <v>1935865.5</v>
      </c>
      <c r="U13" s="4">
        <f t="shared" si="3"/>
        <v>1179068</v>
      </c>
      <c r="V13" s="5">
        <v>1.84E-2</v>
      </c>
    </row>
    <row r="14" spans="1:22" x14ac:dyDescent="0.2">
      <c r="A14" s="16" t="s">
        <v>240</v>
      </c>
      <c r="B14" s="4">
        <v>3600</v>
      </c>
      <c r="C14" s="4">
        <v>741510</v>
      </c>
      <c r="D14" s="4">
        <v>-737910</v>
      </c>
      <c r="E14" s="4">
        <v>-19814300000</v>
      </c>
      <c r="F14" s="4">
        <f t="shared" si="0"/>
        <v>22502116169</v>
      </c>
      <c r="K14">
        <f t="shared" si="1"/>
        <v>0</v>
      </c>
      <c r="L14" s="4">
        <v>644</v>
      </c>
      <c r="M14" s="4">
        <v>1549</v>
      </c>
      <c r="N14" s="4">
        <v>31</v>
      </c>
      <c r="O14" s="4">
        <v>74</v>
      </c>
      <c r="P14" s="4">
        <v>575300</v>
      </c>
      <c r="Q14" s="4">
        <v>1400000</v>
      </c>
      <c r="R14" s="5">
        <v>5.6999999999999993E-3</v>
      </c>
      <c r="S14" s="4">
        <v>2137989</v>
      </c>
      <c r="T14" s="4">
        <f t="shared" si="2"/>
        <v>1753771</v>
      </c>
      <c r="U14" s="4">
        <f t="shared" si="3"/>
        <v>1179068</v>
      </c>
      <c r="V14" s="5">
        <v>2.0299999999999999E-2</v>
      </c>
    </row>
    <row r="15" spans="1:22" x14ac:dyDescent="0.2">
      <c r="A15" s="16" t="s">
        <v>239</v>
      </c>
      <c r="B15" s="4">
        <v>2000</v>
      </c>
      <c r="C15" s="4">
        <v>689150</v>
      </c>
      <c r="D15" s="4">
        <v>-687150</v>
      </c>
      <c r="E15" s="4">
        <v>-18282350000</v>
      </c>
      <c r="F15" s="4">
        <f t="shared" si="0"/>
        <v>42316416169</v>
      </c>
      <c r="K15">
        <f t="shared" si="1"/>
        <v>0</v>
      </c>
      <c r="L15" s="4">
        <v>905</v>
      </c>
      <c r="M15" s="4">
        <v>1638</v>
      </c>
      <c r="N15" s="4">
        <v>61</v>
      </c>
      <c r="O15" s="4">
        <v>116</v>
      </c>
      <c r="P15" s="4">
        <v>1087800</v>
      </c>
      <c r="Q15" s="4">
        <v>2094100</v>
      </c>
      <c r="R15" s="5">
        <v>-1.8500000000000003E-2</v>
      </c>
      <c r="S15" s="4">
        <v>3076014</v>
      </c>
      <c r="T15" s="4">
        <f t="shared" si="2"/>
        <v>1575882.5</v>
      </c>
      <c r="U15" s="4">
        <f t="shared" si="3"/>
        <v>1179068</v>
      </c>
      <c r="V15" s="5">
        <v>1.67E-2</v>
      </c>
    </row>
    <row r="16" spans="1:22" x14ac:dyDescent="0.2">
      <c r="A16" s="16" t="s">
        <v>238</v>
      </c>
      <c r="B16" s="4">
        <v>9800</v>
      </c>
      <c r="C16" s="4">
        <v>96000</v>
      </c>
      <c r="D16" s="4">
        <v>-86200</v>
      </c>
      <c r="E16" s="4">
        <v>-2368910000</v>
      </c>
      <c r="F16" s="4">
        <f t="shared" si="0"/>
        <v>60598766169</v>
      </c>
      <c r="K16">
        <f t="shared" si="1"/>
        <v>0</v>
      </c>
      <c r="L16" s="4">
        <v>552</v>
      </c>
      <c r="M16" s="4">
        <v>1205</v>
      </c>
      <c r="N16" s="4">
        <v>44</v>
      </c>
      <c r="O16" s="4">
        <v>109</v>
      </c>
      <c r="P16" s="4">
        <v>677600</v>
      </c>
      <c r="Q16" s="4">
        <v>1505000</v>
      </c>
      <c r="R16" s="5">
        <v>-2.1700000000000001E-2</v>
      </c>
      <c r="S16" s="4">
        <v>2474339</v>
      </c>
      <c r="T16" s="4">
        <f t="shared" si="2"/>
        <v>935890</v>
      </c>
      <c r="U16" s="4">
        <f t="shared" si="3"/>
        <v>1179068</v>
      </c>
      <c r="V16" s="5">
        <v>2.8799999999999999E-2</v>
      </c>
    </row>
    <row r="17" spans="1:21" x14ac:dyDescent="0.2">
      <c r="A17" s="16" t="s">
        <v>234</v>
      </c>
      <c r="B17" s="4">
        <v>210000</v>
      </c>
      <c r="C17" s="4">
        <v>106000</v>
      </c>
      <c r="D17" s="4">
        <v>104000</v>
      </c>
      <c r="E17" s="4">
        <v>2868360000</v>
      </c>
      <c r="F17" s="4">
        <f t="shared" si="0"/>
        <v>62967676169</v>
      </c>
      <c r="K17">
        <f t="shared" si="1"/>
        <v>0</v>
      </c>
      <c r="L17" s="4">
        <v>454</v>
      </c>
      <c r="M17" s="4">
        <v>560</v>
      </c>
      <c r="N17" s="4">
        <v>33</v>
      </c>
      <c r="O17" s="4">
        <v>24</v>
      </c>
      <c r="P17" s="4">
        <v>44300</v>
      </c>
      <c r="Q17" s="4">
        <v>67600</v>
      </c>
      <c r="R17" s="5">
        <v>1.9E-3</v>
      </c>
      <c r="S17" s="4">
        <v>1179068</v>
      </c>
      <c r="T17" s="4">
        <f t="shared" si="2"/>
        <v>2422502</v>
      </c>
      <c r="U17" s="4">
        <f t="shared" si="3"/>
        <v>1577800</v>
      </c>
    </row>
    <row r="18" spans="1:21" x14ac:dyDescent="0.2">
      <c r="A18" s="16" t="s">
        <v>233</v>
      </c>
      <c r="B18" s="4">
        <v>214600</v>
      </c>
      <c r="C18" s="4">
        <v>739000</v>
      </c>
      <c r="D18" s="4">
        <v>-524400</v>
      </c>
      <c r="E18" s="4">
        <v>-14259790000</v>
      </c>
      <c r="F18" s="4">
        <f t="shared" si="0"/>
        <v>60099316169</v>
      </c>
      <c r="K18">
        <f t="shared" si="1"/>
        <v>0</v>
      </c>
      <c r="L18" s="4"/>
      <c r="M18" s="4"/>
      <c r="N18" s="4"/>
      <c r="O18" s="4"/>
      <c r="P18" s="4">
        <v>1341000</v>
      </c>
      <c r="Q18" s="4">
        <v>1880900</v>
      </c>
      <c r="R18" s="5">
        <v>-1.8E-3</v>
      </c>
      <c r="S18" s="4">
        <v>3559245</v>
      </c>
      <c r="T18" s="4">
        <f t="shared" si="2"/>
        <v>2846708.5</v>
      </c>
      <c r="U18" s="4">
        <f t="shared" si="3"/>
        <v>1577800</v>
      </c>
    </row>
    <row r="19" spans="1:21" x14ac:dyDescent="0.2">
      <c r="A19" s="16" t="s">
        <v>232</v>
      </c>
      <c r="B19" s="4">
        <v>43000</v>
      </c>
      <c r="C19" s="4">
        <v>832500</v>
      </c>
      <c r="D19" s="4">
        <v>-789500</v>
      </c>
      <c r="E19" s="4">
        <v>-22207960000</v>
      </c>
      <c r="F19" s="4">
        <f t="shared" si="0"/>
        <v>74359106169</v>
      </c>
      <c r="K19">
        <f t="shared" si="1"/>
        <v>0</v>
      </c>
      <c r="L19" s="4"/>
      <c r="M19" s="4"/>
      <c r="N19" s="4"/>
      <c r="O19" s="4"/>
      <c r="P19" s="4">
        <v>955900</v>
      </c>
      <c r="Q19" s="4">
        <v>2881900</v>
      </c>
      <c r="R19" s="5">
        <v>-3.8300000000000001E-2</v>
      </c>
      <c r="S19" s="4">
        <v>4261309</v>
      </c>
      <c r="T19" s="4">
        <f t="shared" si="2"/>
        <v>2029550</v>
      </c>
      <c r="U19" s="4">
        <f t="shared" si="3"/>
        <v>431528</v>
      </c>
    </row>
    <row r="20" spans="1:21" x14ac:dyDescent="0.2">
      <c r="A20" s="16" t="s">
        <v>231</v>
      </c>
      <c r="B20" s="4">
        <v>311000</v>
      </c>
      <c r="C20" s="4">
        <v>787200</v>
      </c>
      <c r="D20" s="4">
        <v>-476200</v>
      </c>
      <c r="E20" s="4">
        <v>-13700590000</v>
      </c>
      <c r="F20" s="4">
        <f t="shared" si="0"/>
        <v>96567066169</v>
      </c>
      <c r="K20">
        <f t="shared" si="1"/>
        <v>0</v>
      </c>
      <c r="L20" s="4"/>
      <c r="M20" s="4"/>
      <c r="N20" s="4"/>
      <c r="O20" s="4"/>
      <c r="P20" s="4">
        <v>802900</v>
      </c>
      <c r="Q20" s="4">
        <v>1747400</v>
      </c>
      <c r="R20" s="5">
        <v>-1.8799999999999997E-2</v>
      </c>
      <c r="S20" s="4">
        <v>2846148</v>
      </c>
      <c r="T20" s="4">
        <f t="shared" si="2"/>
        <v>1369349.5</v>
      </c>
      <c r="U20" s="4">
        <f t="shared" si="3"/>
        <v>431528</v>
      </c>
    </row>
    <row r="21" spans="1:21" x14ac:dyDescent="0.2">
      <c r="A21" s="16" t="s">
        <v>230</v>
      </c>
      <c r="B21" s="4">
        <v>488200</v>
      </c>
      <c r="C21" s="4">
        <v>324800</v>
      </c>
      <c r="D21" s="4">
        <v>163400</v>
      </c>
      <c r="E21" s="4">
        <v>4854550000</v>
      </c>
      <c r="F21" s="4">
        <f t="shared" si="0"/>
        <v>110267656169</v>
      </c>
      <c r="K21">
        <f t="shared" si="1"/>
        <v>0</v>
      </c>
      <c r="L21" s="4"/>
      <c r="M21" s="4"/>
      <c r="N21" s="4"/>
      <c r="O21" s="4"/>
      <c r="P21" s="4">
        <v>541900</v>
      </c>
      <c r="Q21" s="4">
        <v>636900</v>
      </c>
      <c r="R21" s="5">
        <v>5.1999999999999998E-3</v>
      </c>
      <c r="S21" s="4">
        <v>1577800</v>
      </c>
      <c r="T21" s="4">
        <f t="shared" si="2"/>
        <v>1553238</v>
      </c>
      <c r="U21" s="4">
        <f t="shared" si="3"/>
        <v>431528</v>
      </c>
    </row>
    <row r="22" spans="1:21" x14ac:dyDescent="0.2">
      <c r="A22" s="16" t="s">
        <v>229</v>
      </c>
      <c r="B22" s="4">
        <v>494400</v>
      </c>
      <c r="C22" s="4">
        <v>12003</v>
      </c>
      <c r="D22" s="4">
        <v>482397</v>
      </c>
      <c r="E22" s="4">
        <v>13962440000</v>
      </c>
      <c r="F22" s="4">
        <f t="shared" si="0"/>
        <v>105413106169</v>
      </c>
      <c r="K22">
        <f t="shared" si="1"/>
        <v>0</v>
      </c>
      <c r="L22" s="4"/>
      <c r="M22" s="4"/>
      <c r="N22" s="4"/>
      <c r="O22" s="4"/>
      <c r="P22" s="4">
        <v>1166400</v>
      </c>
      <c r="Q22" s="4">
        <v>652100</v>
      </c>
      <c r="R22" s="5">
        <v>1.0500000000000001E-2</v>
      </c>
      <c r="S22" s="4">
        <v>2010439</v>
      </c>
      <c r="T22" s="4">
        <f t="shared" si="2"/>
        <v>1843920</v>
      </c>
      <c r="U22" s="4">
        <f t="shared" si="3"/>
        <v>431528</v>
      </c>
    </row>
    <row r="23" spans="1:21" x14ac:dyDescent="0.2">
      <c r="A23" s="16" t="s">
        <v>228</v>
      </c>
      <c r="B23" s="4">
        <v>600000</v>
      </c>
      <c r="C23" s="4">
        <v>86750</v>
      </c>
      <c r="D23" s="4">
        <v>513250</v>
      </c>
      <c r="E23" s="4">
        <v>14661660000</v>
      </c>
      <c r="F23" s="4">
        <f t="shared" si="0"/>
        <v>91450666169</v>
      </c>
      <c r="K23">
        <f t="shared" si="1"/>
        <v>0</v>
      </c>
      <c r="L23" s="4"/>
      <c r="M23" s="4"/>
      <c r="N23" s="4"/>
      <c r="O23" s="4"/>
      <c r="P23" s="4">
        <v>865700</v>
      </c>
      <c r="Q23" s="4">
        <v>512600</v>
      </c>
      <c r="R23" s="5">
        <v>3.7900000000000003E-2</v>
      </c>
      <c r="S23" s="4">
        <v>1733742</v>
      </c>
      <c r="T23" s="4">
        <f t="shared" si="2"/>
        <v>1353923</v>
      </c>
      <c r="U23" s="4">
        <f t="shared" si="3"/>
        <v>431528</v>
      </c>
    </row>
    <row r="24" spans="1:21" x14ac:dyDescent="0.2">
      <c r="A24" s="16" t="s">
        <v>222</v>
      </c>
      <c r="B24" s="4">
        <v>32100</v>
      </c>
      <c r="C24" s="4">
        <v>25830</v>
      </c>
      <c r="D24" s="4">
        <v>6270</v>
      </c>
      <c r="E24" s="4">
        <v>174660000</v>
      </c>
      <c r="F24" s="4">
        <f t="shared" si="0"/>
        <v>76789006169</v>
      </c>
      <c r="K24">
        <f t="shared" si="1"/>
        <v>0</v>
      </c>
      <c r="L24" s="4"/>
      <c r="M24" s="4"/>
      <c r="N24" s="4"/>
      <c r="O24" s="4"/>
      <c r="P24" s="4">
        <v>142200</v>
      </c>
      <c r="Q24" s="4">
        <v>241900</v>
      </c>
      <c r="R24" s="5">
        <v>-1.7000000000000001E-3</v>
      </c>
      <c r="S24" s="4">
        <v>431528</v>
      </c>
      <c r="T24" s="4">
        <f t="shared" si="2"/>
        <v>1507396.5</v>
      </c>
      <c r="U24" s="4">
        <f t="shared" si="3"/>
        <v>677426</v>
      </c>
    </row>
    <row r="25" spans="1:21" x14ac:dyDescent="0.2">
      <c r="A25" s="16" t="s">
        <v>213</v>
      </c>
      <c r="B25" s="4">
        <v>300</v>
      </c>
      <c r="C25" s="4">
        <v>8800</v>
      </c>
      <c r="D25" s="4">
        <v>-8500</v>
      </c>
      <c r="E25" s="4">
        <v>-235670000</v>
      </c>
      <c r="F25" s="4">
        <f t="shared" si="0"/>
        <v>76614346169</v>
      </c>
      <c r="K25">
        <f t="shared" si="1"/>
        <v>0</v>
      </c>
      <c r="L25" s="4"/>
      <c r="M25" s="4"/>
      <c r="N25" s="4"/>
      <c r="O25" s="4"/>
      <c r="P25" s="4">
        <v>229500</v>
      </c>
      <c r="Q25" s="4">
        <v>378700</v>
      </c>
      <c r="R25" s="5">
        <v>0</v>
      </c>
      <c r="S25" s="4">
        <v>677426</v>
      </c>
      <c r="T25" s="4">
        <f t="shared" si="2"/>
        <v>1458212</v>
      </c>
      <c r="U25" s="4">
        <f t="shared" si="3"/>
        <v>692712</v>
      </c>
    </row>
    <row r="26" spans="1:21" x14ac:dyDescent="0.2">
      <c r="A26" s="16" t="s">
        <v>212</v>
      </c>
      <c r="B26" s="4">
        <v>300000</v>
      </c>
      <c r="C26" s="4">
        <v>161400</v>
      </c>
      <c r="D26" s="4">
        <v>138600</v>
      </c>
      <c r="E26" s="4">
        <v>3850880000</v>
      </c>
      <c r="F26" s="4">
        <f t="shared" si="0"/>
        <v>76850016169</v>
      </c>
      <c r="K26">
        <f>K27+J26</f>
        <v>0</v>
      </c>
      <c r="L26" s="4"/>
      <c r="M26" s="4"/>
      <c r="N26" s="4"/>
      <c r="O26" s="4"/>
      <c r="P26" s="4">
        <v>239300</v>
      </c>
      <c r="Q26" s="4">
        <v>329700</v>
      </c>
      <c r="R26" s="5">
        <v>-1.7000000000000001E-3</v>
      </c>
      <c r="S26" s="4">
        <v>692712</v>
      </c>
      <c r="T26" s="4">
        <f t="shared" si="2"/>
        <v>1351192</v>
      </c>
      <c r="U26" s="4">
        <f t="shared" si="3"/>
        <v>1096037</v>
      </c>
    </row>
    <row r="27" spans="1:21" x14ac:dyDescent="0.2">
      <c r="A27" s="16" t="s">
        <v>211</v>
      </c>
      <c r="B27" s="4">
        <v>600000</v>
      </c>
      <c r="C27" s="4">
        <v>458400</v>
      </c>
      <c r="D27" s="4">
        <v>141600</v>
      </c>
      <c r="E27" s="4">
        <v>3944530000</v>
      </c>
      <c r="F27" s="4">
        <f t="shared" si="0"/>
        <v>72999136169</v>
      </c>
      <c r="K27">
        <f>J27+K29</f>
        <v>0</v>
      </c>
      <c r="R27" s="5">
        <v>-1.7000000000000001E-3</v>
      </c>
      <c r="S27" s="4">
        <v>1285759</v>
      </c>
      <c r="T27" s="4">
        <f t="shared" si="2"/>
        <v>1149779.5</v>
      </c>
      <c r="U27" s="4">
        <f t="shared" si="3"/>
        <v>1096037</v>
      </c>
    </row>
    <row r="28" spans="1:21" x14ac:dyDescent="0.2">
      <c r="A28" s="16" t="s">
        <v>210</v>
      </c>
      <c r="B28" s="4">
        <v>226100</v>
      </c>
      <c r="C28" s="4">
        <v>26400</v>
      </c>
      <c r="D28" s="4">
        <v>199700</v>
      </c>
      <c r="E28" s="4">
        <v>5564970000</v>
      </c>
      <c r="F28" s="4">
        <f t="shared" si="0"/>
        <v>69054606169</v>
      </c>
      <c r="L28" s="4"/>
      <c r="M28" s="4"/>
      <c r="N28" s="4"/>
      <c r="O28" s="4"/>
      <c r="P28" s="4">
        <v>340500</v>
      </c>
      <c r="Q28" s="4">
        <v>849200</v>
      </c>
      <c r="R28" s="5">
        <v>-3.4999999999999996E-3</v>
      </c>
      <c r="S28" s="4">
        <v>1432108</v>
      </c>
      <c r="T28" s="4">
        <f t="shared" si="2"/>
        <v>1146734.5</v>
      </c>
      <c r="U28" s="4">
        <f t="shared" si="3"/>
        <v>1096037</v>
      </c>
    </row>
    <row r="29" spans="1:21" x14ac:dyDescent="0.2">
      <c r="A29" s="16" t="s">
        <v>209</v>
      </c>
      <c r="B29" s="4">
        <v>293300</v>
      </c>
      <c r="C29" s="4">
        <v>29500</v>
      </c>
      <c r="D29" s="4">
        <v>263800</v>
      </c>
      <c r="E29" s="4">
        <v>7494730000</v>
      </c>
      <c r="F29" s="4">
        <f t="shared" si="0"/>
        <v>63489636169</v>
      </c>
      <c r="K29">
        <f>J29</f>
        <v>0</v>
      </c>
      <c r="R29" s="5">
        <v>-1.3999999999999999E-2</v>
      </c>
      <c r="S29" s="4">
        <v>1212952</v>
      </c>
      <c r="T29" s="4">
        <f t="shared" si="2"/>
        <v>881120.5</v>
      </c>
      <c r="U29" s="4">
        <f t="shared" si="3"/>
        <v>1096037</v>
      </c>
    </row>
    <row r="30" spans="1:21" x14ac:dyDescent="0.2">
      <c r="A30" s="16" t="s">
        <v>208</v>
      </c>
      <c r="B30" s="4">
        <v>250010</v>
      </c>
      <c r="C30" s="4">
        <v>350300</v>
      </c>
      <c r="D30" s="4">
        <v>-100290</v>
      </c>
      <c r="E30" s="4">
        <v>-2796220000</v>
      </c>
      <c r="F30" s="4">
        <f t="shared" si="0"/>
        <v>55994906169</v>
      </c>
      <c r="R30" s="5">
        <v>1.0700000000000001E-2</v>
      </c>
      <c r="S30" s="4">
        <v>1160899</v>
      </c>
      <c r="T30" s="4">
        <f t="shared" si="2"/>
        <v>1117884</v>
      </c>
      <c r="U30" s="4">
        <f t="shared" si="3"/>
        <v>1096037</v>
      </c>
    </row>
    <row r="31" spans="1:21" x14ac:dyDescent="0.2">
      <c r="A31" s="16" t="s">
        <v>207</v>
      </c>
      <c r="B31" s="4">
        <v>4400</v>
      </c>
      <c r="C31" s="4">
        <v>338400</v>
      </c>
      <c r="D31" s="4">
        <v>-334000</v>
      </c>
      <c r="E31" s="4">
        <v>-9416880000</v>
      </c>
      <c r="F31" s="4">
        <f t="shared" si="0"/>
        <v>58791126169</v>
      </c>
      <c r="R31" s="5">
        <v>-2.0899999999999998E-2</v>
      </c>
      <c r="S31" s="4">
        <v>1096037</v>
      </c>
      <c r="T31" s="4">
        <f t="shared" si="2"/>
        <v>1551977.5</v>
      </c>
      <c r="U31" s="4">
        <f t="shared" si="3"/>
        <v>1416625</v>
      </c>
    </row>
    <row r="32" spans="1:21" x14ac:dyDescent="0.2">
      <c r="A32" s="16" t="s">
        <v>206</v>
      </c>
      <c r="B32" s="4">
        <v>300600</v>
      </c>
      <c r="C32" s="4">
        <v>210750</v>
      </c>
      <c r="D32" s="4">
        <v>89850</v>
      </c>
      <c r="E32" s="4">
        <v>2574410000</v>
      </c>
      <c r="F32" s="4">
        <f t="shared" si="0"/>
        <v>68208006169</v>
      </c>
      <c r="R32" s="5">
        <v>-1.03E-2</v>
      </c>
      <c r="S32" s="4">
        <v>1954098</v>
      </c>
      <c r="T32" s="4">
        <f t="shared" si="2"/>
        <v>2076360.5</v>
      </c>
      <c r="U32" s="4">
        <f t="shared" si="3"/>
        <v>867451</v>
      </c>
    </row>
    <row r="33" spans="1:21" x14ac:dyDescent="0.2">
      <c r="A33" s="16" t="s">
        <v>205</v>
      </c>
      <c r="B33" s="4">
        <v>374700</v>
      </c>
      <c r="C33" s="4">
        <v>193250</v>
      </c>
      <c r="D33" s="4">
        <v>181450</v>
      </c>
      <c r="E33" s="4">
        <v>5295780000</v>
      </c>
      <c r="F33" s="4">
        <f t="shared" si="0"/>
        <v>65633596169</v>
      </c>
      <c r="R33" s="5">
        <v>-1.0200000000000001E-2</v>
      </c>
      <c r="S33" s="4">
        <v>2276318</v>
      </c>
      <c r="T33" s="4">
        <f t="shared" si="2"/>
        <v>3144550</v>
      </c>
      <c r="U33" s="4">
        <f t="shared" si="3"/>
        <v>867451</v>
      </c>
    </row>
    <row r="34" spans="1:21" x14ac:dyDescent="0.2">
      <c r="A34" s="16" t="s">
        <v>204</v>
      </c>
      <c r="B34" s="4">
        <v>104900</v>
      </c>
      <c r="C34" s="4">
        <v>432705</v>
      </c>
      <c r="D34" s="4">
        <v>-327805</v>
      </c>
      <c r="E34" s="4">
        <v>-9469860000</v>
      </c>
      <c r="F34" s="4">
        <f t="shared" si="0"/>
        <v>60337816169</v>
      </c>
      <c r="R34" s="5">
        <v>3.5400000000000001E-2</v>
      </c>
      <c r="S34" s="4">
        <v>2337367</v>
      </c>
      <c r="T34" s="4">
        <f t="shared" si="2"/>
        <v>1814069.5</v>
      </c>
      <c r="U34" s="4">
        <f t="shared" si="3"/>
        <v>601342</v>
      </c>
    </row>
    <row r="35" spans="1:21" x14ac:dyDescent="0.2">
      <c r="A35" s="16" t="s">
        <v>203</v>
      </c>
      <c r="B35" s="4">
        <v>132700</v>
      </c>
      <c r="C35" s="4">
        <v>466100</v>
      </c>
      <c r="D35" s="4">
        <v>-333400</v>
      </c>
      <c r="E35" s="4">
        <v>-9456830000</v>
      </c>
      <c r="F35" s="4">
        <f t="shared" si="0"/>
        <v>69807676169</v>
      </c>
      <c r="R35" s="5">
        <v>1.44E-2</v>
      </c>
      <c r="S35" s="4">
        <v>2223712</v>
      </c>
      <c r="T35" s="4">
        <f t="shared" si="2"/>
        <v>1077848.5</v>
      </c>
      <c r="U35" s="4">
        <f t="shared" si="3"/>
        <v>601342</v>
      </c>
    </row>
    <row r="36" spans="1:21" x14ac:dyDescent="0.2">
      <c r="A36" s="16" t="s">
        <v>202</v>
      </c>
      <c r="B36" s="4">
        <v>34400</v>
      </c>
      <c r="C36" s="4">
        <v>2600</v>
      </c>
      <c r="D36" s="4">
        <v>31800</v>
      </c>
      <c r="E36" s="4">
        <v>888850000</v>
      </c>
      <c r="F36" s="4">
        <f t="shared" si="0"/>
        <v>79264506169</v>
      </c>
      <c r="R36" s="5">
        <v>2.0199999999999999E-2</v>
      </c>
      <c r="S36" s="4">
        <v>1416625</v>
      </c>
      <c r="T36" s="4">
        <f t="shared" si="2"/>
        <v>922015</v>
      </c>
      <c r="U36" s="4">
        <f t="shared" si="3"/>
        <v>601342</v>
      </c>
    </row>
    <row r="37" spans="1:21" x14ac:dyDescent="0.2">
      <c r="A37" s="16" t="s">
        <v>201</v>
      </c>
      <c r="B37" s="4">
        <v>4800</v>
      </c>
      <c r="C37" s="4">
        <v>176000</v>
      </c>
      <c r="D37" s="4">
        <v>-171200</v>
      </c>
      <c r="E37" s="4">
        <v>-4659390000</v>
      </c>
      <c r="F37" s="4">
        <f t="shared" si="0"/>
        <v>78375656169</v>
      </c>
      <c r="R37" s="5">
        <v>-9.0000000000000011E-3</v>
      </c>
      <c r="S37" s="4">
        <v>867451</v>
      </c>
      <c r="T37" s="4">
        <f t="shared" si="2"/>
        <v>1362876.5</v>
      </c>
      <c r="U37" s="4">
        <f t="shared" si="3"/>
        <v>601342</v>
      </c>
    </row>
    <row r="38" spans="1:21" x14ac:dyDescent="0.2">
      <c r="A38" s="16" t="s">
        <v>200</v>
      </c>
      <c r="B38" s="4">
        <v>187200</v>
      </c>
      <c r="C38" s="4">
        <v>53154</v>
      </c>
      <c r="D38" s="4">
        <v>134046</v>
      </c>
      <c r="E38" s="4">
        <v>3699430000</v>
      </c>
      <c r="F38" s="4">
        <f t="shared" si="0"/>
        <v>83035046169</v>
      </c>
      <c r="R38" s="5">
        <v>-1.8E-3</v>
      </c>
      <c r="S38" s="4">
        <v>1080517</v>
      </c>
      <c r="T38" s="4">
        <f t="shared" si="2"/>
        <v>792868</v>
      </c>
      <c r="U38" s="4">
        <f t="shared" si="3"/>
        <v>601342</v>
      </c>
    </row>
    <row r="39" spans="1:21" x14ac:dyDescent="0.2">
      <c r="A39" s="16" t="s">
        <v>199</v>
      </c>
      <c r="B39" s="4">
        <v>0</v>
      </c>
      <c r="C39" s="4">
        <v>12600</v>
      </c>
      <c r="D39" s="4">
        <v>-12600</v>
      </c>
      <c r="E39" s="4">
        <v>-348620000</v>
      </c>
      <c r="F39" s="4">
        <f t="shared" si="0"/>
        <v>79335616169</v>
      </c>
      <c r="R39" s="5">
        <v>5.5000000000000005E-3</v>
      </c>
      <c r="S39" s="4">
        <v>601342</v>
      </c>
      <c r="T39" s="4">
        <f t="shared" si="2"/>
        <v>1169730.5</v>
      </c>
      <c r="U39" s="4">
        <f t="shared" si="3"/>
        <v>1139731</v>
      </c>
    </row>
    <row r="40" spans="1:21" x14ac:dyDescent="0.2">
      <c r="A40" s="16" t="s">
        <v>198</v>
      </c>
      <c r="B40" s="4">
        <v>27900</v>
      </c>
      <c r="C40" s="4">
        <v>296000</v>
      </c>
      <c r="D40" s="4">
        <v>-268100</v>
      </c>
      <c r="E40" s="4">
        <v>-7259860000</v>
      </c>
      <c r="F40" s="4">
        <f t="shared" si="0"/>
        <v>79684236169</v>
      </c>
      <c r="R40" s="5">
        <v>-7.1999999999999998E-3</v>
      </c>
      <c r="S40" s="4">
        <v>1139731</v>
      </c>
      <c r="T40" s="4">
        <f t="shared" si="2"/>
        <v>1166590.5</v>
      </c>
      <c r="U40" s="4">
        <f t="shared" si="3"/>
        <v>739072</v>
      </c>
    </row>
    <row r="41" spans="1:21" x14ac:dyDescent="0.2">
      <c r="A41" s="16" t="s">
        <v>197</v>
      </c>
      <c r="B41" s="4">
        <v>122100</v>
      </c>
      <c r="C41" s="4">
        <v>106000</v>
      </c>
      <c r="D41" s="4">
        <v>16100</v>
      </c>
      <c r="E41" s="4">
        <v>442530000</v>
      </c>
      <c r="F41" s="4">
        <f t="shared" si="0"/>
        <v>86944096169</v>
      </c>
      <c r="R41" s="5">
        <v>-1.4199999999999999E-2</v>
      </c>
      <c r="S41" s="4">
        <v>1149857</v>
      </c>
      <c r="T41" s="4">
        <f t="shared" si="2"/>
        <v>1515868</v>
      </c>
      <c r="U41" s="4">
        <f t="shared" si="3"/>
        <v>739072</v>
      </c>
    </row>
    <row r="42" spans="1:21" x14ac:dyDescent="0.2">
      <c r="A42" s="16" t="s">
        <v>196</v>
      </c>
      <c r="B42" s="4">
        <v>101200</v>
      </c>
      <c r="C42" s="4">
        <v>37900</v>
      </c>
      <c r="D42" s="4">
        <v>63300</v>
      </c>
      <c r="E42" s="4">
        <v>1787720000</v>
      </c>
      <c r="F42" s="4">
        <f t="shared" si="0"/>
        <v>86501566169</v>
      </c>
      <c r="R42" s="5">
        <v>-3.4999999999999996E-3</v>
      </c>
      <c r="S42" s="4">
        <v>1876403</v>
      </c>
      <c r="T42" s="4">
        <f t="shared" si="2"/>
        <v>3471164</v>
      </c>
      <c r="U42" s="4">
        <f t="shared" si="3"/>
        <v>739072</v>
      </c>
    </row>
    <row r="43" spans="1:21" x14ac:dyDescent="0.2">
      <c r="A43" s="16" t="s">
        <v>195</v>
      </c>
      <c r="B43" s="4">
        <v>0</v>
      </c>
      <c r="C43" s="4">
        <v>61300</v>
      </c>
      <c r="D43" s="4">
        <v>-61300</v>
      </c>
      <c r="E43" s="4">
        <v>-1772180000</v>
      </c>
      <c r="F43" s="4">
        <f t="shared" si="0"/>
        <v>84713846169</v>
      </c>
      <c r="R43" s="5">
        <v>0</v>
      </c>
      <c r="S43" s="4">
        <v>3951733</v>
      </c>
      <c r="T43" s="4">
        <f t="shared" si="2"/>
        <v>1570822.5</v>
      </c>
      <c r="U43" s="4">
        <f t="shared" si="3"/>
        <v>739072</v>
      </c>
    </row>
    <row r="44" spans="1:21" x14ac:dyDescent="0.2">
      <c r="A44" s="16" t="s">
        <v>194</v>
      </c>
      <c r="B44" s="4">
        <v>0</v>
      </c>
      <c r="C44" s="4">
        <v>107600</v>
      </c>
      <c r="D44" s="4">
        <v>-107600</v>
      </c>
      <c r="E44" s="4">
        <v>-3006110000</v>
      </c>
      <c r="F44" s="4">
        <f t="shared" si="0"/>
        <v>86486026169</v>
      </c>
      <c r="R44" s="5">
        <v>1.26E-2</v>
      </c>
      <c r="S44" s="4">
        <v>1404427</v>
      </c>
      <c r="T44" s="4">
        <f t="shared" si="2"/>
        <v>1092856</v>
      </c>
      <c r="U44" s="4">
        <f t="shared" si="3"/>
        <v>739072</v>
      </c>
    </row>
    <row r="45" spans="1:21" x14ac:dyDescent="0.2">
      <c r="A45" s="16" t="s">
        <v>193</v>
      </c>
      <c r="B45" s="4">
        <v>50000</v>
      </c>
      <c r="C45" s="4">
        <v>25100</v>
      </c>
      <c r="D45" s="4">
        <v>24900</v>
      </c>
      <c r="E45" s="4">
        <v>694620000</v>
      </c>
      <c r="F45" s="4">
        <f t="shared" si="0"/>
        <v>89492136169</v>
      </c>
      <c r="R45" s="5">
        <v>1.8E-3</v>
      </c>
      <c r="S45" s="4">
        <v>739072</v>
      </c>
      <c r="T45" s="4">
        <f t="shared" si="2"/>
        <v>807069</v>
      </c>
      <c r="U45" s="4">
        <f t="shared" si="3"/>
        <v>976579</v>
      </c>
    </row>
    <row r="46" spans="1:21" x14ac:dyDescent="0.2">
      <c r="A46" s="16" t="s">
        <v>192</v>
      </c>
      <c r="B46" s="4">
        <v>90300</v>
      </c>
      <c r="C46" s="4">
        <v>2225</v>
      </c>
      <c r="D46" s="4">
        <v>88075</v>
      </c>
      <c r="E46" s="4">
        <v>2441770000</v>
      </c>
      <c r="F46" s="4">
        <f t="shared" si="0"/>
        <v>88797516169</v>
      </c>
      <c r="R46" s="5">
        <v>3.7000000000000002E-3</v>
      </c>
      <c r="S46" s="4">
        <v>976579</v>
      </c>
      <c r="T46" s="4">
        <f t="shared" si="2"/>
        <v>1195259.5</v>
      </c>
      <c r="U46" s="4">
        <f t="shared" si="3"/>
        <v>984394</v>
      </c>
    </row>
    <row r="47" spans="1:21" x14ac:dyDescent="0.2">
      <c r="A47" s="16" t="s">
        <v>191</v>
      </c>
      <c r="B47" s="4">
        <v>52400</v>
      </c>
      <c r="C47" s="4">
        <v>200000</v>
      </c>
      <c r="D47" s="4">
        <v>-147600</v>
      </c>
      <c r="E47" s="4">
        <v>-4184680000</v>
      </c>
      <c r="F47" s="4">
        <f t="shared" si="0"/>
        <v>86355746169</v>
      </c>
      <c r="R47" s="5">
        <v>-2.46E-2</v>
      </c>
      <c r="S47" s="4">
        <v>1645236</v>
      </c>
      <c r="T47" s="4">
        <f t="shared" si="2"/>
        <v>842569</v>
      </c>
      <c r="U47" s="4">
        <f t="shared" si="3"/>
        <v>984394</v>
      </c>
    </row>
    <row r="48" spans="1:21" x14ac:dyDescent="0.2">
      <c r="A48" s="16" t="s">
        <v>190</v>
      </c>
      <c r="B48" s="4">
        <v>100900</v>
      </c>
      <c r="C48" s="4">
        <v>3375</v>
      </c>
      <c r="D48" s="4">
        <v>97525</v>
      </c>
      <c r="E48" s="4">
        <v>2747720000</v>
      </c>
      <c r="F48" s="4">
        <f t="shared" si="0"/>
        <v>90540426169</v>
      </c>
      <c r="R48" s="5">
        <v>8.8999999999999999E-3</v>
      </c>
      <c r="S48" s="4">
        <v>984394</v>
      </c>
      <c r="T48" s="4">
        <f t="shared" si="2"/>
        <v>1196321.5</v>
      </c>
      <c r="U48" s="4">
        <f t="shared" si="3"/>
        <v>1155333</v>
      </c>
    </row>
    <row r="49" spans="1:21" x14ac:dyDescent="0.2">
      <c r="A49" s="16" t="s">
        <v>189</v>
      </c>
      <c r="B49" s="4">
        <v>207300</v>
      </c>
      <c r="C49" s="4">
        <v>18900</v>
      </c>
      <c r="D49" s="4">
        <v>188400</v>
      </c>
      <c r="E49" s="4">
        <v>5303800000</v>
      </c>
      <c r="F49" s="4">
        <f t="shared" si="0"/>
        <v>87792706169</v>
      </c>
      <c r="R49" s="5">
        <v>7.1999999999999998E-3</v>
      </c>
      <c r="S49" s="4">
        <v>1199730</v>
      </c>
      <c r="T49" s="4">
        <f t="shared" si="2"/>
        <v>897193.5</v>
      </c>
      <c r="U49" s="4">
        <f t="shared" si="3"/>
        <v>1155333</v>
      </c>
    </row>
    <row r="50" spans="1:21" x14ac:dyDescent="0.2">
      <c r="A50" s="16" t="s">
        <v>188</v>
      </c>
      <c r="B50" s="4">
        <v>50000</v>
      </c>
      <c r="C50" s="4">
        <v>46800</v>
      </c>
      <c r="D50" s="4">
        <v>3200</v>
      </c>
      <c r="E50" s="4">
        <v>84070000</v>
      </c>
      <c r="F50" s="4">
        <f t="shared" si="0"/>
        <v>82488906169</v>
      </c>
      <c r="R50" s="5">
        <v>0</v>
      </c>
      <c r="S50" s="4">
        <v>1183324</v>
      </c>
      <c r="T50" s="4">
        <f t="shared" si="2"/>
        <v>1082993.5</v>
      </c>
      <c r="U50" s="4">
        <f t="shared" si="3"/>
        <v>637559</v>
      </c>
    </row>
    <row r="51" spans="1:21" x14ac:dyDescent="0.2">
      <c r="A51" s="16" t="s">
        <v>187</v>
      </c>
      <c r="B51" s="4">
        <v>50000</v>
      </c>
      <c r="C51" s="4">
        <v>59200</v>
      </c>
      <c r="D51" s="4">
        <v>-9200</v>
      </c>
      <c r="E51" s="4">
        <v>-254430000</v>
      </c>
      <c r="F51" s="4">
        <f t="shared" si="0"/>
        <v>82404836169</v>
      </c>
      <c r="R51" s="5">
        <v>-1.7000000000000001E-3</v>
      </c>
      <c r="S51" s="4">
        <v>1155333</v>
      </c>
      <c r="T51" s="4">
        <f t="shared" si="2"/>
        <v>1743383.5</v>
      </c>
      <c r="U51" s="4">
        <f t="shared" si="3"/>
        <v>637559</v>
      </c>
    </row>
    <row r="52" spans="1:21" x14ac:dyDescent="0.2">
      <c r="A52" s="16" t="s">
        <v>186</v>
      </c>
      <c r="B52" s="4">
        <v>103500</v>
      </c>
      <c r="C52" s="4">
        <v>126900</v>
      </c>
      <c r="D52" s="4">
        <v>-23400</v>
      </c>
      <c r="E52" s="4">
        <v>-663600000</v>
      </c>
      <c r="F52" s="4">
        <f t="shared" si="0"/>
        <v>82659266169</v>
      </c>
      <c r="R52" s="5">
        <v>7.1999999999999998E-3</v>
      </c>
      <c r="S52" s="4">
        <v>2990595</v>
      </c>
      <c r="T52" s="4">
        <f t="shared" si="2"/>
        <v>1250975</v>
      </c>
      <c r="U52" s="4">
        <f t="shared" si="3"/>
        <v>637559</v>
      </c>
    </row>
    <row r="53" spans="1:21" x14ac:dyDescent="0.2">
      <c r="A53" s="16" t="s">
        <v>185</v>
      </c>
      <c r="B53" s="4">
        <v>139000</v>
      </c>
      <c r="C53" s="4">
        <v>39200</v>
      </c>
      <c r="D53" s="4">
        <v>99800</v>
      </c>
      <c r="E53" s="4">
        <v>2780070000</v>
      </c>
      <c r="F53" s="4">
        <f t="shared" si="0"/>
        <v>83322866169</v>
      </c>
      <c r="R53" s="5">
        <v>3.7000000000000002E-3</v>
      </c>
      <c r="S53" s="4">
        <v>1737218</v>
      </c>
      <c r="T53" s="4">
        <f t="shared" si="2"/>
        <v>1515415.5</v>
      </c>
      <c r="U53" s="4">
        <f t="shared" si="3"/>
        <v>637559</v>
      </c>
    </row>
    <row r="54" spans="1:21" x14ac:dyDescent="0.2">
      <c r="A54" s="16" t="s">
        <v>184</v>
      </c>
      <c r="B54" s="4">
        <v>67700</v>
      </c>
      <c r="C54" s="4">
        <v>800</v>
      </c>
      <c r="D54" s="4">
        <v>66900</v>
      </c>
      <c r="E54" s="4">
        <v>1800360000</v>
      </c>
      <c r="F54" s="4">
        <f t="shared" si="0"/>
        <v>80542796169</v>
      </c>
      <c r="R54" s="5">
        <v>6.1399999999999996E-2</v>
      </c>
      <c r="S54" s="4">
        <v>1446640</v>
      </c>
      <c r="T54" s="4">
        <f t="shared" si="2"/>
        <v>698473.5</v>
      </c>
      <c r="U54" s="4">
        <f t="shared" si="3"/>
        <v>611063</v>
      </c>
    </row>
    <row r="55" spans="1:21" x14ac:dyDescent="0.2">
      <c r="A55" s="16" t="s">
        <v>183</v>
      </c>
      <c r="B55" s="4">
        <v>19100</v>
      </c>
      <c r="C55" s="4">
        <v>2000</v>
      </c>
      <c r="D55" s="4">
        <v>17100</v>
      </c>
      <c r="E55" s="4">
        <v>454920000</v>
      </c>
      <c r="F55" s="4">
        <f t="shared" si="0"/>
        <v>78742436169</v>
      </c>
      <c r="R55" s="5">
        <v>-1.4999999999999999E-2</v>
      </c>
      <c r="S55" s="4">
        <v>637559</v>
      </c>
      <c r="T55" s="4">
        <f t="shared" si="2"/>
        <v>662876</v>
      </c>
      <c r="U55" s="4">
        <f t="shared" si="3"/>
        <v>611063</v>
      </c>
    </row>
    <row r="56" spans="1:21" x14ac:dyDescent="0.2">
      <c r="A56" s="16" t="s">
        <v>182</v>
      </c>
      <c r="B56" s="4">
        <v>7000</v>
      </c>
      <c r="C56" s="4">
        <v>150600</v>
      </c>
      <c r="D56" s="4">
        <v>-143600</v>
      </c>
      <c r="E56" s="4">
        <v>-3813354966</v>
      </c>
      <c r="F56" s="4">
        <f t="shared" si="0"/>
        <v>78287516169</v>
      </c>
      <c r="R56" s="5">
        <v>-3.7000000000000002E-3</v>
      </c>
      <c r="S56" s="4">
        <v>745283</v>
      </c>
      <c r="T56" s="4">
        <f t="shared" si="2"/>
        <v>697900</v>
      </c>
      <c r="U56" s="4">
        <f t="shared" si="3"/>
        <v>496172</v>
      </c>
    </row>
    <row r="57" spans="1:21" x14ac:dyDescent="0.2">
      <c r="A57" s="16" t="s">
        <v>181</v>
      </c>
      <c r="B57" s="4">
        <v>6000</v>
      </c>
      <c r="C57" s="4">
        <v>81300</v>
      </c>
      <c r="D57" s="4">
        <v>-75300</v>
      </c>
      <c r="E57" s="4">
        <v>-2001850000</v>
      </c>
      <c r="F57" s="4">
        <f t="shared" si="0"/>
        <v>82100871135</v>
      </c>
      <c r="R57" s="5">
        <v>-1.11E-2</v>
      </c>
      <c r="S57" s="4">
        <v>700744</v>
      </c>
      <c r="T57" s="4">
        <f t="shared" si="2"/>
        <v>1205811.5</v>
      </c>
      <c r="U57" s="4">
        <f t="shared" si="3"/>
        <v>496172</v>
      </c>
    </row>
    <row r="58" spans="1:21" x14ac:dyDescent="0.2">
      <c r="A58" s="16" t="s">
        <v>180</v>
      </c>
      <c r="B58" s="4">
        <v>97900</v>
      </c>
      <c r="C58" s="4">
        <v>23550</v>
      </c>
      <c r="D58" s="4">
        <v>74350</v>
      </c>
      <c r="E58" s="4">
        <v>1990370000</v>
      </c>
      <c r="F58" s="4">
        <f t="shared" si="0"/>
        <v>84102721135</v>
      </c>
      <c r="R58" s="5">
        <v>5.2900000000000003E-2</v>
      </c>
      <c r="S58" s="4">
        <v>1192913</v>
      </c>
      <c r="T58" s="4">
        <f t="shared" si="2"/>
        <v>989077.5</v>
      </c>
      <c r="U58" s="4">
        <f t="shared" si="3"/>
        <v>496172</v>
      </c>
    </row>
    <row r="59" spans="1:21" x14ac:dyDescent="0.2">
      <c r="A59" s="16" t="s">
        <v>179</v>
      </c>
      <c r="B59" s="4">
        <v>101500</v>
      </c>
      <c r="C59" s="4">
        <v>15800</v>
      </c>
      <c r="D59" s="4">
        <v>85700</v>
      </c>
      <c r="E59" s="4">
        <v>2198080000</v>
      </c>
      <c r="F59" s="4">
        <f t="shared" si="0"/>
        <v>82112351135</v>
      </c>
      <c r="R59" s="5">
        <v>1.3899999999999999E-2</v>
      </c>
      <c r="S59" s="4">
        <v>611063</v>
      </c>
      <c r="T59" s="4">
        <f t="shared" si="2"/>
        <v>1528936.5</v>
      </c>
      <c r="U59" s="4">
        <f t="shared" si="3"/>
        <v>496172</v>
      </c>
    </row>
    <row r="60" spans="1:21" x14ac:dyDescent="0.2">
      <c r="A60" s="16" t="s">
        <v>178</v>
      </c>
      <c r="B60" s="4">
        <v>321400</v>
      </c>
      <c r="C60" s="4">
        <v>1300</v>
      </c>
      <c r="D60" s="4">
        <v>320100</v>
      </c>
      <c r="E60" s="4">
        <v>8107826905</v>
      </c>
      <c r="F60" s="4">
        <f t="shared" si="0"/>
        <v>79914271135</v>
      </c>
      <c r="R60" s="5">
        <v>-2.7000000000000003E-2</v>
      </c>
      <c r="S60" s="4">
        <v>1010654</v>
      </c>
      <c r="T60" s="4">
        <f t="shared" si="2"/>
        <v>673352.5</v>
      </c>
      <c r="U60" s="4">
        <f t="shared" si="3"/>
        <v>496172</v>
      </c>
    </row>
    <row r="61" spans="1:21" x14ac:dyDescent="0.2">
      <c r="A61" s="16" t="s">
        <v>177</v>
      </c>
      <c r="B61" s="4">
        <v>217500</v>
      </c>
      <c r="C61" s="4">
        <v>30535</v>
      </c>
      <c r="D61" s="4">
        <v>186965</v>
      </c>
      <c r="E61" s="4">
        <v>4843770000</v>
      </c>
      <c r="F61" s="4">
        <f t="shared" si="0"/>
        <v>71806444230</v>
      </c>
      <c r="R61" s="5">
        <v>0</v>
      </c>
      <c r="S61" s="4">
        <v>496172</v>
      </c>
      <c r="T61" s="4">
        <f t="shared" si="2"/>
        <v>905068</v>
      </c>
      <c r="U61" s="4">
        <f t="shared" si="3"/>
        <v>580469</v>
      </c>
    </row>
    <row r="62" spans="1:21" x14ac:dyDescent="0.2">
      <c r="A62" s="16" t="s">
        <v>176</v>
      </c>
      <c r="B62" s="4">
        <v>392200</v>
      </c>
      <c r="C62" s="4">
        <v>0</v>
      </c>
      <c r="D62" s="4">
        <v>392200</v>
      </c>
      <c r="E62" s="4">
        <v>10084350000</v>
      </c>
      <c r="F62" s="4">
        <f t="shared" si="0"/>
        <v>66962674230</v>
      </c>
      <c r="R62" s="5">
        <v>1.77E-2</v>
      </c>
      <c r="S62" s="4">
        <v>764732</v>
      </c>
      <c r="T62" s="4">
        <f t="shared" si="2"/>
        <v>1371241</v>
      </c>
      <c r="U62" s="4">
        <f t="shared" si="3"/>
        <v>580469</v>
      </c>
    </row>
    <row r="63" spans="1:21" x14ac:dyDescent="0.2">
      <c r="A63" s="16" t="s">
        <v>175</v>
      </c>
      <c r="B63" s="4">
        <v>561800</v>
      </c>
      <c r="C63" s="4">
        <v>14000</v>
      </c>
      <c r="D63" s="4">
        <v>547800</v>
      </c>
      <c r="E63" s="4">
        <v>13803450000</v>
      </c>
      <c r="F63" s="4">
        <f t="shared" si="0"/>
        <v>56878324230</v>
      </c>
      <c r="R63" s="5">
        <v>-3.5900000000000001E-2</v>
      </c>
      <c r="S63" s="4">
        <v>1584191</v>
      </c>
      <c r="T63" s="4">
        <f t="shared" si="2"/>
        <v>996316</v>
      </c>
      <c r="U63" s="4">
        <f t="shared" si="3"/>
        <v>580469</v>
      </c>
    </row>
    <row r="64" spans="1:21" x14ac:dyDescent="0.2">
      <c r="A64" s="16" t="s">
        <v>174</v>
      </c>
      <c r="B64" s="4">
        <v>203300</v>
      </c>
      <c r="C64" s="4">
        <v>40600</v>
      </c>
      <c r="D64" s="4">
        <v>162700</v>
      </c>
      <c r="E64" s="4">
        <v>4349770000</v>
      </c>
      <c r="F64" s="4">
        <f t="shared" ref="F64:F79" si="4">E64+F65</f>
        <v>43074874230</v>
      </c>
      <c r="R64" s="5">
        <v>-3.7000000000000002E-3</v>
      </c>
      <c r="S64" s="4">
        <v>759388</v>
      </c>
      <c r="T64" s="4">
        <f t="shared" si="2"/>
        <v>720623.5</v>
      </c>
      <c r="U64" s="4">
        <f t="shared" si="3"/>
        <v>580469</v>
      </c>
    </row>
    <row r="65" spans="1:21" x14ac:dyDescent="0.2">
      <c r="A65" s="16" t="s">
        <v>173</v>
      </c>
      <c r="B65" s="4">
        <v>96800</v>
      </c>
      <c r="C65" s="4">
        <v>107050</v>
      </c>
      <c r="D65" s="4">
        <v>-10250</v>
      </c>
      <c r="E65" s="4">
        <v>-227190000</v>
      </c>
      <c r="F65" s="4">
        <f t="shared" si="4"/>
        <v>38725104230</v>
      </c>
      <c r="R65" s="5">
        <v>1.9299999999999998E-2</v>
      </c>
      <c r="S65" s="4">
        <v>580469</v>
      </c>
      <c r="T65" s="4">
        <f t="shared" si="2"/>
        <v>978072.5</v>
      </c>
      <c r="U65" s="4">
        <f t="shared" si="3"/>
        <v>695056</v>
      </c>
    </row>
    <row r="66" spans="1:21" x14ac:dyDescent="0.2">
      <c r="A66" s="16" t="s">
        <v>172</v>
      </c>
      <c r="B66" s="4">
        <v>200600</v>
      </c>
      <c r="C66" s="4">
        <v>70900</v>
      </c>
      <c r="D66" s="4">
        <v>129700</v>
      </c>
      <c r="E66" s="4">
        <v>3412300000</v>
      </c>
      <c r="F66" s="4">
        <f t="shared" si="4"/>
        <v>38952294230</v>
      </c>
      <c r="R66" s="5">
        <v>-1.7000000000000001E-2</v>
      </c>
      <c r="S66" s="4">
        <v>695056</v>
      </c>
      <c r="T66" s="4">
        <f t="shared" si="2"/>
        <v>996930</v>
      </c>
      <c r="U66" s="4">
        <f t="shared" si="3"/>
        <v>850533</v>
      </c>
    </row>
    <row r="67" spans="1:21" x14ac:dyDescent="0.2">
      <c r="A67" s="16" t="s">
        <v>171</v>
      </c>
      <c r="B67" s="4">
        <v>563900</v>
      </c>
      <c r="C67" s="4">
        <v>10100</v>
      </c>
      <c r="D67" s="4">
        <v>553800</v>
      </c>
      <c r="E67" s="4">
        <v>14363540000</v>
      </c>
      <c r="F67" s="4">
        <f t="shared" si="4"/>
        <v>35539994230</v>
      </c>
      <c r="R67" s="5">
        <v>6.8699999999999997E-2</v>
      </c>
      <c r="S67" s="4">
        <v>1218710</v>
      </c>
      <c r="T67" s="4">
        <f t="shared" si="2"/>
        <v>1087566.5</v>
      </c>
      <c r="U67" s="4">
        <f t="shared" si="3"/>
        <v>850533</v>
      </c>
    </row>
    <row r="68" spans="1:21" x14ac:dyDescent="0.2">
      <c r="A68" s="16" t="s">
        <v>170</v>
      </c>
      <c r="B68" s="4">
        <v>366200</v>
      </c>
      <c r="C68" s="4">
        <v>50975</v>
      </c>
      <c r="D68" s="4">
        <v>315225</v>
      </c>
      <c r="E68" s="4">
        <v>7828200000</v>
      </c>
      <c r="F68" s="4">
        <f t="shared" si="4"/>
        <v>21176454230</v>
      </c>
      <c r="R68" s="5">
        <v>-0.01</v>
      </c>
      <c r="S68" s="4">
        <v>1367092</v>
      </c>
      <c r="T68" s="4">
        <f t="shared" si="2"/>
        <v>1733329.5</v>
      </c>
      <c r="U68" s="4">
        <f t="shared" si="3"/>
        <v>850533</v>
      </c>
    </row>
    <row r="69" spans="1:21" x14ac:dyDescent="0.2">
      <c r="A69" s="16" t="s">
        <v>169</v>
      </c>
      <c r="B69" s="4">
        <v>183700</v>
      </c>
      <c r="C69" s="4">
        <v>8100</v>
      </c>
      <c r="D69" s="4">
        <v>175600</v>
      </c>
      <c r="E69" s="4">
        <v>4400690000</v>
      </c>
      <c r="F69" s="4">
        <f t="shared" si="4"/>
        <v>13348254230</v>
      </c>
      <c r="R69" s="5">
        <v>-3.8399999999999997E-2</v>
      </c>
      <c r="S69" s="4">
        <v>2047219</v>
      </c>
      <c r="T69" s="4">
        <f t="shared" si="2"/>
        <v>1066934</v>
      </c>
      <c r="U69" s="4">
        <f t="shared" si="3"/>
        <v>850533</v>
      </c>
    </row>
    <row r="70" spans="1:21" x14ac:dyDescent="0.2">
      <c r="A70" s="16" t="s">
        <v>168</v>
      </c>
      <c r="B70" s="4">
        <v>20100</v>
      </c>
      <c r="C70" s="4">
        <v>124850</v>
      </c>
      <c r="D70" s="4">
        <v>-104750</v>
      </c>
      <c r="E70" s="4">
        <v>-2915250000</v>
      </c>
      <c r="F70" s="4">
        <f t="shared" si="4"/>
        <v>8947564230</v>
      </c>
      <c r="R70" s="5">
        <v>-5.45E-2</v>
      </c>
      <c r="S70" s="4">
        <v>850533</v>
      </c>
      <c r="T70" s="4">
        <f t="shared" si="2"/>
        <v>1504783</v>
      </c>
      <c r="U70" s="4">
        <f t="shared" si="3"/>
        <v>860778</v>
      </c>
    </row>
    <row r="71" spans="1:21" x14ac:dyDescent="0.2">
      <c r="A71" s="16" t="s">
        <v>167</v>
      </c>
      <c r="B71" s="4">
        <v>0</v>
      </c>
      <c r="C71" s="4">
        <v>174725</v>
      </c>
      <c r="D71" s="4">
        <v>-174725</v>
      </c>
      <c r="E71" s="4">
        <v>-4866140000</v>
      </c>
      <c r="F71" s="4">
        <f t="shared" si="4"/>
        <v>11862814230</v>
      </c>
      <c r="R71" s="5">
        <v>-2.8199999999999999E-2</v>
      </c>
      <c r="S71" s="4">
        <v>1045404</v>
      </c>
      <c r="T71" s="4">
        <f>AVERAGE(S72,S81)</f>
        <v>959048</v>
      </c>
      <c r="U71" s="4">
        <f t="shared" si="3"/>
        <v>775150</v>
      </c>
    </row>
    <row r="72" spans="1:21" x14ac:dyDescent="0.2">
      <c r="A72" s="16" t="s">
        <v>166</v>
      </c>
      <c r="B72" s="4">
        <v>219900</v>
      </c>
      <c r="C72" s="4">
        <v>4800</v>
      </c>
      <c r="D72" s="4">
        <v>215100</v>
      </c>
      <c r="E72" s="4">
        <v>6059510000</v>
      </c>
      <c r="F72" s="4">
        <f t="shared" si="4"/>
        <v>16728954230</v>
      </c>
      <c r="R72" s="5">
        <v>3.5999999999999999E-3</v>
      </c>
      <c r="S72" s="4">
        <v>1158291</v>
      </c>
      <c r="U72" s="4">
        <f t="shared" si="3"/>
        <v>775150</v>
      </c>
    </row>
    <row r="73" spans="1:21" x14ac:dyDescent="0.2">
      <c r="A73" s="16" t="s">
        <v>165</v>
      </c>
      <c r="B73" s="4">
        <v>28800</v>
      </c>
      <c r="C73" s="4">
        <v>67000</v>
      </c>
      <c r="D73" s="4">
        <v>-38200</v>
      </c>
      <c r="E73" s="4">
        <v>-1072870000</v>
      </c>
      <c r="F73" s="4">
        <f t="shared" si="4"/>
        <v>10669444230</v>
      </c>
      <c r="R73" s="5">
        <v>0</v>
      </c>
      <c r="S73" s="4">
        <v>1233244</v>
      </c>
      <c r="U73" s="4">
        <f t="shared" ref="U73:U75" si="5">MIN(S74:S78)</f>
        <v>775150</v>
      </c>
    </row>
    <row r="74" spans="1:21" x14ac:dyDescent="0.2">
      <c r="A74" s="16" t="s">
        <v>164</v>
      </c>
      <c r="B74" s="4">
        <v>27300</v>
      </c>
      <c r="C74" s="4">
        <v>22100</v>
      </c>
      <c r="D74" s="4">
        <v>5200</v>
      </c>
      <c r="E74" s="4">
        <v>139280000</v>
      </c>
      <c r="F74" s="4">
        <f t="shared" si="4"/>
        <v>11742314230</v>
      </c>
      <c r="R74" s="5">
        <v>-1.7000000000000001E-3</v>
      </c>
      <c r="S74" s="4">
        <v>860778</v>
      </c>
      <c r="U74" s="4">
        <f t="shared" si="5"/>
        <v>775150</v>
      </c>
    </row>
    <row r="75" spans="1:21" x14ac:dyDescent="0.2">
      <c r="A75" s="16" t="s">
        <v>163</v>
      </c>
      <c r="B75" s="4">
        <v>6500</v>
      </c>
      <c r="C75" s="4">
        <v>82725</v>
      </c>
      <c r="D75" s="4">
        <v>-76225</v>
      </c>
      <c r="E75" s="4">
        <v>-2144680000</v>
      </c>
      <c r="F75" s="4">
        <f t="shared" si="4"/>
        <v>11603034230</v>
      </c>
      <c r="R75" s="5">
        <v>1.0800000000000001E-2</v>
      </c>
      <c r="S75" s="4">
        <v>1261089</v>
      </c>
      <c r="U75" s="4">
        <f t="shared" si="5"/>
        <v>775150</v>
      </c>
    </row>
    <row r="76" spans="1:21" x14ac:dyDescent="0.2">
      <c r="A76" s="16" t="s">
        <v>162</v>
      </c>
      <c r="B76" s="4">
        <v>46060</v>
      </c>
      <c r="C76" s="4">
        <v>269525</v>
      </c>
      <c r="D76" s="4">
        <v>-223465</v>
      </c>
      <c r="E76" s="4">
        <v>-6211420000</v>
      </c>
      <c r="F76" s="4">
        <f t="shared" si="4"/>
        <v>13747714230</v>
      </c>
      <c r="R76" s="5">
        <v>9.1000000000000004E-3</v>
      </c>
      <c r="S76" s="4">
        <v>775150</v>
      </c>
      <c r="U76" s="4">
        <f>MIN(S77:S81)</f>
        <v>759805</v>
      </c>
    </row>
    <row r="77" spans="1:21" x14ac:dyDescent="0.2">
      <c r="A77" s="16" t="s">
        <v>161</v>
      </c>
      <c r="B77" s="4">
        <v>234500</v>
      </c>
      <c r="C77" s="4">
        <v>1000</v>
      </c>
      <c r="D77" s="4">
        <v>233500</v>
      </c>
      <c r="E77" s="4">
        <v>6354190000</v>
      </c>
      <c r="F77" s="4">
        <f t="shared" si="4"/>
        <v>19959134230</v>
      </c>
      <c r="R77" s="5">
        <v>2.41E-2</v>
      </c>
      <c r="S77" s="4">
        <v>808041</v>
      </c>
    </row>
    <row r="78" spans="1:21" x14ac:dyDescent="0.2">
      <c r="A78" s="16" t="s">
        <v>160</v>
      </c>
      <c r="B78" s="4">
        <v>1400</v>
      </c>
      <c r="C78" s="4">
        <v>266625</v>
      </c>
      <c r="D78" s="4">
        <v>-265225</v>
      </c>
      <c r="E78" s="4">
        <v>-7161340000</v>
      </c>
      <c r="F78" s="4">
        <f t="shared" si="4"/>
        <v>13604944230</v>
      </c>
      <c r="R78" s="5">
        <v>3.8E-3</v>
      </c>
      <c r="S78" s="4">
        <v>1419440</v>
      </c>
    </row>
    <row r="79" spans="1:21" x14ac:dyDescent="0.2">
      <c r="A79" s="16" t="s">
        <v>159</v>
      </c>
      <c r="B79" s="4">
        <v>234400</v>
      </c>
      <c r="C79" s="4">
        <v>5900</v>
      </c>
      <c r="D79" s="4">
        <v>228500</v>
      </c>
      <c r="E79" s="4">
        <v>6121580000</v>
      </c>
      <c r="F79" s="4">
        <f t="shared" si="4"/>
        <v>20766284230</v>
      </c>
      <c r="R79" s="5">
        <v>1.9E-3</v>
      </c>
      <c r="S79" s="4">
        <v>1283335</v>
      </c>
    </row>
    <row r="80" spans="1:21" x14ac:dyDescent="0.2">
      <c r="A80" s="16" t="s">
        <v>158</v>
      </c>
      <c r="B80" s="4">
        <v>585300</v>
      </c>
      <c r="C80" s="4">
        <v>25525</v>
      </c>
      <c r="D80" s="4">
        <v>559775</v>
      </c>
      <c r="E80" s="4">
        <v>15408350000</v>
      </c>
      <c r="F80" s="4">
        <f>E80+F81</f>
        <v>14644704230</v>
      </c>
      <c r="R80" s="5">
        <v>-4.5999999999999999E-2</v>
      </c>
      <c r="S80" s="4">
        <v>1964162</v>
      </c>
    </row>
    <row r="81" spans="1:22" x14ac:dyDescent="0.2">
      <c r="A81" s="16" t="s">
        <v>157</v>
      </c>
      <c r="B81" s="4">
        <v>50000</v>
      </c>
      <c r="C81" s="4">
        <v>77160</v>
      </c>
      <c r="D81" s="4">
        <v>-27160</v>
      </c>
      <c r="E81" s="4">
        <v>-763645770</v>
      </c>
      <c r="F81" s="4">
        <f>E81</f>
        <v>-763645770</v>
      </c>
      <c r="R81" s="5">
        <v>1.8E-3</v>
      </c>
      <c r="S81" s="4">
        <v>759805</v>
      </c>
    </row>
    <row r="82" spans="1:22" x14ac:dyDescent="0.2">
      <c r="A82" s="2"/>
      <c r="B82" s="4"/>
      <c r="C82" s="4"/>
      <c r="D82" s="4"/>
      <c r="E82" s="4"/>
      <c r="F82" s="4">
        <f t="shared" ref="F82:F137" si="6">E82+F83</f>
        <v>0</v>
      </c>
      <c r="G82" s="4"/>
      <c r="H82" s="4"/>
      <c r="I82" s="4"/>
      <c r="J82" s="4"/>
      <c r="K82" s="4"/>
      <c r="L82" s="4"/>
      <c r="M82" s="4"/>
      <c r="N82" s="4"/>
      <c r="O82" s="4"/>
      <c r="P82" s="4"/>
      <c r="Q82" s="4"/>
      <c r="R82" s="4"/>
      <c r="S82" s="4"/>
      <c r="T82" s="5"/>
      <c r="U82" s="5"/>
      <c r="V82" s="5"/>
    </row>
    <row r="83" spans="1:22" x14ac:dyDescent="0.2">
      <c r="A83" s="2"/>
      <c r="B83" s="4"/>
      <c r="C83" s="4"/>
      <c r="D83" s="4"/>
      <c r="E83" s="4"/>
      <c r="F83" s="4">
        <f t="shared" si="6"/>
        <v>0</v>
      </c>
      <c r="G83" s="4"/>
      <c r="H83" s="4"/>
      <c r="I83" s="4"/>
      <c r="J83" s="4"/>
      <c r="K83" s="4"/>
      <c r="L83" s="4"/>
      <c r="M83" s="4"/>
      <c r="N83" s="4"/>
      <c r="O83" s="4"/>
      <c r="P83" s="4"/>
      <c r="Q83" s="4"/>
      <c r="R83" s="4"/>
      <c r="S83" s="4"/>
      <c r="T83" s="5"/>
      <c r="U83" s="5"/>
      <c r="V83" s="5"/>
    </row>
    <row r="84" spans="1:22" x14ac:dyDescent="0.2">
      <c r="A84" s="2"/>
      <c r="B84" s="4"/>
      <c r="C84" s="4"/>
      <c r="D84" s="4"/>
      <c r="E84" s="4"/>
      <c r="F84" s="4">
        <f t="shared" si="6"/>
        <v>0</v>
      </c>
      <c r="G84" s="4"/>
      <c r="H84" s="4"/>
      <c r="I84" s="4"/>
      <c r="J84" s="4"/>
      <c r="K84" s="4"/>
      <c r="L84" s="4"/>
      <c r="M84" s="4"/>
      <c r="N84" s="4"/>
      <c r="O84" s="4"/>
      <c r="P84" s="4"/>
      <c r="Q84" s="4"/>
      <c r="R84" s="4"/>
      <c r="S84" s="4"/>
      <c r="T84" s="5"/>
      <c r="U84" s="5"/>
      <c r="V84" s="5"/>
    </row>
    <row r="85" spans="1:22" x14ac:dyDescent="0.2">
      <c r="A85" s="2"/>
      <c r="B85" s="4"/>
      <c r="C85" s="4"/>
      <c r="D85" s="4"/>
      <c r="E85" s="4"/>
      <c r="F85" s="4">
        <f t="shared" si="6"/>
        <v>0</v>
      </c>
      <c r="G85" s="4"/>
      <c r="H85" s="4"/>
      <c r="I85" s="4"/>
      <c r="J85" s="4"/>
      <c r="K85" s="4"/>
      <c r="L85" s="4"/>
      <c r="M85" s="4"/>
      <c r="N85" s="4"/>
      <c r="O85" s="4"/>
      <c r="P85" s="4"/>
      <c r="Q85" s="4"/>
      <c r="R85" s="4"/>
      <c r="S85" s="4"/>
      <c r="T85" s="5"/>
      <c r="U85" s="5"/>
      <c r="V85" s="5"/>
    </row>
    <row r="86" spans="1:22" x14ac:dyDescent="0.2">
      <c r="A86" s="2"/>
      <c r="B86" s="4"/>
      <c r="C86" s="4"/>
      <c r="D86" s="4"/>
      <c r="E86" s="4"/>
      <c r="F86" s="4">
        <f t="shared" si="6"/>
        <v>0</v>
      </c>
      <c r="G86" s="4"/>
      <c r="H86" s="4"/>
      <c r="I86" s="4"/>
      <c r="J86" s="4"/>
      <c r="K86" s="4"/>
      <c r="L86" s="4"/>
      <c r="M86" s="4"/>
      <c r="N86" s="4"/>
      <c r="O86" s="4"/>
      <c r="P86" s="4"/>
      <c r="Q86" s="4"/>
      <c r="R86" s="4"/>
      <c r="S86" s="4"/>
      <c r="T86" s="5"/>
      <c r="U86" s="5"/>
      <c r="V86" s="5"/>
    </row>
    <row r="87" spans="1:22" x14ac:dyDescent="0.2">
      <c r="A87" s="2"/>
      <c r="B87" s="4"/>
      <c r="C87" s="4"/>
      <c r="D87" s="4"/>
      <c r="E87" s="4"/>
      <c r="F87" s="4">
        <f t="shared" si="6"/>
        <v>0</v>
      </c>
      <c r="G87" s="4"/>
      <c r="H87" s="4"/>
      <c r="I87" s="4"/>
      <c r="J87" s="4"/>
      <c r="K87" s="4"/>
      <c r="L87" s="4"/>
      <c r="M87" s="4"/>
      <c r="N87" s="4"/>
      <c r="O87" s="4"/>
      <c r="P87" s="4"/>
      <c r="Q87" s="4"/>
      <c r="R87" s="4"/>
      <c r="S87" s="4"/>
      <c r="T87" s="5"/>
      <c r="U87" s="5"/>
      <c r="V87" s="5"/>
    </row>
    <row r="88" spans="1:22" x14ac:dyDescent="0.2">
      <c r="A88" s="2"/>
      <c r="B88" s="4"/>
      <c r="C88" s="4"/>
      <c r="D88" s="4"/>
      <c r="E88" s="4"/>
      <c r="F88" s="4">
        <f t="shared" si="6"/>
        <v>0</v>
      </c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5"/>
      <c r="U88" s="5"/>
      <c r="V88" s="5"/>
    </row>
    <row r="89" spans="1:22" x14ac:dyDescent="0.2">
      <c r="A89" s="2"/>
      <c r="B89" s="4"/>
      <c r="C89" s="4"/>
      <c r="D89" s="4"/>
      <c r="E89" s="4"/>
      <c r="F89" s="4">
        <f t="shared" si="6"/>
        <v>0</v>
      </c>
      <c r="G89" s="4"/>
      <c r="H89" s="4"/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  <c r="T89" s="5"/>
      <c r="U89" s="5"/>
      <c r="V89" s="5"/>
    </row>
    <row r="90" spans="1:22" x14ac:dyDescent="0.2">
      <c r="A90" s="2"/>
      <c r="B90" s="4"/>
      <c r="C90" s="4"/>
      <c r="D90" s="4"/>
      <c r="E90" s="4"/>
      <c r="F90" s="4">
        <f t="shared" si="6"/>
        <v>0</v>
      </c>
      <c r="G90" s="4"/>
      <c r="H90" s="4"/>
      <c r="I90" s="4"/>
      <c r="J90" s="4"/>
      <c r="K90" s="4"/>
      <c r="L90" s="4"/>
      <c r="M90" s="4"/>
      <c r="N90" s="4"/>
      <c r="O90" s="4"/>
      <c r="P90" s="4"/>
      <c r="Q90" s="4"/>
      <c r="R90" s="4"/>
      <c r="S90" s="4"/>
      <c r="T90" s="5"/>
      <c r="U90" s="5"/>
      <c r="V90" s="5"/>
    </row>
    <row r="91" spans="1:22" x14ac:dyDescent="0.2">
      <c r="A91" s="2"/>
      <c r="B91" s="4"/>
      <c r="C91" s="4"/>
      <c r="D91" s="4"/>
      <c r="E91" s="4"/>
      <c r="F91" s="4">
        <f t="shared" si="6"/>
        <v>0</v>
      </c>
      <c r="G91" s="4"/>
      <c r="H91" s="4"/>
      <c r="I91" s="4"/>
      <c r="J91" s="4"/>
      <c r="K91" s="4"/>
      <c r="L91" s="4"/>
      <c r="M91" s="4"/>
      <c r="N91" s="4"/>
      <c r="O91" s="4"/>
      <c r="P91" s="4"/>
      <c r="Q91" s="4"/>
      <c r="R91" s="4"/>
      <c r="S91" s="4"/>
      <c r="T91" s="5"/>
      <c r="U91" s="5"/>
      <c r="V91" s="5"/>
    </row>
    <row r="92" spans="1:22" x14ac:dyDescent="0.2">
      <c r="A92" s="6"/>
      <c r="B92" s="4"/>
      <c r="C92" s="4"/>
      <c r="D92" s="4"/>
      <c r="E92" s="4"/>
      <c r="F92" s="4">
        <f t="shared" si="6"/>
        <v>0</v>
      </c>
      <c r="G92" s="4"/>
      <c r="H92" s="4"/>
      <c r="I92" s="4"/>
      <c r="J92" s="4"/>
      <c r="K92" s="4"/>
      <c r="L92" s="4"/>
      <c r="M92" s="4"/>
      <c r="N92" s="4"/>
      <c r="O92" s="4"/>
      <c r="P92" s="4"/>
      <c r="Q92" s="4"/>
      <c r="R92" s="4"/>
      <c r="S92" s="4"/>
      <c r="T92" s="5"/>
      <c r="U92" s="5"/>
      <c r="V92" s="5"/>
    </row>
    <row r="93" spans="1:22" x14ac:dyDescent="0.2">
      <c r="A93" s="6"/>
      <c r="B93" s="4"/>
      <c r="C93" s="4"/>
      <c r="D93" s="4"/>
      <c r="E93" s="4"/>
      <c r="F93" s="4">
        <f t="shared" si="6"/>
        <v>0</v>
      </c>
      <c r="G93" s="4"/>
      <c r="H93" s="4"/>
      <c r="I93" s="4"/>
      <c r="J93" s="4"/>
      <c r="K93" s="4"/>
      <c r="L93" s="4"/>
      <c r="M93" s="4"/>
      <c r="N93" s="4"/>
      <c r="O93" s="4"/>
      <c r="P93" s="4"/>
      <c r="Q93" s="4"/>
      <c r="R93" s="4"/>
      <c r="S93" s="4"/>
      <c r="T93" s="5"/>
      <c r="U93" s="5"/>
      <c r="V93" s="5"/>
    </row>
    <row r="94" spans="1:22" x14ac:dyDescent="0.2">
      <c r="A94" s="6"/>
      <c r="B94" s="4"/>
      <c r="C94" s="4"/>
      <c r="D94" s="4"/>
      <c r="E94" s="4"/>
      <c r="F94" s="4">
        <f t="shared" si="6"/>
        <v>0</v>
      </c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5"/>
      <c r="U94" s="5"/>
      <c r="V94" s="5"/>
    </row>
    <row r="95" spans="1:22" x14ac:dyDescent="0.2">
      <c r="A95" s="6"/>
      <c r="B95" s="4"/>
      <c r="C95" s="4"/>
      <c r="D95" s="4"/>
      <c r="E95" s="4"/>
      <c r="F95" s="4">
        <f t="shared" si="6"/>
        <v>0</v>
      </c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5"/>
      <c r="U95" s="5"/>
      <c r="V95" s="5"/>
    </row>
    <row r="96" spans="1:22" x14ac:dyDescent="0.2">
      <c r="A96" s="6"/>
      <c r="B96" s="4"/>
      <c r="C96" s="4"/>
      <c r="D96" s="4"/>
      <c r="E96" s="4"/>
      <c r="F96" s="4">
        <f t="shared" si="6"/>
        <v>0</v>
      </c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5"/>
      <c r="U96" s="5"/>
      <c r="V96" s="5"/>
    </row>
    <row r="97" spans="1:22" x14ac:dyDescent="0.2">
      <c r="A97" s="6"/>
      <c r="B97" s="4"/>
      <c r="C97" s="4"/>
      <c r="D97" s="4"/>
      <c r="E97" s="4"/>
      <c r="F97" s="4">
        <f t="shared" si="6"/>
        <v>0</v>
      </c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5"/>
      <c r="U97" s="5"/>
      <c r="V97" s="5"/>
    </row>
    <row r="98" spans="1:22" x14ac:dyDescent="0.2">
      <c r="A98" s="6"/>
      <c r="B98" s="4"/>
      <c r="C98" s="4"/>
      <c r="D98" s="4"/>
      <c r="E98" s="4"/>
      <c r="F98" s="4">
        <f t="shared" si="6"/>
        <v>0</v>
      </c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5"/>
      <c r="U98" s="5"/>
      <c r="V98" s="5"/>
    </row>
    <row r="99" spans="1:22" x14ac:dyDescent="0.2">
      <c r="A99" s="6"/>
      <c r="B99" s="4"/>
      <c r="C99" s="4"/>
      <c r="D99" s="4"/>
      <c r="E99" s="4"/>
      <c r="F99" s="4">
        <f t="shared" si="6"/>
        <v>0</v>
      </c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5"/>
      <c r="U99" s="5"/>
      <c r="V99" s="5"/>
    </row>
    <row r="100" spans="1:22" x14ac:dyDescent="0.2">
      <c r="A100" s="6"/>
      <c r="B100" s="4"/>
      <c r="C100" s="4"/>
      <c r="D100" s="4"/>
      <c r="E100" s="4"/>
      <c r="F100" s="4">
        <f t="shared" si="6"/>
        <v>0</v>
      </c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5"/>
      <c r="U100" s="5"/>
      <c r="V100" s="5"/>
    </row>
    <row r="101" spans="1:22" x14ac:dyDescent="0.2">
      <c r="A101" s="6"/>
      <c r="B101" s="4"/>
      <c r="C101" s="4"/>
      <c r="D101" s="4"/>
      <c r="E101" s="4"/>
      <c r="F101" s="4">
        <f t="shared" si="6"/>
        <v>0</v>
      </c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5"/>
      <c r="U101" s="5"/>
      <c r="V101" s="5"/>
    </row>
    <row r="102" spans="1:22" x14ac:dyDescent="0.2">
      <c r="A102" s="2"/>
      <c r="B102" s="4"/>
      <c r="C102" s="4"/>
      <c r="D102" s="4"/>
      <c r="E102" s="4"/>
      <c r="F102" s="4">
        <f t="shared" si="6"/>
        <v>0</v>
      </c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5"/>
      <c r="U102" s="5"/>
      <c r="V102" s="5"/>
    </row>
    <row r="103" spans="1:22" x14ac:dyDescent="0.2">
      <c r="A103" s="2"/>
      <c r="B103" s="4"/>
      <c r="C103" s="4"/>
      <c r="D103" s="4"/>
      <c r="E103" s="4"/>
      <c r="F103" s="4">
        <f t="shared" si="6"/>
        <v>0</v>
      </c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5"/>
      <c r="U103" s="5"/>
      <c r="V103" s="5"/>
    </row>
    <row r="104" spans="1:22" x14ac:dyDescent="0.2">
      <c r="A104" s="6"/>
      <c r="B104" s="4"/>
      <c r="C104" s="4"/>
      <c r="D104" s="4"/>
      <c r="E104" s="4"/>
      <c r="F104" s="4">
        <f t="shared" si="6"/>
        <v>0</v>
      </c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5"/>
      <c r="U104" s="5"/>
      <c r="V104" s="5"/>
    </row>
    <row r="105" spans="1:22" x14ac:dyDescent="0.2">
      <c r="A105" s="6"/>
      <c r="B105" s="4"/>
      <c r="C105" s="4"/>
      <c r="D105" s="4"/>
      <c r="E105" s="4"/>
      <c r="F105" s="4">
        <f t="shared" si="6"/>
        <v>0</v>
      </c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5"/>
      <c r="U105" s="5"/>
      <c r="V105" s="5"/>
    </row>
    <row r="106" spans="1:22" x14ac:dyDescent="0.2">
      <c r="A106" s="6"/>
      <c r="B106" s="4"/>
      <c r="C106" s="4"/>
      <c r="D106" s="4"/>
      <c r="E106" s="4"/>
      <c r="F106" s="4">
        <f t="shared" si="6"/>
        <v>0</v>
      </c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5"/>
      <c r="U106" s="5"/>
      <c r="V106" s="5"/>
    </row>
    <row r="107" spans="1:22" x14ac:dyDescent="0.2">
      <c r="A107" s="6"/>
      <c r="B107" s="4"/>
      <c r="C107" s="4"/>
      <c r="D107" s="4"/>
      <c r="E107" s="4"/>
      <c r="F107" s="4">
        <f t="shared" si="6"/>
        <v>0</v>
      </c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5"/>
      <c r="U107" s="5"/>
      <c r="V107" s="5"/>
    </row>
    <row r="108" spans="1:22" x14ac:dyDescent="0.2">
      <c r="A108" s="6"/>
      <c r="B108" s="4"/>
      <c r="C108" s="4"/>
      <c r="D108" s="4"/>
      <c r="E108" s="4"/>
      <c r="F108" s="4">
        <f t="shared" si="6"/>
        <v>0</v>
      </c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5"/>
      <c r="U108" s="5"/>
      <c r="V108" s="5"/>
    </row>
    <row r="109" spans="1:22" x14ac:dyDescent="0.2">
      <c r="A109" s="6"/>
      <c r="B109" s="4"/>
      <c r="C109" s="4"/>
      <c r="D109" s="4"/>
      <c r="E109" s="4"/>
      <c r="F109" s="4">
        <f t="shared" si="6"/>
        <v>0</v>
      </c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5"/>
      <c r="U109" s="5"/>
      <c r="V109" s="5"/>
    </row>
    <row r="110" spans="1:22" x14ac:dyDescent="0.2">
      <c r="A110" s="6"/>
      <c r="B110" s="4"/>
      <c r="C110" s="4"/>
      <c r="D110" s="4"/>
      <c r="E110" s="4"/>
      <c r="F110" s="4">
        <f t="shared" si="6"/>
        <v>0</v>
      </c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5"/>
      <c r="U110" s="5"/>
      <c r="V110" s="5"/>
    </row>
    <row r="111" spans="1:22" x14ac:dyDescent="0.2">
      <c r="A111" s="6"/>
      <c r="B111" s="4"/>
      <c r="C111" s="4"/>
      <c r="D111" s="4"/>
      <c r="E111" s="4"/>
      <c r="F111" s="4">
        <f t="shared" si="6"/>
        <v>0</v>
      </c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5"/>
      <c r="U111" s="5"/>
      <c r="V111" s="5"/>
    </row>
    <row r="112" spans="1:22" x14ac:dyDescent="0.2">
      <c r="A112" s="6"/>
      <c r="B112" s="4"/>
      <c r="C112" s="4"/>
      <c r="D112" s="4"/>
      <c r="E112" s="4"/>
      <c r="F112" s="4">
        <f t="shared" si="6"/>
        <v>0</v>
      </c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5"/>
      <c r="U112" s="5"/>
      <c r="V112" s="5"/>
    </row>
    <row r="113" spans="1:22" x14ac:dyDescent="0.2">
      <c r="A113" s="6"/>
      <c r="B113" s="4"/>
      <c r="C113" s="4"/>
      <c r="D113" s="4"/>
      <c r="E113" s="4"/>
      <c r="F113" s="4">
        <f t="shared" si="6"/>
        <v>0</v>
      </c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5"/>
      <c r="U113" s="5"/>
      <c r="V113" s="5"/>
    </row>
    <row r="114" spans="1:22" x14ac:dyDescent="0.2">
      <c r="A114" s="6"/>
      <c r="B114" s="4"/>
      <c r="C114" s="4"/>
      <c r="D114" s="4"/>
      <c r="E114" s="4"/>
      <c r="F114" s="4">
        <f t="shared" si="6"/>
        <v>0</v>
      </c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5"/>
      <c r="U114" s="5"/>
      <c r="V114" s="5"/>
    </row>
    <row r="115" spans="1:22" x14ac:dyDescent="0.2">
      <c r="A115" s="6"/>
      <c r="B115" s="4"/>
      <c r="C115" s="4"/>
      <c r="D115" s="4"/>
      <c r="E115" s="4"/>
      <c r="F115" s="4">
        <f t="shared" si="6"/>
        <v>0</v>
      </c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5"/>
      <c r="U115" s="5"/>
      <c r="V115" s="5"/>
    </row>
    <row r="116" spans="1:22" x14ac:dyDescent="0.2">
      <c r="A116" s="6"/>
      <c r="B116" s="4"/>
      <c r="C116" s="4"/>
      <c r="D116" s="4"/>
      <c r="E116" s="4"/>
      <c r="F116" s="4">
        <f t="shared" si="6"/>
        <v>0</v>
      </c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5"/>
      <c r="U116" s="5"/>
      <c r="V116" s="5"/>
    </row>
    <row r="117" spans="1:22" x14ac:dyDescent="0.2">
      <c r="A117" s="2"/>
      <c r="B117" s="4"/>
      <c r="C117" s="4"/>
      <c r="D117" s="4"/>
      <c r="E117" s="4"/>
      <c r="F117" s="4">
        <f t="shared" si="6"/>
        <v>0</v>
      </c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5"/>
      <c r="U117" s="5"/>
      <c r="V117" s="5"/>
    </row>
    <row r="118" spans="1:22" x14ac:dyDescent="0.2">
      <c r="A118" s="2"/>
      <c r="B118" s="4"/>
      <c r="C118" s="4"/>
      <c r="D118" s="4"/>
      <c r="E118" s="4"/>
      <c r="F118" s="4">
        <f t="shared" si="6"/>
        <v>0</v>
      </c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5"/>
      <c r="U118" s="5"/>
      <c r="V118" s="5"/>
    </row>
    <row r="119" spans="1:22" x14ac:dyDescent="0.2">
      <c r="A119" s="2"/>
      <c r="B119" s="4"/>
      <c r="C119" s="4"/>
      <c r="D119" s="4"/>
      <c r="E119" s="4"/>
      <c r="F119" s="4">
        <f t="shared" si="6"/>
        <v>0</v>
      </c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5"/>
      <c r="U119" s="5"/>
      <c r="V119" s="5"/>
    </row>
    <row r="120" spans="1:22" x14ac:dyDescent="0.2">
      <c r="A120" s="2"/>
      <c r="B120" s="4"/>
      <c r="C120" s="4"/>
      <c r="D120" s="4"/>
      <c r="E120" s="4"/>
      <c r="F120" s="4">
        <f t="shared" si="6"/>
        <v>0</v>
      </c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5"/>
      <c r="U120" s="5"/>
      <c r="V120" s="5"/>
    </row>
    <row r="121" spans="1:22" x14ac:dyDescent="0.2">
      <c r="A121" s="2"/>
      <c r="B121" s="4"/>
      <c r="C121" s="4"/>
      <c r="D121" s="4"/>
      <c r="E121" s="4"/>
      <c r="F121" s="4">
        <f t="shared" si="6"/>
        <v>0</v>
      </c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5"/>
      <c r="U121" s="5"/>
      <c r="V121" s="5"/>
    </row>
    <row r="122" spans="1:22" x14ac:dyDescent="0.2">
      <c r="A122" s="2"/>
      <c r="B122" s="4"/>
      <c r="C122" s="4"/>
      <c r="D122" s="4"/>
      <c r="E122" s="4"/>
      <c r="F122" s="4">
        <f t="shared" si="6"/>
        <v>0</v>
      </c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5"/>
      <c r="U122" s="5"/>
      <c r="V122" s="5"/>
    </row>
    <row r="123" spans="1:22" x14ac:dyDescent="0.2">
      <c r="A123" s="2"/>
      <c r="B123" s="4"/>
      <c r="C123" s="4"/>
      <c r="D123" s="4"/>
      <c r="E123" s="4"/>
      <c r="F123" s="4">
        <f t="shared" si="6"/>
        <v>0</v>
      </c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5"/>
      <c r="U123" s="5"/>
      <c r="V123" s="5"/>
    </row>
    <row r="124" spans="1:22" x14ac:dyDescent="0.2">
      <c r="A124" s="2"/>
      <c r="B124" s="4"/>
      <c r="C124" s="4"/>
      <c r="D124" s="4"/>
      <c r="E124" s="4"/>
      <c r="F124" s="4">
        <f t="shared" si="6"/>
        <v>0</v>
      </c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5"/>
      <c r="U124" s="5"/>
      <c r="V124" s="5"/>
    </row>
    <row r="125" spans="1:22" x14ac:dyDescent="0.2">
      <c r="A125" s="2"/>
      <c r="B125" s="4"/>
      <c r="C125" s="4"/>
      <c r="D125" s="4"/>
      <c r="E125" s="4"/>
      <c r="F125" s="4">
        <f t="shared" si="6"/>
        <v>0</v>
      </c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5"/>
      <c r="U125" s="5"/>
      <c r="V125" s="5"/>
    </row>
    <row r="126" spans="1:22" x14ac:dyDescent="0.2">
      <c r="A126" s="2"/>
      <c r="B126" s="4"/>
      <c r="C126" s="4"/>
      <c r="D126" s="4"/>
      <c r="E126" s="4"/>
      <c r="F126" s="4">
        <f t="shared" si="6"/>
        <v>0</v>
      </c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5"/>
      <c r="U126" s="5"/>
      <c r="V126" s="5"/>
    </row>
    <row r="127" spans="1:22" x14ac:dyDescent="0.2">
      <c r="A127" s="2"/>
      <c r="B127" s="4"/>
      <c r="C127" s="4"/>
      <c r="D127" s="4"/>
      <c r="E127" s="4"/>
      <c r="F127" s="4">
        <f t="shared" si="6"/>
        <v>0</v>
      </c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5"/>
      <c r="U127" s="5"/>
      <c r="V127" s="5"/>
    </row>
    <row r="128" spans="1:22" x14ac:dyDescent="0.2">
      <c r="A128" s="2"/>
      <c r="B128" s="4"/>
      <c r="C128" s="4"/>
      <c r="D128" s="4"/>
      <c r="E128" s="4"/>
      <c r="F128" s="4">
        <f t="shared" si="6"/>
        <v>0</v>
      </c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5"/>
      <c r="U128" s="5"/>
      <c r="V128" s="5"/>
    </row>
    <row r="129" spans="1:22" x14ac:dyDescent="0.2">
      <c r="A129" s="2"/>
      <c r="B129" s="4"/>
      <c r="C129" s="4"/>
      <c r="D129" s="4"/>
      <c r="E129" s="4"/>
      <c r="F129" s="4">
        <f t="shared" si="6"/>
        <v>0</v>
      </c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5"/>
      <c r="U129" s="5"/>
      <c r="V129" s="5"/>
    </row>
    <row r="130" spans="1:22" x14ac:dyDescent="0.2">
      <c r="A130" s="2"/>
      <c r="B130" s="4"/>
      <c r="C130" s="4"/>
      <c r="D130" s="4"/>
      <c r="E130" s="4"/>
      <c r="F130" s="4">
        <f t="shared" si="6"/>
        <v>0</v>
      </c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5"/>
      <c r="U130" s="5"/>
      <c r="V130" s="5"/>
    </row>
    <row r="131" spans="1:22" x14ac:dyDescent="0.2">
      <c r="A131" s="2"/>
      <c r="B131" s="4"/>
      <c r="C131" s="4"/>
      <c r="D131" s="4"/>
      <c r="E131" s="4"/>
      <c r="F131" s="4">
        <f t="shared" si="6"/>
        <v>0</v>
      </c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5"/>
      <c r="U131" s="5"/>
      <c r="V131" s="5"/>
    </row>
    <row r="132" spans="1:22" x14ac:dyDescent="0.2">
      <c r="A132" s="2"/>
      <c r="B132" s="4"/>
      <c r="C132" s="4"/>
      <c r="D132" s="4"/>
      <c r="E132" s="4"/>
      <c r="F132" s="4">
        <f t="shared" si="6"/>
        <v>0</v>
      </c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5"/>
      <c r="U132" s="5"/>
      <c r="V132" s="5"/>
    </row>
    <row r="133" spans="1:22" x14ac:dyDescent="0.2">
      <c r="A133" s="2"/>
      <c r="B133" s="4"/>
      <c r="C133" s="4"/>
      <c r="D133" s="4"/>
      <c r="E133" s="4"/>
      <c r="F133" s="4">
        <f t="shared" si="6"/>
        <v>0</v>
      </c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5"/>
    </row>
    <row r="134" spans="1:22" x14ac:dyDescent="0.2">
      <c r="A134" s="2"/>
      <c r="B134" s="4"/>
      <c r="C134" s="4"/>
      <c r="D134" s="4"/>
      <c r="E134" s="4"/>
      <c r="F134" s="4">
        <f t="shared" si="6"/>
        <v>0</v>
      </c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8"/>
    </row>
    <row r="135" spans="1:22" x14ac:dyDescent="0.2">
      <c r="A135" s="2"/>
      <c r="B135" s="4"/>
      <c r="C135" s="4"/>
      <c r="D135" s="4"/>
      <c r="E135" s="4"/>
      <c r="F135" s="4">
        <f t="shared" si="6"/>
        <v>0</v>
      </c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8"/>
    </row>
    <row r="136" spans="1:22" x14ac:dyDescent="0.2">
      <c r="A136" s="2"/>
      <c r="B136" s="4"/>
      <c r="C136" s="4"/>
      <c r="D136" s="4"/>
      <c r="E136" s="4"/>
      <c r="F136" s="4">
        <f t="shared" si="6"/>
        <v>0</v>
      </c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8"/>
    </row>
    <row r="137" spans="1:22" x14ac:dyDescent="0.2">
      <c r="A137" s="6"/>
      <c r="B137" s="4"/>
      <c r="C137" s="4"/>
      <c r="D137" s="4"/>
      <c r="E137" s="4"/>
      <c r="F137" s="4">
        <f t="shared" si="6"/>
        <v>0</v>
      </c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5"/>
      <c r="U137" s="5"/>
      <c r="V137" s="8"/>
    </row>
    <row r="138" spans="1:22" x14ac:dyDescent="0.2">
      <c r="A138" s="6"/>
      <c r="B138" s="4"/>
      <c r="C138" s="4"/>
      <c r="D138" s="4"/>
      <c r="E138" s="4"/>
      <c r="F138" s="4">
        <f>E138+F139</f>
        <v>0</v>
      </c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5"/>
      <c r="U138" s="5"/>
      <c r="V138" s="8"/>
    </row>
    <row r="139" spans="1:22" x14ac:dyDescent="0.2">
      <c r="A139" s="6"/>
      <c r="B139" s="4"/>
      <c r="C139" s="4"/>
      <c r="D139" s="4"/>
      <c r="E139" s="4"/>
      <c r="F139" s="4">
        <f>E139</f>
        <v>0</v>
      </c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5"/>
      <c r="U139" s="5"/>
      <c r="V139" s="8"/>
    </row>
    <row r="140" spans="1:22" x14ac:dyDescent="0.2">
      <c r="A140" s="6"/>
      <c r="B140" s="4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5"/>
      <c r="U140" s="5"/>
      <c r="V140" s="8"/>
    </row>
    <row r="141" spans="1:22" x14ac:dyDescent="0.2">
      <c r="A141" s="6"/>
      <c r="B141" s="4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5"/>
      <c r="U141" s="5"/>
      <c r="V141" s="8"/>
    </row>
    <row r="142" spans="1:22" x14ac:dyDescent="0.2">
      <c r="A142" s="2"/>
      <c r="B142" s="4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5"/>
      <c r="U142" s="5"/>
      <c r="V142" s="8"/>
    </row>
    <row r="143" spans="1:22" x14ac:dyDescent="0.2">
      <c r="A143" s="2"/>
      <c r="B143" s="4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5"/>
      <c r="U143" s="5"/>
      <c r="V143" s="8"/>
    </row>
    <row r="144" spans="1:22" x14ac:dyDescent="0.2">
      <c r="A144" s="2"/>
      <c r="B144" s="4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5"/>
      <c r="U144" s="5"/>
      <c r="V144" s="8"/>
    </row>
    <row r="145" spans="1:22" x14ac:dyDescent="0.2">
      <c r="A145" s="2"/>
      <c r="B145" s="4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5"/>
      <c r="U145" s="5"/>
      <c r="V145" s="8"/>
    </row>
    <row r="146" spans="1:22" x14ac:dyDescent="0.2">
      <c r="A146" s="2"/>
      <c r="B146" s="4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5"/>
      <c r="U146" s="5"/>
      <c r="V146" s="8"/>
    </row>
    <row r="172" spans="1:3" x14ac:dyDescent="0.2">
      <c r="A172" t="e" cm="1">
        <f t="array" aca="1" ref="A172" ca="1">INDIRECT("'" &amp; E1 &amp; "'!$A$2:$A$66")</f>
        <v>#REF!</v>
      </c>
      <c r="B172" t="e" cm="1">
        <f t="array" aca="1" ref="B172" ca="1">INDIRECT("'" &amp; E1 &amp; "'!$B$2:$B$66")</f>
        <v>#REF!</v>
      </c>
      <c r="C172" t="e" cm="1">
        <f t="array" aca="1" ref="C172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F03CB1-45FD-4E48-97F7-1CAAE5441DDC}">
  <sheetPr codeName="Sheet78"/>
  <dimension ref="A1:V172"/>
  <sheetViews>
    <sheetView workbookViewId="0">
      <pane ySplit="2" topLeftCell="A3" activePane="bottomLeft" state="frozen"/>
      <selection activeCell="N24" sqref="N24"/>
      <selection pane="bottomLeft" activeCell="N24" sqref="N24"/>
    </sheetView>
  </sheetViews>
  <sheetFormatPr baseColWidth="10" defaultRowHeight="16" x14ac:dyDescent="0.2"/>
  <cols>
    <col min="1" max="1" width="21.1640625" customWidth="1"/>
    <col min="2" max="2" width="14" customWidth="1"/>
    <col min="3" max="3" width="13.33203125" customWidth="1"/>
    <col min="4" max="5" width="15.6640625" customWidth="1"/>
    <col min="6" max="6" width="21.5" customWidth="1"/>
    <col min="10" max="10" width="18.33203125" customWidth="1"/>
    <col min="11" max="11" width="16.6640625" customWidth="1"/>
    <col min="18" max="18" width="13" customWidth="1"/>
    <col min="19" max="19" width="13.83203125" customWidth="1"/>
  </cols>
  <sheetData>
    <row r="1" spans="1:22" x14ac:dyDescent="0.2">
      <c r="B1" s="72" t="s">
        <v>5</v>
      </c>
      <c r="C1" s="72"/>
      <c r="D1" s="72"/>
      <c r="E1" s="72"/>
      <c r="F1" s="72"/>
      <c r="G1" s="73" t="s">
        <v>6</v>
      </c>
      <c r="H1" s="73"/>
      <c r="I1" s="73"/>
      <c r="J1" s="73"/>
      <c r="K1" s="73"/>
      <c r="L1" s="74" t="s">
        <v>15</v>
      </c>
      <c r="M1" s="74"/>
      <c r="N1" s="74"/>
      <c r="O1" s="74"/>
      <c r="P1" s="74"/>
      <c r="Q1" s="74"/>
      <c r="R1" s="74"/>
      <c r="S1" s="74"/>
      <c r="T1" s="74"/>
      <c r="U1" s="74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235</v>
      </c>
      <c r="O2" s="1" t="s">
        <v>236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257</v>
      </c>
      <c r="U2" s="1" t="s">
        <v>258</v>
      </c>
      <c r="V2" s="1" t="s">
        <v>237</v>
      </c>
    </row>
    <row r="3" spans="1:22" x14ac:dyDescent="0.2">
      <c r="A3" s="16" t="s">
        <v>294</v>
      </c>
      <c r="B3" s="4">
        <v>0</v>
      </c>
      <c r="C3" s="4">
        <v>0</v>
      </c>
      <c r="D3" s="4">
        <v>0</v>
      </c>
      <c r="E3" s="4">
        <v>0</v>
      </c>
      <c r="F3" s="4">
        <f t="shared" ref="F3:F63" si="0">E3+F4</f>
        <v>-4576101046</v>
      </c>
      <c r="G3" s="4">
        <v>25000</v>
      </c>
      <c r="H3" s="4">
        <v>6900</v>
      </c>
      <c r="I3" s="4">
        <v>18100</v>
      </c>
      <c r="J3" s="4">
        <v>1019200000</v>
      </c>
      <c r="K3" s="4">
        <f t="shared" ref="K3:K25" si="1">K4+J3</f>
        <v>1425558000</v>
      </c>
      <c r="L3" s="4">
        <v>166</v>
      </c>
      <c r="M3" s="4">
        <v>228</v>
      </c>
      <c r="N3" s="4">
        <v>8</v>
      </c>
      <c r="O3" s="4">
        <v>37</v>
      </c>
      <c r="P3" s="4">
        <v>80800</v>
      </c>
      <c r="Q3" s="4">
        <v>190000</v>
      </c>
      <c r="R3" s="5">
        <v>5.4000000000000003E-3</v>
      </c>
      <c r="S3" s="4">
        <v>288000</v>
      </c>
      <c r="T3" s="4">
        <f t="shared" ref="T3:T70" si="2">AVERAGE(S4,S13)</f>
        <v>425800</v>
      </c>
      <c r="U3" s="4">
        <f t="shared" ref="U3:U72" si="3">MIN(S4:S8)</f>
        <v>193593</v>
      </c>
      <c r="V3" s="5">
        <v>1.6E-2</v>
      </c>
    </row>
    <row r="4" spans="1:22" x14ac:dyDescent="0.2">
      <c r="A4" s="16" t="s">
        <v>293</v>
      </c>
      <c r="B4" s="4">
        <v>0</v>
      </c>
      <c r="C4" s="4">
        <v>0</v>
      </c>
      <c r="D4" s="4">
        <v>0</v>
      </c>
      <c r="E4" s="4">
        <v>0</v>
      </c>
      <c r="F4" s="4">
        <f t="shared" si="0"/>
        <v>-4576101046</v>
      </c>
      <c r="G4" s="4">
        <v>20000</v>
      </c>
      <c r="H4" s="4">
        <v>11500</v>
      </c>
      <c r="I4" s="4">
        <v>8500</v>
      </c>
      <c r="J4" s="4">
        <v>476650000</v>
      </c>
      <c r="K4" s="4">
        <f t="shared" si="1"/>
        <v>406358000</v>
      </c>
      <c r="L4" s="4">
        <v>207</v>
      </c>
      <c r="M4" s="4">
        <v>305</v>
      </c>
      <c r="N4" s="4">
        <v>13</v>
      </c>
      <c r="O4" s="4">
        <v>30</v>
      </c>
      <c r="P4" s="4">
        <v>83400</v>
      </c>
      <c r="Q4" s="4">
        <v>202100</v>
      </c>
      <c r="R4" s="5">
        <v>7.1999999999999998E-3</v>
      </c>
      <c r="S4" s="4">
        <v>296500</v>
      </c>
      <c r="T4" s="4">
        <f t="shared" si="2"/>
        <v>624605</v>
      </c>
      <c r="U4" s="4">
        <f t="shared" si="3"/>
        <v>193593</v>
      </c>
      <c r="V4" s="5">
        <v>1.2500000000000001E-2</v>
      </c>
    </row>
    <row r="5" spans="1:22" x14ac:dyDescent="0.2">
      <c r="A5" s="16" t="s">
        <v>292</v>
      </c>
      <c r="B5" s="4">
        <v>0</v>
      </c>
      <c r="C5" s="4">
        <v>6000</v>
      </c>
      <c r="D5" s="4">
        <v>-6000</v>
      </c>
      <c r="E5" s="4">
        <v>-332700000</v>
      </c>
      <c r="F5" s="4">
        <f t="shared" si="0"/>
        <v>-4576101046</v>
      </c>
      <c r="G5" s="4">
        <v>65300</v>
      </c>
      <c r="H5" s="4">
        <v>21200</v>
      </c>
      <c r="I5" s="4">
        <v>44100</v>
      </c>
      <c r="J5" s="4">
        <v>2470160000</v>
      </c>
      <c r="K5" s="4">
        <f t="shared" si="1"/>
        <v>-70292000</v>
      </c>
      <c r="L5" s="4">
        <v>242</v>
      </c>
      <c r="M5" s="4">
        <v>298</v>
      </c>
      <c r="N5" s="4">
        <v>22</v>
      </c>
      <c r="O5" s="4">
        <v>29</v>
      </c>
      <c r="P5" s="4">
        <v>143900</v>
      </c>
      <c r="Q5" s="4">
        <v>186300</v>
      </c>
      <c r="R5" s="5">
        <v>9.0000000000000011E-3</v>
      </c>
      <c r="S5" s="4">
        <v>350082</v>
      </c>
      <c r="T5" s="4">
        <f t="shared" si="2"/>
        <v>343774</v>
      </c>
      <c r="U5" s="4">
        <f t="shared" si="3"/>
        <v>193593</v>
      </c>
      <c r="V5" s="5">
        <v>1.9599999999999999E-2</v>
      </c>
    </row>
    <row r="6" spans="1:22" x14ac:dyDescent="0.2">
      <c r="A6" s="16" t="s">
        <v>291</v>
      </c>
      <c r="B6" s="4">
        <v>0</v>
      </c>
      <c r="C6" s="4">
        <v>0</v>
      </c>
      <c r="D6" s="4">
        <v>0</v>
      </c>
      <c r="E6" s="4">
        <v>0</v>
      </c>
      <c r="F6" s="4">
        <f t="shared" si="0"/>
        <v>-4243401046</v>
      </c>
      <c r="G6" s="4">
        <v>61900</v>
      </c>
      <c r="H6" s="4">
        <v>17500</v>
      </c>
      <c r="I6" s="4">
        <v>44400</v>
      </c>
      <c r="J6" s="4">
        <v>2465000000</v>
      </c>
      <c r="K6" s="4">
        <f t="shared" si="1"/>
        <v>-2540452000</v>
      </c>
      <c r="L6" s="4">
        <v>168</v>
      </c>
      <c r="M6" s="4">
        <v>297</v>
      </c>
      <c r="N6" s="4">
        <v>12</v>
      </c>
      <c r="O6" s="4">
        <v>24</v>
      </c>
      <c r="P6" s="4">
        <v>100500</v>
      </c>
      <c r="Q6" s="4">
        <v>191600</v>
      </c>
      <c r="R6" s="5">
        <v>7.3000000000000001E-3</v>
      </c>
      <c r="S6" s="4">
        <v>311396</v>
      </c>
      <c r="T6" s="4">
        <f t="shared" si="2"/>
        <v>486591.5</v>
      </c>
      <c r="U6" s="4">
        <f t="shared" si="3"/>
        <v>193593</v>
      </c>
      <c r="V6" s="5">
        <v>1.7899999999999999E-2</v>
      </c>
    </row>
    <row r="7" spans="1:22" x14ac:dyDescent="0.2">
      <c r="A7" s="16" t="s">
        <v>288</v>
      </c>
      <c r="B7" s="4">
        <v>0</v>
      </c>
      <c r="C7" s="4">
        <v>1600</v>
      </c>
      <c r="D7" s="4">
        <v>-1600</v>
      </c>
      <c r="E7" s="4">
        <v>-88600000</v>
      </c>
      <c r="F7" s="4">
        <f t="shared" si="0"/>
        <v>-4243401046</v>
      </c>
      <c r="G7" s="4">
        <v>41900</v>
      </c>
      <c r="H7" s="4">
        <v>300</v>
      </c>
      <c r="I7" s="4">
        <v>41600</v>
      </c>
      <c r="J7" s="4">
        <v>2307280000</v>
      </c>
      <c r="K7" s="4">
        <f t="shared" si="1"/>
        <v>-5005452000</v>
      </c>
      <c r="L7" s="4">
        <v>102</v>
      </c>
      <c r="M7" s="4">
        <v>228</v>
      </c>
      <c r="N7" s="4">
        <v>5</v>
      </c>
      <c r="O7" s="4">
        <v>14</v>
      </c>
      <c r="P7" s="4">
        <v>58500</v>
      </c>
      <c r="Q7" s="4">
        <v>134600</v>
      </c>
      <c r="R7" s="5">
        <v>1.9E-3</v>
      </c>
      <c r="S7" s="4">
        <v>193593</v>
      </c>
      <c r="T7" s="4">
        <f t="shared" si="2"/>
        <v>752735.5</v>
      </c>
      <c r="U7" s="4">
        <f t="shared" si="3"/>
        <v>430404</v>
      </c>
      <c r="V7" s="5">
        <v>1.26E-2</v>
      </c>
    </row>
    <row r="8" spans="1:22" x14ac:dyDescent="0.2">
      <c r="A8" s="16" t="s">
        <v>287</v>
      </c>
      <c r="B8" s="4">
        <v>100000</v>
      </c>
      <c r="C8" s="4">
        <v>100000</v>
      </c>
      <c r="D8" s="4">
        <v>0</v>
      </c>
      <c r="E8" s="4">
        <v>0</v>
      </c>
      <c r="F8" s="4">
        <f t="shared" si="0"/>
        <v>-4154801046</v>
      </c>
      <c r="G8" s="4">
        <v>30600</v>
      </c>
      <c r="H8" s="4">
        <v>197000</v>
      </c>
      <c r="I8" s="4">
        <v>-166400</v>
      </c>
      <c r="J8" s="4">
        <v>-9198100000</v>
      </c>
      <c r="K8" s="4">
        <f t="shared" si="1"/>
        <v>-7312732000</v>
      </c>
      <c r="L8" s="4">
        <v>292</v>
      </c>
      <c r="M8" s="4">
        <v>1291</v>
      </c>
      <c r="N8" s="4">
        <v>27</v>
      </c>
      <c r="O8" s="4">
        <v>96</v>
      </c>
      <c r="P8" s="4">
        <v>163000</v>
      </c>
      <c r="Q8" s="4">
        <v>587400</v>
      </c>
      <c r="R8" s="5">
        <v>-1.2500000000000001E-2</v>
      </c>
      <c r="S8" s="4">
        <v>792673</v>
      </c>
      <c r="T8" s="4">
        <f t="shared" si="2"/>
        <v>388674.5</v>
      </c>
      <c r="U8" s="4">
        <f t="shared" si="3"/>
        <v>430404</v>
      </c>
      <c r="V8" s="5">
        <v>1.44E-2</v>
      </c>
    </row>
    <row r="9" spans="1:22" x14ac:dyDescent="0.2">
      <c r="A9" s="16" t="s">
        <v>286</v>
      </c>
      <c r="B9" s="4">
        <v>100000</v>
      </c>
      <c r="C9" s="4">
        <v>100000</v>
      </c>
      <c r="D9" s="4">
        <v>0</v>
      </c>
      <c r="E9" s="4">
        <v>0</v>
      </c>
      <c r="F9" s="4">
        <f t="shared" si="0"/>
        <v>-4154801046</v>
      </c>
      <c r="G9" s="4">
        <v>20000</v>
      </c>
      <c r="H9" s="4">
        <v>0</v>
      </c>
      <c r="I9" s="4">
        <v>20000</v>
      </c>
      <c r="J9" s="4">
        <v>1118500000</v>
      </c>
      <c r="K9" s="4">
        <f t="shared" si="1"/>
        <v>1885368000</v>
      </c>
      <c r="L9" s="4">
        <v>196</v>
      </c>
      <c r="M9" s="4">
        <v>552</v>
      </c>
      <c r="N9" s="4">
        <v>18</v>
      </c>
      <c r="O9" s="4">
        <v>35</v>
      </c>
      <c r="P9" s="4">
        <v>137300</v>
      </c>
      <c r="Q9" s="4">
        <v>288800</v>
      </c>
      <c r="R9" s="5">
        <v>0</v>
      </c>
      <c r="S9" s="4">
        <v>430404</v>
      </c>
      <c r="T9" s="4">
        <f t="shared" si="2"/>
        <v>606131</v>
      </c>
      <c r="U9" s="4">
        <f t="shared" si="3"/>
        <v>555100</v>
      </c>
      <c r="V9" s="5">
        <v>9.0000000000000011E-3</v>
      </c>
    </row>
    <row r="10" spans="1:22" x14ac:dyDescent="0.2">
      <c r="A10" s="16" t="s">
        <v>281</v>
      </c>
      <c r="B10" s="4">
        <v>200</v>
      </c>
      <c r="C10" s="4">
        <v>32000</v>
      </c>
      <c r="D10" s="4">
        <v>-31800</v>
      </c>
      <c r="E10" s="4">
        <v>-1783060000</v>
      </c>
      <c r="F10" s="4">
        <f t="shared" si="0"/>
        <v>-4154801046</v>
      </c>
      <c r="G10" s="4">
        <v>17200</v>
      </c>
      <c r="H10" s="4">
        <v>139200</v>
      </c>
      <c r="I10" s="4">
        <v>-122000</v>
      </c>
      <c r="J10" s="4">
        <v>-6823000000</v>
      </c>
      <c r="K10" s="4">
        <f t="shared" si="1"/>
        <v>766868000</v>
      </c>
      <c r="L10" s="4">
        <v>359</v>
      </c>
      <c r="M10" s="4">
        <v>837</v>
      </c>
      <c r="N10" s="4">
        <v>27</v>
      </c>
      <c r="O10" s="4">
        <v>77</v>
      </c>
      <c r="P10" s="4">
        <v>191900</v>
      </c>
      <c r="Q10" s="4">
        <v>478100</v>
      </c>
      <c r="R10" s="5">
        <v>-5.3E-3</v>
      </c>
      <c r="S10" s="4">
        <v>684484</v>
      </c>
      <c r="T10" s="4">
        <f t="shared" si="2"/>
        <v>855173.5</v>
      </c>
      <c r="U10" s="4">
        <f t="shared" si="3"/>
        <v>376152</v>
      </c>
      <c r="V10" s="5">
        <v>1.4199999999999999E-2</v>
      </c>
    </row>
    <row r="11" spans="1:22" x14ac:dyDescent="0.2">
      <c r="A11" s="16" t="s">
        <v>273</v>
      </c>
      <c r="B11" s="4">
        <v>100000</v>
      </c>
      <c r="C11" s="4">
        <v>100000</v>
      </c>
      <c r="D11" s="4">
        <v>0</v>
      </c>
      <c r="E11" s="4">
        <v>0</v>
      </c>
      <c r="F11" s="4">
        <f t="shared" si="0"/>
        <v>-2371741046</v>
      </c>
      <c r="G11" s="4">
        <v>113700</v>
      </c>
      <c r="H11" s="4">
        <v>28700</v>
      </c>
      <c r="I11" s="4">
        <v>85000</v>
      </c>
      <c r="J11" s="4">
        <v>4798710000</v>
      </c>
      <c r="K11" s="4">
        <f t="shared" si="1"/>
        <v>7589868000</v>
      </c>
      <c r="L11" s="4">
        <v>541</v>
      </c>
      <c r="M11" s="4">
        <v>1001</v>
      </c>
      <c r="N11" s="4">
        <v>49</v>
      </c>
      <c r="O11" s="4">
        <v>94</v>
      </c>
      <c r="P11" s="4">
        <v>365000</v>
      </c>
      <c r="Q11" s="4">
        <v>665000</v>
      </c>
      <c r="R11" s="5">
        <v>-1.23E-2</v>
      </c>
      <c r="S11" s="4">
        <v>1087200</v>
      </c>
      <c r="T11" s="4">
        <f t="shared" si="2"/>
        <v>700353</v>
      </c>
      <c r="U11" s="4">
        <f t="shared" si="3"/>
        <v>376152</v>
      </c>
      <c r="V11" s="5">
        <v>1.24E-2</v>
      </c>
    </row>
    <row r="12" spans="1:22" x14ac:dyDescent="0.2">
      <c r="A12" s="16" t="s">
        <v>272</v>
      </c>
      <c r="B12" s="4">
        <v>639412</v>
      </c>
      <c r="C12" s="4">
        <v>639412</v>
      </c>
      <c r="D12" s="4">
        <v>0</v>
      </c>
      <c r="E12" s="4">
        <v>0</v>
      </c>
      <c r="F12" s="4">
        <f t="shared" si="0"/>
        <v>-2371741046</v>
      </c>
      <c r="G12" s="4">
        <v>40000</v>
      </c>
      <c r="H12" s="4">
        <v>92000</v>
      </c>
      <c r="I12" s="4">
        <v>-52000</v>
      </c>
      <c r="J12" s="4">
        <v>-2996990000</v>
      </c>
      <c r="K12" s="4">
        <f t="shared" si="1"/>
        <v>2791158000</v>
      </c>
      <c r="L12" s="4">
        <v>348</v>
      </c>
      <c r="M12" s="4">
        <v>561</v>
      </c>
      <c r="N12" s="4">
        <v>57</v>
      </c>
      <c r="O12" s="4">
        <v>94</v>
      </c>
      <c r="P12" s="4">
        <v>315700</v>
      </c>
      <c r="Q12" s="4">
        <v>557500</v>
      </c>
      <c r="R12" s="5">
        <v>-1.04E-2</v>
      </c>
      <c r="S12" s="4">
        <v>920506</v>
      </c>
      <c r="T12" s="4">
        <f t="shared" si="2"/>
        <v>469259</v>
      </c>
      <c r="U12" s="4">
        <f t="shared" si="3"/>
        <v>376152</v>
      </c>
      <c r="V12" s="5">
        <v>1.7399999999999999E-2</v>
      </c>
    </row>
    <row r="13" spans="1:22" x14ac:dyDescent="0.2">
      <c r="A13" s="16" t="s">
        <v>248</v>
      </c>
      <c r="B13" s="4">
        <v>0</v>
      </c>
      <c r="C13" s="4">
        <v>200</v>
      </c>
      <c r="D13" s="4">
        <v>-200</v>
      </c>
      <c r="E13" s="4">
        <v>-11480000</v>
      </c>
      <c r="F13" s="4">
        <f t="shared" si="0"/>
        <v>-2371741046</v>
      </c>
      <c r="G13" s="4">
        <v>40000</v>
      </c>
      <c r="H13" s="4">
        <v>41400</v>
      </c>
      <c r="I13" s="4">
        <v>-1400</v>
      </c>
      <c r="J13" s="4">
        <v>-72360000</v>
      </c>
      <c r="K13" s="4">
        <f t="shared" si="1"/>
        <v>5788148000</v>
      </c>
      <c r="L13" s="4">
        <v>253</v>
      </c>
      <c r="M13" s="4">
        <v>592</v>
      </c>
      <c r="N13" s="4">
        <v>23</v>
      </c>
      <c r="O13" s="4">
        <v>41</v>
      </c>
      <c r="P13" s="4">
        <v>173800</v>
      </c>
      <c r="Q13" s="4">
        <v>314100</v>
      </c>
      <c r="R13" s="5">
        <v>-5.1000000000000004E-3</v>
      </c>
      <c r="S13" s="4">
        <v>555100</v>
      </c>
      <c r="T13" s="4">
        <f t="shared" si="2"/>
        <v>716556.5</v>
      </c>
      <c r="U13" s="4">
        <f t="shared" si="3"/>
        <v>346945</v>
      </c>
      <c r="V13" s="5">
        <v>8.6999999999999994E-3</v>
      </c>
    </row>
    <row r="14" spans="1:22" x14ac:dyDescent="0.2">
      <c r="A14" s="16" t="s">
        <v>240</v>
      </c>
      <c r="B14" s="4">
        <v>0</v>
      </c>
      <c r="C14" s="4">
        <v>0</v>
      </c>
      <c r="D14" s="4">
        <v>0</v>
      </c>
      <c r="E14" s="4">
        <v>0</v>
      </c>
      <c r="F14" s="4">
        <f t="shared" si="0"/>
        <v>-2360261046</v>
      </c>
      <c r="G14" s="4">
        <v>46000</v>
      </c>
      <c r="H14" s="4">
        <v>0</v>
      </c>
      <c r="I14" s="4">
        <v>46000</v>
      </c>
      <c r="J14" s="4">
        <v>2675850000</v>
      </c>
      <c r="K14" s="4">
        <f t="shared" si="1"/>
        <v>5860508000</v>
      </c>
      <c r="L14" s="4">
        <v>441</v>
      </c>
      <c r="M14" s="4">
        <v>1338</v>
      </c>
      <c r="N14" s="4">
        <v>57</v>
      </c>
      <c r="O14" s="4">
        <v>79</v>
      </c>
      <c r="P14" s="4">
        <v>372400</v>
      </c>
      <c r="Q14" s="4">
        <v>525900</v>
      </c>
      <c r="R14" s="5">
        <v>1.8E-3</v>
      </c>
      <c r="S14" s="4">
        <v>899128</v>
      </c>
      <c r="T14" s="4">
        <f t="shared" si="2"/>
        <v>392412.5</v>
      </c>
      <c r="U14" s="4">
        <f t="shared" si="3"/>
        <v>346945</v>
      </c>
      <c r="V14" s="5">
        <v>2.2200000000000001E-2</v>
      </c>
    </row>
    <row r="15" spans="1:22" x14ac:dyDescent="0.2">
      <c r="A15" s="16" t="s">
        <v>239</v>
      </c>
      <c r="B15" s="4">
        <v>0</v>
      </c>
      <c r="C15" s="4">
        <v>0</v>
      </c>
      <c r="D15" s="4">
        <v>0</v>
      </c>
      <c r="E15" s="4">
        <v>0</v>
      </c>
      <c r="F15" s="4">
        <f t="shared" si="0"/>
        <v>-2360261046</v>
      </c>
      <c r="K15" s="4">
        <f t="shared" si="1"/>
        <v>3184658000</v>
      </c>
      <c r="L15" s="4">
        <v>167</v>
      </c>
      <c r="M15" s="4">
        <v>274</v>
      </c>
      <c r="N15" s="4">
        <v>24</v>
      </c>
      <c r="O15" s="4">
        <v>39</v>
      </c>
      <c r="P15" s="4">
        <v>158100</v>
      </c>
      <c r="Q15" s="4">
        <v>217200</v>
      </c>
      <c r="R15" s="5">
        <v>1.8E-3</v>
      </c>
      <c r="S15" s="4">
        <v>376152</v>
      </c>
      <c r="T15" s="4">
        <f t="shared" si="2"/>
        <v>534140</v>
      </c>
      <c r="U15" s="4">
        <f t="shared" si="3"/>
        <v>346945</v>
      </c>
      <c r="V15" s="5">
        <v>1.2199999999999999E-2</v>
      </c>
    </row>
    <row r="16" spans="1:22" x14ac:dyDescent="0.2">
      <c r="A16" s="16" t="s">
        <v>238</v>
      </c>
      <c r="B16" s="4">
        <v>50084</v>
      </c>
      <c r="C16" s="4">
        <v>0</v>
      </c>
      <c r="D16" s="4">
        <v>50084</v>
      </c>
      <c r="E16" s="4">
        <v>2880090000</v>
      </c>
      <c r="F16" s="4">
        <f t="shared" si="0"/>
        <v>-2360261046</v>
      </c>
      <c r="K16" s="4">
        <f t="shared" si="1"/>
        <v>3184658000</v>
      </c>
      <c r="L16" s="4">
        <v>442</v>
      </c>
      <c r="M16" s="4">
        <v>404</v>
      </c>
      <c r="N16" s="4">
        <v>60</v>
      </c>
      <c r="O16" s="4">
        <v>46</v>
      </c>
      <c r="P16" s="4">
        <v>430800</v>
      </c>
      <c r="Q16" s="4">
        <v>348000</v>
      </c>
      <c r="R16" s="5">
        <v>1.24E-2</v>
      </c>
      <c r="S16" s="4">
        <v>779590</v>
      </c>
      <c r="T16" s="4">
        <f t="shared" si="2"/>
        <v>605146.5</v>
      </c>
      <c r="U16" s="4">
        <f t="shared" si="3"/>
        <v>346945</v>
      </c>
      <c r="V16" s="5">
        <v>2.06E-2</v>
      </c>
    </row>
    <row r="17" spans="1:21" x14ac:dyDescent="0.2">
      <c r="A17" s="16" t="s">
        <v>234</v>
      </c>
      <c r="B17" s="4">
        <v>116871</v>
      </c>
      <c r="C17" s="4">
        <v>0</v>
      </c>
      <c r="D17" s="4">
        <v>116871</v>
      </c>
      <c r="E17" s="4">
        <v>6662590000</v>
      </c>
      <c r="F17" s="4">
        <f t="shared" si="0"/>
        <v>-5240351046</v>
      </c>
      <c r="G17" s="4">
        <v>27600</v>
      </c>
      <c r="H17" s="4">
        <v>23000</v>
      </c>
      <c r="I17" s="4">
        <v>4600</v>
      </c>
      <c r="J17" s="4">
        <v>275080000</v>
      </c>
      <c r="K17" s="4">
        <f t="shared" si="1"/>
        <v>3184658000</v>
      </c>
      <c r="L17" s="4">
        <v>477</v>
      </c>
      <c r="M17" s="4">
        <v>398</v>
      </c>
      <c r="N17" s="4">
        <v>60</v>
      </c>
      <c r="O17" s="4">
        <v>51</v>
      </c>
      <c r="P17" s="4">
        <v>18500</v>
      </c>
      <c r="Q17" s="4">
        <v>58000</v>
      </c>
      <c r="R17" s="5">
        <v>7.0999999999999995E-3</v>
      </c>
      <c r="S17" s="4">
        <v>712798</v>
      </c>
      <c r="T17" s="4">
        <f t="shared" si="2"/>
        <v>430254.5</v>
      </c>
      <c r="U17" s="4">
        <f t="shared" si="3"/>
        <v>346945</v>
      </c>
    </row>
    <row r="18" spans="1:21" x14ac:dyDescent="0.2">
      <c r="A18" s="16" t="s">
        <v>233</v>
      </c>
      <c r="B18" s="4">
        <v>18700</v>
      </c>
      <c r="C18" s="4">
        <v>0</v>
      </c>
      <c r="D18" s="4">
        <v>18700</v>
      </c>
      <c r="E18" s="4">
        <v>1060290000</v>
      </c>
      <c r="F18" s="4">
        <f t="shared" si="0"/>
        <v>-11902941046</v>
      </c>
      <c r="G18" s="4">
        <v>25300</v>
      </c>
      <c r="H18" s="4">
        <v>2305</v>
      </c>
      <c r="I18" s="4">
        <v>22995</v>
      </c>
      <c r="J18" s="4">
        <v>1299218000</v>
      </c>
      <c r="K18" s="4">
        <f t="shared" si="1"/>
        <v>2909578000</v>
      </c>
      <c r="L18" s="4"/>
      <c r="M18" s="4"/>
      <c r="N18" s="4"/>
      <c r="O18" s="4"/>
      <c r="P18" s="4">
        <v>67500</v>
      </c>
      <c r="Q18" s="4">
        <v>229400</v>
      </c>
      <c r="R18" s="5">
        <v>0</v>
      </c>
      <c r="S18" s="4">
        <v>346945</v>
      </c>
      <c r="T18" s="4">
        <f t="shared" si="2"/>
        <v>403157.5</v>
      </c>
      <c r="U18" s="4">
        <f t="shared" si="3"/>
        <v>383418</v>
      </c>
    </row>
    <row r="19" spans="1:21" x14ac:dyDescent="0.2">
      <c r="A19" s="16" t="s">
        <v>232</v>
      </c>
      <c r="B19" s="4">
        <v>0</v>
      </c>
      <c r="C19" s="4">
        <v>50084</v>
      </c>
      <c r="D19" s="4">
        <v>-50084</v>
      </c>
      <c r="E19" s="4">
        <v>-2814250000</v>
      </c>
      <c r="F19" s="4">
        <f t="shared" si="0"/>
        <v>-12963231046</v>
      </c>
      <c r="K19" s="4">
        <f t="shared" si="1"/>
        <v>1610360000</v>
      </c>
      <c r="L19" s="4"/>
      <c r="M19" s="4"/>
      <c r="N19" s="4"/>
      <c r="O19" s="4"/>
      <c r="P19" s="4">
        <v>207900</v>
      </c>
      <c r="Q19" s="4">
        <v>295000</v>
      </c>
      <c r="R19" s="5">
        <v>1.0800000000000001E-2</v>
      </c>
      <c r="S19" s="4">
        <v>527778</v>
      </c>
      <c r="T19" s="4">
        <f t="shared" si="2"/>
        <v>605795.5</v>
      </c>
      <c r="U19" s="4">
        <f t="shared" si="3"/>
        <v>383418</v>
      </c>
    </row>
    <row r="20" spans="1:21" x14ac:dyDescent="0.2">
      <c r="A20" s="16" t="s">
        <v>231</v>
      </c>
      <c r="B20" s="4">
        <v>500</v>
      </c>
      <c r="C20" s="4">
        <v>139871</v>
      </c>
      <c r="D20" s="4">
        <v>-139371</v>
      </c>
      <c r="E20" s="4">
        <v>-7797900000</v>
      </c>
      <c r="F20" s="4">
        <f t="shared" si="0"/>
        <v>-10148981046</v>
      </c>
      <c r="K20" s="4">
        <f t="shared" si="1"/>
        <v>1610360000</v>
      </c>
      <c r="L20" s="4"/>
      <c r="M20" s="4"/>
      <c r="N20" s="4"/>
      <c r="O20" s="4"/>
      <c r="P20" s="4">
        <v>156300</v>
      </c>
      <c r="Q20" s="4">
        <v>398600</v>
      </c>
      <c r="R20" s="5">
        <v>-5.3E-3</v>
      </c>
      <c r="S20" s="4">
        <v>623147</v>
      </c>
      <c r="T20" s="4">
        <f t="shared" si="2"/>
        <v>383791.5</v>
      </c>
      <c r="U20" s="4">
        <f t="shared" si="3"/>
        <v>288690</v>
      </c>
    </row>
    <row r="21" spans="1:21" x14ac:dyDescent="0.2">
      <c r="A21" s="16" t="s">
        <v>230</v>
      </c>
      <c r="B21" s="4">
        <v>43000</v>
      </c>
      <c r="C21" s="4">
        <v>84700</v>
      </c>
      <c r="D21" s="4">
        <v>-41700</v>
      </c>
      <c r="E21" s="4">
        <v>-2331870000</v>
      </c>
      <c r="F21" s="4">
        <f t="shared" si="0"/>
        <v>-2351081046</v>
      </c>
      <c r="K21" s="4">
        <f t="shared" si="1"/>
        <v>1610360000</v>
      </c>
      <c r="L21" s="4"/>
      <c r="M21" s="4"/>
      <c r="N21" s="4"/>
      <c r="O21" s="4"/>
      <c r="P21" s="4">
        <v>192000</v>
      </c>
      <c r="Q21" s="4">
        <v>271800</v>
      </c>
      <c r="R21" s="5">
        <v>5.4000000000000003E-3</v>
      </c>
      <c r="S21" s="4">
        <v>480200</v>
      </c>
      <c r="T21" s="4">
        <f t="shared" si="2"/>
        <v>310375</v>
      </c>
      <c r="U21" s="4">
        <f t="shared" si="3"/>
        <v>288690</v>
      </c>
    </row>
    <row r="22" spans="1:21" x14ac:dyDescent="0.2">
      <c r="A22" s="16" t="s">
        <v>229</v>
      </c>
      <c r="B22" s="4">
        <v>115</v>
      </c>
      <c r="C22" s="4">
        <v>0</v>
      </c>
      <c r="D22" s="4">
        <v>115</v>
      </c>
      <c r="E22" s="4">
        <v>6570000</v>
      </c>
      <c r="F22" s="4">
        <f t="shared" si="0"/>
        <v>-19211046</v>
      </c>
      <c r="K22" s="4">
        <f t="shared" si="1"/>
        <v>1610360000</v>
      </c>
      <c r="L22" s="4"/>
      <c r="M22" s="4"/>
      <c r="N22" s="4"/>
      <c r="O22" s="4"/>
      <c r="P22" s="4">
        <v>79200</v>
      </c>
      <c r="Q22" s="4">
        <v>234800</v>
      </c>
      <c r="R22" s="5">
        <v>-1.23E-2</v>
      </c>
      <c r="S22" s="4">
        <v>383418</v>
      </c>
      <c r="T22" s="4">
        <f t="shared" si="2"/>
        <v>536777</v>
      </c>
      <c r="U22" s="4">
        <f t="shared" si="3"/>
        <v>288690</v>
      </c>
    </row>
    <row r="23" spans="1:21" x14ac:dyDescent="0.2">
      <c r="A23" s="16" t="s">
        <v>228</v>
      </c>
      <c r="B23" s="4">
        <v>462</v>
      </c>
      <c r="C23" s="4">
        <v>500</v>
      </c>
      <c r="D23" s="4">
        <v>-38</v>
      </c>
      <c r="E23" s="4">
        <v>-1830000</v>
      </c>
      <c r="F23" s="4">
        <f t="shared" si="0"/>
        <v>-25781046</v>
      </c>
      <c r="K23" s="4">
        <f t="shared" si="1"/>
        <v>1610360000</v>
      </c>
      <c r="L23" s="4"/>
      <c r="M23" s="4"/>
      <c r="N23" s="4"/>
      <c r="O23" s="4"/>
      <c r="P23" s="4">
        <v>211500</v>
      </c>
      <c r="Q23" s="4">
        <v>280500</v>
      </c>
      <c r="R23" s="5">
        <v>3.5999999999999999E-3</v>
      </c>
      <c r="S23" s="4">
        <v>533985</v>
      </c>
      <c r="T23" s="4">
        <f t="shared" si="2"/>
        <v>426254.5</v>
      </c>
      <c r="U23" s="4">
        <f t="shared" si="3"/>
        <v>278537</v>
      </c>
    </row>
    <row r="24" spans="1:21" x14ac:dyDescent="0.2">
      <c r="A24" s="16" t="s">
        <v>222</v>
      </c>
      <c r="B24" s="4">
        <v>930000</v>
      </c>
      <c r="C24" s="4">
        <v>930000</v>
      </c>
      <c r="D24" s="4">
        <v>0</v>
      </c>
      <c r="E24" s="4">
        <v>0</v>
      </c>
      <c r="F24" s="4">
        <f t="shared" si="0"/>
        <v>-23951046</v>
      </c>
      <c r="K24" s="4">
        <f t="shared" si="1"/>
        <v>1610360000</v>
      </c>
      <c r="L24" s="4"/>
      <c r="M24" s="4"/>
      <c r="N24" s="4"/>
      <c r="O24" s="4"/>
      <c r="P24" s="4">
        <v>106000</v>
      </c>
      <c r="Q24" s="4">
        <v>292400</v>
      </c>
      <c r="R24" s="5">
        <v>0</v>
      </c>
      <c r="S24" s="4">
        <v>408673</v>
      </c>
      <c r="T24" s="4">
        <f t="shared" si="2"/>
        <v>255693.5</v>
      </c>
      <c r="U24" s="4">
        <f t="shared" si="3"/>
        <v>278537</v>
      </c>
    </row>
    <row r="25" spans="1:21" x14ac:dyDescent="0.2">
      <c r="A25" s="16" t="s">
        <v>213</v>
      </c>
      <c r="B25" s="4">
        <v>4497</v>
      </c>
      <c r="C25" s="4">
        <v>115</v>
      </c>
      <c r="D25" s="4">
        <v>4382</v>
      </c>
      <c r="E25" s="4">
        <v>247080000</v>
      </c>
      <c r="F25" s="4">
        <f t="shared" si="0"/>
        <v>-23951046</v>
      </c>
      <c r="G25" s="4">
        <v>145900</v>
      </c>
      <c r="H25" s="4">
        <v>131300</v>
      </c>
      <c r="I25" s="4">
        <v>14600</v>
      </c>
      <c r="J25" s="4">
        <v>833280000</v>
      </c>
      <c r="K25" s="4">
        <f t="shared" si="1"/>
        <v>1610360000</v>
      </c>
      <c r="L25" s="4"/>
      <c r="M25" s="4"/>
      <c r="N25" s="4"/>
      <c r="O25" s="4"/>
      <c r="P25" s="4">
        <v>106900</v>
      </c>
      <c r="Q25" s="4">
        <v>159600</v>
      </c>
      <c r="R25" s="5">
        <v>-8.8000000000000005E-3</v>
      </c>
      <c r="S25" s="4">
        <v>288690</v>
      </c>
      <c r="T25" s="4">
        <f t="shared" si="2"/>
        <v>540878.5</v>
      </c>
      <c r="U25" s="4">
        <f t="shared" si="3"/>
        <v>278537</v>
      </c>
    </row>
    <row r="26" spans="1:21" x14ac:dyDescent="0.2">
      <c r="A26" s="16" t="s">
        <v>212</v>
      </c>
      <c r="B26" s="4">
        <v>5000</v>
      </c>
      <c r="C26" s="4">
        <v>462</v>
      </c>
      <c r="D26" s="4">
        <v>4538</v>
      </c>
      <c r="E26" s="4">
        <v>260060000</v>
      </c>
      <c r="F26" s="4">
        <f t="shared" si="0"/>
        <v>-271031046</v>
      </c>
      <c r="G26" s="4">
        <v>144900</v>
      </c>
      <c r="H26" s="4">
        <v>131300</v>
      </c>
      <c r="I26" s="4">
        <v>13600</v>
      </c>
      <c r="J26" s="4">
        <v>777080000</v>
      </c>
      <c r="K26" s="4">
        <f>K27+J26</f>
        <v>777080000</v>
      </c>
      <c r="L26" s="4"/>
      <c r="M26" s="4"/>
      <c r="N26" s="4"/>
      <c r="O26" s="4"/>
      <c r="P26" s="4">
        <v>167300</v>
      </c>
      <c r="Q26" s="4">
        <v>298000</v>
      </c>
      <c r="R26" s="5">
        <v>1.8E-3</v>
      </c>
      <c r="S26" s="4">
        <v>497495</v>
      </c>
      <c r="T26" s="4">
        <f t="shared" si="2"/>
        <v>568065</v>
      </c>
      <c r="U26" s="4">
        <f t="shared" si="3"/>
        <v>237332</v>
      </c>
    </row>
    <row r="27" spans="1:21" x14ac:dyDescent="0.2">
      <c r="A27" s="16" t="s">
        <v>211</v>
      </c>
      <c r="B27" s="4">
        <v>0</v>
      </c>
      <c r="C27" s="4">
        <v>0</v>
      </c>
      <c r="D27" s="4">
        <v>0</v>
      </c>
      <c r="E27" s="4">
        <v>0</v>
      </c>
      <c r="F27" s="4">
        <f t="shared" si="0"/>
        <v>-531091046</v>
      </c>
      <c r="K27">
        <f>J27+K29</f>
        <v>0</v>
      </c>
      <c r="R27" s="5">
        <v>-6.9999999999999993E-3</v>
      </c>
      <c r="S27" s="4">
        <v>513564</v>
      </c>
      <c r="T27" s="4">
        <f t="shared" si="2"/>
        <v>201666.5</v>
      </c>
      <c r="U27" s="4">
        <f t="shared" si="3"/>
        <v>237332</v>
      </c>
    </row>
    <row r="28" spans="1:21" x14ac:dyDescent="0.2">
      <c r="A28" s="16" t="s">
        <v>210</v>
      </c>
      <c r="B28" s="4">
        <v>2360249</v>
      </c>
      <c r="C28" s="4">
        <v>2364746</v>
      </c>
      <c r="D28" s="4">
        <v>-4497</v>
      </c>
      <c r="E28" s="4">
        <v>-258140000</v>
      </c>
      <c r="F28" s="4">
        <f t="shared" si="0"/>
        <v>-531091046</v>
      </c>
      <c r="G28" s="4">
        <v>20700</v>
      </c>
      <c r="H28" s="4">
        <v>11500</v>
      </c>
      <c r="I28" s="4">
        <v>9200</v>
      </c>
      <c r="J28" s="4">
        <v>528040000</v>
      </c>
      <c r="L28" s="4"/>
      <c r="M28" s="4"/>
      <c r="N28" s="4"/>
      <c r="O28" s="4"/>
      <c r="P28" s="4">
        <v>74300</v>
      </c>
      <c r="Q28" s="4">
        <v>173400</v>
      </c>
      <c r="R28" s="5">
        <v>-1.03E-2</v>
      </c>
      <c r="S28" s="4">
        <v>278537</v>
      </c>
      <c r="T28" s="4">
        <f t="shared" si="2"/>
        <v>362662.5</v>
      </c>
      <c r="U28" s="4">
        <f t="shared" si="3"/>
        <v>237332</v>
      </c>
    </row>
    <row r="29" spans="1:21" x14ac:dyDescent="0.2">
      <c r="A29" s="16" t="s">
        <v>209</v>
      </c>
      <c r="B29" s="4">
        <v>1483227</v>
      </c>
      <c r="C29" s="4">
        <v>1473227</v>
      </c>
      <c r="D29" s="4">
        <v>10000</v>
      </c>
      <c r="E29" s="4">
        <v>598000000</v>
      </c>
      <c r="F29" s="4">
        <f t="shared" si="0"/>
        <v>-272951046</v>
      </c>
      <c r="K29">
        <f>J29</f>
        <v>0</v>
      </c>
      <c r="R29" s="5">
        <v>-2.2000000000000002E-2</v>
      </c>
      <c r="S29" s="4">
        <v>588444</v>
      </c>
      <c r="T29" s="4">
        <f t="shared" si="2"/>
        <v>233853</v>
      </c>
      <c r="U29" s="4">
        <f t="shared" si="3"/>
        <v>222697</v>
      </c>
    </row>
    <row r="30" spans="1:21" x14ac:dyDescent="0.2">
      <c r="A30" s="16" t="s">
        <v>208</v>
      </c>
      <c r="B30" s="4">
        <v>33</v>
      </c>
      <c r="C30" s="4">
        <v>0</v>
      </c>
      <c r="D30" s="4">
        <v>33</v>
      </c>
      <c r="E30" s="4">
        <v>2070000</v>
      </c>
      <c r="F30" s="4">
        <f t="shared" si="0"/>
        <v>-870951046</v>
      </c>
      <c r="R30" s="5">
        <v>5.1999999999999998E-3</v>
      </c>
      <c r="S30" s="4">
        <v>287383</v>
      </c>
      <c r="T30" s="4">
        <f t="shared" si="2"/>
        <v>191980.5</v>
      </c>
      <c r="U30" s="4">
        <f t="shared" si="3"/>
        <v>222697</v>
      </c>
    </row>
    <row r="31" spans="1:21" x14ac:dyDescent="0.2">
      <c r="A31" s="16" t="s">
        <v>207</v>
      </c>
      <c r="B31" s="4">
        <v>39735</v>
      </c>
      <c r="C31" s="4">
        <v>39735</v>
      </c>
      <c r="D31" s="4">
        <v>0</v>
      </c>
      <c r="E31" s="4">
        <v>0</v>
      </c>
      <c r="F31" s="4">
        <f t="shared" si="0"/>
        <v>-873021046</v>
      </c>
      <c r="R31" s="5">
        <v>-8.3999999999999995E-3</v>
      </c>
      <c r="S31" s="4">
        <v>237332</v>
      </c>
      <c r="T31" s="4">
        <f t="shared" si="2"/>
        <v>352545.5</v>
      </c>
      <c r="U31" s="4">
        <f t="shared" si="3"/>
        <v>222697</v>
      </c>
    </row>
    <row r="32" spans="1:21" x14ac:dyDescent="0.2">
      <c r="A32" s="16" t="s">
        <v>206</v>
      </c>
      <c r="B32" s="4">
        <v>0</v>
      </c>
      <c r="C32" s="4">
        <v>15000</v>
      </c>
      <c r="D32" s="4">
        <v>-15000</v>
      </c>
      <c r="E32" s="4">
        <v>-868590000</v>
      </c>
      <c r="F32" s="4">
        <f t="shared" si="0"/>
        <v>-873021046</v>
      </c>
      <c r="R32" s="5">
        <v>2.07E-2</v>
      </c>
      <c r="S32" s="4">
        <v>539569</v>
      </c>
      <c r="T32" s="4">
        <f t="shared" si="2"/>
        <v>371730.5</v>
      </c>
      <c r="U32" s="4">
        <f t="shared" si="3"/>
        <v>124796</v>
      </c>
    </row>
    <row r="33" spans="1:21" x14ac:dyDescent="0.2">
      <c r="A33" s="16" t="s">
        <v>205</v>
      </c>
      <c r="B33" s="4">
        <v>792967</v>
      </c>
      <c r="C33" s="4">
        <v>793000</v>
      </c>
      <c r="D33" s="4">
        <v>-33</v>
      </c>
      <c r="E33" s="4">
        <v>-2080000</v>
      </c>
      <c r="F33" s="4">
        <f t="shared" si="0"/>
        <v>-4431046</v>
      </c>
      <c r="R33" s="5">
        <v>-1.3600000000000001E-2</v>
      </c>
      <c r="S33" s="4">
        <v>443836</v>
      </c>
      <c r="T33" s="4">
        <f t="shared" si="2"/>
        <v>206604</v>
      </c>
      <c r="U33" s="4">
        <f t="shared" si="3"/>
        <v>124796</v>
      </c>
    </row>
    <row r="34" spans="1:21" x14ac:dyDescent="0.2">
      <c r="A34" s="16" t="s">
        <v>204</v>
      </c>
      <c r="B34" s="4">
        <v>0</v>
      </c>
      <c r="C34" s="4">
        <v>0</v>
      </c>
      <c r="D34" s="4">
        <v>0</v>
      </c>
      <c r="E34" s="4">
        <v>0</v>
      </c>
      <c r="F34" s="4">
        <f t="shared" si="0"/>
        <v>-2351046</v>
      </c>
      <c r="R34" s="5">
        <v>-8.3999999999999995E-3</v>
      </c>
      <c r="S34" s="4">
        <v>222697</v>
      </c>
      <c r="T34" s="4">
        <f t="shared" si="2"/>
        <v>392886</v>
      </c>
      <c r="U34" s="4">
        <f t="shared" si="3"/>
        <v>124796</v>
      </c>
    </row>
    <row r="35" spans="1:21" x14ac:dyDescent="0.2">
      <c r="A35" s="16" t="s">
        <v>203</v>
      </c>
      <c r="B35" s="4">
        <v>6016</v>
      </c>
      <c r="C35" s="4">
        <v>0</v>
      </c>
      <c r="D35" s="4">
        <v>6016</v>
      </c>
      <c r="E35" s="4">
        <v>351980000</v>
      </c>
      <c r="F35" s="4">
        <f t="shared" si="0"/>
        <v>-2351046</v>
      </c>
      <c r="R35" s="5">
        <v>2.2499999999999999E-2</v>
      </c>
      <c r="S35" s="4">
        <v>584262</v>
      </c>
      <c r="T35" s="4">
        <f t="shared" si="2"/>
        <v>413447.5</v>
      </c>
      <c r="U35" s="4">
        <f t="shared" si="3"/>
        <v>124796</v>
      </c>
    </row>
    <row r="36" spans="1:21" x14ac:dyDescent="0.2">
      <c r="A36" s="16" t="s">
        <v>202</v>
      </c>
      <c r="B36" s="4">
        <v>0</v>
      </c>
      <c r="C36" s="4">
        <v>0</v>
      </c>
      <c r="D36" s="4">
        <v>0</v>
      </c>
      <c r="E36" s="4">
        <v>0</v>
      </c>
      <c r="F36" s="4">
        <f t="shared" si="0"/>
        <v>-354331046</v>
      </c>
      <c r="R36" s="5">
        <v>1.23E-2</v>
      </c>
      <c r="S36" s="4">
        <v>622566</v>
      </c>
      <c r="T36" s="4">
        <f t="shared" si="2"/>
        <v>287647.5</v>
      </c>
      <c r="U36" s="4">
        <f t="shared" si="3"/>
        <v>124796</v>
      </c>
    </row>
    <row r="37" spans="1:21" x14ac:dyDescent="0.2">
      <c r="A37" s="16" t="s">
        <v>201</v>
      </c>
      <c r="B37" s="4">
        <v>26265</v>
      </c>
      <c r="C37" s="4">
        <v>26265</v>
      </c>
      <c r="D37" s="4">
        <v>0</v>
      </c>
      <c r="E37" s="4">
        <v>0</v>
      </c>
      <c r="F37" s="4">
        <f t="shared" si="0"/>
        <v>-354331046</v>
      </c>
      <c r="R37" s="5">
        <v>3.5999999999999999E-3</v>
      </c>
      <c r="S37" s="4">
        <v>124796</v>
      </c>
      <c r="T37" s="4">
        <f t="shared" si="2"/>
        <v>313038.5</v>
      </c>
      <c r="U37" s="4">
        <f t="shared" si="3"/>
        <v>136881</v>
      </c>
    </row>
    <row r="38" spans="1:21" x14ac:dyDescent="0.2">
      <c r="A38" s="16" t="s">
        <v>200</v>
      </c>
      <c r="B38" s="4">
        <v>0</v>
      </c>
      <c r="C38" s="4">
        <v>6016</v>
      </c>
      <c r="D38" s="4">
        <v>-6016</v>
      </c>
      <c r="E38" s="4">
        <v>-344720000</v>
      </c>
      <c r="F38" s="4">
        <f t="shared" si="0"/>
        <v>-354331046</v>
      </c>
      <c r="R38" s="5">
        <v>-8.6E-3</v>
      </c>
      <c r="S38" s="4">
        <v>136881</v>
      </c>
      <c r="T38" s="4">
        <f t="shared" si="2"/>
        <v>166656.5</v>
      </c>
      <c r="U38" s="4">
        <f t="shared" si="3"/>
        <v>146629</v>
      </c>
    </row>
    <row r="39" spans="1:21" x14ac:dyDescent="0.2">
      <c r="A39" s="16" t="s">
        <v>199</v>
      </c>
      <c r="B39" s="4">
        <v>0</v>
      </c>
      <c r="C39" s="4">
        <v>0</v>
      </c>
      <c r="D39" s="4">
        <v>0</v>
      </c>
      <c r="E39" s="4">
        <v>0</v>
      </c>
      <c r="F39" s="4">
        <f t="shared" si="0"/>
        <v>-9611046</v>
      </c>
      <c r="R39" s="5">
        <v>6.9999999999999993E-3</v>
      </c>
      <c r="S39" s="4">
        <v>180323</v>
      </c>
      <c r="T39" s="4">
        <f t="shared" si="2"/>
        <v>210911.5</v>
      </c>
      <c r="U39" s="4">
        <f t="shared" si="3"/>
        <v>146629</v>
      </c>
    </row>
    <row r="40" spans="1:21" x14ac:dyDescent="0.2">
      <c r="A40" s="16" t="s">
        <v>198</v>
      </c>
      <c r="B40" s="4">
        <v>16600</v>
      </c>
      <c r="C40" s="4">
        <v>0</v>
      </c>
      <c r="D40" s="4">
        <v>16600</v>
      </c>
      <c r="E40" s="4">
        <v>954500000</v>
      </c>
      <c r="F40" s="4">
        <f t="shared" si="0"/>
        <v>-9611046</v>
      </c>
      <c r="R40" s="5">
        <v>5.3E-3</v>
      </c>
      <c r="S40" s="4">
        <v>146629</v>
      </c>
      <c r="T40" s="4">
        <f t="shared" si="2"/>
        <v>265138</v>
      </c>
      <c r="U40" s="4">
        <f t="shared" si="3"/>
        <v>165522</v>
      </c>
    </row>
    <row r="41" spans="1:21" x14ac:dyDescent="0.2">
      <c r="A41" s="16" t="s">
        <v>197</v>
      </c>
      <c r="B41" s="4">
        <v>10</v>
      </c>
      <c r="C41" s="4">
        <v>0</v>
      </c>
      <c r="D41" s="4">
        <v>10</v>
      </c>
      <c r="E41" s="4">
        <v>610000</v>
      </c>
      <c r="F41" s="4">
        <f t="shared" si="0"/>
        <v>-964111046</v>
      </c>
      <c r="R41" s="5">
        <v>-3.4999999999999996E-3</v>
      </c>
      <c r="S41" s="4">
        <v>165522</v>
      </c>
      <c r="T41" s="4">
        <f t="shared" si="2"/>
        <v>274667</v>
      </c>
      <c r="U41" s="4">
        <f t="shared" si="3"/>
        <v>190511</v>
      </c>
    </row>
    <row r="42" spans="1:21" x14ac:dyDescent="0.2">
      <c r="A42" s="16" t="s">
        <v>196</v>
      </c>
      <c r="B42" s="4">
        <v>1900</v>
      </c>
      <c r="C42" s="4">
        <v>0</v>
      </c>
      <c r="D42" s="4">
        <v>1900</v>
      </c>
      <c r="E42" s="4">
        <v>109060000</v>
      </c>
      <c r="F42" s="4">
        <f t="shared" si="0"/>
        <v>-964721046</v>
      </c>
      <c r="R42" s="5">
        <v>-6.8999999999999999E-3</v>
      </c>
      <c r="S42" s="4">
        <v>299625</v>
      </c>
      <c r="T42" s="4">
        <f t="shared" si="2"/>
        <v>294687.5</v>
      </c>
      <c r="U42" s="4">
        <f t="shared" si="3"/>
        <v>190511</v>
      </c>
    </row>
    <row r="43" spans="1:21" x14ac:dyDescent="0.2">
      <c r="A43" s="16" t="s">
        <v>195</v>
      </c>
      <c r="B43" s="4">
        <v>7000</v>
      </c>
      <c r="C43" s="4">
        <v>16600</v>
      </c>
      <c r="D43" s="4">
        <v>-9600</v>
      </c>
      <c r="E43" s="4">
        <v>-554340000</v>
      </c>
      <c r="F43" s="4">
        <f t="shared" si="0"/>
        <v>-1073781046</v>
      </c>
      <c r="R43" s="5">
        <v>0</v>
      </c>
      <c r="S43" s="4">
        <v>190511</v>
      </c>
      <c r="T43" s="4">
        <f t="shared" si="2"/>
        <v>263287.5</v>
      </c>
      <c r="U43" s="4">
        <f t="shared" si="3"/>
        <v>152990</v>
      </c>
    </row>
    <row r="44" spans="1:21" x14ac:dyDescent="0.2">
      <c r="A44" s="16" t="s">
        <v>194</v>
      </c>
      <c r="B44" s="4">
        <v>1750</v>
      </c>
      <c r="C44" s="4">
        <v>10</v>
      </c>
      <c r="D44" s="4">
        <v>1740</v>
      </c>
      <c r="E44" s="4">
        <v>101610000</v>
      </c>
      <c r="F44" s="4">
        <f t="shared" si="0"/>
        <v>-519441046</v>
      </c>
      <c r="R44" s="5">
        <v>-3.4000000000000002E-3</v>
      </c>
      <c r="S44" s="4">
        <v>201510</v>
      </c>
      <c r="T44" s="4">
        <f t="shared" si="2"/>
        <v>362820</v>
      </c>
      <c r="U44" s="4">
        <f t="shared" si="3"/>
        <v>152990</v>
      </c>
    </row>
    <row r="45" spans="1:21" x14ac:dyDescent="0.2">
      <c r="A45" s="16" t="s">
        <v>193</v>
      </c>
      <c r="B45" s="4">
        <v>0</v>
      </c>
      <c r="C45" s="4">
        <v>1900</v>
      </c>
      <c r="D45" s="4">
        <v>-1900</v>
      </c>
      <c r="E45" s="4">
        <v>-109621046</v>
      </c>
      <c r="F45" s="4">
        <f t="shared" si="0"/>
        <v>-621051046</v>
      </c>
      <c r="R45" s="5">
        <v>-1.7000000000000001E-3</v>
      </c>
      <c r="S45" s="4">
        <v>204329</v>
      </c>
      <c r="T45" s="4">
        <f t="shared" si="2"/>
        <v>423753</v>
      </c>
      <c r="U45" s="4">
        <f t="shared" si="3"/>
        <v>152990</v>
      </c>
    </row>
    <row r="46" spans="1:21" x14ac:dyDescent="0.2">
      <c r="A46" s="16" t="s">
        <v>192</v>
      </c>
      <c r="B46" s="4">
        <v>0</v>
      </c>
      <c r="C46" s="4">
        <v>7000</v>
      </c>
      <c r="D46" s="4">
        <v>-7000</v>
      </c>
      <c r="E46" s="4">
        <v>-406700000</v>
      </c>
      <c r="F46" s="4">
        <f t="shared" si="0"/>
        <v>-511430000</v>
      </c>
      <c r="R46" s="5">
        <v>-3.4000000000000002E-3</v>
      </c>
      <c r="S46" s="4">
        <v>450499</v>
      </c>
      <c r="T46" s="4">
        <f t="shared" si="2"/>
        <v>448273</v>
      </c>
      <c r="U46" s="4">
        <f t="shared" si="3"/>
        <v>152990</v>
      </c>
    </row>
    <row r="47" spans="1:21" x14ac:dyDescent="0.2">
      <c r="A47" s="16" t="s">
        <v>191</v>
      </c>
      <c r="B47" s="4">
        <v>0</v>
      </c>
      <c r="C47" s="4">
        <v>1750</v>
      </c>
      <c r="D47" s="4">
        <v>-1750</v>
      </c>
      <c r="E47" s="4">
        <v>-101920000</v>
      </c>
      <c r="F47" s="4">
        <f t="shared" si="0"/>
        <v>-104730000</v>
      </c>
      <c r="R47" s="5">
        <v>1.8E-3</v>
      </c>
      <c r="S47" s="4">
        <v>489196</v>
      </c>
      <c r="T47" s="4">
        <f t="shared" si="2"/>
        <v>520988</v>
      </c>
      <c r="U47" s="4">
        <f t="shared" si="3"/>
        <v>152990</v>
      </c>
    </row>
    <row r="48" spans="1:21" x14ac:dyDescent="0.2">
      <c r="A48" s="16" t="s">
        <v>190</v>
      </c>
      <c r="B48" s="4">
        <v>300</v>
      </c>
      <c r="C48" s="4">
        <v>0</v>
      </c>
      <c r="D48" s="4">
        <v>300</v>
      </c>
      <c r="E48" s="4">
        <v>17430000</v>
      </c>
      <c r="F48" s="4">
        <f t="shared" si="0"/>
        <v>-2810000</v>
      </c>
      <c r="R48" s="5">
        <v>-6.8000000000000005E-3</v>
      </c>
      <c r="S48" s="4">
        <v>152990</v>
      </c>
      <c r="T48" s="4">
        <f t="shared" si="2"/>
        <v>360267</v>
      </c>
      <c r="U48" s="4">
        <f t="shared" si="3"/>
        <v>249709</v>
      </c>
    </row>
    <row r="49" spans="1:21" x14ac:dyDescent="0.2">
      <c r="A49" s="16" t="s">
        <v>189</v>
      </c>
      <c r="B49" s="4">
        <v>600</v>
      </c>
      <c r="C49" s="4">
        <v>0</v>
      </c>
      <c r="D49" s="4">
        <v>600</v>
      </c>
      <c r="E49" s="4">
        <v>35280000</v>
      </c>
      <c r="F49" s="4">
        <f t="shared" si="0"/>
        <v>-20240000</v>
      </c>
      <c r="R49" s="5">
        <v>6.9999999999999993E-3</v>
      </c>
      <c r="S49" s="4">
        <v>275194</v>
      </c>
      <c r="T49" s="4">
        <f t="shared" si="2"/>
        <v>423560</v>
      </c>
      <c r="U49" s="4">
        <f t="shared" si="3"/>
        <v>249709</v>
      </c>
    </row>
    <row r="50" spans="1:21" x14ac:dyDescent="0.2">
      <c r="A50" s="16" t="s">
        <v>188</v>
      </c>
      <c r="B50" s="4">
        <v>0</v>
      </c>
      <c r="C50" s="4">
        <v>0</v>
      </c>
      <c r="D50" s="4">
        <v>0</v>
      </c>
      <c r="E50" s="4">
        <v>0</v>
      </c>
      <c r="F50" s="4">
        <f t="shared" si="0"/>
        <v>-55520000</v>
      </c>
      <c r="R50" s="5">
        <v>1.0500000000000001E-2</v>
      </c>
      <c r="S50" s="4">
        <v>364754</v>
      </c>
      <c r="T50" s="4">
        <f t="shared" si="2"/>
        <v>320917</v>
      </c>
      <c r="U50" s="4">
        <f t="shared" si="3"/>
        <v>249709</v>
      </c>
    </row>
    <row r="51" spans="1:21" x14ac:dyDescent="0.2">
      <c r="A51" s="16" t="s">
        <v>187</v>
      </c>
      <c r="B51" s="4">
        <v>0</v>
      </c>
      <c r="C51" s="4">
        <v>300</v>
      </c>
      <c r="D51" s="4">
        <v>-300</v>
      </c>
      <c r="E51" s="4">
        <v>-17400000</v>
      </c>
      <c r="F51" s="4">
        <f t="shared" si="0"/>
        <v>-55520000</v>
      </c>
      <c r="R51" s="5">
        <v>-1.7000000000000001E-3</v>
      </c>
      <c r="S51" s="4">
        <v>249709</v>
      </c>
      <c r="T51" s="4">
        <f t="shared" si="2"/>
        <v>313199</v>
      </c>
      <c r="U51" s="4">
        <f t="shared" si="3"/>
        <v>325065</v>
      </c>
    </row>
    <row r="52" spans="1:21" x14ac:dyDescent="0.2">
      <c r="A52" s="16" t="s">
        <v>186</v>
      </c>
      <c r="B52" s="4">
        <v>0</v>
      </c>
      <c r="C52" s="4">
        <v>600</v>
      </c>
      <c r="D52" s="4">
        <v>-600</v>
      </c>
      <c r="E52" s="4">
        <v>-34050000</v>
      </c>
      <c r="F52" s="4">
        <f t="shared" si="0"/>
        <v>-38120000</v>
      </c>
      <c r="R52" s="5">
        <v>7.0999999999999995E-3</v>
      </c>
      <c r="S52" s="4">
        <v>398864</v>
      </c>
      <c r="T52" s="4">
        <f t="shared" si="2"/>
        <v>471642</v>
      </c>
      <c r="U52" s="4">
        <f t="shared" si="3"/>
        <v>325065</v>
      </c>
    </row>
    <row r="53" spans="1:21" x14ac:dyDescent="0.2">
      <c r="A53" s="16" t="s">
        <v>185</v>
      </c>
      <c r="B53" s="4">
        <v>465720</v>
      </c>
      <c r="C53" s="4">
        <v>465720</v>
      </c>
      <c r="D53" s="4">
        <v>0</v>
      </c>
      <c r="E53" s="4">
        <v>0</v>
      </c>
      <c r="F53" s="4">
        <f t="shared" si="0"/>
        <v>-4070000</v>
      </c>
      <c r="R53" s="5">
        <v>0</v>
      </c>
      <c r="S53" s="4">
        <v>325065</v>
      </c>
      <c r="T53" s="4">
        <f t="shared" si="2"/>
        <v>660428.5</v>
      </c>
      <c r="U53" s="4">
        <f t="shared" si="3"/>
        <v>397007</v>
      </c>
    </row>
    <row r="54" spans="1:21" x14ac:dyDescent="0.2">
      <c r="A54" s="16" t="s">
        <v>184</v>
      </c>
      <c r="B54" s="4">
        <v>0</v>
      </c>
      <c r="C54" s="4">
        <v>0</v>
      </c>
      <c r="D54" s="4">
        <v>0</v>
      </c>
      <c r="E54" s="4">
        <v>0</v>
      </c>
      <c r="F54" s="4">
        <f t="shared" si="0"/>
        <v>-4070000</v>
      </c>
      <c r="R54" s="5">
        <v>3.27E-2</v>
      </c>
      <c r="S54" s="4">
        <v>521311</v>
      </c>
      <c r="T54" s="4">
        <f t="shared" si="2"/>
        <v>333081</v>
      </c>
      <c r="U54" s="4">
        <f t="shared" si="3"/>
        <v>397007</v>
      </c>
    </row>
    <row r="55" spans="1:21" x14ac:dyDescent="0.2">
      <c r="A55" s="16" t="s">
        <v>183</v>
      </c>
      <c r="B55" s="4">
        <v>100000</v>
      </c>
      <c r="C55" s="4">
        <v>100000</v>
      </c>
      <c r="D55" s="4">
        <v>0</v>
      </c>
      <c r="E55" s="4">
        <v>0</v>
      </c>
      <c r="F55" s="4">
        <f t="shared" si="0"/>
        <v>-4070000</v>
      </c>
      <c r="R55" s="5">
        <v>-3.5999999999999999E-3</v>
      </c>
      <c r="S55" s="4">
        <v>397007</v>
      </c>
      <c r="T55" s="4">
        <f t="shared" si="2"/>
        <v>290364.5</v>
      </c>
      <c r="U55" s="4">
        <f t="shared" si="3"/>
        <v>392125</v>
      </c>
    </row>
    <row r="56" spans="1:21" x14ac:dyDescent="0.2">
      <c r="A56" s="16" t="s">
        <v>182</v>
      </c>
      <c r="B56" s="4">
        <v>0</v>
      </c>
      <c r="C56" s="4">
        <v>0</v>
      </c>
      <c r="D56" s="4">
        <v>0</v>
      </c>
      <c r="E56" s="4">
        <v>0</v>
      </c>
      <c r="F56" s="4">
        <f t="shared" si="0"/>
        <v>-4070000</v>
      </c>
      <c r="R56" s="5">
        <v>4.53E-2</v>
      </c>
      <c r="S56" s="4">
        <v>407350</v>
      </c>
      <c r="T56" s="4">
        <f t="shared" si="2"/>
        <v>549419</v>
      </c>
      <c r="U56" s="4">
        <f t="shared" si="3"/>
        <v>227534</v>
      </c>
    </row>
    <row r="57" spans="1:21" x14ac:dyDescent="0.2">
      <c r="A57" s="16" t="s">
        <v>181</v>
      </c>
      <c r="B57" s="4">
        <v>0</v>
      </c>
      <c r="C57" s="4">
        <v>0</v>
      </c>
      <c r="D57" s="4">
        <v>0</v>
      </c>
      <c r="E57" s="4">
        <v>0</v>
      </c>
      <c r="F57" s="4">
        <f t="shared" si="0"/>
        <v>-4070000</v>
      </c>
      <c r="R57" s="5">
        <v>-2.9300000000000003E-2</v>
      </c>
      <c r="S57" s="4">
        <v>888986</v>
      </c>
      <c r="T57" s="4">
        <f t="shared" si="2"/>
        <v>322482.5</v>
      </c>
      <c r="U57" s="4">
        <f t="shared" si="3"/>
        <v>227534</v>
      </c>
    </row>
    <row r="58" spans="1:21" x14ac:dyDescent="0.2">
      <c r="A58" s="16" t="s">
        <v>180</v>
      </c>
      <c r="B58" s="4">
        <v>0</v>
      </c>
      <c r="C58" s="4">
        <v>0</v>
      </c>
      <c r="D58" s="4">
        <v>0</v>
      </c>
      <c r="E58" s="4">
        <v>0</v>
      </c>
      <c r="F58" s="4">
        <f t="shared" si="0"/>
        <v>-4070000</v>
      </c>
      <c r="R58" s="5">
        <v>4.8000000000000001E-2</v>
      </c>
      <c r="S58" s="4">
        <v>445340</v>
      </c>
      <c r="T58" s="4">
        <f t="shared" si="2"/>
        <v>367253.5</v>
      </c>
      <c r="U58" s="4">
        <f t="shared" si="3"/>
        <v>227534</v>
      </c>
    </row>
    <row r="59" spans="1:21" x14ac:dyDescent="0.2">
      <c r="A59" s="16" t="s">
        <v>179</v>
      </c>
      <c r="B59" s="4">
        <v>0</v>
      </c>
      <c r="C59" s="4">
        <v>0</v>
      </c>
      <c r="D59" s="4">
        <v>0</v>
      </c>
      <c r="E59" s="4">
        <v>0</v>
      </c>
      <c r="F59" s="4">
        <f t="shared" si="0"/>
        <v>-4070000</v>
      </c>
      <c r="R59" s="5">
        <v>-9.4999999999999998E-3</v>
      </c>
      <c r="S59" s="4">
        <v>482366</v>
      </c>
      <c r="T59" s="4">
        <f t="shared" si="2"/>
        <v>530291.5</v>
      </c>
      <c r="U59" s="4">
        <f t="shared" si="3"/>
        <v>227534</v>
      </c>
    </row>
    <row r="60" spans="1:21" x14ac:dyDescent="0.2">
      <c r="A60" s="16" t="s">
        <v>178</v>
      </c>
      <c r="B60" s="4">
        <v>500</v>
      </c>
      <c r="C60" s="4">
        <v>0</v>
      </c>
      <c r="D60" s="4">
        <v>500</v>
      </c>
      <c r="E60" s="4">
        <v>27350000</v>
      </c>
      <c r="F60" s="4">
        <f t="shared" si="0"/>
        <v>-4070000</v>
      </c>
      <c r="R60" s="5">
        <v>-3.6600000000000001E-2</v>
      </c>
      <c r="S60" s="4">
        <v>392125</v>
      </c>
      <c r="T60" s="4">
        <f t="shared" si="2"/>
        <v>275895</v>
      </c>
      <c r="U60" s="4">
        <f t="shared" si="3"/>
        <v>173379</v>
      </c>
    </row>
    <row r="61" spans="1:21" x14ac:dyDescent="0.2">
      <c r="A61" s="16" t="s">
        <v>177</v>
      </c>
      <c r="B61" s="4">
        <v>60000</v>
      </c>
      <c r="C61" s="4">
        <v>60000</v>
      </c>
      <c r="D61" s="4">
        <v>0</v>
      </c>
      <c r="E61" s="4">
        <v>0</v>
      </c>
      <c r="F61" s="4">
        <f t="shared" si="0"/>
        <v>-31420000</v>
      </c>
      <c r="R61" s="5">
        <v>-7.1999999999999998E-3</v>
      </c>
      <c r="S61" s="4">
        <v>227534</v>
      </c>
      <c r="T61" s="4">
        <f t="shared" si="2"/>
        <v>470945.5</v>
      </c>
      <c r="U61" s="4">
        <f t="shared" si="3"/>
        <v>173379</v>
      </c>
    </row>
    <row r="62" spans="1:21" x14ac:dyDescent="0.2">
      <c r="A62" s="16" t="s">
        <v>176</v>
      </c>
      <c r="B62" s="4">
        <v>0</v>
      </c>
      <c r="C62" s="4">
        <v>0</v>
      </c>
      <c r="D62" s="4">
        <v>0</v>
      </c>
      <c r="E62" s="4">
        <v>0</v>
      </c>
      <c r="F62" s="4">
        <f t="shared" si="0"/>
        <v>-31420000</v>
      </c>
      <c r="R62" s="5">
        <v>-1.78E-2</v>
      </c>
      <c r="S62" s="4">
        <v>618219</v>
      </c>
      <c r="T62" s="4">
        <f t="shared" si="2"/>
        <v>548707.5</v>
      </c>
      <c r="U62" s="4">
        <f t="shared" si="3"/>
        <v>173379</v>
      </c>
    </row>
    <row r="63" spans="1:21" x14ac:dyDescent="0.2">
      <c r="A63" s="16" t="s">
        <v>175</v>
      </c>
      <c r="B63" s="4">
        <v>800</v>
      </c>
      <c r="C63" s="4">
        <v>500</v>
      </c>
      <c r="D63" s="4">
        <v>300</v>
      </c>
      <c r="E63" s="4">
        <v>18080000</v>
      </c>
      <c r="F63" s="4">
        <f t="shared" si="0"/>
        <v>-31420000</v>
      </c>
      <c r="R63" s="5">
        <v>-5.0799999999999998E-2</v>
      </c>
      <c r="S63" s="4">
        <v>799546</v>
      </c>
      <c r="T63" s="4">
        <f t="shared" si="2"/>
        <v>367417</v>
      </c>
      <c r="U63" s="4">
        <f t="shared" si="3"/>
        <v>173379</v>
      </c>
    </row>
    <row r="64" spans="1:21" x14ac:dyDescent="0.2">
      <c r="A64" s="16" t="s">
        <v>174</v>
      </c>
      <c r="B64" s="4">
        <v>0</v>
      </c>
      <c r="C64" s="4">
        <v>0</v>
      </c>
      <c r="D64" s="4">
        <v>0</v>
      </c>
      <c r="E64" s="4">
        <v>0</v>
      </c>
      <c r="F64" s="4">
        <f t="shared" ref="F64:F79" si="4">E64+F65</f>
        <v>-49500000</v>
      </c>
      <c r="R64" s="5">
        <v>-0.01</v>
      </c>
      <c r="S64" s="4">
        <v>269155</v>
      </c>
      <c r="T64" s="4">
        <f t="shared" si="2"/>
        <v>221259</v>
      </c>
      <c r="U64" s="4">
        <f t="shared" si="3"/>
        <v>173379</v>
      </c>
    </row>
    <row r="65" spans="1:21" x14ac:dyDescent="0.2">
      <c r="A65" s="16" t="s">
        <v>173</v>
      </c>
      <c r="B65" s="4">
        <v>1087</v>
      </c>
      <c r="C65" s="4">
        <v>0</v>
      </c>
      <c r="D65" s="4">
        <v>1087</v>
      </c>
      <c r="E65" s="4">
        <v>64500000</v>
      </c>
      <c r="F65" s="4">
        <f t="shared" si="4"/>
        <v>-49500000</v>
      </c>
      <c r="R65" s="5">
        <v>6.8000000000000005E-3</v>
      </c>
      <c r="S65" s="4">
        <v>173379</v>
      </c>
      <c r="T65" s="4">
        <f t="shared" si="2"/>
        <v>366519.5</v>
      </c>
      <c r="U65" s="4">
        <f t="shared" si="3"/>
        <v>199625</v>
      </c>
    </row>
    <row r="66" spans="1:21" x14ac:dyDescent="0.2">
      <c r="A66" s="16" t="s">
        <v>172</v>
      </c>
      <c r="B66" s="4">
        <v>0</v>
      </c>
      <c r="C66" s="4">
        <v>800</v>
      </c>
      <c r="D66" s="4">
        <v>-800</v>
      </c>
      <c r="E66" s="4">
        <v>-48320000</v>
      </c>
      <c r="F66" s="4">
        <f t="shared" si="4"/>
        <v>-114000000</v>
      </c>
      <c r="R66" s="5">
        <v>-1.9799999999999998E-2</v>
      </c>
      <c r="S66" s="4">
        <v>209852</v>
      </c>
      <c r="T66" s="4">
        <f t="shared" si="2"/>
        <v>325975</v>
      </c>
      <c r="U66" s="4">
        <f t="shared" si="3"/>
        <v>199625</v>
      </c>
    </row>
    <row r="67" spans="1:21" x14ac:dyDescent="0.2">
      <c r="A67" s="16" t="s">
        <v>171</v>
      </c>
      <c r="B67" s="4">
        <v>0</v>
      </c>
      <c r="C67" s="4">
        <v>0</v>
      </c>
      <c r="D67" s="4">
        <v>0</v>
      </c>
      <c r="E67" s="4">
        <v>0</v>
      </c>
      <c r="F67" s="4">
        <f t="shared" si="4"/>
        <v>-65680000</v>
      </c>
      <c r="R67" s="5">
        <v>1.3500000000000002E-2</v>
      </c>
      <c r="S67" s="4">
        <v>199625</v>
      </c>
      <c r="T67" s="4">
        <f t="shared" si="2"/>
        <v>325109</v>
      </c>
      <c r="U67" s="4">
        <f t="shared" si="3"/>
        <v>252141</v>
      </c>
    </row>
    <row r="68" spans="1:21" x14ac:dyDescent="0.2">
      <c r="A68" s="16" t="s">
        <v>170</v>
      </c>
      <c r="B68" s="4">
        <v>350000</v>
      </c>
      <c r="C68" s="4">
        <v>351087</v>
      </c>
      <c r="D68" s="4">
        <v>-1087</v>
      </c>
      <c r="E68" s="4">
        <v>-65550000</v>
      </c>
      <c r="F68" s="4">
        <f t="shared" si="4"/>
        <v>-65680000</v>
      </c>
      <c r="R68" s="5">
        <v>-1.32E-2</v>
      </c>
      <c r="S68" s="4">
        <v>252141</v>
      </c>
      <c r="T68" s="4">
        <f t="shared" si="2"/>
        <v>489836</v>
      </c>
      <c r="U68" s="4">
        <f t="shared" si="3"/>
        <v>297869</v>
      </c>
    </row>
    <row r="69" spans="1:21" x14ac:dyDescent="0.2">
      <c r="A69" s="16" t="s">
        <v>169</v>
      </c>
      <c r="B69" s="4">
        <v>0</v>
      </c>
      <c r="C69" s="4">
        <v>0</v>
      </c>
      <c r="D69" s="4">
        <v>0</v>
      </c>
      <c r="E69" s="4">
        <v>0</v>
      </c>
      <c r="F69" s="4">
        <f t="shared" si="4"/>
        <v>-130000</v>
      </c>
      <c r="R69" s="5">
        <v>-1.9400000000000001E-2</v>
      </c>
      <c r="S69" s="4">
        <v>668458</v>
      </c>
      <c r="T69" s="4">
        <f t="shared" si="2"/>
        <v>469834.5</v>
      </c>
      <c r="U69" s="4">
        <f t="shared" si="3"/>
        <v>269139</v>
      </c>
    </row>
    <row r="70" spans="1:21" x14ac:dyDescent="0.2">
      <c r="A70" s="16" t="s">
        <v>168</v>
      </c>
      <c r="B70" s="4">
        <v>0</v>
      </c>
      <c r="C70" s="4">
        <v>0</v>
      </c>
      <c r="D70" s="4">
        <v>0</v>
      </c>
      <c r="E70" s="4">
        <v>0</v>
      </c>
      <c r="F70" s="4">
        <f t="shared" si="4"/>
        <v>-130000</v>
      </c>
      <c r="R70" s="5">
        <v>-9.5999999999999992E-3</v>
      </c>
      <c r="S70" s="4">
        <v>324256</v>
      </c>
      <c r="T70" s="4">
        <f t="shared" si="2"/>
        <v>504627.5</v>
      </c>
      <c r="U70" s="4">
        <f t="shared" si="3"/>
        <v>269139</v>
      </c>
    </row>
    <row r="71" spans="1:21" x14ac:dyDescent="0.2">
      <c r="A71" s="16" t="s">
        <v>167</v>
      </c>
      <c r="B71" s="4">
        <v>0</v>
      </c>
      <c r="C71" s="4">
        <v>0</v>
      </c>
      <c r="D71" s="4">
        <v>0</v>
      </c>
      <c r="E71" s="4">
        <v>0</v>
      </c>
      <c r="F71" s="4">
        <f t="shared" si="4"/>
        <v>-130000</v>
      </c>
      <c r="R71" s="5">
        <v>-9.4999999999999998E-3</v>
      </c>
      <c r="S71" s="4">
        <v>323672</v>
      </c>
      <c r="T71" s="4">
        <f>AVERAGE(S72,S81)</f>
        <v>328725.5</v>
      </c>
      <c r="U71" s="4">
        <f t="shared" si="3"/>
        <v>269139</v>
      </c>
    </row>
    <row r="72" spans="1:21" x14ac:dyDescent="0.2">
      <c r="A72" s="16" t="s">
        <v>166</v>
      </c>
      <c r="B72" s="4">
        <v>460</v>
      </c>
      <c r="C72" s="4">
        <v>0</v>
      </c>
      <c r="D72" s="4">
        <v>460</v>
      </c>
      <c r="E72" s="4">
        <v>28910000</v>
      </c>
      <c r="F72" s="4">
        <f t="shared" si="4"/>
        <v>-130000</v>
      </c>
      <c r="R72" s="5">
        <v>-1.5E-3</v>
      </c>
      <c r="S72" s="4">
        <v>297869</v>
      </c>
      <c r="U72" s="4">
        <f t="shared" si="3"/>
        <v>269139</v>
      </c>
    </row>
    <row r="73" spans="1:21" x14ac:dyDescent="0.2">
      <c r="A73" s="16" t="s">
        <v>165</v>
      </c>
      <c r="B73" s="4">
        <v>0</v>
      </c>
      <c r="C73" s="4">
        <v>0</v>
      </c>
      <c r="D73" s="4">
        <v>0</v>
      </c>
      <c r="E73" s="4">
        <v>0</v>
      </c>
      <c r="F73" s="4">
        <f t="shared" si="4"/>
        <v>-29040000</v>
      </c>
      <c r="R73" s="5">
        <v>4.7999999999999996E-3</v>
      </c>
      <c r="S73" s="4">
        <v>465679</v>
      </c>
      <c r="U73" s="4">
        <f t="shared" ref="U73:U75" si="5">MIN(S74:S78)</f>
        <v>269139</v>
      </c>
    </row>
    <row r="74" spans="1:21" x14ac:dyDescent="0.2">
      <c r="A74" s="16" t="s">
        <v>164</v>
      </c>
      <c r="B74" s="4">
        <v>0</v>
      </c>
      <c r="C74" s="4">
        <v>0</v>
      </c>
      <c r="D74" s="4">
        <v>0</v>
      </c>
      <c r="E74" s="4">
        <v>0</v>
      </c>
      <c r="F74" s="4">
        <f t="shared" si="4"/>
        <v>-29040000</v>
      </c>
      <c r="R74" s="5">
        <v>0</v>
      </c>
      <c r="S74" s="4">
        <v>269139</v>
      </c>
      <c r="U74" s="4">
        <f t="shared" si="5"/>
        <v>311214</v>
      </c>
    </row>
    <row r="75" spans="1:21" x14ac:dyDescent="0.2">
      <c r="A75" s="16" t="s">
        <v>163</v>
      </c>
      <c r="B75" s="4">
        <v>0</v>
      </c>
      <c r="C75" s="4">
        <v>460</v>
      </c>
      <c r="D75" s="4">
        <v>-460</v>
      </c>
      <c r="E75" s="4">
        <v>-28800000</v>
      </c>
      <c r="F75" s="4">
        <f t="shared" si="4"/>
        <v>-29040000</v>
      </c>
      <c r="R75" s="5">
        <v>1.1399999999999999E-2</v>
      </c>
      <c r="S75" s="4">
        <v>523187</v>
      </c>
      <c r="U75" s="4">
        <f t="shared" si="5"/>
        <v>311214</v>
      </c>
    </row>
    <row r="76" spans="1:21" x14ac:dyDescent="0.2">
      <c r="A76" s="16" t="s">
        <v>162</v>
      </c>
      <c r="B76" s="4">
        <v>0</v>
      </c>
      <c r="C76" s="4">
        <v>0</v>
      </c>
      <c r="D76" s="4">
        <v>0</v>
      </c>
      <c r="E76" s="4">
        <v>0</v>
      </c>
      <c r="F76" s="4">
        <f t="shared" si="4"/>
        <v>-240000</v>
      </c>
      <c r="R76" s="5">
        <v>-4.7999999999999996E-3</v>
      </c>
      <c r="S76" s="4">
        <v>452325</v>
      </c>
      <c r="U76" s="4">
        <f>MIN(S77:S81)</f>
        <v>311214</v>
      </c>
    </row>
    <row r="77" spans="1:21" x14ac:dyDescent="0.2">
      <c r="A77" s="16" t="s">
        <v>161</v>
      </c>
      <c r="B77" s="4">
        <v>4258</v>
      </c>
      <c r="C77" s="4">
        <v>0</v>
      </c>
      <c r="D77" s="4">
        <v>4258</v>
      </c>
      <c r="E77" s="4">
        <v>266750000</v>
      </c>
      <c r="F77" s="4">
        <f t="shared" si="4"/>
        <v>-240000</v>
      </c>
      <c r="R77" s="5">
        <v>3.3E-3</v>
      </c>
      <c r="S77" s="4">
        <v>398077</v>
      </c>
    </row>
    <row r="78" spans="1:21" x14ac:dyDescent="0.2">
      <c r="A78" s="16" t="s">
        <v>160</v>
      </c>
      <c r="B78" s="4">
        <v>569566</v>
      </c>
      <c r="C78" s="4">
        <v>569566</v>
      </c>
      <c r="D78" s="4">
        <v>0</v>
      </c>
      <c r="E78" s="4">
        <v>0</v>
      </c>
      <c r="F78" s="4">
        <f t="shared" si="4"/>
        <v>-266990000</v>
      </c>
      <c r="R78" s="5">
        <v>-1.2699999999999999E-2</v>
      </c>
      <c r="S78" s="4">
        <v>311214</v>
      </c>
    </row>
    <row r="79" spans="1:21" x14ac:dyDescent="0.2">
      <c r="A79" s="16" t="s">
        <v>159</v>
      </c>
      <c r="B79" s="4">
        <v>0</v>
      </c>
      <c r="C79" s="4">
        <v>0</v>
      </c>
      <c r="D79" s="4">
        <v>0</v>
      </c>
      <c r="E79" s="4">
        <v>0</v>
      </c>
      <c r="F79" s="4">
        <f t="shared" si="4"/>
        <v>-266990000</v>
      </c>
      <c r="R79" s="5">
        <v>1.3000000000000001E-2</v>
      </c>
      <c r="S79" s="4">
        <v>615413</v>
      </c>
    </row>
    <row r="80" spans="1:21" x14ac:dyDescent="0.2">
      <c r="A80" s="16" t="s">
        <v>158</v>
      </c>
      <c r="B80" s="4">
        <v>0</v>
      </c>
      <c r="C80" s="4">
        <v>4258</v>
      </c>
      <c r="D80" s="4">
        <v>-4258</v>
      </c>
      <c r="E80" s="4">
        <v>-266990000</v>
      </c>
      <c r="F80" s="4">
        <f>E80+F81</f>
        <v>-266990000</v>
      </c>
      <c r="R80" s="5">
        <v>-2.3599999999999999E-2</v>
      </c>
      <c r="S80" s="4">
        <v>685583</v>
      </c>
    </row>
    <row r="81" spans="1:22" x14ac:dyDescent="0.2">
      <c r="A81" s="16" t="s">
        <v>157</v>
      </c>
      <c r="B81" s="4">
        <v>0</v>
      </c>
      <c r="C81" s="4">
        <v>0</v>
      </c>
      <c r="D81" s="4">
        <v>0</v>
      </c>
      <c r="E81" s="4">
        <v>0</v>
      </c>
      <c r="F81" s="4">
        <f>E81</f>
        <v>0</v>
      </c>
      <c r="R81" s="5">
        <v>4.7999999999999996E-3</v>
      </c>
      <c r="S81" s="4">
        <v>359582</v>
      </c>
    </row>
    <row r="82" spans="1:22" x14ac:dyDescent="0.2">
      <c r="A82" s="2"/>
      <c r="B82" s="4"/>
      <c r="C82" s="4"/>
      <c r="D82" s="4"/>
      <c r="E82" s="4"/>
      <c r="F82" s="4">
        <f t="shared" ref="F82:F137" si="6">E82+F83</f>
        <v>0</v>
      </c>
      <c r="G82" s="4"/>
      <c r="H82" s="4"/>
      <c r="I82" s="4"/>
      <c r="J82" s="4"/>
      <c r="K82" s="4"/>
      <c r="L82" s="4"/>
      <c r="M82" s="4"/>
      <c r="N82" s="4"/>
      <c r="O82" s="4"/>
      <c r="P82" s="4"/>
      <c r="Q82" s="4"/>
      <c r="R82" s="4"/>
      <c r="S82" s="4"/>
      <c r="T82" s="5"/>
      <c r="U82" s="5"/>
      <c r="V82" s="5"/>
    </row>
    <row r="83" spans="1:22" x14ac:dyDescent="0.2">
      <c r="A83" s="2"/>
      <c r="B83" s="4"/>
      <c r="C83" s="4"/>
      <c r="D83" s="4"/>
      <c r="E83" s="4"/>
      <c r="F83" s="4">
        <f t="shared" si="6"/>
        <v>0</v>
      </c>
      <c r="G83" s="4"/>
      <c r="H83" s="4"/>
      <c r="I83" s="4"/>
      <c r="J83" s="4"/>
      <c r="K83" s="4"/>
      <c r="L83" s="4"/>
      <c r="M83" s="4"/>
      <c r="N83" s="4"/>
      <c r="O83" s="4"/>
      <c r="P83" s="4"/>
      <c r="Q83" s="4"/>
      <c r="R83" s="4"/>
      <c r="S83" s="4"/>
      <c r="T83" s="5"/>
      <c r="U83" s="5"/>
      <c r="V83" s="5"/>
    </row>
    <row r="84" spans="1:22" x14ac:dyDescent="0.2">
      <c r="A84" s="2"/>
      <c r="B84" s="4"/>
      <c r="C84" s="4"/>
      <c r="D84" s="4"/>
      <c r="E84" s="4"/>
      <c r="F84" s="4">
        <f t="shared" si="6"/>
        <v>0</v>
      </c>
      <c r="G84" s="4"/>
      <c r="H84" s="4"/>
      <c r="I84" s="4"/>
      <c r="J84" s="4"/>
      <c r="K84" s="4"/>
      <c r="L84" s="4"/>
      <c r="M84" s="4"/>
      <c r="N84" s="4"/>
      <c r="O84" s="4"/>
      <c r="P84" s="4"/>
      <c r="Q84" s="4"/>
      <c r="R84" s="4"/>
      <c r="S84" s="4"/>
      <c r="T84" s="5"/>
      <c r="U84" s="5"/>
      <c r="V84" s="5"/>
    </row>
    <row r="85" spans="1:22" x14ac:dyDescent="0.2">
      <c r="A85" s="2"/>
      <c r="B85" s="4"/>
      <c r="C85" s="4"/>
      <c r="D85" s="4"/>
      <c r="E85" s="4"/>
      <c r="F85" s="4">
        <f t="shared" si="6"/>
        <v>0</v>
      </c>
      <c r="G85" s="4"/>
      <c r="H85" s="4"/>
      <c r="I85" s="4"/>
      <c r="J85" s="4"/>
      <c r="K85" s="4"/>
      <c r="L85" s="4"/>
      <c r="M85" s="4"/>
      <c r="N85" s="4"/>
      <c r="O85" s="4"/>
      <c r="P85" s="4"/>
      <c r="Q85" s="4"/>
      <c r="R85" s="4"/>
      <c r="S85" s="4"/>
      <c r="T85" s="5"/>
      <c r="U85" s="5"/>
      <c r="V85" s="5"/>
    </row>
    <row r="86" spans="1:22" x14ac:dyDescent="0.2">
      <c r="A86" s="2"/>
      <c r="B86" s="4"/>
      <c r="C86" s="4"/>
      <c r="D86" s="4"/>
      <c r="E86" s="4"/>
      <c r="F86" s="4">
        <f t="shared" si="6"/>
        <v>0</v>
      </c>
      <c r="G86" s="4"/>
      <c r="H86" s="4"/>
      <c r="I86" s="4"/>
      <c r="J86" s="4"/>
      <c r="K86" s="4"/>
      <c r="L86" s="4"/>
      <c r="M86" s="4"/>
      <c r="N86" s="4"/>
      <c r="O86" s="4"/>
      <c r="P86" s="4"/>
      <c r="Q86" s="4"/>
      <c r="R86" s="4"/>
      <c r="S86" s="4"/>
      <c r="T86" s="5"/>
      <c r="U86" s="5"/>
      <c r="V86" s="5"/>
    </row>
    <row r="87" spans="1:22" x14ac:dyDescent="0.2">
      <c r="A87" s="2"/>
      <c r="B87" s="4"/>
      <c r="C87" s="4"/>
      <c r="D87" s="4"/>
      <c r="E87" s="4"/>
      <c r="F87" s="4">
        <f t="shared" si="6"/>
        <v>0</v>
      </c>
      <c r="G87" s="4"/>
      <c r="H87" s="4"/>
      <c r="I87" s="4"/>
      <c r="J87" s="4"/>
      <c r="K87" s="4"/>
      <c r="L87" s="4"/>
      <c r="M87" s="4"/>
      <c r="N87" s="4"/>
      <c r="O87" s="4"/>
      <c r="P87" s="4"/>
      <c r="Q87" s="4"/>
      <c r="R87" s="4"/>
      <c r="S87" s="4"/>
      <c r="T87" s="5"/>
      <c r="U87" s="5"/>
      <c r="V87" s="5"/>
    </row>
    <row r="88" spans="1:22" x14ac:dyDescent="0.2">
      <c r="A88" s="2"/>
      <c r="B88" s="4"/>
      <c r="C88" s="4"/>
      <c r="D88" s="4"/>
      <c r="E88" s="4"/>
      <c r="F88" s="4">
        <f t="shared" si="6"/>
        <v>0</v>
      </c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5"/>
      <c r="U88" s="5"/>
      <c r="V88" s="5"/>
    </row>
    <row r="89" spans="1:22" x14ac:dyDescent="0.2">
      <c r="A89" s="2"/>
      <c r="B89" s="4"/>
      <c r="C89" s="4"/>
      <c r="D89" s="4"/>
      <c r="E89" s="4"/>
      <c r="F89" s="4">
        <f t="shared" si="6"/>
        <v>0</v>
      </c>
      <c r="G89" s="4"/>
      <c r="H89" s="4"/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  <c r="T89" s="5"/>
      <c r="U89" s="5"/>
      <c r="V89" s="5"/>
    </row>
    <row r="90" spans="1:22" x14ac:dyDescent="0.2">
      <c r="A90" s="2"/>
      <c r="B90" s="4"/>
      <c r="C90" s="4"/>
      <c r="D90" s="4"/>
      <c r="E90" s="4"/>
      <c r="F90" s="4">
        <f t="shared" si="6"/>
        <v>0</v>
      </c>
      <c r="G90" s="4"/>
      <c r="H90" s="4"/>
      <c r="I90" s="4"/>
      <c r="J90" s="4"/>
      <c r="K90" s="4"/>
      <c r="L90" s="4"/>
      <c r="M90" s="4"/>
      <c r="N90" s="4"/>
      <c r="O90" s="4"/>
      <c r="P90" s="4"/>
      <c r="Q90" s="4"/>
      <c r="R90" s="4"/>
      <c r="S90" s="4"/>
      <c r="T90" s="5"/>
      <c r="U90" s="5"/>
      <c r="V90" s="5"/>
    </row>
    <row r="91" spans="1:22" x14ac:dyDescent="0.2">
      <c r="A91" s="2"/>
      <c r="B91" s="4"/>
      <c r="C91" s="4"/>
      <c r="D91" s="4"/>
      <c r="E91" s="4"/>
      <c r="F91" s="4">
        <f t="shared" si="6"/>
        <v>0</v>
      </c>
      <c r="G91" s="4"/>
      <c r="H91" s="4"/>
      <c r="I91" s="4"/>
      <c r="J91" s="4"/>
      <c r="K91" s="4"/>
      <c r="L91" s="4"/>
      <c r="M91" s="4"/>
      <c r="N91" s="4"/>
      <c r="O91" s="4"/>
      <c r="P91" s="4"/>
      <c r="Q91" s="4"/>
      <c r="R91" s="4"/>
      <c r="S91" s="4"/>
      <c r="T91" s="5"/>
      <c r="U91" s="5"/>
      <c r="V91" s="5"/>
    </row>
    <row r="92" spans="1:22" x14ac:dyDescent="0.2">
      <c r="A92" s="6"/>
      <c r="B92" s="4"/>
      <c r="C92" s="4"/>
      <c r="D92" s="4"/>
      <c r="E92" s="4"/>
      <c r="F92" s="4">
        <f t="shared" si="6"/>
        <v>0</v>
      </c>
      <c r="G92" s="4"/>
      <c r="H92" s="4"/>
      <c r="I92" s="4"/>
      <c r="J92" s="4"/>
      <c r="K92" s="4"/>
      <c r="L92" s="4"/>
      <c r="M92" s="4"/>
      <c r="N92" s="4"/>
      <c r="O92" s="4"/>
      <c r="P92" s="4"/>
      <c r="Q92" s="4"/>
      <c r="R92" s="4"/>
      <c r="S92" s="4"/>
      <c r="T92" s="5"/>
      <c r="U92" s="5"/>
      <c r="V92" s="5"/>
    </row>
    <row r="93" spans="1:22" x14ac:dyDescent="0.2">
      <c r="A93" s="6"/>
      <c r="B93" s="4"/>
      <c r="C93" s="4"/>
      <c r="D93" s="4"/>
      <c r="E93" s="4"/>
      <c r="F93" s="4">
        <f t="shared" si="6"/>
        <v>0</v>
      </c>
      <c r="G93" s="4"/>
      <c r="H93" s="4"/>
      <c r="I93" s="4"/>
      <c r="J93" s="4"/>
      <c r="K93" s="4"/>
      <c r="L93" s="4"/>
      <c r="M93" s="4"/>
      <c r="N93" s="4"/>
      <c r="O93" s="4"/>
      <c r="P93" s="4"/>
      <c r="Q93" s="4"/>
      <c r="R93" s="4"/>
      <c r="S93" s="4"/>
      <c r="T93" s="5"/>
      <c r="U93" s="5"/>
      <c r="V93" s="5"/>
    </row>
    <row r="94" spans="1:22" x14ac:dyDescent="0.2">
      <c r="A94" s="6"/>
      <c r="B94" s="4"/>
      <c r="C94" s="4"/>
      <c r="D94" s="4"/>
      <c r="E94" s="4"/>
      <c r="F94" s="4">
        <f t="shared" si="6"/>
        <v>0</v>
      </c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5"/>
      <c r="U94" s="5"/>
      <c r="V94" s="5"/>
    </row>
    <row r="95" spans="1:22" x14ac:dyDescent="0.2">
      <c r="A95" s="6"/>
      <c r="B95" s="4"/>
      <c r="C95" s="4"/>
      <c r="D95" s="4"/>
      <c r="E95" s="4"/>
      <c r="F95" s="4">
        <f t="shared" si="6"/>
        <v>0</v>
      </c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5"/>
      <c r="U95" s="5"/>
      <c r="V95" s="5"/>
    </row>
    <row r="96" spans="1:22" x14ac:dyDescent="0.2">
      <c r="A96" s="6"/>
      <c r="B96" s="4"/>
      <c r="C96" s="4"/>
      <c r="D96" s="4"/>
      <c r="E96" s="4"/>
      <c r="F96" s="4">
        <f t="shared" si="6"/>
        <v>0</v>
      </c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5"/>
      <c r="U96" s="5"/>
      <c r="V96" s="5"/>
    </row>
    <row r="97" spans="1:22" x14ac:dyDescent="0.2">
      <c r="A97" s="6"/>
      <c r="B97" s="4"/>
      <c r="C97" s="4"/>
      <c r="D97" s="4"/>
      <c r="E97" s="4"/>
      <c r="F97" s="4">
        <f t="shared" si="6"/>
        <v>0</v>
      </c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5"/>
      <c r="U97" s="5"/>
      <c r="V97" s="5"/>
    </row>
    <row r="98" spans="1:22" x14ac:dyDescent="0.2">
      <c r="A98" s="6"/>
      <c r="B98" s="4"/>
      <c r="C98" s="4"/>
      <c r="D98" s="4"/>
      <c r="E98" s="4"/>
      <c r="F98" s="4">
        <f t="shared" si="6"/>
        <v>0</v>
      </c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5"/>
      <c r="U98" s="5"/>
      <c r="V98" s="5"/>
    </row>
    <row r="99" spans="1:22" x14ac:dyDescent="0.2">
      <c r="A99" s="6"/>
      <c r="B99" s="4"/>
      <c r="C99" s="4"/>
      <c r="D99" s="4"/>
      <c r="E99" s="4"/>
      <c r="F99" s="4">
        <f t="shared" si="6"/>
        <v>0</v>
      </c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5"/>
      <c r="U99" s="5"/>
      <c r="V99" s="5"/>
    </row>
    <row r="100" spans="1:22" x14ac:dyDescent="0.2">
      <c r="A100" s="6"/>
      <c r="B100" s="4"/>
      <c r="C100" s="4"/>
      <c r="D100" s="4"/>
      <c r="E100" s="4"/>
      <c r="F100" s="4">
        <f t="shared" si="6"/>
        <v>0</v>
      </c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5"/>
      <c r="U100" s="5"/>
      <c r="V100" s="5"/>
    </row>
    <row r="101" spans="1:22" x14ac:dyDescent="0.2">
      <c r="A101" s="6"/>
      <c r="B101" s="4"/>
      <c r="C101" s="4"/>
      <c r="D101" s="4"/>
      <c r="E101" s="4"/>
      <c r="F101" s="4">
        <f t="shared" si="6"/>
        <v>0</v>
      </c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5"/>
      <c r="U101" s="5"/>
      <c r="V101" s="5"/>
    </row>
    <row r="102" spans="1:22" x14ac:dyDescent="0.2">
      <c r="A102" s="2"/>
      <c r="B102" s="4"/>
      <c r="C102" s="4"/>
      <c r="D102" s="4"/>
      <c r="E102" s="4"/>
      <c r="F102" s="4">
        <f t="shared" si="6"/>
        <v>0</v>
      </c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5"/>
      <c r="U102" s="5"/>
      <c r="V102" s="5"/>
    </row>
    <row r="103" spans="1:22" x14ac:dyDescent="0.2">
      <c r="A103" s="2"/>
      <c r="B103" s="4"/>
      <c r="C103" s="4"/>
      <c r="D103" s="4"/>
      <c r="E103" s="4"/>
      <c r="F103" s="4">
        <f t="shared" si="6"/>
        <v>0</v>
      </c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5"/>
      <c r="U103" s="5"/>
      <c r="V103" s="5"/>
    </row>
    <row r="104" spans="1:22" x14ac:dyDescent="0.2">
      <c r="A104" s="6"/>
      <c r="B104" s="4"/>
      <c r="C104" s="4"/>
      <c r="D104" s="4"/>
      <c r="E104" s="4"/>
      <c r="F104" s="4">
        <f t="shared" si="6"/>
        <v>0</v>
      </c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5"/>
      <c r="U104" s="5"/>
      <c r="V104" s="5"/>
    </row>
    <row r="105" spans="1:22" x14ac:dyDescent="0.2">
      <c r="A105" s="6"/>
      <c r="B105" s="4"/>
      <c r="C105" s="4"/>
      <c r="D105" s="4"/>
      <c r="E105" s="4"/>
      <c r="F105" s="4">
        <f t="shared" si="6"/>
        <v>0</v>
      </c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5"/>
      <c r="U105" s="5"/>
      <c r="V105" s="5"/>
    </row>
    <row r="106" spans="1:22" x14ac:dyDescent="0.2">
      <c r="A106" s="6"/>
      <c r="B106" s="4"/>
      <c r="C106" s="4"/>
      <c r="D106" s="4"/>
      <c r="E106" s="4"/>
      <c r="F106" s="4">
        <f t="shared" si="6"/>
        <v>0</v>
      </c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5"/>
      <c r="U106" s="5"/>
      <c r="V106" s="5"/>
    </row>
    <row r="107" spans="1:22" x14ac:dyDescent="0.2">
      <c r="A107" s="6"/>
      <c r="B107" s="4"/>
      <c r="C107" s="4"/>
      <c r="D107" s="4"/>
      <c r="E107" s="4"/>
      <c r="F107" s="4">
        <f t="shared" si="6"/>
        <v>0</v>
      </c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5"/>
      <c r="U107" s="5"/>
      <c r="V107" s="5"/>
    </row>
    <row r="108" spans="1:22" x14ac:dyDescent="0.2">
      <c r="A108" s="6"/>
      <c r="B108" s="4"/>
      <c r="C108" s="4"/>
      <c r="D108" s="4"/>
      <c r="E108" s="4"/>
      <c r="F108" s="4">
        <f t="shared" si="6"/>
        <v>0</v>
      </c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5"/>
      <c r="U108" s="5"/>
      <c r="V108" s="5"/>
    </row>
    <row r="109" spans="1:22" x14ac:dyDescent="0.2">
      <c r="A109" s="6"/>
      <c r="B109" s="4"/>
      <c r="C109" s="4"/>
      <c r="D109" s="4"/>
      <c r="E109" s="4"/>
      <c r="F109" s="4">
        <f t="shared" si="6"/>
        <v>0</v>
      </c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5"/>
      <c r="U109" s="5"/>
      <c r="V109" s="5"/>
    </row>
    <row r="110" spans="1:22" x14ac:dyDescent="0.2">
      <c r="A110" s="6"/>
      <c r="B110" s="4"/>
      <c r="C110" s="4"/>
      <c r="D110" s="4"/>
      <c r="E110" s="4"/>
      <c r="F110" s="4">
        <f t="shared" si="6"/>
        <v>0</v>
      </c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5"/>
      <c r="U110" s="5"/>
      <c r="V110" s="5"/>
    </row>
    <row r="111" spans="1:22" x14ac:dyDescent="0.2">
      <c r="A111" s="6"/>
      <c r="B111" s="4"/>
      <c r="C111" s="4"/>
      <c r="D111" s="4"/>
      <c r="E111" s="4"/>
      <c r="F111" s="4">
        <f t="shared" si="6"/>
        <v>0</v>
      </c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5"/>
      <c r="U111" s="5"/>
      <c r="V111" s="5"/>
    </row>
    <row r="112" spans="1:22" x14ac:dyDescent="0.2">
      <c r="A112" s="6"/>
      <c r="B112" s="4"/>
      <c r="C112" s="4"/>
      <c r="D112" s="4"/>
      <c r="E112" s="4"/>
      <c r="F112" s="4">
        <f t="shared" si="6"/>
        <v>0</v>
      </c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5"/>
      <c r="U112" s="5"/>
      <c r="V112" s="5"/>
    </row>
    <row r="113" spans="1:22" x14ac:dyDescent="0.2">
      <c r="A113" s="6"/>
      <c r="B113" s="4"/>
      <c r="C113" s="4"/>
      <c r="D113" s="4"/>
      <c r="E113" s="4"/>
      <c r="F113" s="4">
        <f t="shared" si="6"/>
        <v>0</v>
      </c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5"/>
      <c r="U113" s="5"/>
      <c r="V113" s="5"/>
    </row>
    <row r="114" spans="1:22" x14ac:dyDescent="0.2">
      <c r="A114" s="6"/>
      <c r="B114" s="4"/>
      <c r="C114" s="4"/>
      <c r="D114" s="4"/>
      <c r="E114" s="4"/>
      <c r="F114" s="4">
        <f t="shared" si="6"/>
        <v>0</v>
      </c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5"/>
      <c r="U114" s="5"/>
      <c r="V114" s="5"/>
    </row>
    <row r="115" spans="1:22" x14ac:dyDescent="0.2">
      <c r="A115" s="6"/>
      <c r="B115" s="4"/>
      <c r="C115" s="4"/>
      <c r="D115" s="4"/>
      <c r="E115" s="4"/>
      <c r="F115" s="4">
        <f t="shared" si="6"/>
        <v>0</v>
      </c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5"/>
      <c r="U115" s="5"/>
      <c r="V115" s="5"/>
    </row>
    <row r="116" spans="1:22" x14ac:dyDescent="0.2">
      <c r="A116" s="6"/>
      <c r="B116" s="4"/>
      <c r="C116" s="4"/>
      <c r="D116" s="4"/>
      <c r="E116" s="4"/>
      <c r="F116" s="4">
        <f t="shared" si="6"/>
        <v>0</v>
      </c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5"/>
      <c r="U116" s="5"/>
      <c r="V116" s="5"/>
    </row>
    <row r="117" spans="1:22" x14ac:dyDescent="0.2">
      <c r="A117" s="2"/>
      <c r="B117" s="4"/>
      <c r="C117" s="4"/>
      <c r="D117" s="4"/>
      <c r="E117" s="4"/>
      <c r="F117" s="4">
        <f t="shared" si="6"/>
        <v>0</v>
      </c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5"/>
      <c r="U117" s="5"/>
      <c r="V117" s="5"/>
    </row>
    <row r="118" spans="1:22" x14ac:dyDescent="0.2">
      <c r="A118" s="2"/>
      <c r="B118" s="4"/>
      <c r="C118" s="4"/>
      <c r="D118" s="4"/>
      <c r="E118" s="4"/>
      <c r="F118" s="4">
        <f t="shared" si="6"/>
        <v>0</v>
      </c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5"/>
      <c r="U118" s="5"/>
      <c r="V118" s="5"/>
    </row>
    <row r="119" spans="1:22" x14ac:dyDescent="0.2">
      <c r="A119" s="2"/>
      <c r="B119" s="4"/>
      <c r="C119" s="4"/>
      <c r="D119" s="4"/>
      <c r="E119" s="4"/>
      <c r="F119" s="4">
        <f t="shared" si="6"/>
        <v>0</v>
      </c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5"/>
      <c r="U119" s="5"/>
      <c r="V119" s="5"/>
    </row>
    <row r="120" spans="1:22" x14ac:dyDescent="0.2">
      <c r="A120" s="2"/>
      <c r="B120" s="4"/>
      <c r="C120" s="4"/>
      <c r="D120" s="4"/>
      <c r="E120" s="4"/>
      <c r="F120" s="4">
        <f t="shared" si="6"/>
        <v>0</v>
      </c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5"/>
      <c r="U120" s="5"/>
      <c r="V120" s="5"/>
    </row>
    <row r="121" spans="1:22" x14ac:dyDescent="0.2">
      <c r="A121" s="2"/>
      <c r="B121" s="4"/>
      <c r="C121" s="4"/>
      <c r="D121" s="4"/>
      <c r="E121" s="4"/>
      <c r="F121" s="4">
        <f t="shared" si="6"/>
        <v>0</v>
      </c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5"/>
      <c r="U121" s="5"/>
      <c r="V121" s="5"/>
    </row>
    <row r="122" spans="1:22" x14ac:dyDescent="0.2">
      <c r="A122" s="2"/>
      <c r="B122" s="4"/>
      <c r="C122" s="4"/>
      <c r="D122" s="4"/>
      <c r="E122" s="4"/>
      <c r="F122" s="4">
        <f t="shared" si="6"/>
        <v>0</v>
      </c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5"/>
      <c r="U122" s="5"/>
      <c r="V122" s="5"/>
    </row>
    <row r="123" spans="1:22" x14ac:dyDescent="0.2">
      <c r="A123" s="2"/>
      <c r="B123" s="4"/>
      <c r="C123" s="4"/>
      <c r="D123" s="4"/>
      <c r="E123" s="4"/>
      <c r="F123" s="4">
        <f t="shared" si="6"/>
        <v>0</v>
      </c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5"/>
      <c r="U123" s="5"/>
      <c r="V123" s="5"/>
    </row>
    <row r="124" spans="1:22" x14ac:dyDescent="0.2">
      <c r="A124" s="2"/>
      <c r="B124" s="4"/>
      <c r="C124" s="4"/>
      <c r="D124" s="4"/>
      <c r="E124" s="4"/>
      <c r="F124" s="4">
        <f t="shared" si="6"/>
        <v>0</v>
      </c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5"/>
      <c r="U124" s="5"/>
      <c r="V124" s="5"/>
    </row>
    <row r="125" spans="1:22" x14ac:dyDescent="0.2">
      <c r="A125" s="2"/>
      <c r="B125" s="4"/>
      <c r="C125" s="4"/>
      <c r="D125" s="4"/>
      <c r="E125" s="4"/>
      <c r="F125" s="4">
        <f t="shared" si="6"/>
        <v>0</v>
      </c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5"/>
      <c r="U125" s="5"/>
      <c r="V125" s="5"/>
    </row>
    <row r="126" spans="1:22" x14ac:dyDescent="0.2">
      <c r="A126" s="2"/>
      <c r="B126" s="4"/>
      <c r="C126" s="4"/>
      <c r="D126" s="4"/>
      <c r="E126" s="4"/>
      <c r="F126" s="4">
        <f t="shared" si="6"/>
        <v>0</v>
      </c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5"/>
      <c r="U126" s="5"/>
      <c r="V126" s="5"/>
    </row>
    <row r="127" spans="1:22" x14ac:dyDescent="0.2">
      <c r="A127" s="2"/>
      <c r="B127" s="4"/>
      <c r="C127" s="4"/>
      <c r="D127" s="4"/>
      <c r="E127" s="4"/>
      <c r="F127" s="4">
        <f t="shared" si="6"/>
        <v>0</v>
      </c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5"/>
      <c r="U127" s="5"/>
      <c r="V127" s="5"/>
    </row>
    <row r="128" spans="1:22" x14ac:dyDescent="0.2">
      <c r="A128" s="2"/>
      <c r="B128" s="4"/>
      <c r="C128" s="4"/>
      <c r="D128" s="4"/>
      <c r="E128" s="4"/>
      <c r="F128" s="4">
        <f t="shared" si="6"/>
        <v>0</v>
      </c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5"/>
      <c r="U128" s="5"/>
      <c r="V128" s="5"/>
    </row>
    <row r="129" spans="1:22" x14ac:dyDescent="0.2">
      <c r="A129" s="2"/>
      <c r="B129" s="4"/>
      <c r="C129" s="4"/>
      <c r="D129" s="4"/>
      <c r="E129" s="4"/>
      <c r="F129" s="4">
        <f t="shared" si="6"/>
        <v>0</v>
      </c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5"/>
      <c r="U129" s="5"/>
      <c r="V129" s="5"/>
    </row>
    <row r="130" spans="1:22" x14ac:dyDescent="0.2">
      <c r="A130" s="2"/>
      <c r="B130" s="4"/>
      <c r="C130" s="4"/>
      <c r="D130" s="4"/>
      <c r="E130" s="4"/>
      <c r="F130" s="4">
        <f t="shared" si="6"/>
        <v>0</v>
      </c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5"/>
      <c r="U130" s="5"/>
      <c r="V130" s="5"/>
    </row>
    <row r="131" spans="1:22" x14ac:dyDescent="0.2">
      <c r="A131" s="2"/>
      <c r="B131" s="4"/>
      <c r="C131" s="4"/>
      <c r="D131" s="4"/>
      <c r="E131" s="4"/>
      <c r="F131" s="4">
        <f t="shared" si="6"/>
        <v>0</v>
      </c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5"/>
      <c r="U131" s="5"/>
      <c r="V131" s="5"/>
    </row>
    <row r="132" spans="1:22" x14ac:dyDescent="0.2">
      <c r="A132" s="2"/>
      <c r="B132" s="4"/>
      <c r="C132" s="4"/>
      <c r="D132" s="4"/>
      <c r="E132" s="4"/>
      <c r="F132" s="4">
        <f t="shared" si="6"/>
        <v>0</v>
      </c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5"/>
      <c r="U132" s="5"/>
      <c r="V132" s="5"/>
    </row>
    <row r="133" spans="1:22" x14ac:dyDescent="0.2">
      <c r="A133" s="2"/>
      <c r="B133" s="4"/>
      <c r="C133" s="4"/>
      <c r="D133" s="4"/>
      <c r="E133" s="4"/>
      <c r="F133" s="4">
        <f t="shared" si="6"/>
        <v>0</v>
      </c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5"/>
    </row>
    <row r="134" spans="1:22" x14ac:dyDescent="0.2">
      <c r="A134" s="2"/>
      <c r="B134" s="4"/>
      <c r="C134" s="4"/>
      <c r="D134" s="4"/>
      <c r="E134" s="4"/>
      <c r="F134" s="4">
        <f t="shared" si="6"/>
        <v>0</v>
      </c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8"/>
    </row>
    <row r="135" spans="1:22" x14ac:dyDescent="0.2">
      <c r="A135" s="2"/>
      <c r="B135" s="4"/>
      <c r="C135" s="4"/>
      <c r="D135" s="4"/>
      <c r="E135" s="4"/>
      <c r="F135" s="4">
        <f t="shared" si="6"/>
        <v>0</v>
      </c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8"/>
    </row>
    <row r="136" spans="1:22" x14ac:dyDescent="0.2">
      <c r="A136" s="2"/>
      <c r="B136" s="4"/>
      <c r="C136" s="4"/>
      <c r="D136" s="4"/>
      <c r="E136" s="4"/>
      <c r="F136" s="4">
        <f t="shared" si="6"/>
        <v>0</v>
      </c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8"/>
    </row>
    <row r="137" spans="1:22" x14ac:dyDescent="0.2">
      <c r="A137" s="6"/>
      <c r="B137" s="4"/>
      <c r="C137" s="4"/>
      <c r="D137" s="4"/>
      <c r="E137" s="4"/>
      <c r="F137" s="4">
        <f t="shared" si="6"/>
        <v>0</v>
      </c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5"/>
      <c r="U137" s="5"/>
      <c r="V137" s="8"/>
    </row>
    <row r="138" spans="1:22" x14ac:dyDescent="0.2">
      <c r="A138" s="6"/>
      <c r="B138" s="4"/>
      <c r="C138" s="4"/>
      <c r="D138" s="4"/>
      <c r="E138" s="4"/>
      <c r="F138" s="4">
        <f>E138+F139</f>
        <v>0</v>
      </c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5"/>
      <c r="U138" s="5"/>
      <c r="V138" s="8"/>
    </row>
    <row r="139" spans="1:22" x14ac:dyDescent="0.2">
      <c r="A139" s="6"/>
      <c r="B139" s="4"/>
      <c r="C139" s="4"/>
      <c r="D139" s="4"/>
      <c r="E139" s="4"/>
      <c r="F139" s="4">
        <f>E139</f>
        <v>0</v>
      </c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5"/>
      <c r="U139" s="5"/>
      <c r="V139" s="8"/>
    </row>
    <row r="140" spans="1:22" x14ac:dyDescent="0.2">
      <c r="A140" s="6"/>
      <c r="B140" s="4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5"/>
      <c r="U140" s="5"/>
      <c r="V140" s="8"/>
    </row>
    <row r="141" spans="1:22" x14ac:dyDescent="0.2">
      <c r="A141" s="6"/>
      <c r="B141" s="4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5"/>
      <c r="U141" s="5"/>
      <c r="V141" s="8"/>
    </row>
    <row r="142" spans="1:22" x14ac:dyDescent="0.2">
      <c r="A142" s="2"/>
      <c r="B142" s="4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5"/>
      <c r="U142" s="5"/>
      <c r="V142" s="8"/>
    </row>
    <row r="143" spans="1:22" x14ac:dyDescent="0.2">
      <c r="A143" s="2"/>
      <c r="B143" s="4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5"/>
      <c r="U143" s="5"/>
      <c r="V143" s="8"/>
    </row>
    <row r="144" spans="1:22" x14ac:dyDescent="0.2">
      <c r="A144" s="2"/>
      <c r="B144" s="4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5"/>
      <c r="U144" s="5"/>
      <c r="V144" s="8"/>
    </row>
    <row r="145" spans="1:22" x14ac:dyDescent="0.2">
      <c r="A145" s="2"/>
      <c r="B145" s="4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5"/>
      <c r="U145" s="5"/>
      <c r="V145" s="8"/>
    </row>
    <row r="146" spans="1:22" x14ac:dyDescent="0.2">
      <c r="A146" s="2"/>
      <c r="B146" s="4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5"/>
      <c r="U146" s="5"/>
      <c r="V146" s="8"/>
    </row>
    <row r="172" spans="1:3" x14ac:dyDescent="0.2">
      <c r="A172" t="e" cm="1">
        <f t="array" aca="1" ref="A172" ca="1">INDIRECT("'" &amp; E1 &amp; "'!$A$2:$A$66")</f>
        <v>#REF!</v>
      </c>
      <c r="B172" t="e" cm="1">
        <f t="array" aca="1" ref="B172" ca="1">INDIRECT("'" &amp; E1 &amp; "'!$B$2:$B$66")</f>
        <v>#REF!</v>
      </c>
      <c r="C172" t="e" cm="1">
        <f t="array" aca="1" ref="C172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5033D1-BB2E-474D-A992-22038D5C26CB}">
  <sheetPr codeName="Sheet79"/>
  <dimension ref="A1:V172"/>
  <sheetViews>
    <sheetView workbookViewId="0">
      <pane ySplit="2" topLeftCell="A3" activePane="bottomLeft" state="frozen"/>
      <selection activeCell="N24" sqref="N24"/>
      <selection pane="bottomLeft" activeCell="N24" sqref="N24"/>
    </sheetView>
  </sheetViews>
  <sheetFormatPr baseColWidth="10" defaultRowHeight="16" x14ac:dyDescent="0.2"/>
  <cols>
    <col min="1" max="1" width="21.1640625" customWidth="1"/>
    <col min="2" max="2" width="15" customWidth="1"/>
    <col min="3" max="3" width="13.6640625" customWidth="1"/>
    <col min="4" max="4" width="13.83203125" customWidth="1"/>
    <col min="5" max="5" width="15.83203125" customWidth="1"/>
    <col min="6" max="6" width="21.5" customWidth="1"/>
    <col min="10" max="10" width="18.33203125" customWidth="1"/>
    <col min="11" max="11" width="16.6640625" customWidth="1"/>
    <col min="18" max="18" width="13" customWidth="1"/>
    <col min="19" max="19" width="14.1640625" customWidth="1"/>
  </cols>
  <sheetData>
    <row r="1" spans="1:22" x14ac:dyDescent="0.2">
      <c r="B1" s="72" t="s">
        <v>5</v>
      </c>
      <c r="C1" s="72"/>
      <c r="D1" s="72"/>
      <c r="E1" s="72"/>
      <c r="F1" s="72"/>
      <c r="G1" s="73" t="s">
        <v>6</v>
      </c>
      <c r="H1" s="73"/>
      <c r="I1" s="73"/>
      <c r="J1" s="73"/>
      <c r="K1" s="73"/>
      <c r="L1" s="74" t="s">
        <v>15</v>
      </c>
      <c r="M1" s="74"/>
      <c r="N1" s="74"/>
      <c r="O1" s="74"/>
      <c r="P1" s="74"/>
      <c r="Q1" s="74"/>
      <c r="R1" s="74"/>
      <c r="S1" s="74"/>
      <c r="T1" s="74"/>
      <c r="U1" s="74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235</v>
      </c>
      <c r="O2" s="1" t="s">
        <v>236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257</v>
      </c>
      <c r="U2" s="1" t="s">
        <v>258</v>
      </c>
      <c r="V2" s="1" t="s">
        <v>237</v>
      </c>
    </row>
    <row r="3" spans="1:22" x14ac:dyDescent="0.2">
      <c r="A3" s="16" t="s">
        <v>294</v>
      </c>
      <c r="B3" s="4">
        <v>4800</v>
      </c>
      <c r="C3" s="4">
        <v>20500</v>
      </c>
      <c r="D3" s="4">
        <v>-15700</v>
      </c>
      <c r="E3" s="4">
        <v>-421660000</v>
      </c>
      <c r="F3" s="4">
        <f t="shared" ref="F3:F79" si="0">E3+F4</f>
        <v>231648127222</v>
      </c>
      <c r="K3" s="24">
        <f t="shared" ref="K3:K25" si="1">K4+J3</f>
        <v>12273075000</v>
      </c>
      <c r="L3" s="4">
        <v>446</v>
      </c>
      <c r="M3" s="4">
        <v>621</v>
      </c>
      <c r="N3" s="4">
        <v>45</v>
      </c>
      <c r="O3" s="4">
        <v>71</v>
      </c>
      <c r="P3" s="4">
        <v>611600</v>
      </c>
      <c r="Q3" s="4">
        <v>1078900</v>
      </c>
      <c r="R3" s="5">
        <v>0</v>
      </c>
      <c r="S3" s="4">
        <v>1690500</v>
      </c>
      <c r="T3" s="4">
        <f t="shared" ref="T3:T70" si="2">AVERAGE(S4,S13)</f>
        <v>2403536.5</v>
      </c>
      <c r="U3" s="4">
        <f t="shared" ref="U3:U72" si="3">MIN(S4:S8)</f>
        <v>1639204</v>
      </c>
      <c r="V3" s="5">
        <v>1.11E-2</v>
      </c>
    </row>
    <row r="4" spans="1:22" x14ac:dyDescent="0.2">
      <c r="A4" s="16" t="s">
        <v>293</v>
      </c>
      <c r="B4" s="4">
        <v>112600</v>
      </c>
      <c r="C4" s="4">
        <v>85000</v>
      </c>
      <c r="D4" s="4">
        <v>27600</v>
      </c>
      <c r="E4" s="4">
        <v>753810000</v>
      </c>
      <c r="F4" s="4">
        <f t="shared" si="0"/>
        <v>232069787222</v>
      </c>
      <c r="G4" s="4">
        <v>0</v>
      </c>
      <c r="H4" s="4">
        <v>0</v>
      </c>
      <c r="I4" s="4">
        <v>0</v>
      </c>
      <c r="J4" s="4">
        <v>5388385000</v>
      </c>
      <c r="K4" s="24">
        <f t="shared" si="1"/>
        <v>12273075000</v>
      </c>
      <c r="L4" s="4">
        <v>478</v>
      </c>
      <c r="M4" s="4">
        <v>874</v>
      </c>
      <c r="N4" s="4">
        <v>49</v>
      </c>
      <c r="O4" s="4">
        <v>95</v>
      </c>
      <c r="P4" s="4">
        <v>705800</v>
      </c>
      <c r="Q4" s="4">
        <v>1485600</v>
      </c>
      <c r="R4" s="5">
        <v>1.3100000000000001E-2</v>
      </c>
      <c r="S4" s="4">
        <v>2409100</v>
      </c>
      <c r="T4" s="4">
        <f t="shared" si="2"/>
        <v>2354191</v>
      </c>
      <c r="U4" s="4">
        <f t="shared" si="3"/>
        <v>848841</v>
      </c>
      <c r="V4" s="5">
        <v>1.11E-2</v>
      </c>
    </row>
    <row r="5" spans="1:22" x14ac:dyDescent="0.2">
      <c r="A5" s="16" t="s">
        <v>292</v>
      </c>
      <c r="B5" s="4">
        <v>223500</v>
      </c>
      <c r="C5" s="4">
        <v>4300</v>
      </c>
      <c r="D5" s="4">
        <v>219200</v>
      </c>
      <c r="E5" s="4">
        <v>5957970000</v>
      </c>
      <c r="F5" s="4">
        <f t="shared" si="0"/>
        <v>231315977222</v>
      </c>
      <c r="G5" s="4">
        <v>0</v>
      </c>
      <c r="H5" s="4">
        <v>0</v>
      </c>
      <c r="I5" s="4">
        <v>0</v>
      </c>
      <c r="J5" s="4">
        <v>-91810000</v>
      </c>
      <c r="K5" s="24">
        <f t="shared" si="1"/>
        <v>6884690000</v>
      </c>
      <c r="L5" s="4">
        <v>995</v>
      </c>
      <c r="M5" s="4">
        <v>707</v>
      </c>
      <c r="N5" s="4">
        <v>78</v>
      </c>
      <c r="O5" s="4">
        <v>52</v>
      </c>
      <c r="P5" s="4">
        <v>1400700</v>
      </c>
      <c r="Q5" s="4">
        <v>976700</v>
      </c>
      <c r="R5" s="5">
        <v>3.0299999999999997E-2</v>
      </c>
      <c r="S5" s="4">
        <v>2492545</v>
      </c>
      <c r="T5" s="4">
        <f t="shared" si="2"/>
        <v>1430857.5</v>
      </c>
      <c r="U5" s="4">
        <f t="shared" si="3"/>
        <v>848841</v>
      </c>
      <c r="V5" s="5">
        <v>3.2799999999999996E-2</v>
      </c>
    </row>
    <row r="6" spans="1:22" x14ac:dyDescent="0.2">
      <c r="A6" s="16" t="s">
        <v>291</v>
      </c>
      <c r="B6" s="4">
        <v>44100</v>
      </c>
      <c r="C6" s="4">
        <v>272528</v>
      </c>
      <c r="D6" s="4">
        <v>-228428</v>
      </c>
      <c r="E6" s="4">
        <v>-5967010000</v>
      </c>
      <c r="F6" s="4">
        <f t="shared" si="0"/>
        <v>225358007222</v>
      </c>
      <c r="G6" s="4">
        <v>0</v>
      </c>
      <c r="H6" s="4">
        <v>0</v>
      </c>
      <c r="I6" s="4">
        <v>0</v>
      </c>
      <c r="J6" s="4">
        <v>1699550000</v>
      </c>
      <c r="K6" s="24">
        <f t="shared" si="1"/>
        <v>6976500000</v>
      </c>
      <c r="L6" s="4">
        <v>671</v>
      </c>
      <c r="M6" s="4">
        <v>679</v>
      </c>
      <c r="N6" s="4">
        <v>37</v>
      </c>
      <c r="O6" s="4">
        <v>49</v>
      </c>
      <c r="P6" s="4">
        <v>762900</v>
      </c>
      <c r="Q6" s="4">
        <v>777000</v>
      </c>
      <c r="R6" s="5">
        <v>1.3500000000000002E-2</v>
      </c>
      <c r="S6" s="4">
        <v>1639204</v>
      </c>
      <c r="T6" s="4">
        <f t="shared" si="2"/>
        <v>2432814</v>
      </c>
      <c r="U6" s="4">
        <f t="shared" si="3"/>
        <v>848841</v>
      </c>
      <c r="V6" s="5">
        <v>2.0799999999999999E-2</v>
      </c>
    </row>
    <row r="7" spans="1:22" x14ac:dyDescent="0.2">
      <c r="A7" s="16" t="s">
        <v>288</v>
      </c>
      <c r="B7" s="4">
        <v>3200</v>
      </c>
      <c r="C7" s="4">
        <v>200600</v>
      </c>
      <c r="D7" s="4">
        <v>-197400</v>
      </c>
      <c r="E7" s="4">
        <v>-5232450000</v>
      </c>
      <c r="F7" s="4">
        <f t="shared" si="0"/>
        <v>231325017222</v>
      </c>
      <c r="G7" s="4">
        <v>0</v>
      </c>
      <c r="H7" s="4">
        <v>0</v>
      </c>
      <c r="I7" s="4">
        <v>0</v>
      </c>
      <c r="J7" s="4">
        <v>5285200000</v>
      </c>
      <c r="K7" s="24">
        <f t="shared" si="1"/>
        <v>5276950000</v>
      </c>
      <c r="L7" s="4">
        <v>624</v>
      </c>
      <c r="M7" s="4">
        <v>1342</v>
      </c>
      <c r="N7" s="4">
        <v>28</v>
      </c>
      <c r="O7" s="4">
        <v>71</v>
      </c>
      <c r="P7" s="4">
        <v>592000</v>
      </c>
      <c r="Q7" s="4">
        <v>1537500</v>
      </c>
      <c r="R7" s="5">
        <v>-2.6099999999999998E-2</v>
      </c>
      <c r="S7" s="4">
        <v>2133552</v>
      </c>
      <c r="T7" s="4">
        <f t="shared" si="2"/>
        <v>3072852.5</v>
      </c>
      <c r="U7" s="4">
        <f t="shared" si="3"/>
        <v>848841</v>
      </c>
      <c r="V7" s="5">
        <v>4.4000000000000004E-2</v>
      </c>
    </row>
    <row r="8" spans="1:22" x14ac:dyDescent="0.2">
      <c r="A8" s="16" t="s">
        <v>287</v>
      </c>
      <c r="B8" s="4">
        <v>8200</v>
      </c>
      <c r="C8" s="4">
        <v>1830</v>
      </c>
      <c r="D8" s="4">
        <v>6370</v>
      </c>
      <c r="E8" s="4">
        <v>171960000</v>
      </c>
      <c r="F8" s="4">
        <f t="shared" si="0"/>
        <v>236557467222</v>
      </c>
      <c r="G8" s="4">
        <v>0</v>
      </c>
      <c r="H8" s="4">
        <v>0</v>
      </c>
      <c r="I8" s="4">
        <v>0</v>
      </c>
      <c r="J8" s="4">
        <v>-8250000</v>
      </c>
      <c r="K8" s="4">
        <f t="shared" si="1"/>
        <v>-8250000</v>
      </c>
      <c r="L8" s="4">
        <v>598</v>
      </c>
      <c r="M8" s="4">
        <v>1739</v>
      </c>
      <c r="N8" s="4">
        <v>33</v>
      </c>
      <c r="O8" s="4">
        <v>162</v>
      </c>
      <c r="P8" s="4">
        <v>617000</v>
      </c>
      <c r="Q8" s="4">
        <v>2476300</v>
      </c>
      <c r="R8" s="5">
        <v>-3.2400000000000005E-2</v>
      </c>
      <c r="S8" s="4">
        <v>3304936</v>
      </c>
      <c r="T8" s="4">
        <f t="shared" si="2"/>
        <v>1332761.5</v>
      </c>
      <c r="U8" s="4">
        <f t="shared" si="3"/>
        <v>848841</v>
      </c>
      <c r="V8" s="5">
        <v>2.5499999999999998E-2</v>
      </c>
    </row>
    <row r="9" spans="1:22" x14ac:dyDescent="0.2">
      <c r="A9" s="16" t="s">
        <v>286</v>
      </c>
      <c r="B9" s="4">
        <v>15300</v>
      </c>
      <c r="C9" s="4">
        <v>52664</v>
      </c>
      <c r="D9" s="4">
        <v>-37364</v>
      </c>
      <c r="E9" s="4">
        <v>-1028940000</v>
      </c>
      <c r="F9" s="4">
        <f t="shared" si="0"/>
        <v>236385507222</v>
      </c>
      <c r="K9">
        <f t="shared" si="1"/>
        <v>0</v>
      </c>
      <c r="L9" s="4">
        <v>254</v>
      </c>
      <c r="M9" s="4">
        <v>485</v>
      </c>
      <c r="N9" s="4">
        <v>19</v>
      </c>
      <c r="O9" s="4">
        <v>34</v>
      </c>
      <c r="P9" s="4">
        <v>321800</v>
      </c>
      <c r="Q9" s="4">
        <v>522800</v>
      </c>
      <c r="R9" s="5">
        <v>5.5000000000000005E-3</v>
      </c>
      <c r="S9" s="4">
        <v>848841</v>
      </c>
      <c r="T9" s="4">
        <f t="shared" si="2"/>
        <v>1518147</v>
      </c>
      <c r="U9" s="4">
        <f t="shared" si="3"/>
        <v>1156420</v>
      </c>
      <c r="V9" s="5">
        <v>7.3000000000000001E-3</v>
      </c>
    </row>
    <row r="10" spans="1:22" x14ac:dyDescent="0.2">
      <c r="A10" s="16" t="s">
        <v>281</v>
      </c>
      <c r="B10" s="4">
        <v>17300</v>
      </c>
      <c r="C10" s="4">
        <v>25016</v>
      </c>
      <c r="D10" s="4">
        <v>-7716</v>
      </c>
      <c r="E10" s="4">
        <v>-211680000</v>
      </c>
      <c r="F10" s="4">
        <f t="shared" si="0"/>
        <v>237414447222</v>
      </c>
      <c r="K10">
        <f t="shared" si="1"/>
        <v>0</v>
      </c>
      <c r="L10" s="4">
        <v>373</v>
      </c>
      <c r="M10" s="4">
        <v>568</v>
      </c>
      <c r="N10" s="4">
        <v>28</v>
      </c>
      <c r="O10" s="4">
        <v>48</v>
      </c>
      <c r="P10" s="4">
        <v>395800</v>
      </c>
      <c r="Q10" s="4">
        <v>695800</v>
      </c>
      <c r="R10" s="5">
        <v>-5.4000000000000003E-3</v>
      </c>
      <c r="S10" s="4">
        <v>1156420</v>
      </c>
      <c r="T10" s="4">
        <f t="shared" si="2"/>
        <v>1618694</v>
      </c>
      <c r="U10" s="4">
        <f t="shared" si="3"/>
        <v>1222511</v>
      </c>
      <c r="V10" s="5">
        <v>1.7899999999999999E-2</v>
      </c>
    </row>
    <row r="11" spans="1:22" x14ac:dyDescent="0.2">
      <c r="A11" s="16" t="s">
        <v>273</v>
      </c>
      <c r="B11" s="4">
        <v>216000</v>
      </c>
      <c r="C11" s="4">
        <v>12300</v>
      </c>
      <c r="D11" s="4">
        <v>203700</v>
      </c>
      <c r="E11" s="4">
        <v>5684540000</v>
      </c>
      <c r="F11" s="4">
        <f t="shared" si="0"/>
        <v>237626127222</v>
      </c>
      <c r="K11">
        <f t="shared" si="1"/>
        <v>0</v>
      </c>
      <c r="L11" s="4">
        <v>760</v>
      </c>
      <c r="M11" s="4">
        <v>574</v>
      </c>
      <c r="N11" s="4">
        <v>27</v>
      </c>
      <c r="O11" s="4">
        <v>40</v>
      </c>
      <c r="P11" s="4">
        <v>622100</v>
      </c>
      <c r="Q11" s="4">
        <v>729000</v>
      </c>
      <c r="R11" s="5">
        <v>1.9E-3</v>
      </c>
      <c r="S11" s="4">
        <v>1464800</v>
      </c>
      <c r="T11" s="4">
        <f t="shared" si="2"/>
        <v>1695813</v>
      </c>
      <c r="U11" s="4">
        <f t="shared" si="3"/>
        <v>1222511</v>
      </c>
      <c r="V11" s="5">
        <v>1.9599999999999999E-2</v>
      </c>
    </row>
    <row r="12" spans="1:22" x14ac:dyDescent="0.2">
      <c r="A12" s="16" t="s">
        <v>272</v>
      </c>
      <c r="B12" s="4">
        <v>4700</v>
      </c>
      <c r="C12" s="4">
        <v>219000</v>
      </c>
      <c r="D12" s="4">
        <v>-214300</v>
      </c>
      <c r="E12" s="4">
        <v>-5946330000</v>
      </c>
      <c r="F12" s="4">
        <f t="shared" si="0"/>
        <v>231941587222</v>
      </c>
      <c r="K12">
        <f t="shared" si="1"/>
        <v>0</v>
      </c>
      <c r="L12" s="4">
        <v>441</v>
      </c>
      <c r="M12" s="4">
        <v>955</v>
      </c>
      <c r="N12" s="4">
        <v>34</v>
      </c>
      <c r="O12" s="4">
        <v>62</v>
      </c>
      <c r="P12" s="4">
        <v>498000</v>
      </c>
      <c r="Q12" s="4">
        <v>1099300</v>
      </c>
      <c r="R12" s="5">
        <v>-5.3E-3</v>
      </c>
      <c r="S12" s="4">
        <v>1663426</v>
      </c>
      <c r="T12" s="4">
        <f t="shared" si="2"/>
        <v>2130963</v>
      </c>
      <c r="U12" s="4">
        <f t="shared" si="3"/>
        <v>1222511</v>
      </c>
      <c r="V12" s="5">
        <v>1.2500000000000001E-2</v>
      </c>
    </row>
    <row r="13" spans="1:22" x14ac:dyDescent="0.2">
      <c r="A13" s="16" t="s">
        <v>248</v>
      </c>
      <c r="B13" s="4">
        <v>97500</v>
      </c>
      <c r="C13" s="4">
        <v>328663</v>
      </c>
      <c r="D13" s="4">
        <v>-231163</v>
      </c>
      <c r="E13" s="4">
        <v>-6443340000</v>
      </c>
      <c r="F13" s="4">
        <f t="shared" si="0"/>
        <v>237887917222</v>
      </c>
      <c r="K13">
        <f t="shared" si="1"/>
        <v>0</v>
      </c>
      <c r="L13" s="4">
        <v>782</v>
      </c>
      <c r="M13" s="4">
        <v>1432</v>
      </c>
      <c r="N13" s="4">
        <v>32</v>
      </c>
      <c r="O13" s="4">
        <v>103</v>
      </c>
      <c r="P13" s="4">
        <v>707500</v>
      </c>
      <c r="Q13" s="4">
        <v>1561700</v>
      </c>
      <c r="R13" s="5">
        <v>-1.41E-2</v>
      </c>
      <c r="S13" s="4">
        <v>2397973</v>
      </c>
      <c r="T13" s="4">
        <f t="shared" si="2"/>
        <v>2176093.5</v>
      </c>
      <c r="U13" s="4">
        <f t="shared" si="3"/>
        <v>1222511</v>
      </c>
      <c r="V13" s="5">
        <v>2.1299999999999999E-2</v>
      </c>
    </row>
    <row r="14" spans="1:22" x14ac:dyDescent="0.2">
      <c r="A14" s="16" t="s">
        <v>240</v>
      </c>
      <c r="B14" s="4">
        <v>259700</v>
      </c>
      <c r="C14" s="4">
        <v>25325</v>
      </c>
      <c r="D14" s="4">
        <v>234375</v>
      </c>
      <c r="E14" s="4">
        <v>6659120000</v>
      </c>
      <c r="F14" s="4">
        <f t="shared" si="0"/>
        <v>244331257222</v>
      </c>
      <c r="K14">
        <f t="shared" si="1"/>
        <v>0</v>
      </c>
      <c r="L14" s="4">
        <v>897</v>
      </c>
      <c r="M14" s="4">
        <v>1406</v>
      </c>
      <c r="N14" s="4">
        <v>53</v>
      </c>
      <c r="O14" s="4">
        <v>74</v>
      </c>
      <c r="P14" s="4">
        <v>849300</v>
      </c>
      <c r="Q14" s="4">
        <v>1243900</v>
      </c>
      <c r="R14" s="5">
        <v>-8.6999999999999994E-3</v>
      </c>
      <c r="S14" s="4">
        <v>2215837</v>
      </c>
      <c r="T14" s="4">
        <f t="shared" si="2"/>
        <v>1120049.5</v>
      </c>
      <c r="U14" s="4">
        <f t="shared" si="3"/>
        <v>1222511</v>
      </c>
      <c r="V14" s="5">
        <v>1.41E-2</v>
      </c>
    </row>
    <row r="15" spans="1:22" x14ac:dyDescent="0.2">
      <c r="A15" s="16" t="s">
        <v>239</v>
      </c>
      <c r="B15" s="4">
        <v>300</v>
      </c>
      <c r="C15" s="4">
        <v>82800</v>
      </c>
      <c r="D15" s="4">
        <v>-82500</v>
      </c>
      <c r="E15" s="4">
        <v>-2331160000</v>
      </c>
      <c r="F15" s="4">
        <f t="shared" si="0"/>
        <v>237672137222</v>
      </c>
      <c r="K15">
        <f t="shared" si="1"/>
        <v>0</v>
      </c>
      <c r="L15" s="4">
        <v>460</v>
      </c>
      <c r="M15" s="4">
        <v>386</v>
      </c>
      <c r="N15" s="4">
        <v>36</v>
      </c>
      <c r="O15" s="4">
        <v>31</v>
      </c>
      <c r="P15" s="4">
        <v>735600</v>
      </c>
      <c r="Q15" s="4">
        <v>485900</v>
      </c>
      <c r="R15" s="5">
        <v>8.8999999999999999E-3</v>
      </c>
      <c r="S15" s="4">
        <v>1222511</v>
      </c>
      <c r="T15" s="4">
        <f t="shared" si="2"/>
        <v>1997846</v>
      </c>
      <c r="U15" s="4">
        <f t="shared" si="3"/>
        <v>1772588</v>
      </c>
      <c r="V15" s="5">
        <v>1.41E-2</v>
      </c>
    </row>
    <row r="16" spans="1:22" x14ac:dyDescent="0.2">
      <c r="A16" s="16" t="s">
        <v>238</v>
      </c>
      <c r="B16" s="4">
        <v>133900</v>
      </c>
      <c r="C16" s="4">
        <v>149800</v>
      </c>
      <c r="D16" s="4">
        <v>-15900</v>
      </c>
      <c r="E16" s="4">
        <v>-411660000</v>
      </c>
      <c r="F16" s="4">
        <f t="shared" si="0"/>
        <v>240003297222</v>
      </c>
      <c r="K16">
        <f t="shared" si="1"/>
        <v>0</v>
      </c>
      <c r="L16" s="4">
        <v>877</v>
      </c>
      <c r="M16" s="4">
        <v>1046</v>
      </c>
      <c r="N16" s="4">
        <v>92</v>
      </c>
      <c r="O16" s="4">
        <v>104</v>
      </c>
      <c r="P16" s="4">
        <v>1177500</v>
      </c>
      <c r="Q16" s="4">
        <v>1419100</v>
      </c>
      <c r="R16" s="5">
        <v>-2.0799999999999999E-2</v>
      </c>
      <c r="S16" s="4">
        <v>2732076</v>
      </c>
      <c r="T16" s="4">
        <f t="shared" si="2"/>
        <v>2063704</v>
      </c>
      <c r="U16" s="4">
        <f t="shared" si="3"/>
        <v>1728200</v>
      </c>
      <c r="V16" s="5">
        <v>4.6300000000000001E-2</v>
      </c>
    </row>
    <row r="17" spans="1:21" x14ac:dyDescent="0.2">
      <c r="A17" s="16" t="s">
        <v>234</v>
      </c>
      <c r="B17" s="4">
        <v>604500</v>
      </c>
      <c r="C17" s="4">
        <v>240900</v>
      </c>
      <c r="D17" s="4">
        <v>363600</v>
      </c>
      <c r="E17" s="4">
        <v>10497900000</v>
      </c>
      <c r="F17" s="4">
        <f t="shared" si="0"/>
        <v>240414957222</v>
      </c>
      <c r="K17">
        <f t="shared" si="1"/>
        <v>0</v>
      </c>
      <c r="L17" s="4">
        <v>803</v>
      </c>
      <c r="M17" s="4">
        <v>1108</v>
      </c>
      <c r="N17" s="4">
        <v>69</v>
      </c>
      <c r="O17" s="4">
        <v>58</v>
      </c>
      <c r="P17" s="4">
        <v>190100</v>
      </c>
      <c r="Q17" s="4">
        <v>107800</v>
      </c>
      <c r="R17" s="5">
        <v>3.6000000000000004E-2</v>
      </c>
      <c r="S17" s="4">
        <v>2840769</v>
      </c>
      <c r="T17" s="4">
        <f t="shared" si="2"/>
        <v>1334501.5</v>
      </c>
      <c r="U17" s="4">
        <f t="shared" si="3"/>
        <v>1728200</v>
      </c>
    </row>
    <row r="18" spans="1:21" x14ac:dyDescent="0.2">
      <c r="A18" s="16" t="s">
        <v>233</v>
      </c>
      <c r="B18" s="4">
        <v>11625</v>
      </c>
      <c r="C18" s="4">
        <v>12500</v>
      </c>
      <c r="D18" s="4">
        <v>-875</v>
      </c>
      <c r="E18" s="4">
        <v>-25870000</v>
      </c>
      <c r="F18" s="4">
        <f t="shared" si="0"/>
        <v>229917057222</v>
      </c>
      <c r="K18">
        <f t="shared" si="1"/>
        <v>0</v>
      </c>
      <c r="L18" s="4"/>
      <c r="M18" s="4"/>
      <c r="N18" s="4"/>
      <c r="O18" s="4"/>
      <c r="P18" s="4">
        <v>543600</v>
      </c>
      <c r="Q18" s="4">
        <v>1154000</v>
      </c>
      <c r="R18" s="5">
        <v>-1.41E-2</v>
      </c>
      <c r="S18" s="4">
        <v>1816682</v>
      </c>
      <c r="T18" s="4">
        <f t="shared" si="2"/>
        <v>1544911</v>
      </c>
      <c r="U18" s="4">
        <f t="shared" si="3"/>
        <v>1728200</v>
      </c>
    </row>
    <row r="19" spans="1:21" x14ac:dyDescent="0.2">
      <c r="A19" s="16" t="s">
        <v>232</v>
      </c>
      <c r="B19" s="4">
        <v>403900</v>
      </c>
      <c r="C19" s="4">
        <v>331400</v>
      </c>
      <c r="D19" s="4">
        <v>72500</v>
      </c>
      <c r="E19" s="4">
        <v>2000570000</v>
      </c>
      <c r="F19" s="4">
        <f t="shared" si="0"/>
        <v>229942927222</v>
      </c>
      <c r="K19">
        <f t="shared" si="1"/>
        <v>0</v>
      </c>
      <c r="L19" s="4"/>
      <c r="M19" s="4"/>
      <c r="N19" s="4"/>
      <c r="O19" s="4"/>
      <c r="P19" s="4">
        <v>497300</v>
      </c>
      <c r="Q19" s="4">
        <v>1069600</v>
      </c>
      <c r="R19" s="5">
        <v>-1.9099999999999999E-2</v>
      </c>
      <c r="S19" s="4">
        <v>1879874</v>
      </c>
      <c r="T19" s="4">
        <f t="shared" si="2"/>
        <v>1653216</v>
      </c>
      <c r="U19" s="4">
        <f t="shared" si="3"/>
        <v>1017588</v>
      </c>
    </row>
    <row r="20" spans="1:21" x14ac:dyDescent="0.2">
      <c r="A20" s="16" t="s">
        <v>231</v>
      </c>
      <c r="B20" s="4">
        <v>409000</v>
      </c>
      <c r="C20" s="4">
        <v>107800</v>
      </c>
      <c r="D20" s="4">
        <v>301200</v>
      </c>
      <c r="E20" s="4">
        <v>8662970000</v>
      </c>
      <c r="F20" s="4">
        <f t="shared" si="0"/>
        <v>227942357222</v>
      </c>
      <c r="K20">
        <f t="shared" si="1"/>
        <v>0</v>
      </c>
      <c r="L20" s="4"/>
      <c r="M20" s="4"/>
      <c r="N20" s="4"/>
      <c r="O20" s="4"/>
      <c r="P20" s="4">
        <v>705700</v>
      </c>
      <c r="Q20" s="4">
        <v>741700</v>
      </c>
      <c r="R20" s="5">
        <v>1.8E-3</v>
      </c>
      <c r="S20" s="4">
        <v>1772588</v>
      </c>
      <c r="T20" s="4">
        <f t="shared" si="2"/>
        <v>2298437</v>
      </c>
      <c r="U20" s="4">
        <f t="shared" si="3"/>
        <v>1017588</v>
      </c>
    </row>
    <row r="21" spans="1:21" x14ac:dyDescent="0.2">
      <c r="A21" s="16" t="s">
        <v>230</v>
      </c>
      <c r="B21" s="4">
        <v>410400</v>
      </c>
      <c r="C21" s="4">
        <v>7700</v>
      </c>
      <c r="D21" s="4">
        <v>402700</v>
      </c>
      <c r="E21" s="4">
        <v>11533830000</v>
      </c>
      <c r="F21" s="4">
        <f t="shared" si="0"/>
        <v>219279387222</v>
      </c>
      <c r="K21">
        <f t="shared" si="1"/>
        <v>0</v>
      </c>
      <c r="L21" s="4"/>
      <c r="M21" s="4"/>
      <c r="N21" s="4"/>
      <c r="O21" s="4"/>
      <c r="P21" s="4">
        <v>715100</v>
      </c>
      <c r="Q21" s="4">
        <v>740900</v>
      </c>
      <c r="R21" s="5">
        <v>7.0999999999999995E-3</v>
      </c>
      <c r="S21" s="4">
        <v>1728200</v>
      </c>
      <c r="T21" s="4">
        <f t="shared" si="2"/>
        <v>1235946.5</v>
      </c>
      <c r="U21" s="4">
        <f t="shared" si="3"/>
        <v>1017588</v>
      </c>
    </row>
    <row r="22" spans="1:21" x14ac:dyDescent="0.2">
      <c r="A22" s="16" t="s">
        <v>229</v>
      </c>
      <c r="B22" s="4">
        <v>400900</v>
      </c>
      <c r="C22" s="4">
        <v>80704</v>
      </c>
      <c r="D22" s="4">
        <v>320196</v>
      </c>
      <c r="E22" s="4">
        <v>9153270000</v>
      </c>
      <c r="F22" s="4">
        <f t="shared" si="0"/>
        <v>207745557222</v>
      </c>
      <c r="K22">
        <f t="shared" si="1"/>
        <v>0</v>
      </c>
      <c r="L22" s="4"/>
      <c r="M22" s="4"/>
      <c r="N22" s="4"/>
      <c r="O22" s="4"/>
      <c r="P22" s="4">
        <v>1176500</v>
      </c>
      <c r="Q22" s="4">
        <v>586600</v>
      </c>
      <c r="R22" s="5">
        <v>1.8E-3</v>
      </c>
      <c r="S22" s="4">
        <v>1863953</v>
      </c>
      <c r="T22" s="4">
        <f t="shared" si="2"/>
        <v>1845714.5</v>
      </c>
      <c r="U22" s="4">
        <f t="shared" si="3"/>
        <v>852321</v>
      </c>
    </row>
    <row r="23" spans="1:21" x14ac:dyDescent="0.2">
      <c r="A23" s="16" t="s">
        <v>228</v>
      </c>
      <c r="B23" s="4">
        <v>400500</v>
      </c>
      <c r="C23" s="4">
        <v>45500</v>
      </c>
      <c r="D23" s="4">
        <v>355000</v>
      </c>
      <c r="E23" s="4">
        <v>10033930000</v>
      </c>
      <c r="F23" s="4">
        <f t="shared" si="0"/>
        <v>198592287222</v>
      </c>
      <c r="K23">
        <f t="shared" si="1"/>
        <v>0</v>
      </c>
      <c r="L23" s="4"/>
      <c r="M23" s="4"/>
      <c r="N23" s="4"/>
      <c r="O23" s="4"/>
      <c r="P23" s="4">
        <v>1268200</v>
      </c>
      <c r="Q23" s="4">
        <v>602400</v>
      </c>
      <c r="R23" s="5">
        <v>2.3399999999999997E-2</v>
      </c>
      <c r="S23" s="4">
        <v>2136350</v>
      </c>
      <c r="T23" s="4">
        <f t="shared" si="2"/>
        <v>1651618.5</v>
      </c>
      <c r="U23" s="4">
        <f t="shared" si="3"/>
        <v>852321</v>
      </c>
    </row>
    <row r="24" spans="1:21" x14ac:dyDescent="0.2">
      <c r="A24" s="16" t="s">
        <v>222</v>
      </c>
      <c r="B24" s="4">
        <v>0</v>
      </c>
      <c r="C24" s="4">
        <v>208297</v>
      </c>
      <c r="D24" s="4">
        <v>-208297</v>
      </c>
      <c r="E24" s="4">
        <v>-5793110000</v>
      </c>
      <c r="F24" s="4">
        <f t="shared" si="0"/>
        <v>188558357222</v>
      </c>
      <c r="K24">
        <f t="shared" si="1"/>
        <v>0</v>
      </c>
      <c r="L24" s="4"/>
      <c r="M24" s="4"/>
      <c r="N24" s="4"/>
      <c r="O24" s="4"/>
      <c r="P24" s="4">
        <v>475000</v>
      </c>
      <c r="Q24" s="4">
        <v>357800</v>
      </c>
      <c r="R24" s="5">
        <v>-3.4999999999999996E-3</v>
      </c>
      <c r="S24" s="4">
        <v>1017588</v>
      </c>
      <c r="T24" s="4">
        <f t="shared" si="2"/>
        <v>1347141.5</v>
      </c>
      <c r="U24" s="4">
        <f t="shared" si="3"/>
        <v>852321</v>
      </c>
    </row>
    <row r="25" spans="1:21" x14ac:dyDescent="0.2">
      <c r="A25" s="16" t="s">
        <v>213</v>
      </c>
      <c r="B25" s="4">
        <v>239200</v>
      </c>
      <c r="C25" s="4">
        <v>121400</v>
      </c>
      <c r="D25" s="4">
        <v>117800</v>
      </c>
      <c r="E25" s="4">
        <v>3253140000</v>
      </c>
      <c r="F25" s="4">
        <f t="shared" si="0"/>
        <v>194351467222</v>
      </c>
      <c r="K25">
        <f t="shared" si="1"/>
        <v>0</v>
      </c>
      <c r="L25" s="4"/>
      <c r="M25" s="4"/>
      <c r="N25" s="4"/>
      <c r="O25" s="4"/>
      <c r="P25" s="4">
        <v>629600</v>
      </c>
      <c r="Q25" s="4">
        <v>502200</v>
      </c>
      <c r="R25" s="5">
        <v>1.83E-2</v>
      </c>
      <c r="S25" s="4">
        <v>1263616</v>
      </c>
      <c r="T25" s="4">
        <f t="shared" si="2"/>
        <v>1899799</v>
      </c>
      <c r="U25" s="4">
        <f t="shared" si="3"/>
        <v>852321</v>
      </c>
    </row>
    <row r="26" spans="1:21" x14ac:dyDescent="0.2">
      <c r="A26" s="16" t="s">
        <v>212</v>
      </c>
      <c r="B26" s="4">
        <v>79600</v>
      </c>
      <c r="C26" s="4">
        <v>17000</v>
      </c>
      <c r="D26" s="4">
        <v>62600</v>
      </c>
      <c r="E26" s="4">
        <v>1731460000</v>
      </c>
      <c r="F26" s="4">
        <f t="shared" si="0"/>
        <v>191098327222</v>
      </c>
      <c r="K26">
        <f>K27+J26</f>
        <v>0</v>
      </c>
      <c r="L26" s="4"/>
      <c r="M26" s="4"/>
      <c r="N26" s="4"/>
      <c r="O26" s="4"/>
      <c r="P26" s="4">
        <v>617400</v>
      </c>
      <c r="Q26" s="4">
        <v>637700</v>
      </c>
      <c r="R26" s="5">
        <v>1.9E-3</v>
      </c>
      <c r="S26" s="4">
        <v>1286639</v>
      </c>
      <c r="T26" s="4">
        <f t="shared" si="2"/>
        <v>1956596</v>
      </c>
      <c r="U26" s="4">
        <f t="shared" si="3"/>
        <v>607940</v>
      </c>
    </row>
    <row r="27" spans="1:21" x14ac:dyDescent="0.2">
      <c r="A27" s="16" t="s">
        <v>211</v>
      </c>
      <c r="B27" s="4">
        <v>67100</v>
      </c>
      <c r="C27" s="4">
        <v>0</v>
      </c>
      <c r="D27" s="4">
        <v>67100</v>
      </c>
      <c r="E27" s="4">
        <v>1853260000</v>
      </c>
      <c r="F27" s="4">
        <f t="shared" si="0"/>
        <v>189366867222</v>
      </c>
      <c r="K27">
        <f>J27+K29</f>
        <v>0</v>
      </c>
      <c r="R27" s="5">
        <v>0</v>
      </c>
      <c r="S27" s="4">
        <v>852321</v>
      </c>
      <c r="T27" s="4">
        <f t="shared" si="2"/>
        <v>1389933</v>
      </c>
      <c r="U27" s="4">
        <f t="shared" si="3"/>
        <v>607940</v>
      </c>
    </row>
    <row r="28" spans="1:21" x14ac:dyDescent="0.2">
      <c r="A28" s="16" t="s">
        <v>210</v>
      </c>
      <c r="B28" s="4">
        <v>275968</v>
      </c>
      <c r="C28" s="4">
        <v>380968</v>
      </c>
      <c r="D28" s="4">
        <v>-105000</v>
      </c>
      <c r="E28" s="4">
        <v>-2883780000</v>
      </c>
      <c r="F28" s="4">
        <f t="shared" si="0"/>
        <v>187513607222</v>
      </c>
      <c r="L28" s="4"/>
      <c r="M28" s="4"/>
      <c r="N28" s="4"/>
      <c r="O28" s="4"/>
      <c r="P28" s="4">
        <v>397900</v>
      </c>
      <c r="Q28" s="4">
        <v>692800</v>
      </c>
      <c r="R28" s="5">
        <v>-3.5999999999999999E-3</v>
      </c>
      <c r="S28" s="4">
        <v>1209948</v>
      </c>
      <c r="T28" s="4">
        <f t="shared" si="2"/>
        <v>2017330.5</v>
      </c>
      <c r="U28" s="4">
        <f t="shared" si="3"/>
        <v>607940</v>
      </c>
    </row>
    <row r="29" spans="1:21" x14ac:dyDescent="0.2">
      <c r="A29" s="16" t="s">
        <v>209</v>
      </c>
      <c r="B29" s="4">
        <v>18700</v>
      </c>
      <c r="C29" s="4">
        <v>102600</v>
      </c>
      <c r="D29" s="4">
        <v>-83900</v>
      </c>
      <c r="E29" s="4">
        <v>-2335700000</v>
      </c>
      <c r="F29" s="4">
        <f t="shared" si="0"/>
        <v>190397387222</v>
      </c>
      <c r="K29">
        <f>J29</f>
        <v>0</v>
      </c>
      <c r="R29" s="5">
        <v>-1.9599999999999999E-2</v>
      </c>
      <c r="S29" s="4">
        <v>1533844</v>
      </c>
      <c r="T29" s="4">
        <f t="shared" si="2"/>
        <v>2981980</v>
      </c>
      <c r="U29" s="4">
        <f t="shared" si="3"/>
        <v>607940</v>
      </c>
    </row>
    <row r="30" spans="1:21" x14ac:dyDescent="0.2">
      <c r="A30" s="16" t="s">
        <v>208</v>
      </c>
      <c r="B30" s="4">
        <v>577200</v>
      </c>
      <c r="C30" s="4">
        <v>1200</v>
      </c>
      <c r="D30" s="4">
        <v>576000</v>
      </c>
      <c r="E30" s="4">
        <v>16124690000</v>
      </c>
      <c r="F30" s="4">
        <f t="shared" si="0"/>
        <v>192733087222</v>
      </c>
      <c r="R30" s="5">
        <v>2.76E-2</v>
      </c>
      <c r="S30" s="4">
        <v>2868674</v>
      </c>
      <c r="T30" s="4">
        <f t="shared" si="2"/>
        <v>1022785</v>
      </c>
      <c r="U30" s="4">
        <f t="shared" si="3"/>
        <v>607940</v>
      </c>
    </row>
    <row r="31" spans="1:21" x14ac:dyDescent="0.2">
      <c r="A31" s="16" t="s">
        <v>207</v>
      </c>
      <c r="B31" s="4">
        <v>1600</v>
      </c>
      <c r="C31" s="4">
        <v>49000</v>
      </c>
      <c r="D31" s="4">
        <v>-47400</v>
      </c>
      <c r="E31" s="4">
        <v>-1288660000</v>
      </c>
      <c r="F31" s="4">
        <f t="shared" si="0"/>
        <v>176608397222</v>
      </c>
      <c r="R31" s="5">
        <v>-9.0000000000000011E-3</v>
      </c>
      <c r="S31" s="4">
        <v>607940</v>
      </c>
      <c r="T31" s="4">
        <f t="shared" si="2"/>
        <v>1243362.5</v>
      </c>
      <c r="U31" s="4">
        <f t="shared" si="3"/>
        <v>1430667</v>
      </c>
    </row>
    <row r="32" spans="1:21" x14ac:dyDescent="0.2">
      <c r="A32" s="16" t="s">
        <v>206</v>
      </c>
      <c r="B32" s="4">
        <v>61600</v>
      </c>
      <c r="C32" s="4">
        <v>20000</v>
      </c>
      <c r="D32" s="4">
        <v>41600</v>
      </c>
      <c r="E32" s="4">
        <v>1157870000</v>
      </c>
      <c r="F32" s="4">
        <f t="shared" si="0"/>
        <v>177897057222</v>
      </c>
      <c r="R32" s="5">
        <v>1.8600000000000002E-2</v>
      </c>
      <c r="S32" s="4">
        <v>1555079</v>
      </c>
      <c r="T32" s="4">
        <f t="shared" si="2"/>
        <v>2478979.5</v>
      </c>
      <c r="U32" s="4">
        <f t="shared" si="3"/>
        <v>1430667</v>
      </c>
    </row>
    <row r="33" spans="1:21" x14ac:dyDescent="0.2">
      <c r="A33" s="16" t="s">
        <v>205</v>
      </c>
      <c r="B33" s="4">
        <v>20600</v>
      </c>
      <c r="C33" s="4">
        <v>283200</v>
      </c>
      <c r="D33" s="4">
        <v>-262600</v>
      </c>
      <c r="E33" s="4">
        <v>-7104600000</v>
      </c>
      <c r="F33" s="4">
        <f t="shared" si="0"/>
        <v>176739187222</v>
      </c>
      <c r="R33" s="5">
        <v>-3.0499999999999999E-2</v>
      </c>
      <c r="S33" s="4">
        <v>2285649</v>
      </c>
      <c r="T33" s="4">
        <f t="shared" si="2"/>
        <v>1913288.5</v>
      </c>
      <c r="U33" s="4">
        <f t="shared" si="3"/>
        <v>1430667</v>
      </c>
    </row>
    <row r="34" spans="1:21" x14ac:dyDescent="0.2">
      <c r="A34" s="16" t="s">
        <v>204</v>
      </c>
      <c r="B34" s="4">
        <v>38900</v>
      </c>
      <c r="C34" s="4">
        <v>41969</v>
      </c>
      <c r="D34" s="4">
        <v>-3069</v>
      </c>
      <c r="E34" s="4">
        <v>-84960000</v>
      </c>
      <c r="F34" s="4">
        <f t="shared" si="0"/>
        <v>183843787222</v>
      </c>
      <c r="R34" s="5">
        <v>1.2800000000000001E-2</v>
      </c>
      <c r="S34" s="4">
        <v>1430667</v>
      </c>
      <c r="T34" s="4">
        <f t="shared" si="2"/>
        <v>2664588.5</v>
      </c>
      <c r="U34" s="4">
        <f t="shared" si="3"/>
        <v>1569918</v>
      </c>
    </row>
    <row r="35" spans="1:21" x14ac:dyDescent="0.2">
      <c r="A35" s="16" t="s">
        <v>203</v>
      </c>
      <c r="B35" s="4">
        <v>400</v>
      </c>
      <c r="C35" s="4">
        <v>243300</v>
      </c>
      <c r="D35" s="4">
        <v>-242900</v>
      </c>
      <c r="E35" s="4">
        <v>-6738820000</v>
      </c>
      <c r="F35" s="4">
        <f t="shared" si="0"/>
        <v>183928747222</v>
      </c>
      <c r="R35" s="5">
        <v>-1.78E-2</v>
      </c>
      <c r="S35" s="4">
        <v>2512959</v>
      </c>
      <c r="T35" s="4">
        <f t="shared" si="2"/>
        <v>3074882</v>
      </c>
      <c r="U35" s="4">
        <f t="shared" si="3"/>
        <v>1437630</v>
      </c>
    </row>
    <row r="36" spans="1:21" x14ac:dyDescent="0.2">
      <c r="A36" s="16" t="s">
        <v>202</v>
      </c>
      <c r="B36" s="4">
        <v>29400</v>
      </c>
      <c r="C36" s="4">
        <v>17300</v>
      </c>
      <c r="D36" s="4">
        <v>12100</v>
      </c>
      <c r="E36" s="4">
        <v>334159603</v>
      </c>
      <c r="F36" s="4">
        <f t="shared" si="0"/>
        <v>190667567222</v>
      </c>
      <c r="R36" s="5">
        <v>3.9E-2</v>
      </c>
      <c r="S36" s="4">
        <v>3060871</v>
      </c>
      <c r="T36" s="4">
        <f t="shared" si="2"/>
        <v>2015942.5</v>
      </c>
      <c r="U36" s="4">
        <f t="shared" si="3"/>
        <v>931646</v>
      </c>
    </row>
    <row r="37" spans="1:21" x14ac:dyDescent="0.2">
      <c r="A37" s="16" t="s">
        <v>201</v>
      </c>
      <c r="B37" s="4">
        <v>40500</v>
      </c>
      <c r="C37" s="4">
        <v>100</v>
      </c>
      <c r="D37" s="4">
        <v>40400</v>
      </c>
      <c r="E37" s="4">
        <v>1085730000</v>
      </c>
      <c r="F37" s="4">
        <f t="shared" si="0"/>
        <v>190333407619</v>
      </c>
      <c r="R37" s="5">
        <v>9.3999999999999986E-3</v>
      </c>
      <c r="S37" s="4">
        <v>1569918</v>
      </c>
      <c r="T37" s="4">
        <f t="shared" si="2"/>
        <v>2751708</v>
      </c>
      <c r="U37" s="4">
        <f t="shared" si="3"/>
        <v>931646</v>
      </c>
    </row>
    <row r="38" spans="1:21" x14ac:dyDescent="0.2">
      <c r="A38" s="16" t="s">
        <v>200</v>
      </c>
      <c r="B38" s="4">
        <v>420400</v>
      </c>
      <c r="C38" s="4">
        <v>23200</v>
      </c>
      <c r="D38" s="4">
        <v>397200</v>
      </c>
      <c r="E38" s="4">
        <v>10699470000</v>
      </c>
      <c r="F38" s="4">
        <f t="shared" si="0"/>
        <v>189247677619</v>
      </c>
      <c r="R38" s="5">
        <v>-9.1999999999999998E-3</v>
      </c>
      <c r="S38" s="4">
        <v>2500817</v>
      </c>
      <c r="T38" s="4">
        <f t="shared" si="2"/>
        <v>2321440</v>
      </c>
      <c r="U38" s="4">
        <f t="shared" si="3"/>
        <v>931646</v>
      </c>
    </row>
    <row r="39" spans="1:21" x14ac:dyDescent="0.2">
      <c r="A39" s="16" t="s">
        <v>199</v>
      </c>
      <c r="B39" s="4">
        <v>504300</v>
      </c>
      <c r="C39" s="4">
        <v>31000</v>
      </c>
      <c r="D39" s="4">
        <v>473300</v>
      </c>
      <c r="E39" s="4">
        <v>12614360000</v>
      </c>
      <c r="F39" s="4">
        <f t="shared" si="0"/>
        <v>178548207619</v>
      </c>
      <c r="R39" s="5">
        <v>5.4800000000000001E-2</v>
      </c>
      <c r="S39" s="4">
        <v>3095286</v>
      </c>
      <c r="T39" s="4">
        <f t="shared" si="2"/>
        <v>2022236.5</v>
      </c>
      <c r="U39" s="4">
        <f t="shared" si="3"/>
        <v>931646</v>
      </c>
    </row>
    <row r="40" spans="1:21" x14ac:dyDescent="0.2">
      <c r="A40" s="16" t="s">
        <v>198</v>
      </c>
      <c r="B40" s="4">
        <v>161840</v>
      </c>
      <c r="C40" s="4">
        <v>33800</v>
      </c>
      <c r="D40" s="4">
        <v>128040</v>
      </c>
      <c r="E40" s="4">
        <v>3243690000</v>
      </c>
      <c r="F40" s="4">
        <f t="shared" si="0"/>
        <v>165933847619</v>
      </c>
      <c r="R40" s="5">
        <v>2E-3</v>
      </c>
      <c r="S40" s="4">
        <v>1437630</v>
      </c>
      <c r="T40" s="4">
        <f t="shared" si="2"/>
        <v>1915487.5</v>
      </c>
      <c r="U40" s="4">
        <f t="shared" si="3"/>
        <v>931646</v>
      </c>
    </row>
    <row r="41" spans="1:21" x14ac:dyDescent="0.2">
      <c r="A41" s="16" t="s">
        <v>197</v>
      </c>
      <c r="B41" s="4">
        <v>4100</v>
      </c>
      <c r="C41" s="4">
        <v>23700</v>
      </c>
      <c r="D41" s="4">
        <v>-19600</v>
      </c>
      <c r="E41" s="4">
        <v>-506340000</v>
      </c>
      <c r="F41" s="4">
        <f t="shared" si="0"/>
        <v>162690157619</v>
      </c>
      <c r="R41" s="5">
        <v>-1.54E-2</v>
      </c>
      <c r="S41" s="4">
        <v>931646</v>
      </c>
      <c r="T41" s="4">
        <f t="shared" si="2"/>
        <v>2601154</v>
      </c>
      <c r="U41" s="4">
        <f t="shared" si="3"/>
        <v>2395910</v>
      </c>
    </row>
    <row r="42" spans="1:21" x14ac:dyDescent="0.2">
      <c r="A42" s="16" t="s">
        <v>196</v>
      </c>
      <c r="B42" s="4">
        <v>24100</v>
      </c>
      <c r="C42" s="4">
        <v>38555</v>
      </c>
      <c r="D42" s="4">
        <v>-14455</v>
      </c>
      <c r="E42" s="4">
        <v>-367110000</v>
      </c>
      <c r="F42" s="4">
        <f t="shared" si="0"/>
        <v>163196497619</v>
      </c>
      <c r="R42" s="5">
        <v>-3.8E-3</v>
      </c>
      <c r="S42" s="4">
        <v>2672310</v>
      </c>
      <c r="T42" s="4">
        <f t="shared" si="2"/>
        <v>3263647.5</v>
      </c>
      <c r="U42" s="4">
        <f t="shared" si="3"/>
        <v>2395910</v>
      </c>
    </row>
    <row r="43" spans="1:21" x14ac:dyDescent="0.2">
      <c r="A43" s="16" t="s">
        <v>195</v>
      </c>
      <c r="B43" s="4">
        <v>100000</v>
      </c>
      <c r="C43" s="4">
        <v>79400</v>
      </c>
      <c r="D43" s="4">
        <v>20600</v>
      </c>
      <c r="E43" s="4">
        <v>556130000</v>
      </c>
      <c r="F43" s="4">
        <f t="shared" si="0"/>
        <v>163563607619</v>
      </c>
      <c r="R43" s="5">
        <v>-3.1600000000000003E-2</v>
      </c>
      <c r="S43" s="4">
        <v>2395910</v>
      </c>
      <c r="T43" s="4">
        <f t="shared" si="2"/>
        <v>3330315</v>
      </c>
      <c r="U43" s="4">
        <f t="shared" si="3"/>
        <v>1547594</v>
      </c>
    </row>
    <row r="44" spans="1:21" x14ac:dyDescent="0.2">
      <c r="A44" s="16" t="s">
        <v>194</v>
      </c>
      <c r="B44" s="4">
        <v>14070</v>
      </c>
      <c r="C44" s="4">
        <v>39180</v>
      </c>
      <c r="D44" s="4">
        <v>-25110</v>
      </c>
      <c r="E44" s="4">
        <v>-673690000</v>
      </c>
      <c r="F44" s="4">
        <f t="shared" si="0"/>
        <v>163007477619</v>
      </c>
      <c r="R44" s="5">
        <v>2.2499999999999999E-2</v>
      </c>
      <c r="S44" s="4">
        <v>2816218</v>
      </c>
      <c r="T44" s="4">
        <f t="shared" si="2"/>
        <v>3217390.5</v>
      </c>
      <c r="U44" s="4">
        <f t="shared" si="3"/>
        <v>1547594</v>
      </c>
    </row>
    <row r="45" spans="1:21" x14ac:dyDescent="0.2">
      <c r="A45" s="16" t="s">
        <v>193</v>
      </c>
      <c r="B45" s="4">
        <v>71500</v>
      </c>
      <c r="C45" s="4">
        <v>15850</v>
      </c>
      <c r="D45" s="4">
        <v>55650</v>
      </c>
      <c r="E45" s="4">
        <v>1668721207</v>
      </c>
      <c r="F45" s="4">
        <f t="shared" si="0"/>
        <v>163681167619</v>
      </c>
      <c r="R45" s="5">
        <v>1.01E-2</v>
      </c>
      <c r="S45" s="4">
        <v>3088893</v>
      </c>
      <c r="T45" s="4">
        <f t="shared" si="2"/>
        <v>2927630</v>
      </c>
      <c r="U45" s="4">
        <f t="shared" si="3"/>
        <v>1547594</v>
      </c>
    </row>
    <row r="46" spans="1:21" x14ac:dyDescent="0.2">
      <c r="A46" s="16" t="s">
        <v>192</v>
      </c>
      <c r="B46" s="4">
        <v>220100</v>
      </c>
      <c r="C46" s="4">
        <v>26400</v>
      </c>
      <c r="D46" s="4">
        <v>193700</v>
      </c>
      <c r="E46" s="4">
        <v>5691220000</v>
      </c>
      <c r="F46" s="4">
        <f t="shared" si="0"/>
        <v>162012446412</v>
      </c>
      <c r="R46" s="5">
        <v>2.23E-2</v>
      </c>
      <c r="S46" s="4">
        <v>2461967</v>
      </c>
      <c r="T46" s="4">
        <f t="shared" si="2"/>
        <v>2286646.5</v>
      </c>
      <c r="U46" s="4">
        <f t="shared" si="3"/>
        <v>1547594</v>
      </c>
    </row>
    <row r="47" spans="1:21" x14ac:dyDescent="0.2">
      <c r="A47" s="16" t="s">
        <v>191</v>
      </c>
      <c r="B47" s="4">
        <v>22100</v>
      </c>
      <c r="C47" s="4">
        <v>19600</v>
      </c>
      <c r="D47" s="4">
        <v>2500</v>
      </c>
      <c r="E47" s="4">
        <v>63780000</v>
      </c>
      <c r="F47" s="4">
        <f t="shared" si="0"/>
        <v>156321226412</v>
      </c>
      <c r="R47" s="5">
        <v>-2.8199999999999999E-2</v>
      </c>
      <c r="S47" s="4">
        <v>3002599</v>
      </c>
      <c r="T47" s="4">
        <f t="shared" si="2"/>
        <v>1821811</v>
      </c>
      <c r="U47" s="4">
        <f t="shared" si="3"/>
        <v>1547594</v>
      </c>
    </row>
    <row r="48" spans="1:21" x14ac:dyDescent="0.2">
      <c r="A48" s="16" t="s">
        <v>190</v>
      </c>
      <c r="B48" s="4">
        <v>91300</v>
      </c>
      <c r="C48" s="4">
        <v>30800</v>
      </c>
      <c r="D48" s="4">
        <v>60500</v>
      </c>
      <c r="E48" s="4">
        <v>1816630000</v>
      </c>
      <c r="F48" s="4">
        <f t="shared" si="0"/>
        <v>156257446412</v>
      </c>
      <c r="R48" s="5">
        <v>-3.3E-3</v>
      </c>
      <c r="S48" s="4">
        <v>1547594</v>
      </c>
      <c r="T48" s="4">
        <f t="shared" si="2"/>
        <v>2676759</v>
      </c>
      <c r="U48" s="4">
        <f t="shared" si="3"/>
        <v>2529998</v>
      </c>
    </row>
    <row r="49" spans="1:21" x14ac:dyDescent="0.2">
      <c r="A49" s="16" t="s">
        <v>189</v>
      </c>
      <c r="B49" s="4">
        <v>845600</v>
      </c>
      <c r="C49" s="4">
        <v>104900</v>
      </c>
      <c r="D49" s="4">
        <v>740700</v>
      </c>
      <c r="E49" s="4">
        <v>22413300000</v>
      </c>
      <c r="F49" s="4">
        <f t="shared" si="0"/>
        <v>154440816412</v>
      </c>
      <c r="R49" s="5">
        <v>8.3999999999999995E-3</v>
      </c>
      <c r="S49" s="4">
        <v>2606843</v>
      </c>
      <c r="T49" s="4">
        <f t="shared" si="2"/>
        <v>2365567.5</v>
      </c>
      <c r="U49" s="4">
        <f t="shared" si="3"/>
        <v>2529998</v>
      </c>
    </row>
    <row r="50" spans="1:21" x14ac:dyDescent="0.2">
      <c r="A50" s="16" t="s">
        <v>188</v>
      </c>
      <c r="B50" s="4">
        <v>515700</v>
      </c>
      <c r="C50" s="4">
        <v>31200</v>
      </c>
      <c r="D50" s="4">
        <v>484500</v>
      </c>
      <c r="E50" s="4">
        <v>14385910000</v>
      </c>
      <c r="F50" s="4">
        <f t="shared" si="0"/>
        <v>132027516412</v>
      </c>
      <c r="R50" s="5">
        <v>1.8799999999999997E-2</v>
      </c>
      <c r="S50" s="4">
        <v>2899329</v>
      </c>
      <c r="T50" s="4">
        <f t="shared" si="2"/>
        <v>3027588</v>
      </c>
      <c r="U50" s="4">
        <f t="shared" si="3"/>
        <v>2529998</v>
      </c>
    </row>
    <row r="51" spans="1:21" x14ac:dyDescent="0.2">
      <c r="A51" s="16" t="s">
        <v>187</v>
      </c>
      <c r="B51" s="4">
        <v>74000</v>
      </c>
      <c r="C51" s="4">
        <v>3000</v>
      </c>
      <c r="D51" s="4">
        <v>71000</v>
      </c>
      <c r="E51" s="4">
        <v>2101520000</v>
      </c>
      <c r="F51" s="4">
        <f t="shared" si="0"/>
        <v>117641606412</v>
      </c>
      <c r="R51" s="5">
        <v>-8.3999999999999995E-3</v>
      </c>
      <c r="S51" s="4">
        <v>2529998</v>
      </c>
      <c r="T51" s="4">
        <f t="shared" si="2"/>
        <v>2901759.5</v>
      </c>
      <c r="U51" s="4">
        <f t="shared" si="3"/>
        <v>1570694</v>
      </c>
    </row>
    <row r="52" spans="1:21" x14ac:dyDescent="0.2">
      <c r="A52" s="16" t="s">
        <v>186</v>
      </c>
      <c r="B52" s="4">
        <v>735900</v>
      </c>
      <c r="C52" s="4">
        <v>28800</v>
      </c>
      <c r="D52" s="4">
        <v>707100</v>
      </c>
      <c r="E52" s="4">
        <v>21182980000</v>
      </c>
      <c r="F52" s="4">
        <f t="shared" si="0"/>
        <v>115540086412</v>
      </c>
      <c r="R52" s="5">
        <v>2.6000000000000002E-2</v>
      </c>
      <c r="S52" s="4">
        <v>4131385</v>
      </c>
      <c r="T52" s="4">
        <f t="shared" si="2"/>
        <v>3053075</v>
      </c>
      <c r="U52" s="4">
        <f t="shared" si="3"/>
        <v>1570694</v>
      </c>
    </row>
    <row r="53" spans="1:21" x14ac:dyDescent="0.2">
      <c r="A53" s="16" t="s">
        <v>185</v>
      </c>
      <c r="B53" s="4">
        <v>569600</v>
      </c>
      <c r="C53" s="4">
        <v>14000</v>
      </c>
      <c r="D53" s="4">
        <v>555600</v>
      </c>
      <c r="E53" s="4">
        <v>16145320000</v>
      </c>
      <c r="F53" s="4">
        <f t="shared" si="0"/>
        <v>94357106412</v>
      </c>
      <c r="R53" s="5">
        <v>-3.4000000000000002E-3</v>
      </c>
      <c r="S53" s="4">
        <v>3844412</v>
      </c>
      <c r="T53" s="4">
        <f t="shared" si="2"/>
        <v>4696963</v>
      </c>
      <c r="U53" s="4">
        <f t="shared" si="3"/>
        <v>1570694</v>
      </c>
    </row>
    <row r="54" spans="1:21" x14ac:dyDescent="0.2">
      <c r="A54" s="16" t="s">
        <v>184</v>
      </c>
      <c r="B54" s="4">
        <v>536000</v>
      </c>
      <c r="C54" s="4">
        <v>26600</v>
      </c>
      <c r="D54" s="4">
        <v>509400</v>
      </c>
      <c r="E54" s="4">
        <v>14263820000</v>
      </c>
      <c r="F54" s="4">
        <f t="shared" si="0"/>
        <v>78211786412</v>
      </c>
      <c r="R54" s="5">
        <v>4.8899999999999999E-2</v>
      </c>
      <c r="S54" s="4">
        <v>3345888</v>
      </c>
      <c r="T54" s="4">
        <f t="shared" si="2"/>
        <v>3219556.5</v>
      </c>
      <c r="U54" s="4">
        <f t="shared" si="3"/>
        <v>1570694</v>
      </c>
    </row>
    <row r="55" spans="1:21" x14ac:dyDescent="0.2">
      <c r="A55" s="16" t="s">
        <v>183</v>
      </c>
      <c r="B55" s="4">
        <v>746400</v>
      </c>
      <c r="C55" s="4">
        <v>7900</v>
      </c>
      <c r="D55" s="4">
        <v>738500</v>
      </c>
      <c r="E55" s="4">
        <v>20390280000</v>
      </c>
      <c r="F55" s="4">
        <f t="shared" si="0"/>
        <v>63947966412</v>
      </c>
      <c r="R55" s="5">
        <v>3.7599999999999995E-2</v>
      </c>
      <c r="S55" s="4">
        <v>3393293</v>
      </c>
      <c r="T55" s="4">
        <f t="shared" si="2"/>
        <v>1741728</v>
      </c>
      <c r="U55" s="4">
        <f t="shared" si="3"/>
        <v>1570694</v>
      </c>
    </row>
    <row r="56" spans="1:21" x14ac:dyDescent="0.2">
      <c r="A56" s="16" t="s">
        <v>182</v>
      </c>
      <c r="B56" s="4">
        <v>81200</v>
      </c>
      <c r="C56" s="4">
        <v>176300</v>
      </c>
      <c r="D56" s="4">
        <v>-95100</v>
      </c>
      <c r="E56" s="4">
        <v>-2529225415</v>
      </c>
      <c r="F56" s="4">
        <f t="shared" si="0"/>
        <v>43557686412</v>
      </c>
      <c r="R56" s="5">
        <v>5.6999999999999993E-3</v>
      </c>
      <c r="S56" s="4">
        <v>1570694</v>
      </c>
      <c r="T56" s="4">
        <f t="shared" si="2"/>
        <v>2201018</v>
      </c>
      <c r="U56" s="4">
        <f t="shared" si="3"/>
        <v>1672134</v>
      </c>
    </row>
    <row r="57" spans="1:21" x14ac:dyDescent="0.2">
      <c r="A57" s="16" t="s">
        <v>181</v>
      </c>
      <c r="B57" s="4">
        <v>111800</v>
      </c>
      <c r="C57" s="4">
        <v>62500</v>
      </c>
      <c r="D57" s="4">
        <v>49300</v>
      </c>
      <c r="E57" s="4">
        <v>1279410000</v>
      </c>
      <c r="F57" s="4">
        <f t="shared" si="0"/>
        <v>46086911827</v>
      </c>
      <c r="R57" s="5">
        <v>7.7000000000000002E-3</v>
      </c>
      <c r="S57" s="4">
        <v>2096028</v>
      </c>
      <c r="T57" s="4">
        <f t="shared" si="2"/>
        <v>3416284.5</v>
      </c>
      <c r="U57" s="4">
        <f t="shared" si="3"/>
        <v>1672134</v>
      </c>
    </row>
    <row r="58" spans="1:21" x14ac:dyDescent="0.2">
      <c r="A58" s="16" t="s">
        <v>180</v>
      </c>
      <c r="B58" s="4">
        <v>83000</v>
      </c>
      <c r="C58" s="4">
        <v>78500</v>
      </c>
      <c r="D58" s="4">
        <v>4500</v>
      </c>
      <c r="E58" s="4">
        <v>131060000</v>
      </c>
      <c r="F58" s="4">
        <f t="shared" si="0"/>
        <v>44807501827</v>
      </c>
      <c r="R58" s="5">
        <v>6.9199999999999998E-2</v>
      </c>
      <c r="S58" s="4">
        <v>2746675</v>
      </c>
      <c r="T58" s="4">
        <f t="shared" si="2"/>
        <v>2898146</v>
      </c>
      <c r="U58" s="4">
        <f t="shared" si="3"/>
        <v>1672134</v>
      </c>
    </row>
    <row r="59" spans="1:21" x14ac:dyDescent="0.2">
      <c r="A59" s="16" t="s">
        <v>179</v>
      </c>
      <c r="B59" s="4">
        <v>216100</v>
      </c>
      <c r="C59" s="4">
        <v>0</v>
      </c>
      <c r="D59" s="4">
        <v>216100</v>
      </c>
      <c r="E59" s="4">
        <v>5103920000</v>
      </c>
      <c r="F59" s="4">
        <f t="shared" si="0"/>
        <v>44676441827</v>
      </c>
      <c r="R59" s="5">
        <v>3.7999999999999999E-2</v>
      </c>
      <c r="S59" s="4">
        <v>1831806</v>
      </c>
      <c r="T59" s="4">
        <f t="shared" si="2"/>
        <v>5622260</v>
      </c>
      <c r="U59" s="4">
        <f t="shared" si="3"/>
        <v>1672134</v>
      </c>
    </row>
    <row r="60" spans="1:21" x14ac:dyDescent="0.2">
      <c r="A60" s="16" t="s">
        <v>178</v>
      </c>
      <c r="B60" s="4">
        <v>64300</v>
      </c>
      <c r="C60" s="4">
        <v>210800</v>
      </c>
      <c r="D60" s="4">
        <v>-146500</v>
      </c>
      <c r="E60" s="4">
        <v>-3728750000</v>
      </c>
      <c r="F60" s="4">
        <f t="shared" si="0"/>
        <v>39572521827</v>
      </c>
      <c r="R60" s="5">
        <v>-6.6900000000000001E-2</v>
      </c>
      <c r="S60" s="4">
        <v>3525178</v>
      </c>
      <c r="T60" s="4">
        <f t="shared" si="2"/>
        <v>4581858.5</v>
      </c>
      <c r="U60" s="4">
        <f t="shared" si="3"/>
        <v>1672134</v>
      </c>
    </row>
    <row r="61" spans="1:21" x14ac:dyDescent="0.2">
      <c r="A61" s="16" t="s">
        <v>177</v>
      </c>
      <c r="B61" s="4">
        <v>97600</v>
      </c>
      <c r="C61" s="4">
        <v>2800</v>
      </c>
      <c r="D61" s="4">
        <v>94800</v>
      </c>
      <c r="E61" s="4">
        <v>2408080000</v>
      </c>
      <c r="F61" s="4">
        <f t="shared" si="0"/>
        <v>43301271827</v>
      </c>
      <c r="R61" s="5">
        <v>-3.9599999999999996E-2</v>
      </c>
      <c r="S61" s="4">
        <v>1672134</v>
      </c>
      <c r="T61" s="4">
        <f t="shared" si="2"/>
        <v>3399198.5</v>
      </c>
      <c r="U61" s="4">
        <f t="shared" si="3"/>
        <v>1912762</v>
      </c>
    </row>
    <row r="62" spans="1:21" x14ac:dyDescent="0.2">
      <c r="A62" s="16" t="s">
        <v>176</v>
      </c>
      <c r="B62" s="4">
        <v>37000</v>
      </c>
      <c r="C62" s="4">
        <v>3000</v>
      </c>
      <c r="D62" s="4">
        <v>34000</v>
      </c>
      <c r="E62" s="4">
        <v>886350000</v>
      </c>
      <c r="F62" s="4">
        <f t="shared" si="0"/>
        <v>40893191827</v>
      </c>
      <c r="R62" s="5">
        <v>2.1299999999999999E-2</v>
      </c>
      <c r="S62" s="4">
        <v>2261738</v>
      </c>
      <c r="T62" s="4">
        <f t="shared" si="2"/>
        <v>5015882.5</v>
      </c>
      <c r="U62" s="4">
        <f t="shared" si="3"/>
        <v>1912762</v>
      </c>
    </row>
    <row r="63" spans="1:21" x14ac:dyDescent="0.2">
      <c r="A63" s="16" t="s">
        <v>175</v>
      </c>
      <c r="B63" s="4">
        <v>822500</v>
      </c>
      <c r="C63" s="4">
        <v>63900</v>
      </c>
      <c r="D63" s="4">
        <v>758600</v>
      </c>
      <c r="E63" s="4">
        <v>19890141827</v>
      </c>
      <c r="F63" s="4">
        <f t="shared" si="0"/>
        <v>40006841827</v>
      </c>
      <c r="R63" s="5">
        <v>-6.83E-2</v>
      </c>
      <c r="S63" s="4">
        <v>6048038</v>
      </c>
      <c r="T63" s="4">
        <f t="shared" si="2"/>
        <v>3863070</v>
      </c>
      <c r="U63" s="4">
        <f t="shared" si="3"/>
        <v>1912762</v>
      </c>
    </row>
    <row r="64" spans="1:21" x14ac:dyDescent="0.2">
      <c r="A64" s="16" t="s">
        <v>174</v>
      </c>
      <c r="B64" s="4">
        <v>603300</v>
      </c>
      <c r="C64" s="4">
        <v>82600</v>
      </c>
      <c r="D64" s="4">
        <v>520700</v>
      </c>
      <c r="E64" s="4">
        <v>14685930000</v>
      </c>
      <c r="F64" s="4">
        <f t="shared" si="0"/>
        <v>20116700000</v>
      </c>
      <c r="R64" s="5">
        <v>2.2099999999999998E-2</v>
      </c>
      <c r="S64" s="4">
        <v>3045820</v>
      </c>
      <c r="T64" s="4">
        <f t="shared" si="2"/>
        <v>2784844.5</v>
      </c>
      <c r="U64" s="4">
        <f t="shared" si="3"/>
        <v>1912762</v>
      </c>
    </row>
    <row r="65" spans="1:21" x14ac:dyDescent="0.2">
      <c r="A65" s="16" t="s">
        <v>173</v>
      </c>
      <c r="B65" s="4">
        <v>37700</v>
      </c>
      <c r="C65" s="4">
        <v>111700</v>
      </c>
      <c r="D65" s="4">
        <v>-74000</v>
      </c>
      <c r="E65" s="4">
        <v>-2005360000</v>
      </c>
      <c r="F65" s="4">
        <f t="shared" si="0"/>
        <v>5430770000</v>
      </c>
      <c r="R65" s="5">
        <v>7.4999999999999997E-3</v>
      </c>
      <c r="S65" s="4">
        <v>1912762</v>
      </c>
      <c r="T65" s="4">
        <f t="shared" si="2"/>
        <v>6579342</v>
      </c>
      <c r="U65" s="4">
        <f t="shared" si="3"/>
        <v>2306008</v>
      </c>
    </row>
    <row r="66" spans="1:21" x14ac:dyDescent="0.2">
      <c r="A66" s="16" t="s">
        <v>172</v>
      </c>
      <c r="B66" s="4">
        <v>2500</v>
      </c>
      <c r="C66" s="4">
        <v>371900</v>
      </c>
      <c r="D66" s="4">
        <v>-369400</v>
      </c>
      <c r="E66" s="4">
        <v>-10292880000</v>
      </c>
      <c r="F66" s="4">
        <f t="shared" si="0"/>
        <v>7436130000</v>
      </c>
      <c r="R66" s="5">
        <v>-3.5699999999999996E-2</v>
      </c>
      <c r="S66" s="4">
        <v>2306008</v>
      </c>
      <c r="T66" s="4">
        <f t="shared" si="2"/>
        <v>4047936</v>
      </c>
      <c r="U66" s="4">
        <f t="shared" si="3"/>
        <v>3964486</v>
      </c>
    </row>
    <row r="67" spans="1:21" x14ac:dyDescent="0.2">
      <c r="A67" s="16" t="s">
        <v>171</v>
      </c>
      <c r="B67" s="4">
        <v>83500</v>
      </c>
      <c r="C67" s="4">
        <v>26400</v>
      </c>
      <c r="D67" s="4">
        <v>57100</v>
      </c>
      <c r="E67" s="4">
        <v>1545110000</v>
      </c>
      <c r="F67" s="4">
        <f t="shared" si="0"/>
        <v>17729010000</v>
      </c>
      <c r="R67" s="5">
        <v>2.5699999999999997E-2</v>
      </c>
      <c r="S67" s="4">
        <v>4085894</v>
      </c>
      <c r="T67" s="4">
        <f t="shared" si="2"/>
        <v>3334726.5</v>
      </c>
      <c r="U67" s="4">
        <f t="shared" si="3"/>
        <v>3964486</v>
      </c>
    </row>
    <row r="68" spans="1:21" x14ac:dyDescent="0.2">
      <c r="A68" s="16" t="s">
        <v>170</v>
      </c>
      <c r="B68" s="4">
        <v>15400</v>
      </c>
      <c r="C68" s="4">
        <v>73069</v>
      </c>
      <c r="D68" s="4">
        <v>-57669</v>
      </c>
      <c r="E68" s="4">
        <v>-1666400000</v>
      </c>
      <c r="F68" s="4">
        <f t="shared" si="0"/>
        <v>16183900000</v>
      </c>
      <c r="R68" s="5">
        <v>-5.2000000000000005E-2</v>
      </c>
      <c r="S68" s="4">
        <v>3964486</v>
      </c>
      <c r="T68" s="4">
        <f t="shared" si="2"/>
        <v>5414952.5</v>
      </c>
      <c r="U68" s="4">
        <f t="shared" si="3"/>
        <v>3983727</v>
      </c>
    </row>
    <row r="69" spans="1:21" x14ac:dyDescent="0.2">
      <c r="A69" s="16" t="s">
        <v>169</v>
      </c>
      <c r="B69" s="4">
        <v>333700</v>
      </c>
      <c r="C69" s="4">
        <v>6500</v>
      </c>
      <c r="D69" s="4">
        <v>327200</v>
      </c>
      <c r="E69" s="4">
        <v>9483440000</v>
      </c>
      <c r="F69" s="4">
        <f t="shared" si="0"/>
        <v>17850300000</v>
      </c>
      <c r="R69" s="5">
        <v>-3.6699999999999997E-2</v>
      </c>
      <c r="S69" s="4">
        <v>7719342</v>
      </c>
      <c r="T69" s="4">
        <f t="shared" si="2"/>
        <v>5482446</v>
      </c>
      <c r="U69" s="4">
        <f t="shared" si="3"/>
        <v>3656927</v>
      </c>
    </row>
    <row r="70" spans="1:21" x14ac:dyDescent="0.2">
      <c r="A70" s="16" t="s">
        <v>168</v>
      </c>
      <c r="B70" s="4">
        <v>231900</v>
      </c>
      <c r="C70" s="4">
        <v>3625</v>
      </c>
      <c r="D70" s="4">
        <v>228275</v>
      </c>
      <c r="E70" s="4">
        <v>7081810000</v>
      </c>
      <c r="F70" s="4">
        <f t="shared" si="0"/>
        <v>8366860000</v>
      </c>
      <c r="R70" s="5">
        <v>-6.8499999999999991E-2</v>
      </c>
      <c r="S70" s="4">
        <v>7491583</v>
      </c>
      <c r="T70" s="4">
        <f t="shared" si="2"/>
        <v>4542097.5</v>
      </c>
      <c r="U70" s="4">
        <f t="shared" si="3"/>
        <v>3656927</v>
      </c>
    </row>
    <row r="71" spans="1:21" x14ac:dyDescent="0.2">
      <c r="A71" s="16" t="s">
        <v>167</v>
      </c>
      <c r="B71" s="4">
        <v>28000</v>
      </c>
      <c r="C71" s="4">
        <v>85900</v>
      </c>
      <c r="D71" s="4">
        <v>-57900</v>
      </c>
      <c r="E71" s="4">
        <v>-1920630000</v>
      </c>
      <c r="F71" s="4">
        <f t="shared" si="0"/>
        <v>1285050000</v>
      </c>
      <c r="R71" s="5">
        <v>-4.7400000000000005E-2</v>
      </c>
      <c r="S71" s="4">
        <v>4536659</v>
      </c>
      <c r="T71" s="4">
        <f>AVERAGE(S72,S81)</f>
        <v>3780465.5</v>
      </c>
      <c r="U71" s="4">
        <f t="shared" si="3"/>
        <v>3656927</v>
      </c>
    </row>
    <row r="72" spans="1:21" x14ac:dyDescent="0.2">
      <c r="A72" s="16" t="s">
        <v>166</v>
      </c>
      <c r="B72" s="4">
        <v>237000</v>
      </c>
      <c r="C72" s="4">
        <v>5200</v>
      </c>
      <c r="D72" s="4">
        <v>231800</v>
      </c>
      <c r="E72" s="4">
        <v>7702230000</v>
      </c>
      <c r="F72" s="4">
        <f t="shared" si="0"/>
        <v>3205680000</v>
      </c>
      <c r="R72" s="5">
        <v>3.0600000000000002E-2</v>
      </c>
      <c r="S72" s="4">
        <v>3983727</v>
      </c>
      <c r="U72" s="4">
        <f t="shared" si="3"/>
        <v>2704967</v>
      </c>
    </row>
    <row r="73" spans="1:21" x14ac:dyDescent="0.2">
      <c r="A73" s="16" t="s">
        <v>165</v>
      </c>
      <c r="B73" s="4">
        <v>24300</v>
      </c>
      <c r="C73" s="4">
        <v>221000</v>
      </c>
      <c r="D73" s="4">
        <v>-196700</v>
      </c>
      <c r="E73" s="4">
        <v>-6528960000</v>
      </c>
      <c r="F73" s="4">
        <f t="shared" si="0"/>
        <v>-4496550000</v>
      </c>
      <c r="R73" s="5">
        <v>-2.2400000000000003E-2</v>
      </c>
      <c r="S73" s="4">
        <v>4680320</v>
      </c>
      <c r="U73" s="4">
        <f t="shared" ref="U73:U75" si="4">MIN(S74:S78)</f>
        <v>2704967</v>
      </c>
    </row>
    <row r="74" spans="1:21" x14ac:dyDescent="0.2">
      <c r="A74" s="16" t="s">
        <v>164</v>
      </c>
      <c r="B74" s="4">
        <v>610400</v>
      </c>
      <c r="C74" s="4">
        <v>10900</v>
      </c>
      <c r="D74" s="4">
        <v>599500</v>
      </c>
      <c r="E74" s="4">
        <v>19887310000</v>
      </c>
      <c r="F74" s="4">
        <f t="shared" si="0"/>
        <v>2032410000</v>
      </c>
      <c r="R74" s="5">
        <v>2.3E-2</v>
      </c>
      <c r="S74" s="4">
        <v>3656927</v>
      </c>
      <c r="U74" s="4">
        <f t="shared" si="4"/>
        <v>2704967</v>
      </c>
    </row>
    <row r="75" spans="1:21" x14ac:dyDescent="0.2">
      <c r="A75" s="16" t="s">
        <v>163</v>
      </c>
      <c r="B75" s="4">
        <v>3100</v>
      </c>
      <c r="C75" s="4">
        <v>40075</v>
      </c>
      <c r="D75" s="4">
        <v>-36975</v>
      </c>
      <c r="E75" s="4">
        <v>-1255190000</v>
      </c>
      <c r="F75" s="4">
        <f t="shared" si="0"/>
        <v>-17854900000</v>
      </c>
      <c r="R75" s="5">
        <v>3.1600000000000003E-2</v>
      </c>
      <c r="S75" s="4">
        <v>10852676</v>
      </c>
      <c r="U75" s="4">
        <f t="shared" si="4"/>
        <v>2704967</v>
      </c>
    </row>
    <row r="76" spans="1:21" x14ac:dyDescent="0.2">
      <c r="A76" s="16" t="s">
        <v>162</v>
      </c>
      <c r="B76" s="4">
        <v>800</v>
      </c>
      <c r="C76" s="4">
        <v>106600</v>
      </c>
      <c r="D76" s="4">
        <v>-105800</v>
      </c>
      <c r="E76" s="4">
        <v>-3302490000</v>
      </c>
      <c r="F76" s="4">
        <f t="shared" si="0"/>
        <v>-16599710000</v>
      </c>
      <c r="R76" s="5">
        <v>2.76E-2</v>
      </c>
      <c r="S76" s="4">
        <v>4009978</v>
      </c>
      <c r="U76" s="4">
        <f>MIN(S77:S81)</f>
        <v>2704967</v>
      </c>
    </row>
    <row r="77" spans="1:21" x14ac:dyDescent="0.2">
      <c r="A77" s="16" t="s">
        <v>161</v>
      </c>
      <c r="B77" s="4">
        <v>2300</v>
      </c>
      <c r="C77" s="4">
        <v>2100</v>
      </c>
      <c r="D77" s="4">
        <v>200</v>
      </c>
      <c r="E77" s="4">
        <v>4910000</v>
      </c>
      <c r="F77" s="4">
        <f t="shared" si="0"/>
        <v>-13297220000</v>
      </c>
      <c r="R77" s="5">
        <v>2.8399999999999998E-2</v>
      </c>
      <c r="S77" s="4">
        <v>2704967</v>
      </c>
    </row>
    <row r="78" spans="1:21" x14ac:dyDescent="0.2">
      <c r="A78" s="16" t="s">
        <v>160</v>
      </c>
      <c r="B78" s="4">
        <v>1200</v>
      </c>
      <c r="C78" s="4">
        <v>278000</v>
      </c>
      <c r="D78" s="4">
        <v>-276800</v>
      </c>
      <c r="E78" s="4">
        <v>-8517280000</v>
      </c>
      <c r="F78" s="4">
        <f t="shared" si="0"/>
        <v>-13302130000</v>
      </c>
      <c r="R78" s="5">
        <v>-3.2199999999999999E-2</v>
      </c>
      <c r="S78" s="4">
        <v>3110563</v>
      </c>
    </row>
    <row r="79" spans="1:21" x14ac:dyDescent="0.2">
      <c r="A79" s="16" t="s">
        <v>159</v>
      </c>
      <c r="B79" s="4">
        <v>77700</v>
      </c>
      <c r="C79" s="4">
        <v>73500</v>
      </c>
      <c r="D79" s="4">
        <v>4200</v>
      </c>
      <c r="E79" s="4">
        <v>81770000</v>
      </c>
      <c r="F79" s="4">
        <f t="shared" si="0"/>
        <v>-4784850000</v>
      </c>
      <c r="R79" s="5">
        <v>6.1699999999999998E-2</v>
      </c>
      <c r="S79" s="4">
        <v>3473309</v>
      </c>
    </row>
    <row r="80" spans="1:21" x14ac:dyDescent="0.2">
      <c r="A80" s="16" t="s">
        <v>158</v>
      </c>
      <c r="B80" s="4">
        <v>16400</v>
      </c>
      <c r="C80" s="4">
        <v>154800</v>
      </c>
      <c r="D80" s="4">
        <v>-138400</v>
      </c>
      <c r="E80" s="4">
        <v>-4164240000</v>
      </c>
      <c r="F80" s="4">
        <f>E80+F81</f>
        <v>-4866620000</v>
      </c>
      <c r="R80" s="5">
        <v>-5.7999999999999996E-2</v>
      </c>
      <c r="S80" s="4">
        <v>4547536</v>
      </c>
    </row>
    <row r="81" spans="1:22" x14ac:dyDescent="0.2">
      <c r="A81" s="16" t="s">
        <v>157</v>
      </c>
      <c r="B81" s="4">
        <v>13800</v>
      </c>
      <c r="C81" s="4">
        <v>36193</v>
      </c>
      <c r="D81" s="4">
        <v>-22393</v>
      </c>
      <c r="E81" s="4">
        <v>-702380000</v>
      </c>
      <c r="F81" s="4">
        <f>E81</f>
        <v>-702380000</v>
      </c>
      <c r="R81" s="5">
        <v>3.3E-3</v>
      </c>
      <c r="S81" s="4">
        <v>3577204</v>
      </c>
    </row>
    <row r="82" spans="1:22" x14ac:dyDescent="0.2">
      <c r="A82" s="2"/>
      <c r="B82" s="4"/>
      <c r="C82" s="4"/>
      <c r="D82" s="4"/>
      <c r="E82" s="4"/>
      <c r="F82" s="4">
        <f t="shared" ref="F82:F136" si="5">E82+F83</f>
        <v>0</v>
      </c>
      <c r="G82" s="4"/>
      <c r="H82" s="4"/>
      <c r="I82" s="4"/>
      <c r="J82" s="4"/>
      <c r="K82" s="4"/>
      <c r="L82" s="4"/>
      <c r="M82" s="4"/>
      <c r="N82" s="4"/>
      <c r="O82" s="4"/>
      <c r="P82" s="4"/>
      <c r="Q82" s="4"/>
      <c r="R82" s="4"/>
      <c r="S82" s="4"/>
      <c r="T82" s="5"/>
      <c r="U82" s="5"/>
      <c r="V82" s="5"/>
    </row>
    <row r="83" spans="1:22" x14ac:dyDescent="0.2">
      <c r="A83" s="2"/>
      <c r="B83" s="4"/>
      <c r="C83" s="4"/>
      <c r="D83" s="4"/>
      <c r="E83" s="4"/>
      <c r="F83" s="4">
        <f t="shared" si="5"/>
        <v>0</v>
      </c>
      <c r="G83" s="4"/>
      <c r="H83" s="4"/>
      <c r="I83" s="4"/>
      <c r="J83" s="4"/>
      <c r="K83" s="4"/>
      <c r="L83" s="4"/>
      <c r="M83" s="4"/>
      <c r="N83" s="4"/>
      <c r="O83" s="4"/>
      <c r="P83" s="4"/>
      <c r="Q83" s="4"/>
      <c r="R83" s="4"/>
      <c r="S83" s="4"/>
      <c r="T83" s="5"/>
      <c r="U83" s="5"/>
      <c r="V83" s="5"/>
    </row>
    <row r="84" spans="1:22" x14ac:dyDescent="0.2">
      <c r="A84" s="2"/>
      <c r="B84" s="4"/>
      <c r="C84" s="4"/>
      <c r="D84" s="4"/>
      <c r="E84" s="4"/>
      <c r="F84" s="4">
        <f t="shared" si="5"/>
        <v>0</v>
      </c>
      <c r="G84" s="4"/>
      <c r="H84" s="4"/>
      <c r="I84" s="4"/>
      <c r="J84" s="4"/>
      <c r="K84" s="4"/>
      <c r="L84" s="4"/>
      <c r="M84" s="4"/>
      <c r="N84" s="4"/>
      <c r="O84" s="4"/>
      <c r="P84" s="4"/>
      <c r="Q84" s="4"/>
      <c r="R84" s="4"/>
      <c r="S84" s="4"/>
      <c r="T84" s="5"/>
      <c r="U84" s="5"/>
      <c r="V84" s="5"/>
    </row>
    <row r="85" spans="1:22" x14ac:dyDescent="0.2">
      <c r="A85" s="2"/>
      <c r="B85" s="4"/>
      <c r="C85" s="4"/>
      <c r="D85" s="4"/>
      <c r="E85" s="4"/>
      <c r="F85" s="4">
        <f t="shared" si="5"/>
        <v>0</v>
      </c>
      <c r="G85" s="4"/>
      <c r="H85" s="4"/>
      <c r="I85" s="4"/>
      <c r="J85" s="4"/>
      <c r="K85" s="4"/>
      <c r="L85" s="4"/>
      <c r="M85" s="4"/>
      <c r="N85" s="4"/>
      <c r="O85" s="4"/>
      <c r="P85" s="4"/>
      <c r="Q85" s="4"/>
      <c r="R85" s="4"/>
      <c r="S85" s="4"/>
      <c r="T85" s="5"/>
      <c r="U85" s="5"/>
      <c r="V85" s="5"/>
    </row>
    <row r="86" spans="1:22" x14ac:dyDescent="0.2">
      <c r="A86" s="2"/>
      <c r="B86" s="4"/>
      <c r="C86" s="4"/>
      <c r="D86" s="4"/>
      <c r="E86" s="4"/>
      <c r="F86" s="4">
        <f t="shared" si="5"/>
        <v>0</v>
      </c>
      <c r="G86" s="4"/>
      <c r="H86" s="4"/>
      <c r="I86" s="4"/>
      <c r="J86" s="4"/>
      <c r="K86" s="4"/>
      <c r="L86" s="4"/>
      <c r="M86" s="4"/>
      <c r="N86" s="4"/>
      <c r="O86" s="4"/>
      <c r="P86" s="4"/>
      <c r="Q86" s="4"/>
      <c r="R86" s="4"/>
      <c r="S86" s="4"/>
      <c r="T86" s="5"/>
      <c r="U86" s="5"/>
      <c r="V86" s="5"/>
    </row>
    <row r="87" spans="1:22" x14ac:dyDescent="0.2">
      <c r="A87" s="2"/>
      <c r="B87" s="4"/>
      <c r="C87" s="4"/>
      <c r="D87" s="4"/>
      <c r="E87" s="4"/>
      <c r="F87" s="4">
        <f t="shared" si="5"/>
        <v>0</v>
      </c>
      <c r="G87" s="4"/>
      <c r="H87" s="4"/>
      <c r="I87" s="4"/>
      <c r="J87" s="4"/>
      <c r="K87" s="4"/>
      <c r="L87" s="4"/>
      <c r="M87" s="4"/>
      <c r="N87" s="4"/>
      <c r="O87" s="4"/>
      <c r="P87" s="4"/>
      <c r="Q87" s="4"/>
      <c r="R87" s="4"/>
      <c r="S87" s="4"/>
      <c r="T87" s="5"/>
      <c r="U87" s="5"/>
      <c r="V87" s="5"/>
    </row>
    <row r="88" spans="1:22" x14ac:dyDescent="0.2">
      <c r="A88" s="2"/>
      <c r="B88" s="4"/>
      <c r="C88" s="4"/>
      <c r="D88" s="4"/>
      <c r="E88" s="4"/>
      <c r="F88" s="4">
        <f t="shared" si="5"/>
        <v>0</v>
      </c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5"/>
      <c r="U88" s="5"/>
      <c r="V88" s="5"/>
    </row>
    <row r="89" spans="1:22" x14ac:dyDescent="0.2">
      <c r="A89" s="2"/>
      <c r="B89" s="4"/>
      <c r="C89" s="4"/>
      <c r="D89" s="4"/>
      <c r="E89" s="4"/>
      <c r="F89" s="4">
        <f t="shared" si="5"/>
        <v>0</v>
      </c>
      <c r="G89" s="4"/>
      <c r="H89" s="4"/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  <c r="T89" s="5"/>
      <c r="U89" s="5"/>
      <c r="V89" s="5"/>
    </row>
    <row r="90" spans="1:22" x14ac:dyDescent="0.2">
      <c r="A90" s="2"/>
      <c r="B90" s="4"/>
      <c r="C90" s="4"/>
      <c r="D90" s="4"/>
      <c r="E90" s="4"/>
      <c r="F90" s="4">
        <f t="shared" si="5"/>
        <v>0</v>
      </c>
      <c r="G90" s="4"/>
      <c r="H90" s="4"/>
      <c r="I90" s="4"/>
      <c r="J90" s="4"/>
      <c r="K90" s="4"/>
      <c r="L90" s="4"/>
      <c r="M90" s="4"/>
      <c r="N90" s="4"/>
      <c r="O90" s="4"/>
      <c r="P90" s="4"/>
      <c r="Q90" s="4"/>
      <c r="R90" s="4"/>
      <c r="S90" s="4"/>
      <c r="T90" s="5"/>
      <c r="U90" s="5"/>
      <c r="V90" s="5"/>
    </row>
    <row r="91" spans="1:22" x14ac:dyDescent="0.2">
      <c r="A91" s="2"/>
      <c r="B91" s="4"/>
      <c r="C91" s="4"/>
      <c r="D91" s="4"/>
      <c r="E91" s="4"/>
      <c r="F91" s="4">
        <f t="shared" si="5"/>
        <v>0</v>
      </c>
      <c r="G91" s="4"/>
      <c r="H91" s="4"/>
      <c r="I91" s="4"/>
      <c r="J91" s="4"/>
      <c r="K91" s="4"/>
      <c r="L91" s="4"/>
      <c r="M91" s="4"/>
      <c r="N91" s="4"/>
      <c r="O91" s="4"/>
      <c r="P91" s="4"/>
      <c r="Q91" s="4"/>
      <c r="R91" s="4"/>
      <c r="S91" s="4"/>
      <c r="T91" s="5"/>
      <c r="U91" s="5"/>
      <c r="V91" s="5"/>
    </row>
    <row r="92" spans="1:22" x14ac:dyDescent="0.2">
      <c r="A92" s="6"/>
      <c r="B92" s="4"/>
      <c r="C92" s="4"/>
      <c r="D92" s="4"/>
      <c r="E92" s="4"/>
      <c r="F92" s="4">
        <f t="shared" si="5"/>
        <v>0</v>
      </c>
      <c r="G92" s="4"/>
      <c r="H92" s="4"/>
      <c r="I92" s="4"/>
      <c r="J92" s="4"/>
      <c r="K92" s="4"/>
      <c r="L92" s="4"/>
      <c r="M92" s="4"/>
      <c r="N92" s="4"/>
      <c r="O92" s="4"/>
      <c r="P92" s="4"/>
      <c r="Q92" s="4"/>
      <c r="R92" s="4"/>
      <c r="S92" s="4"/>
      <c r="T92" s="5"/>
      <c r="U92" s="5"/>
      <c r="V92" s="5"/>
    </row>
    <row r="93" spans="1:22" x14ac:dyDescent="0.2">
      <c r="A93" s="6"/>
      <c r="B93" s="4"/>
      <c r="C93" s="4"/>
      <c r="D93" s="4"/>
      <c r="E93" s="4"/>
      <c r="F93" s="4">
        <f t="shared" si="5"/>
        <v>0</v>
      </c>
      <c r="G93" s="4"/>
      <c r="H93" s="4"/>
      <c r="I93" s="4"/>
      <c r="J93" s="4"/>
      <c r="K93" s="4"/>
      <c r="L93" s="4"/>
      <c r="M93" s="4"/>
      <c r="N93" s="4"/>
      <c r="O93" s="4"/>
      <c r="P93" s="4"/>
      <c r="Q93" s="4"/>
      <c r="R93" s="4"/>
      <c r="S93" s="4"/>
      <c r="T93" s="5"/>
      <c r="U93" s="5"/>
      <c r="V93" s="5"/>
    </row>
    <row r="94" spans="1:22" x14ac:dyDescent="0.2">
      <c r="A94" s="6"/>
      <c r="B94" s="4"/>
      <c r="C94" s="4"/>
      <c r="D94" s="4"/>
      <c r="E94" s="4"/>
      <c r="F94" s="4">
        <f t="shared" si="5"/>
        <v>0</v>
      </c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5"/>
      <c r="U94" s="5"/>
      <c r="V94" s="5"/>
    </row>
    <row r="95" spans="1:22" x14ac:dyDescent="0.2">
      <c r="A95" s="6"/>
      <c r="B95" s="4"/>
      <c r="C95" s="4"/>
      <c r="D95" s="4"/>
      <c r="E95" s="4"/>
      <c r="F95" s="4">
        <f t="shared" si="5"/>
        <v>0</v>
      </c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5"/>
      <c r="U95" s="5"/>
      <c r="V95" s="5"/>
    </row>
    <row r="96" spans="1:22" x14ac:dyDescent="0.2">
      <c r="A96" s="6"/>
      <c r="B96" s="4"/>
      <c r="C96" s="4"/>
      <c r="D96" s="4"/>
      <c r="E96" s="4"/>
      <c r="F96" s="4">
        <f t="shared" si="5"/>
        <v>0</v>
      </c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5"/>
      <c r="U96" s="5"/>
      <c r="V96" s="5"/>
    </row>
    <row r="97" spans="1:22" x14ac:dyDescent="0.2">
      <c r="A97" s="6"/>
      <c r="B97" s="4"/>
      <c r="C97" s="4"/>
      <c r="D97" s="4"/>
      <c r="E97" s="4"/>
      <c r="F97" s="4">
        <f t="shared" si="5"/>
        <v>0</v>
      </c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5"/>
      <c r="U97" s="5"/>
      <c r="V97" s="5"/>
    </row>
    <row r="98" spans="1:22" x14ac:dyDescent="0.2">
      <c r="A98" s="6"/>
      <c r="B98" s="4"/>
      <c r="C98" s="4"/>
      <c r="D98" s="4"/>
      <c r="E98" s="4"/>
      <c r="F98" s="4">
        <f t="shared" si="5"/>
        <v>0</v>
      </c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5"/>
      <c r="U98" s="5"/>
      <c r="V98" s="5"/>
    </row>
    <row r="99" spans="1:22" x14ac:dyDescent="0.2">
      <c r="A99" s="6"/>
      <c r="B99" s="4"/>
      <c r="C99" s="4"/>
      <c r="D99" s="4"/>
      <c r="E99" s="4"/>
      <c r="F99" s="4">
        <f t="shared" si="5"/>
        <v>0</v>
      </c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5"/>
      <c r="U99" s="5"/>
      <c r="V99" s="5"/>
    </row>
    <row r="100" spans="1:22" x14ac:dyDescent="0.2">
      <c r="A100" s="6"/>
      <c r="B100" s="4"/>
      <c r="C100" s="4"/>
      <c r="D100" s="4"/>
      <c r="E100" s="4"/>
      <c r="F100" s="4">
        <f t="shared" si="5"/>
        <v>0</v>
      </c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5"/>
      <c r="U100" s="5"/>
      <c r="V100" s="5"/>
    </row>
    <row r="101" spans="1:22" x14ac:dyDescent="0.2">
      <c r="A101" s="6"/>
      <c r="B101" s="4"/>
      <c r="C101" s="4"/>
      <c r="D101" s="4"/>
      <c r="E101" s="4"/>
      <c r="F101" s="4">
        <f t="shared" si="5"/>
        <v>0</v>
      </c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5"/>
      <c r="U101" s="5"/>
      <c r="V101" s="5"/>
    </row>
    <row r="102" spans="1:22" x14ac:dyDescent="0.2">
      <c r="A102" s="2"/>
      <c r="B102" s="4"/>
      <c r="C102" s="4"/>
      <c r="D102" s="4"/>
      <c r="E102" s="4"/>
      <c r="F102" s="4">
        <f t="shared" si="5"/>
        <v>0</v>
      </c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5"/>
      <c r="U102" s="5"/>
      <c r="V102" s="5"/>
    </row>
    <row r="103" spans="1:22" x14ac:dyDescent="0.2">
      <c r="A103" s="2"/>
      <c r="B103" s="4"/>
      <c r="C103" s="4"/>
      <c r="D103" s="4"/>
      <c r="E103" s="4"/>
      <c r="F103" s="4">
        <f t="shared" si="5"/>
        <v>0</v>
      </c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5"/>
      <c r="U103" s="5"/>
      <c r="V103" s="5"/>
    </row>
    <row r="104" spans="1:22" x14ac:dyDescent="0.2">
      <c r="A104" s="6"/>
      <c r="B104" s="4"/>
      <c r="C104" s="4"/>
      <c r="D104" s="4"/>
      <c r="E104" s="4"/>
      <c r="F104" s="4">
        <f t="shared" si="5"/>
        <v>0</v>
      </c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5"/>
      <c r="U104" s="5"/>
      <c r="V104" s="5"/>
    </row>
    <row r="105" spans="1:22" x14ac:dyDescent="0.2">
      <c r="A105" s="6"/>
      <c r="B105" s="4"/>
      <c r="C105" s="4"/>
      <c r="D105" s="4"/>
      <c r="E105" s="4"/>
      <c r="F105" s="4">
        <f t="shared" si="5"/>
        <v>0</v>
      </c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5"/>
      <c r="U105" s="5"/>
      <c r="V105" s="5"/>
    </row>
    <row r="106" spans="1:22" x14ac:dyDescent="0.2">
      <c r="A106" s="6"/>
      <c r="B106" s="4"/>
      <c r="C106" s="4"/>
      <c r="D106" s="4"/>
      <c r="E106" s="4"/>
      <c r="F106" s="4">
        <f t="shared" si="5"/>
        <v>0</v>
      </c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5"/>
      <c r="U106" s="5"/>
      <c r="V106" s="5"/>
    </row>
    <row r="107" spans="1:22" x14ac:dyDescent="0.2">
      <c r="A107" s="6"/>
      <c r="B107" s="4"/>
      <c r="C107" s="4"/>
      <c r="D107" s="4"/>
      <c r="E107" s="4"/>
      <c r="F107" s="4">
        <f t="shared" si="5"/>
        <v>0</v>
      </c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5"/>
      <c r="U107" s="5"/>
      <c r="V107" s="5"/>
    </row>
    <row r="108" spans="1:22" x14ac:dyDescent="0.2">
      <c r="A108" s="6"/>
      <c r="B108" s="4"/>
      <c r="C108" s="4"/>
      <c r="D108" s="4"/>
      <c r="E108" s="4"/>
      <c r="F108" s="4">
        <f t="shared" si="5"/>
        <v>0</v>
      </c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5"/>
      <c r="U108" s="5"/>
      <c r="V108" s="5"/>
    </row>
    <row r="109" spans="1:22" x14ac:dyDescent="0.2">
      <c r="A109" s="6"/>
      <c r="B109" s="4"/>
      <c r="C109" s="4"/>
      <c r="D109" s="4"/>
      <c r="E109" s="4"/>
      <c r="F109" s="4">
        <f t="shared" si="5"/>
        <v>0</v>
      </c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5"/>
      <c r="U109" s="5"/>
      <c r="V109" s="5"/>
    </row>
    <row r="110" spans="1:22" x14ac:dyDescent="0.2">
      <c r="A110" s="6"/>
      <c r="B110" s="4"/>
      <c r="C110" s="4"/>
      <c r="D110" s="4"/>
      <c r="E110" s="4"/>
      <c r="F110" s="4">
        <f t="shared" si="5"/>
        <v>0</v>
      </c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5"/>
      <c r="U110" s="5"/>
      <c r="V110" s="5"/>
    </row>
    <row r="111" spans="1:22" x14ac:dyDescent="0.2">
      <c r="A111" s="6"/>
      <c r="B111" s="4"/>
      <c r="C111" s="4"/>
      <c r="D111" s="4"/>
      <c r="E111" s="4"/>
      <c r="F111" s="4">
        <f t="shared" si="5"/>
        <v>0</v>
      </c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5"/>
      <c r="U111" s="5"/>
      <c r="V111" s="5"/>
    </row>
    <row r="112" spans="1:22" x14ac:dyDescent="0.2">
      <c r="A112" s="6"/>
      <c r="B112" s="4"/>
      <c r="C112" s="4"/>
      <c r="D112" s="4"/>
      <c r="E112" s="4"/>
      <c r="F112" s="4">
        <f t="shared" si="5"/>
        <v>0</v>
      </c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5"/>
      <c r="U112" s="5"/>
      <c r="V112" s="5"/>
    </row>
    <row r="113" spans="1:22" x14ac:dyDescent="0.2">
      <c r="A113" s="6"/>
      <c r="B113" s="4"/>
      <c r="C113" s="4"/>
      <c r="D113" s="4"/>
      <c r="E113" s="4"/>
      <c r="F113" s="4">
        <f t="shared" si="5"/>
        <v>0</v>
      </c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5"/>
      <c r="U113" s="5"/>
      <c r="V113" s="5"/>
    </row>
    <row r="114" spans="1:22" x14ac:dyDescent="0.2">
      <c r="A114" s="6"/>
      <c r="B114" s="4"/>
      <c r="C114" s="4"/>
      <c r="D114" s="4"/>
      <c r="E114" s="4"/>
      <c r="F114" s="4">
        <f t="shared" si="5"/>
        <v>0</v>
      </c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5"/>
      <c r="U114" s="5"/>
      <c r="V114" s="5"/>
    </row>
    <row r="115" spans="1:22" x14ac:dyDescent="0.2">
      <c r="A115" s="6"/>
      <c r="B115" s="4"/>
      <c r="C115" s="4"/>
      <c r="D115" s="4"/>
      <c r="E115" s="4"/>
      <c r="F115" s="4">
        <f t="shared" si="5"/>
        <v>0</v>
      </c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5"/>
      <c r="U115" s="5"/>
      <c r="V115" s="5"/>
    </row>
    <row r="116" spans="1:22" x14ac:dyDescent="0.2">
      <c r="A116" s="6"/>
      <c r="B116" s="4"/>
      <c r="C116" s="4"/>
      <c r="D116" s="4"/>
      <c r="E116" s="4"/>
      <c r="F116" s="4">
        <f t="shared" si="5"/>
        <v>0</v>
      </c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5"/>
      <c r="U116" s="5"/>
      <c r="V116" s="5"/>
    </row>
    <row r="117" spans="1:22" x14ac:dyDescent="0.2">
      <c r="A117" s="2"/>
      <c r="B117" s="4"/>
      <c r="C117" s="4"/>
      <c r="D117" s="4"/>
      <c r="E117" s="4"/>
      <c r="F117" s="4">
        <f t="shared" si="5"/>
        <v>0</v>
      </c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5"/>
      <c r="U117" s="5"/>
      <c r="V117" s="5"/>
    </row>
    <row r="118" spans="1:22" x14ac:dyDescent="0.2">
      <c r="A118" s="2"/>
      <c r="B118" s="4"/>
      <c r="C118" s="4"/>
      <c r="D118" s="4"/>
      <c r="E118" s="4"/>
      <c r="F118" s="4">
        <f t="shared" si="5"/>
        <v>0</v>
      </c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5"/>
      <c r="U118" s="5"/>
      <c r="V118" s="5"/>
    </row>
    <row r="119" spans="1:22" x14ac:dyDescent="0.2">
      <c r="A119" s="2"/>
      <c r="B119" s="4"/>
      <c r="C119" s="4"/>
      <c r="D119" s="4"/>
      <c r="E119" s="4"/>
      <c r="F119" s="4">
        <f t="shared" si="5"/>
        <v>0</v>
      </c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5"/>
      <c r="U119" s="5"/>
      <c r="V119" s="5"/>
    </row>
    <row r="120" spans="1:22" x14ac:dyDescent="0.2">
      <c r="A120" s="2"/>
      <c r="B120" s="4"/>
      <c r="C120" s="4"/>
      <c r="D120" s="4"/>
      <c r="E120" s="4"/>
      <c r="F120" s="4">
        <f t="shared" si="5"/>
        <v>0</v>
      </c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5"/>
      <c r="U120" s="5"/>
      <c r="V120" s="5"/>
    </row>
    <row r="121" spans="1:22" x14ac:dyDescent="0.2">
      <c r="A121" s="2"/>
      <c r="B121" s="4"/>
      <c r="C121" s="4"/>
      <c r="D121" s="4"/>
      <c r="E121" s="4"/>
      <c r="F121" s="4">
        <f t="shared" si="5"/>
        <v>0</v>
      </c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5"/>
      <c r="U121" s="5"/>
      <c r="V121" s="5"/>
    </row>
    <row r="122" spans="1:22" x14ac:dyDescent="0.2">
      <c r="A122" s="2"/>
      <c r="B122" s="4"/>
      <c r="C122" s="4"/>
      <c r="D122" s="4"/>
      <c r="E122" s="4"/>
      <c r="F122" s="4">
        <f t="shared" si="5"/>
        <v>0</v>
      </c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5"/>
      <c r="U122" s="5"/>
      <c r="V122" s="5"/>
    </row>
    <row r="123" spans="1:22" x14ac:dyDescent="0.2">
      <c r="A123" s="2"/>
      <c r="B123" s="4"/>
      <c r="C123" s="4"/>
      <c r="D123" s="4"/>
      <c r="E123" s="4"/>
      <c r="F123" s="4">
        <f t="shared" si="5"/>
        <v>0</v>
      </c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5"/>
      <c r="U123" s="5"/>
      <c r="V123" s="5"/>
    </row>
    <row r="124" spans="1:22" x14ac:dyDescent="0.2">
      <c r="A124" s="2"/>
      <c r="B124" s="4"/>
      <c r="C124" s="4"/>
      <c r="D124" s="4"/>
      <c r="E124" s="4"/>
      <c r="F124" s="4">
        <f t="shared" si="5"/>
        <v>0</v>
      </c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5"/>
      <c r="U124" s="5"/>
      <c r="V124" s="5"/>
    </row>
    <row r="125" spans="1:22" x14ac:dyDescent="0.2">
      <c r="A125" s="2"/>
      <c r="B125" s="4"/>
      <c r="C125" s="4"/>
      <c r="D125" s="4"/>
      <c r="E125" s="4"/>
      <c r="F125" s="4">
        <f t="shared" si="5"/>
        <v>0</v>
      </c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5"/>
      <c r="U125" s="5"/>
      <c r="V125" s="5"/>
    </row>
    <row r="126" spans="1:22" x14ac:dyDescent="0.2">
      <c r="A126" s="2"/>
      <c r="B126" s="4"/>
      <c r="C126" s="4"/>
      <c r="D126" s="4"/>
      <c r="E126" s="4"/>
      <c r="F126" s="4">
        <f t="shared" si="5"/>
        <v>0</v>
      </c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5"/>
      <c r="U126" s="5"/>
      <c r="V126" s="5"/>
    </row>
    <row r="127" spans="1:22" x14ac:dyDescent="0.2">
      <c r="A127" s="2"/>
      <c r="B127" s="4"/>
      <c r="C127" s="4"/>
      <c r="D127" s="4"/>
      <c r="E127" s="4"/>
      <c r="F127" s="4">
        <f t="shared" si="5"/>
        <v>0</v>
      </c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5"/>
      <c r="U127" s="5"/>
      <c r="V127" s="5"/>
    </row>
    <row r="128" spans="1:22" x14ac:dyDescent="0.2">
      <c r="A128" s="2"/>
      <c r="B128" s="4"/>
      <c r="C128" s="4"/>
      <c r="D128" s="4"/>
      <c r="E128" s="4"/>
      <c r="F128" s="4">
        <f t="shared" si="5"/>
        <v>0</v>
      </c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5"/>
      <c r="U128" s="5"/>
      <c r="V128" s="5"/>
    </row>
    <row r="129" spans="1:22" x14ac:dyDescent="0.2">
      <c r="A129" s="2"/>
      <c r="B129" s="4"/>
      <c r="C129" s="4"/>
      <c r="D129" s="4"/>
      <c r="E129" s="4"/>
      <c r="F129" s="4">
        <f t="shared" si="5"/>
        <v>0</v>
      </c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5"/>
      <c r="U129" s="5"/>
      <c r="V129" s="5"/>
    </row>
    <row r="130" spans="1:22" x14ac:dyDescent="0.2">
      <c r="A130" s="2"/>
      <c r="B130" s="4"/>
      <c r="C130" s="4"/>
      <c r="D130" s="4"/>
      <c r="E130" s="4"/>
      <c r="F130" s="4">
        <f t="shared" si="5"/>
        <v>0</v>
      </c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5"/>
      <c r="U130" s="5"/>
      <c r="V130" s="5"/>
    </row>
    <row r="131" spans="1:22" x14ac:dyDescent="0.2">
      <c r="A131" s="2"/>
      <c r="B131" s="4"/>
      <c r="C131" s="4"/>
      <c r="D131" s="4"/>
      <c r="E131" s="4"/>
      <c r="F131" s="4">
        <f t="shared" si="5"/>
        <v>0</v>
      </c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5"/>
      <c r="U131" s="5"/>
      <c r="V131" s="5"/>
    </row>
    <row r="132" spans="1:22" x14ac:dyDescent="0.2">
      <c r="A132" s="2"/>
      <c r="B132" s="4"/>
      <c r="C132" s="4"/>
      <c r="D132" s="4"/>
      <c r="E132" s="4"/>
      <c r="F132" s="4">
        <f t="shared" si="5"/>
        <v>0</v>
      </c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5"/>
      <c r="U132" s="5"/>
      <c r="V132" s="5"/>
    </row>
    <row r="133" spans="1:22" x14ac:dyDescent="0.2">
      <c r="A133" s="2"/>
      <c r="B133" s="4"/>
      <c r="C133" s="4"/>
      <c r="D133" s="4"/>
      <c r="E133" s="4"/>
      <c r="F133" s="4">
        <f t="shared" si="5"/>
        <v>0</v>
      </c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5"/>
    </row>
    <row r="134" spans="1:22" x14ac:dyDescent="0.2">
      <c r="A134" s="2"/>
      <c r="B134" s="4"/>
      <c r="C134" s="4"/>
      <c r="D134" s="4"/>
      <c r="E134" s="4"/>
      <c r="F134" s="4">
        <f t="shared" si="5"/>
        <v>0</v>
      </c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8"/>
    </row>
    <row r="135" spans="1:22" x14ac:dyDescent="0.2">
      <c r="A135" s="2"/>
      <c r="B135" s="4"/>
      <c r="C135" s="4"/>
      <c r="D135" s="4"/>
      <c r="E135" s="4"/>
      <c r="F135" s="4">
        <f t="shared" si="5"/>
        <v>0</v>
      </c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8"/>
    </row>
    <row r="136" spans="1:22" x14ac:dyDescent="0.2">
      <c r="A136" s="2"/>
      <c r="B136" s="4"/>
      <c r="C136" s="4"/>
      <c r="D136" s="4"/>
      <c r="E136" s="4"/>
      <c r="F136" s="4">
        <f t="shared" si="5"/>
        <v>0</v>
      </c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8"/>
    </row>
    <row r="137" spans="1:22" x14ac:dyDescent="0.2">
      <c r="A137" s="6"/>
      <c r="B137" s="4"/>
      <c r="C137" s="4"/>
      <c r="D137" s="4"/>
      <c r="E137" s="4"/>
      <c r="F137" s="4">
        <f>E137+F138</f>
        <v>0</v>
      </c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5"/>
      <c r="U137" s="5"/>
      <c r="V137" s="8"/>
    </row>
    <row r="138" spans="1:22" x14ac:dyDescent="0.2">
      <c r="A138" s="6"/>
      <c r="B138" s="4"/>
      <c r="C138" s="4"/>
      <c r="D138" s="4"/>
      <c r="E138" s="4"/>
      <c r="F138" s="4">
        <f>E138</f>
        <v>0</v>
      </c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5"/>
      <c r="U138" s="5"/>
      <c r="V138" s="8"/>
    </row>
    <row r="139" spans="1:22" x14ac:dyDescent="0.2">
      <c r="A139" s="6"/>
      <c r="B139" s="4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5"/>
      <c r="U139" s="5"/>
      <c r="V139" s="8"/>
    </row>
    <row r="140" spans="1:22" x14ac:dyDescent="0.2">
      <c r="A140" s="6"/>
      <c r="B140" s="4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5"/>
      <c r="U140" s="5"/>
      <c r="V140" s="8"/>
    </row>
    <row r="141" spans="1:22" x14ac:dyDescent="0.2">
      <c r="A141" s="6"/>
      <c r="B141" s="4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5"/>
      <c r="U141" s="5"/>
      <c r="V141" s="8"/>
    </row>
    <row r="142" spans="1:22" x14ac:dyDescent="0.2">
      <c r="A142" s="2"/>
      <c r="B142" s="4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5"/>
      <c r="U142" s="5"/>
      <c r="V142" s="8"/>
    </row>
    <row r="143" spans="1:22" x14ac:dyDescent="0.2">
      <c r="A143" s="2"/>
      <c r="B143" s="4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5"/>
      <c r="U143" s="5"/>
      <c r="V143" s="8"/>
    </row>
    <row r="144" spans="1:22" x14ac:dyDescent="0.2">
      <c r="A144" s="2"/>
      <c r="B144" s="4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5"/>
      <c r="U144" s="5"/>
      <c r="V144" s="8"/>
    </row>
    <row r="145" spans="1:22" x14ac:dyDescent="0.2">
      <c r="A145" s="2"/>
      <c r="B145" s="4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5"/>
      <c r="U145" s="5"/>
      <c r="V145" s="8"/>
    </row>
    <row r="146" spans="1:22" x14ac:dyDescent="0.2">
      <c r="A146" s="2"/>
      <c r="B146" s="4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5"/>
      <c r="U146" s="5"/>
      <c r="V146" s="8"/>
    </row>
    <row r="172" spans="1:3" x14ac:dyDescent="0.2">
      <c r="A172" t="e" cm="1">
        <f t="array" aca="1" ref="A172" ca="1">INDIRECT("'" &amp; E1 &amp; "'!$A$2:$A$66")</f>
        <v>#REF!</v>
      </c>
      <c r="B172" t="e" cm="1">
        <f t="array" aca="1" ref="B172" ca="1">INDIRECT("'" &amp; E1 &amp; "'!$B$2:$B$66")</f>
        <v>#REF!</v>
      </c>
      <c r="C172" t="e" cm="1">
        <f t="array" aca="1" ref="C172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228923-D1E7-CB48-8DCB-D3DE4FB63106}">
  <sheetPr codeName="Sheet80"/>
  <dimension ref="A1:V172"/>
  <sheetViews>
    <sheetView topLeftCell="D1" workbookViewId="0">
      <pane ySplit="2" topLeftCell="A3" activePane="bottomLeft" state="frozen"/>
      <selection activeCell="N24" sqref="N24"/>
      <selection pane="bottomLeft" activeCell="N24" sqref="N24"/>
    </sheetView>
  </sheetViews>
  <sheetFormatPr baseColWidth="10" defaultRowHeight="16" x14ac:dyDescent="0.2"/>
  <cols>
    <col min="1" max="1" width="21.1640625" customWidth="1"/>
    <col min="2" max="2" width="13" customWidth="1"/>
    <col min="3" max="3" width="15.1640625" customWidth="1"/>
    <col min="4" max="4" width="13.6640625" customWidth="1"/>
    <col min="5" max="5" width="16.6640625" customWidth="1"/>
    <col min="6" max="6" width="21.5" customWidth="1"/>
    <col min="10" max="10" width="18.33203125" customWidth="1"/>
    <col min="11" max="11" width="16.6640625" customWidth="1"/>
    <col min="18" max="18" width="13" customWidth="1"/>
    <col min="19" max="19" width="16.83203125" customWidth="1"/>
  </cols>
  <sheetData>
    <row r="1" spans="1:22" x14ac:dyDescent="0.2">
      <c r="B1" s="72" t="s">
        <v>5</v>
      </c>
      <c r="C1" s="72"/>
      <c r="D1" s="72"/>
      <c r="E1" s="72"/>
      <c r="F1" s="72"/>
      <c r="G1" s="73" t="s">
        <v>6</v>
      </c>
      <c r="H1" s="73"/>
      <c r="I1" s="73"/>
      <c r="J1" s="73"/>
      <c r="K1" s="73"/>
      <c r="L1" s="74" t="s">
        <v>15</v>
      </c>
      <c r="M1" s="74"/>
      <c r="N1" s="74"/>
      <c r="O1" s="74"/>
      <c r="P1" s="74"/>
      <c r="Q1" s="74"/>
      <c r="R1" s="74"/>
      <c r="S1" s="74"/>
      <c r="T1" s="74"/>
      <c r="U1" s="74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235</v>
      </c>
      <c r="O2" s="1" t="s">
        <v>236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257</v>
      </c>
      <c r="U2" s="1" t="s">
        <v>258</v>
      </c>
      <c r="V2" s="1" t="s">
        <v>237</v>
      </c>
    </row>
    <row r="3" spans="1:22" x14ac:dyDescent="0.2">
      <c r="A3" s="16" t="s">
        <v>294</v>
      </c>
      <c r="B3" s="4">
        <v>0</v>
      </c>
      <c r="C3" s="4">
        <v>1300</v>
      </c>
      <c r="D3" s="4">
        <v>-1300</v>
      </c>
      <c r="E3" s="4">
        <v>-49120000</v>
      </c>
      <c r="F3" s="4">
        <f t="shared" ref="F3:F79" si="0">E3+F4</f>
        <v>30514901914</v>
      </c>
      <c r="K3">
        <f t="shared" ref="K3:K25" si="1">K4+J3</f>
        <v>0</v>
      </c>
      <c r="L3" s="4">
        <v>127</v>
      </c>
      <c r="M3" s="4">
        <v>118</v>
      </c>
      <c r="N3" s="4">
        <v>2</v>
      </c>
      <c r="O3" s="4">
        <v>4</v>
      </c>
      <c r="P3" s="4">
        <v>63600</v>
      </c>
      <c r="Q3" s="4">
        <v>77400</v>
      </c>
      <c r="R3" s="5">
        <v>4.0999999999999995E-3</v>
      </c>
      <c r="S3" s="4">
        <v>141100</v>
      </c>
      <c r="T3" s="4">
        <f t="shared" ref="T3:T70" si="2">AVERAGE(S4,S13)</f>
        <v>91109</v>
      </c>
      <c r="U3" s="4">
        <f t="shared" ref="U3:U72" si="3">MIN(S4:S8)</f>
        <v>67900</v>
      </c>
      <c r="V3" s="5">
        <v>1.72E-2</v>
      </c>
    </row>
    <row r="4" spans="1:22" x14ac:dyDescent="0.2">
      <c r="A4" s="16" t="s">
        <v>293</v>
      </c>
      <c r="B4" s="4">
        <v>3761</v>
      </c>
      <c r="C4" s="4">
        <v>0</v>
      </c>
      <c r="D4" s="4">
        <v>3761</v>
      </c>
      <c r="E4" s="4">
        <v>139870000</v>
      </c>
      <c r="F4" s="4">
        <f t="shared" si="0"/>
        <v>30564021914</v>
      </c>
      <c r="K4">
        <f t="shared" si="1"/>
        <v>0</v>
      </c>
      <c r="L4" s="4">
        <v>49</v>
      </c>
      <c r="M4" s="4">
        <v>90</v>
      </c>
      <c r="N4" s="4">
        <v>1</v>
      </c>
      <c r="O4" s="4">
        <v>3</v>
      </c>
      <c r="P4" s="4">
        <v>17700</v>
      </c>
      <c r="Q4" s="4">
        <v>48700</v>
      </c>
      <c r="R4" s="5">
        <v>6.8000000000000005E-3</v>
      </c>
      <c r="S4" s="4">
        <v>67900</v>
      </c>
      <c r="T4" s="4">
        <f t="shared" si="2"/>
        <v>163804</v>
      </c>
      <c r="U4" s="4">
        <f t="shared" si="3"/>
        <v>117326</v>
      </c>
      <c r="V4" s="5">
        <v>1.34E-2</v>
      </c>
    </row>
    <row r="5" spans="1:22" x14ac:dyDescent="0.2">
      <c r="A5" s="16" t="s">
        <v>292</v>
      </c>
      <c r="B5" s="4">
        <v>0</v>
      </c>
      <c r="C5" s="4">
        <v>200</v>
      </c>
      <c r="D5" s="4">
        <v>-200</v>
      </c>
      <c r="E5" s="4">
        <v>-7500000</v>
      </c>
      <c r="F5" s="4">
        <f t="shared" si="0"/>
        <v>30424151914</v>
      </c>
      <c r="K5">
        <f t="shared" si="1"/>
        <v>0</v>
      </c>
      <c r="L5" s="4">
        <v>76</v>
      </c>
      <c r="M5" s="4">
        <v>214</v>
      </c>
      <c r="N5" s="4">
        <v>1</v>
      </c>
      <c r="O5" s="4">
        <v>3</v>
      </c>
      <c r="P5" s="4">
        <v>32100</v>
      </c>
      <c r="Q5" s="4">
        <v>68100</v>
      </c>
      <c r="R5" s="5">
        <v>-1.3300000000000001E-2</v>
      </c>
      <c r="S5" s="4">
        <v>127389</v>
      </c>
      <c r="T5" s="4">
        <f t="shared" si="2"/>
        <v>201623.5</v>
      </c>
      <c r="U5" s="4">
        <f t="shared" si="3"/>
        <v>117326</v>
      </c>
      <c r="V5" s="5">
        <v>2.76E-2</v>
      </c>
    </row>
    <row r="6" spans="1:22" x14ac:dyDescent="0.2">
      <c r="A6" s="16" t="s">
        <v>291</v>
      </c>
      <c r="B6" s="4">
        <v>203</v>
      </c>
      <c r="C6" s="4">
        <v>100</v>
      </c>
      <c r="D6" s="4">
        <v>103</v>
      </c>
      <c r="E6" s="4">
        <v>3880000</v>
      </c>
      <c r="F6" s="4">
        <f t="shared" si="0"/>
        <v>30431651914</v>
      </c>
      <c r="K6">
        <f t="shared" si="1"/>
        <v>0</v>
      </c>
      <c r="L6" s="4">
        <v>83</v>
      </c>
      <c r="M6" s="4">
        <v>103</v>
      </c>
      <c r="N6" s="4">
        <v>4</v>
      </c>
      <c r="O6" s="4">
        <v>6</v>
      </c>
      <c r="P6" s="4">
        <v>42700</v>
      </c>
      <c r="Q6" s="4">
        <v>74300</v>
      </c>
      <c r="R6" s="5">
        <v>1.6299999999999999E-2</v>
      </c>
      <c r="S6" s="4">
        <v>117326</v>
      </c>
      <c r="T6" s="4">
        <f t="shared" si="2"/>
        <v>413068</v>
      </c>
      <c r="U6" s="4">
        <f t="shared" si="3"/>
        <v>174755</v>
      </c>
      <c r="V6" s="5">
        <v>1.7299999999999999E-2</v>
      </c>
    </row>
    <row r="7" spans="1:22" x14ac:dyDescent="0.2">
      <c r="A7" s="16" t="s">
        <v>288</v>
      </c>
      <c r="B7" s="4">
        <v>357</v>
      </c>
      <c r="C7" s="4">
        <v>50000</v>
      </c>
      <c r="D7" s="4">
        <v>-49643</v>
      </c>
      <c r="E7" s="4">
        <v>-1856690000</v>
      </c>
      <c r="F7" s="4">
        <f t="shared" si="0"/>
        <v>30427771914</v>
      </c>
      <c r="K7">
        <f t="shared" si="1"/>
        <v>0</v>
      </c>
      <c r="L7" s="4">
        <v>111</v>
      </c>
      <c r="M7" s="4">
        <v>238</v>
      </c>
      <c r="N7" s="4">
        <v>0</v>
      </c>
      <c r="O7" s="4">
        <v>6</v>
      </c>
      <c r="P7" s="4">
        <v>47200</v>
      </c>
      <c r="Q7" s="4">
        <v>127300</v>
      </c>
      <c r="R7" s="5">
        <v>-2.7000000000000001E-3</v>
      </c>
      <c r="S7" s="4">
        <v>174755</v>
      </c>
      <c r="T7" s="4">
        <f t="shared" si="2"/>
        <v>213087</v>
      </c>
      <c r="U7" s="4">
        <f t="shared" si="3"/>
        <v>226851</v>
      </c>
      <c r="V7" s="5">
        <v>5.3899999999999997E-2</v>
      </c>
    </row>
    <row r="8" spans="1:22" x14ac:dyDescent="0.2">
      <c r="A8" s="16" t="s">
        <v>287</v>
      </c>
      <c r="B8" s="4">
        <v>10000</v>
      </c>
      <c r="C8" s="4">
        <v>1000</v>
      </c>
      <c r="D8" s="4">
        <v>9000</v>
      </c>
      <c r="E8" s="4">
        <v>336500000</v>
      </c>
      <c r="F8" s="4">
        <f t="shared" si="0"/>
        <v>32284461914</v>
      </c>
      <c r="K8">
        <f t="shared" si="1"/>
        <v>0</v>
      </c>
      <c r="L8" s="4">
        <v>121</v>
      </c>
      <c r="M8" s="4">
        <v>239</v>
      </c>
      <c r="N8" s="4">
        <v>4</v>
      </c>
      <c r="O8" s="4">
        <v>16</v>
      </c>
      <c r="P8" s="4">
        <v>65100</v>
      </c>
      <c r="Q8" s="4">
        <v>150200</v>
      </c>
      <c r="R8" s="5">
        <v>-1.5900000000000001E-2</v>
      </c>
      <c r="S8" s="4">
        <v>226851</v>
      </c>
      <c r="T8" s="4">
        <f t="shared" si="2"/>
        <v>240052</v>
      </c>
      <c r="U8" s="4">
        <f t="shared" si="3"/>
        <v>114318</v>
      </c>
      <c r="V8" s="5">
        <v>2.4E-2</v>
      </c>
    </row>
    <row r="9" spans="1:22" x14ac:dyDescent="0.2">
      <c r="A9" s="16" t="s">
        <v>286</v>
      </c>
      <c r="B9" s="4">
        <v>10300</v>
      </c>
      <c r="C9" s="4">
        <v>0</v>
      </c>
      <c r="D9" s="4">
        <v>10300</v>
      </c>
      <c r="E9" s="4">
        <v>388440000</v>
      </c>
      <c r="F9" s="4">
        <f t="shared" si="0"/>
        <v>31947961914</v>
      </c>
      <c r="K9">
        <f t="shared" si="1"/>
        <v>0</v>
      </c>
      <c r="L9" s="4">
        <v>142</v>
      </c>
      <c r="M9" s="4">
        <v>309</v>
      </c>
      <c r="N9" s="4">
        <v>6</v>
      </c>
      <c r="O9" s="4">
        <v>16</v>
      </c>
      <c r="P9" s="4">
        <v>81200</v>
      </c>
      <c r="Q9" s="4">
        <v>202000</v>
      </c>
      <c r="R9" s="5">
        <v>-3.9000000000000003E-3</v>
      </c>
      <c r="S9" s="4">
        <v>283400</v>
      </c>
      <c r="T9" s="4">
        <f t="shared" si="2"/>
        <v>240721.5</v>
      </c>
      <c r="U9" s="4">
        <f t="shared" si="3"/>
        <v>114318</v>
      </c>
      <c r="V9" s="5">
        <v>1.84E-2</v>
      </c>
    </row>
    <row r="10" spans="1:22" x14ac:dyDescent="0.2">
      <c r="A10" s="16" t="s">
        <v>281</v>
      </c>
      <c r="B10" s="4">
        <v>900</v>
      </c>
      <c r="C10" s="4">
        <v>0</v>
      </c>
      <c r="D10" s="4">
        <v>900</v>
      </c>
      <c r="E10" s="4">
        <v>34460000</v>
      </c>
      <c r="F10" s="4">
        <f t="shared" si="0"/>
        <v>31559521914</v>
      </c>
      <c r="K10">
        <f t="shared" si="1"/>
        <v>0</v>
      </c>
      <c r="L10" s="4">
        <v>138</v>
      </c>
      <c r="M10" s="4">
        <v>364</v>
      </c>
      <c r="N10" s="4">
        <v>1</v>
      </c>
      <c r="O10" s="4">
        <v>21</v>
      </c>
      <c r="P10" s="4">
        <v>61700</v>
      </c>
      <c r="Q10" s="4">
        <v>284800</v>
      </c>
      <c r="R10" s="5">
        <v>-1.9400000000000001E-2</v>
      </c>
      <c r="S10" s="4">
        <v>347227</v>
      </c>
      <c r="T10" s="4">
        <f t="shared" si="2"/>
        <v>299851</v>
      </c>
      <c r="U10" s="4">
        <f t="shared" si="3"/>
        <v>114318</v>
      </c>
      <c r="V10" s="5">
        <v>2.3399999999999997E-2</v>
      </c>
    </row>
    <row r="11" spans="1:22" x14ac:dyDescent="0.2">
      <c r="A11" s="16" t="s">
        <v>273</v>
      </c>
      <c r="B11" s="4">
        <v>900</v>
      </c>
      <c r="C11" s="4">
        <v>0</v>
      </c>
      <c r="D11" s="4">
        <v>900</v>
      </c>
      <c r="E11" s="4">
        <v>34900000</v>
      </c>
      <c r="F11" s="4">
        <f t="shared" si="0"/>
        <v>31525061914</v>
      </c>
      <c r="K11">
        <f t="shared" si="1"/>
        <v>0</v>
      </c>
      <c r="L11" s="4">
        <v>134</v>
      </c>
      <c r="M11" s="4">
        <v>306</v>
      </c>
      <c r="N11" s="4">
        <v>5</v>
      </c>
      <c r="O11" s="4">
        <v>19</v>
      </c>
      <c r="P11" s="4">
        <v>72900</v>
      </c>
      <c r="Q11" s="4">
        <v>247000</v>
      </c>
      <c r="R11" s="5">
        <v>-1.2800000000000001E-2</v>
      </c>
      <c r="S11" s="4">
        <v>320100</v>
      </c>
      <c r="T11" s="4">
        <f t="shared" si="2"/>
        <v>232948.5</v>
      </c>
      <c r="U11" s="4">
        <f t="shared" si="3"/>
        <v>114318</v>
      </c>
      <c r="V11" s="5">
        <v>2.3E-2</v>
      </c>
    </row>
    <row r="12" spans="1:22" x14ac:dyDescent="0.2">
      <c r="A12" s="16" t="s">
        <v>272</v>
      </c>
      <c r="B12" s="4">
        <v>0</v>
      </c>
      <c r="C12" s="4">
        <v>23700</v>
      </c>
      <c r="D12" s="4">
        <v>-23700</v>
      </c>
      <c r="E12" s="4">
        <v>-933040000</v>
      </c>
      <c r="F12" s="4">
        <f t="shared" si="0"/>
        <v>31490161914</v>
      </c>
      <c r="K12">
        <f t="shared" si="1"/>
        <v>0</v>
      </c>
      <c r="L12" s="4">
        <v>150</v>
      </c>
      <c r="M12" s="4">
        <v>275</v>
      </c>
      <c r="N12" s="4">
        <v>12</v>
      </c>
      <c r="O12" s="4">
        <v>11</v>
      </c>
      <c r="P12" s="4">
        <v>126200</v>
      </c>
      <c r="Q12" s="4">
        <v>213400</v>
      </c>
      <c r="R12" s="5">
        <v>-5.1000000000000004E-3</v>
      </c>
      <c r="S12" s="4">
        <v>340397</v>
      </c>
      <c r="T12" s="4">
        <f t="shared" si="2"/>
        <v>143457.5</v>
      </c>
      <c r="U12" s="4">
        <f t="shared" si="3"/>
        <v>114318</v>
      </c>
      <c r="V12" s="5">
        <v>1.52E-2</v>
      </c>
    </row>
    <row r="13" spans="1:22" x14ac:dyDescent="0.2">
      <c r="A13" s="16" t="s">
        <v>248</v>
      </c>
      <c r="B13" s="4">
        <v>900</v>
      </c>
      <c r="C13" s="4">
        <v>8</v>
      </c>
      <c r="D13" s="4">
        <v>892</v>
      </c>
      <c r="E13" s="4">
        <v>34690000</v>
      </c>
      <c r="F13" s="4">
        <f t="shared" si="0"/>
        <v>32423201914</v>
      </c>
      <c r="K13">
        <f t="shared" si="1"/>
        <v>0</v>
      </c>
      <c r="L13" s="4">
        <v>82</v>
      </c>
      <c r="M13" s="4">
        <v>112</v>
      </c>
      <c r="N13" s="4">
        <v>2</v>
      </c>
      <c r="O13" s="4">
        <v>1</v>
      </c>
      <c r="P13" s="4">
        <v>43800</v>
      </c>
      <c r="Q13" s="4">
        <v>53200</v>
      </c>
      <c r="R13" s="5">
        <v>1.04E-2</v>
      </c>
      <c r="S13" s="4">
        <v>114318</v>
      </c>
      <c r="T13" s="4">
        <f t="shared" si="2"/>
        <v>201665</v>
      </c>
      <c r="U13" s="4">
        <f t="shared" si="3"/>
        <v>196704</v>
      </c>
      <c r="V13" s="5">
        <v>1.2800000000000001E-2</v>
      </c>
    </row>
    <row r="14" spans="1:22" x14ac:dyDescent="0.2">
      <c r="A14" s="16" t="s">
        <v>240</v>
      </c>
      <c r="B14" s="4">
        <v>1000</v>
      </c>
      <c r="C14" s="4">
        <v>300</v>
      </c>
      <c r="D14" s="4">
        <v>700</v>
      </c>
      <c r="E14" s="4">
        <v>27420000</v>
      </c>
      <c r="F14" s="4">
        <f t="shared" si="0"/>
        <v>32388511914</v>
      </c>
      <c r="K14">
        <f t="shared" si="1"/>
        <v>0</v>
      </c>
      <c r="L14" s="4">
        <v>90</v>
      </c>
      <c r="M14" s="4">
        <v>196</v>
      </c>
      <c r="N14" s="4">
        <v>1</v>
      </c>
      <c r="O14" s="4">
        <v>9</v>
      </c>
      <c r="P14" s="4">
        <v>48600</v>
      </c>
      <c r="Q14" s="4">
        <v>119500</v>
      </c>
      <c r="R14" s="5">
        <v>-1.3899999999999999E-2</v>
      </c>
      <c r="S14" s="4">
        <v>200219</v>
      </c>
      <c r="T14" s="4">
        <f t="shared" si="2"/>
        <v>209617</v>
      </c>
      <c r="U14" s="4">
        <f t="shared" si="3"/>
        <v>134216</v>
      </c>
      <c r="V14" s="5">
        <v>2.0299999999999999E-2</v>
      </c>
    </row>
    <row r="15" spans="1:22" x14ac:dyDescent="0.2">
      <c r="A15" s="16" t="s">
        <v>239</v>
      </c>
      <c r="B15" s="4">
        <v>1100</v>
      </c>
      <c r="C15" s="4">
        <v>200</v>
      </c>
      <c r="D15" s="4">
        <v>900</v>
      </c>
      <c r="E15" s="4">
        <v>35390000</v>
      </c>
      <c r="F15" s="4">
        <f t="shared" si="0"/>
        <v>32361091914</v>
      </c>
      <c r="K15">
        <f t="shared" si="1"/>
        <v>0</v>
      </c>
      <c r="L15" s="4">
        <v>225</v>
      </c>
      <c r="M15" s="4">
        <v>201</v>
      </c>
      <c r="N15" s="4">
        <v>3</v>
      </c>
      <c r="O15" s="4">
        <v>11</v>
      </c>
      <c r="P15" s="4">
        <v>123300</v>
      </c>
      <c r="Q15" s="4">
        <v>162400</v>
      </c>
      <c r="R15" s="5">
        <v>0</v>
      </c>
      <c r="S15" s="4">
        <v>285921</v>
      </c>
      <c r="T15" s="4">
        <f t="shared" si="2"/>
        <v>458183</v>
      </c>
      <c r="U15" s="4">
        <f t="shared" si="3"/>
        <v>134216</v>
      </c>
      <c r="V15" s="5">
        <v>1.7600000000000001E-2</v>
      </c>
    </row>
    <row r="16" spans="1:22" x14ac:dyDescent="0.2">
      <c r="A16" s="16" t="s">
        <v>238</v>
      </c>
      <c r="B16" s="4">
        <v>17100</v>
      </c>
      <c r="C16" s="4">
        <v>800</v>
      </c>
      <c r="D16" s="4">
        <v>16300</v>
      </c>
      <c r="E16" s="4">
        <v>639480000</v>
      </c>
      <c r="F16" s="4">
        <f t="shared" si="0"/>
        <v>32325701914</v>
      </c>
      <c r="K16">
        <f t="shared" si="1"/>
        <v>0</v>
      </c>
      <c r="L16" s="4">
        <v>422</v>
      </c>
      <c r="M16" s="4">
        <v>321</v>
      </c>
      <c r="N16" s="4">
        <v>25</v>
      </c>
      <c r="O16" s="4">
        <v>26</v>
      </c>
      <c r="P16" s="4">
        <v>323900</v>
      </c>
      <c r="Q16" s="4">
        <v>283400</v>
      </c>
      <c r="R16" s="5">
        <v>4.1100000000000005E-2</v>
      </c>
      <c r="S16" s="4">
        <v>651381</v>
      </c>
      <c r="T16" s="4">
        <f t="shared" si="2"/>
        <v>239516.5</v>
      </c>
      <c r="U16" s="4">
        <f t="shared" si="3"/>
        <v>125500</v>
      </c>
      <c r="V16" s="5">
        <v>4.7899999999999998E-2</v>
      </c>
    </row>
    <row r="17" spans="1:21" x14ac:dyDescent="0.2">
      <c r="A17" s="16" t="s">
        <v>234</v>
      </c>
      <c r="B17" s="4">
        <v>500</v>
      </c>
      <c r="C17" s="4">
        <v>0</v>
      </c>
      <c r="D17" s="4">
        <v>500</v>
      </c>
      <c r="E17" s="4">
        <v>19020000</v>
      </c>
      <c r="F17" s="4">
        <f t="shared" si="0"/>
        <v>31686221914</v>
      </c>
      <c r="K17">
        <f t="shared" si="1"/>
        <v>0</v>
      </c>
      <c r="L17" s="4">
        <v>86</v>
      </c>
      <c r="M17" s="4">
        <v>121</v>
      </c>
      <c r="N17" s="4">
        <v>10</v>
      </c>
      <c r="O17" s="4">
        <v>5</v>
      </c>
      <c r="P17" s="4">
        <v>3700</v>
      </c>
      <c r="Q17" s="4">
        <v>9800</v>
      </c>
      <c r="R17" s="5">
        <v>-5.1999999999999998E-3</v>
      </c>
      <c r="S17" s="4">
        <v>199323</v>
      </c>
      <c r="T17" s="4">
        <f t="shared" si="2"/>
        <v>238921</v>
      </c>
      <c r="U17" s="4">
        <f t="shared" si="3"/>
        <v>125500</v>
      </c>
    </row>
    <row r="18" spans="1:21" x14ac:dyDescent="0.2">
      <c r="A18" s="16" t="s">
        <v>233</v>
      </c>
      <c r="B18" s="4">
        <v>500</v>
      </c>
      <c r="C18" s="4">
        <v>3553</v>
      </c>
      <c r="D18" s="4">
        <v>-3053</v>
      </c>
      <c r="E18" s="4">
        <v>-116840000</v>
      </c>
      <c r="F18" s="4">
        <f t="shared" si="0"/>
        <v>31667201914</v>
      </c>
      <c r="K18">
        <f t="shared" si="1"/>
        <v>0</v>
      </c>
      <c r="L18" s="4"/>
      <c r="M18" s="4"/>
      <c r="N18" s="4"/>
      <c r="O18" s="4"/>
      <c r="P18" s="4">
        <v>85000</v>
      </c>
      <c r="Q18" s="4">
        <v>82600</v>
      </c>
      <c r="R18" s="5">
        <v>-7.8000000000000005E-3</v>
      </c>
      <c r="S18" s="4">
        <v>196704</v>
      </c>
      <c r="T18" s="4">
        <f t="shared" si="2"/>
        <v>218118</v>
      </c>
      <c r="U18" s="4">
        <f t="shared" si="3"/>
        <v>125500</v>
      </c>
    </row>
    <row r="19" spans="1:21" x14ac:dyDescent="0.2">
      <c r="A19" s="16" t="s">
        <v>232</v>
      </c>
      <c r="B19" s="4">
        <v>0</v>
      </c>
      <c r="C19" s="4">
        <v>3502</v>
      </c>
      <c r="D19" s="4">
        <v>-3502</v>
      </c>
      <c r="E19" s="4">
        <v>-134760000</v>
      </c>
      <c r="F19" s="4">
        <f t="shared" si="0"/>
        <v>31784041914</v>
      </c>
      <c r="K19">
        <f t="shared" si="1"/>
        <v>0</v>
      </c>
      <c r="L19" s="4"/>
      <c r="M19" s="4"/>
      <c r="N19" s="4"/>
      <c r="O19" s="4"/>
      <c r="P19" s="4">
        <v>30600</v>
      </c>
      <c r="Q19" s="4">
        <v>86300</v>
      </c>
      <c r="R19" s="5">
        <v>0</v>
      </c>
      <c r="S19" s="4">
        <v>134216</v>
      </c>
      <c r="T19" s="4">
        <f t="shared" si="2"/>
        <v>401607.5</v>
      </c>
      <c r="U19" s="4">
        <f t="shared" si="3"/>
        <v>125500</v>
      </c>
    </row>
    <row r="20" spans="1:21" x14ac:dyDescent="0.2">
      <c r="A20" s="16" t="s">
        <v>231</v>
      </c>
      <c r="B20" s="4">
        <v>300</v>
      </c>
      <c r="C20" s="4">
        <v>5300</v>
      </c>
      <c r="D20" s="4">
        <v>-5000</v>
      </c>
      <c r="E20" s="4">
        <v>-193590000</v>
      </c>
      <c r="F20" s="4">
        <f t="shared" si="0"/>
        <v>31918801914</v>
      </c>
      <c r="K20">
        <f t="shared" si="1"/>
        <v>0</v>
      </c>
      <c r="L20" s="4"/>
      <c r="M20" s="4"/>
      <c r="N20" s="4"/>
      <c r="O20" s="4"/>
      <c r="P20" s="4">
        <v>67200</v>
      </c>
      <c r="Q20" s="4">
        <v>161400</v>
      </c>
      <c r="R20" s="5">
        <v>-9.0000000000000011E-3</v>
      </c>
      <c r="S20" s="4">
        <v>279602</v>
      </c>
      <c r="T20" s="4">
        <f t="shared" si="2"/>
        <v>172829</v>
      </c>
      <c r="U20" s="4">
        <f t="shared" si="3"/>
        <v>125500</v>
      </c>
    </row>
    <row r="21" spans="1:21" x14ac:dyDescent="0.2">
      <c r="A21" s="16" t="s">
        <v>230</v>
      </c>
      <c r="B21" s="4">
        <v>0</v>
      </c>
      <c r="C21" s="4">
        <v>2315</v>
      </c>
      <c r="D21" s="4">
        <v>-2315</v>
      </c>
      <c r="E21" s="4">
        <v>-90120000</v>
      </c>
      <c r="F21" s="4">
        <f t="shared" si="0"/>
        <v>32112391914</v>
      </c>
      <c r="K21">
        <f t="shared" si="1"/>
        <v>0</v>
      </c>
      <c r="L21" s="4"/>
      <c r="M21" s="4"/>
      <c r="N21" s="4"/>
      <c r="O21" s="4"/>
      <c r="P21" s="4">
        <v>42400</v>
      </c>
      <c r="Q21" s="4">
        <v>62500</v>
      </c>
      <c r="R21" s="5">
        <v>-3.8E-3</v>
      </c>
      <c r="S21" s="4">
        <v>125500</v>
      </c>
      <c r="T21" s="4">
        <f t="shared" si="2"/>
        <v>156694.5</v>
      </c>
      <c r="U21" s="4">
        <f t="shared" si="3"/>
        <v>133313</v>
      </c>
    </row>
    <row r="22" spans="1:21" x14ac:dyDescent="0.2">
      <c r="A22" s="16" t="s">
        <v>229</v>
      </c>
      <c r="B22" s="4">
        <v>23400</v>
      </c>
      <c r="C22" s="4">
        <v>2900</v>
      </c>
      <c r="D22" s="4">
        <v>20500</v>
      </c>
      <c r="E22" s="4">
        <v>798340000</v>
      </c>
      <c r="F22" s="4">
        <f t="shared" si="0"/>
        <v>32202511914</v>
      </c>
      <c r="K22">
        <f t="shared" si="1"/>
        <v>0</v>
      </c>
      <c r="L22" s="4"/>
      <c r="M22" s="4"/>
      <c r="N22" s="4"/>
      <c r="O22" s="4"/>
      <c r="P22" s="4">
        <v>57600</v>
      </c>
      <c r="Q22" s="4">
        <v>101600</v>
      </c>
      <c r="R22" s="5">
        <v>-2.5000000000000001E-3</v>
      </c>
      <c r="S22" s="4">
        <v>172597</v>
      </c>
      <c r="T22" s="4">
        <f t="shared" si="2"/>
        <v>332485.5</v>
      </c>
      <c r="U22" s="4">
        <f t="shared" si="3"/>
        <v>133313</v>
      </c>
    </row>
    <row r="23" spans="1:21" x14ac:dyDescent="0.2">
      <c r="A23" s="16" t="s">
        <v>228</v>
      </c>
      <c r="B23" s="4">
        <v>0</v>
      </c>
      <c r="C23" s="4">
        <v>203</v>
      </c>
      <c r="D23" s="4">
        <v>-203</v>
      </c>
      <c r="E23" s="4">
        <v>-7760000</v>
      </c>
      <c r="F23" s="4">
        <f t="shared" si="0"/>
        <v>31404171914</v>
      </c>
      <c r="K23">
        <f t="shared" si="1"/>
        <v>0</v>
      </c>
      <c r="L23" s="4"/>
      <c r="M23" s="4"/>
      <c r="N23" s="4"/>
      <c r="O23" s="4"/>
      <c r="P23" s="4">
        <v>100600</v>
      </c>
      <c r="Q23" s="4">
        <v>93300</v>
      </c>
      <c r="R23" s="5">
        <v>1.9699999999999999E-2</v>
      </c>
      <c r="S23" s="4">
        <v>203111</v>
      </c>
      <c r="T23" s="4">
        <f t="shared" si="2"/>
        <v>336285</v>
      </c>
      <c r="U23" s="4">
        <f t="shared" si="3"/>
        <v>133313</v>
      </c>
    </row>
    <row r="24" spans="1:21" x14ac:dyDescent="0.2">
      <c r="A24" s="16" t="s">
        <v>222</v>
      </c>
      <c r="B24" s="4">
        <v>100</v>
      </c>
      <c r="C24" s="4">
        <v>3100</v>
      </c>
      <c r="D24" s="4">
        <v>-3000</v>
      </c>
      <c r="E24" s="4">
        <v>-114830000</v>
      </c>
      <c r="F24" s="4">
        <f t="shared" si="0"/>
        <v>31411931914</v>
      </c>
      <c r="K24">
        <f t="shared" si="1"/>
        <v>0</v>
      </c>
      <c r="L24" s="4"/>
      <c r="M24" s="4"/>
      <c r="N24" s="4"/>
      <c r="O24" s="4"/>
      <c r="P24" s="4">
        <v>74400</v>
      </c>
      <c r="Q24" s="4">
        <v>39500</v>
      </c>
      <c r="R24" s="5">
        <v>-1.2999999999999999E-3</v>
      </c>
      <c r="S24" s="4">
        <v>133313</v>
      </c>
      <c r="T24" s="4">
        <f t="shared" si="2"/>
        <v>276595.5</v>
      </c>
      <c r="U24" s="4">
        <f t="shared" si="3"/>
        <v>264985</v>
      </c>
    </row>
    <row r="25" spans="1:21" x14ac:dyDescent="0.2">
      <c r="A25" s="16" t="s">
        <v>213</v>
      </c>
      <c r="B25" s="4">
        <v>500</v>
      </c>
      <c r="C25" s="4">
        <v>0</v>
      </c>
      <c r="D25" s="4">
        <v>500</v>
      </c>
      <c r="E25" s="4">
        <v>18950000</v>
      </c>
      <c r="F25" s="4">
        <f t="shared" si="0"/>
        <v>31526761914</v>
      </c>
      <c r="K25">
        <f t="shared" si="1"/>
        <v>0</v>
      </c>
      <c r="L25" s="4"/>
      <c r="M25" s="4"/>
      <c r="N25" s="4"/>
      <c r="O25" s="4"/>
      <c r="P25" s="4">
        <v>89800</v>
      </c>
      <c r="Q25" s="4">
        <v>169900</v>
      </c>
      <c r="R25" s="5">
        <v>-7.7000000000000002E-3</v>
      </c>
      <c r="S25" s="4">
        <v>264985</v>
      </c>
      <c r="T25" s="4">
        <f t="shared" si="2"/>
        <v>351922</v>
      </c>
      <c r="U25" s="4">
        <f t="shared" si="3"/>
        <v>220158</v>
      </c>
    </row>
    <row r="26" spans="1:21" x14ac:dyDescent="0.2">
      <c r="A26" s="16" t="s">
        <v>212</v>
      </c>
      <c r="B26" s="4">
        <v>100000</v>
      </c>
      <c r="C26" s="4">
        <v>100</v>
      </c>
      <c r="D26" s="4">
        <v>99900</v>
      </c>
      <c r="E26" s="4">
        <v>3828650000</v>
      </c>
      <c r="F26" s="4">
        <f t="shared" si="0"/>
        <v>31507811914</v>
      </c>
      <c r="K26">
        <f>K27+J26</f>
        <v>0</v>
      </c>
      <c r="L26" s="4"/>
      <c r="M26" s="4"/>
      <c r="N26" s="4"/>
      <c r="O26" s="4"/>
      <c r="P26" s="4">
        <v>133900</v>
      </c>
      <c r="Q26" s="4">
        <v>119700</v>
      </c>
      <c r="R26" s="5">
        <v>-6.4000000000000003E-3</v>
      </c>
      <c r="S26" s="4">
        <v>279710</v>
      </c>
      <c r="T26" s="4">
        <f t="shared" si="2"/>
        <v>427639.5</v>
      </c>
      <c r="U26" s="4">
        <f t="shared" si="3"/>
        <v>140792</v>
      </c>
    </row>
    <row r="27" spans="1:21" x14ac:dyDescent="0.2">
      <c r="A27" s="16" t="s">
        <v>211</v>
      </c>
      <c r="B27" s="4">
        <v>112200</v>
      </c>
      <c r="C27" s="4">
        <v>6250</v>
      </c>
      <c r="D27" s="4">
        <v>105950</v>
      </c>
      <c r="E27" s="4">
        <v>4061630000</v>
      </c>
      <c r="F27" s="4">
        <f t="shared" si="0"/>
        <v>27679161914</v>
      </c>
      <c r="K27">
        <f>J27+K29</f>
        <v>0</v>
      </c>
      <c r="R27" s="5">
        <v>1.9799999999999998E-2</v>
      </c>
      <c r="S27" s="4">
        <v>281138</v>
      </c>
      <c r="T27" s="4">
        <f t="shared" si="2"/>
        <v>368479.5</v>
      </c>
      <c r="U27" s="4">
        <f t="shared" si="3"/>
        <v>140792</v>
      </c>
    </row>
    <row r="28" spans="1:21" x14ac:dyDescent="0.2">
      <c r="A28" s="16" t="s">
        <v>210</v>
      </c>
      <c r="B28" s="4">
        <v>100100</v>
      </c>
      <c r="C28" s="4">
        <v>0</v>
      </c>
      <c r="D28" s="4">
        <v>100100</v>
      </c>
      <c r="E28" s="4">
        <v>3792630000</v>
      </c>
      <c r="F28" s="4">
        <f t="shared" si="0"/>
        <v>23617531914</v>
      </c>
      <c r="L28" s="4"/>
      <c r="M28" s="4"/>
      <c r="N28" s="4"/>
      <c r="O28" s="4"/>
      <c r="P28" s="4">
        <v>114900</v>
      </c>
      <c r="Q28" s="4">
        <v>161200</v>
      </c>
      <c r="R28" s="5">
        <v>8.0000000000000002E-3</v>
      </c>
      <c r="S28" s="4">
        <v>302020</v>
      </c>
      <c r="T28" s="4">
        <f t="shared" si="2"/>
        <v>503622</v>
      </c>
      <c r="U28" s="4">
        <f t="shared" si="3"/>
        <v>140792</v>
      </c>
    </row>
    <row r="29" spans="1:21" x14ac:dyDescent="0.2">
      <c r="A29" s="16" t="s">
        <v>209</v>
      </c>
      <c r="B29" s="4">
        <v>34900</v>
      </c>
      <c r="C29" s="4">
        <v>390</v>
      </c>
      <c r="D29" s="4">
        <v>34510</v>
      </c>
      <c r="E29" s="4">
        <v>1338110000</v>
      </c>
      <c r="F29" s="4">
        <f t="shared" si="0"/>
        <v>19824901914</v>
      </c>
      <c r="K29">
        <f>J29</f>
        <v>0</v>
      </c>
      <c r="R29" s="5">
        <v>-3.0800000000000001E-2</v>
      </c>
      <c r="S29" s="4">
        <v>523613</v>
      </c>
      <c r="T29" s="4">
        <f t="shared" si="2"/>
        <v>728041.5</v>
      </c>
      <c r="U29" s="4">
        <f t="shared" si="3"/>
        <v>140792</v>
      </c>
    </row>
    <row r="30" spans="1:21" x14ac:dyDescent="0.2">
      <c r="A30" s="16" t="s">
        <v>208</v>
      </c>
      <c r="B30" s="4">
        <v>0</v>
      </c>
      <c r="C30" s="4">
        <v>1600</v>
      </c>
      <c r="D30" s="4">
        <v>-1600</v>
      </c>
      <c r="E30" s="4">
        <v>-63130000</v>
      </c>
      <c r="F30" s="4">
        <f t="shared" si="0"/>
        <v>18486791914</v>
      </c>
      <c r="R30" s="5">
        <v>-5.1000000000000004E-3</v>
      </c>
      <c r="S30" s="4">
        <v>220158</v>
      </c>
      <c r="T30" s="4">
        <f t="shared" si="2"/>
        <v>308148</v>
      </c>
      <c r="U30" s="4">
        <f t="shared" si="3"/>
        <v>140792</v>
      </c>
    </row>
    <row r="31" spans="1:21" x14ac:dyDescent="0.2">
      <c r="A31" s="16" t="s">
        <v>207</v>
      </c>
      <c r="B31" s="4">
        <v>100</v>
      </c>
      <c r="C31" s="4">
        <v>1800</v>
      </c>
      <c r="D31" s="4">
        <v>-1700</v>
      </c>
      <c r="E31" s="4">
        <v>-66840000</v>
      </c>
      <c r="F31" s="4">
        <f t="shared" si="0"/>
        <v>18549921914</v>
      </c>
      <c r="R31" s="5">
        <v>-7.4999999999999997E-3</v>
      </c>
      <c r="S31" s="4">
        <v>140792</v>
      </c>
      <c r="T31" s="4">
        <f t="shared" si="2"/>
        <v>322398.5</v>
      </c>
      <c r="U31" s="4">
        <f t="shared" si="3"/>
        <v>288206</v>
      </c>
    </row>
    <row r="32" spans="1:21" x14ac:dyDescent="0.2">
      <c r="A32" s="16" t="s">
        <v>206</v>
      </c>
      <c r="B32" s="4">
        <v>300</v>
      </c>
      <c r="C32" s="4">
        <v>6600</v>
      </c>
      <c r="D32" s="4">
        <v>-6300</v>
      </c>
      <c r="E32" s="4">
        <v>-252850000</v>
      </c>
      <c r="F32" s="4">
        <f t="shared" si="0"/>
        <v>18616761914</v>
      </c>
      <c r="R32" s="5">
        <v>0.01</v>
      </c>
      <c r="S32" s="4">
        <v>461860</v>
      </c>
      <c r="T32" s="4">
        <f t="shared" si="2"/>
        <v>471223.5</v>
      </c>
      <c r="U32" s="4">
        <f t="shared" si="3"/>
        <v>288206</v>
      </c>
    </row>
    <row r="33" spans="1:21" x14ac:dyDescent="0.2">
      <c r="A33" s="16" t="s">
        <v>205</v>
      </c>
      <c r="B33" s="4">
        <v>1300</v>
      </c>
      <c r="C33" s="4">
        <v>2800</v>
      </c>
      <c r="D33" s="4">
        <v>-1500</v>
      </c>
      <c r="E33" s="4">
        <v>-60810000</v>
      </c>
      <c r="F33" s="4">
        <f t="shared" si="0"/>
        <v>18869611914</v>
      </c>
      <c r="R33" s="5">
        <v>-6.1999999999999998E-3</v>
      </c>
      <c r="S33" s="4">
        <v>539257</v>
      </c>
      <c r="T33" s="4">
        <f t="shared" si="2"/>
        <v>439472.5</v>
      </c>
      <c r="U33" s="4">
        <f t="shared" si="3"/>
        <v>288206</v>
      </c>
    </row>
    <row r="34" spans="1:21" x14ac:dyDescent="0.2">
      <c r="A34" s="16" t="s">
        <v>204</v>
      </c>
      <c r="B34" s="4">
        <v>0</v>
      </c>
      <c r="C34" s="4">
        <v>3600</v>
      </c>
      <c r="D34" s="4">
        <v>-3600</v>
      </c>
      <c r="E34" s="4">
        <v>-143800000</v>
      </c>
      <c r="F34" s="4">
        <f t="shared" si="0"/>
        <v>18930421914</v>
      </c>
      <c r="R34" s="5">
        <v>7.6E-3</v>
      </c>
      <c r="S34" s="4">
        <v>288206</v>
      </c>
      <c r="T34" s="4">
        <f t="shared" si="2"/>
        <v>341142</v>
      </c>
      <c r="U34" s="4">
        <f t="shared" si="3"/>
        <v>424134</v>
      </c>
    </row>
    <row r="35" spans="1:21" x14ac:dyDescent="0.2">
      <c r="A35" s="16" t="s">
        <v>203</v>
      </c>
      <c r="B35" s="4">
        <v>3100</v>
      </c>
      <c r="C35" s="4">
        <v>700</v>
      </c>
      <c r="D35" s="4">
        <v>2400</v>
      </c>
      <c r="E35" s="4">
        <v>96310000</v>
      </c>
      <c r="F35" s="4">
        <f t="shared" si="0"/>
        <v>19074221914</v>
      </c>
      <c r="R35" s="5">
        <v>-1.1999999999999999E-3</v>
      </c>
      <c r="S35" s="4">
        <v>424134</v>
      </c>
      <c r="T35" s="4">
        <f t="shared" si="2"/>
        <v>583123.5</v>
      </c>
      <c r="U35" s="4">
        <f t="shared" si="3"/>
        <v>434939</v>
      </c>
    </row>
    <row r="36" spans="1:21" x14ac:dyDescent="0.2">
      <c r="A36" s="16" t="s">
        <v>202</v>
      </c>
      <c r="B36" s="4">
        <v>0</v>
      </c>
      <c r="C36" s="4">
        <v>7600</v>
      </c>
      <c r="D36" s="4">
        <v>-7600</v>
      </c>
      <c r="E36" s="4">
        <v>-305199063</v>
      </c>
      <c r="F36" s="4">
        <f t="shared" si="0"/>
        <v>18977911914</v>
      </c>
      <c r="R36" s="5">
        <v>-2.3999999999999998E-3</v>
      </c>
      <c r="S36" s="4">
        <v>574141</v>
      </c>
      <c r="T36" s="4">
        <f t="shared" si="2"/>
        <v>339109.5</v>
      </c>
      <c r="U36" s="4">
        <f t="shared" si="3"/>
        <v>182937</v>
      </c>
    </row>
    <row r="37" spans="1:21" x14ac:dyDescent="0.2">
      <c r="A37" s="16" t="s">
        <v>201</v>
      </c>
      <c r="B37" s="4">
        <v>6200</v>
      </c>
      <c r="C37" s="4">
        <v>800</v>
      </c>
      <c r="D37" s="4">
        <v>5400</v>
      </c>
      <c r="E37" s="4">
        <v>215980000</v>
      </c>
      <c r="F37" s="4">
        <f t="shared" si="0"/>
        <v>19283110977</v>
      </c>
      <c r="R37" s="5">
        <v>1.52E-2</v>
      </c>
      <c r="S37" s="4">
        <v>434939</v>
      </c>
      <c r="T37" s="4">
        <f t="shared" si="2"/>
        <v>423401</v>
      </c>
      <c r="U37" s="4">
        <f t="shared" si="3"/>
        <v>182937</v>
      </c>
    </row>
    <row r="38" spans="1:21" x14ac:dyDescent="0.2">
      <c r="A38" s="16" t="s">
        <v>200</v>
      </c>
      <c r="B38" s="4">
        <v>600</v>
      </c>
      <c r="C38" s="4">
        <v>407</v>
      </c>
      <c r="D38" s="4">
        <v>193</v>
      </c>
      <c r="E38" s="4">
        <v>7580000</v>
      </c>
      <c r="F38" s="4">
        <f t="shared" si="0"/>
        <v>19067130977</v>
      </c>
      <c r="R38" s="5">
        <v>-8.6999999999999994E-3</v>
      </c>
      <c r="S38" s="4">
        <v>483631</v>
      </c>
      <c r="T38" s="4">
        <f t="shared" si="2"/>
        <v>732555.5</v>
      </c>
      <c r="U38" s="4">
        <f t="shared" si="3"/>
        <v>182937</v>
      </c>
    </row>
    <row r="39" spans="1:21" x14ac:dyDescent="0.2">
      <c r="A39" s="16" t="s">
        <v>199</v>
      </c>
      <c r="B39" s="4">
        <v>0</v>
      </c>
      <c r="C39" s="4">
        <v>5700</v>
      </c>
      <c r="D39" s="4">
        <v>-5700</v>
      </c>
      <c r="E39" s="4">
        <v>-224820000</v>
      </c>
      <c r="F39" s="4">
        <f t="shared" si="0"/>
        <v>19059550977</v>
      </c>
      <c r="R39" s="5">
        <v>6.9800000000000001E-2</v>
      </c>
      <c r="S39" s="4">
        <v>1235925</v>
      </c>
      <c r="T39" s="4">
        <f t="shared" si="2"/>
        <v>369312</v>
      </c>
      <c r="U39" s="4">
        <f t="shared" si="3"/>
        <v>182937</v>
      </c>
    </row>
    <row r="40" spans="1:21" x14ac:dyDescent="0.2">
      <c r="A40" s="16" t="s">
        <v>198</v>
      </c>
      <c r="B40" s="4">
        <v>90900</v>
      </c>
      <c r="C40" s="4">
        <v>0</v>
      </c>
      <c r="D40" s="4">
        <v>90900</v>
      </c>
      <c r="E40" s="4">
        <v>3274570000</v>
      </c>
      <c r="F40" s="4">
        <f t="shared" si="0"/>
        <v>19284370977</v>
      </c>
      <c r="R40" s="5">
        <v>1.09E-2</v>
      </c>
      <c r="S40" s="4">
        <v>475504</v>
      </c>
      <c r="T40" s="4">
        <f t="shared" si="2"/>
        <v>181160</v>
      </c>
      <c r="U40" s="4">
        <f t="shared" si="3"/>
        <v>182937</v>
      </c>
    </row>
    <row r="41" spans="1:21" x14ac:dyDescent="0.2">
      <c r="A41" s="16" t="s">
        <v>197</v>
      </c>
      <c r="B41" s="4">
        <v>80000</v>
      </c>
      <c r="C41" s="4">
        <v>500</v>
      </c>
      <c r="D41" s="4">
        <v>79500</v>
      </c>
      <c r="E41" s="4">
        <v>2933710000</v>
      </c>
      <c r="F41" s="4">
        <f t="shared" si="0"/>
        <v>16009800977</v>
      </c>
      <c r="R41" s="5">
        <v>-1.2999999999999999E-3</v>
      </c>
      <c r="S41" s="4">
        <v>182937</v>
      </c>
      <c r="T41" s="4">
        <f t="shared" si="2"/>
        <v>299446</v>
      </c>
      <c r="U41" s="4">
        <f t="shared" si="3"/>
        <v>243280</v>
      </c>
    </row>
    <row r="42" spans="1:21" x14ac:dyDescent="0.2">
      <c r="A42" s="16" t="s">
        <v>196</v>
      </c>
      <c r="B42" s="4">
        <v>0</v>
      </c>
      <c r="C42" s="4">
        <v>6500</v>
      </c>
      <c r="D42" s="4">
        <v>-6500</v>
      </c>
      <c r="E42" s="4">
        <v>-238300000</v>
      </c>
      <c r="F42" s="4">
        <f t="shared" si="0"/>
        <v>13076090977</v>
      </c>
      <c r="R42" s="5">
        <v>-1.6E-2</v>
      </c>
      <c r="S42" s="4">
        <v>403190</v>
      </c>
      <c r="T42" s="4">
        <f t="shared" si="2"/>
        <v>500051</v>
      </c>
      <c r="U42" s="4">
        <f t="shared" si="3"/>
        <v>243280</v>
      </c>
    </row>
    <row r="43" spans="1:21" x14ac:dyDescent="0.2">
      <c r="A43" s="16" t="s">
        <v>195</v>
      </c>
      <c r="B43" s="4">
        <v>247500</v>
      </c>
      <c r="C43" s="4">
        <v>4000</v>
      </c>
      <c r="D43" s="4">
        <v>243500</v>
      </c>
      <c r="E43" s="4">
        <v>9120480000</v>
      </c>
      <c r="F43" s="4">
        <f t="shared" si="0"/>
        <v>13314390977</v>
      </c>
      <c r="R43" s="5">
        <v>6.8000000000000005E-3</v>
      </c>
      <c r="S43" s="4">
        <v>590739</v>
      </c>
      <c r="T43" s="4">
        <f t="shared" si="2"/>
        <v>343399.5</v>
      </c>
      <c r="U43" s="4">
        <f t="shared" si="3"/>
        <v>229186</v>
      </c>
    </row>
    <row r="44" spans="1:21" x14ac:dyDescent="0.2">
      <c r="A44" s="16" t="s">
        <v>194</v>
      </c>
      <c r="B44" s="4">
        <v>500</v>
      </c>
      <c r="C44" s="4">
        <v>24113</v>
      </c>
      <c r="D44" s="4">
        <v>-23613</v>
      </c>
      <c r="E44" s="4">
        <v>-879570000</v>
      </c>
      <c r="F44" s="4">
        <f t="shared" si="0"/>
        <v>4193910977</v>
      </c>
      <c r="R44" s="5">
        <v>9.4999999999999998E-3</v>
      </c>
      <c r="S44" s="4">
        <v>258150</v>
      </c>
      <c r="T44" s="4">
        <f t="shared" si="2"/>
        <v>440624</v>
      </c>
      <c r="U44" s="4">
        <f t="shared" si="3"/>
        <v>229186</v>
      </c>
    </row>
    <row r="45" spans="1:21" x14ac:dyDescent="0.2">
      <c r="A45" s="16" t="s">
        <v>193</v>
      </c>
      <c r="B45" s="4">
        <v>90000</v>
      </c>
      <c r="C45" s="4">
        <v>1700</v>
      </c>
      <c r="D45" s="4">
        <v>88300</v>
      </c>
      <c r="E45" s="4">
        <v>3139660977</v>
      </c>
      <c r="F45" s="4">
        <f t="shared" si="0"/>
        <v>5073480977</v>
      </c>
      <c r="R45" s="5">
        <v>6.9599999999999995E-2</v>
      </c>
      <c r="S45" s="4">
        <v>592106</v>
      </c>
      <c r="T45" s="4">
        <f t="shared" si="2"/>
        <v>296645</v>
      </c>
      <c r="U45" s="4">
        <f t="shared" si="3"/>
        <v>179383</v>
      </c>
    </row>
    <row r="46" spans="1:21" x14ac:dyDescent="0.2">
      <c r="A46" s="16" t="s">
        <v>192</v>
      </c>
      <c r="B46" s="4">
        <v>73000</v>
      </c>
      <c r="C46" s="4">
        <v>0</v>
      </c>
      <c r="D46" s="4">
        <v>73000</v>
      </c>
      <c r="E46" s="4">
        <v>2523120000</v>
      </c>
      <c r="F46" s="4">
        <f t="shared" si="0"/>
        <v>1933820000</v>
      </c>
      <c r="R46" s="5">
        <v>0</v>
      </c>
      <c r="S46" s="4">
        <v>243280</v>
      </c>
      <c r="T46" s="4">
        <f t="shared" si="2"/>
        <v>334223.5</v>
      </c>
      <c r="U46" s="4">
        <f t="shared" si="3"/>
        <v>179383</v>
      </c>
    </row>
    <row r="47" spans="1:21" x14ac:dyDescent="0.2">
      <c r="A47" s="16" t="s">
        <v>191</v>
      </c>
      <c r="B47" s="4">
        <v>70000</v>
      </c>
      <c r="C47" s="4">
        <v>5400</v>
      </c>
      <c r="D47" s="4">
        <v>64600</v>
      </c>
      <c r="E47" s="4">
        <v>2260830000</v>
      </c>
      <c r="F47" s="4">
        <f t="shared" si="0"/>
        <v>-589300000</v>
      </c>
      <c r="R47" s="5">
        <v>-1.2800000000000001E-2</v>
      </c>
      <c r="S47" s="4">
        <v>363171</v>
      </c>
      <c r="T47" s="4">
        <f t="shared" si="2"/>
        <v>192367</v>
      </c>
      <c r="U47" s="4">
        <f t="shared" si="3"/>
        <v>179383</v>
      </c>
    </row>
    <row r="48" spans="1:21" x14ac:dyDescent="0.2">
      <c r="A48" s="16" t="s">
        <v>190</v>
      </c>
      <c r="B48" s="4">
        <v>76000</v>
      </c>
      <c r="C48" s="4">
        <v>900</v>
      </c>
      <c r="D48" s="4">
        <v>75100</v>
      </c>
      <c r="E48" s="4">
        <v>2594770000</v>
      </c>
      <c r="F48" s="4">
        <f t="shared" si="0"/>
        <v>-2850130000</v>
      </c>
      <c r="R48" s="5">
        <v>2.0499999999999997E-2</v>
      </c>
      <c r="S48" s="4">
        <v>229186</v>
      </c>
      <c r="T48" s="4">
        <f t="shared" si="2"/>
        <v>333375</v>
      </c>
      <c r="U48" s="4">
        <f t="shared" si="3"/>
        <v>179383</v>
      </c>
    </row>
    <row r="49" spans="1:21" x14ac:dyDescent="0.2">
      <c r="A49" s="16" t="s">
        <v>189</v>
      </c>
      <c r="B49" s="4">
        <v>200</v>
      </c>
      <c r="C49" s="4">
        <v>11000</v>
      </c>
      <c r="D49" s="4">
        <v>-10800</v>
      </c>
      <c r="E49" s="4">
        <v>-375900000</v>
      </c>
      <c r="F49" s="4">
        <f t="shared" si="0"/>
        <v>-5444900000</v>
      </c>
      <c r="R49" s="5">
        <v>-1.15E-2</v>
      </c>
      <c r="S49" s="4">
        <v>263120</v>
      </c>
      <c r="T49" s="4">
        <f t="shared" si="2"/>
        <v>235423</v>
      </c>
      <c r="U49" s="4">
        <f t="shared" si="3"/>
        <v>179383</v>
      </c>
    </row>
    <row r="50" spans="1:21" x14ac:dyDescent="0.2">
      <c r="A50" s="16" t="s">
        <v>188</v>
      </c>
      <c r="B50" s="4">
        <v>700</v>
      </c>
      <c r="C50" s="4">
        <v>2900</v>
      </c>
      <c r="D50" s="4">
        <v>-2200</v>
      </c>
      <c r="E50" s="4">
        <v>-75290000</v>
      </c>
      <c r="F50" s="4">
        <f t="shared" si="0"/>
        <v>-5069000000</v>
      </c>
      <c r="R50" s="5">
        <v>1.9199999999999998E-2</v>
      </c>
      <c r="S50" s="4">
        <v>179383</v>
      </c>
      <c r="T50" s="4">
        <f t="shared" si="2"/>
        <v>380973</v>
      </c>
      <c r="U50" s="4">
        <f t="shared" si="3"/>
        <v>195702</v>
      </c>
    </row>
    <row r="51" spans="1:21" x14ac:dyDescent="0.2">
      <c r="A51" s="16" t="s">
        <v>187</v>
      </c>
      <c r="B51" s="4">
        <v>0</v>
      </c>
      <c r="C51" s="4">
        <v>33800</v>
      </c>
      <c r="D51" s="4">
        <v>-33800</v>
      </c>
      <c r="E51" s="4">
        <v>-1175390000</v>
      </c>
      <c r="F51" s="4">
        <f t="shared" si="0"/>
        <v>-4993710000</v>
      </c>
      <c r="R51" s="5">
        <v>-2.5699999999999997E-2</v>
      </c>
      <c r="S51" s="4">
        <v>195702</v>
      </c>
      <c r="T51" s="4">
        <f t="shared" si="2"/>
        <v>316903.5</v>
      </c>
      <c r="U51" s="4">
        <f t="shared" si="3"/>
        <v>289142</v>
      </c>
    </row>
    <row r="52" spans="1:21" x14ac:dyDescent="0.2">
      <c r="A52" s="16" t="s">
        <v>186</v>
      </c>
      <c r="B52" s="4">
        <v>500</v>
      </c>
      <c r="C52" s="4">
        <v>27500</v>
      </c>
      <c r="D52" s="4">
        <v>-27000</v>
      </c>
      <c r="E52" s="4">
        <v>-947190000</v>
      </c>
      <c r="F52" s="4">
        <f t="shared" si="0"/>
        <v>-3818320000</v>
      </c>
      <c r="R52" s="5">
        <v>2.8999999999999998E-3</v>
      </c>
      <c r="S52" s="4">
        <v>409363</v>
      </c>
      <c r="T52" s="4">
        <f t="shared" si="2"/>
        <v>348138</v>
      </c>
      <c r="U52" s="4">
        <f t="shared" si="3"/>
        <v>155548</v>
      </c>
    </row>
    <row r="53" spans="1:21" x14ac:dyDescent="0.2">
      <c r="A53" s="16" t="s">
        <v>185</v>
      </c>
      <c r="B53" s="4">
        <v>10700</v>
      </c>
      <c r="C53" s="4">
        <v>27400</v>
      </c>
      <c r="D53" s="4">
        <v>-16700</v>
      </c>
      <c r="E53" s="4">
        <v>-581200000</v>
      </c>
      <c r="F53" s="4">
        <f t="shared" si="0"/>
        <v>-2871130000</v>
      </c>
      <c r="R53" s="5">
        <v>8.6999999999999994E-3</v>
      </c>
      <c r="S53" s="4">
        <v>428649</v>
      </c>
      <c r="T53" s="4">
        <f t="shared" si="2"/>
        <v>458814.5</v>
      </c>
      <c r="U53" s="4">
        <f t="shared" si="3"/>
        <v>155548</v>
      </c>
    </row>
    <row r="54" spans="1:21" x14ac:dyDescent="0.2">
      <c r="A54" s="16" t="s">
        <v>184</v>
      </c>
      <c r="B54" s="4">
        <v>16800</v>
      </c>
      <c r="C54" s="4">
        <v>10600</v>
      </c>
      <c r="D54" s="4">
        <v>6200</v>
      </c>
      <c r="E54" s="4">
        <v>210750000</v>
      </c>
      <c r="F54" s="4">
        <f t="shared" si="0"/>
        <v>-2289930000</v>
      </c>
      <c r="R54" s="5">
        <v>4.2300000000000004E-2</v>
      </c>
      <c r="S54" s="4">
        <v>289142</v>
      </c>
      <c r="T54" s="4">
        <f t="shared" si="2"/>
        <v>396317</v>
      </c>
      <c r="U54" s="4">
        <f t="shared" si="3"/>
        <v>155548</v>
      </c>
    </row>
    <row r="55" spans="1:21" x14ac:dyDescent="0.2">
      <c r="A55" s="16" t="s">
        <v>183</v>
      </c>
      <c r="B55" s="4">
        <v>3100</v>
      </c>
      <c r="C55" s="4">
        <v>20500</v>
      </c>
      <c r="D55" s="4">
        <v>-17400</v>
      </c>
      <c r="E55" s="4">
        <v>-584520000</v>
      </c>
      <c r="F55" s="4">
        <f t="shared" si="0"/>
        <v>-2500680000</v>
      </c>
      <c r="R55" s="5">
        <v>4.5999999999999999E-3</v>
      </c>
      <c r="S55" s="4">
        <v>350010</v>
      </c>
      <c r="T55" s="4">
        <f t="shared" si="2"/>
        <v>244042</v>
      </c>
      <c r="U55" s="4">
        <f t="shared" si="3"/>
        <v>155548</v>
      </c>
    </row>
    <row r="56" spans="1:21" x14ac:dyDescent="0.2">
      <c r="A56" s="16" t="s">
        <v>182</v>
      </c>
      <c r="B56" s="4">
        <v>31800</v>
      </c>
      <c r="C56" s="4">
        <v>17500</v>
      </c>
      <c r="D56" s="4">
        <v>14300</v>
      </c>
      <c r="E56" s="4">
        <v>439300000</v>
      </c>
      <c r="F56" s="4">
        <f t="shared" si="0"/>
        <v>-1916160000</v>
      </c>
      <c r="R56" s="5">
        <v>3.95E-2</v>
      </c>
      <c r="S56" s="4">
        <v>305276</v>
      </c>
      <c r="T56" s="4">
        <f t="shared" si="2"/>
        <v>213772</v>
      </c>
      <c r="U56" s="4">
        <f t="shared" si="3"/>
        <v>155548</v>
      </c>
    </row>
    <row r="57" spans="1:21" x14ac:dyDescent="0.2">
      <c r="A57" s="16" t="s">
        <v>181</v>
      </c>
      <c r="B57" s="4">
        <v>100</v>
      </c>
      <c r="C57" s="4">
        <v>25600</v>
      </c>
      <c r="D57" s="4">
        <v>-25500</v>
      </c>
      <c r="E57" s="4">
        <v>-812800000</v>
      </c>
      <c r="F57" s="4">
        <f t="shared" si="0"/>
        <v>-2355460000</v>
      </c>
      <c r="R57" s="5">
        <v>-6.1999999999999998E-3</v>
      </c>
      <c r="S57" s="4">
        <v>155548</v>
      </c>
      <c r="T57" s="4">
        <f t="shared" si="2"/>
        <v>517359.5</v>
      </c>
      <c r="U57" s="4">
        <f t="shared" si="3"/>
        <v>224444</v>
      </c>
    </row>
    <row r="58" spans="1:21" x14ac:dyDescent="0.2">
      <c r="A58" s="16" t="s">
        <v>180</v>
      </c>
      <c r="B58" s="4">
        <v>7100</v>
      </c>
      <c r="C58" s="4">
        <v>4000</v>
      </c>
      <c r="D58" s="4">
        <v>3100</v>
      </c>
      <c r="E58" s="4">
        <v>98260000</v>
      </c>
      <c r="F58" s="4">
        <f t="shared" si="0"/>
        <v>-1542660000</v>
      </c>
      <c r="R58" s="5">
        <v>6.8699999999999997E-2</v>
      </c>
      <c r="S58" s="4">
        <v>403630</v>
      </c>
      <c r="T58" s="4">
        <f t="shared" si="2"/>
        <v>424920.5</v>
      </c>
      <c r="U58" s="4">
        <f t="shared" si="3"/>
        <v>224444</v>
      </c>
    </row>
    <row r="59" spans="1:21" x14ac:dyDescent="0.2">
      <c r="A59" s="16" t="s">
        <v>179</v>
      </c>
      <c r="B59" s="4">
        <v>69100</v>
      </c>
      <c r="C59" s="4">
        <v>2600</v>
      </c>
      <c r="D59" s="4">
        <v>66500</v>
      </c>
      <c r="E59" s="4">
        <v>1925640000</v>
      </c>
      <c r="F59" s="4">
        <f t="shared" si="0"/>
        <v>-1640920000</v>
      </c>
      <c r="R59" s="5">
        <v>3.8300000000000001E-2</v>
      </c>
      <c r="S59" s="4">
        <v>291463</v>
      </c>
      <c r="T59" s="4">
        <f t="shared" si="2"/>
        <v>758879</v>
      </c>
      <c r="U59" s="4">
        <f t="shared" si="3"/>
        <v>224444</v>
      </c>
    </row>
    <row r="60" spans="1:21" x14ac:dyDescent="0.2">
      <c r="A60" s="16" t="s">
        <v>178</v>
      </c>
      <c r="B60" s="4">
        <v>60800</v>
      </c>
      <c r="C60" s="4">
        <v>0</v>
      </c>
      <c r="D60" s="4">
        <v>60800</v>
      </c>
      <c r="E60" s="4">
        <v>1817000000</v>
      </c>
      <c r="F60" s="4">
        <f t="shared" si="0"/>
        <v>-3566560000</v>
      </c>
      <c r="R60" s="5">
        <v>-6.9500000000000006E-2</v>
      </c>
      <c r="S60" s="4">
        <v>566244</v>
      </c>
      <c r="T60" s="4">
        <f t="shared" si="2"/>
        <v>479309</v>
      </c>
      <c r="U60" s="4">
        <f t="shared" si="3"/>
        <v>182808</v>
      </c>
    </row>
    <row r="61" spans="1:21" x14ac:dyDescent="0.2">
      <c r="A61" s="16" t="s">
        <v>177</v>
      </c>
      <c r="B61" s="4">
        <v>28300</v>
      </c>
      <c r="C61" s="4">
        <v>3300</v>
      </c>
      <c r="D61" s="4">
        <v>25000</v>
      </c>
      <c r="E61" s="4">
        <v>795010000</v>
      </c>
      <c r="F61" s="4">
        <f t="shared" si="0"/>
        <v>-5383560000</v>
      </c>
      <c r="R61" s="5">
        <v>-4.4800000000000006E-2</v>
      </c>
      <c r="S61" s="4">
        <v>224444</v>
      </c>
      <c r="T61" s="4">
        <f t="shared" si="2"/>
        <v>547795.5</v>
      </c>
      <c r="U61" s="4">
        <f t="shared" si="3"/>
        <v>182808</v>
      </c>
    </row>
    <row r="62" spans="1:21" x14ac:dyDescent="0.2">
      <c r="A62" s="16" t="s">
        <v>176</v>
      </c>
      <c r="B62" s="4">
        <v>26700</v>
      </c>
      <c r="C62" s="4">
        <v>1200</v>
      </c>
      <c r="D62" s="4">
        <v>25500</v>
      </c>
      <c r="E62" s="4">
        <v>821250000</v>
      </c>
      <c r="F62" s="4">
        <f t="shared" si="0"/>
        <v>-6178570000</v>
      </c>
      <c r="R62" s="5">
        <v>0</v>
      </c>
      <c r="S62" s="4">
        <v>267627</v>
      </c>
      <c r="T62" s="4">
        <f t="shared" si="2"/>
        <v>602290</v>
      </c>
      <c r="U62" s="4">
        <f t="shared" si="3"/>
        <v>182808</v>
      </c>
    </row>
    <row r="63" spans="1:21" x14ac:dyDescent="0.2">
      <c r="A63" s="16" t="s">
        <v>175</v>
      </c>
      <c r="B63" s="4">
        <v>2400</v>
      </c>
      <c r="C63" s="4">
        <v>11800</v>
      </c>
      <c r="D63" s="4">
        <v>-9400</v>
      </c>
      <c r="E63" s="4">
        <v>-305860000</v>
      </c>
      <c r="F63" s="4">
        <f t="shared" si="0"/>
        <v>-6999820000</v>
      </c>
      <c r="R63" s="5">
        <v>-6.9000000000000006E-2</v>
      </c>
      <c r="S63" s="4">
        <v>628487</v>
      </c>
      <c r="T63" s="4">
        <f t="shared" si="2"/>
        <v>634100</v>
      </c>
      <c r="U63" s="4">
        <f t="shared" si="3"/>
        <v>182808</v>
      </c>
    </row>
    <row r="64" spans="1:21" x14ac:dyDescent="0.2">
      <c r="A64" s="16" t="s">
        <v>174</v>
      </c>
      <c r="B64" s="4">
        <v>100</v>
      </c>
      <c r="C64" s="4">
        <v>19300</v>
      </c>
      <c r="D64" s="4">
        <v>-19200</v>
      </c>
      <c r="E64" s="4">
        <v>-675120000</v>
      </c>
      <c r="F64" s="4">
        <f t="shared" si="0"/>
        <v>-6693960000</v>
      </c>
      <c r="R64" s="5">
        <v>0</v>
      </c>
      <c r="S64" s="4">
        <v>442624</v>
      </c>
      <c r="T64" s="4">
        <f t="shared" si="2"/>
        <v>270861.5</v>
      </c>
      <c r="U64" s="4">
        <f t="shared" si="3"/>
        <v>182808</v>
      </c>
    </row>
    <row r="65" spans="1:21" x14ac:dyDescent="0.2">
      <c r="A65" s="16" t="s">
        <v>173</v>
      </c>
      <c r="B65" s="4">
        <v>1300</v>
      </c>
      <c r="C65" s="4">
        <v>6100</v>
      </c>
      <c r="D65" s="4">
        <v>-4800</v>
      </c>
      <c r="E65" s="4">
        <v>-162860000</v>
      </c>
      <c r="F65" s="4">
        <f t="shared" si="0"/>
        <v>-6018840000</v>
      </c>
      <c r="R65" s="5">
        <v>2.3599999999999999E-2</v>
      </c>
      <c r="S65" s="4">
        <v>182808</v>
      </c>
      <c r="T65" s="4">
        <f t="shared" si="2"/>
        <v>710210.5</v>
      </c>
      <c r="U65" s="4">
        <f t="shared" si="3"/>
        <v>271996</v>
      </c>
    </row>
    <row r="66" spans="1:21" x14ac:dyDescent="0.2">
      <c r="A66" s="16" t="s">
        <v>172</v>
      </c>
      <c r="B66" s="4">
        <v>200</v>
      </c>
      <c r="C66" s="4">
        <v>39400</v>
      </c>
      <c r="D66" s="4">
        <v>-39200</v>
      </c>
      <c r="E66" s="4">
        <v>-1364880000</v>
      </c>
      <c r="F66" s="4">
        <f t="shared" si="0"/>
        <v>-5855980000</v>
      </c>
      <c r="R66" s="5">
        <v>-4.36E-2</v>
      </c>
      <c r="S66" s="4">
        <v>271996</v>
      </c>
      <c r="T66" s="4">
        <f t="shared" si="2"/>
        <v>387219</v>
      </c>
      <c r="U66" s="4">
        <f t="shared" si="3"/>
        <v>558378</v>
      </c>
    </row>
    <row r="67" spans="1:21" x14ac:dyDescent="0.2">
      <c r="A67" s="16" t="s">
        <v>171</v>
      </c>
      <c r="B67" s="4">
        <v>7600</v>
      </c>
      <c r="C67" s="4">
        <v>9300</v>
      </c>
      <c r="D67" s="4">
        <v>-1700</v>
      </c>
      <c r="E67" s="4">
        <v>-65800000</v>
      </c>
      <c r="F67" s="4">
        <f t="shared" si="0"/>
        <v>-4491100000</v>
      </c>
      <c r="R67" s="5">
        <v>2.0199999999999999E-2</v>
      </c>
      <c r="S67" s="4">
        <v>631089</v>
      </c>
      <c r="T67" s="4">
        <f t="shared" si="2"/>
        <v>338999.5</v>
      </c>
      <c r="U67" s="4">
        <f t="shared" si="3"/>
        <v>558378</v>
      </c>
    </row>
    <row r="68" spans="1:21" x14ac:dyDescent="0.2">
      <c r="A68" s="16" t="s">
        <v>170</v>
      </c>
      <c r="B68" s="4">
        <v>200</v>
      </c>
      <c r="C68" s="4">
        <v>45900</v>
      </c>
      <c r="D68" s="4">
        <v>-45700</v>
      </c>
      <c r="E68" s="4">
        <v>-1652590000</v>
      </c>
      <c r="F68" s="4">
        <f t="shared" si="0"/>
        <v>-4425300000</v>
      </c>
      <c r="R68" s="5">
        <v>-5.4299999999999994E-2</v>
      </c>
      <c r="S68" s="4">
        <v>558378</v>
      </c>
      <c r="T68" s="4">
        <f t="shared" si="2"/>
        <v>579823</v>
      </c>
      <c r="U68" s="4">
        <f t="shared" si="3"/>
        <v>576093</v>
      </c>
    </row>
    <row r="69" spans="1:21" x14ac:dyDescent="0.2">
      <c r="A69" s="16" t="s">
        <v>169</v>
      </c>
      <c r="B69" s="4">
        <v>10700</v>
      </c>
      <c r="C69" s="4">
        <v>1914</v>
      </c>
      <c r="D69" s="4">
        <v>8786</v>
      </c>
      <c r="E69" s="4">
        <v>332480000</v>
      </c>
      <c r="F69" s="4">
        <f t="shared" si="0"/>
        <v>-2772710000</v>
      </c>
      <c r="R69" s="5">
        <v>-3.4099999999999998E-2</v>
      </c>
      <c r="S69" s="4">
        <v>951514</v>
      </c>
      <c r="T69" s="4">
        <f t="shared" si="2"/>
        <v>456223</v>
      </c>
      <c r="U69" s="4">
        <f t="shared" si="3"/>
        <v>358915</v>
      </c>
    </row>
    <row r="70" spans="1:21" x14ac:dyDescent="0.2">
      <c r="A70" s="16" t="s">
        <v>168</v>
      </c>
      <c r="B70" s="4">
        <v>20200</v>
      </c>
      <c r="C70" s="4">
        <v>12200</v>
      </c>
      <c r="D70" s="4">
        <v>8000</v>
      </c>
      <c r="E70" s="4">
        <v>329860000</v>
      </c>
      <c r="F70" s="4">
        <f t="shared" si="0"/>
        <v>-3105190000</v>
      </c>
      <c r="R70" s="5">
        <v>-6.6100000000000006E-2</v>
      </c>
      <c r="S70" s="4">
        <v>734174</v>
      </c>
      <c r="T70" s="4">
        <f t="shared" si="2"/>
        <v>584068</v>
      </c>
      <c r="U70" s="4">
        <f t="shared" si="3"/>
        <v>358915</v>
      </c>
    </row>
    <row r="71" spans="1:21" x14ac:dyDescent="0.2">
      <c r="A71" s="16" t="s">
        <v>167</v>
      </c>
      <c r="B71" s="4">
        <v>6600</v>
      </c>
      <c r="C71" s="4">
        <v>15300</v>
      </c>
      <c r="D71" s="4">
        <v>-8700</v>
      </c>
      <c r="E71" s="4">
        <v>-364140000</v>
      </c>
      <c r="F71" s="4">
        <f t="shared" si="0"/>
        <v>-3435050000</v>
      </c>
      <c r="R71" s="5">
        <v>-4.7999999999999996E-3</v>
      </c>
      <c r="S71" s="4">
        <v>827964</v>
      </c>
      <c r="T71" s="4">
        <f>AVERAGE(S72,S81)</f>
        <v>360965</v>
      </c>
      <c r="U71" s="4">
        <f t="shared" si="3"/>
        <v>143349</v>
      </c>
    </row>
    <row r="72" spans="1:21" x14ac:dyDescent="0.2">
      <c r="A72" s="16" t="s">
        <v>166</v>
      </c>
      <c r="B72" s="4">
        <v>2600</v>
      </c>
      <c r="C72" s="4">
        <v>4300</v>
      </c>
      <c r="D72" s="4">
        <v>-1700</v>
      </c>
      <c r="E72" s="4">
        <v>-69820000</v>
      </c>
      <c r="F72" s="4">
        <f t="shared" si="0"/>
        <v>-3070910000</v>
      </c>
      <c r="R72" s="5">
        <v>-1.1999999999999999E-3</v>
      </c>
      <c r="S72" s="4">
        <v>576093</v>
      </c>
      <c r="U72" s="4">
        <f t="shared" si="3"/>
        <v>119621</v>
      </c>
    </row>
    <row r="73" spans="1:21" x14ac:dyDescent="0.2">
      <c r="A73" s="16" t="s">
        <v>165</v>
      </c>
      <c r="B73" s="4">
        <v>1600</v>
      </c>
      <c r="C73" s="4">
        <v>60100</v>
      </c>
      <c r="D73" s="4">
        <v>-58500</v>
      </c>
      <c r="E73" s="4">
        <v>-2360740000</v>
      </c>
      <c r="F73" s="4">
        <f t="shared" si="0"/>
        <v>-3001090000</v>
      </c>
      <c r="R73" s="5">
        <v>1.8700000000000001E-2</v>
      </c>
      <c r="S73" s="4">
        <v>825576</v>
      </c>
      <c r="U73" s="4">
        <f t="shared" ref="U73:U75" si="4">MIN(S74:S78)</f>
        <v>119621</v>
      </c>
    </row>
    <row r="74" spans="1:21" x14ac:dyDescent="0.2">
      <c r="A74" s="16" t="s">
        <v>164</v>
      </c>
      <c r="B74" s="4">
        <v>2300</v>
      </c>
      <c r="C74" s="4">
        <v>1500</v>
      </c>
      <c r="D74" s="4">
        <v>800</v>
      </c>
      <c r="E74" s="4">
        <v>31880000</v>
      </c>
      <c r="F74" s="4">
        <f t="shared" si="0"/>
        <v>-640350000</v>
      </c>
      <c r="R74" s="5">
        <v>0</v>
      </c>
      <c r="S74" s="4">
        <v>358915</v>
      </c>
      <c r="U74" s="4">
        <f t="shared" si="4"/>
        <v>119621</v>
      </c>
    </row>
    <row r="75" spans="1:21" x14ac:dyDescent="0.2">
      <c r="A75" s="16" t="s">
        <v>163</v>
      </c>
      <c r="B75" s="4">
        <v>1300</v>
      </c>
      <c r="C75" s="4">
        <v>3711</v>
      </c>
      <c r="D75" s="4">
        <v>-2411</v>
      </c>
      <c r="E75" s="4">
        <v>-99580000</v>
      </c>
      <c r="F75" s="4">
        <f t="shared" si="0"/>
        <v>-672230000</v>
      </c>
      <c r="R75" s="5">
        <v>5.3600000000000002E-2</v>
      </c>
      <c r="S75" s="4">
        <v>1148425</v>
      </c>
      <c r="U75" s="4">
        <f t="shared" si="4"/>
        <v>119621</v>
      </c>
    </row>
    <row r="76" spans="1:21" x14ac:dyDescent="0.2">
      <c r="A76" s="16" t="s">
        <v>162</v>
      </c>
      <c r="B76" s="4">
        <v>0</v>
      </c>
      <c r="C76" s="4">
        <v>5141</v>
      </c>
      <c r="D76" s="4">
        <v>-5141</v>
      </c>
      <c r="E76" s="4">
        <v>-195730000</v>
      </c>
      <c r="F76" s="4">
        <f t="shared" si="0"/>
        <v>-572650000</v>
      </c>
      <c r="R76" s="5">
        <v>1.4000000000000002E-3</v>
      </c>
      <c r="S76" s="4">
        <v>143349</v>
      </c>
      <c r="U76" s="4">
        <f>MIN(S77:S81)</f>
        <v>119621</v>
      </c>
    </row>
    <row r="77" spans="1:21" x14ac:dyDescent="0.2">
      <c r="A77" s="16" t="s">
        <v>161</v>
      </c>
      <c r="B77" s="4">
        <v>3900</v>
      </c>
      <c r="C77" s="4">
        <v>8700</v>
      </c>
      <c r="D77" s="4">
        <v>-4800</v>
      </c>
      <c r="E77" s="4">
        <v>-179610000</v>
      </c>
      <c r="F77" s="4">
        <f t="shared" si="0"/>
        <v>-376920000</v>
      </c>
      <c r="R77" s="5">
        <v>1.06E-2</v>
      </c>
      <c r="S77" s="4">
        <v>119621</v>
      </c>
    </row>
    <row r="78" spans="1:21" x14ac:dyDescent="0.2">
      <c r="A78" s="16" t="s">
        <v>160</v>
      </c>
      <c r="B78" s="4">
        <v>900</v>
      </c>
      <c r="C78" s="4">
        <v>3400</v>
      </c>
      <c r="D78" s="4">
        <v>-2500</v>
      </c>
      <c r="E78" s="4">
        <v>-95420000</v>
      </c>
      <c r="F78" s="4">
        <f t="shared" si="0"/>
        <v>-197310000</v>
      </c>
      <c r="R78" s="5">
        <v>-2.5999999999999999E-3</v>
      </c>
      <c r="S78" s="4">
        <v>208132</v>
      </c>
    </row>
    <row r="79" spans="1:21" x14ac:dyDescent="0.2">
      <c r="A79" s="16" t="s">
        <v>159</v>
      </c>
      <c r="B79" s="4">
        <v>10800</v>
      </c>
      <c r="C79" s="4">
        <v>9061</v>
      </c>
      <c r="D79" s="4">
        <v>1739</v>
      </c>
      <c r="E79" s="4">
        <v>67810000</v>
      </c>
      <c r="F79" s="4">
        <f t="shared" si="0"/>
        <v>-101890000</v>
      </c>
      <c r="R79" s="5">
        <v>1.89E-2</v>
      </c>
      <c r="S79" s="4">
        <v>178272</v>
      </c>
    </row>
    <row r="80" spans="1:21" x14ac:dyDescent="0.2">
      <c r="A80" s="16" t="s">
        <v>158</v>
      </c>
      <c r="B80" s="4">
        <v>2000</v>
      </c>
      <c r="C80" s="4">
        <v>8300</v>
      </c>
      <c r="D80" s="4">
        <v>-6300</v>
      </c>
      <c r="E80" s="4">
        <v>-236990000</v>
      </c>
      <c r="F80" s="4">
        <f>E80+F81</f>
        <v>-169700000</v>
      </c>
      <c r="R80" s="5">
        <v>-1.5800000000000002E-2</v>
      </c>
      <c r="S80" s="4">
        <v>340172</v>
      </c>
    </row>
    <row r="81" spans="1:22" x14ac:dyDescent="0.2">
      <c r="A81" s="16" t="s">
        <v>157</v>
      </c>
      <c r="B81" s="4">
        <v>6300</v>
      </c>
      <c r="C81" s="4">
        <v>4500</v>
      </c>
      <c r="D81" s="4">
        <v>1800</v>
      </c>
      <c r="E81" s="4">
        <v>67290000</v>
      </c>
      <c r="F81" s="4">
        <f>E81</f>
        <v>67290000</v>
      </c>
      <c r="R81" s="5">
        <v>0</v>
      </c>
      <c r="S81" s="4">
        <v>145837</v>
      </c>
    </row>
    <row r="82" spans="1:22" x14ac:dyDescent="0.2">
      <c r="A82" s="2"/>
      <c r="B82" s="4"/>
      <c r="C82" s="4"/>
      <c r="D82" s="4"/>
      <c r="E82" s="4"/>
      <c r="F82" s="4">
        <f t="shared" ref="F82:F136" si="5">E82+F83</f>
        <v>0</v>
      </c>
      <c r="G82" s="4"/>
      <c r="H82" s="4"/>
      <c r="I82" s="4"/>
      <c r="J82" s="4"/>
      <c r="K82" s="4"/>
      <c r="L82" s="4"/>
      <c r="M82" s="4"/>
      <c r="N82" s="4"/>
      <c r="O82" s="4"/>
      <c r="P82" s="4"/>
      <c r="Q82" s="4"/>
      <c r="R82" s="4"/>
      <c r="S82" s="4"/>
      <c r="T82" s="5"/>
      <c r="U82" s="5"/>
      <c r="V82" s="5"/>
    </row>
    <row r="83" spans="1:22" x14ac:dyDescent="0.2">
      <c r="A83" s="2"/>
      <c r="B83" s="4"/>
      <c r="C83" s="4"/>
      <c r="D83" s="4"/>
      <c r="E83" s="4"/>
      <c r="F83" s="4">
        <f t="shared" si="5"/>
        <v>0</v>
      </c>
      <c r="G83" s="4"/>
      <c r="H83" s="4"/>
      <c r="I83" s="4"/>
      <c r="J83" s="4"/>
      <c r="K83" s="4"/>
      <c r="L83" s="4"/>
      <c r="M83" s="4"/>
      <c r="N83" s="4"/>
      <c r="O83" s="4"/>
      <c r="P83" s="4"/>
      <c r="Q83" s="4"/>
      <c r="R83" s="4"/>
      <c r="S83" s="4"/>
      <c r="T83" s="5"/>
      <c r="U83" s="5"/>
      <c r="V83" s="5"/>
    </row>
    <row r="84" spans="1:22" x14ac:dyDescent="0.2">
      <c r="A84" s="2"/>
      <c r="B84" s="4"/>
      <c r="C84" s="4"/>
      <c r="D84" s="4"/>
      <c r="E84" s="4"/>
      <c r="F84" s="4">
        <f t="shared" si="5"/>
        <v>0</v>
      </c>
      <c r="G84" s="4"/>
      <c r="H84" s="4"/>
      <c r="I84" s="4"/>
      <c r="J84" s="4"/>
      <c r="K84" s="4"/>
      <c r="L84" s="4"/>
      <c r="M84" s="4"/>
      <c r="N84" s="4"/>
      <c r="O84" s="4"/>
      <c r="P84" s="4"/>
      <c r="Q84" s="4"/>
      <c r="R84" s="4"/>
      <c r="S84" s="4"/>
      <c r="T84" s="5"/>
      <c r="U84" s="5"/>
      <c r="V84" s="5"/>
    </row>
    <row r="85" spans="1:22" x14ac:dyDescent="0.2">
      <c r="A85" s="2"/>
      <c r="B85" s="4"/>
      <c r="C85" s="4"/>
      <c r="D85" s="4"/>
      <c r="E85" s="4"/>
      <c r="F85" s="4">
        <f t="shared" si="5"/>
        <v>0</v>
      </c>
      <c r="G85" s="4"/>
      <c r="H85" s="4"/>
      <c r="I85" s="4"/>
      <c r="J85" s="4"/>
      <c r="K85" s="4"/>
      <c r="L85" s="4"/>
      <c r="M85" s="4"/>
      <c r="N85" s="4"/>
      <c r="O85" s="4"/>
      <c r="P85" s="4"/>
      <c r="Q85" s="4"/>
      <c r="R85" s="4"/>
      <c r="S85" s="4"/>
      <c r="T85" s="5"/>
      <c r="U85" s="5"/>
      <c r="V85" s="5"/>
    </row>
    <row r="86" spans="1:22" x14ac:dyDescent="0.2">
      <c r="A86" s="2"/>
      <c r="B86" s="4"/>
      <c r="C86" s="4"/>
      <c r="D86" s="4"/>
      <c r="E86" s="4"/>
      <c r="F86" s="4">
        <f t="shared" si="5"/>
        <v>0</v>
      </c>
      <c r="G86" s="4"/>
      <c r="H86" s="4"/>
      <c r="I86" s="4"/>
      <c r="J86" s="4"/>
      <c r="K86" s="4"/>
      <c r="L86" s="4"/>
      <c r="M86" s="4"/>
      <c r="N86" s="4"/>
      <c r="O86" s="4"/>
      <c r="P86" s="4"/>
      <c r="Q86" s="4"/>
      <c r="R86" s="4"/>
      <c r="S86" s="4"/>
      <c r="T86" s="5"/>
      <c r="U86" s="5"/>
      <c r="V86" s="5"/>
    </row>
    <row r="87" spans="1:22" x14ac:dyDescent="0.2">
      <c r="A87" s="2"/>
      <c r="B87" s="4"/>
      <c r="C87" s="4"/>
      <c r="D87" s="4"/>
      <c r="E87" s="4"/>
      <c r="F87" s="4">
        <f t="shared" si="5"/>
        <v>0</v>
      </c>
      <c r="G87" s="4"/>
      <c r="H87" s="4"/>
      <c r="I87" s="4"/>
      <c r="J87" s="4"/>
      <c r="K87" s="4"/>
      <c r="L87" s="4"/>
      <c r="M87" s="4"/>
      <c r="N87" s="4"/>
      <c r="O87" s="4"/>
      <c r="P87" s="4"/>
      <c r="Q87" s="4"/>
      <c r="R87" s="4"/>
      <c r="S87" s="4"/>
      <c r="T87" s="5"/>
      <c r="U87" s="5"/>
      <c r="V87" s="5"/>
    </row>
    <row r="88" spans="1:22" x14ac:dyDescent="0.2">
      <c r="A88" s="2"/>
      <c r="B88" s="4"/>
      <c r="C88" s="4"/>
      <c r="D88" s="4"/>
      <c r="E88" s="4"/>
      <c r="F88" s="4">
        <f t="shared" si="5"/>
        <v>0</v>
      </c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5"/>
      <c r="U88" s="5"/>
      <c r="V88" s="5"/>
    </row>
    <row r="89" spans="1:22" x14ac:dyDescent="0.2">
      <c r="A89" s="2"/>
      <c r="B89" s="4"/>
      <c r="C89" s="4"/>
      <c r="D89" s="4"/>
      <c r="E89" s="4"/>
      <c r="F89" s="4">
        <f t="shared" si="5"/>
        <v>0</v>
      </c>
      <c r="G89" s="4"/>
      <c r="H89" s="4"/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  <c r="T89" s="5"/>
      <c r="U89" s="5"/>
      <c r="V89" s="5"/>
    </row>
    <row r="90" spans="1:22" x14ac:dyDescent="0.2">
      <c r="A90" s="2"/>
      <c r="B90" s="4"/>
      <c r="C90" s="4"/>
      <c r="D90" s="4"/>
      <c r="E90" s="4"/>
      <c r="F90" s="4">
        <f t="shared" si="5"/>
        <v>0</v>
      </c>
      <c r="G90" s="4"/>
      <c r="H90" s="4"/>
      <c r="I90" s="4"/>
      <c r="J90" s="4"/>
      <c r="K90" s="4"/>
      <c r="L90" s="4"/>
      <c r="M90" s="4"/>
      <c r="N90" s="4"/>
      <c r="O90" s="4"/>
      <c r="P90" s="4"/>
      <c r="Q90" s="4"/>
      <c r="R90" s="4"/>
      <c r="S90" s="4"/>
      <c r="T90" s="5"/>
      <c r="U90" s="5"/>
      <c r="V90" s="5"/>
    </row>
    <row r="91" spans="1:22" x14ac:dyDescent="0.2">
      <c r="A91" s="2"/>
      <c r="B91" s="4"/>
      <c r="C91" s="4"/>
      <c r="D91" s="4"/>
      <c r="E91" s="4"/>
      <c r="F91" s="4">
        <f t="shared" si="5"/>
        <v>0</v>
      </c>
      <c r="G91" s="4"/>
      <c r="H91" s="4"/>
      <c r="I91" s="4"/>
      <c r="J91" s="4"/>
      <c r="K91" s="4"/>
      <c r="L91" s="4"/>
      <c r="M91" s="4"/>
      <c r="N91" s="4"/>
      <c r="O91" s="4"/>
      <c r="P91" s="4"/>
      <c r="Q91" s="4"/>
      <c r="R91" s="4"/>
      <c r="S91" s="4"/>
      <c r="T91" s="5"/>
      <c r="U91" s="5"/>
      <c r="V91" s="5"/>
    </row>
    <row r="92" spans="1:22" x14ac:dyDescent="0.2">
      <c r="A92" s="6"/>
      <c r="B92" s="4"/>
      <c r="C92" s="4"/>
      <c r="D92" s="4"/>
      <c r="E92" s="4"/>
      <c r="F92" s="4">
        <f t="shared" si="5"/>
        <v>0</v>
      </c>
      <c r="G92" s="4"/>
      <c r="H92" s="4"/>
      <c r="I92" s="4"/>
      <c r="J92" s="4"/>
      <c r="K92" s="4"/>
      <c r="L92" s="4"/>
      <c r="M92" s="4"/>
      <c r="N92" s="4"/>
      <c r="O92" s="4"/>
      <c r="P92" s="4"/>
      <c r="Q92" s="4"/>
      <c r="R92" s="4"/>
      <c r="S92" s="4"/>
      <c r="T92" s="5"/>
      <c r="U92" s="5"/>
      <c r="V92" s="5"/>
    </row>
    <row r="93" spans="1:22" x14ac:dyDescent="0.2">
      <c r="A93" s="6"/>
      <c r="B93" s="4"/>
      <c r="C93" s="4"/>
      <c r="D93" s="4"/>
      <c r="E93" s="4"/>
      <c r="F93" s="4">
        <f t="shared" si="5"/>
        <v>0</v>
      </c>
      <c r="G93" s="4"/>
      <c r="H93" s="4"/>
      <c r="I93" s="4"/>
      <c r="J93" s="4"/>
      <c r="K93" s="4"/>
      <c r="L93" s="4"/>
      <c r="M93" s="4"/>
      <c r="N93" s="4"/>
      <c r="O93" s="4"/>
      <c r="P93" s="4"/>
      <c r="Q93" s="4"/>
      <c r="R93" s="4"/>
      <c r="S93" s="4"/>
      <c r="T93" s="5"/>
      <c r="U93" s="5"/>
      <c r="V93" s="5"/>
    </row>
    <row r="94" spans="1:22" x14ac:dyDescent="0.2">
      <c r="A94" s="6"/>
      <c r="B94" s="4"/>
      <c r="C94" s="4"/>
      <c r="D94" s="4"/>
      <c r="E94" s="4"/>
      <c r="F94" s="4">
        <f t="shared" si="5"/>
        <v>0</v>
      </c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5"/>
      <c r="U94" s="5"/>
      <c r="V94" s="5"/>
    </row>
    <row r="95" spans="1:22" x14ac:dyDescent="0.2">
      <c r="A95" s="6"/>
      <c r="B95" s="4"/>
      <c r="C95" s="4"/>
      <c r="D95" s="4"/>
      <c r="E95" s="4"/>
      <c r="F95" s="4">
        <f t="shared" si="5"/>
        <v>0</v>
      </c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5"/>
      <c r="U95" s="5"/>
      <c r="V95" s="5"/>
    </row>
    <row r="96" spans="1:22" x14ac:dyDescent="0.2">
      <c r="A96" s="6"/>
      <c r="B96" s="4"/>
      <c r="C96" s="4"/>
      <c r="D96" s="4"/>
      <c r="E96" s="4"/>
      <c r="F96" s="4">
        <f t="shared" si="5"/>
        <v>0</v>
      </c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5"/>
      <c r="U96" s="5"/>
      <c r="V96" s="5"/>
    </row>
    <row r="97" spans="1:22" x14ac:dyDescent="0.2">
      <c r="A97" s="6"/>
      <c r="B97" s="4"/>
      <c r="C97" s="4"/>
      <c r="D97" s="4"/>
      <c r="E97" s="4"/>
      <c r="F97" s="4">
        <f t="shared" si="5"/>
        <v>0</v>
      </c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5"/>
      <c r="U97" s="5"/>
      <c r="V97" s="5"/>
    </row>
    <row r="98" spans="1:22" x14ac:dyDescent="0.2">
      <c r="A98" s="6"/>
      <c r="B98" s="4"/>
      <c r="C98" s="4"/>
      <c r="D98" s="4"/>
      <c r="E98" s="4"/>
      <c r="F98" s="4">
        <f t="shared" si="5"/>
        <v>0</v>
      </c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5"/>
      <c r="U98" s="5"/>
      <c r="V98" s="5"/>
    </row>
    <row r="99" spans="1:22" x14ac:dyDescent="0.2">
      <c r="A99" s="6"/>
      <c r="B99" s="4"/>
      <c r="C99" s="4"/>
      <c r="D99" s="4"/>
      <c r="E99" s="4"/>
      <c r="F99" s="4">
        <f t="shared" si="5"/>
        <v>0</v>
      </c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5"/>
      <c r="U99" s="5"/>
      <c r="V99" s="5"/>
    </row>
    <row r="100" spans="1:22" x14ac:dyDescent="0.2">
      <c r="A100" s="6"/>
      <c r="B100" s="4"/>
      <c r="C100" s="4"/>
      <c r="D100" s="4"/>
      <c r="E100" s="4"/>
      <c r="F100" s="4">
        <f t="shared" si="5"/>
        <v>0</v>
      </c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5"/>
      <c r="U100" s="5"/>
      <c r="V100" s="5"/>
    </row>
    <row r="101" spans="1:22" x14ac:dyDescent="0.2">
      <c r="A101" s="6"/>
      <c r="B101" s="4"/>
      <c r="C101" s="4"/>
      <c r="D101" s="4"/>
      <c r="E101" s="4"/>
      <c r="F101" s="4">
        <f t="shared" si="5"/>
        <v>0</v>
      </c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5"/>
      <c r="U101" s="5"/>
      <c r="V101" s="5"/>
    </row>
    <row r="102" spans="1:22" x14ac:dyDescent="0.2">
      <c r="A102" s="2"/>
      <c r="B102" s="4"/>
      <c r="C102" s="4"/>
      <c r="D102" s="4"/>
      <c r="E102" s="4"/>
      <c r="F102" s="4">
        <f t="shared" si="5"/>
        <v>0</v>
      </c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5"/>
      <c r="U102" s="5"/>
      <c r="V102" s="5"/>
    </row>
    <row r="103" spans="1:22" x14ac:dyDescent="0.2">
      <c r="A103" s="2"/>
      <c r="B103" s="4"/>
      <c r="C103" s="4"/>
      <c r="D103" s="4"/>
      <c r="E103" s="4"/>
      <c r="F103" s="4">
        <f t="shared" si="5"/>
        <v>0</v>
      </c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5"/>
      <c r="U103" s="5"/>
      <c r="V103" s="5"/>
    </row>
    <row r="104" spans="1:22" x14ac:dyDescent="0.2">
      <c r="A104" s="6"/>
      <c r="B104" s="4"/>
      <c r="C104" s="4"/>
      <c r="D104" s="4"/>
      <c r="E104" s="4"/>
      <c r="F104" s="4">
        <f t="shared" si="5"/>
        <v>0</v>
      </c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5"/>
      <c r="U104" s="5"/>
      <c r="V104" s="5"/>
    </row>
    <row r="105" spans="1:22" x14ac:dyDescent="0.2">
      <c r="A105" s="6"/>
      <c r="B105" s="4"/>
      <c r="C105" s="4"/>
      <c r="D105" s="4"/>
      <c r="E105" s="4"/>
      <c r="F105" s="4">
        <f t="shared" si="5"/>
        <v>0</v>
      </c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5"/>
      <c r="U105" s="5"/>
      <c r="V105" s="5"/>
    </row>
    <row r="106" spans="1:22" x14ac:dyDescent="0.2">
      <c r="A106" s="6"/>
      <c r="B106" s="4"/>
      <c r="C106" s="4"/>
      <c r="D106" s="4"/>
      <c r="E106" s="4"/>
      <c r="F106" s="4">
        <f t="shared" si="5"/>
        <v>0</v>
      </c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5"/>
      <c r="U106" s="5"/>
      <c r="V106" s="5"/>
    </row>
    <row r="107" spans="1:22" x14ac:dyDescent="0.2">
      <c r="A107" s="6"/>
      <c r="B107" s="4"/>
      <c r="C107" s="4"/>
      <c r="D107" s="4"/>
      <c r="E107" s="4"/>
      <c r="F107" s="4">
        <f t="shared" si="5"/>
        <v>0</v>
      </c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5"/>
      <c r="U107" s="5"/>
      <c r="V107" s="5"/>
    </row>
    <row r="108" spans="1:22" x14ac:dyDescent="0.2">
      <c r="A108" s="6"/>
      <c r="B108" s="4"/>
      <c r="C108" s="4"/>
      <c r="D108" s="4"/>
      <c r="E108" s="4"/>
      <c r="F108" s="4">
        <f t="shared" si="5"/>
        <v>0</v>
      </c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5"/>
      <c r="U108" s="5"/>
      <c r="V108" s="5"/>
    </row>
    <row r="109" spans="1:22" x14ac:dyDescent="0.2">
      <c r="A109" s="6"/>
      <c r="B109" s="4"/>
      <c r="C109" s="4"/>
      <c r="D109" s="4"/>
      <c r="E109" s="4"/>
      <c r="F109" s="4">
        <f t="shared" si="5"/>
        <v>0</v>
      </c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5"/>
      <c r="U109" s="5"/>
      <c r="V109" s="5"/>
    </row>
    <row r="110" spans="1:22" x14ac:dyDescent="0.2">
      <c r="A110" s="6"/>
      <c r="B110" s="4"/>
      <c r="C110" s="4"/>
      <c r="D110" s="4"/>
      <c r="E110" s="4"/>
      <c r="F110" s="4">
        <f t="shared" si="5"/>
        <v>0</v>
      </c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5"/>
      <c r="U110" s="5"/>
      <c r="V110" s="5"/>
    </row>
    <row r="111" spans="1:22" x14ac:dyDescent="0.2">
      <c r="A111" s="6"/>
      <c r="B111" s="4"/>
      <c r="C111" s="4"/>
      <c r="D111" s="4"/>
      <c r="E111" s="4"/>
      <c r="F111" s="4">
        <f t="shared" si="5"/>
        <v>0</v>
      </c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5"/>
      <c r="U111" s="5"/>
      <c r="V111" s="5"/>
    </row>
    <row r="112" spans="1:22" x14ac:dyDescent="0.2">
      <c r="A112" s="6"/>
      <c r="B112" s="4"/>
      <c r="C112" s="4"/>
      <c r="D112" s="4"/>
      <c r="E112" s="4"/>
      <c r="F112" s="4">
        <f t="shared" si="5"/>
        <v>0</v>
      </c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5"/>
      <c r="U112" s="5"/>
      <c r="V112" s="5"/>
    </row>
    <row r="113" spans="1:22" x14ac:dyDescent="0.2">
      <c r="A113" s="6"/>
      <c r="B113" s="4"/>
      <c r="C113" s="4"/>
      <c r="D113" s="4"/>
      <c r="E113" s="4"/>
      <c r="F113" s="4">
        <f t="shared" si="5"/>
        <v>0</v>
      </c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5"/>
      <c r="U113" s="5"/>
      <c r="V113" s="5"/>
    </row>
    <row r="114" spans="1:22" x14ac:dyDescent="0.2">
      <c r="A114" s="6"/>
      <c r="B114" s="4"/>
      <c r="C114" s="4"/>
      <c r="D114" s="4"/>
      <c r="E114" s="4"/>
      <c r="F114" s="4">
        <f t="shared" si="5"/>
        <v>0</v>
      </c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5"/>
      <c r="U114" s="5"/>
      <c r="V114" s="5"/>
    </row>
    <row r="115" spans="1:22" x14ac:dyDescent="0.2">
      <c r="A115" s="6"/>
      <c r="B115" s="4"/>
      <c r="C115" s="4"/>
      <c r="D115" s="4"/>
      <c r="E115" s="4"/>
      <c r="F115" s="4">
        <f t="shared" si="5"/>
        <v>0</v>
      </c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5"/>
      <c r="U115" s="5"/>
      <c r="V115" s="5"/>
    </row>
    <row r="116" spans="1:22" x14ac:dyDescent="0.2">
      <c r="A116" s="6"/>
      <c r="B116" s="4"/>
      <c r="C116" s="4"/>
      <c r="D116" s="4"/>
      <c r="E116" s="4"/>
      <c r="F116" s="4">
        <f t="shared" si="5"/>
        <v>0</v>
      </c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5"/>
      <c r="U116" s="5"/>
      <c r="V116" s="5"/>
    </row>
    <row r="117" spans="1:22" x14ac:dyDescent="0.2">
      <c r="A117" s="2"/>
      <c r="B117" s="4"/>
      <c r="C117" s="4"/>
      <c r="D117" s="4"/>
      <c r="E117" s="4"/>
      <c r="F117" s="4">
        <f t="shared" si="5"/>
        <v>0</v>
      </c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5"/>
      <c r="U117" s="5"/>
      <c r="V117" s="5"/>
    </row>
    <row r="118" spans="1:22" x14ac:dyDescent="0.2">
      <c r="A118" s="2"/>
      <c r="B118" s="4"/>
      <c r="C118" s="4"/>
      <c r="D118" s="4"/>
      <c r="E118" s="4"/>
      <c r="F118" s="4">
        <f t="shared" si="5"/>
        <v>0</v>
      </c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5"/>
      <c r="U118" s="5"/>
      <c r="V118" s="5"/>
    </row>
    <row r="119" spans="1:22" x14ac:dyDescent="0.2">
      <c r="A119" s="2"/>
      <c r="B119" s="4"/>
      <c r="C119" s="4"/>
      <c r="D119" s="4"/>
      <c r="E119" s="4"/>
      <c r="F119" s="4">
        <f t="shared" si="5"/>
        <v>0</v>
      </c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5"/>
      <c r="U119" s="5"/>
      <c r="V119" s="5"/>
    </row>
    <row r="120" spans="1:22" x14ac:dyDescent="0.2">
      <c r="A120" s="2"/>
      <c r="B120" s="4"/>
      <c r="C120" s="4"/>
      <c r="D120" s="4"/>
      <c r="E120" s="4"/>
      <c r="F120" s="4">
        <f t="shared" si="5"/>
        <v>0</v>
      </c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5"/>
      <c r="U120" s="5"/>
      <c r="V120" s="5"/>
    </row>
    <row r="121" spans="1:22" x14ac:dyDescent="0.2">
      <c r="A121" s="2"/>
      <c r="B121" s="4"/>
      <c r="C121" s="4"/>
      <c r="D121" s="4"/>
      <c r="E121" s="4"/>
      <c r="F121" s="4">
        <f t="shared" si="5"/>
        <v>0</v>
      </c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5"/>
      <c r="U121" s="5"/>
      <c r="V121" s="5"/>
    </row>
    <row r="122" spans="1:22" x14ac:dyDescent="0.2">
      <c r="A122" s="2"/>
      <c r="B122" s="4"/>
      <c r="C122" s="4"/>
      <c r="D122" s="4"/>
      <c r="E122" s="4"/>
      <c r="F122" s="4">
        <f t="shared" si="5"/>
        <v>0</v>
      </c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5"/>
      <c r="U122" s="5"/>
      <c r="V122" s="5"/>
    </row>
    <row r="123" spans="1:22" x14ac:dyDescent="0.2">
      <c r="A123" s="2"/>
      <c r="B123" s="4"/>
      <c r="C123" s="4"/>
      <c r="D123" s="4"/>
      <c r="E123" s="4"/>
      <c r="F123" s="4">
        <f t="shared" si="5"/>
        <v>0</v>
      </c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5"/>
      <c r="U123" s="5"/>
      <c r="V123" s="5"/>
    </row>
    <row r="124" spans="1:22" x14ac:dyDescent="0.2">
      <c r="A124" s="2"/>
      <c r="B124" s="4"/>
      <c r="C124" s="4"/>
      <c r="D124" s="4"/>
      <c r="E124" s="4"/>
      <c r="F124" s="4">
        <f t="shared" si="5"/>
        <v>0</v>
      </c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5"/>
      <c r="U124" s="5"/>
      <c r="V124" s="5"/>
    </row>
    <row r="125" spans="1:22" x14ac:dyDescent="0.2">
      <c r="A125" s="2"/>
      <c r="B125" s="4"/>
      <c r="C125" s="4"/>
      <c r="D125" s="4"/>
      <c r="E125" s="4"/>
      <c r="F125" s="4">
        <f t="shared" si="5"/>
        <v>0</v>
      </c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5"/>
      <c r="U125" s="5"/>
      <c r="V125" s="5"/>
    </row>
    <row r="126" spans="1:22" x14ac:dyDescent="0.2">
      <c r="A126" s="2"/>
      <c r="B126" s="4"/>
      <c r="C126" s="4"/>
      <c r="D126" s="4"/>
      <c r="E126" s="4"/>
      <c r="F126" s="4">
        <f t="shared" si="5"/>
        <v>0</v>
      </c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5"/>
      <c r="U126" s="5"/>
      <c r="V126" s="5"/>
    </row>
    <row r="127" spans="1:22" x14ac:dyDescent="0.2">
      <c r="A127" s="2"/>
      <c r="B127" s="4"/>
      <c r="C127" s="4"/>
      <c r="D127" s="4"/>
      <c r="E127" s="4"/>
      <c r="F127" s="4">
        <f t="shared" si="5"/>
        <v>0</v>
      </c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5"/>
      <c r="U127" s="5"/>
      <c r="V127" s="5"/>
    </row>
    <row r="128" spans="1:22" x14ac:dyDescent="0.2">
      <c r="A128" s="2"/>
      <c r="B128" s="4"/>
      <c r="C128" s="4"/>
      <c r="D128" s="4"/>
      <c r="E128" s="4"/>
      <c r="F128" s="4">
        <f t="shared" si="5"/>
        <v>0</v>
      </c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5"/>
      <c r="U128" s="5"/>
      <c r="V128" s="5"/>
    </row>
    <row r="129" spans="1:22" x14ac:dyDescent="0.2">
      <c r="A129" s="2"/>
      <c r="B129" s="4"/>
      <c r="C129" s="4"/>
      <c r="D129" s="4"/>
      <c r="E129" s="4"/>
      <c r="F129" s="4">
        <f t="shared" si="5"/>
        <v>0</v>
      </c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5"/>
      <c r="U129" s="5"/>
      <c r="V129" s="5"/>
    </row>
    <row r="130" spans="1:22" x14ac:dyDescent="0.2">
      <c r="A130" s="2"/>
      <c r="B130" s="4"/>
      <c r="C130" s="4"/>
      <c r="D130" s="4"/>
      <c r="E130" s="4"/>
      <c r="F130" s="4">
        <f t="shared" si="5"/>
        <v>0</v>
      </c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5"/>
      <c r="U130" s="5"/>
      <c r="V130" s="5"/>
    </row>
    <row r="131" spans="1:22" x14ac:dyDescent="0.2">
      <c r="A131" s="2"/>
      <c r="B131" s="4"/>
      <c r="C131" s="4"/>
      <c r="D131" s="4"/>
      <c r="E131" s="4"/>
      <c r="F131" s="4">
        <f t="shared" si="5"/>
        <v>0</v>
      </c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5"/>
      <c r="U131" s="5"/>
      <c r="V131" s="5"/>
    </row>
    <row r="132" spans="1:22" x14ac:dyDescent="0.2">
      <c r="A132" s="2"/>
      <c r="B132" s="4"/>
      <c r="C132" s="4"/>
      <c r="D132" s="4"/>
      <c r="E132" s="4"/>
      <c r="F132" s="4">
        <f t="shared" si="5"/>
        <v>0</v>
      </c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5"/>
      <c r="U132" s="5"/>
      <c r="V132" s="5"/>
    </row>
    <row r="133" spans="1:22" x14ac:dyDescent="0.2">
      <c r="A133" s="2"/>
      <c r="B133" s="4"/>
      <c r="C133" s="4"/>
      <c r="D133" s="4"/>
      <c r="E133" s="4"/>
      <c r="F133" s="4">
        <f t="shared" si="5"/>
        <v>0</v>
      </c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5"/>
    </row>
    <row r="134" spans="1:22" x14ac:dyDescent="0.2">
      <c r="A134" s="2"/>
      <c r="B134" s="4"/>
      <c r="C134" s="4"/>
      <c r="D134" s="4"/>
      <c r="E134" s="4"/>
      <c r="F134" s="4">
        <f t="shared" si="5"/>
        <v>0</v>
      </c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8"/>
    </row>
    <row r="135" spans="1:22" x14ac:dyDescent="0.2">
      <c r="A135" s="2"/>
      <c r="B135" s="4"/>
      <c r="C135" s="4"/>
      <c r="D135" s="4"/>
      <c r="E135" s="4"/>
      <c r="F135" s="4">
        <f t="shared" si="5"/>
        <v>0</v>
      </c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8"/>
    </row>
    <row r="136" spans="1:22" x14ac:dyDescent="0.2">
      <c r="A136" s="2"/>
      <c r="B136" s="4"/>
      <c r="C136" s="4"/>
      <c r="D136" s="4"/>
      <c r="E136" s="4"/>
      <c r="F136" s="4">
        <f t="shared" si="5"/>
        <v>0</v>
      </c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8"/>
    </row>
    <row r="137" spans="1:22" x14ac:dyDescent="0.2">
      <c r="A137" s="6"/>
      <c r="B137" s="4"/>
      <c r="C137" s="4"/>
      <c r="D137" s="4"/>
      <c r="E137" s="4"/>
      <c r="F137" s="4">
        <f>E137+F138</f>
        <v>0</v>
      </c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5"/>
      <c r="U137" s="5"/>
      <c r="V137" s="8"/>
    </row>
    <row r="138" spans="1:22" x14ac:dyDescent="0.2">
      <c r="A138" s="6"/>
      <c r="B138" s="4"/>
      <c r="C138" s="4"/>
      <c r="D138" s="4"/>
      <c r="E138" s="4"/>
      <c r="F138" s="4">
        <f>E138</f>
        <v>0</v>
      </c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5"/>
      <c r="U138" s="5"/>
      <c r="V138" s="8"/>
    </row>
    <row r="139" spans="1:22" x14ac:dyDescent="0.2">
      <c r="A139" s="6"/>
      <c r="B139" s="4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5"/>
      <c r="U139" s="5"/>
      <c r="V139" s="8"/>
    </row>
    <row r="140" spans="1:22" x14ac:dyDescent="0.2">
      <c r="A140" s="6"/>
      <c r="B140" s="4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5"/>
      <c r="U140" s="5"/>
      <c r="V140" s="8"/>
    </row>
    <row r="141" spans="1:22" x14ac:dyDescent="0.2">
      <c r="A141" s="6"/>
      <c r="B141" s="4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5"/>
      <c r="U141" s="5"/>
      <c r="V141" s="8"/>
    </row>
    <row r="142" spans="1:22" x14ac:dyDescent="0.2">
      <c r="A142" s="2"/>
      <c r="B142" s="4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5"/>
      <c r="U142" s="5"/>
      <c r="V142" s="8"/>
    </row>
    <row r="143" spans="1:22" x14ac:dyDescent="0.2">
      <c r="A143" s="2"/>
      <c r="B143" s="4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5"/>
      <c r="U143" s="5"/>
      <c r="V143" s="8"/>
    </row>
    <row r="144" spans="1:22" x14ac:dyDescent="0.2">
      <c r="A144" s="2"/>
      <c r="B144" s="4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5"/>
      <c r="U144" s="5"/>
      <c r="V144" s="8"/>
    </row>
    <row r="145" spans="1:22" x14ac:dyDescent="0.2">
      <c r="A145" s="2"/>
      <c r="B145" s="4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5"/>
      <c r="U145" s="5"/>
      <c r="V145" s="8"/>
    </row>
    <row r="146" spans="1:22" x14ac:dyDescent="0.2">
      <c r="A146" s="2"/>
      <c r="B146" s="4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5"/>
      <c r="U146" s="5"/>
      <c r="V146" s="8"/>
    </row>
    <row r="172" spans="1:3" x14ac:dyDescent="0.2">
      <c r="A172" t="e" cm="1">
        <f t="array" aca="1" ref="A172" ca="1">INDIRECT("'" &amp; E1 &amp; "'!$A$2:$A$66")</f>
        <v>#REF!</v>
      </c>
      <c r="B172" t="e" cm="1">
        <f t="array" aca="1" ref="B172" ca="1">INDIRECT("'" &amp; E1 &amp; "'!$B$2:$B$66")</f>
        <v>#REF!</v>
      </c>
      <c r="C172" t="e" cm="1">
        <f t="array" aca="1" ref="C172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CDBC33-7390-5146-9F3C-8C15F1B8B058}">
  <sheetPr codeName="Sheet81"/>
  <dimension ref="A1:V172"/>
  <sheetViews>
    <sheetView topLeftCell="E1" workbookViewId="0">
      <pane ySplit="2" topLeftCell="A3" activePane="bottomLeft" state="frozen"/>
      <selection activeCell="N24" sqref="N24"/>
      <selection pane="bottomLeft" activeCell="N24" sqref="N24"/>
    </sheetView>
  </sheetViews>
  <sheetFormatPr baseColWidth="10" defaultRowHeight="16" x14ac:dyDescent="0.2"/>
  <cols>
    <col min="1" max="1" width="21.1640625" customWidth="1"/>
    <col min="2" max="2" width="16.5" customWidth="1"/>
    <col min="3" max="3" width="15" customWidth="1"/>
    <col min="4" max="4" width="15.1640625" customWidth="1"/>
    <col min="5" max="5" width="16.1640625" customWidth="1"/>
    <col min="6" max="6" width="21.5" customWidth="1"/>
    <col min="10" max="10" width="18.33203125" customWidth="1"/>
    <col min="11" max="11" width="16.6640625" customWidth="1"/>
    <col min="18" max="18" width="13" customWidth="1"/>
    <col min="19" max="19" width="14.83203125" customWidth="1"/>
  </cols>
  <sheetData>
    <row r="1" spans="1:22" x14ac:dyDescent="0.2">
      <c r="B1" s="72" t="s">
        <v>5</v>
      </c>
      <c r="C1" s="72"/>
      <c r="D1" s="72"/>
      <c r="E1" s="72"/>
      <c r="F1" s="72"/>
      <c r="G1" s="73" t="s">
        <v>6</v>
      </c>
      <c r="H1" s="73"/>
      <c r="I1" s="73"/>
      <c r="J1" s="73"/>
      <c r="K1" s="73"/>
      <c r="L1" s="74" t="s">
        <v>15</v>
      </c>
      <c r="M1" s="74"/>
      <c r="N1" s="74"/>
      <c r="O1" s="74"/>
      <c r="P1" s="74"/>
      <c r="Q1" s="74"/>
      <c r="R1" s="74"/>
      <c r="S1" s="74"/>
      <c r="T1" s="74"/>
      <c r="U1" s="74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235</v>
      </c>
      <c r="O2" s="1" t="s">
        <v>236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257</v>
      </c>
      <c r="U2" s="1" t="s">
        <v>258</v>
      </c>
      <c r="V2" s="1" t="s">
        <v>237</v>
      </c>
    </row>
    <row r="3" spans="1:22" x14ac:dyDescent="0.2">
      <c r="A3" s="16" t="s">
        <v>294</v>
      </c>
      <c r="B3" s="4">
        <v>237900</v>
      </c>
      <c r="C3" s="4">
        <v>1145400</v>
      </c>
      <c r="D3" s="4">
        <v>-907500</v>
      </c>
      <c r="E3" s="4">
        <v>-33667365016</v>
      </c>
      <c r="F3" s="4">
        <f t="shared" ref="F3:F79" si="0">E3+F4</f>
        <v>-150019612161</v>
      </c>
      <c r="G3" s="4">
        <v>25000</v>
      </c>
      <c r="H3" s="4">
        <v>20200</v>
      </c>
      <c r="I3" s="4">
        <v>4800</v>
      </c>
      <c r="J3" s="4">
        <v>169890000</v>
      </c>
      <c r="K3" s="4">
        <f t="shared" ref="K3:K25" si="1">K4+J3</f>
        <v>26412980000</v>
      </c>
      <c r="L3" s="4">
        <v>555</v>
      </c>
      <c r="M3" s="4">
        <v>465</v>
      </c>
      <c r="N3" s="4">
        <v>117</v>
      </c>
      <c r="O3" s="4">
        <v>156</v>
      </c>
      <c r="P3" s="4">
        <v>1395500</v>
      </c>
      <c r="Q3" s="4">
        <v>2394100</v>
      </c>
      <c r="R3" s="5">
        <v>5.5000000000000005E-3</v>
      </c>
      <c r="S3" s="4">
        <v>4050500</v>
      </c>
      <c r="T3" s="4">
        <f t="shared" ref="T3:T70" si="2">AVERAGE(S4,S13)</f>
        <v>2481185.5</v>
      </c>
      <c r="U3" s="4">
        <f t="shared" ref="U3:U72" si="3">MIN(S4:S8)</f>
        <v>1593663</v>
      </c>
      <c r="V3" s="5">
        <v>1.61E-2</v>
      </c>
    </row>
    <row r="4" spans="1:22" x14ac:dyDescent="0.2">
      <c r="A4" s="16" t="s">
        <v>293</v>
      </c>
      <c r="B4" s="4">
        <v>100</v>
      </c>
      <c r="C4" s="4">
        <v>1040000</v>
      </c>
      <c r="D4" s="4">
        <v>-1039900</v>
      </c>
      <c r="E4" s="4">
        <v>-38531668194</v>
      </c>
      <c r="F4" s="4">
        <f t="shared" si="0"/>
        <v>-116352247145</v>
      </c>
      <c r="G4" s="4">
        <v>0</v>
      </c>
      <c r="H4" s="4">
        <v>600</v>
      </c>
      <c r="I4" s="4">
        <v>-600</v>
      </c>
      <c r="J4" s="4">
        <v>-22260000</v>
      </c>
      <c r="K4" s="4">
        <f t="shared" si="1"/>
        <v>26243090000</v>
      </c>
      <c r="L4" s="4">
        <v>346</v>
      </c>
      <c r="M4" s="4">
        <v>290</v>
      </c>
      <c r="N4" s="4">
        <v>66</v>
      </c>
      <c r="O4" s="4">
        <v>110</v>
      </c>
      <c r="P4" s="4">
        <v>946500</v>
      </c>
      <c r="Q4" s="4">
        <v>1686800</v>
      </c>
      <c r="R4" s="5">
        <v>0</v>
      </c>
      <c r="S4" s="4">
        <v>2783800</v>
      </c>
      <c r="T4" s="4">
        <f t="shared" si="2"/>
        <v>3913869.5</v>
      </c>
      <c r="U4" s="4">
        <f t="shared" si="3"/>
        <v>1593663</v>
      </c>
      <c r="V4" s="5">
        <v>1.34E-2</v>
      </c>
    </row>
    <row r="5" spans="1:22" x14ac:dyDescent="0.2">
      <c r="A5" s="16" t="s">
        <v>292</v>
      </c>
      <c r="B5" s="4">
        <v>62200</v>
      </c>
      <c r="C5" s="4">
        <v>67300</v>
      </c>
      <c r="D5" s="4">
        <v>-5100</v>
      </c>
      <c r="E5" s="4">
        <v>-190811218</v>
      </c>
      <c r="F5" s="4">
        <f t="shared" si="0"/>
        <v>-77820578951</v>
      </c>
      <c r="G5" s="4">
        <v>35000</v>
      </c>
      <c r="H5" s="4">
        <v>30000</v>
      </c>
      <c r="I5" s="4">
        <v>5000</v>
      </c>
      <c r="J5" s="4">
        <v>181500000</v>
      </c>
      <c r="K5" s="4">
        <f t="shared" si="1"/>
        <v>26265350000</v>
      </c>
      <c r="L5" s="4">
        <v>467</v>
      </c>
      <c r="M5" s="4">
        <v>567</v>
      </c>
      <c r="N5" s="4">
        <v>92</v>
      </c>
      <c r="O5" s="4">
        <v>141</v>
      </c>
      <c r="P5" s="4">
        <v>1493200</v>
      </c>
      <c r="Q5" s="4">
        <v>2145100</v>
      </c>
      <c r="R5" s="5">
        <v>0</v>
      </c>
      <c r="S5" s="4">
        <v>3653530</v>
      </c>
      <c r="T5" s="4">
        <f t="shared" si="2"/>
        <v>2021430</v>
      </c>
      <c r="U5" s="4">
        <f t="shared" si="3"/>
        <v>1593663</v>
      </c>
      <c r="V5" s="5">
        <v>5.3099999999999994E-2</v>
      </c>
    </row>
    <row r="6" spans="1:22" x14ac:dyDescent="0.2">
      <c r="A6" s="16" t="s">
        <v>291</v>
      </c>
      <c r="B6" s="4">
        <v>0</v>
      </c>
      <c r="C6" s="4">
        <v>34700</v>
      </c>
      <c r="D6" s="4">
        <v>-34700</v>
      </c>
      <c r="E6" s="4">
        <v>-1278620730</v>
      </c>
      <c r="F6" s="4">
        <f t="shared" si="0"/>
        <v>-77629767733</v>
      </c>
      <c r="G6" s="4">
        <v>30000</v>
      </c>
      <c r="H6" s="4">
        <v>0</v>
      </c>
      <c r="I6" s="4">
        <v>30000</v>
      </c>
      <c r="J6" s="4">
        <v>1107000000</v>
      </c>
      <c r="K6" s="4">
        <f t="shared" si="1"/>
        <v>26083850000</v>
      </c>
      <c r="L6" s="4">
        <v>246</v>
      </c>
      <c r="M6" s="4">
        <v>331</v>
      </c>
      <c r="N6" s="4">
        <v>54</v>
      </c>
      <c r="O6" s="4">
        <v>67</v>
      </c>
      <c r="P6" s="4">
        <v>653100</v>
      </c>
      <c r="Q6" s="4">
        <v>838500</v>
      </c>
      <c r="R6" s="5">
        <v>8.199999999999999E-3</v>
      </c>
      <c r="S6" s="4">
        <v>1593663</v>
      </c>
      <c r="T6" s="4">
        <f t="shared" si="2"/>
        <v>2635262.5</v>
      </c>
      <c r="U6" s="4">
        <f t="shared" si="3"/>
        <v>2948219</v>
      </c>
      <c r="V6" s="5">
        <v>1.3500000000000002E-2</v>
      </c>
    </row>
    <row r="7" spans="1:22" x14ac:dyDescent="0.2">
      <c r="A7" s="16" t="s">
        <v>288</v>
      </c>
      <c r="B7" s="4">
        <v>0</v>
      </c>
      <c r="C7" s="4">
        <v>74680</v>
      </c>
      <c r="D7" s="4">
        <v>-74680</v>
      </c>
      <c r="E7" s="4">
        <v>-2768454510</v>
      </c>
      <c r="F7" s="4">
        <f t="shared" si="0"/>
        <v>-76351147003</v>
      </c>
      <c r="G7" s="4">
        <v>0</v>
      </c>
      <c r="H7" s="4">
        <v>11300</v>
      </c>
      <c r="I7" s="4">
        <v>-11300</v>
      </c>
      <c r="J7" s="4">
        <v>-419100000</v>
      </c>
      <c r="K7" s="4">
        <f t="shared" si="1"/>
        <v>24976850000</v>
      </c>
      <c r="L7" s="4">
        <v>822</v>
      </c>
      <c r="M7" s="4">
        <v>330</v>
      </c>
      <c r="N7" s="4">
        <v>101</v>
      </c>
      <c r="O7" s="4">
        <v>80</v>
      </c>
      <c r="P7" s="4">
        <v>1638200</v>
      </c>
      <c r="Q7" s="4">
        <v>1306300</v>
      </c>
      <c r="R7" s="5">
        <v>0</v>
      </c>
      <c r="S7" s="4">
        <v>2948219</v>
      </c>
      <c r="T7" s="4">
        <f t="shared" si="2"/>
        <v>3145786</v>
      </c>
      <c r="U7" s="4">
        <f t="shared" si="3"/>
        <v>3724918</v>
      </c>
      <c r="V7" s="5">
        <v>1.3500000000000002E-2</v>
      </c>
    </row>
    <row r="8" spans="1:22" x14ac:dyDescent="0.2">
      <c r="A8" s="16" t="s">
        <v>287</v>
      </c>
      <c r="B8" s="4">
        <v>163900</v>
      </c>
      <c r="C8" s="4">
        <v>190100</v>
      </c>
      <c r="D8" s="4">
        <v>-26200</v>
      </c>
      <c r="E8" s="4">
        <v>-973730178</v>
      </c>
      <c r="F8" s="4">
        <f t="shared" si="0"/>
        <v>-73582692493</v>
      </c>
      <c r="G8" s="4">
        <v>31300</v>
      </c>
      <c r="H8" s="4">
        <v>0</v>
      </c>
      <c r="I8" s="4">
        <v>31300</v>
      </c>
      <c r="J8" s="4">
        <v>1154840000</v>
      </c>
      <c r="K8" s="4">
        <f t="shared" si="1"/>
        <v>25395950000</v>
      </c>
      <c r="L8" s="4">
        <v>467</v>
      </c>
      <c r="M8" s="4">
        <v>541</v>
      </c>
      <c r="N8" s="4">
        <v>132</v>
      </c>
      <c r="O8" s="4">
        <v>170</v>
      </c>
      <c r="P8" s="4">
        <v>1841000</v>
      </c>
      <c r="Q8" s="4">
        <v>2175100</v>
      </c>
      <c r="R8" s="5">
        <v>-1.0700000000000001E-2</v>
      </c>
      <c r="S8" s="4">
        <v>4258359</v>
      </c>
      <c r="T8" s="4">
        <f t="shared" si="2"/>
        <v>3219067</v>
      </c>
      <c r="U8" s="4">
        <f t="shared" si="3"/>
        <v>2178571</v>
      </c>
      <c r="V8" s="5">
        <v>2.4E-2</v>
      </c>
    </row>
    <row r="9" spans="1:22" x14ac:dyDescent="0.2">
      <c r="A9" s="16" t="s">
        <v>286</v>
      </c>
      <c r="B9" s="4">
        <v>5900</v>
      </c>
      <c r="C9" s="4">
        <v>465740</v>
      </c>
      <c r="D9" s="4">
        <v>-459840</v>
      </c>
      <c r="E9" s="4">
        <v>-16867636500</v>
      </c>
      <c r="F9" s="4">
        <f t="shared" si="0"/>
        <v>-72608962315</v>
      </c>
      <c r="G9" s="4">
        <v>0</v>
      </c>
      <c r="H9" s="4">
        <v>50000</v>
      </c>
      <c r="I9" s="4">
        <v>-50000</v>
      </c>
      <c r="J9" s="4">
        <v>-1860000000</v>
      </c>
      <c r="K9" s="4">
        <f t="shared" si="1"/>
        <v>24241110000</v>
      </c>
      <c r="L9" s="4">
        <v>497</v>
      </c>
      <c r="M9" s="4">
        <v>561</v>
      </c>
      <c r="N9" s="4">
        <v>92</v>
      </c>
      <c r="O9" s="4">
        <v>118</v>
      </c>
      <c r="P9" s="4">
        <v>1905300</v>
      </c>
      <c r="Q9" s="4">
        <v>1806100</v>
      </c>
      <c r="R9" s="5">
        <v>1.9199999999999998E-2</v>
      </c>
      <c r="S9" s="4">
        <v>3724918</v>
      </c>
      <c r="T9" s="4">
        <f t="shared" si="2"/>
        <v>3980387.5</v>
      </c>
      <c r="U9" s="4">
        <f t="shared" si="3"/>
        <v>2178571</v>
      </c>
      <c r="V9" s="5">
        <v>2.1600000000000001E-2</v>
      </c>
    </row>
    <row r="10" spans="1:22" x14ac:dyDescent="0.2">
      <c r="A10" s="16" t="s">
        <v>281</v>
      </c>
      <c r="B10" s="4">
        <v>76500</v>
      </c>
      <c r="C10" s="4">
        <v>1569200</v>
      </c>
      <c r="D10" s="4">
        <v>-1492700</v>
      </c>
      <c r="E10" s="4">
        <v>-54911198640</v>
      </c>
      <c r="F10" s="4">
        <f t="shared" si="0"/>
        <v>-55741325815</v>
      </c>
      <c r="G10" s="4">
        <v>20000</v>
      </c>
      <c r="H10" s="4">
        <v>0</v>
      </c>
      <c r="I10" s="4">
        <v>20000</v>
      </c>
      <c r="J10" s="4">
        <v>736000000</v>
      </c>
      <c r="K10" s="4">
        <f t="shared" si="1"/>
        <v>26101110000</v>
      </c>
      <c r="L10" s="4">
        <v>773</v>
      </c>
      <c r="M10" s="4">
        <v>792</v>
      </c>
      <c r="N10" s="4">
        <v>163</v>
      </c>
      <c r="O10" s="4">
        <v>213</v>
      </c>
      <c r="P10" s="4">
        <v>2209000</v>
      </c>
      <c r="Q10" s="4">
        <v>2477000</v>
      </c>
      <c r="R10" s="5">
        <v>-8.1000000000000013E-3</v>
      </c>
      <c r="S10" s="4">
        <v>4993932</v>
      </c>
      <c r="T10" s="4">
        <f t="shared" si="2"/>
        <v>5974745.5</v>
      </c>
      <c r="U10" s="4">
        <f t="shared" si="3"/>
        <v>2178571</v>
      </c>
      <c r="V10" s="5">
        <v>1.89E-2</v>
      </c>
    </row>
    <row r="11" spans="1:22" x14ac:dyDescent="0.2">
      <c r="A11" s="16" t="s">
        <v>273</v>
      </c>
      <c r="B11" s="4">
        <v>8900</v>
      </c>
      <c r="C11" s="4">
        <v>1410100</v>
      </c>
      <c r="D11" s="4">
        <v>-1401200</v>
      </c>
      <c r="E11" s="4">
        <v>-52038307572</v>
      </c>
      <c r="F11" s="4">
        <f t="shared" si="0"/>
        <v>-830127175</v>
      </c>
      <c r="G11" s="4">
        <v>10000</v>
      </c>
      <c r="H11" s="4">
        <v>0</v>
      </c>
      <c r="I11" s="4">
        <v>10000</v>
      </c>
      <c r="J11" s="4">
        <v>369000000</v>
      </c>
      <c r="K11" s="4">
        <f t="shared" si="1"/>
        <v>25365110000</v>
      </c>
      <c r="L11" s="4">
        <v>1129</v>
      </c>
      <c r="M11" s="4">
        <v>1034</v>
      </c>
      <c r="N11" s="4">
        <v>223</v>
      </c>
      <c r="O11" s="4">
        <v>265</v>
      </c>
      <c r="P11" s="4">
        <v>3016800</v>
      </c>
      <c r="Q11" s="4">
        <v>5278700</v>
      </c>
      <c r="R11" s="5">
        <v>-2.3799999999999998E-2</v>
      </c>
      <c r="S11" s="4">
        <v>8862243</v>
      </c>
      <c r="T11" s="4">
        <f t="shared" si="2"/>
        <v>3825037</v>
      </c>
      <c r="U11" s="4">
        <f t="shared" si="3"/>
        <v>2178571</v>
      </c>
      <c r="V11" s="5">
        <v>2.92E-2</v>
      </c>
    </row>
    <row r="12" spans="1:22" x14ac:dyDescent="0.2">
      <c r="A12" s="16" t="s">
        <v>272</v>
      </c>
      <c r="B12" s="4">
        <v>2500</v>
      </c>
      <c r="C12" s="4">
        <v>16200</v>
      </c>
      <c r="D12" s="4">
        <v>-13700</v>
      </c>
      <c r="E12" s="4">
        <v>-521156755</v>
      </c>
      <c r="F12" s="4">
        <f t="shared" si="0"/>
        <v>51208180397</v>
      </c>
      <c r="G12" s="4">
        <v>49300</v>
      </c>
      <c r="H12" s="4">
        <v>0</v>
      </c>
      <c r="I12" s="4">
        <v>49300</v>
      </c>
      <c r="J12" s="4">
        <v>1876110000</v>
      </c>
      <c r="K12" s="4">
        <f t="shared" si="1"/>
        <v>24996110000</v>
      </c>
      <c r="L12" s="4">
        <v>551</v>
      </c>
      <c r="M12" s="4">
        <v>500</v>
      </c>
      <c r="N12" s="4">
        <v>128</v>
      </c>
      <c r="O12" s="4">
        <v>173</v>
      </c>
      <c r="P12" s="4">
        <v>1567400</v>
      </c>
      <c r="Q12" s="4">
        <v>3022400</v>
      </c>
      <c r="R12" s="5">
        <v>-1.3000000000000001E-2</v>
      </c>
      <c r="S12" s="4">
        <v>5104811</v>
      </c>
      <c r="T12" s="4">
        <f t="shared" si="2"/>
        <v>2258659.5</v>
      </c>
      <c r="U12" s="4">
        <f t="shared" si="3"/>
        <v>2033213</v>
      </c>
      <c r="V12" s="5">
        <v>2.6000000000000002E-2</v>
      </c>
    </row>
    <row r="13" spans="1:22" x14ac:dyDescent="0.2">
      <c r="A13" s="16" t="s">
        <v>248</v>
      </c>
      <c r="B13" s="4">
        <v>70000</v>
      </c>
      <c r="C13" s="4">
        <v>39750</v>
      </c>
      <c r="D13" s="4">
        <v>30250</v>
      </c>
      <c r="E13" s="4">
        <v>1158122264</v>
      </c>
      <c r="F13" s="4">
        <f t="shared" si="0"/>
        <v>51729337152</v>
      </c>
      <c r="G13" s="4">
        <v>30700</v>
      </c>
      <c r="H13" s="4">
        <v>0</v>
      </c>
      <c r="I13" s="4">
        <v>30700</v>
      </c>
      <c r="J13" s="4">
        <v>1172740000</v>
      </c>
      <c r="K13" s="4">
        <f t="shared" si="1"/>
        <v>23120000000</v>
      </c>
      <c r="L13" s="4">
        <v>326</v>
      </c>
      <c r="M13" s="4">
        <v>317</v>
      </c>
      <c r="N13" s="4">
        <v>66</v>
      </c>
      <c r="O13" s="4">
        <v>100</v>
      </c>
      <c r="P13" s="4">
        <v>699200</v>
      </c>
      <c r="Q13" s="4">
        <v>1294300</v>
      </c>
      <c r="R13" s="5">
        <v>-2.5999999999999999E-3</v>
      </c>
      <c r="S13" s="4">
        <v>2178571</v>
      </c>
      <c r="T13" s="4">
        <f t="shared" si="2"/>
        <v>2809453.5</v>
      </c>
      <c r="U13" s="4">
        <f t="shared" si="3"/>
        <v>2033213</v>
      </c>
      <c r="V13" s="5">
        <v>2.5899999999999999E-2</v>
      </c>
    </row>
    <row r="14" spans="1:22" x14ac:dyDescent="0.2">
      <c r="A14" s="16" t="s">
        <v>240</v>
      </c>
      <c r="B14" s="4">
        <v>31300</v>
      </c>
      <c r="C14" s="4">
        <v>330200</v>
      </c>
      <c r="D14" s="4">
        <v>-298900</v>
      </c>
      <c r="E14" s="4">
        <v>-11491659727</v>
      </c>
      <c r="F14" s="4">
        <f t="shared" si="0"/>
        <v>50571214888</v>
      </c>
      <c r="G14" s="4">
        <v>180000</v>
      </c>
      <c r="H14" s="4">
        <v>32200</v>
      </c>
      <c r="I14" s="4">
        <v>147800</v>
      </c>
      <c r="J14" s="4">
        <v>5667300000</v>
      </c>
      <c r="K14" s="4">
        <f t="shared" si="1"/>
        <v>21947260000</v>
      </c>
      <c r="L14" s="4">
        <v>485</v>
      </c>
      <c r="M14" s="4">
        <v>477</v>
      </c>
      <c r="N14" s="4">
        <v>118</v>
      </c>
      <c r="O14" s="4">
        <v>154</v>
      </c>
      <c r="P14" s="4">
        <v>1687800</v>
      </c>
      <c r="Q14" s="4">
        <v>2481300</v>
      </c>
      <c r="R14" s="5">
        <v>2.7000000000000001E-3</v>
      </c>
      <c r="S14" s="4">
        <v>4174209</v>
      </c>
      <c r="T14" s="4">
        <f t="shared" si="2"/>
        <v>2746072.5</v>
      </c>
      <c r="U14" s="4">
        <f t="shared" si="3"/>
        <v>2033213</v>
      </c>
      <c r="V14" s="5">
        <v>1.55E-2</v>
      </c>
    </row>
    <row r="15" spans="1:22" x14ac:dyDescent="0.2">
      <c r="A15" s="16" t="s">
        <v>239</v>
      </c>
      <c r="B15" s="4">
        <v>0</v>
      </c>
      <c r="C15" s="4">
        <v>702400</v>
      </c>
      <c r="D15" s="4">
        <v>-702400</v>
      </c>
      <c r="E15" s="4">
        <v>-26677412998</v>
      </c>
      <c r="F15" s="4">
        <f t="shared" si="0"/>
        <v>62062874615</v>
      </c>
      <c r="G15" s="4">
        <v>22200</v>
      </c>
      <c r="H15" s="4">
        <v>0</v>
      </c>
      <c r="I15" s="4">
        <v>22200</v>
      </c>
      <c r="J15" s="4">
        <v>842040000</v>
      </c>
      <c r="K15" s="4">
        <f t="shared" si="1"/>
        <v>16279960000</v>
      </c>
      <c r="L15" s="4">
        <v>396</v>
      </c>
      <c r="M15" s="4">
        <v>278</v>
      </c>
      <c r="N15" s="4">
        <v>82</v>
      </c>
      <c r="O15" s="4">
        <v>96</v>
      </c>
      <c r="P15" s="4">
        <v>990000</v>
      </c>
      <c r="Q15" s="4">
        <v>1271600</v>
      </c>
      <c r="R15" s="5">
        <v>8.0000000000000002E-3</v>
      </c>
      <c r="S15" s="4">
        <v>2449197</v>
      </c>
      <c r="T15" s="4">
        <f t="shared" si="2"/>
        <v>2428996</v>
      </c>
      <c r="U15" s="4">
        <f t="shared" si="3"/>
        <v>2033213</v>
      </c>
      <c r="V15" s="5">
        <v>1.3100000000000001E-2</v>
      </c>
    </row>
    <row r="16" spans="1:22" x14ac:dyDescent="0.2">
      <c r="A16" s="16" t="s">
        <v>238</v>
      </c>
      <c r="B16" s="4">
        <v>100</v>
      </c>
      <c r="C16" s="4">
        <v>470000</v>
      </c>
      <c r="D16" s="4">
        <v>-469900</v>
      </c>
      <c r="E16" s="4">
        <v>-17940316127</v>
      </c>
      <c r="F16" s="4">
        <f t="shared" si="0"/>
        <v>88740287613</v>
      </c>
      <c r="G16" s="4">
        <v>370000</v>
      </c>
      <c r="H16" s="4">
        <v>0</v>
      </c>
      <c r="I16" s="4">
        <v>370000</v>
      </c>
      <c r="J16" s="4">
        <v>14163000000</v>
      </c>
      <c r="K16" s="4">
        <f t="shared" si="1"/>
        <v>15437920000</v>
      </c>
      <c r="L16" s="4">
        <v>354</v>
      </c>
      <c r="M16" s="4">
        <v>266</v>
      </c>
      <c r="N16" s="4">
        <v>80</v>
      </c>
      <c r="O16" s="4">
        <v>106</v>
      </c>
      <c r="P16" s="4">
        <v>940200</v>
      </c>
      <c r="Q16" s="4">
        <v>1375900</v>
      </c>
      <c r="R16" s="5">
        <v>-2.5999999999999999E-3</v>
      </c>
      <c r="S16" s="4">
        <v>2322306</v>
      </c>
      <c r="T16" s="4">
        <f t="shared" si="2"/>
        <v>1935996.5</v>
      </c>
      <c r="U16" s="4">
        <f t="shared" si="3"/>
        <v>2033213</v>
      </c>
      <c r="V16" s="5">
        <v>1.8200000000000001E-2</v>
      </c>
    </row>
    <row r="17" spans="1:21" x14ac:dyDescent="0.2">
      <c r="A17" s="16" t="s">
        <v>234</v>
      </c>
      <c r="B17" s="4">
        <v>400</v>
      </c>
      <c r="C17" s="4">
        <v>76000</v>
      </c>
      <c r="D17" s="4">
        <v>-75600</v>
      </c>
      <c r="E17" s="4">
        <v>-2884941536</v>
      </c>
      <c r="F17" s="4">
        <f t="shared" si="0"/>
        <v>106680603740</v>
      </c>
      <c r="K17" s="4">
        <f t="shared" si="1"/>
        <v>1274920000</v>
      </c>
      <c r="L17" s="4">
        <v>282</v>
      </c>
      <c r="M17" s="4">
        <v>449</v>
      </c>
      <c r="N17" s="4">
        <v>41</v>
      </c>
      <c r="O17" s="4">
        <v>87</v>
      </c>
      <c r="R17" s="5">
        <v>-7.8000000000000005E-3</v>
      </c>
      <c r="S17" s="4">
        <v>2033213</v>
      </c>
      <c r="T17" s="4">
        <f t="shared" si="2"/>
        <v>3631923.5</v>
      </c>
      <c r="U17" s="4">
        <f t="shared" si="3"/>
        <v>2338748</v>
      </c>
    </row>
    <row r="18" spans="1:21" x14ac:dyDescent="0.2">
      <c r="A18" s="16" t="s">
        <v>233</v>
      </c>
      <c r="B18" s="4">
        <v>6000</v>
      </c>
      <c r="C18" s="4">
        <v>2410</v>
      </c>
      <c r="D18" s="4">
        <v>3590</v>
      </c>
      <c r="E18" s="4">
        <v>138180499</v>
      </c>
      <c r="F18" s="4">
        <f t="shared" si="0"/>
        <v>109565545276</v>
      </c>
      <c r="G18" s="4">
        <v>0</v>
      </c>
      <c r="H18" s="4">
        <v>40000</v>
      </c>
      <c r="I18" s="4">
        <v>-40000</v>
      </c>
      <c r="J18" s="4">
        <v>-1548000000</v>
      </c>
      <c r="K18" s="4">
        <f t="shared" si="1"/>
        <v>1274920000</v>
      </c>
      <c r="R18" s="5">
        <v>-1.03E-2</v>
      </c>
      <c r="S18" s="4">
        <v>2713216</v>
      </c>
      <c r="T18" s="4">
        <f t="shared" si="2"/>
        <v>2827561</v>
      </c>
      <c r="U18" s="4">
        <f t="shared" si="3"/>
        <v>1444698</v>
      </c>
    </row>
    <row r="19" spans="1:21" x14ac:dyDescent="0.2">
      <c r="A19" s="16" t="s">
        <v>232</v>
      </c>
      <c r="B19" s="4">
        <v>130000</v>
      </c>
      <c r="C19" s="4">
        <v>250500</v>
      </c>
      <c r="D19" s="4">
        <v>-120500</v>
      </c>
      <c r="E19" s="4">
        <v>-4683968320</v>
      </c>
      <c r="F19" s="4">
        <f t="shared" si="0"/>
        <v>109427364777</v>
      </c>
      <c r="G19" s="4">
        <v>600</v>
      </c>
      <c r="H19" s="4">
        <v>80000</v>
      </c>
      <c r="I19" s="4">
        <v>-79400</v>
      </c>
      <c r="J19" s="4">
        <v>-3095780000</v>
      </c>
      <c r="K19" s="4">
        <f t="shared" si="1"/>
        <v>2822920000</v>
      </c>
      <c r="R19" s="5">
        <v>-2.5000000000000001E-3</v>
      </c>
      <c r="S19" s="4">
        <v>2966843</v>
      </c>
      <c r="T19" s="4">
        <f t="shared" si="2"/>
        <v>6379870.5</v>
      </c>
      <c r="U19" s="4">
        <f t="shared" si="3"/>
        <v>1444698</v>
      </c>
    </row>
    <row r="20" spans="1:21" x14ac:dyDescent="0.2">
      <c r="A20" s="16" t="s">
        <v>231</v>
      </c>
      <c r="B20" s="4">
        <v>103500</v>
      </c>
      <c r="C20" s="4">
        <v>330340</v>
      </c>
      <c r="D20" s="4">
        <v>-226840</v>
      </c>
      <c r="E20" s="4">
        <v>-8825240884</v>
      </c>
      <c r="F20" s="4">
        <f t="shared" si="0"/>
        <v>114111333097</v>
      </c>
      <c r="G20" s="4">
        <v>0</v>
      </c>
      <c r="H20" s="4">
        <v>70000</v>
      </c>
      <c r="I20" s="4">
        <v>-70000</v>
      </c>
      <c r="J20" s="4">
        <v>-2728000000</v>
      </c>
      <c r="K20" s="4">
        <f t="shared" si="1"/>
        <v>5918700000</v>
      </c>
      <c r="R20" s="5">
        <v>7.8000000000000005E-3</v>
      </c>
      <c r="S20" s="4">
        <v>3087248</v>
      </c>
      <c r="T20" s="4">
        <f t="shared" si="2"/>
        <v>2181323.5</v>
      </c>
      <c r="U20" s="4">
        <f t="shared" si="3"/>
        <v>1444698</v>
      </c>
    </row>
    <row r="21" spans="1:21" x14ac:dyDescent="0.2">
      <c r="A21" s="16" t="s">
        <v>230</v>
      </c>
      <c r="B21" s="4">
        <v>1200</v>
      </c>
      <c r="C21" s="4">
        <v>0</v>
      </c>
      <c r="D21" s="4">
        <v>1200</v>
      </c>
      <c r="E21" s="4">
        <v>46452320</v>
      </c>
      <c r="F21" s="4">
        <f t="shared" si="0"/>
        <v>122936573981</v>
      </c>
      <c r="G21" s="4">
        <v>50000</v>
      </c>
      <c r="H21" s="4">
        <v>0</v>
      </c>
      <c r="I21" s="4">
        <v>50000</v>
      </c>
      <c r="J21" s="4">
        <v>1935000000</v>
      </c>
      <c r="K21" s="4">
        <f t="shared" si="1"/>
        <v>8646700000</v>
      </c>
      <c r="R21" s="5">
        <v>5.3E-3</v>
      </c>
      <c r="S21" s="4">
        <v>2545263</v>
      </c>
      <c r="T21" s="4">
        <f t="shared" si="2"/>
        <v>2859437</v>
      </c>
      <c r="U21" s="4">
        <f t="shared" si="3"/>
        <v>1444698</v>
      </c>
    </row>
    <row r="22" spans="1:21" x14ac:dyDescent="0.2">
      <c r="A22" s="16" t="s">
        <v>229</v>
      </c>
      <c r="B22" s="4">
        <v>90300</v>
      </c>
      <c r="C22" s="4">
        <v>46900</v>
      </c>
      <c r="D22" s="4">
        <v>43400</v>
      </c>
      <c r="E22" s="4">
        <v>1659771557</v>
      </c>
      <c r="F22" s="4">
        <f t="shared" si="0"/>
        <v>122890121661</v>
      </c>
      <c r="K22" s="4">
        <f t="shared" si="1"/>
        <v>6711700000</v>
      </c>
      <c r="R22" s="5">
        <v>2.7000000000000001E-3</v>
      </c>
      <c r="S22" s="4">
        <v>2338748</v>
      </c>
      <c r="T22" s="4">
        <f t="shared" si="2"/>
        <v>2601232.5</v>
      </c>
      <c r="U22" s="4">
        <f t="shared" si="3"/>
        <v>1444698</v>
      </c>
    </row>
    <row r="23" spans="1:21" x14ac:dyDescent="0.2">
      <c r="A23" s="16" t="s">
        <v>228</v>
      </c>
      <c r="B23" s="4">
        <v>2000</v>
      </c>
      <c r="C23" s="4">
        <v>82600</v>
      </c>
      <c r="D23" s="4">
        <v>-80600</v>
      </c>
      <c r="E23" s="4">
        <v>-3080969739</v>
      </c>
      <c r="F23" s="4">
        <f t="shared" si="0"/>
        <v>121230350104</v>
      </c>
      <c r="G23" s="4">
        <v>100000</v>
      </c>
      <c r="H23" s="4">
        <v>0</v>
      </c>
      <c r="I23" s="4">
        <v>100000</v>
      </c>
      <c r="J23" s="4">
        <v>3825000000</v>
      </c>
      <c r="K23" s="4">
        <f t="shared" si="1"/>
        <v>6711700000</v>
      </c>
      <c r="R23" s="5">
        <v>-5.1999999999999998E-3</v>
      </c>
      <c r="S23" s="4">
        <v>1444698</v>
      </c>
      <c r="T23" s="4">
        <f t="shared" si="2"/>
        <v>6377239.5</v>
      </c>
      <c r="U23" s="4">
        <f t="shared" si="3"/>
        <v>1838780</v>
      </c>
    </row>
    <row r="24" spans="1:21" x14ac:dyDescent="0.2">
      <c r="A24" s="16" t="s">
        <v>222</v>
      </c>
      <c r="B24" s="4">
        <v>290400</v>
      </c>
      <c r="C24" s="4">
        <v>495500</v>
      </c>
      <c r="D24" s="4">
        <v>-205100</v>
      </c>
      <c r="E24" s="4">
        <v>-7850694252</v>
      </c>
      <c r="F24" s="4">
        <f t="shared" si="0"/>
        <v>124311319843</v>
      </c>
      <c r="G24" s="4">
        <v>100000</v>
      </c>
      <c r="H24" s="4">
        <v>0</v>
      </c>
      <c r="I24" s="4">
        <v>100000</v>
      </c>
      <c r="J24" s="4">
        <v>3835000000</v>
      </c>
      <c r="K24" s="4">
        <f t="shared" si="1"/>
        <v>2886700000</v>
      </c>
      <c r="R24" s="5">
        <v>1.32E-2</v>
      </c>
      <c r="S24" s="4">
        <v>3042948</v>
      </c>
      <c r="T24" s="4">
        <f t="shared" si="2"/>
        <v>3655453.5</v>
      </c>
      <c r="U24" s="4">
        <f t="shared" si="3"/>
        <v>1838780</v>
      </c>
    </row>
    <row r="25" spans="1:21" x14ac:dyDescent="0.2">
      <c r="A25" s="16" t="s">
        <v>213</v>
      </c>
      <c r="B25" s="4">
        <v>3200</v>
      </c>
      <c r="C25" s="4">
        <v>307500</v>
      </c>
      <c r="D25" s="4">
        <v>-304300</v>
      </c>
      <c r="E25" s="4">
        <v>-11423004999</v>
      </c>
      <c r="F25" s="4">
        <f t="shared" si="0"/>
        <v>132162014095</v>
      </c>
      <c r="K25" s="4">
        <f t="shared" si="1"/>
        <v>-948300000</v>
      </c>
      <c r="R25" s="5">
        <v>1.34E-2</v>
      </c>
      <c r="S25" s="4">
        <v>2535686</v>
      </c>
      <c r="T25" s="4">
        <f t="shared" si="2"/>
        <v>5771259.5</v>
      </c>
      <c r="U25" s="4">
        <f t="shared" si="3"/>
        <v>1817384</v>
      </c>
    </row>
    <row r="26" spans="1:21" x14ac:dyDescent="0.2">
      <c r="A26" s="16" t="s">
        <v>212</v>
      </c>
      <c r="B26" s="4">
        <v>1400</v>
      </c>
      <c r="C26" s="4">
        <v>45000</v>
      </c>
      <c r="D26" s="4">
        <v>-43600</v>
      </c>
      <c r="E26" s="4">
        <v>-1640133625</v>
      </c>
      <c r="F26" s="4">
        <f t="shared" si="0"/>
        <v>143585019094</v>
      </c>
      <c r="K26" s="4">
        <f>K27+J26</f>
        <v>-948300000</v>
      </c>
      <c r="R26" s="5">
        <v>-2.5999999999999999E-3</v>
      </c>
      <c r="S26" s="4">
        <v>1838780</v>
      </c>
      <c r="T26" s="4">
        <f t="shared" si="2"/>
        <v>5860842</v>
      </c>
      <c r="U26" s="4">
        <f t="shared" si="3"/>
        <v>1817384</v>
      </c>
    </row>
    <row r="27" spans="1:21" x14ac:dyDescent="0.2">
      <c r="A27" s="16" t="s">
        <v>211</v>
      </c>
      <c r="B27" s="4">
        <v>6150</v>
      </c>
      <c r="C27" s="4">
        <v>756610</v>
      </c>
      <c r="D27" s="4">
        <v>-750460</v>
      </c>
      <c r="E27" s="4">
        <v>-28318837361</v>
      </c>
      <c r="F27" s="4">
        <f t="shared" si="0"/>
        <v>145225152719</v>
      </c>
      <c r="G27" s="4">
        <v>0</v>
      </c>
      <c r="H27" s="4">
        <v>100000</v>
      </c>
      <c r="I27" s="4">
        <v>-100000</v>
      </c>
      <c r="J27" s="4">
        <v>-3785500000</v>
      </c>
      <c r="K27" s="4">
        <f>J27+K29</f>
        <v>-948300000</v>
      </c>
      <c r="R27" s="5">
        <v>-5.3E-3</v>
      </c>
      <c r="S27" s="4">
        <v>4550631</v>
      </c>
      <c r="T27" s="4">
        <f t="shared" si="2"/>
        <v>3777108</v>
      </c>
      <c r="U27" s="4">
        <f t="shared" si="3"/>
        <v>1817384</v>
      </c>
    </row>
    <row r="28" spans="1:21" x14ac:dyDescent="0.2">
      <c r="A28" s="16" t="s">
        <v>210</v>
      </c>
      <c r="B28" s="4">
        <v>400</v>
      </c>
      <c r="C28" s="4">
        <v>61200</v>
      </c>
      <c r="D28" s="4">
        <v>-60800</v>
      </c>
      <c r="E28" s="4">
        <v>-2312414300</v>
      </c>
      <c r="F28" s="4">
        <f t="shared" si="0"/>
        <v>173543990080</v>
      </c>
      <c r="R28" s="5">
        <v>-5.1999999999999998E-3</v>
      </c>
      <c r="S28" s="4">
        <v>2688279</v>
      </c>
      <c r="T28" s="4">
        <f t="shared" si="2"/>
        <v>8269973</v>
      </c>
      <c r="U28" s="4">
        <f t="shared" si="3"/>
        <v>1817384</v>
      </c>
    </row>
    <row r="29" spans="1:21" x14ac:dyDescent="0.2">
      <c r="A29" s="16" t="s">
        <v>209</v>
      </c>
      <c r="B29" s="4">
        <v>19300</v>
      </c>
      <c r="C29" s="4">
        <v>471900</v>
      </c>
      <c r="D29" s="4">
        <v>-452600</v>
      </c>
      <c r="E29" s="4">
        <v>-17414298180</v>
      </c>
      <c r="F29" s="4">
        <f t="shared" si="0"/>
        <v>175856404380</v>
      </c>
      <c r="G29" s="4">
        <v>100000</v>
      </c>
      <c r="H29" s="4">
        <v>27000</v>
      </c>
      <c r="I29" s="4">
        <v>73000</v>
      </c>
      <c r="J29" s="4">
        <v>2837200000</v>
      </c>
      <c r="K29" s="4">
        <f>J29</f>
        <v>2837200000</v>
      </c>
      <c r="R29" s="5">
        <v>-3.7999999999999999E-2</v>
      </c>
      <c r="S29" s="4">
        <v>9672493</v>
      </c>
      <c r="T29" s="4">
        <f t="shared" si="2"/>
        <v>6772691.5</v>
      </c>
      <c r="U29" s="4">
        <f t="shared" si="3"/>
        <v>1817384</v>
      </c>
    </row>
    <row r="30" spans="1:21" x14ac:dyDescent="0.2">
      <c r="A30" s="16" t="s">
        <v>208</v>
      </c>
      <c r="B30" s="4">
        <v>100000</v>
      </c>
      <c r="C30" s="4">
        <v>4300</v>
      </c>
      <c r="D30" s="4">
        <v>95700</v>
      </c>
      <c r="E30" s="4">
        <v>3765444146</v>
      </c>
      <c r="F30" s="4">
        <f t="shared" si="0"/>
        <v>193270702560</v>
      </c>
      <c r="R30" s="5">
        <v>-2.5000000000000001E-3</v>
      </c>
      <c r="S30" s="4">
        <v>1817384</v>
      </c>
      <c r="T30" s="4">
        <f t="shared" si="2"/>
        <v>3094667</v>
      </c>
      <c r="U30" s="4">
        <f t="shared" si="3"/>
        <v>3380126</v>
      </c>
    </row>
    <row r="31" spans="1:21" x14ac:dyDescent="0.2">
      <c r="A31" s="16" t="s">
        <v>207</v>
      </c>
      <c r="B31" s="4">
        <v>532800</v>
      </c>
      <c r="C31" s="4">
        <v>326200</v>
      </c>
      <c r="D31" s="4">
        <v>206600</v>
      </c>
      <c r="E31" s="4">
        <v>8101721123</v>
      </c>
      <c r="F31" s="4">
        <f t="shared" si="0"/>
        <v>189505258414</v>
      </c>
      <c r="R31" s="5">
        <v>1.8100000000000002E-2</v>
      </c>
      <c r="S31" s="4">
        <v>3380126</v>
      </c>
      <c r="T31" s="4">
        <f t="shared" si="2"/>
        <v>3278310.5</v>
      </c>
      <c r="U31" s="4">
        <f t="shared" si="3"/>
        <v>3757767</v>
      </c>
    </row>
    <row r="32" spans="1:21" x14ac:dyDescent="0.2">
      <c r="A32" s="16" t="s">
        <v>206</v>
      </c>
      <c r="B32" s="4">
        <v>200</v>
      </c>
      <c r="C32" s="4">
        <v>0</v>
      </c>
      <c r="D32" s="4">
        <v>200</v>
      </c>
      <c r="E32" s="4">
        <v>7777232</v>
      </c>
      <c r="F32" s="4">
        <f t="shared" si="0"/>
        <v>181403537291</v>
      </c>
      <c r="R32" s="5">
        <v>0</v>
      </c>
      <c r="S32" s="4">
        <v>3757767</v>
      </c>
      <c r="T32" s="4">
        <f t="shared" si="2"/>
        <v>7486788.5</v>
      </c>
      <c r="U32" s="4">
        <f t="shared" si="3"/>
        <v>4775221</v>
      </c>
    </row>
    <row r="33" spans="1:21" x14ac:dyDescent="0.2">
      <c r="A33" s="16" t="s">
        <v>205</v>
      </c>
      <c r="B33" s="4">
        <v>14100</v>
      </c>
      <c r="C33" s="4">
        <v>24600</v>
      </c>
      <c r="D33" s="4">
        <v>-10500</v>
      </c>
      <c r="E33" s="4">
        <v>-409892478</v>
      </c>
      <c r="F33" s="4">
        <f t="shared" si="0"/>
        <v>181395760059</v>
      </c>
      <c r="R33" s="5">
        <v>-3.4799999999999998E-2</v>
      </c>
      <c r="S33" s="4">
        <v>9711531</v>
      </c>
      <c r="T33" s="4">
        <f t="shared" si="2"/>
        <v>6594043</v>
      </c>
      <c r="U33" s="4">
        <f t="shared" si="3"/>
        <v>4775221</v>
      </c>
    </row>
    <row r="34" spans="1:21" x14ac:dyDescent="0.2">
      <c r="A34" s="16" t="s">
        <v>204</v>
      </c>
      <c r="B34" s="4">
        <v>515300</v>
      </c>
      <c r="C34" s="4">
        <v>31040</v>
      </c>
      <c r="D34" s="4">
        <v>484260</v>
      </c>
      <c r="E34" s="4">
        <v>19261569572</v>
      </c>
      <c r="F34" s="4">
        <f t="shared" si="0"/>
        <v>181805652537</v>
      </c>
      <c r="R34" s="5">
        <v>5.0000000000000001E-3</v>
      </c>
      <c r="S34" s="4">
        <v>4775221</v>
      </c>
      <c r="T34" s="4">
        <f t="shared" si="2"/>
        <v>6872543</v>
      </c>
      <c r="U34" s="4">
        <f t="shared" si="3"/>
        <v>4865937</v>
      </c>
    </row>
    <row r="35" spans="1:21" x14ac:dyDescent="0.2">
      <c r="A35" s="16" t="s">
        <v>203</v>
      </c>
      <c r="B35" s="4">
        <v>12100</v>
      </c>
      <c r="C35" s="4">
        <v>243000</v>
      </c>
      <c r="D35" s="4">
        <v>-230900</v>
      </c>
      <c r="E35" s="4">
        <v>-9337626370</v>
      </c>
      <c r="F35" s="4">
        <f t="shared" si="0"/>
        <v>162544082965</v>
      </c>
      <c r="R35" s="5">
        <v>1.7899999999999999E-2</v>
      </c>
      <c r="S35" s="4">
        <v>9703739</v>
      </c>
      <c r="T35" s="4">
        <f t="shared" si="2"/>
        <v>9776277</v>
      </c>
      <c r="U35" s="4">
        <f t="shared" si="3"/>
        <v>2809208</v>
      </c>
    </row>
    <row r="36" spans="1:21" x14ac:dyDescent="0.2">
      <c r="A36" s="16" t="s">
        <v>202</v>
      </c>
      <c r="B36" s="4">
        <v>14100</v>
      </c>
      <c r="C36" s="4">
        <v>364100</v>
      </c>
      <c r="D36" s="4">
        <v>-350000</v>
      </c>
      <c r="E36" s="4">
        <v>-13832085629</v>
      </c>
      <c r="F36" s="4">
        <f t="shared" si="0"/>
        <v>171881709335</v>
      </c>
      <c r="R36" s="5">
        <v>1.29E-2</v>
      </c>
      <c r="S36" s="4">
        <v>7171053</v>
      </c>
      <c r="T36" s="4">
        <f t="shared" si="2"/>
        <v>4131411.5</v>
      </c>
      <c r="U36" s="4">
        <f t="shared" si="3"/>
        <v>2798854</v>
      </c>
    </row>
    <row r="37" spans="1:21" x14ac:dyDescent="0.2">
      <c r="A37" s="16" t="s">
        <v>201</v>
      </c>
      <c r="B37" s="4">
        <v>2500</v>
      </c>
      <c r="C37" s="4">
        <v>74910</v>
      </c>
      <c r="D37" s="4">
        <v>-72410</v>
      </c>
      <c r="E37" s="4">
        <v>-2813514604</v>
      </c>
      <c r="F37" s="4">
        <f t="shared" si="0"/>
        <v>185713794964</v>
      </c>
      <c r="R37" s="5">
        <v>5.1999999999999998E-3</v>
      </c>
      <c r="S37" s="4">
        <v>4865937</v>
      </c>
      <c r="T37" s="4">
        <f t="shared" si="2"/>
        <v>7673266</v>
      </c>
      <c r="U37" s="4">
        <f t="shared" si="3"/>
        <v>2798854</v>
      </c>
    </row>
    <row r="38" spans="1:21" x14ac:dyDescent="0.2">
      <c r="A38" s="16" t="s">
        <v>200</v>
      </c>
      <c r="B38" s="4">
        <v>331400</v>
      </c>
      <c r="C38" s="4">
        <v>953700</v>
      </c>
      <c r="D38" s="4">
        <v>-622300</v>
      </c>
      <c r="E38" s="4">
        <v>-24302545852</v>
      </c>
      <c r="F38" s="4">
        <f t="shared" si="0"/>
        <v>188527309568</v>
      </c>
      <c r="R38" s="5">
        <v>-1.0200000000000001E-2</v>
      </c>
      <c r="S38" s="4">
        <v>6867453</v>
      </c>
      <c r="T38" s="4">
        <f t="shared" si="2"/>
        <v>7904258.5</v>
      </c>
      <c r="U38" s="4">
        <f t="shared" si="3"/>
        <v>2798854</v>
      </c>
    </row>
    <row r="39" spans="1:21" x14ac:dyDescent="0.2">
      <c r="A39" s="16" t="s">
        <v>199</v>
      </c>
      <c r="B39" s="4">
        <v>602600</v>
      </c>
      <c r="C39" s="4">
        <v>60000</v>
      </c>
      <c r="D39" s="4">
        <v>542600</v>
      </c>
      <c r="E39" s="4">
        <v>20944235051</v>
      </c>
      <c r="F39" s="4">
        <f t="shared" si="0"/>
        <v>212829855420</v>
      </c>
      <c r="R39" s="5">
        <v>4.8399999999999999E-2</v>
      </c>
      <c r="S39" s="4">
        <v>11727999</v>
      </c>
      <c r="T39" s="4">
        <f t="shared" si="2"/>
        <v>4427659</v>
      </c>
      <c r="U39" s="4">
        <f t="shared" si="3"/>
        <v>2798854</v>
      </c>
    </row>
    <row r="40" spans="1:21" x14ac:dyDescent="0.2">
      <c r="A40" s="16" t="s">
        <v>198</v>
      </c>
      <c r="B40" s="4">
        <v>150500</v>
      </c>
      <c r="C40" s="4">
        <v>0</v>
      </c>
      <c r="D40" s="4">
        <v>150500</v>
      </c>
      <c r="E40" s="4">
        <v>5568488747</v>
      </c>
      <c r="F40" s="4">
        <f t="shared" si="0"/>
        <v>191885620369</v>
      </c>
      <c r="R40" s="5">
        <v>2.7000000000000001E-3</v>
      </c>
      <c r="S40" s="4">
        <v>2809208</v>
      </c>
      <c r="T40" s="4">
        <f t="shared" si="2"/>
        <v>3350988</v>
      </c>
      <c r="U40" s="4">
        <f t="shared" si="3"/>
        <v>2798854</v>
      </c>
    </row>
    <row r="41" spans="1:21" x14ac:dyDescent="0.2">
      <c r="A41" s="16" t="s">
        <v>197</v>
      </c>
      <c r="B41" s="4">
        <v>397900</v>
      </c>
      <c r="C41" s="4">
        <v>93900</v>
      </c>
      <c r="D41" s="4">
        <v>304000</v>
      </c>
      <c r="E41" s="4">
        <v>11339893082</v>
      </c>
      <c r="F41" s="4">
        <f t="shared" si="0"/>
        <v>186317131622</v>
      </c>
      <c r="R41" s="5">
        <v>2.8000000000000004E-3</v>
      </c>
      <c r="S41" s="4">
        <v>2798854</v>
      </c>
      <c r="T41" s="4">
        <f t="shared" si="2"/>
        <v>5348020</v>
      </c>
      <c r="U41" s="4">
        <f t="shared" si="3"/>
        <v>3396886</v>
      </c>
    </row>
    <row r="42" spans="1:21" x14ac:dyDescent="0.2">
      <c r="A42" s="16" t="s">
        <v>196</v>
      </c>
      <c r="B42" s="4">
        <v>900</v>
      </c>
      <c r="C42" s="4">
        <v>11000</v>
      </c>
      <c r="D42" s="4">
        <v>-10100</v>
      </c>
      <c r="E42" s="4">
        <v>-369690313</v>
      </c>
      <c r="F42" s="4">
        <f t="shared" si="0"/>
        <v>174977238540</v>
      </c>
      <c r="R42" s="5">
        <v>1.37E-2</v>
      </c>
      <c r="S42" s="4">
        <v>5262046</v>
      </c>
      <c r="T42" s="4">
        <f t="shared" si="2"/>
        <v>6943228</v>
      </c>
      <c r="U42" s="4">
        <f t="shared" si="3"/>
        <v>3396886</v>
      </c>
    </row>
    <row r="43" spans="1:21" x14ac:dyDescent="0.2">
      <c r="A43" s="16" t="s">
        <v>195</v>
      </c>
      <c r="B43" s="4">
        <v>600</v>
      </c>
      <c r="C43" s="4">
        <v>52800</v>
      </c>
      <c r="D43" s="4">
        <v>-52200</v>
      </c>
      <c r="E43" s="4">
        <v>-1987092826</v>
      </c>
      <c r="F43" s="4">
        <f t="shared" si="0"/>
        <v>175346928853</v>
      </c>
      <c r="R43" s="5">
        <v>-4.9400000000000006E-2</v>
      </c>
      <c r="S43" s="4">
        <v>8412865</v>
      </c>
      <c r="T43" s="4">
        <f t="shared" si="2"/>
        <v>5444667</v>
      </c>
      <c r="U43" s="4">
        <f t="shared" si="3"/>
        <v>3396886</v>
      </c>
    </row>
    <row r="44" spans="1:21" x14ac:dyDescent="0.2">
      <c r="A44" s="16" t="s">
        <v>194</v>
      </c>
      <c r="B44" s="4">
        <v>102900</v>
      </c>
      <c r="C44" s="4">
        <v>147400</v>
      </c>
      <c r="D44" s="4">
        <v>-44500</v>
      </c>
      <c r="E44" s="4">
        <v>-1698342109</v>
      </c>
      <c r="F44" s="4">
        <f t="shared" si="0"/>
        <v>177334021679</v>
      </c>
      <c r="R44" s="5">
        <v>-2.5000000000000001E-3</v>
      </c>
      <c r="S44" s="4">
        <v>4041347</v>
      </c>
      <c r="T44" s="4">
        <f t="shared" si="2"/>
        <v>8952012.5</v>
      </c>
      <c r="U44" s="4">
        <f t="shared" si="3"/>
        <v>3396886</v>
      </c>
    </row>
    <row r="45" spans="1:21" x14ac:dyDescent="0.2">
      <c r="A45" s="16" t="s">
        <v>193</v>
      </c>
      <c r="B45" s="4">
        <v>505000</v>
      </c>
      <c r="C45" s="4">
        <v>0</v>
      </c>
      <c r="D45" s="4">
        <v>505000</v>
      </c>
      <c r="E45" s="4">
        <v>19096548279</v>
      </c>
      <c r="F45" s="4">
        <f t="shared" si="0"/>
        <v>179032363788</v>
      </c>
      <c r="R45" s="5">
        <v>5.2000000000000005E-2</v>
      </c>
      <c r="S45" s="4">
        <v>12381501</v>
      </c>
      <c r="T45" s="4">
        <f t="shared" si="2"/>
        <v>4434610.5</v>
      </c>
      <c r="U45" s="4">
        <f t="shared" si="3"/>
        <v>3396886</v>
      </c>
    </row>
    <row r="46" spans="1:21" x14ac:dyDescent="0.2">
      <c r="A46" s="16" t="s">
        <v>192</v>
      </c>
      <c r="B46" s="4">
        <v>1000</v>
      </c>
      <c r="C46" s="4">
        <v>49900</v>
      </c>
      <c r="D46" s="4">
        <v>-48900</v>
      </c>
      <c r="E46" s="4">
        <v>-1784125060</v>
      </c>
      <c r="F46" s="4">
        <f t="shared" si="0"/>
        <v>159935815509</v>
      </c>
      <c r="R46" s="5">
        <v>5.5000000000000005E-3</v>
      </c>
      <c r="S46" s="4">
        <v>3396886</v>
      </c>
      <c r="T46" s="4">
        <f t="shared" si="2"/>
        <v>5760517.5</v>
      </c>
      <c r="U46" s="4">
        <f t="shared" si="3"/>
        <v>3903122</v>
      </c>
    </row>
    <row r="47" spans="1:21" x14ac:dyDescent="0.2">
      <c r="A47" s="16" t="s">
        <v>191</v>
      </c>
      <c r="B47" s="4">
        <v>3800</v>
      </c>
      <c r="C47" s="4">
        <v>878100</v>
      </c>
      <c r="D47" s="4">
        <v>-874300</v>
      </c>
      <c r="E47" s="4">
        <v>-32165012578</v>
      </c>
      <c r="F47" s="4">
        <f t="shared" si="0"/>
        <v>161719940569</v>
      </c>
      <c r="R47" s="5">
        <v>-2.6699999999999998E-2</v>
      </c>
      <c r="S47" s="4">
        <v>8479079</v>
      </c>
      <c r="T47" s="4">
        <f t="shared" si="2"/>
        <v>4008370</v>
      </c>
      <c r="U47" s="4">
        <f t="shared" si="3"/>
        <v>3903122</v>
      </c>
    </row>
    <row r="48" spans="1:21" x14ac:dyDescent="0.2">
      <c r="A48" s="16" t="s">
        <v>190</v>
      </c>
      <c r="B48" s="4">
        <v>28800</v>
      </c>
      <c r="C48" s="4">
        <v>309800</v>
      </c>
      <c r="D48" s="4">
        <v>-281000</v>
      </c>
      <c r="E48" s="4">
        <v>-10401600111</v>
      </c>
      <c r="F48" s="4">
        <f t="shared" si="0"/>
        <v>193884953147</v>
      </c>
      <c r="R48" s="5">
        <v>1.3600000000000001E-2</v>
      </c>
      <c r="S48" s="4">
        <v>4080518</v>
      </c>
      <c r="T48" s="4">
        <f t="shared" si="2"/>
        <v>5659517</v>
      </c>
      <c r="U48" s="4">
        <f t="shared" si="3"/>
        <v>3903122</v>
      </c>
    </row>
    <row r="49" spans="1:21" x14ac:dyDescent="0.2">
      <c r="A49" s="16" t="s">
        <v>189</v>
      </c>
      <c r="B49" s="4">
        <v>1000</v>
      </c>
      <c r="C49" s="4">
        <v>118000</v>
      </c>
      <c r="D49" s="4">
        <v>-117000</v>
      </c>
      <c r="E49" s="4">
        <v>-4369744939</v>
      </c>
      <c r="F49" s="4">
        <f t="shared" si="0"/>
        <v>204286553258</v>
      </c>
      <c r="R49" s="5">
        <v>-8.0000000000000002E-3</v>
      </c>
      <c r="S49" s="4">
        <v>6046110</v>
      </c>
      <c r="T49" s="4">
        <f t="shared" si="2"/>
        <v>4050157.5</v>
      </c>
      <c r="U49" s="4">
        <f t="shared" si="3"/>
        <v>3903122</v>
      </c>
    </row>
    <row r="50" spans="1:21" x14ac:dyDescent="0.2">
      <c r="A50" s="16" t="s">
        <v>188</v>
      </c>
      <c r="B50" s="4">
        <v>1500</v>
      </c>
      <c r="C50" s="4">
        <v>86200</v>
      </c>
      <c r="D50" s="4">
        <v>-84700</v>
      </c>
      <c r="E50" s="4">
        <v>-3188413198</v>
      </c>
      <c r="F50" s="4">
        <f t="shared" si="0"/>
        <v>208656298197</v>
      </c>
      <c r="R50" s="5">
        <v>-5.3E-3</v>
      </c>
      <c r="S50" s="4">
        <v>3903122</v>
      </c>
      <c r="T50" s="4">
        <f t="shared" si="2"/>
        <v>8155087.5</v>
      </c>
      <c r="U50" s="4">
        <f t="shared" si="3"/>
        <v>5433994</v>
      </c>
    </row>
    <row r="51" spans="1:21" x14ac:dyDescent="0.2">
      <c r="A51" s="16" t="s">
        <v>187</v>
      </c>
      <c r="B51" s="4">
        <v>503200</v>
      </c>
      <c r="C51" s="4">
        <v>22720</v>
      </c>
      <c r="D51" s="4">
        <v>480480</v>
      </c>
      <c r="E51" s="4">
        <v>17789410921</v>
      </c>
      <c r="F51" s="4">
        <f t="shared" si="0"/>
        <v>211844711395</v>
      </c>
      <c r="R51" s="5">
        <v>2.4700000000000003E-2</v>
      </c>
      <c r="S51" s="4">
        <v>5433994</v>
      </c>
      <c r="T51" s="4">
        <f t="shared" si="2"/>
        <v>5200800</v>
      </c>
      <c r="U51" s="4">
        <f t="shared" si="3"/>
        <v>3041956</v>
      </c>
    </row>
    <row r="52" spans="1:21" x14ac:dyDescent="0.2">
      <c r="A52" s="16" t="s">
        <v>186</v>
      </c>
      <c r="B52" s="4">
        <v>0</v>
      </c>
      <c r="C52" s="4">
        <v>64700</v>
      </c>
      <c r="D52" s="4">
        <v>-64700</v>
      </c>
      <c r="E52" s="4">
        <v>-2387789280</v>
      </c>
      <c r="F52" s="4">
        <f t="shared" si="0"/>
        <v>194055300474</v>
      </c>
      <c r="R52" s="5">
        <v>-8.1000000000000013E-3</v>
      </c>
      <c r="S52" s="4">
        <v>5473591</v>
      </c>
      <c r="T52" s="4">
        <f t="shared" si="2"/>
        <v>5878440</v>
      </c>
      <c r="U52" s="4">
        <f t="shared" si="3"/>
        <v>3041956</v>
      </c>
    </row>
    <row r="53" spans="1:21" x14ac:dyDescent="0.2">
      <c r="A53" s="16" t="s">
        <v>185</v>
      </c>
      <c r="B53" s="4">
        <v>92300</v>
      </c>
      <c r="C53" s="4">
        <v>227900</v>
      </c>
      <c r="D53" s="4">
        <v>-135600</v>
      </c>
      <c r="E53" s="4">
        <v>-5014458925</v>
      </c>
      <c r="F53" s="4">
        <f t="shared" si="0"/>
        <v>196443089754</v>
      </c>
      <c r="R53" s="5">
        <v>-1.0700000000000001E-2</v>
      </c>
      <c r="S53" s="4">
        <v>6847987</v>
      </c>
      <c r="T53" s="4">
        <f t="shared" si="2"/>
        <v>9282062</v>
      </c>
      <c r="U53" s="4">
        <f t="shared" si="3"/>
        <v>3041956</v>
      </c>
    </row>
    <row r="54" spans="1:21" x14ac:dyDescent="0.2">
      <c r="A54" s="16" t="s">
        <v>184</v>
      </c>
      <c r="B54" s="4">
        <v>13000</v>
      </c>
      <c r="C54" s="4">
        <v>124630</v>
      </c>
      <c r="D54" s="4">
        <v>-111630</v>
      </c>
      <c r="E54" s="4">
        <v>-4030799448</v>
      </c>
      <c r="F54" s="4">
        <f t="shared" si="0"/>
        <v>201457548679</v>
      </c>
      <c r="R54" s="5">
        <v>4.4999999999999998E-2</v>
      </c>
      <c r="S54" s="4">
        <v>5522524</v>
      </c>
      <c r="T54" s="4">
        <f t="shared" si="2"/>
        <v>4324896.5</v>
      </c>
      <c r="U54" s="4">
        <f t="shared" si="3"/>
        <v>3041956</v>
      </c>
    </row>
    <row r="55" spans="1:21" x14ac:dyDescent="0.2">
      <c r="A55" s="16" t="s">
        <v>183</v>
      </c>
      <c r="B55" s="4">
        <v>255800</v>
      </c>
      <c r="C55" s="4">
        <v>208500</v>
      </c>
      <c r="D55" s="4">
        <v>47300</v>
      </c>
      <c r="E55" s="4">
        <v>1694026495</v>
      </c>
      <c r="F55" s="4">
        <f t="shared" si="0"/>
        <v>205488348127</v>
      </c>
      <c r="R55" s="5">
        <v>1.72E-2</v>
      </c>
      <c r="S55" s="4">
        <v>5472335</v>
      </c>
      <c r="T55" s="4">
        <f t="shared" si="2"/>
        <v>3072673.5</v>
      </c>
      <c r="U55" s="4">
        <f t="shared" si="3"/>
        <v>3041956</v>
      </c>
    </row>
    <row r="56" spans="1:21" x14ac:dyDescent="0.2">
      <c r="A56" s="16" t="s">
        <v>182</v>
      </c>
      <c r="B56" s="4">
        <v>616400</v>
      </c>
      <c r="C56" s="4">
        <v>39500</v>
      </c>
      <c r="D56" s="4">
        <v>576900</v>
      </c>
      <c r="E56" s="4">
        <v>20157621612</v>
      </c>
      <c r="F56" s="4">
        <f t="shared" si="0"/>
        <v>203794321632</v>
      </c>
      <c r="R56" s="5">
        <v>2.8999999999999998E-3</v>
      </c>
      <c r="S56" s="4">
        <v>3041956</v>
      </c>
      <c r="T56" s="4">
        <f t="shared" si="2"/>
        <v>4112330.5</v>
      </c>
      <c r="U56" s="4">
        <f t="shared" si="3"/>
        <v>3936222</v>
      </c>
    </row>
    <row r="57" spans="1:21" x14ac:dyDescent="0.2">
      <c r="A57" s="16" t="s">
        <v>181</v>
      </c>
      <c r="B57" s="4">
        <v>15300</v>
      </c>
      <c r="C57" s="4">
        <v>274800</v>
      </c>
      <c r="D57" s="4">
        <v>-259500</v>
      </c>
      <c r="E57" s="4">
        <v>-9050371585</v>
      </c>
      <c r="F57" s="4">
        <f t="shared" si="0"/>
        <v>183636700020</v>
      </c>
      <c r="R57" s="5">
        <v>-5.6000000000000008E-3</v>
      </c>
      <c r="S57" s="4">
        <v>3936222</v>
      </c>
      <c r="T57" s="4">
        <f t="shared" si="2"/>
        <v>6249386.5</v>
      </c>
      <c r="U57" s="4">
        <f t="shared" si="3"/>
        <v>4197193</v>
      </c>
    </row>
    <row r="58" spans="1:21" x14ac:dyDescent="0.2">
      <c r="A58" s="16" t="s">
        <v>180</v>
      </c>
      <c r="B58" s="4">
        <v>887000</v>
      </c>
      <c r="C58" s="4">
        <v>26600</v>
      </c>
      <c r="D58" s="4">
        <v>860400</v>
      </c>
      <c r="E58" s="4">
        <v>29826759322</v>
      </c>
      <c r="F58" s="4">
        <f t="shared" si="0"/>
        <v>192687071605</v>
      </c>
      <c r="R58" s="5">
        <v>3.85E-2</v>
      </c>
      <c r="S58" s="4">
        <v>5272924</v>
      </c>
      <c r="T58" s="4">
        <f t="shared" si="2"/>
        <v>5484668</v>
      </c>
      <c r="U58" s="4">
        <f t="shared" si="3"/>
        <v>4197193</v>
      </c>
    </row>
    <row r="59" spans="1:21" x14ac:dyDescent="0.2">
      <c r="A59" s="16" t="s">
        <v>179</v>
      </c>
      <c r="B59" s="4">
        <v>108100</v>
      </c>
      <c r="C59" s="4">
        <v>100000</v>
      </c>
      <c r="D59" s="4">
        <v>8100</v>
      </c>
      <c r="E59" s="4">
        <v>263907891</v>
      </c>
      <c r="F59" s="4">
        <f t="shared" si="0"/>
        <v>162860312283</v>
      </c>
      <c r="R59" s="5">
        <v>2.4300000000000002E-2</v>
      </c>
      <c r="S59" s="4">
        <v>4197193</v>
      </c>
      <c r="T59" s="4">
        <f t="shared" si="2"/>
        <v>11684321</v>
      </c>
      <c r="U59" s="4">
        <f t="shared" si="3"/>
        <v>3177458</v>
      </c>
    </row>
    <row r="60" spans="1:21" x14ac:dyDescent="0.2">
      <c r="A60" s="16" t="s">
        <v>178</v>
      </c>
      <c r="B60" s="4">
        <v>1346800</v>
      </c>
      <c r="C60" s="4">
        <v>120600</v>
      </c>
      <c r="D60" s="4">
        <v>1226200</v>
      </c>
      <c r="E60" s="4">
        <v>41019087863</v>
      </c>
      <c r="F60" s="4">
        <f t="shared" si="0"/>
        <v>162596404392</v>
      </c>
      <c r="R60" s="5">
        <v>-5.7099999999999998E-2</v>
      </c>
      <c r="S60" s="4">
        <v>10876181</v>
      </c>
      <c r="T60" s="4">
        <f t="shared" si="2"/>
        <v>6859170</v>
      </c>
      <c r="U60" s="4">
        <f t="shared" si="3"/>
        <v>3103391</v>
      </c>
    </row>
    <row r="61" spans="1:21" x14ac:dyDescent="0.2">
      <c r="A61" s="16" t="s">
        <v>177</v>
      </c>
      <c r="B61" s="4">
        <v>266400</v>
      </c>
      <c r="C61" s="4">
        <v>10100</v>
      </c>
      <c r="D61" s="4">
        <v>256300</v>
      </c>
      <c r="E61" s="4">
        <v>9403732983</v>
      </c>
      <c r="F61" s="4">
        <f t="shared" si="0"/>
        <v>121577316529</v>
      </c>
      <c r="R61" s="5">
        <v>-5.6600000000000004E-2</v>
      </c>
      <c r="S61" s="4">
        <v>4928009</v>
      </c>
      <c r="T61" s="4">
        <f t="shared" si="2"/>
        <v>7443032.5</v>
      </c>
      <c r="U61" s="4">
        <f t="shared" si="3"/>
        <v>3103391</v>
      </c>
    </row>
    <row r="62" spans="1:21" x14ac:dyDescent="0.2">
      <c r="A62" s="16" t="s">
        <v>176</v>
      </c>
      <c r="B62" s="4">
        <v>664600</v>
      </c>
      <c r="C62" s="4">
        <v>0</v>
      </c>
      <c r="D62" s="4">
        <v>664600</v>
      </c>
      <c r="E62" s="4">
        <v>24291690604</v>
      </c>
      <c r="F62" s="4">
        <f t="shared" si="0"/>
        <v>112173583546</v>
      </c>
      <c r="R62" s="5">
        <v>4.2199999999999994E-2</v>
      </c>
      <c r="S62" s="4">
        <v>4908893</v>
      </c>
      <c r="T62" s="4">
        <f t="shared" si="2"/>
        <v>11206230.5</v>
      </c>
      <c r="U62" s="4">
        <f t="shared" si="3"/>
        <v>3103391</v>
      </c>
    </row>
    <row r="63" spans="1:21" x14ac:dyDescent="0.2">
      <c r="A63" s="16" t="s">
        <v>175</v>
      </c>
      <c r="B63" s="4">
        <v>1768500</v>
      </c>
      <c r="C63" s="4">
        <v>44200</v>
      </c>
      <c r="D63" s="4">
        <v>1724300</v>
      </c>
      <c r="E63" s="4">
        <v>60323393297</v>
      </c>
      <c r="F63" s="4">
        <f t="shared" si="0"/>
        <v>87881892942</v>
      </c>
      <c r="R63" s="5">
        <v>-4.0399999999999998E-2</v>
      </c>
      <c r="S63" s="4">
        <v>13041600</v>
      </c>
      <c r="T63" s="4">
        <f t="shared" si="2"/>
        <v>4563144.5</v>
      </c>
      <c r="U63" s="4">
        <f t="shared" si="3"/>
        <v>3103391</v>
      </c>
    </row>
    <row r="64" spans="1:21" x14ac:dyDescent="0.2">
      <c r="A64" s="16" t="s">
        <v>174</v>
      </c>
      <c r="B64" s="4">
        <v>4100</v>
      </c>
      <c r="C64" s="4">
        <v>218600</v>
      </c>
      <c r="D64" s="4">
        <v>-214500</v>
      </c>
      <c r="E64" s="4">
        <v>-8180303342</v>
      </c>
      <c r="F64" s="4">
        <f t="shared" si="0"/>
        <v>27558499645</v>
      </c>
      <c r="R64" s="5">
        <v>-7.8000000000000005E-3</v>
      </c>
      <c r="S64" s="4">
        <v>3177458</v>
      </c>
      <c r="T64" s="4">
        <f t="shared" si="2"/>
        <v>6318213</v>
      </c>
      <c r="U64" s="4">
        <f t="shared" si="3"/>
        <v>3103391</v>
      </c>
    </row>
    <row r="65" spans="1:21" x14ac:dyDescent="0.2">
      <c r="A65" s="16" t="s">
        <v>173</v>
      </c>
      <c r="B65" s="4">
        <v>3000</v>
      </c>
      <c r="C65" s="4">
        <v>12500</v>
      </c>
      <c r="D65" s="4">
        <v>-9500</v>
      </c>
      <c r="E65" s="4">
        <v>-361507578</v>
      </c>
      <c r="F65" s="4">
        <f t="shared" si="0"/>
        <v>35738802987</v>
      </c>
      <c r="R65" s="5">
        <v>-2.5999999999999999E-3</v>
      </c>
      <c r="S65" s="4">
        <v>3103391</v>
      </c>
      <c r="T65" s="4">
        <f t="shared" si="2"/>
        <v>4476361</v>
      </c>
      <c r="U65" s="4">
        <f t="shared" si="3"/>
        <v>4288439</v>
      </c>
    </row>
    <row r="66" spans="1:21" x14ac:dyDescent="0.2">
      <c r="A66" s="16" t="s">
        <v>172</v>
      </c>
      <c r="B66" s="4">
        <v>30100</v>
      </c>
      <c r="C66" s="4">
        <v>77200</v>
      </c>
      <c r="D66" s="4">
        <v>-47100</v>
      </c>
      <c r="E66" s="4">
        <v>-1810588439</v>
      </c>
      <c r="F66" s="4">
        <f t="shared" si="0"/>
        <v>36100310565</v>
      </c>
      <c r="R66" s="5">
        <v>-1.7899999999999999E-2</v>
      </c>
      <c r="S66" s="4">
        <v>4288439</v>
      </c>
      <c r="T66" s="4">
        <f t="shared" si="2"/>
        <v>6611790.5</v>
      </c>
      <c r="U66" s="4">
        <f t="shared" si="3"/>
        <v>6772143</v>
      </c>
    </row>
    <row r="67" spans="1:21" x14ac:dyDescent="0.2">
      <c r="A67" s="16" t="s">
        <v>171</v>
      </c>
      <c r="B67" s="4">
        <v>1003800</v>
      </c>
      <c r="C67" s="4">
        <v>35300</v>
      </c>
      <c r="D67" s="4">
        <v>968500</v>
      </c>
      <c r="E67" s="4">
        <v>36739335491</v>
      </c>
      <c r="F67" s="4">
        <f t="shared" si="0"/>
        <v>37910899004</v>
      </c>
      <c r="R67" s="5">
        <v>3.4599999999999999E-2</v>
      </c>
      <c r="S67" s="4">
        <v>7225849</v>
      </c>
      <c r="T67" s="4">
        <f t="shared" si="2"/>
        <v>5461409</v>
      </c>
      <c r="U67" s="4">
        <f t="shared" si="3"/>
        <v>6772143</v>
      </c>
    </row>
    <row r="68" spans="1:21" x14ac:dyDescent="0.2">
      <c r="A68" s="16" t="s">
        <v>170</v>
      </c>
      <c r="B68" s="4">
        <v>22200</v>
      </c>
      <c r="C68" s="4">
        <v>5200</v>
      </c>
      <c r="D68" s="4">
        <v>17000</v>
      </c>
      <c r="E68" s="4">
        <v>642342204</v>
      </c>
      <c r="F68" s="4">
        <f t="shared" si="0"/>
        <v>1171563513</v>
      </c>
      <c r="R68" s="5">
        <v>-2.3300000000000001E-2</v>
      </c>
      <c r="S68" s="4">
        <v>6772143</v>
      </c>
      <c r="T68" s="4">
        <f t="shared" si="2"/>
        <v>9060956.5</v>
      </c>
      <c r="U68" s="4">
        <f t="shared" si="3"/>
        <v>5948831</v>
      </c>
    </row>
    <row r="69" spans="1:21" x14ac:dyDescent="0.2">
      <c r="A69" s="16" t="s">
        <v>169</v>
      </c>
      <c r="B69" s="4">
        <v>140700</v>
      </c>
      <c r="C69" s="4">
        <v>194600</v>
      </c>
      <c r="D69" s="4">
        <v>-53900</v>
      </c>
      <c r="E69" s="4">
        <v>-2052648615</v>
      </c>
      <c r="F69" s="4">
        <f t="shared" si="0"/>
        <v>529221309</v>
      </c>
      <c r="R69" s="5">
        <v>1.32E-2</v>
      </c>
      <c r="S69" s="4">
        <v>12492461</v>
      </c>
      <c r="T69" s="4">
        <f t="shared" si="2"/>
        <v>8812659</v>
      </c>
      <c r="U69" s="4">
        <f t="shared" si="3"/>
        <v>5948831</v>
      </c>
    </row>
    <row r="70" spans="1:21" x14ac:dyDescent="0.2">
      <c r="A70" s="16" t="s">
        <v>168</v>
      </c>
      <c r="B70" s="4">
        <v>416100</v>
      </c>
      <c r="C70" s="4">
        <v>102500</v>
      </c>
      <c r="D70" s="4">
        <v>313600</v>
      </c>
      <c r="E70" s="4">
        <v>12427467550</v>
      </c>
      <c r="F70" s="4">
        <f t="shared" si="0"/>
        <v>2581869924</v>
      </c>
      <c r="R70" s="5">
        <v>-6.6299999999999998E-2</v>
      </c>
      <c r="S70" s="4">
        <v>8790331</v>
      </c>
      <c r="T70" s="4">
        <f t="shared" si="2"/>
        <v>11361235</v>
      </c>
      <c r="U70" s="4">
        <f t="shared" si="3"/>
        <v>4664283</v>
      </c>
    </row>
    <row r="71" spans="1:21" x14ac:dyDescent="0.2">
      <c r="A71" s="16" t="s">
        <v>167</v>
      </c>
      <c r="B71" s="4">
        <v>45100</v>
      </c>
      <c r="C71" s="4">
        <v>168200</v>
      </c>
      <c r="D71" s="4">
        <v>-123100</v>
      </c>
      <c r="E71" s="4">
        <v>-5022051024</v>
      </c>
      <c r="F71" s="4">
        <f t="shared" si="0"/>
        <v>-9845597626</v>
      </c>
      <c r="R71" s="5">
        <v>2.0099999999999996E-2</v>
      </c>
      <c r="S71" s="4">
        <v>9977172</v>
      </c>
      <c r="T71" s="4">
        <f>AVERAGE(S72,S81)</f>
        <v>7801716</v>
      </c>
      <c r="U71" s="4">
        <f t="shared" si="3"/>
        <v>4664283</v>
      </c>
    </row>
    <row r="72" spans="1:21" x14ac:dyDescent="0.2">
      <c r="A72" s="16" t="s">
        <v>166</v>
      </c>
      <c r="B72" s="4">
        <v>116110</v>
      </c>
      <c r="C72" s="4">
        <v>8100</v>
      </c>
      <c r="D72" s="4">
        <v>108010</v>
      </c>
      <c r="E72" s="4">
        <v>4307724224</v>
      </c>
      <c r="F72" s="4">
        <f t="shared" si="0"/>
        <v>-4823546602</v>
      </c>
      <c r="R72" s="5">
        <v>2.3099999999999999E-2</v>
      </c>
      <c r="S72" s="4">
        <v>9370861</v>
      </c>
      <c r="U72" s="4">
        <f t="shared" si="3"/>
        <v>4150675</v>
      </c>
    </row>
    <row r="73" spans="1:21" x14ac:dyDescent="0.2">
      <c r="A73" s="16" t="s">
        <v>165</v>
      </c>
      <c r="B73" s="4">
        <v>43900</v>
      </c>
      <c r="C73" s="4">
        <v>500</v>
      </c>
      <c r="D73" s="4">
        <v>43400</v>
      </c>
      <c r="E73" s="4">
        <v>1691785885</v>
      </c>
      <c r="F73" s="4">
        <f t="shared" si="0"/>
        <v>-9131270826</v>
      </c>
      <c r="R73" s="5">
        <v>-1.01E-2</v>
      </c>
      <c r="S73" s="4">
        <v>5948831</v>
      </c>
      <c r="U73" s="4">
        <f t="shared" ref="U73:U75" si="4">MIN(S74:S78)</f>
        <v>4150675</v>
      </c>
    </row>
    <row r="74" spans="1:21" x14ac:dyDescent="0.2">
      <c r="A74" s="16" t="s">
        <v>164</v>
      </c>
      <c r="B74" s="4">
        <v>129200</v>
      </c>
      <c r="C74" s="4">
        <v>5100</v>
      </c>
      <c r="D74" s="4">
        <v>124100</v>
      </c>
      <c r="E74" s="4">
        <v>4838910960</v>
      </c>
      <c r="F74" s="4">
        <f t="shared" si="0"/>
        <v>-10823056711</v>
      </c>
      <c r="R74" s="5">
        <v>4.24E-2</v>
      </c>
      <c r="S74" s="4">
        <v>9533035</v>
      </c>
      <c r="U74" s="4">
        <f t="shared" si="4"/>
        <v>4150675</v>
      </c>
    </row>
    <row r="75" spans="1:21" x14ac:dyDescent="0.2">
      <c r="A75" s="16" t="s">
        <v>163</v>
      </c>
      <c r="B75" s="4">
        <v>300100</v>
      </c>
      <c r="C75" s="4">
        <v>0</v>
      </c>
      <c r="D75" s="4">
        <v>300100</v>
      </c>
      <c r="E75" s="4">
        <v>11472835935</v>
      </c>
      <c r="F75" s="4">
        <f t="shared" si="0"/>
        <v>-15661967671</v>
      </c>
      <c r="R75" s="5">
        <v>-1.04E-2</v>
      </c>
      <c r="S75" s="4">
        <v>4664283</v>
      </c>
      <c r="U75" s="4">
        <f t="shared" si="4"/>
        <v>4150675</v>
      </c>
    </row>
    <row r="76" spans="1:21" x14ac:dyDescent="0.2">
      <c r="A76" s="16" t="s">
        <v>162</v>
      </c>
      <c r="B76" s="4">
        <v>97800</v>
      </c>
      <c r="C76" s="4">
        <v>41600</v>
      </c>
      <c r="D76" s="4">
        <v>56200</v>
      </c>
      <c r="E76" s="4">
        <v>2139991228</v>
      </c>
      <c r="F76" s="4">
        <f t="shared" si="0"/>
        <v>-27134803606</v>
      </c>
      <c r="R76" s="5">
        <v>3.8100000000000002E-2</v>
      </c>
      <c r="S76" s="4">
        <v>5997732</v>
      </c>
      <c r="U76" s="4">
        <f>MIN(S77:S81)</f>
        <v>4150675</v>
      </c>
    </row>
    <row r="77" spans="1:21" x14ac:dyDescent="0.2">
      <c r="A77" s="16" t="s">
        <v>161</v>
      </c>
      <c r="B77" s="4">
        <v>1400</v>
      </c>
      <c r="C77" s="4">
        <v>77800</v>
      </c>
      <c r="D77" s="4">
        <v>-76400</v>
      </c>
      <c r="E77" s="4">
        <v>-2799037897</v>
      </c>
      <c r="F77" s="4">
        <f t="shared" si="0"/>
        <v>-29274794834</v>
      </c>
      <c r="R77" s="5">
        <v>1.1000000000000001E-2</v>
      </c>
      <c r="S77" s="4">
        <v>4150675</v>
      </c>
    </row>
    <row r="78" spans="1:21" x14ac:dyDescent="0.2">
      <c r="A78" s="16" t="s">
        <v>160</v>
      </c>
      <c r="B78" s="4">
        <v>19032</v>
      </c>
      <c r="C78" s="4">
        <v>405200</v>
      </c>
      <c r="D78" s="4">
        <v>-386168</v>
      </c>
      <c r="E78" s="4">
        <v>-14212225861</v>
      </c>
      <c r="F78" s="4">
        <f t="shared" si="0"/>
        <v>-26475756937</v>
      </c>
      <c r="R78" s="5">
        <v>-2.1499999999999998E-2</v>
      </c>
      <c r="S78" s="4">
        <v>5629452</v>
      </c>
    </row>
    <row r="79" spans="1:21" x14ac:dyDescent="0.2">
      <c r="A79" s="16" t="s">
        <v>159</v>
      </c>
      <c r="B79" s="4">
        <v>8000</v>
      </c>
      <c r="C79" s="4">
        <v>279800</v>
      </c>
      <c r="D79" s="4">
        <v>-271800</v>
      </c>
      <c r="E79" s="4">
        <v>-10058828760</v>
      </c>
      <c r="F79" s="4">
        <f t="shared" si="0"/>
        <v>-12263531076</v>
      </c>
      <c r="R79" s="5">
        <v>3.3399999999999999E-2</v>
      </c>
      <c r="S79" s="4">
        <v>8834987</v>
      </c>
    </row>
    <row r="80" spans="1:21" x14ac:dyDescent="0.2">
      <c r="A80" s="16" t="s">
        <v>158</v>
      </c>
      <c r="B80" s="4">
        <v>206700</v>
      </c>
      <c r="C80" s="4">
        <v>139700</v>
      </c>
      <c r="D80" s="4">
        <v>67000</v>
      </c>
      <c r="E80" s="4">
        <v>2446125110</v>
      </c>
      <c r="F80" s="4">
        <f>E80+F81</f>
        <v>-2204702316</v>
      </c>
      <c r="R80" s="5">
        <v>-5.0099999999999999E-2</v>
      </c>
      <c r="S80" s="4">
        <v>12745298</v>
      </c>
    </row>
    <row r="81" spans="1:22" x14ac:dyDescent="0.2">
      <c r="A81" s="16" t="s">
        <v>157</v>
      </c>
      <c r="B81" s="4">
        <v>5200</v>
      </c>
      <c r="C81" s="4">
        <v>126282</v>
      </c>
      <c r="D81" s="4">
        <v>-121082</v>
      </c>
      <c r="E81" s="4">
        <v>-4650827426</v>
      </c>
      <c r="F81" s="4">
        <f>E81</f>
        <v>-4650827426</v>
      </c>
      <c r="R81" s="5">
        <v>-1.8100000000000002E-2</v>
      </c>
      <c r="S81" s="4">
        <v>6232571</v>
      </c>
    </row>
    <row r="82" spans="1:22" x14ac:dyDescent="0.2">
      <c r="A82" s="2"/>
      <c r="B82" s="4"/>
      <c r="C82" s="4"/>
      <c r="D82" s="4"/>
      <c r="E82" s="4"/>
      <c r="F82" s="4"/>
      <c r="G82" s="4"/>
      <c r="H82" s="4"/>
      <c r="I82" s="4"/>
      <c r="J82" s="4"/>
      <c r="K82" s="4"/>
      <c r="L82" s="4"/>
      <c r="M82" s="4"/>
      <c r="N82" s="4"/>
      <c r="O82" s="4"/>
      <c r="P82" s="4"/>
      <c r="Q82" s="4"/>
      <c r="R82" s="4"/>
      <c r="S82" s="4"/>
      <c r="T82" s="5"/>
      <c r="U82" s="5"/>
      <c r="V82" s="5"/>
    </row>
    <row r="83" spans="1:22" x14ac:dyDescent="0.2">
      <c r="A83" s="2"/>
      <c r="B83" s="4"/>
      <c r="C83" s="4"/>
      <c r="D83" s="4"/>
      <c r="E83" s="4"/>
      <c r="F83" s="4"/>
      <c r="G83" s="4"/>
      <c r="H83" s="4"/>
      <c r="I83" s="4"/>
      <c r="J83" s="4"/>
      <c r="K83" s="4"/>
      <c r="L83" s="4"/>
      <c r="M83" s="4"/>
      <c r="N83" s="4"/>
      <c r="O83" s="4"/>
      <c r="P83" s="4"/>
      <c r="Q83" s="4"/>
      <c r="R83" s="4"/>
      <c r="S83" s="4"/>
      <c r="T83" s="5"/>
      <c r="U83" s="5"/>
      <c r="V83" s="5"/>
    </row>
    <row r="84" spans="1:22" x14ac:dyDescent="0.2">
      <c r="A84" s="2"/>
      <c r="B84" s="4"/>
      <c r="C84" s="4"/>
      <c r="D84" s="4"/>
      <c r="E84" s="4"/>
      <c r="F84" s="4"/>
      <c r="G84" s="4"/>
      <c r="H84" s="4"/>
      <c r="I84" s="4"/>
      <c r="J84" s="4"/>
      <c r="K84" s="4"/>
      <c r="L84" s="4"/>
      <c r="M84" s="4"/>
      <c r="N84" s="4"/>
      <c r="O84" s="4"/>
      <c r="P84" s="4"/>
      <c r="Q84" s="4"/>
      <c r="R84" s="4"/>
      <c r="S84" s="4"/>
      <c r="T84" s="5"/>
      <c r="U84" s="5"/>
      <c r="V84" s="5"/>
    </row>
    <row r="85" spans="1:22" x14ac:dyDescent="0.2">
      <c r="A85" s="2"/>
      <c r="B85" s="4"/>
      <c r="C85" s="4"/>
      <c r="D85" s="4"/>
      <c r="E85" s="4"/>
      <c r="F85" s="4"/>
      <c r="G85" s="4"/>
      <c r="H85" s="4"/>
      <c r="I85" s="4"/>
      <c r="J85" s="4"/>
      <c r="K85" s="4"/>
      <c r="L85" s="4"/>
      <c r="M85" s="4"/>
      <c r="N85" s="4"/>
      <c r="O85" s="4"/>
      <c r="P85" s="4"/>
      <c r="Q85" s="4"/>
      <c r="R85" s="4"/>
      <c r="S85" s="4"/>
      <c r="T85" s="5"/>
      <c r="U85" s="5"/>
      <c r="V85" s="5"/>
    </row>
    <row r="86" spans="1:22" x14ac:dyDescent="0.2">
      <c r="A86" s="2"/>
      <c r="B86" s="4"/>
      <c r="C86" s="4"/>
      <c r="D86" s="4"/>
      <c r="E86" s="4"/>
      <c r="F86" s="4"/>
      <c r="G86" s="4"/>
      <c r="H86" s="4"/>
      <c r="I86" s="4"/>
      <c r="J86" s="4"/>
      <c r="K86" s="4"/>
      <c r="L86" s="4"/>
      <c r="M86" s="4"/>
      <c r="N86" s="4"/>
      <c r="O86" s="4"/>
      <c r="P86" s="4"/>
      <c r="Q86" s="4"/>
      <c r="R86" s="4"/>
      <c r="S86" s="4"/>
      <c r="T86" s="5"/>
      <c r="U86" s="5"/>
      <c r="V86" s="5"/>
    </row>
    <row r="87" spans="1:22" x14ac:dyDescent="0.2">
      <c r="A87" s="2"/>
      <c r="B87" s="4"/>
      <c r="C87" s="4"/>
      <c r="D87" s="4"/>
      <c r="E87" s="4"/>
      <c r="F87" s="4"/>
      <c r="G87" s="4"/>
      <c r="H87" s="4"/>
      <c r="I87" s="4"/>
      <c r="J87" s="4"/>
      <c r="K87" s="4"/>
      <c r="L87" s="4"/>
      <c r="M87" s="4"/>
      <c r="N87" s="4"/>
      <c r="O87" s="4"/>
      <c r="P87" s="4"/>
      <c r="Q87" s="4"/>
      <c r="R87" s="4"/>
      <c r="S87" s="4"/>
      <c r="T87" s="5"/>
      <c r="U87" s="5"/>
      <c r="V87" s="5"/>
    </row>
    <row r="88" spans="1:22" x14ac:dyDescent="0.2">
      <c r="A88" s="2"/>
      <c r="B88" s="4"/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5"/>
      <c r="U88" s="5"/>
      <c r="V88" s="5"/>
    </row>
    <row r="89" spans="1:22" x14ac:dyDescent="0.2">
      <c r="A89" s="2"/>
      <c r="B89" s="4"/>
      <c r="C89" s="4"/>
      <c r="D89" s="4"/>
      <c r="E89" s="4"/>
      <c r="F89" s="4"/>
      <c r="G89" s="4"/>
      <c r="H89" s="4"/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  <c r="T89" s="5"/>
      <c r="U89" s="5"/>
      <c r="V89" s="5"/>
    </row>
    <row r="90" spans="1:22" x14ac:dyDescent="0.2">
      <c r="A90" s="2"/>
      <c r="B90" s="4"/>
      <c r="C90" s="4"/>
      <c r="D90" s="4"/>
      <c r="E90" s="4"/>
      <c r="F90" s="4"/>
      <c r="G90" s="4"/>
      <c r="H90" s="4"/>
      <c r="I90" s="4"/>
      <c r="J90" s="4"/>
      <c r="K90" s="4"/>
      <c r="L90" s="4"/>
      <c r="M90" s="4"/>
      <c r="N90" s="4"/>
      <c r="O90" s="4"/>
      <c r="P90" s="4"/>
      <c r="Q90" s="4"/>
      <c r="R90" s="4"/>
      <c r="S90" s="4"/>
      <c r="T90" s="5"/>
      <c r="U90" s="5"/>
      <c r="V90" s="5"/>
    </row>
    <row r="91" spans="1:22" x14ac:dyDescent="0.2">
      <c r="A91" s="2"/>
      <c r="B91" s="4"/>
      <c r="C91" s="4"/>
      <c r="D91" s="4"/>
      <c r="E91" s="4"/>
      <c r="F91" s="4"/>
      <c r="G91" s="4"/>
      <c r="H91" s="4"/>
      <c r="I91" s="4"/>
      <c r="J91" s="4"/>
      <c r="K91" s="4"/>
      <c r="L91" s="4"/>
      <c r="M91" s="4"/>
      <c r="N91" s="4"/>
      <c r="O91" s="4"/>
      <c r="P91" s="4"/>
      <c r="Q91" s="4"/>
      <c r="R91" s="4"/>
      <c r="S91" s="4"/>
      <c r="T91" s="5"/>
      <c r="U91" s="5"/>
      <c r="V91" s="5"/>
    </row>
    <row r="92" spans="1:22" x14ac:dyDescent="0.2">
      <c r="A92" s="6"/>
      <c r="B92" s="4"/>
      <c r="C92" s="4"/>
      <c r="D92" s="4"/>
      <c r="E92" s="4"/>
      <c r="F92" s="4"/>
      <c r="G92" s="4"/>
      <c r="H92" s="4"/>
      <c r="I92" s="4"/>
      <c r="J92" s="4"/>
      <c r="K92" s="4"/>
      <c r="L92" s="4"/>
      <c r="M92" s="4"/>
      <c r="N92" s="4"/>
      <c r="O92" s="4"/>
      <c r="P92" s="4"/>
      <c r="Q92" s="4"/>
      <c r="R92" s="4"/>
      <c r="S92" s="4"/>
      <c r="T92" s="5"/>
      <c r="U92" s="5"/>
      <c r="V92" s="5"/>
    </row>
    <row r="93" spans="1:22" x14ac:dyDescent="0.2">
      <c r="A93" s="6"/>
      <c r="B93" s="4"/>
      <c r="C93" s="4"/>
      <c r="D93" s="4"/>
      <c r="E93" s="4"/>
      <c r="F93" s="4"/>
      <c r="G93" s="4"/>
      <c r="H93" s="4"/>
      <c r="I93" s="4"/>
      <c r="J93" s="4"/>
      <c r="K93" s="4"/>
      <c r="L93" s="4"/>
      <c r="M93" s="4"/>
      <c r="N93" s="4"/>
      <c r="O93" s="4"/>
      <c r="P93" s="4"/>
      <c r="Q93" s="4"/>
      <c r="R93" s="4"/>
      <c r="S93" s="4"/>
      <c r="T93" s="5"/>
      <c r="U93" s="5"/>
      <c r="V93" s="5"/>
    </row>
    <row r="94" spans="1:22" x14ac:dyDescent="0.2">
      <c r="A94" s="6"/>
      <c r="B94" s="4"/>
      <c r="C94" s="4"/>
      <c r="D94" s="4"/>
      <c r="E94" s="4"/>
      <c r="F94" s="4"/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5"/>
      <c r="U94" s="5"/>
      <c r="V94" s="5"/>
    </row>
    <row r="95" spans="1:22" x14ac:dyDescent="0.2">
      <c r="A95" s="6"/>
      <c r="B95" s="4"/>
      <c r="C95" s="4"/>
      <c r="D95" s="4"/>
      <c r="E95" s="4"/>
      <c r="F95" s="4"/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5"/>
      <c r="U95" s="5"/>
      <c r="V95" s="5"/>
    </row>
    <row r="96" spans="1:22" x14ac:dyDescent="0.2">
      <c r="A96" s="6"/>
      <c r="B96" s="4"/>
      <c r="C96" s="4"/>
      <c r="D96" s="4"/>
      <c r="E96" s="4"/>
      <c r="F96" s="4"/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5"/>
      <c r="U96" s="5"/>
      <c r="V96" s="5"/>
    </row>
    <row r="97" spans="1:22" x14ac:dyDescent="0.2">
      <c r="A97" s="6"/>
      <c r="B97" s="4"/>
      <c r="C97" s="4"/>
      <c r="D97" s="4"/>
      <c r="E97" s="4"/>
      <c r="F97" s="4"/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5"/>
      <c r="U97" s="5"/>
      <c r="V97" s="5"/>
    </row>
    <row r="98" spans="1:22" x14ac:dyDescent="0.2">
      <c r="A98" s="6"/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5"/>
      <c r="U98" s="5"/>
      <c r="V98" s="5"/>
    </row>
    <row r="99" spans="1:22" x14ac:dyDescent="0.2">
      <c r="A99" s="6"/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5"/>
      <c r="U99" s="5"/>
      <c r="V99" s="5"/>
    </row>
    <row r="100" spans="1:22" x14ac:dyDescent="0.2">
      <c r="A100" s="6"/>
      <c r="B100" s="4"/>
      <c r="C100" s="4"/>
      <c r="D100" s="4"/>
      <c r="E100" s="4"/>
      <c r="F100" s="4"/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5"/>
      <c r="U100" s="5"/>
      <c r="V100" s="5"/>
    </row>
    <row r="101" spans="1:22" x14ac:dyDescent="0.2">
      <c r="A101" s="6"/>
      <c r="B101" s="4"/>
      <c r="C101" s="4"/>
      <c r="D101" s="4"/>
      <c r="E101" s="4"/>
      <c r="F101" s="4"/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5"/>
      <c r="U101" s="5"/>
      <c r="V101" s="5"/>
    </row>
    <row r="102" spans="1:22" x14ac:dyDescent="0.2">
      <c r="A102" s="2"/>
      <c r="B102" s="4"/>
      <c r="C102" s="4"/>
      <c r="D102" s="4"/>
      <c r="E102" s="4"/>
      <c r="F102" s="4"/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5"/>
      <c r="U102" s="5"/>
      <c r="V102" s="5"/>
    </row>
    <row r="103" spans="1:22" x14ac:dyDescent="0.2">
      <c r="A103" s="2"/>
      <c r="B103" s="4"/>
      <c r="C103" s="4"/>
      <c r="D103" s="4"/>
      <c r="E103" s="4"/>
      <c r="F103" s="4"/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5"/>
      <c r="U103" s="5"/>
      <c r="V103" s="5"/>
    </row>
    <row r="104" spans="1:22" x14ac:dyDescent="0.2">
      <c r="A104" s="6"/>
      <c r="B104" s="4"/>
      <c r="C104" s="4"/>
      <c r="D104" s="4"/>
      <c r="E104" s="4"/>
      <c r="F104" s="4"/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5"/>
      <c r="U104" s="5"/>
      <c r="V104" s="5"/>
    </row>
    <row r="105" spans="1:22" x14ac:dyDescent="0.2">
      <c r="A105" s="6"/>
      <c r="B105" s="4"/>
      <c r="C105" s="4"/>
      <c r="D105" s="4"/>
      <c r="E105" s="4"/>
      <c r="F105" s="4"/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5"/>
      <c r="U105" s="5"/>
      <c r="V105" s="5"/>
    </row>
    <row r="106" spans="1:22" x14ac:dyDescent="0.2">
      <c r="A106" s="6"/>
      <c r="B106" s="4"/>
      <c r="C106" s="4"/>
      <c r="D106" s="4"/>
      <c r="E106" s="4"/>
      <c r="F106" s="4"/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5"/>
      <c r="U106" s="5"/>
      <c r="V106" s="5"/>
    </row>
    <row r="107" spans="1:22" x14ac:dyDescent="0.2">
      <c r="A107" s="6"/>
      <c r="B107" s="4"/>
      <c r="C107" s="4"/>
      <c r="D107" s="4"/>
      <c r="E107" s="4"/>
      <c r="F107" s="4"/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5"/>
      <c r="U107" s="5"/>
      <c r="V107" s="5"/>
    </row>
    <row r="108" spans="1:22" x14ac:dyDescent="0.2">
      <c r="A108" s="6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5"/>
      <c r="U108" s="5"/>
      <c r="V108" s="5"/>
    </row>
    <row r="109" spans="1:22" x14ac:dyDescent="0.2">
      <c r="A109" s="6"/>
      <c r="B109" s="4"/>
      <c r="C109" s="4"/>
      <c r="D109" s="4"/>
      <c r="E109" s="4"/>
      <c r="F109" s="4"/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5"/>
      <c r="U109" s="5"/>
      <c r="V109" s="5"/>
    </row>
    <row r="110" spans="1:22" x14ac:dyDescent="0.2">
      <c r="A110" s="6"/>
      <c r="B110" s="4"/>
      <c r="C110" s="4"/>
      <c r="D110" s="4"/>
      <c r="E110" s="4"/>
      <c r="F110" s="4"/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5"/>
      <c r="U110" s="5"/>
      <c r="V110" s="5"/>
    </row>
    <row r="111" spans="1:22" x14ac:dyDescent="0.2">
      <c r="A111" s="6"/>
      <c r="B111" s="4"/>
      <c r="C111" s="4"/>
      <c r="D111" s="4"/>
      <c r="E111" s="4"/>
      <c r="F111" s="4"/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5"/>
      <c r="U111" s="5"/>
      <c r="V111" s="5"/>
    </row>
    <row r="112" spans="1:22" x14ac:dyDescent="0.2">
      <c r="A112" s="6"/>
      <c r="B112" s="4"/>
      <c r="C112" s="4"/>
      <c r="D112" s="4"/>
      <c r="E112" s="4"/>
      <c r="F112" s="4"/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5"/>
      <c r="U112" s="5"/>
      <c r="V112" s="5"/>
    </row>
    <row r="113" spans="1:22" x14ac:dyDescent="0.2">
      <c r="A113" s="6"/>
      <c r="B113" s="4"/>
      <c r="C113" s="4"/>
      <c r="D113" s="4"/>
      <c r="E113" s="4"/>
      <c r="F113" s="4"/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5"/>
      <c r="U113" s="5"/>
      <c r="V113" s="5"/>
    </row>
    <row r="114" spans="1:22" x14ac:dyDescent="0.2">
      <c r="A114" s="6"/>
      <c r="B114" s="4"/>
      <c r="C114" s="4"/>
      <c r="D114" s="4"/>
      <c r="E114" s="4"/>
      <c r="F114" s="4"/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5"/>
      <c r="U114" s="5"/>
      <c r="V114" s="5"/>
    </row>
    <row r="115" spans="1:22" x14ac:dyDescent="0.2">
      <c r="A115" s="6"/>
      <c r="B115" s="4"/>
      <c r="C115" s="4"/>
      <c r="D115" s="4"/>
      <c r="E115" s="4"/>
      <c r="F115" s="4"/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5"/>
      <c r="U115" s="5"/>
      <c r="V115" s="5"/>
    </row>
    <row r="116" spans="1:22" x14ac:dyDescent="0.2">
      <c r="A116" s="6"/>
      <c r="B116" s="4"/>
      <c r="C116" s="4"/>
      <c r="D116" s="4"/>
      <c r="E116" s="4"/>
      <c r="F116" s="4"/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5"/>
      <c r="U116" s="5"/>
      <c r="V116" s="5"/>
    </row>
    <row r="117" spans="1:22" x14ac:dyDescent="0.2">
      <c r="A117" s="2"/>
      <c r="B117" s="4"/>
      <c r="C117" s="4"/>
      <c r="D117" s="4"/>
      <c r="E117" s="4"/>
      <c r="F117" s="4"/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5"/>
      <c r="U117" s="5"/>
      <c r="V117" s="5"/>
    </row>
    <row r="118" spans="1:22" x14ac:dyDescent="0.2">
      <c r="A118" s="2"/>
      <c r="B118" s="4"/>
      <c r="C118" s="4"/>
      <c r="D118" s="4"/>
      <c r="E118" s="4"/>
      <c r="F118" s="4"/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5"/>
      <c r="U118" s="5"/>
      <c r="V118" s="5"/>
    </row>
    <row r="119" spans="1:22" x14ac:dyDescent="0.2">
      <c r="A119" s="2"/>
      <c r="B119" s="4"/>
      <c r="C119" s="4"/>
      <c r="D119" s="4"/>
      <c r="E119" s="4"/>
      <c r="F119" s="4"/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5"/>
      <c r="U119" s="5"/>
      <c r="V119" s="5"/>
    </row>
    <row r="120" spans="1:22" x14ac:dyDescent="0.2">
      <c r="A120" s="2"/>
      <c r="B120" s="4"/>
      <c r="C120" s="4"/>
      <c r="D120" s="4"/>
      <c r="E120" s="4"/>
      <c r="F120" s="4"/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5"/>
      <c r="U120" s="5"/>
      <c r="V120" s="5"/>
    </row>
    <row r="121" spans="1:22" x14ac:dyDescent="0.2">
      <c r="A121" s="2"/>
      <c r="B121" s="4"/>
      <c r="C121" s="4"/>
      <c r="D121" s="4"/>
      <c r="E121" s="4"/>
      <c r="F121" s="4"/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5"/>
      <c r="U121" s="5"/>
      <c r="V121" s="5"/>
    </row>
    <row r="122" spans="1:22" x14ac:dyDescent="0.2">
      <c r="A122" s="2"/>
      <c r="B122" s="4"/>
      <c r="C122" s="4"/>
      <c r="D122" s="4"/>
      <c r="E122" s="4"/>
      <c r="F122" s="4"/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5"/>
      <c r="U122" s="5"/>
      <c r="V122" s="5"/>
    </row>
    <row r="123" spans="1:22" x14ac:dyDescent="0.2">
      <c r="A123" s="2"/>
      <c r="B123" s="4"/>
      <c r="C123" s="4"/>
      <c r="D123" s="4"/>
      <c r="E123" s="4"/>
      <c r="F123" s="4"/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5"/>
      <c r="U123" s="5"/>
      <c r="V123" s="5"/>
    </row>
    <row r="124" spans="1:22" x14ac:dyDescent="0.2">
      <c r="A124" s="2"/>
      <c r="B124" s="4"/>
      <c r="C124" s="4"/>
      <c r="D124" s="4"/>
      <c r="E124" s="4"/>
      <c r="F124" s="4"/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5"/>
      <c r="U124" s="5"/>
      <c r="V124" s="5"/>
    </row>
    <row r="125" spans="1:22" x14ac:dyDescent="0.2">
      <c r="A125" s="2"/>
      <c r="B125" s="4"/>
      <c r="C125" s="4"/>
      <c r="D125" s="4"/>
      <c r="E125" s="4"/>
      <c r="F125" s="4"/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5"/>
      <c r="U125" s="5"/>
      <c r="V125" s="5"/>
    </row>
    <row r="126" spans="1:22" x14ac:dyDescent="0.2">
      <c r="A126" s="2"/>
      <c r="B126" s="4"/>
      <c r="C126" s="4"/>
      <c r="D126" s="4"/>
      <c r="E126" s="4"/>
      <c r="F126" s="4"/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5"/>
      <c r="U126" s="5"/>
      <c r="V126" s="5"/>
    </row>
    <row r="127" spans="1:22" x14ac:dyDescent="0.2">
      <c r="A127" s="2"/>
      <c r="B127" s="4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5"/>
      <c r="U127" s="5"/>
      <c r="V127" s="5"/>
    </row>
    <row r="128" spans="1:22" x14ac:dyDescent="0.2">
      <c r="A128" s="2"/>
      <c r="B128" s="4"/>
      <c r="C128" s="4"/>
      <c r="D128" s="4"/>
      <c r="E128" s="4"/>
      <c r="F128" s="4"/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5"/>
      <c r="U128" s="5"/>
      <c r="V128" s="5"/>
    </row>
    <row r="129" spans="1:22" x14ac:dyDescent="0.2">
      <c r="A129" s="2"/>
      <c r="B129" s="4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5"/>
      <c r="U129" s="5"/>
      <c r="V129" s="5"/>
    </row>
    <row r="130" spans="1:22" x14ac:dyDescent="0.2">
      <c r="A130" s="2"/>
      <c r="B130" s="4"/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5"/>
      <c r="U130" s="5"/>
      <c r="V130" s="5"/>
    </row>
    <row r="131" spans="1:22" x14ac:dyDescent="0.2">
      <c r="A131" s="2"/>
      <c r="B131" s="4"/>
      <c r="C131" s="4"/>
      <c r="D131" s="4"/>
      <c r="E131" s="4"/>
      <c r="F131" s="4"/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5"/>
      <c r="U131" s="5"/>
      <c r="V131" s="5"/>
    </row>
    <row r="132" spans="1:22" x14ac:dyDescent="0.2">
      <c r="A132" s="2"/>
      <c r="B132" s="4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5"/>
      <c r="U132" s="5"/>
      <c r="V132" s="5"/>
    </row>
    <row r="133" spans="1:22" x14ac:dyDescent="0.2">
      <c r="A133" s="2"/>
      <c r="B133" s="4"/>
      <c r="C133" s="4"/>
      <c r="D133" s="4"/>
      <c r="E133" s="4"/>
      <c r="F133" s="4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5"/>
    </row>
    <row r="134" spans="1:22" x14ac:dyDescent="0.2">
      <c r="A134" s="2"/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8"/>
    </row>
    <row r="135" spans="1:22" x14ac:dyDescent="0.2">
      <c r="A135" s="2"/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8"/>
    </row>
    <row r="136" spans="1:22" x14ac:dyDescent="0.2">
      <c r="A136" s="2"/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8"/>
    </row>
    <row r="137" spans="1:22" x14ac:dyDescent="0.2">
      <c r="A137" s="6"/>
      <c r="B137" s="4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5"/>
      <c r="U137" s="5"/>
      <c r="V137" s="8"/>
    </row>
    <row r="138" spans="1:22" x14ac:dyDescent="0.2">
      <c r="A138" s="6"/>
      <c r="B138" s="4"/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5"/>
      <c r="U138" s="5"/>
      <c r="V138" s="8"/>
    </row>
    <row r="139" spans="1:22" x14ac:dyDescent="0.2">
      <c r="A139" s="6"/>
      <c r="B139" s="4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5"/>
      <c r="U139" s="5"/>
      <c r="V139" s="8"/>
    </row>
    <row r="140" spans="1:22" x14ac:dyDescent="0.2">
      <c r="A140" s="6"/>
      <c r="B140" s="4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5"/>
      <c r="U140" s="5"/>
      <c r="V140" s="8"/>
    </row>
    <row r="141" spans="1:22" x14ac:dyDescent="0.2">
      <c r="A141" s="6"/>
      <c r="B141" s="4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5"/>
      <c r="U141" s="5"/>
      <c r="V141" s="8"/>
    </row>
    <row r="142" spans="1:22" x14ac:dyDescent="0.2">
      <c r="A142" s="2"/>
      <c r="B142" s="4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5"/>
      <c r="U142" s="5"/>
      <c r="V142" s="8"/>
    </row>
    <row r="143" spans="1:22" x14ac:dyDescent="0.2">
      <c r="A143" s="2"/>
      <c r="B143" s="4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5"/>
      <c r="U143" s="5"/>
      <c r="V143" s="8"/>
    </row>
    <row r="144" spans="1:22" x14ac:dyDescent="0.2">
      <c r="A144" s="2"/>
      <c r="B144" s="4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5"/>
      <c r="U144" s="5"/>
      <c r="V144" s="8"/>
    </row>
    <row r="145" spans="1:22" x14ac:dyDescent="0.2">
      <c r="A145" s="2"/>
      <c r="B145" s="4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5"/>
      <c r="U145" s="5"/>
      <c r="V145" s="8"/>
    </row>
    <row r="146" spans="1:22" x14ac:dyDescent="0.2">
      <c r="A146" s="2"/>
      <c r="B146" s="4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5"/>
      <c r="U146" s="5"/>
      <c r="V146" s="8"/>
    </row>
    <row r="172" spans="1:3" x14ac:dyDescent="0.2">
      <c r="A172" t="e" cm="1">
        <f t="array" aca="1" ref="A172" ca="1">INDIRECT("'" &amp; E1 &amp; "'!$A$2:$A$66")</f>
        <v>#REF!</v>
      </c>
      <c r="B172" t="e" cm="1">
        <f t="array" aca="1" ref="B172" ca="1">INDIRECT("'" &amp; E1 &amp; "'!$B$2:$B$66")</f>
        <v>#REF!</v>
      </c>
      <c r="C172" t="e" cm="1">
        <f t="array" aca="1" ref="C172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7E8711-7426-C940-839D-B54DF3CD4F24}">
  <sheetPr codeName="Sheet82"/>
  <dimension ref="A1:V172"/>
  <sheetViews>
    <sheetView topLeftCell="B1" workbookViewId="0">
      <pane ySplit="2" topLeftCell="A3" activePane="bottomLeft" state="frozen"/>
      <selection activeCell="N24" sqref="N24"/>
      <selection pane="bottomLeft" activeCell="N24" sqref="N24"/>
    </sheetView>
  </sheetViews>
  <sheetFormatPr baseColWidth="10" defaultRowHeight="16" x14ac:dyDescent="0.2"/>
  <cols>
    <col min="1" max="1" width="21.1640625" customWidth="1"/>
    <col min="2" max="2" width="16.5" customWidth="1"/>
    <col min="3" max="3" width="15" customWidth="1"/>
    <col min="4" max="4" width="15.1640625" customWidth="1"/>
    <col min="5" max="5" width="16.1640625" customWidth="1"/>
    <col min="6" max="6" width="21.5" customWidth="1"/>
    <col min="10" max="10" width="18.33203125" customWidth="1"/>
    <col min="11" max="11" width="16.6640625" customWidth="1"/>
    <col min="18" max="18" width="13" customWidth="1"/>
    <col min="19" max="19" width="14.83203125" customWidth="1"/>
  </cols>
  <sheetData>
    <row r="1" spans="1:22" x14ac:dyDescent="0.2">
      <c r="B1" s="72" t="s">
        <v>5</v>
      </c>
      <c r="C1" s="72"/>
      <c r="D1" s="72"/>
      <c r="E1" s="72"/>
      <c r="F1" s="72"/>
      <c r="G1" s="73" t="s">
        <v>6</v>
      </c>
      <c r="H1" s="73"/>
      <c r="I1" s="73"/>
      <c r="J1" s="73"/>
      <c r="K1" s="73"/>
      <c r="L1" s="74" t="s">
        <v>15</v>
      </c>
      <c r="M1" s="74"/>
      <c r="N1" s="74"/>
      <c r="O1" s="74"/>
      <c r="P1" s="74"/>
      <c r="Q1" s="74"/>
      <c r="R1" s="74"/>
      <c r="S1" s="74"/>
      <c r="T1" s="74"/>
      <c r="U1" s="74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235</v>
      </c>
      <c r="O2" s="1" t="s">
        <v>236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257</v>
      </c>
      <c r="U2" s="1" t="s">
        <v>258</v>
      </c>
      <c r="V2" s="1" t="s">
        <v>237</v>
      </c>
    </row>
    <row r="3" spans="1:22" x14ac:dyDescent="0.2">
      <c r="A3" s="16" t="s">
        <v>294</v>
      </c>
      <c r="B3" s="4">
        <v>161500</v>
      </c>
      <c r="C3" s="4">
        <v>216800</v>
      </c>
      <c r="D3" s="4">
        <v>-55300</v>
      </c>
      <c r="E3" s="4">
        <v>-1918260000</v>
      </c>
      <c r="F3" s="4">
        <f t="shared" ref="F3:F79" si="0">E3+F4</f>
        <v>93162772403</v>
      </c>
      <c r="K3">
        <f t="shared" ref="K3:K25" si="1">K4+J3</f>
        <v>-22743412000</v>
      </c>
      <c r="L3" s="4">
        <v>269</v>
      </c>
      <c r="M3" s="4">
        <v>401</v>
      </c>
      <c r="N3" s="4">
        <v>23</v>
      </c>
      <c r="O3" s="4">
        <v>22</v>
      </c>
      <c r="P3" s="4">
        <v>316600</v>
      </c>
      <c r="Q3" s="4">
        <v>269600</v>
      </c>
      <c r="R3" s="5">
        <v>1.0200000000000001E-2</v>
      </c>
      <c r="S3" s="4">
        <v>588500</v>
      </c>
      <c r="T3" s="4">
        <f t="shared" ref="T3:T70" si="2">AVERAGE(S4,S13)</f>
        <v>873939.5</v>
      </c>
      <c r="U3" s="4">
        <f t="shared" ref="U3:U72" si="3">MIN(S4:S8)</f>
        <v>311875</v>
      </c>
      <c r="V3" s="5">
        <v>7.1999999999999998E-3</v>
      </c>
    </row>
    <row r="4" spans="1:22" x14ac:dyDescent="0.2">
      <c r="A4" s="16" t="s">
        <v>293</v>
      </c>
      <c r="B4" s="4">
        <v>2200</v>
      </c>
      <c r="C4" s="4">
        <v>68435</v>
      </c>
      <c r="D4" s="4">
        <v>-66235</v>
      </c>
      <c r="E4" s="4">
        <v>-2287440000</v>
      </c>
      <c r="F4" s="4">
        <f t="shared" si="0"/>
        <v>95081032403</v>
      </c>
      <c r="G4" s="4">
        <v>0</v>
      </c>
      <c r="H4" s="4">
        <v>0</v>
      </c>
      <c r="I4" s="4">
        <v>0</v>
      </c>
      <c r="J4" s="4">
        <v>-72110000</v>
      </c>
      <c r="K4">
        <f t="shared" si="1"/>
        <v>-22743412000</v>
      </c>
      <c r="L4" s="4">
        <v>210</v>
      </c>
      <c r="M4" s="4">
        <v>349</v>
      </c>
      <c r="N4" s="4">
        <v>5</v>
      </c>
      <c r="O4" s="4">
        <v>12</v>
      </c>
      <c r="P4" s="4">
        <v>111800</v>
      </c>
      <c r="Q4" s="4">
        <v>205100</v>
      </c>
      <c r="R4" s="5">
        <v>1.5E-3</v>
      </c>
      <c r="S4" s="4">
        <v>338800</v>
      </c>
      <c r="T4" s="4">
        <f t="shared" si="2"/>
        <v>1125389.5</v>
      </c>
      <c r="U4" s="4">
        <f t="shared" si="3"/>
        <v>311875</v>
      </c>
      <c r="V4" s="5">
        <v>1.01E-2</v>
      </c>
    </row>
    <row r="5" spans="1:22" x14ac:dyDescent="0.2">
      <c r="A5" s="16" t="s">
        <v>292</v>
      </c>
      <c r="B5" s="4">
        <v>19100</v>
      </c>
      <c r="C5" s="4">
        <v>127000</v>
      </c>
      <c r="D5" s="4">
        <v>-107900</v>
      </c>
      <c r="E5" s="4">
        <v>-3750010000</v>
      </c>
      <c r="F5" s="4">
        <f t="shared" si="0"/>
        <v>97368472403</v>
      </c>
      <c r="G5" s="4">
        <v>0</v>
      </c>
      <c r="H5" s="4">
        <v>0</v>
      </c>
      <c r="I5" s="4">
        <v>0</v>
      </c>
      <c r="J5" s="4">
        <v>-758570000</v>
      </c>
      <c r="K5">
        <f t="shared" si="1"/>
        <v>-22671302000</v>
      </c>
      <c r="L5" s="4">
        <v>220</v>
      </c>
      <c r="M5" s="4">
        <v>593</v>
      </c>
      <c r="N5" s="4">
        <v>12</v>
      </c>
      <c r="O5" s="4">
        <v>30</v>
      </c>
      <c r="P5" s="4">
        <v>131100</v>
      </c>
      <c r="Q5" s="4">
        <v>376300</v>
      </c>
      <c r="R5" s="5">
        <v>-5.6999999999999993E-3</v>
      </c>
      <c r="S5" s="4">
        <v>545724</v>
      </c>
      <c r="T5" s="4">
        <f t="shared" si="2"/>
        <v>559958.5</v>
      </c>
      <c r="U5" s="4">
        <f t="shared" si="3"/>
        <v>311875</v>
      </c>
      <c r="V5" s="5">
        <v>1.8500000000000003E-2</v>
      </c>
    </row>
    <row r="6" spans="1:22" x14ac:dyDescent="0.2">
      <c r="A6" s="16" t="s">
        <v>291</v>
      </c>
      <c r="B6" s="4">
        <v>200</v>
      </c>
      <c r="C6" s="4">
        <v>60300</v>
      </c>
      <c r="D6" s="4">
        <v>-60100</v>
      </c>
      <c r="E6" s="4">
        <v>-2087850000</v>
      </c>
      <c r="F6" s="4">
        <f t="shared" si="0"/>
        <v>101118482403</v>
      </c>
      <c r="G6" s="4">
        <v>0</v>
      </c>
      <c r="H6" s="4">
        <v>0</v>
      </c>
      <c r="I6" s="4">
        <v>0</v>
      </c>
      <c r="J6" s="4">
        <v>-55420000</v>
      </c>
      <c r="K6">
        <f t="shared" si="1"/>
        <v>-21912732000</v>
      </c>
      <c r="L6" s="4">
        <v>256</v>
      </c>
      <c r="M6" s="4">
        <v>210</v>
      </c>
      <c r="N6" s="4">
        <v>10</v>
      </c>
      <c r="O6" s="4">
        <v>8</v>
      </c>
      <c r="P6" s="4">
        <v>153800</v>
      </c>
      <c r="Q6" s="4">
        <v>139100</v>
      </c>
      <c r="R6" s="5">
        <v>2.8999999999999998E-3</v>
      </c>
      <c r="S6" s="4">
        <v>311875</v>
      </c>
      <c r="T6" s="4">
        <f t="shared" si="2"/>
        <v>478584</v>
      </c>
      <c r="U6" s="4">
        <f t="shared" si="3"/>
        <v>322356</v>
      </c>
      <c r="V6" s="5">
        <v>5.7999999999999996E-3</v>
      </c>
    </row>
    <row r="7" spans="1:22" x14ac:dyDescent="0.2">
      <c r="A7" s="16" t="s">
        <v>288</v>
      </c>
      <c r="B7" s="4">
        <v>100</v>
      </c>
      <c r="C7" s="4">
        <v>65800</v>
      </c>
      <c r="D7" s="4">
        <v>-65700</v>
      </c>
      <c r="E7" s="4">
        <v>-2291680000</v>
      </c>
      <c r="F7" s="4">
        <f t="shared" si="0"/>
        <v>103206332403</v>
      </c>
      <c r="K7">
        <f t="shared" si="1"/>
        <v>-21857312000</v>
      </c>
      <c r="L7" s="4">
        <v>154</v>
      </c>
      <c r="M7" s="4">
        <v>231</v>
      </c>
      <c r="N7" s="4">
        <v>3</v>
      </c>
      <c r="O7" s="4">
        <v>16</v>
      </c>
      <c r="P7" s="4">
        <v>77600</v>
      </c>
      <c r="Q7" s="4">
        <v>203100</v>
      </c>
      <c r="R7" s="5">
        <v>-8.5000000000000006E-3</v>
      </c>
      <c r="S7" s="4">
        <v>322356</v>
      </c>
      <c r="T7" s="4">
        <f t="shared" si="2"/>
        <v>766345</v>
      </c>
      <c r="U7" s="4">
        <f t="shared" si="3"/>
        <v>498200</v>
      </c>
      <c r="V7" s="5">
        <v>1.5700000000000002E-2</v>
      </c>
    </row>
    <row r="8" spans="1:22" x14ac:dyDescent="0.2">
      <c r="A8" s="16" t="s">
        <v>287</v>
      </c>
      <c r="B8" s="4">
        <v>224500</v>
      </c>
      <c r="C8" s="4">
        <v>226900</v>
      </c>
      <c r="D8" s="4">
        <v>-2400</v>
      </c>
      <c r="E8" s="4">
        <v>-93750000</v>
      </c>
      <c r="F8" s="4">
        <f t="shared" si="0"/>
        <v>105498012403</v>
      </c>
      <c r="G8" s="4">
        <v>0</v>
      </c>
      <c r="H8" s="4">
        <v>0</v>
      </c>
      <c r="I8" s="4">
        <v>0</v>
      </c>
      <c r="J8" s="4">
        <v>-21857312000</v>
      </c>
      <c r="K8">
        <f t="shared" si="1"/>
        <v>-21857312000</v>
      </c>
      <c r="L8" s="4">
        <v>279</v>
      </c>
      <c r="M8" s="4">
        <v>803</v>
      </c>
      <c r="N8" s="4">
        <v>20</v>
      </c>
      <c r="O8" s="4">
        <v>62</v>
      </c>
      <c r="P8" s="4">
        <v>238400</v>
      </c>
      <c r="Q8" s="4">
        <v>769200</v>
      </c>
      <c r="R8" s="5">
        <v>-1.41E-2</v>
      </c>
      <c r="S8" s="4">
        <v>1009605</v>
      </c>
      <c r="T8" s="4">
        <f t="shared" si="2"/>
        <v>1043370</v>
      </c>
      <c r="U8" s="4">
        <f t="shared" si="3"/>
        <v>498200</v>
      </c>
      <c r="V8" s="5">
        <v>2.2599999999999999E-2</v>
      </c>
    </row>
    <row r="9" spans="1:22" x14ac:dyDescent="0.2">
      <c r="A9" s="16" t="s">
        <v>286</v>
      </c>
      <c r="B9" s="4">
        <v>1214300</v>
      </c>
      <c r="C9" s="4">
        <v>216491</v>
      </c>
      <c r="D9" s="4">
        <v>997809</v>
      </c>
      <c r="E9" s="4">
        <v>35319510000</v>
      </c>
      <c r="F9" s="4">
        <f t="shared" si="0"/>
        <v>105591762403</v>
      </c>
      <c r="K9">
        <f t="shared" si="1"/>
        <v>0</v>
      </c>
      <c r="L9" s="4">
        <v>552</v>
      </c>
      <c r="M9" s="4">
        <v>496</v>
      </c>
      <c r="N9" s="4">
        <v>44</v>
      </c>
      <c r="O9" s="4">
        <v>46</v>
      </c>
      <c r="P9" s="4">
        <v>525400</v>
      </c>
      <c r="Q9" s="4">
        <v>504600</v>
      </c>
      <c r="R9" s="5">
        <v>1.7299999999999999E-2</v>
      </c>
      <c r="S9" s="4">
        <v>1123425</v>
      </c>
      <c r="T9" s="4">
        <f t="shared" si="2"/>
        <v>531343</v>
      </c>
      <c r="U9" s="4">
        <f t="shared" si="3"/>
        <v>498200</v>
      </c>
      <c r="V9" s="5">
        <v>1.7000000000000001E-2</v>
      </c>
    </row>
    <row r="10" spans="1:22" x14ac:dyDescent="0.2">
      <c r="A10" s="16" t="s">
        <v>281</v>
      </c>
      <c r="B10" s="4">
        <v>211500</v>
      </c>
      <c r="C10" s="4">
        <v>64300</v>
      </c>
      <c r="D10" s="4">
        <v>147200</v>
      </c>
      <c r="E10" s="4">
        <v>5119480000</v>
      </c>
      <c r="F10" s="4">
        <f t="shared" si="0"/>
        <v>70272252403</v>
      </c>
      <c r="K10">
        <f t="shared" si="1"/>
        <v>0</v>
      </c>
      <c r="L10" s="4">
        <v>253</v>
      </c>
      <c r="M10" s="4">
        <v>287</v>
      </c>
      <c r="N10" s="4">
        <v>29</v>
      </c>
      <c r="O10" s="4">
        <v>17</v>
      </c>
      <c r="P10" s="4">
        <v>329400</v>
      </c>
      <c r="Q10" s="4">
        <v>240500</v>
      </c>
      <c r="R10" s="5">
        <v>5.7999999999999996E-3</v>
      </c>
      <c r="S10" s="4">
        <v>605412</v>
      </c>
      <c r="T10" s="4">
        <f t="shared" si="2"/>
        <v>640551.5</v>
      </c>
      <c r="U10" s="4">
        <f t="shared" si="3"/>
        <v>498200</v>
      </c>
      <c r="V10" s="5">
        <v>1.01E-2</v>
      </c>
    </row>
    <row r="11" spans="1:22" x14ac:dyDescent="0.2">
      <c r="A11" s="16" t="s">
        <v>273</v>
      </c>
      <c r="B11" s="4">
        <v>1709300</v>
      </c>
      <c r="C11" s="4">
        <v>103000</v>
      </c>
      <c r="D11" s="4">
        <v>1606300</v>
      </c>
      <c r="E11" s="4">
        <v>56825100000</v>
      </c>
      <c r="F11" s="4">
        <f t="shared" si="0"/>
        <v>65152772403</v>
      </c>
      <c r="K11">
        <f t="shared" si="1"/>
        <v>0</v>
      </c>
      <c r="L11" s="4">
        <v>438</v>
      </c>
      <c r="M11" s="4">
        <v>443</v>
      </c>
      <c r="N11" s="4">
        <v>3</v>
      </c>
      <c r="O11" s="4">
        <v>19</v>
      </c>
      <c r="P11" s="4">
        <v>160200</v>
      </c>
      <c r="Q11" s="4">
        <v>288100</v>
      </c>
      <c r="R11" s="5">
        <v>-1.84E-2</v>
      </c>
      <c r="S11" s="4">
        <v>498200</v>
      </c>
      <c r="T11" s="4">
        <f t="shared" si="2"/>
        <v>1039394.5</v>
      </c>
      <c r="U11" s="4">
        <f t="shared" si="3"/>
        <v>634812</v>
      </c>
      <c r="V11" s="5">
        <v>2.12E-2</v>
      </c>
    </row>
    <row r="12" spans="1:22" x14ac:dyDescent="0.2">
      <c r="A12" s="16" t="s">
        <v>272</v>
      </c>
      <c r="B12" s="4">
        <v>15800</v>
      </c>
      <c r="C12" s="4">
        <v>266110</v>
      </c>
      <c r="D12" s="4">
        <v>-250310</v>
      </c>
      <c r="E12" s="4">
        <v>-8838470000</v>
      </c>
      <c r="F12" s="4">
        <f t="shared" si="0"/>
        <v>8327672403</v>
      </c>
      <c r="K12">
        <f t="shared" si="1"/>
        <v>0</v>
      </c>
      <c r="L12" s="4">
        <v>600</v>
      </c>
      <c r="M12" s="4">
        <v>690</v>
      </c>
      <c r="N12" s="4">
        <v>28</v>
      </c>
      <c r="O12" s="4">
        <v>51</v>
      </c>
      <c r="P12" s="4">
        <v>494400</v>
      </c>
      <c r="Q12" s="4">
        <v>876900</v>
      </c>
      <c r="R12" s="5">
        <v>2.8999999999999998E-3</v>
      </c>
      <c r="S12" s="4">
        <v>1404589</v>
      </c>
      <c r="T12" s="4">
        <f t="shared" si="2"/>
        <v>1022504</v>
      </c>
      <c r="U12" s="4">
        <f t="shared" si="3"/>
        <v>523085</v>
      </c>
      <c r="V12" s="5">
        <v>1.55E-2</v>
      </c>
    </row>
    <row r="13" spans="1:22" x14ac:dyDescent="0.2">
      <c r="A13" s="16" t="s">
        <v>248</v>
      </c>
      <c r="B13" s="4">
        <v>681700</v>
      </c>
      <c r="C13" s="4">
        <v>281311</v>
      </c>
      <c r="D13" s="4">
        <v>400389</v>
      </c>
      <c r="E13" s="4">
        <v>13747650000</v>
      </c>
      <c r="F13" s="4">
        <f t="shared" si="0"/>
        <v>17166142403</v>
      </c>
      <c r="K13">
        <f t="shared" si="1"/>
        <v>0</v>
      </c>
      <c r="L13" s="4">
        <v>479</v>
      </c>
      <c r="M13" s="4">
        <v>827</v>
      </c>
      <c r="N13" s="4">
        <v>31</v>
      </c>
      <c r="O13" s="4">
        <v>83</v>
      </c>
      <c r="P13" s="4">
        <v>393600</v>
      </c>
      <c r="Q13" s="4">
        <v>985900</v>
      </c>
      <c r="R13" s="5">
        <v>2.8999999999999998E-3</v>
      </c>
      <c r="S13" s="4">
        <v>1409079</v>
      </c>
      <c r="T13" s="4">
        <f t="shared" si="2"/>
        <v>1031920.5</v>
      </c>
      <c r="U13" s="4">
        <f t="shared" si="3"/>
        <v>523085</v>
      </c>
      <c r="V13" s="5">
        <v>8.5000000000000006E-3</v>
      </c>
    </row>
    <row r="14" spans="1:22" x14ac:dyDescent="0.2">
      <c r="A14" s="16" t="s">
        <v>240</v>
      </c>
      <c r="B14" s="4">
        <v>21600</v>
      </c>
      <c r="C14" s="4">
        <v>380900</v>
      </c>
      <c r="D14" s="4">
        <v>-359300</v>
      </c>
      <c r="E14" s="4">
        <v>-12637730000</v>
      </c>
      <c r="F14" s="4">
        <f t="shared" si="0"/>
        <v>3418492403</v>
      </c>
      <c r="K14">
        <f t="shared" si="1"/>
        <v>0</v>
      </c>
      <c r="L14" s="4">
        <v>898</v>
      </c>
      <c r="M14" s="4">
        <v>1176</v>
      </c>
      <c r="N14" s="4">
        <v>53</v>
      </c>
      <c r="O14" s="4">
        <v>79</v>
      </c>
      <c r="P14" s="4">
        <v>694800</v>
      </c>
      <c r="Q14" s="4">
        <v>1009100</v>
      </c>
      <c r="R14" s="5">
        <v>5.7999999999999996E-3</v>
      </c>
      <c r="S14" s="4">
        <v>1705055</v>
      </c>
      <c r="T14" s="4">
        <f t="shared" si="2"/>
        <v>537593.5</v>
      </c>
      <c r="U14" s="4">
        <f t="shared" si="3"/>
        <v>457274</v>
      </c>
      <c r="V14" s="5">
        <v>1.1399999999999999E-2</v>
      </c>
    </row>
    <row r="15" spans="1:22" x14ac:dyDescent="0.2">
      <c r="A15" s="16" t="s">
        <v>239</v>
      </c>
      <c r="B15" s="4">
        <v>3100</v>
      </c>
      <c r="C15" s="4">
        <v>159052</v>
      </c>
      <c r="D15" s="4">
        <v>-155952</v>
      </c>
      <c r="E15" s="4">
        <v>-5392370000</v>
      </c>
      <c r="F15" s="4">
        <f t="shared" si="0"/>
        <v>16056222403</v>
      </c>
      <c r="K15">
        <f t="shared" si="1"/>
        <v>0</v>
      </c>
      <c r="L15" s="4">
        <v>329</v>
      </c>
      <c r="M15" s="4">
        <v>789</v>
      </c>
      <c r="N15" s="4">
        <v>23</v>
      </c>
      <c r="O15" s="4">
        <v>22</v>
      </c>
      <c r="P15" s="4">
        <v>386200</v>
      </c>
      <c r="Q15" s="4">
        <v>421100</v>
      </c>
      <c r="R15" s="5">
        <v>1.0200000000000001E-2</v>
      </c>
      <c r="S15" s="4">
        <v>808042</v>
      </c>
      <c r="T15" s="4">
        <f t="shared" si="2"/>
        <v>469910</v>
      </c>
      <c r="U15" s="4">
        <f t="shared" si="3"/>
        <v>457274</v>
      </c>
      <c r="V15" s="5">
        <v>1.44E-2</v>
      </c>
    </row>
    <row r="16" spans="1:22" x14ac:dyDescent="0.2">
      <c r="A16" s="16" t="s">
        <v>238</v>
      </c>
      <c r="B16" s="4">
        <v>7600</v>
      </c>
      <c r="C16" s="4">
        <v>113200</v>
      </c>
      <c r="D16" s="4">
        <v>-105600</v>
      </c>
      <c r="E16" s="4">
        <v>-3651680000</v>
      </c>
      <c r="F16" s="4">
        <f t="shared" si="0"/>
        <v>21448592403</v>
      </c>
      <c r="K16">
        <f t="shared" si="1"/>
        <v>0</v>
      </c>
      <c r="L16" s="4">
        <v>444</v>
      </c>
      <c r="M16" s="4">
        <v>574</v>
      </c>
      <c r="N16" s="4">
        <v>24</v>
      </c>
      <c r="O16" s="4">
        <v>23</v>
      </c>
      <c r="P16" s="4">
        <v>281000</v>
      </c>
      <c r="Q16" s="4">
        <v>352900</v>
      </c>
      <c r="R16" s="5">
        <v>1.5E-3</v>
      </c>
      <c r="S16" s="4">
        <v>634812</v>
      </c>
      <c r="T16" s="4">
        <f t="shared" si="2"/>
        <v>437733</v>
      </c>
      <c r="U16" s="4">
        <f t="shared" si="3"/>
        <v>457274</v>
      </c>
      <c r="V16" s="5">
        <v>4.4000000000000003E-3</v>
      </c>
    </row>
    <row r="17" spans="1:21" x14ac:dyDescent="0.2">
      <c r="A17" s="16" t="s">
        <v>234</v>
      </c>
      <c r="B17" s="4">
        <v>1400</v>
      </c>
      <c r="C17" s="4">
        <v>114200</v>
      </c>
      <c r="D17" s="4">
        <v>-112800</v>
      </c>
      <c r="E17" s="4">
        <v>-3893380000</v>
      </c>
      <c r="F17" s="4">
        <f t="shared" si="0"/>
        <v>25100272403</v>
      </c>
      <c r="K17">
        <f t="shared" si="1"/>
        <v>0</v>
      </c>
      <c r="L17" s="4">
        <v>279</v>
      </c>
      <c r="M17" s="4">
        <v>376</v>
      </c>
      <c r="N17" s="4">
        <v>19</v>
      </c>
      <c r="O17" s="4">
        <v>14</v>
      </c>
      <c r="P17" s="4">
        <v>44900</v>
      </c>
      <c r="Q17" s="4">
        <v>29400</v>
      </c>
      <c r="R17" s="5">
        <v>0</v>
      </c>
      <c r="S17" s="4">
        <v>523085</v>
      </c>
      <c r="T17" s="4">
        <f t="shared" si="2"/>
        <v>705702.5</v>
      </c>
      <c r="U17" s="4">
        <f t="shared" si="3"/>
        <v>457274</v>
      </c>
    </row>
    <row r="18" spans="1:21" x14ac:dyDescent="0.2">
      <c r="A18" s="16" t="s">
        <v>233</v>
      </c>
      <c r="B18" s="4">
        <v>1118500</v>
      </c>
      <c r="C18" s="4">
        <v>523505</v>
      </c>
      <c r="D18" s="4">
        <v>594995</v>
      </c>
      <c r="E18" s="4">
        <v>20696690000</v>
      </c>
      <c r="F18" s="4">
        <f t="shared" si="0"/>
        <v>28993652403</v>
      </c>
      <c r="K18">
        <f t="shared" si="1"/>
        <v>0</v>
      </c>
      <c r="L18" s="4"/>
      <c r="M18" s="4"/>
      <c r="N18" s="4"/>
      <c r="O18" s="4"/>
      <c r="P18" s="4">
        <v>564100</v>
      </c>
      <c r="Q18" s="4">
        <v>359500</v>
      </c>
      <c r="R18" s="5">
        <v>1.5E-3</v>
      </c>
      <c r="S18" s="4">
        <v>963315</v>
      </c>
      <c r="T18" s="4">
        <f t="shared" si="2"/>
        <v>449831</v>
      </c>
      <c r="U18" s="4">
        <f t="shared" si="3"/>
        <v>358786</v>
      </c>
    </row>
    <row r="19" spans="1:21" x14ac:dyDescent="0.2">
      <c r="A19" s="16" t="s">
        <v>232</v>
      </c>
      <c r="B19" s="4">
        <v>15200</v>
      </c>
      <c r="C19" s="4">
        <v>155800</v>
      </c>
      <c r="D19" s="4">
        <v>-140600</v>
      </c>
      <c r="E19" s="4">
        <v>-4845670000</v>
      </c>
      <c r="F19" s="4">
        <f t="shared" si="0"/>
        <v>8296962403</v>
      </c>
      <c r="K19">
        <f t="shared" si="1"/>
        <v>0</v>
      </c>
      <c r="L19" s="4"/>
      <c r="M19" s="4"/>
      <c r="N19" s="4"/>
      <c r="O19" s="4"/>
      <c r="P19" s="4">
        <v>209500</v>
      </c>
      <c r="Q19" s="4">
        <v>237300</v>
      </c>
      <c r="R19" s="5">
        <v>0</v>
      </c>
      <c r="S19" s="4">
        <v>457274</v>
      </c>
      <c r="T19" s="4">
        <f t="shared" si="2"/>
        <v>861352.5</v>
      </c>
      <c r="U19" s="4">
        <f t="shared" si="3"/>
        <v>267145</v>
      </c>
    </row>
    <row r="20" spans="1:21" x14ac:dyDescent="0.2">
      <c r="A20" s="16" t="s">
        <v>231</v>
      </c>
      <c r="B20" s="4">
        <v>1500</v>
      </c>
      <c r="C20" s="4">
        <v>366900</v>
      </c>
      <c r="D20" s="4">
        <v>-365400</v>
      </c>
      <c r="E20" s="4">
        <v>-12621790000</v>
      </c>
      <c r="F20" s="4">
        <f t="shared" si="0"/>
        <v>13142632403</v>
      </c>
      <c r="K20">
        <f t="shared" si="1"/>
        <v>0</v>
      </c>
      <c r="L20" s="4"/>
      <c r="M20" s="4"/>
      <c r="N20" s="4"/>
      <c r="O20" s="4"/>
      <c r="P20" s="4">
        <v>317500</v>
      </c>
      <c r="Q20" s="4">
        <v>443100</v>
      </c>
      <c r="R20" s="5">
        <v>-5.6999999999999993E-3</v>
      </c>
      <c r="S20" s="4">
        <v>782903</v>
      </c>
      <c r="T20" s="4">
        <f t="shared" si="2"/>
        <v>610887.5</v>
      </c>
      <c r="U20" s="4">
        <f t="shared" si="3"/>
        <v>267145</v>
      </c>
    </row>
    <row r="21" spans="1:21" x14ac:dyDescent="0.2">
      <c r="A21" s="16" t="s">
        <v>230</v>
      </c>
      <c r="B21" s="4">
        <v>26800</v>
      </c>
      <c r="C21" s="4">
        <v>6800</v>
      </c>
      <c r="D21" s="4">
        <v>20000</v>
      </c>
      <c r="E21" s="4">
        <v>689040000</v>
      </c>
      <c r="F21" s="4">
        <f t="shared" si="0"/>
        <v>25764422403</v>
      </c>
      <c r="K21">
        <f t="shared" si="1"/>
        <v>0</v>
      </c>
      <c r="L21" s="4"/>
      <c r="M21" s="4"/>
      <c r="N21" s="4"/>
      <c r="O21" s="4"/>
      <c r="P21" s="4">
        <v>379800</v>
      </c>
      <c r="Q21" s="4">
        <v>255000</v>
      </c>
      <c r="R21" s="5">
        <v>2.52E-2</v>
      </c>
      <c r="S21" s="4">
        <v>674200</v>
      </c>
      <c r="T21" s="4">
        <f t="shared" si="2"/>
        <v>504177.5</v>
      </c>
      <c r="U21" s="4">
        <f t="shared" si="3"/>
        <v>267145</v>
      </c>
    </row>
    <row r="22" spans="1:21" x14ac:dyDescent="0.2">
      <c r="A22" s="16" t="s">
        <v>229</v>
      </c>
      <c r="B22" s="4">
        <v>30200</v>
      </c>
      <c r="C22" s="4">
        <v>273500</v>
      </c>
      <c r="D22" s="4">
        <v>-243300</v>
      </c>
      <c r="E22" s="4">
        <v>-8246020000</v>
      </c>
      <c r="F22" s="4">
        <f t="shared" si="0"/>
        <v>25075382403</v>
      </c>
      <c r="K22">
        <f t="shared" si="1"/>
        <v>0</v>
      </c>
      <c r="L22" s="4"/>
      <c r="M22" s="4"/>
      <c r="N22" s="4"/>
      <c r="O22" s="4"/>
      <c r="P22" s="4">
        <v>206900</v>
      </c>
      <c r="Q22" s="4">
        <v>398500</v>
      </c>
      <c r="R22" s="5">
        <v>-5.7999999999999996E-3</v>
      </c>
      <c r="S22" s="4">
        <v>635929</v>
      </c>
      <c r="T22" s="4">
        <f t="shared" si="2"/>
        <v>494355.5</v>
      </c>
      <c r="U22" s="4">
        <f t="shared" si="3"/>
        <v>267145</v>
      </c>
    </row>
    <row r="23" spans="1:21" x14ac:dyDescent="0.2">
      <c r="A23" s="16" t="s">
        <v>228</v>
      </c>
      <c r="B23" s="4">
        <v>18600</v>
      </c>
      <c r="C23" s="4">
        <v>173476</v>
      </c>
      <c r="D23" s="4">
        <v>-154876</v>
      </c>
      <c r="E23" s="4">
        <v>-5273610000</v>
      </c>
      <c r="F23" s="4">
        <f t="shared" si="0"/>
        <v>33321402403</v>
      </c>
      <c r="K23">
        <f t="shared" si="1"/>
        <v>0</v>
      </c>
      <c r="L23" s="4"/>
      <c r="M23" s="4"/>
      <c r="N23" s="4"/>
      <c r="O23" s="4"/>
      <c r="P23" s="4">
        <v>119100</v>
      </c>
      <c r="Q23" s="4">
        <v>200900</v>
      </c>
      <c r="R23" s="5">
        <v>-1.1599999999999999E-2</v>
      </c>
      <c r="S23" s="4">
        <v>358786</v>
      </c>
      <c r="T23" s="4">
        <f t="shared" si="2"/>
        <v>611879.5</v>
      </c>
      <c r="U23" s="4">
        <f t="shared" si="3"/>
        <v>267145</v>
      </c>
    </row>
    <row r="24" spans="1:21" x14ac:dyDescent="0.2">
      <c r="A24" s="16" t="s">
        <v>222</v>
      </c>
      <c r="B24" s="4">
        <v>32000</v>
      </c>
      <c r="C24" s="4">
        <v>57700</v>
      </c>
      <c r="D24" s="4">
        <v>-25700</v>
      </c>
      <c r="E24" s="4">
        <v>-867120000</v>
      </c>
      <c r="F24" s="4">
        <f t="shared" si="0"/>
        <v>38595012403</v>
      </c>
      <c r="K24">
        <f t="shared" si="1"/>
        <v>0</v>
      </c>
      <c r="L24" s="4"/>
      <c r="M24" s="4"/>
      <c r="N24" s="4"/>
      <c r="O24" s="4"/>
      <c r="P24" s="4">
        <v>104400</v>
      </c>
      <c r="Q24" s="4">
        <v>126300</v>
      </c>
      <c r="R24" s="5">
        <v>1.3300000000000001E-2</v>
      </c>
      <c r="S24" s="4">
        <v>267145</v>
      </c>
      <c r="T24" s="4">
        <f t="shared" si="2"/>
        <v>513048.5</v>
      </c>
      <c r="U24" s="4">
        <f t="shared" si="3"/>
        <v>305008</v>
      </c>
    </row>
    <row r="25" spans="1:21" x14ac:dyDescent="0.2">
      <c r="A25" s="16" t="s">
        <v>213</v>
      </c>
      <c r="B25" s="4">
        <v>19000</v>
      </c>
      <c r="C25" s="4">
        <v>25100</v>
      </c>
      <c r="D25" s="4">
        <v>-6100</v>
      </c>
      <c r="E25" s="4">
        <v>-207570000</v>
      </c>
      <c r="F25" s="4">
        <f t="shared" si="0"/>
        <v>39462132403</v>
      </c>
      <c r="K25">
        <f t="shared" si="1"/>
        <v>0</v>
      </c>
      <c r="L25" s="4"/>
      <c r="M25" s="4"/>
      <c r="N25" s="4"/>
      <c r="O25" s="4"/>
      <c r="P25" s="4">
        <v>103400</v>
      </c>
      <c r="Q25" s="4">
        <v>154600</v>
      </c>
      <c r="R25" s="5">
        <v>1.5E-3</v>
      </c>
      <c r="S25" s="4">
        <v>305008</v>
      </c>
      <c r="T25" s="4">
        <f t="shared" si="2"/>
        <v>619009.5</v>
      </c>
      <c r="U25" s="4">
        <f t="shared" si="3"/>
        <v>352381</v>
      </c>
    </row>
    <row r="26" spans="1:21" x14ac:dyDescent="0.2">
      <c r="A26" s="16" t="s">
        <v>212</v>
      </c>
      <c r="B26" s="4">
        <v>30400</v>
      </c>
      <c r="C26" s="4">
        <v>109800</v>
      </c>
      <c r="D26" s="4">
        <v>-79400</v>
      </c>
      <c r="E26" s="4">
        <v>-2708220000</v>
      </c>
      <c r="F26" s="4">
        <f t="shared" si="0"/>
        <v>39669702403</v>
      </c>
      <c r="K26">
        <f>K27+J26</f>
        <v>0</v>
      </c>
      <c r="L26" s="4"/>
      <c r="M26" s="4"/>
      <c r="N26" s="4"/>
      <c r="O26" s="4"/>
      <c r="P26" s="4">
        <v>101600</v>
      </c>
      <c r="Q26" s="4">
        <v>211400</v>
      </c>
      <c r="R26" s="5">
        <v>-1.1599999999999999E-2</v>
      </c>
      <c r="S26" s="4">
        <v>352381</v>
      </c>
      <c r="T26" s="4">
        <f t="shared" si="2"/>
        <v>691764.5</v>
      </c>
      <c r="U26" s="4">
        <f t="shared" si="3"/>
        <v>372426</v>
      </c>
    </row>
    <row r="27" spans="1:21" x14ac:dyDescent="0.2">
      <c r="A27" s="16" t="s">
        <v>211</v>
      </c>
      <c r="B27" s="4">
        <v>11000</v>
      </c>
      <c r="C27" s="4">
        <v>107500</v>
      </c>
      <c r="D27" s="4">
        <v>-96500</v>
      </c>
      <c r="E27" s="4">
        <v>-3324780000</v>
      </c>
      <c r="F27" s="4">
        <f t="shared" si="0"/>
        <v>42377922403</v>
      </c>
      <c r="K27">
        <f>J27+K29</f>
        <v>0</v>
      </c>
      <c r="R27" s="5">
        <v>-1.4000000000000002E-3</v>
      </c>
      <c r="S27" s="4">
        <v>448090</v>
      </c>
      <c r="T27" s="4">
        <f t="shared" si="2"/>
        <v>683159</v>
      </c>
      <c r="U27" s="4">
        <f t="shared" si="3"/>
        <v>372426</v>
      </c>
    </row>
    <row r="28" spans="1:21" x14ac:dyDescent="0.2">
      <c r="A28" s="16" t="s">
        <v>210</v>
      </c>
      <c r="B28" s="4">
        <v>32700</v>
      </c>
      <c r="C28" s="4">
        <v>12100</v>
      </c>
      <c r="D28" s="4">
        <v>20600</v>
      </c>
      <c r="E28" s="4">
        <v>716880000</v>
      </c>
      <c r="F28" s="4">
        <f t="shared" si="0"/>
        <v>45702702403</v>
      </c>
      <c r="L28" s="4"/>
      <c r="M28" s="4"/>
      <c r="N28" s="4"/>
      <c r="O28" s="4"/>
      <c r="P28" s="4">
        <v>93000</v>
      </c>
      <c r="Q28" s="4">
        <v>313500</v>
      </c>
      <c r="R28" s="5">
        <v>-0.01</v>
      </c>
      <c r="S28" s="4">
        <v>442388</v>
      </c>
      <c r="T28" s="4">
        <f t="shared" si="2"/>
        <v>878980</v>
      </c>
      <c r="U28" s="4">
        <f t="shared" si="3"/>
        <v>372426</v>
      </c>
    </row>
    <row r="29" spans="1:21" x14ac:dyDescent="0.2">
      <c r="A29" s="16" t="s">
        <v>209</v>
      </c>
      <c r="B29" s="4">
        <v>8800</v>
      </c>
      <c r="C29" s="4">
        <v>150800</v>
      </c>
      <c r="D29" s="4">
        <v>-142000</v>
      </c>
      <c r="E29" s="4">
        <v>-4975520000</v>
      </c>
      <c r="F29" s="4">
        <f t="shared" si="0"/>
        <v>44985822403</v>
      </c>
      <c r="K29">
        <f>J29</f>
        <v>0</v>
      </c>
      <c r="R29" s="5">
        <v>-2.1099999999999997E-2</v>
      </c>
      <c r="S29" s="4">
        <v>939802</v>
      </c>
      <c r="T29" s="4">
        <f t="shared" si="2"/>
        <v>1842321</v>
      </c>
      <c r="U29" s="4">
        <f t="shared" si="3"/>
        <v>372426</v>
      </c>
    </row>
    <row r="30" spans="1:21" x14ac:dyDescent="0.2">
      <c r="A30" s="16" t="s">
        <v>208</v>
      </c>
      <c r="B30" s="4">
        <v>20200</v>
      </c>
      <c r="C30" s="4">
        <v>41700</v>
      </c>
      <c r="D30" s="4">
        <v>-21500</v>
      </c>
      <c r="E30" s="4">
        <v>-762430000</v>
      </c>
      <c r="F30" s="4">
        <f t="shared" si="0"/>
        <v>49961342403</v>
      </c>
      <c r="R30" s="5">
        <v>-5.6000000000000008E-3</v>
      </c>
      <c r="S30" s="4">
        <v>547575</v>
      </c>
      <c r="T30" s="4">
        <f t="shared" si="2"/>
        <v>518115.5</v>
      </c>
      <c r="U30" s="4">
        <f t="shared" si="3"/>
        <v>372426</v>
      </c>
    </row>
    <row r="31" spans="1:21" x14ac:dyDescent="0.2">
      <c r="A31" s="16" t="s">
        <v>207</v>
      </c>
      <c r="B31" s="4">
        <v>6800</v>
      </c>
      <c r="C31" s="4">
        <v>15100</v>
      </c>
      <c r="D31" s="4">
        <v>-8300</v>
      </c>
      <c r="E31" s="4">
        <v>-295850000</v>
      </c>
      <c r="F31" s="4">
        <f t="shared" si="0"/>
        <v>50723772403</v>
      </c>
      <c r="R31" s="5">
        <v>0</v>
      </c>
      <c r="S31" s="4">
        <v>372426</v>
      </c>
      <c r="T31" s="4">
        <f t="shared" si="2"/>
        <v>630220</v>
      </c>
      <c r="U31" s="4">
        <f t="shared" si="3"/>
        <v>629925</v>
      </c>
    </row>
    <row r="32" spans="1:21" x14ac:dyDescent="0.2">
      <c r="A32" s="16" t="s">
        <v>206</v>
      </c>
      <c r="B32" s="4">
        <v>34200</v>
      </c>
      <c r="C32" s="4">
        <v>12800</v>
      </c>
      <c r="D32" s="4">
        <v>21400</v>
      </c>
      <c r="E32" s="4">
        <v>759400000</v>
      </c>
      <c r="F32" s="4">
        <f t="shared" si="0"/>
        <v>51019622403</v>
      </c>
      <c r="R32" s="5">
        <v>1.43E-2</v>
      </c>
      <c r="S32" s="4">
        <v>629925</v>
      </c>
      <c r="T32" s="4">
        <f t="shared" si="2"/>
        <v>867625</v>
      </c>
      <c r="U32" s="4">
        <f t="shared" si="3"/>
        <v>721089</v>
      </c>
    </row>
    <row r="33" spans="1:21" x14ac:dyDescent="0.2">
      <c r="A33" s="16" t="s">
        <v>205</v>
      </c>
      <c r="B33" s="4">
        <v>20100</v>
      </c>
      <c r="C33" s="4">
        <v>58200</v>
      </c>
      <c r="D33" s="4">
        <v>-38100</v>
      </c>
      <c r="E33" s="4">
        <v>-1350040000</v>
      </c>
      <c r="F33" s="4">
        <f t="shared" si="0"/>
        <v>50260222403</v>
      </c>
      <c r="R33" s="5">
        <v>-2.0799999999999999E-2</v>
      </c>
      <c r="S33" s="4">
        <v>956614</v>
      </c>
      <c r="T33" s="4">
        <f t="shared" si="2"/>
        <v>797956</v>
      </c>
      <c r="U33" s="4">
        <f t="shared" si="3"/>
        <v>721089</v>
      </c>
    </row>
    <row r="34" spans="1:21" x14ac:dyDescent="0.2">
      <c r="A34" s="16" t="s">
        <v>204</v>
      </c>
      <c r="B34" s="4">
        <v>237900</v>
      </c>
      <c r="C34" s="4">
        <v>6210</v>
      </c>
      <c r="D34" s="4">
        <v>231690</v>
      </c>
      <c r="E34" s="4">
        <v>8296100000</v>
      </c>
      <c r="F34" s="4">
        <f t="shared" si="0"/>
        <v>51610262403</v>
      </c>
      <c r="R34" s="5">
        <v>9.8999999999999991E-3</v>
      </c>
      <c r="S34" s="4">
        <v>721089</v>
      </c>
      <c r="T34" s="4">
        <f t="shared" si="2"/>
        <v>862451.5</v>
      </c>
      <c r="U34" s="4">
        <f t="shared" si="3"/>
        <v>818158</v>
      </c>
    </row>
    <row r="35" spans="1:21" x14ac:dyDescent="0.2">
      <c r="A35" s="16" t="s">
        <v>203</v>
      </c>
      <c r="B35" s="4">
        <v>17300</v>
      </c>
      <c r="C35" s="4">
        <v>25700</v>
      </c>
      <c r="D35" s="4">
        <v>-8400</v>
      </c>
      <c r="E35" s="4">
        <v>-303320000</v>
      </c>
      <c r="F35" s="4">
        <f t="shared" si="0"/>
        <v>43314162403</v>
      </c>
      <c r="R35" s="5">
        <v>1.5E-3</v>
      </c>
      <c r="S35" s="4">
        <v>885638</v>
      </c>
      <c r="T35" s="4">
        <f t="shared" si="2"/>
        <v>923287.5</v>
      </c>
      <c r="U35" s="4">
        <f t="shared" si="3"/>
        <v>663805</v>
      </c>
    </row>
    <row r="36" spans="1:21" x14ac:dyDescent="0.2">
      <c r="A36" s="16" t="s">
        <v>202</v>
      </c>
      <c r="B36" s="4">
        <v>30600</v>
      </c>
      <c r="C36" s="4">
        <v>11700</v>
      </c>
      <c r="D36" s="4">
        <v>18900</v>
      </c>
      <c r="E36" s="4">
        <v>674840000</v>
      </c>
      <c r="F36" s="4">
        <f t="shared" si="0"/>
        <v>43617482403</v>
      </c>
      <c r="R36" s="5">
        <v>8.6E-3</v>
      </c>
      <c r="S36" s="4">
        <v>935439</v>
      </c>
      <c r="T36" s="4">
        <f t="shared" si="2"/>
        <v>941309</v>
      </c>
      <c r="U36" s="4">
        <f t="shared" si="3"/>
        <v>630515</v>
      </c>
    </row>
    <row r="37" spans="1:21" x14ac:dyDescent="0.2">
      <c r="A37" s="16" t="s">
        <v>201</v>
      </c>
      <c r="B37" s="4">
        <v>10900</v>
      </c>
      <c r="C37" s="4">
        <v>44700</v>
      </c>
      <c r="D37" s="4">
        <v>-33800</v>
      </c>
      <c r="E37" s="4">
        <v>-1190660000</v>
      </c>
      <c r="F37" s="4">
        <f t="shared" si="0"/>
        <v>42942642403</v>
      </c>
      <c r="R37" s="5">
        <v>2.8999999999999998E-3</v>
      </c>
      <c r="S37" s="4">
        <v>923930</v>
      </c>
      <c r="T37" s="4">
        <f t="shared" si="2"/>
        <v>858018.5</v>
      </c>
      <c r="U37" s="4">
        <f t="shared" si="3"/>
        <v>630515</v>
      </c>
    </row>
    <row r="38" spans="1:21" x14ac:dyDescent="0.2">
      <c r="A38" s="16" t="s">
        <v>200</v>
      </c>
      <c r="B38" s="4">
        <v>8300</v>
      </c>
      <c r="C38" s="4">
        <v>72700</v>
      </c>
      <c r="D38" s="4">
        <v>-64400</v>
      </c>
      <c r="E38" s="4">
        <v>-2271330000</v>
      </c>
      <c r="F38" s="4">
        <f t="shared" si="0"/>
        <v>44133302403</v>
      </c>
      <c r="R38" s="5">
        <v>-1.95E-2</v>
      </c>
      <c r="S38" s="4">
        <v>818158</v>
      </c>
      <c r="T38" s="4">
        <f t="shared" si="2"/>
        <v>1964159.5</v>
      </c>
      <c r="U38" s="4">
        <f t="shared" si="3"/>
        <v>630515</v>
      </c>
    </row>
    <row r="39" spans="1:21" x14ac:dyDescent="0.2">
      <c r="A39" s="16" t="s">
        <v>199</v>
      </c>
      <c r="B39" s="4">
        <v>1243200</v>
      </c>
      <c r="C39" s="4">
        <v>10896</v>
      </c>
      <c r="D39" s="4">
        <v>1232304</v>
      </c>
      <c r="E39" s="4">
        <v>42931920000</v>
      </c>
      <c r="F39" s="4">
        <f t="shared" si="0"/>
        <v>46404632403</v>
      </c>
      <c r="R39" s="5">
        <v>6.2400000000000004E-2</v>
      </c>
      <c r="S39" s="4">
        <v>3137067</v>
      </c>
      <c r="T39" s="4">
        <f t="shared" si="2"/>
        <v>925161.5</v>
      </c>
      <c r="U39" s="4">
        <f t="shared" si="3"/>
        <v>630515</v>
      </c>
    </row>
    <row r="40" spans="1:21" x14ac:dyDescent="0.2">
      <c r="A40" s="16" t="s">
        <v>198</v>
      </c>
      <c r="B40" s="4">
        <v>258600</v>
      </c>
      <c r="C40" s="4">
        <v>21200</v>
      </c>
      <c r="D40" s="4">
        <v>237400</v>
      </c>
      <c r="E40" s="4">
        <v>7920570000</v>
      </c>
      <c r="F40" s="4">
        <f t="shared" si="0"/>
        <v>3472712403</v>
      </c>
      <c r="R40" s="5">
        <v>3.0000000000000001E-3</v>
      </c>
      <c r="S40" s="4">
        <v>663805</v>
      </c>
      <c r="T40" s="4">
        <f t="shared" si="2"/>
        <v>680196</v>
      </c>
      <c r="U40" s="4">
        <f t="shared" si="3"/>
        <v>630515</v>
      </c>
    </row>
    <row r="41" spans="1:21" x14ac:dyDescent="0.2">
      <c r="A41" s="16" t="s">
        <v>197</v>
      </c>
      <c r="B41" s="4">
        <v>212600</v>
      </c>
      <c r="C41" s="4">
        <v>14420</v>
      </c>
      <c r="D41" s="4">
        <v>198180</v>
      </c>
      <c r="E41" s="4">
        <v>6699320000</v>
      </c>
      <c r="F41" s="4">
        <f t="shared" si="0"/>
        <v>-4447857597</v>
      </c>
      <c r="R41" s="5">
        <v>6.0000000000000001E-3</v>
      </c>
      <c r="S41" s="4">
        <v>630515</v>
      </c>
      <c r="T41" s="4">
        <f t="shared" si="2"/>
        <v>691241.5</v>
      </c>
      <c r="U41" s="4">
        <f t="shared" si="3"/>
        <v>778636</v>
      </c>
    </row>
    <row r="42" spans="1:21" x14ac:dyDescent="0.2">
      <c r="A42" s="16" t="s">
        <v>196</v>
      </c>
      <c r="B42" s="4">
        <v>15100</v>
      </c>
      <c r="C42" s="4">
        <v>11500</v>
      </c>
      <c r="D42" s="4">
        <v>3600</v>
      </c>
      <c r="E42" s="4">
        <v>119360000</v>
      </c>
      <c r="F42" s="4">
        <f t="shared" si="0"/>
        <v>-11147177597</v>
      </c>
      <c r="R42" s="5">
        <v>-8.8999999999999999E-3</v>
      </c>
      <c r="S42" s="4">
        <v>778636</v>
      </c>
      <c r="T42" s="4">
        <f t="shared" si="2"/>
        <v>809983</v>
      </c>
      <c r="U42" s="4">
        <f t="shared" si="3"/>
        <v>839265</v>
      </c>
    </row>
    <row r="43" spans="1:21" x14ac:dyDescent="0.2">
      <c r="A43" s="16" t="s">
        <v>195</v>
      </c>
      <c r="B43" s="4">
        <v>213700</v>
      </c>
      <c r="C43" s="4">
        <v>26500</v>
      </c>
      <c r="D43" s="4">
        <v>187200</v>
      </c>
      <c r="E43" s="4">
        <v>6363830000</v>
      </c>
      <c r="F43" s="4">
        <f t="shared" si="0"/>
        <v>-11266537597</v>
      </c>
      <c r="R43" s="5">
        <v>-1.0200000000000001E-2</v>
      </c>
      <c r="S43" s="4">
        <v>874823</v>
      </c>
      <c r="T43" s="4">
        <f t="shared" si="2"/>
        <v>841749</v>
      </c>
      <c r="U43" s="4">
        <f t="shared" si="3"/>
        <v>791252</v>
      </c>
    </row>
    <row r="44" spans="1:21" x14ac:dyDescent="0.2">
      <c r="A44" s="16" t="s">
        <v>194</v>
      </c>
      <c r="B44" s="4">
        <v>42000</v>
      </c>
      <c r="C44" s="4">
        <v>17757</v>
      </c>
      <c r="D44" s="4">
        <v>24243</v>
      </c>
      <c r="E44" s="4">
        <v>828330000</v>
      </c>
      <c r="F44" s="4">
        <f t="shared" si="0"/>
        <v>-17630367597</v>
      </c>
      <c r="R44" s="5">
        <v>7.4000000000000003E-3</v>
      </c>
      <c r="S44" s="4">
        <v>839265</v>
      </c>
      <c r="T44" s="4">
        <f t="shared" si="2"/>
        <v>939902.5</v>
      </c>
      <c r="U44" s="4">
        <f t="shared" si="3"/>
        <v>791252</v>
      </c>
    </row>
    <row r="45" spans="1:21" x14ac:dyDescent="0.2">
      <c r="A45" s="16" t="s">
        <v>193</v>
      </c>
      <c r="B45" s="4">
        <v>8200</v>
      </c>
      <c r="C45" s="4">
        <v>12800</v>
      </c>
      <c r="D45" s="4">
        <v>-4600</v>
      </c>
      <c r="E45" s="4">
        <v>-154420000</v>
      </c>
      <c r="F45" s="4">
        <f t="shared" si="0"/>
        <v>-18458697597</v>
      </c>
      <c r="R45" s="5">
        <v>9.0000000000000011E-3</v>
      </c>
      <c r="S45" s="4">
        <v>911136</v>
      </c>
      <c r="T45" s="4">
        <f t="shared" si="2"/>
        <v>720657</v>
      </c>
      <c r="U45" s="4">
        <f t="shared" si="3"/>
        <v>729877</v>
      </c>
    </row>
    <row r="46" spans="1:21" x14ac:dyDescent="0.2">
      <c r="A46" s="16" t="s">
        <v>192</v>
      </c>
      <c r="B46" s="4">
        <v>237800</v>
      </c>
      <c r="C46" s="4">
        <v>31400</v>
      </c>
      <c r="D46" s="4">
        <v>206400</v>
      </c>
      <c r="E46" s="4">
        <v>6921130000</v>
      </c>
      <c r="F46" s="4">
        <f t="shared" si="0"/>
        <v>-18304277597</v>
      </c>
      <c r="R46" s="5">
        <v>0</v>
      </c>
      <c r="S46" s="4">
        <v>958688</v>
      </c>
      <c r="T46" s="4">
        <f t="shared" si="2"/>
        <v>632670</v>
      </c>
      <c r="U46" s="4">
        <f t="shared" si="3"/>
        <v>603847</v>
      </c>
    </row>
    <row r="47" spans="1:21" x14ac:dyDescent="0.2">
      <c r="A47" s="16" t="s">
        <v>191</v>
      </c>
      <c r="B47" s="4">
        <v>11200</v>
      </c>
      <c r="C47" s="4">
        <v>60100</v>
      </c>
      <c r="D47" s="4">
        <v>-48900</v>
      </c>
      <c r="E47" s="4">
        <v>-1647710000</v>
      </c>
      <c r="F47" s="4">
        <f t="shared" si="0"/>
        <v>-25225407597</v>
      </c>
      <c r="R47" s="5">
        <v>-2.75E-2</v>
      </c>
      <c r="S47" s="4">
        <v>897879</v>
      </c>
      <c r="T47" s="4">
        <f t="shared" si="2"/>
        <v>681698.5</v>
      </c>
      <c r="U47" s="4">
        <f t="shared" si="3"/>
        <v>603847</v>
      </c>
    </row>
    <row r="48" spans="1:21" x14ac:dyDescent="0.2">
      <c r="A48" s="16" t="s">
        <v>190</v>
      </c>
      <c r="B48" s="4">
        <v>14700</v>
      </c>
      <c r="C48" s="4">
        <v>7400</v>
      </c>
      <c r="D48" s="4">
        <v>7300</v>
      </c>
      <c r="E48" s="4">
        <v>252780000</v>
      </c>
      <c r="F48" s="4">
        <f t="shared" si="0"/>
        <v>-23577697597</v>
      </c>
      <c r="R48" s="5">
        <v>1.3300000000000001E-2</v>
      </c>
      <c r="S48" s="4">
        <v>791252</v>
      </c>
      <c r="T48" s="4">
        <f t="shared" si="2"/>
        <v>977551.5</v>
      </c>
      <c r="U48" s="4">
        <f t="shared" si="3"/>
        <v>603847</v>
      </c>
    </row>
    <row r="49" spans="1:21" x14ac:dyDescent="0.2">
      <c r="A49" s="16" t="s">
        <v>189</v>
      </c>
      <c r="B49" s="4">
        <v>39300</v>
      </c>
      <c r="C49" s="4">
        <v>62516</v>
      </c>
      <c r="D49" s="4">
        <v>-23216</v>
      </c>
      <c r="E49" s="4">
        <v>-789470000</v>
      </c>
      <c r="F49" s="4">
        <f t="shared" si="0"/>
        <v>-23830477597</v>
      </c>
      <c r="R49" s="5">
        <v>1.4999999999999999E-2</v>
      </c>
      <c r="S49" s="4">
        <v>1186518</v>
      </c>
      <c r="T49" s="4">
        <f t="shared" si="2"/>
        <v>681695.5</v>
      </c>
      <c r="U49" s="4">
        <f t="shared" si="3"/>
        <v>603847</v>
      </c>
    </row>
    <row r="50" spans="1:21" x14ac:dyDescent="0.2">
      <c r="A50" s="16" t="s">
        <v>188</v>
      </c>
      <c r="B50" s="4">
        <v>4200</v>
      </c>
      <c r="C50" s="4">
        <v>27000</v>
      </c>
      <c r="D50" s="4">
        <v>-22800</v>
      </c>
      <c r="E50" s="4">
        <v>-767100000</v>
      </c>
      <c r="F50" s="4">
        <f t="shared" si="0"/>
        <v>-23041007597</v>
      </c>
      <c r="R50" s="5">
        <v>4.5000000000000005E-3</v>
      </c>
      <c r="S50" s="4">
        <v>729877</v>
      </c>
      <c r="T50" s="4">
        <f t="shared" si="2"/>
        <v>792398.5</v>
      </c>
      <c r="U50" s="4">
        <f t="shared" si="3"/>
        <v>482626</v>
      </c>
    </row>
    <row r="51" spans="1:21" x14ac:dyDescent="0.2">
      <c r="A51" s="16" t="s">
        <v>187</v>
      </c>
      <c r="B51" s="4">
        <v>113600</v>
      </c>
      <c r="C51" s="4">
        <v>31320</v>
      </c>
      <c r="D51" s="4">
        <v>82280</v>
      </c>
      <c r="E51" s="4">
        <v>2746300000</v>
      </c>
      <c r="F51" s="4">
        <f t="shared" si="0"/>
        <v>-22273907597</v>
      </c>
      <c r="R51" s="5">
        <v>0</v>
      </c>
      <c r="S51" s="4">
        <v>603847</v>
      </c>
      <c r="T51" s="4">
        <f t="shared" si="2"/>
        <v>506194.5</v>
      </c>
      <c r="U51" s="4">
        <f t="shared" si="3"/>
        <v>367461</v>
      </c>
    </row>
    <row r="52" spans="1:21" x14ac:dyDescent="0.2">
      <c r="A52" s="16" t="s">
        <v>186</v>
      </c>
      <c r="B52" s="4">
        <v>2300</v>
      </c>
      <c r="C52" s="4">
        <v>40200</v>
      </c>
      <c r="D52" s="4">
        <v>-37900</v>
      </c>
      <c r="E52" s="4">
        <v>-1275330000</v>
      </c>
      <c r="F52" s="4">
        <f t="shared" si="0"/>
        <v>-25020207597</v>
      </c>
      <c r="R52" s="5">
        <v>-1.7600000000000001E-2</v>
      </c>
      <c r="S52" s="4">
        <v>745143</v>
      </c>
      <c r="T52" s="4">
        <f t="shared" si="2"/>
        <v>740479</v>
      </c>
      <c r="U52" s="4">
        <f t="shared" si="3"/>
        <v>367461</v>
      </c>
    </row>
    <row r="53" spans="1:21" x14ac:dyDescent="0.2">
      <c r="A53" s="16" t="s">
        <v>185</v>
      </c>
      <c r="B53" s="4">
        <v>8700</v>
      </c>
      <c r="C53" s="4">
        <v>17500</v>
      </c>
      <c r="D53" s="4">
        <v>-8800</v>
      </c>
      <c r="E53" s="4">
        <v>-299710000</v>
      </c>
      <c r="F53" s="4">
        <f t="shared" si="0"/>
        <v>-23744877597</v>
      </c>
      <c r="R53" s="5">
        <v>-7.3000000000000001E-3</v>
      </c>
      <c r="S53" s="4">
        <v>844233</v>
      </c>
      <c r="T53" s="4">
        <f t="shared" si="2"/>
        <v>1386387.5</v>
      </c>
      <c r="U53" s="4">
        <f t="shared" si="3"/>
        <v>367461</v>
      </c>
    </row>
    <row r="54" spans="1:21" x14ac:dyDescent="0.2">
      <c r="A54" s="16" t="s">
        <v>184</v>
      </c>
      <c r="B54" s="4">
        <v>61800</v>
      </c>
      <c r="C54" s="4">
        <v>15600</v>
      </c>
      <c r="D54" s="4">
        <v>46200</v>
      </c>
      <c r="E54" s="4">
        <v>1551600000</v>
      </c>
      <c r="F54" s="4">
        <f t="shared" si="0"/>
        <v>-23445167597</v>
      </c>
      <c r="R54" s="5">
        <v>3.1699999999999999E-2</v>
      </c>
      <c r="S54" s="4">
        <v>968669</v>
      </c>
      <c r="T54" s="4">
        <f t="shared" si="2"/>
        <v>428373.5</v>
      </c>
      <c r="U54" s="4">
        <f t="shared" si="3"/>
        <v>367461</v>
      </c>
    </row>
    <row r="55" spans="1:21" x14ac:dyDescent="0.2">
      <c r="A55" s="16" t="s">
        <v>183</v>
      </c>
      <c r="B55" s="4">
        <v>9500</v>
      </c>
      <c r="C55" s="4">
        <v>46500</v>
      </c>
      <c r="D55" s="4">
        <v>-37000</v>
      </c>
      <c r="E55" s="4">
        <v>-1235070000</v>
      </c>
      <c r="F55" s="4">
        <f t="shared" si="0"/>
        <v>-24996767597</v>
      </c>
      <c r="R55" s="5">
        <v>-3.0000000000000001E-3</v>
      </c>
      <c r="S55" s="4">
        <v>482626</v>
      </c>
      <c r="T55" s="4">
        <f t="shared" si="2"/>
        <v>335474.5</v>
      </c>
      <c r="U55" s="4">
        <f t="shared" si="3"/>
        <v>367461</v>
      </c>
    </row>
    <row r="56" spans="1:21" x14ac:dyDescent="0.2">
      <c r="A56" s="16" t="s">
        <v>182</v>
      </c>
      <c r="B56" s="4">
        <v>52800</v>
      </c>
      <c r="C56" s="4">
        <v>28300</v>
      </c>
      <c r="D56" s="4">
        <v>24500</v>
      </c>
      <c r="E56" s="4">
        <v>816010000</v>
      </c>
      <c r="F56" s="4">
        <f t="shared" si="0"/>
        <v>-23761697597</v>
      </c>
      <c r="R56" s="5">
        <v>4.5999999999999999E-3</v>
      </c>
      <c r="S56" s="4">
        <v>367461</v>
      </c>
      <c r="T56" s="4">
        <f t="shared" si="2"/>
        <v>474709</v>
      </c>
      <c r="U56" s="4">
        <f t="shared" si="3"/>
        <v>267246</v>
      </c>
    </row>
    <row r="57" spans="1:21" x14ac:dyDescent="0.2">
      <c r="A57" s="16" t="s">
        <v>181</v>
      </c>
      <c r="B57" s="4">
        <v>129500</v>
      </c>
      <c r="C57" s="4">
        <v>94000</v>
      </c>
      <c r="D57" s="4">
        <v>35500</v>
      </c>
      <c r="E57" s="4">
        <v>1180180000</v>
      </c>
      <c r="F57" s="4">
        <f t="shared" si="0"/>
        <v>-24577707597</v>
      </c>
      <c r="R57" s="5">
        <v>-8.8999999999999999E-3</v>
      </c>
      <c r="S57" s="4">
        <v>572145</v>
      </c>
      <c r="T57" s="4">
        <f t="shared" si="2"/>
        <v>689679</v>
      </c>
      <c r="U57" s="4">
        <f t="shared" si="3"/>
        <v>267246</v>
      </c>
    </row>
    <row r="58" spans="1:21" x14ac:dyDescent="0.2">
      <c r="A58" s="16" t="s">
        <v>180</v>
      </c>
      <c r="B58" s="4">
        <v>65800</v>
      </c>
      <c r="C58" s="4">
        <v>40100</v>
      </c>
      <c r="D58" s="4">
        <v>25700</v>
      </c>
      <c r="E58" s="4">
        <v>863420000</v>
      </c>
      <c r="F58" s="4">
        <f t="shared" si="0"/>
        <v>-25757887597</v>
      </c>
      <c r="R58" s="5">
        <v>3.4099999999999998E-2</v>
      </c>
      <c r="S58" s="4">
        <v>768585</v>
      </c>
      <c r="T58" s="4">
        <f t="shared" si="2"/>
        <v>613517</v>
      </c>
      <c r="U58" s="4">
        <f t="shared" si="3"/>
        <v>267246</v>
      </c>
    </row>
    <row r="59" spans="1:21" x14ac:dyDescent="0.2">
      <c r="A59" s="16" t="s">
        <v>179</v>
      </c>
      <c r="B59" s="4">
        <v>132700</v>
      </c>
      <c r="C59" s="4">
        <v>7100</v>
      </c>
      <c r="D59" s="4">
        <v>125600</v>
      </c>
      <c r="E59" s="4">
        <v>4022650000</v>
      </c>
      <c r="F59" s="4">
        <f t="shared" si="0"/>
        <v>-26621307597</v>
      </c>
      <c r="R59" s="5">
        <v>1.26E-2</v>
      </c>
      <c r="S59" s="4">
        <v>633514</v>
      </c>
      <c r="T59" s="4">
        <f t="shared" si="2"/>
        <v>1140565</v>
      </c>
      <c r="U59" s="4">
        <f t="shared" si="3"/>
        <v>267246</v>
      </c>
    </row>
    <row r="60" spans="1:21" x14ac:dyDescent="0.2">
      <c r="A60" s="16" t="s">
        <v>178</v>
      </c>
      <c r="B60" s="4">
        <v>301000</v>
      </c>
      <c r="C60" s="4">
        <v>27600</v>
      </c>
      <c r="D60" s="4">
        <v>273400</v>
      </c>
      <c r="E60" s="4">
        <v>8882422403</v>
      </c>
      <c r="F60" s="4">
        <f t="shared" si="0"/>
        <v>-30643957597</v>
      </c>
      <c r="R60" s="5">
        <v>-2.8900000000000002E-2</v>
      </c>
      <c r="S60" s="4">
        <v>980950</v>
      </c>
      <c r="T60" s="4">
        <f t="shared" si="2"/>
        <v>636616.5</v>
      </c>
      <c r="U60" s="4">
        <f t="shared" si="3"/>
        <v>267246</v>
      </c>
    </row>
    <row r="61" spans="1:21" x14ac:dyDescent="0.2">
      <c r="A61" s="16" t="s">
        <v>177</v>
      </c>
      <c r="B61" s="4">
        <v>46900</v>
      </c>
      <c r="C61" s="4">
        <v>9800</v>
      </c>
      <c r="D61" s="4">
        <v>37100</v>
      </c>
      <c r="E61" s="4">
        <v>1227380000</v>
      </c>
      <c r="F61" s="4">
        <f t="shared" si="0"/>
        <v>-39526380000</v>
      </c>
      <c r="R61" s="5">
        <v>-4.5000000000000005E-3</v>
      </c>
      <c r="S61" s="4">
        <v>267246</v>
      </c>
      <c r="T61" s="4">
        <f t="shared" si="2"/>
        <v>824601.5</v>
      </c>
      <c r="U61" s="4">
        <f t="shared" si="3"/>
        <v>303488</v>
      </c>
    </row>
    <row r="62" spans="1:21" x14ac:dyDescent="0.2">
      <c r="A62" s="16" t="s">
        <v>176</v>
      </c>
      <c r="B62" s="4">
        <v>35700</v>
      </c>
      <c r="C62" s="4">
        <v>14500</v>
      </c>
      <c r="D62" s="4">
        <v>21200</v>
      </c>
      <c r="E62" s="4">
        <v>697170000</v>
      </c>
      <c r="F62" s="4">
        <f t="shared" si="0"/>
        <v>-40753760000</v>
      </c>
      <c r="R62" s="5">
        <v>3.0999999999999999E-3</v>
      </c>
      <c r="S62" s="4">
        <v>636725</v>
      </c>
      <c r="T62" s="4">
        <f t="shared" si="2"/>
        <v>1552029.5</v>
      </c>
      <c r="U62" s="4">
        <f t="shared" si="3"/>
        <v>303488</v>
      </c>
    </row>
    <row r="63" spans="1:21" x14ac:dyDescent="0.2">
      <c r="A63" s="16" t="s">
        <v>175</v>
      </c>
      <c r="B63" s="4">
        <v>30230</v>
      </c>
      <c r="C63" s="4">
        <v>33000</v>
      </c>
      <c r="D63" s="4">
        <v>-2770</v>
      </c>
      <c r="E63" s="4">
        <v>-104300000</v>
      </c>
      <c r="F63" s="4">
        <f t="shared" si="0"/>
        <v>-41450930000</v>
      </c>
      <c r="R63" s="5">
        <v>-6.93E-2</v>
      </c>
      <c r="S63" s="4">
        <v>1804106</v>
      </c>
      <c r="T63" s="4">
        <f t="shared" si="2"/>
        <v>718225</v>
      </c>
      <c r="U63" s="4">
        <f t="shared" si="3"/>
        <v>303488</v>
      </c>
    </row>
    <row r="64" spans="1:21" x14ac:dyDescent="0.2">
      <c r="A64" s="16" t="s">
        <v>174</v>
      </c>
      <c r="B64" s="4">
        <v>24500</v>
      </c>
      <c r="C64" s="4">
        <v>45400</v>
      </c>
      <c r="D64" s="4">
        <v>-20900</v>
      </c>
      <c r="E64" s="4">
        <v>-742270000</v>
      </c>
      <c r="F64" s="4">
        <f t="shared" si="0"/>
        <v>-41346630000</v>
      </c>
      <c r="R64" s="5">
        <v>-4.1999999999999997E-3</v>
      </c>
      <c r="S64" s="4">
        <v>374121</v>
      </c>
      <c r="T64" s="4">
        <f t="shared" si="2"/>
        <v>828466</v>
      </c>
      <c r="U64" s="4">
        <f t="shared" si="3"/>
        <v>303488</v>
      </c>
    </row>
    <row r="65" spans="1:21" x14ac:dyDescent="0.2">
      <c r="A65" s="16" t="s">
        <v>173</v>
      </c>
      <c r="B65" s="4">
        <v>12000</v>
      </c>
      <c r="C65" s="4">
        <v>29200</v>
      </c>
      <c r="D65" s="4">
        <v>-17200</v>
      </c>
      <c r="E65" s="4">
        <v>-607580000</v>
      </c>
      <c r="F65" s="4">
        <f t="shared" si="0"/>
        <v>-40604360000</v>
      </c>
      <c r="R65" s="5">
        <v>4.3E-3</v>
      </c>
      <c r="S65" s="4">
        <v>303488</v>
      </c>
      <c r="T65" s="4">
        <f t="shared" si="2"/>
        <v>951125</v>
      </c>
      <c r="U65" s="4">
        <f t="shared" si="3"/>
        <v>377273</v>
      </c>
    </row>
    <row r="66" spans="1:21" x14ac:dyDescent="0.2">
      <c r="A66" s="16" t="s">
        <v>172</v>
      </c>
      <c r="B66" s="4">
        <v>42700</v>
      </c>
      <c r="C66" s="4">
        <v>62000</v>
      </c>
      <c r="D66" s="4">
        <v>-19300</v>
      </c>
      <c r="E66" s="4">
        <v>-675730000</v>
      </c>
      <c r="F66" s="4">
        <f t="shared" si="0"/>
        <v>-39996780000</v>
      </c>
      <c r="R66" s="5">
        <v>-1.4000000000000002E-3</v>
      </c>
      <c r="S66" s="4">
        <v>377273</v>
      </c>
      <c r="T66" s="4">
        <f t="shared" si="2"/>
        <v>1081868</v>
      </c>
      <c r="U66" s="4">
        <f t="shared" si="3"/>
        <v>593520</v>
      </c>
    </row>
    <row r="67" spans="1:21" x14ac:dyDescent="0.2">
      <c r="A67" s="16" t="s">
        <v>171</v>
      </c>
      <c r="B67" s="4">
        <v>39400</v>
      </c>
      <c r="C67" s="4">
        <v>44800</v>
      </c>
      <c r="D67" s="4">
        <v>-5400</v>
      </c>
      <c r="E67" s="4">
        <v>-180730000</v>
      </c>
      <c r="F67" s="4">
        <f t="shared" si="0"/>
        <v>-39321050000</v>
      </c>
      <c r="R67" s="5">
        <v>1.15E-2</v>
      </c>
      <c r="S67" s="4">
        <v>610773</v>
      </c>
      <c r="T67" s="4">
        <f t="shared" si="2"/>
        <v>1394114</v>
      </c>
      <c r="U67" s="4">
        <f t="shared" si="3"/>
        <v>593520</v>
      </c>
    </row>
    <row r="68" spans="1:21" x14ac:dyDescent="0.2">
      <c r="A68" s="16" t="s">
        <v>170</v>
      </c>
      <c r="B68" s="4">
        <v>64700</v>
      </c>
      <c r="C68" s="4">
        <v>16100</v>
      </c>
      <c r="D68" s="4">
        <v>48600</v>
      </c>
      <c r="E68" s="4">
        <v>1712700000</v>
      </c>
      <c r="F68" s="4">
        <f t="shared" si="0"/>
        <v>-39140320000</v>
      </c>
      <c r="R68" s="5">
        <v>0</v>
      </c>
      <c r="S68" s="4">
        <v>593520</v>
      </c>
      <c r="T68" s="4">
        <f t="shared" si="2"/>
        <v>1415676</v>
      </c>
      <c r="U68" s="4">
        <f t="shared" si="3"/>
        <v>1005987</v>
      </c>
    </row>
    <row r="69" spans="1:21" x14ac:dyDescent="0.2">
      <c r="A69" s="16" t="s">
        <v>169</v>
      </c>
      <c r="B69" s="4">
        <v>48000</v>
      </c>
      <c r="C69" s="4">
        <v>39160</v>
      </c>
      <c r="D69" s="4">
        <v>8840</v>
      </c>
      <c r="E69" s="4">
        <v>302520000</v>
      </c>
      <c r="F69" s="4">
        <f t="shared" si="0"/>
        <v>-40853020000</v>
      </c>
      <c r="R69" s="5">
        <v>-2.7699999999999999E-2</v>
      </c>
      <c r="S69" s="4">
        <v>1300180</v>
      </c>
      <c r="T69" s="4">
        <f t="shared" si="2"/>
        <v>895422.5</v>
      </c>
      <c r="U69" s="4">
        <f t="shared" si="3"/>
        <v>1005987</v>
      </c>
    </row>
    <row r="70" spans="1:21" x14ac:dyDescent="0.2">
      <c r="A70" s="16" t="s">
        <v>168</v>
      </c>
      <c r="B70" s="4">
        <v>82300</v>
      </c>
      <c r="C70" s="4">
        <v>62900</v>
      </c>
      <c r="D70" s="4">
        <v>19400</v>
      </c>
      <c r="E70" s="4">
        <v>706500000</v>
      </c>
      <c r="F70" s="4">
        <f t="shared" si="0"/>
        <v>-41155540000</v>
      </c>
      <c r="R70" s="5">
        <v>-2.1700000000000001E-2</v>
      </c>
      <c r="S70" s="4">
        <v>1005987</v>
      </c>
      <c r="T70" s="4">
        <f t="shared" si="2"/>
        <v>1019566</v>
      </c>
      <c r="U70" s="4">
        <f t="shared" si="3"/>
        <v>1012478</v>
      </c>
    </row>
    <row r="71" spans="1:21" x14ac:dyDescent="0.2">
      <c r="A71" s="16" t="s">
        <v>167</v>
      </c>
      <c r="B71" s="4">
        <v>15100</v>
      </c>
      <c r="C71" s="4">
        <v>102000</v>
      </c>
      <c r="D71" s="4">
        <v>-86900</v>
      </c>
      <c r="E71" s="4">
        <v>-3223090000</v>
      </c>
      <c r="F71" s="4">
        <f t="shared" si="0"/>
        <v>-41862040000</v>
      </c>
      <c r="R71" s="5">
        <v>2.8000000000000004E-3</v>
      </c>
      <c r="S71" s="4">
        <v>1012478</v>
      </c>
      <c r="T71" s="4">
        <f>AVERAGE(S72,S81)</f>
        <v>934169.5</v>
      </c>
      <c r="U71" s="4">
        <f t="shared" si="3"/>
        <v>1062329</v>
      </c>
    </row>
    <row r="72" spans="1:21" x14ac:dyDescent="0.2">
      <c r="A72" s="16" t="s">
        <v>166</v>
      </c>
      <c r="B72" s="4">
        <v>43800</v>
      </c>
      <c r="C72" s="4">
        <v>26811</v>
      </c>
      <c r="D72" s="4">
        <v>16989</v>
      </c>
      <c r="E72" s="4">
        <v>622210000</v>
      </c>
      <c r="F72" s="4">
        <f t="shared" si="0"/>
        <v>-38638950000</v>
      </c>
      <c r="R72" s="5">
        <v>0</v>
      </c>
      <c r="S72" s="4">
        <v>1299953</v>
      </c>
      <c r="U72" s="4">
        <f t="shared" si="3"/>
        <v>1062329</v>
      </c>
    </row>
    <row r="73" spans="1:21" x14ac:dyDescent="0.2">
      <c r="A73" s="16" t="s">
        <v>165</v>
      </c>
      <c r="B73" s="4">
        <v>1800</v>
      </c>
      <c r="C73" s="4">
        <v>69268</v>
      </c>
      <c r="D73" s="4">
        <v>-67468</v>
      </c>
      <c r="E73" s="4">
        <v>-2496090000</v>
      </c>
      <c r="F73" s="4">
        <f t="shared" si="0"/>
        <v>-39261160000</v>
      </c>
      <c r="R73" s="5">
        <v>-5.4000000000000003E-3</v>
      </c>
      <c r="S73" s="4">
        <v>1062329</v>
      </c>
      <c r="U73" s="4">
        <f t="shared" ref="U73:U75" si="4">MIN(S74:S78)</f>
        <v>1353444</v>
      </c>
    </row>
    <row r="74" spans="1:21" x14ac:dyDescent="0.2">
      <c r="A74" s="16" t="s">
        <v>164</v>
      </c>
      <c r="B74" s="4">
        <v>85200</v>
      </c>
      <c r="C74" s="4">
        <v>157100</v>
      </c>
      <c r="D74" s="4">
        <v>-71900</v>
      </c>
      <c r="E74" s="4">
        <v>-2636970000</v>
      </c>
      <c r="F74" s="4">
        <f t="shared" si="0"/>
        <v>-36765070000</v>
      </c>
      <c r="R74" s="5">
        <v>2.5000000000000001E-2</v>
      </c>
      <c r="S74" s="4">
        <v>1353444</v>
      </c>
      <c r="U74" s="4">
        <f t="shared" si="4"/>
        <v>784858</v>
      </c>
    </row>
    <row r="75" spans="1:21" x14ac:dyDescent="0.2">
      <c r="A75" s="16" t="s">
        <v>163</v>
      </c>
      <c r="B75" s="4">
        <v>253400</v>
      </c>
      <c r="C75" s="4">
        <v>101183</v>
      </c>
      <c r="D75" s="4">
        <v>152217</v>
      </c>
      <c r="E75" s="4">
        <v>5507970000</v>
      </c>
      <c r="F75" s="4">
        <f t="shared" si="0"/>
        <v>-34128100000</v>
      </c>
      <c r="R75" s="5">
        <v>8.5000000000000006E-3</v>
      </c>
      <c r="S75" s="4">
        <v>1524977</v>
      </c>
      <c r="U75" s="4">
        <f t="shared" si="4"/>
        <v>784858</v>
      </c>
    </row>
    <row r="76" spans="1:21" x14ac:dyDescent="0.2">
      <c r="A76" s="16" t="s">
        <v>162</v>
      </c>
      <c r="B76" s="4">
        <v>233400</v>
      </c>
      <c r="C76" s="4">
        <v>598963</v>
      </c>
      <c r="D76" s="4">
        <v>-365563</v>
      </c>
      <c r="E76" s="4">
        <v>-13043890000</v>
      </c>
      <c r="F76" s="4">
        <f t="shared" si="0"/>
        <v>-39636070000</v>
      </c>
      <c r="R76" s="5">
        <v>0.02</v>
      </c>
      <c r="S76" s="4">
        <v>1552963</v>
      </c>
      <c r="U76" s="4">
        <f>MIN(S77:S81)</f>
        <v>568386</v>
      </c>
    </row>
    <row r="77" spans="1:21" x14ac:dyDescent="0.2">
      <c r="A77" s="16" t="s">
        <v>161</v>
      </c>
      <c r="B77" s="4">
        <v>292600</v>
      </c>
      <c r="C77" s="4">
        <v>701600</v>
      </c>
      <c r="D77" s="4">
        <v>-409000</v>
      </c>
      <c r="E77" s="4">
        <v>-14243010000</v>
      </c>
      <c r="F77" s="4">
        <f t="shared" si="0"/>
        <v>-26592180000</v>
      </c>
      <c r="R77" s="5">
        <v>1.7500000000000002E-2</v>
      </c>
      <c r="S77" s="4">
        <v>2194708</v>
      </c>
    </row>
    <row r="78" spans="1:21" x14ac:dyDescent="0.2">
      <c r="A78" s="16" t="s">
        <v>160</v>
      </c>
      <c r="B78" s="4">
        <v>7400</v>
      </c>
      <c r="C78" s="4">
        <v>369400</v>
      </c>
      <c r="D78" s="4">
        <v>-362000</v>
      </c>
      <c r="E78" s="4">
        <v>-12772530000</v>
      </c>
      <c r="F78" s="4">
        <f t="shared" si="0"/>
        <v>-12349170000</v>
      </c>
      <c r="R78" s="5">
        <v>-5.0999999999999997E-2</v>
      </c>
      <c r="S78" s="4">
        <v>1531172</v>
      </c>
    </row>
    <row r="79" spans="1:21" x14ac:dyDescent="0.2">
      <c r="A79" s="16" t="s">
        <v>159</v>
      </c>
      <c r="B79" s="4">
        <v>164900</v>
      </c>
      <c r="C79" s="4">
        <v>35000</v>
      </c>
      <c r="D79" s="4">
        <v>129900</v>
      </c>
      <c r="E79" s="4">
        <v>4699580000</v>
      </c>
      <c r="F79" s="4">
        <f t="shared" si="0"/>
        <v>423360000</v>
      </c>
      <c r="R79" s="5">
        <v>6.9999999999999993E-3</v>
      </c>
      <c r="S79" s="4">
        <v>784858</v>
      </c>
    </row>
    <row r="80" spans="1:21" x14ac:dyDescent="0.2">
      <c r="A80" s="16" t="s">
        <v>158</v>
      </c>
      <c r="B80" s="4">
        <v>15100</v>
      </c>
      <c r="C80" s="4">
        <v>91500</v>
      </c>
      <c r="D80" s="4">
        <v>-76400</v>
      </c>
      <c r="E80" s="4">
        <v>-2806410000</v>
      </c>
      <c r="F80" s="4">
        <f>E80+F81</f>
        <v>-4276220000</v>
      </c>
      <c r="R80" s="5">
        <v>-0.04</v>
      </c>
      <c r="S80" s="4">
        <v>1026654</v>
      </c>
    </row>
    <row r="81" spans="1:22" x14ac:dyDescent="0.2">
      <c r="A81" s="16" t="s">
        <v>157</v>
      </c>
      <c r="B81" s="4">
        <v>2300</v>
      </c>
      <c r="C81" s="4">
        <v>41533</v>
      </c>
      <c r="D81" s="4">
        <v>-39233</v>
      </c>
      <c r="E81" s="4">
        <v>-1469810000</v>
      </c>
      <c r="F81" s="4">
        <f>E81</f>
        <v>-1469810000</v>
      </c>
      <c r="R81" s="5">
        <v>0</v>
      </c>
      <c r="S81" s="4">
        <v>568386</v>
      </c>
    </row>
    <row r="82" spans="1:22" x14ac:dyDescent="0.2">
      <c r="A82" s="2"/>
      <c r="B82" s="4"/>
      <c r="C82" s="4"/>
      <c r="D82" s="4"/>
      <c r="E82" s="4"/>
      <c r="F82" s="4"/>
      <c r="G82" s="4"/>
      <c r="H82" s="4"/>
      <c r="I82" s="4"/>
      <c r="J82" s="4"/>
      <c r="K82" s="4"/>
      <c r="L82" s="4"/>
      <c r="M82" s="4"/>
      <c r="N82" s="4"/>
      <c r="O82" s="4"/>
      <c r="P82" s="4"/>
      <c r="Q82" s="4"/>
      <c r="R82" s="4"/>
      <c r="S82" s="4"/>
      <c r="T82" s="5"/>
      <c r="U82" s="5"/>
      <c r="V82" s="5"/>
    </row>
    <row r="83" spans="1:22" x14ac:dyDescent="0.2">
      <c r="A83" s="2"/>
      <c r="B83" s="4"/>
      <c r="C83" s="4"/>
      <c r="D83" s="4"/>
      <c r="E83" s="4"/>
      <c r="F83" s="4"/>
      <c r="G83" s="4"/>
      <c r="H83" s="4"/>
      <c r="I83" s="4"/>
      <c r="J83" s="4"/>
      <c r="K83" s="4"/>
      <c r="L83" s="4"/>
      <c r="M83" s="4"/>
      <c r="N83" s="4"/>
      <c r="O83" s="4"/>
      <c r="P83" s="4"/>
      <c r="Q83" s="4"/>
      <c r="R83" s="4"/>
      <c r="S83" s="4"/>
      <c r="T83" s="5"/>
      <c r="U83" s="5"/>
      <c r="V83" s="5"/>
    </row>
    <row r="84" spans="1:22" x14ac:dyDescent="0.2">
      <c r="A84" s="2"/>
      <c r="B84" s="4"/>
      <c r="C84" s="4"/>
      <c r="D84" s="4"/>
      <c r="E84" s="4"/>
      <c r="F84" s="4"/>
      <c r="G84" s="4"/>
      <c r="H84" s="4"/>
      <c r="I84" s="4"/>
      <c r="J84" s="4"/>
      <c r="K84" s="4"/>
      <c r="L84" s="4"/>
      <c r="M84" s="4"/>
      <c r="N84" s="4"/>
      <c r="O84" s="4"/>
      <c r="P84" s="4"/>
      <c r="Q84" s="4"/>
      <c r="R84" s="4"/>
      <c r="S84" s="4"/>
      <c r="T84" s="5"/>
      <c r="U84" s="5"/>
      <c r="V84" s="5"/>
    </row>
    <row r="85" spans="1:22" x14ac:dyDescent="0.2">
      <c r="A85" s="2"/>
      <c r="B85" s="4"/>
      <c r="C85" s="4"/>
      <c r="D85" s="4"/>
      <c r="E85" s="4"/>
      <c r="F85" s="4"/>
      <c r="G85" s="4"/>
      <c r="H85" s="4"/>
      <c r="I85" s="4"/>
      <c r="J85" s="4"/>
      <c r="K85" s="4"/>
      <c r="L85" s="4"/>
      <c r="M85" s="4"/>
      <c r="N85" s="4"/>
      <c r="O85" s="4"/>
      <c r="P85" s="4"/>
      <c r="Q85" s="4"/>
      <c r="R85" s="4"/>
      <c r="S85" s="4"/>
      <c r="T85" s="5"/>
      <c r="U85" s="5"/>
      <c r="V85" s="5"/>
    </row>
    <row r="86" spans="1:22" x14ac:dyDescent="0.2">
      <c r="A86" s="2"/>
      <c r="B86" s="4"/>
      <c r="C86" s="4"/>
      <c r="D86" s="4"/>
      <c r="E86" s="4"/>
      <c r="F86" s="4"/>
      <c r="G86" s="4"/>
      <c r="H86" s="4"/>
      <c r="I86" s="4"/>
      <c r="J86" s="4"/>
      <c r="K86" s="4"/>
      <c r="L86" s="4"/>
      <c r="M86" s="4"/>
      <c r="N86" s="4"/>
      <c r="O86" s="4"/>
      <c r="P86" s="4"/>
      <c r="Q86" s="4"/>
      <c r="R86" s="4"/>
      <c r="S86" s="4"/>
      <c r="T86" s="5"/>
      <c r="U86" s="5"/>
      <c r="V86" s="5"/>
    </row>
    <row r="87" spans="1:22" x14ac:dyDescent="0.2">
      <c r="A87" s="2"/>
      <c r="B87" s="4"/>
      <c r="C87" s="4"/>
      <c r="D87" s="4"/>
      <c r="E87" s="4"/>
      <c r="F87" s="4"/>
      <c r="G87" s="4"/>
      <c r="H87" s="4"/>
      <c r="I87" s="4"/>
      <c r="J87" s="4"/>
      <c r="K87" s="4"/>
      <c r="L87" s="4"/>
      <c r="M87" s="4"/>
      <c r="N87" s="4"/>
      <c r="O87" s="4"/>
      <c r="P87" s="4"/>
      <c r="Q87" s="4"/>
      <c r="R87" s="4"/>
      <c r="S87" s="4"/>
      <c r="T87" s="5"/>
      <c r="U87" s="5"/>
      <c r="V87" s="5"/>
    </row>
    <row r="88" spans="1:22" x14ac:dyDescent="0.2">
      <c r="A88" s="2"/>
      <c r="B88" s="4"/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5"/>
      <c r="U88" s="5"/>
      <c r="V88" s="5"/>
    </row>
    <row r="89" spans="1:22" x14ac:dyDescent="0.2">
      <c r="A89" s="2"/>
      <c r="B89" s="4"/>
      <c r="C89" s="4"/>
      <c r="D89" s="4"/>
      <c r="E89" s="4"/>
      <c r="F89" s="4"/>
      <c r="G89" s="4"/>
      <c r="H89" s="4"/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  <c r="T89" s="5"/>
      <c r="U89" s="5"/>
      <c r="V89" s="5"/>
    </row>
    <row r="90" spans="1:22" x14ac:dyDescent="0.2">
      <c r="A90" s="2"/>
      <c r="B90" s="4"/>
      <c r="C90" s="4"/>
      <c r="D90" s="4"/>
      <c r="E90" s="4"/>
      <c r="F90" s="4"/>
      <c r="G90" s="4"/>
      <c r="H90" s="4"/>
      <c r="I90" s="4"/>
      <c r="J90" s="4"/>
      <c r="K90" s="4"/>
      <c r="L90" s="4"/>
      <c r="M90" s="4"/>
      <c r="N90" s="4"/>
      <c r="O90" s="4"/>
      <c r="P90" s="4"/>
      <c r="Q90" s="4"/>
      <c r="R90" s="4"/>
      <c r="S90" s="4"/>
      <c r="T90" s="5"/>
      <c r="U90" s="5"/>
      <c r="V90" s="5"/>
    </row>
    <row r="91" spans="1:22" x14ac:dyDescent="0.2">
      <c r="A91" s="2"/>
      <c r="B91" s="4"/>
      <c r="C91" s="4"/>
      <c r="D91" s="4"/>
      <c r="E91" s="4"/>
      <c r="F91" s="4"/>
      <c r="G91" s="4"/>
      <c r="H91" s="4"/>
      <c r="I91" s="4"/>
      <c r="J91" s="4"/>
      <c r="K91" s="4"/>
      <c r="L91" s="4"/>
      <c r="M91" s="4"/>
      <c r="N91" s="4"/>
      <c r="O91" s="4"/>
      <c r="P91" s="4"/>
      <c r="Q91" s="4"/>
      <c r="R91" s="4"/>
      <c r="S91" s="4"/>
      <c r="T91" s="5"/>
      <c r="U91" s="5"/>
      <c r="V91" s="5"/>
    </row>
    <row r="92" spans="1:22" x14ac:dyDescent="0.2">
      <c r="A92" s="6"/>
      <c r="B92" s="4"/>
      <c r="C92" s="4"/>
      <c r="D92" s="4"/>
      <c r="E92" s="4"/>
      <c r="F92" s="4"/>
      <c r="G92" s="4"/>
      <c r="H92" s="4"/>
      <c r="I92" s="4"/>
      <c r="J92" s="4"/>
      <c r="K92" s="4"/>
      <c r="L92" s="4"/>
      <c r="M92" s="4"/>
      <c r="N92" s="4"/>
      <c r="O92" s="4"/>
      <c r="P92" s="4"/>
      <c r="Q92" s="4"/>
      <c r="R92" s="4"/>
      <c r="S92" s="4"/>
      <c r="T92" s="5"/>
      <c r="U92" s="5"/>
      <c r="V92" s="5"/>
    </row>
    <row r="93" spans="1:22" x14ac:dyDescent="0.2">
      <c r="A93" s="6"/>
      <c r="B93" s="4"/>
      <c r="C93" s="4"/>
      <c r="D93" s="4"/>
      <c r="E93" s="4"/>
      <c r="F93" s="4"/>
      <c r="G93" s="4"/>
      <c r="H93" s="4"/>
      <c r="I93" s="4"/>
      <c r="J93" s="4"/>
      <c r="K93" s="4"/>
      <c r="L93" s="4"/>
      <c r="M93" s="4"/>
      <c r="N93" s="4"/>
      <c r="O93" s="4"/>
      <c r="P93" s="4"/>
      <c r="Q93" s="4"/>
      <c r="R93" s="4"/>
      <c r="S93" s="4"/>
      <c r="T93" s="5"/>
      <c r="U93" s="5"/>
      <c r="V93" s="5"/>
    </row>
    <row r="94" spans="1:22" x14ac:dyDescent="0.2">
      <c r="A94" s="6"/>
      <c r="B94" s="4"/>
      <c r="C94" s="4"/>
      <c r="D94" s="4"/>
      <c r="E94" s="4"/>
      <c r="F94" s="4"/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5"/>
      <c r="U94" s="5"/>
      <c r="V94" s="5"/>
    </row>
    <row r="95" spans="1:22" x14ac:dyDescent="0.2">
      <c r="A95" s="6"/>
      <c r="B95" s="4"/>
      <c r="C95" s="4"/>
      <c r="D95" s="4"/>
      <c r="E95" s="4"/>
      <c r="F95" s="4"/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5"/>
      <c r="U95" s="5"/>
      <c r="V95" s="5"/>
    </row>
    <row r="96" spans="1:22" x14ac:dyDescent="0.2">
      <c r="A96" s="6"/>
      <c r="B96" s="4"/>
      <c r="C96" s="4"/>
      <c r="D96" s="4"/>
      <c r="E96" s="4"/>
      <c r="F96" s="4"/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5"/>
      <c r="U96" s="5"/>
      <c r="V96" s="5"/>
    </row>
    <row r="97" spans="1:22" x14ac:dyDescent="0.2">
      <c r="A97" s="6"/>
      <c r="B97" s="4"/>
      <c r="C97" s="4"/>
      <c r="D97" s="4"/>
      <c r="E97" s="4"/>
      <c r="F97" s="4"/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5"/>
      <c r="U97" s="5"/>
      <c r="V97" s="5"/>
    </row>
    <row r="98" spans="1:22" x14ac:dyDescent="0.2">
      <c r="A98" s="6"/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5"/>
      <c r="U98" s="5"/>
      <c r="V98" s="5"/>
    </row>
    <row r="99" spans="1:22" x14ac:dyDescent="0.2">
      <c r="A99" s="6"/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5"/>
      <c r="U99" s="5"/>
      <c r="V99" s="5"/>
    </row>
    <row r="100" spans="1:22" x14ac:dyDescent="0.2">
      <c r="A100" s="6"/>
      <c r="B100" s="4"/>
      <c r="C100" s="4"/>
      <c r="D100" s="4"/>
      <c r="E100" s="4"/>
      <c r="F100" s="4"/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5"/>
      <c r="U100" s="5"/>
      <c r="V100" s="5"/>
    </row>
    <row r="101" spans="1:22" x14ac:dyDescent="0.2">
      <c r="A101" s="6"/>
      <c r="B101" s="4"/>
      <c r="C101" s="4"/>
      <c r="D101" s="4"/>
      <c r="E101" s="4"/>
      <c r="F101" s="4"/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5"/>
      <c r="U101" s="5"/>
      <c r="V101" s="5"/>
    </row>
    <row r="102" spans="1:22" x14ac:dyDescent="0.2">
      <c r="A102" s="2"/>
      <c r="B102" s="4"/>
      <c r="C102" s="4"/>
      <c r="D102" s="4"/>
      <c r="E102" s="4"/>
      <c r="F102" s="4"/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5"/>
      <c r="U102" s="5"/>
      <c r="V102" s="5"/>
    </row>
    <row r="103" spans="1:22" x14ac:dyDescent="0.2">
      <c r="A103" s="2"/>
      <c r="B103" s="4"/>
      <c r="C103" s="4"/>
      <c r="D103" s="4"/>
      <c r="E103" s="4"/>
      <c r="F103" s="4"/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5"/>
      <c r="U103" s="5"/>
      <c r="V103" s="5"/>
    </row>
    <row r="104" spans="1:22" x14ac:dyDescent="0.2">
      <c r="A104" s="6"/>
      <c r="B104" s="4"/>
      <c r="C104" s="4"/>
      <c r="D104" s="4"/>
      <c r="E104" s="4"/>
      <c r="F104" s="4"/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5"/>
      <c r="U104" s="5"/>
      <c r="V104" s="5"/>
    </row>
    <row r="105" spans="1:22" x14ac:dyDescent="0.2">
      <c r="A105" s="6"/>
      <c r="B105" s="4"/>
      <c r="C105" s="4"/>
      <c r="D105" s="4"/>
      <c r="E105" s="4"/>
      <c r="F105" s="4"/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5"/>
      <c r="U105" s="5"/>
      <c r="V105" s="5"/>
    </row>
    <row r="106" spans="1:22" x14ac:dyDescent="0.2">
      <c r="A106" s="6"/>
      <c r="B106" s="4"/>
      <c r="C106" s="4"/>
      <c r="D106" s="4"/>
      <c r="E106" s="4"/>
      <c r="F106" s="4"/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5"/>
      <c r="U106" s="5"/>
      <c r="V106" s="5"/>
    </row>
    <row r="107" spans="1:22" x14ac:dyDescent="0.2">
      <c r="A107" s="6"/>
      <c r="B107" s="4"/>
      <c r="C107" s="4"/>
      <c r="D107" s="4"/>
      <c r="E107" s="4"/>
      <c r="F107" s="4"/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5"/>
      <c r="U107" s="5"/>
      <c r="V107" s="5"/>
    </row>
    <row r="108" spans="1:22" x14ac:dyDescent="0.2">
      <c r="A108" s="6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5"/>
      <c r="U108" s="5"/>
      <c r="V108" s="5"/>
    </row>
    <row r="109" spans="1:22" x14ac:dyDescent="0.2">
      <c r="A109" s="6"/>
      <c r="B109" s="4"/>
      <c r="C109" s="4"/>
      <c r="D109" s="4"/>
      <c r="E109" s="4"/>
      <c r="F109" s="4"/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5"/>
      <c r="U109" s="5"/>
      <c r="V109" s="5"/>
    </row>
    <row r="110" spans="1:22" x14ac:dyDescent="0.2">
      <c r="A110" s="6"/>
      <c r="B110" s="4"/>
      <c r="C110" s="4"/>
      <c r="D110" s="4"/>
      <c r="E110" s="4"/>
      <c r="F110" s="4"/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5"/>
      <c r="U110" s="5"/>
      <c r="V110" s="5"/>
    </row>
    <row r="111" spans="1:22" x14ac:dyDescent="0.2">
      <c r="A111" s="6"/>
      <c r="B111" s="4"/>
      <c r="C111" s="4"/>
      <c r="D111" s="4"/>
      <c r="E111" s="4"/>
      <c r="F111" s="4"/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5"/>
      <c r="U111" s="5"/>
      <c r="V111" s="5"/>
    </row>
    <row r="112" spans="1:22" x14ac:dyDescent="0.2">
      <c r="A112" s="6"/>
      <c r="B112" s="4"/>
      <c r="C112" s="4"/>
      <c r="D112" s="4"/>
      <c r="E112" s="4"/>
      <c r="F112" s="4"/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5"/>
      <c r="U112" s="5"/>
      <c r="V112" s="5"/>
    </row>
    <row r="113" spans="1:22" x14ac:dyDescent="0.2">
      <c r="A113" s="6"/>
      <c r="B113" s="4"/>
      <c r="C113" s="4"/>
      <c r="D113" s="4"/>
      <c r="E113" s="4"/>
      <c r="F113" s="4"/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5"/>
      <c r="U113" s="5"/>
      <c r="V113" s="5"/>
    </row>
    <row r="114" spans="1:22" x14ac:dyDescent="0.2">
      <c r="A114" s="6"/>
      <c r="B114" s="4"/>
      <c r="C114" s="4"/>
      <c r="D114" s="4"/>
      <c r="E114" s="4"/>
      <c r="F114" s="4"/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5"/>
      <c r="U114" s="5"/>
      <c r="V114" s="5"/>
    </row>
    <row r="115" spans="1:22" x14ac:dyDescent="0.2">
      <c r="A115" s="6"/>
      <c r="B115" s="4"/>
      <c r="C115" s="4"/>
      <c r="D115" s="4"/>
      <c r="E115" s="4"/>
      <c r="F115" s="4"/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5"/>
      <c r="U115" s="5"/>
      <c r="V115" s="5"/>
    </row>
    <row r="116" spans="1:22" x14ac:dyDescent="0.2">
      <c r="A116" s="6"/>
      <c r="B116" s="4"/>
      <c r="C116" s="4"/>
      <c r="D116" s="4"/>
      <c r="E116" s="4"/>
      <c r="F116" s="4"/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5"/>
      <c r="U116" s="5"/>
      <c r="V116" s="5"/>
    </row>
    <row r="117" spans="1:22" x14ac:dyDescent="0.2">
      <c r="A117" s="2"/>
      <c r="B117" s="4"/>
      <c r="C117" s="4"/>
      <c r="D117" s="4"/>
      <c r="E117" s="4"/>
      <c r="F117" s="4"/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5"/>
      <c r="U117" s="5"/>
      <c r="V117" s="5"/>
    </row>
    <row r="118" spans="1:22" x14ac:dyDescent="0.2">
      <c r="A118" s="2"/>
      <c r="B118" s="4"/>
      <c r="C118" s="4"/>
      <c r="D118" s="4"/>
      <c r="E118" s="4"/>
      <c r="F118" s="4"/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5"/>
      <c r="U118" s="5"/>
      <c r="V118" s="5"/>
    </row>
    <row r="119" spans="1:22" x14ac:dyDescent="0.2">
      <c r="A119" s="2"/>
      <c r="B119" s="4"/>
      <c r="C119" s="4"/>
      <c r="D119" s="4"/>
      <c r="E119" s="4"/>
      <c r="F119" s="4"/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5"/>
      <c r="U119" s="5"/>
      <c r="V119" s="5"/>
    </row>
    <row r="120" spans="1:22" x14ac:dyDescent="0.2">
      <c r="A120" s="2"/>
      <c r="B120" s="4"/>
      <c r="C120" s="4"/>
      <c r="D120" s="4"/>
      <c r="E120" s="4"/>
      <c r="F120" s="4"/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5"/>
      <c r="U120" s="5"/>
      <c r="V120" s="5"/>
    </row>
    <row r="121" spans="1:22" x14ac:dyDescent="0.2">
      <c r="A121" s="2"/>
      <c r="B121" s="4"/>
      <c r="C121" s="4"/>
      <c r="D121" s="4"/>
      <c r="E121" s="4"/>
      <c r="F121" s="4"/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5"/>
      <c r="U121" s="5"/>
      <c r="V121" s="5"/>
    </row>
    <row r="122" spans="1:22" x14ac:dyDescent="0.2">
      <c r="A122" s="2"/>
      <c r="B122" s="4"/>
      <c r="C122" s="4"/>
      <c r="D122" s="4"/>
      <c r="E122" s="4"/>
      <c r="F122" s="4"/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5"/>
      <c r="U122" s="5"/>
      <c r="V122" s="5"/>
    </row>
    <row r="123" spans="1:22" x14ac:dyDescent="0.2">
      <c r="A123" s="2"/>
      <c r="B123" s="4"/>
      <c r="C123" s="4"/>
      <c r="D123" s="4"/>
      <c r="E123" s="4"/>
      <c r="F123" s="4"/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5"/>
      <c r="U123" s="5"/>
      <c r="V123" s="5"/>
    </row>
    <row r="124" spans="1:22" x14ac:dyDescent="0.2">
      <c r="A124" s="2"/>
      <c r="B124" s="4"/>
      <c r="C124" s="4"/>
      <c r="D124" s="4"/>
      <c r="E124" s="4"/>
      <c r="F124" s="4"/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5"/>
      <c r="U124" s="5"/>
      <c r="V124" s="5"/>
    </row>
    <row r="125" spans="1:22" x14ac:dyDescent="0.2">
      <c r="A125" s="2"/>
      <c r="B125" s="4"/>
      <c r="C125" s="4"/>
      <c r="D125" s="4"/>
      <c r="E125" s="4"/>
      <c r="F125" s="4"/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5"/>
      <c r="U125" s="5"/>
      <c r="V125" s="5"/>
    </row>
    <row r="126" spans="1:22" x14ac:dyDescent="0.2">
      <c r="A126" s="2"/>
      <c r="B126" s="4"/>
      <c r="C126" s="4"/>
      <c r="D126" s="4"/>
      <c r="E126" s="4"/>
      <c r="F126" s="4"/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5"/>
      <c r="U126" s="5"/>
      <c r="V126" s="5"/>
    </row>
    <row r="127" spans="1:22" x14ac:dyDescent="0.2">
      <c r="A127" s="2"/>
      <c r="B127" s="4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5"/>
      <c r="U127" s="5"/>
      <c r="V127" s="5"/>
    </row>
    <row r="128" spans="1:22" x14ac:dyDescent="0.2">
      <c r="A128" s="2"/>
      <c r="B128" s="4"/>
      <c r="C128" s="4"/>
      <c r="D128" s="4"/>
      <c r="E128" s="4"/>
      <c r="F128" s="4"/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5"/>
      <c r="U128" s="5"/>
      <c r="V128" s="5"/>
    </row>
    <row r="129" spans="1:22" x14ac:dyDescent="0.2">
      <c r="A129" s="2"/>
      <c r="B129" s="4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5"/>
      <c r="U129" s="5"/>
      <c r="V129" s="5"/>
    </row>
    <row r="130" spans="1:22" x14ac:dyDescent="0.2">
      <c r="A130" s="2"/>
      <c r="B130" s="4"/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5"/>
      <c r="U130" s="5"/>
      <c r="V130" s="5"/>
    </row>
    <row r="131" spans="1:22" x14ac:dyDescent="0.2">
      <c r="A131" s="2"/>
      <c r="B131" s="4"/>
      <c r="C131" s="4"/>
      <c r="D131" s="4"/>
      <c r="E131" s="4"/>
      <c r="F131" s="4"/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5"/>
      <c r="U131" s="5"/>
      <c r="V131" s="5"/>
    </row>
    <row r="132" spans="1:22" x14ac:dyDescent="0.2">
      <c r="A132" s="2"/>
      <c r="B132" s="4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5"/>
      <c r="U132" s="5"/>
      <c r="V132" s="5"/>
    </row>
    <row r="133" spans="1:22" x14ac:dyDescent="0.2">
      <c r="A133" s="2"/>
      <c r="B133" s="4"/>
      <c r="C133" s="4"/>
      <c r="D133" s="4"/>
      <c r="E133" s="4"/>
      <c r="F133" s="4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5"/>
    </row>
    <row r="134" spans="1:22" x14ac:dyDescent="0.2">
      <c r="A134" s="2"/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8"/>
    </row>
    <row r="135" spans="1:22" x14ac:dyDescent="0.2">
      <c r="A135" s="2"/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8"/>
    </row>
    <row r="136" spans="1:22" x14ac:dyDescent="0.2">
      <c r="A136" s="2"/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8"/>
    </row>
    <row r="137" spans="1:22" x14ac:dyDescent="0.2">
      <c r="A137" s="6"/>
      <c r="B137" s="4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5"/>
      <c r="U137" s="5"/>
      <c r="V137" s="8"/>
    </row>
    <row r="138" spans="1:22" x14ac:dyDescent="0.2">
      <c r="A138" s="6"/>
      <c r="B138" s="4"/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5"/>
      <c r="U138" s="5"/>
      <c r="V138" s="8"/>
    </row>
    <row r="139" spans="1:22" x14ac:dyDescent="0.2">
      <c r="A139" s="6"/>
      <c r="B139" s="4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5"/>
      <c r="U139" s="5"/>
      <c r="V139" s="8"/>
    </row>
    <row r="140" spans="1:22" x14ac:dyDescent="0.2">
      <c r="A140" s="6"/>
      <c r="B140" s="4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5"/>
      <c r="U140" s="5"/>
      <c r="V140" s="8"/>
    </row>
    <row r="141" spans="1:22" x14ac:dyDescent="0.2">
      <c r="A141" s="6"/>
      <c r="B141" s="4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5"/>
      <c r="U141" s="5"/>
      <c r="V141" s="8"/>
    </row>
    <row r="142" spans="1:22" x14ac:dyDescent="0.2">
      <c r="A142" s="2"/>
      <c r="B142" s="4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5"/>
      <c r="U142" s="5"/>
      <c r="V142" s="8"/>
    </row>
    <row r="143" spans="1:22" x14ac:dyDescent="0.2">
      <c r="A143" s="2"/>
      <c r="B143" s="4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5"/>
      <c r="U143" s="5"/>
      <c r="V143" s="8"/>
    </row>
    <row r="144" spans="1:22" x14ac:dyDescent="0.2">
      <c r="A144" s="2"/>
      <c r="B144" s="4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5"/>
      <c r="U144" s="5"/>
      <c r="V144" s="8"/>
    </row>
    <row r="145" spans="1:22" x14ac:dyDescent="0.2">
      <c r="A145" s="2"/>
      <c r="B145" s="4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5"/>
      <c r="U145" s="5"/>
      <c r="V145" s="8"/>
    </row>
    <row r="146" spans="1:22" x14ac:dyDescent="0.2">
      <c r="A146" s="2"/>
      <c r="B146" s="4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5"/>
      <c r="U146" s="5"/>
      <c r="V146" s="8"/>
    </row>
    <row r="172" spans="1:3" x14ac:dyDescent="0.2">
      <c r="A172" t="e" cm="1">
        <f t="array" aca="1" ref="A172" ca="1">INDIRECT("'" &amp; E1 &amp; "'!$A$2:$A$66")</f>
        <v>#REF!</v>
      </c>
      <c r="B172" t="e" cm="1">
        <f t="array" aca="1" ref="B172" ca="1">INDIRECT("'" &amp; E1 &amp; "'!$B$2:$B$66")</f>
        <v>#REF!</v>
      </c>
      <c r="C172" t="e" cm="1">
        <f t="array" aca="1" ref="C172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0DE24A-4819-A44A-8C26-5EFB8482C864}">
  <sheetPr codeName="Sheet83"/>
  <dimension ref="A1:V172"/>
  <sheetViews>
    <sheetView topLeftCell="D1" workbookViewId="0">
      <pane ySplit="2" topLeftCell="A3" activePane="bottomLeft" state="frozen"/>
      <selection activeCell="N24" sqref="N24"/>
      <selection pane="bottomLeft" activeCell="N24" sqref="N24"/>
    </sheetView>
  </sheetViews>
  <sheetFormatPr baseColWidth="10" defaultRowHeight="16" x14ac:dyDescent="0.2"/>
  <cols>
    <col min="1" max="1" width="21.1640625" customWidth="1"/>
    <col min="2" max="2" width="14.1640625" customWidth="1"/>
    <col min="3" max="4" width="13.83203125" customWidth="1"/>
    <col min="5" max="5" width="15.5" customWidth="1"/>
    <col min="6" max="6" width="21.5" customWidth="1"/>
    <col min="10" max="10" width="18.33203125" customWidth="1"/>
    <col min="11" max="11" width="16.6640625" customWidth="1"/>
    <col min="18" max="18" width="13" customWidth="1"/>
    <col min="19" max="19" width="13.83203125" customWidth="1"/>
  </cols>
  <sheetData>
    <row r="1" spans="1:22" x14ac:dyDescent="0.2">
      <c r="B1" s="72" t="s">
        <v>5</v>
      </c>
      <c r="C1" s="72"/>
      <c r="D1" s="72"/>
      <c r="E1" s="72"/>
      <c r="F1" s="72"/>
      <c r="G1" s="73" t="s">
        <v>6</v>
      </c>
      <c r="H1" s="73"/>
      <c r="I1" s="73"/>
      <c r="J1" s="73"/>
      <c r="K1" s="73"/>
      <c r="L1" s="74" t="s">
        <v>15</v>
      </c>
      <c r="M1" s="74"/>
      <c r="N1" s="74"/>
      <c r="O1" s="74"/>
      <c r="P1" s="74"/>
      <c r="Q1" s="74"/>
      <c r="R1" s="74"/>
      <c r="S1" s="74"/>
      <c r="T1" s="74"/>
      <c r="U1" s="74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235</v>
      </c>
      <c r="O2" s="1" t="s">
        <v>236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257</v>
      </c>
      <c r="U2" s="1" t="s">
        <v>258</v>
      </c>
      <c r="V2" s="1" t="s">
        <v>237</v>
      </c>
    </row>
    <row r="3" spans="1:22" x14ac:dyDescent="0.2">
      <c r="A3" s="16" t="s">
        <v>294</v>
      </c>
      <c r="B3" s="4">
        <v>6300</v>
      </c>
      <c r="C3" s="4">
        <v>303050</v>
      </c>
      <c r="D3" s="4">
        <v>-296750</v>
      </c>
      <c r="E3" s="4">
        <v>-7893140000</v>
      </c>
      <c r="F3" s="4">
        <f t="shared" ref="F3:F79" si="0">E3+F4</f>
        <v>85798480000</v>
      </c>
      <c r="K3" s="24">
        <f t="shared" ref="K3:K25" si="1">K4+J3</f>
        <v>34890570000</v>
      </c>
      <c r="L3" s="4">
        <v>777</v>
      </c>
      <c r="M3" s="4">
        <v>1298</v>
      </c>
      <c r="N3" s="4">
        <v>73</v>
      </c>
      <c r="O3" s="4">
        <v>144</v>
      </c>
      <c r="P3" s="4">
        <v>1096700</v>
      </c>
      <c r="Q3" s="4">
        <v>2302900</v>
      </c>
      <c r="R3" s="5">
        <v>1.9E-3</v>
      </c>
      <c r="S3" s="4">
        <v>3399600</v>
      </c>
      <c r="T3" s="4">
        <f t="shared" ref="T3:T70" si="2">AVERAGE(S4,S13)</f>
        <v>2428447</v>
      </c>
      <c r="U3" s="4">
        <f t="shared" ref="U3:U72" si="3">MIN(S4:S8)</f>
        <v>1431904</v>
      </c>
      <c r="V3" s="5">
        <v>1.3100000000000001E-2</v>
      </c>
    </row>
    <row r="4" spans="1:22" x14ac:dyDescent="0.2">
      <c r="A4" s="16" t="s">
        <v>293</v>
      </c>
      <c r="B4" s="4">
        <v>424000</v>
      </c>
      <c r="C4" s="4">
        <v>144988</v>
      </c>
      <c r="D4" s="4">
        <v>279012</v>
      </c>
      <c r="E4" s="4">
        <v>7435000000</v>
      </c>
      <c r="F4" s="4">
        <f t="shared" si="0"/>
        <v>93691620000</v>
      </c>
      <c r="G4" s="4">
        <v>0</v>
      </c>
      <c r="H4" s="4">
        <v>0</v>
      </c>
      <c r="I4" s="4">
        <v>0</v>
      </c>
      <c r="J4" s="4">
        <v>-1681825000</v>
      </c>
      <c r="K4" s="24">
        <f t="shared" si="1"/>
        <v>34890570000</v>
      </c>
      <c r="L4" s="4">
        <v>599</v>
      </c>
      <c r="M4" s="4">
        <v>926</v>
      </c>
      <c r="N4" s="4">
        <v>34</v>
      </c>
      <c r="O4" s="4">
        <v>62</v>
      </c>
      <c r="P4" s="4">
        <v>644100</v>
      </c>
      <c r="Q4" s="4">
        <v>1175300</v>
      </c>
      <c r="R4" s="5">
        <v>1.9E-3</v>
      </c>
      <c r="S4" s="4">
        <v>1982300</v>
      </c>
      <c r="T4" s="4">
        <f t="shared" si="2"/>
        <v>5021379.5</v>
      </c>
      <c r="U4" s="4">
        <f t="shared" si="3"/>
        <v>1431904</v>
      </c>
      <c r="V4" s="5">
        <v>9.3999999999999986E-3</v>
      </c>
    </row>
    <row r="5" spans="1:22" x14ac:dyDescent="0.2">
      <c r="A5" s="16" t="s">
        <v>292</v>
      </c>
      <c r="B5" s="4">
        <v>453300</v>
      </c>
      <c r="C5" s="4">
        <v>330800</v>
      </c>
      <c r="D5" s="4">
        <v>122500</v>
      </c>
      <c r="E5" s="4">
        <v>3286620000</v>
      </c>
      <c r="F5" s="4">
        <f t="shared" si="0"/>
        <v>86256620000</v>
      </c>
      <c r="G5" s="4">
        <v>0</v>
      </c>
      <c r="H5" s="4">
        <v>0</v>
      </c>
      <c r="I5" s="4">
        <v>0</v>
      </c>
      <c r="J5" s="4">
        <v>-5945160000</v>
      </c>
      <c r="K5" s="24">
        <f t="shared" si="1"/>
        <v>36572395000</v>
      </c>
      <c r="L5" s="4">
        <v>1481</v>
      </c>
      <c r="M5" s="4">
        <v>1656</v>
      </c>
      <c r="N5" s="4">
        <v>193</v>
      </c>
      <c r="O5" s="4">
        <v>162</v>
      </c>
      <c r="P5" s="4">
        <v>2678600</v>
      </c>
      <c r="Q5" s="4">
        <v>2452600</v>
      </c>
      <c r="R5" s="5">
        <v>1.3300000000000001E-2</v>
      </c>
      <c r="S5" s="4">
        <v>5343517</v>
      </c>
      <c r="T5" s="4">
        <f t="shared" si="2"/>
        <v>2400482</v>
      </c>
      <c r="U5" s="4">
        <f t="shared" si="3"/>
        <v>1431904</v>
      </c>
      <c r="V5" s="5">
        <v>2.4E-2</v>
      </c>
    </row>
    <row r="6" spans="1:22" x14ac:dyDescent="0.2">
      <c r="A6" s="16" t="s">
        <v>291</v>
      </c>
      <c r="B6" s="4">
        <v>111400</v>
      </c>
      <c r="C6" s="4">
        <v>48800</v>
      </c>
      <c r="D6" s="4">
        <v>62600</v>
      </c>
      <c r="E6" s="4">
        <v>1644380000</v>
      </c>
      <c r="F6" s="4">
        <f t="shared" si="0"/>
        <v>82970000000</v>
      </c>
      <c r="K6" s="24">
        <f t="shared" si="1"/>
        <v>42517555000</v>
      </c>
      <c r="L6" s="4">
        <v>539</v>
      </c>
      <c r="M6" s="4">
        <v>435</v>
      </c>
      <c r="N6" s="4">
        <v>44</v>
      </c>
      <c r="O6" s="4">
        <v>50</v>
      </c>
      <c r="P6" s="4">
        <v>675100</v>
      </c>
      <c r="Q6" s="4">
        <v>756300</v>
      </c>
      <c r="R6" s="5">
        <v>7.7000000000000002E-3</v>
      </c>
      <c r="S6" s="4">
        <v>1431904</v>
      </c>
      <c r="T6" s="4">
        <f t="shared" si="2"/>
        <v>2555197.5</v>
      </c>
      <c r="U6" s="4">
        <f t="shared" si="3"/>
        <v>1764673</v>
      </c>
      <c r="V6" s="5">
        <v>1.3300000000000001E-2</v>
      </c>
    </row>
    <row r="7" spans="1:22" x14ac:dyDescent="0.2">
      <c r="A7" s="16" t="s">
        <v>288</v>
      </c>
      <c r="B7" s="4">
        <v>94900</v>
      </c>
      <c r="C7" s="4">
        <v>34800</v>
      </c>
      <c r="D7" s="4">
        <v>60100</v>
      </c>
      <c r="E7" s="4">
        <v>1574410000</v>
      </c>
      <c r="F7" s="4">
        <f t="shared" si="0"/>
        <v>81325620000</v>
      </c>
      <c r="K7" s="24">
        <f t="shared" si="1"/>
        <v>42517555000</v>
      </c>
      <c r="L7" s="4">
        <v>551</v>
      </c>
      <c r="M7" s="4">
        <v>555</v>
      </c>
      <c r="N7" s="4">
        <v>33</v>
      </c>
      <c r="O7" s="4">
        <v>58</v>
      </c>
      <c r="P7" s="4">
        <v>642900</v>
      </c>
      <c r="Q7" s="4">
        <v>1118400</v>
      </c>
      <c r="R7" s="5">
        <v>2E-3</v>
      </c>
      <c r="S7" s="4">
        <v>1764673</v>
      </c>
      <c r="T7" s="4">
        <f t="shared" si="2"/>
        <v>4721839</v>
      </c>
      <c r="U7" s="4">
        <f t="shared" si="3"/>
        <v>2318770</v>
      </c>
      <c r="V7" s="5">
        <v>1.3300000000000001E-2</v>
      </c>
    </row>
    <row r="8" spans="1:22" x14ac:dyDescent="0.2">
      <c r="A8" s="16" t="s">
        <v>287</v>
      </c>
      <c r="B8" s="4">
        <v>35800</v>
      </c>
      <c r="C8" s="4">
        <v>35250</v>
      </c>
      <c r="D8" s="4">
        <v>550</v>
      </c>
      <c r="E8" s="4">
        <v>17110000</v>
      </c>
      <c r="F8" s="4">
        <f t="shared" si="0"/>
        <v>79751210000</v>
      </c>
      <c r="G8" s="4">
        <v>1003600</v>
      </c>
      <c r="H8" s="4">
        <v>200000</v>
      </c>
      <c r="I8" s="4">
        <v>803600</v>
      </c>
      <c r="J8" s="4">
        <v>21306730000</v>
      </c>
      <c r="K8" s="24">
        <f t="shared" si="1"/>
        <v>42517555000</v>
      </c>
      <c r="L8" s="4">
        <v>1976</v>
      </c>
      <c r="M8" s="4">
        <v>1545</v>
      </c>
      <c r="N8" s="4">
        <v>282</v>
      </c>
      <c r="O8" s="4">
        <v>185</v>
      </c>
      <c r="P8" s="4">
        <v>3786300</v>
      </c>
      <c r="Q8" s="4">
        <v>2595700</v>
      </c>
      <c r="R8" s="5">
        <v>-1.9E-3</v>
      </c>
      <c r="S8" s="4">
        <v>6699859</v>
      </c>
      <c r="T8" s="4">
        <f t="shared" si="2"/>
        <v>4104142</v>
      </c>
      <c r="U8" s="4">
        <f t="shared" si="3"/>
        <v>2318770</v>
      </c>
      <c r="V8" s="5">
        <v>2.6200000000000001E-2</v>
      </c>
    </row>
    <row r="9" spans="1:22" x14ac:dyDescent="0.2">
      <c r="A9" s="16" t="s">
        <v>286</v>
      </c>
      <c r="B9" s="4">
        <v>90700</v>
      </c>
      <c r="C9" s="4">
        <v>132600</v>
      </c>
      <c r="D9" s="4">
        <v>-41900</v>
      </c>
      <c r="E9" s="4">
        <v>-1088640000</v>
      </c>
      <c r="F9" s="4">
        <f t="shared" si="0"/>
        <v>79734100000</v>
      </c>
      <c r="K9" s="24">
        <f t="shared" si="1"/>
        <v>21210825000</v>
      </c>
      <c r="L9" s="4">
        <v>550</v>
      </c>
      <c r="M9" s="4">
        <v>955</v>
      </c>
      <c r="N9" s="4">
        <v>62</v>
      </c>
      <c r="O9" s="4">
        <v>79</v>
      </c>
      <c r="P9" s="4">
        <v>1033900</v>
      </c>
      <c r="Q9" s="4">
        <v>1233900</v>
      </c>
      <c r="R9" s="5">
        <v>0</v>
      </c>
      <c r="S9" s="4">
        <v>2318770</v>
      </c>
      <c r="T9" s="4">
        <f t="shared" si="2"/>
        <v>4015622.5</v>
      </c>
      <c r="U9" s="4">
        <f t="shared" si="3"/>
        <v>2874594</v>
      </c>
      <c r="V9" s="5">
        <v>1.7100000000000001E-2</v>
      </c>
    </row>
    <row r="10" spans="1:22" x14ac:dyDescent="0.2">
      <c r="A10" s="16" t="s">
        <v>281</v>
      </c>
      <c r="B10" s="4">
        <v>37400</v>
      </c>
      <c r="C10" s="4">
        <v>155600</v>
      </c>
      <c r="D10" s="4">
        <v>-118200</v>
      </c>
      <c r="E10" s="4">
        <v>-3110390000</v>
      </c>
      <c r="F10" s="4">
        <f t="shared" si="0"/>
        <v>80822740000</v>
      </c>
      <c r="K10" s="24">
        <f t="shared" si="1"/>
        <v>21210825000</v>
      </c>
      <c r="L10" s="4">
        <v>1162</v>
      </c>
      <c r="M10" s="4">
        <v>1381</v>
      </c>
      <c r="N10" s="4">
        <v>172</v>
      </c>
      <c r="O10" s="4">
        <v>119</v>
      </c>
      <c r="P10" s="4">
        <v>2883400</v>
      </c>
      <c r="Q10" s="4">
        <v>2069400</v>
      </c>
      <c r="R10" s="5">
        <v>1.3600000000000001E-2</v>
      </c>
      <c r="S10" s="4">
        <v>4953639</v>
      </c>
      <c r="T10" s="4">
        <f t="shared" si="2"/>
        <v>5769335.5</v>
      </c>
      <c r="U10" s="4">
        <f t="shared" si="3"/>
        <v>2874594</v>
      </c>
      <c r="V10" s="5">
        <v>3.1899999999999998E-2</v>
      </c>
    </row>
    <row r="11" spans="1:22" x14ac:dyDescent="0.2">
      <c r="A11" s="16" t="s">
        <v>273</v>
      </c>
      <c r="B11" s="4">
        <v>236700</v>
      </c>
      <c r="C11" s="4">
        <v>664900</v>
      </c>
      <c r="D11" s="4">
        <v>-428200</v>
      </c>
      <c r="E11" s="4">
        <v>-11162480000</v>
      </c>
      <c r="F11" s="4">
        <f t="shared" si="0"/>
        <v>83933130000</v>
      </c>
      <c r="K11" s="24">
        <f t="shared" si="1"/>
        <v>21210825000</v>
      </c>
      <c r="L11" s="4">
        <v>1459</v>
      </c>
      <c r="M11" s="4">
        <v>3254</v>
      </c>
      <c r="N11" s="4">
        <v>169</v>
      </c>
      <c r="O11" s="4">
        <v>318</v>
      </c>
      <c r="P11" s="4">
        <v>2484900</v>
      </c>
      <c r="Q11" s="4">
        <v>5089800</v>
      </c>
      <c r="R11" s="5">
        <v>-2.4500000000000001E-2</v>
      </c>
      <c r="S11" s="4">
        <v>8050300</v>
      </c>
      <c r="T11" s="4">
        <f t="shared" si="2"/>
        <v>5037659.5</v>
      </c>
      <c r="U11" s="4">
        <f t="shared" si="3"/>
        <v>2874594</v>
      </c>
      <c r="V11" s="5">
        <v>3.0200000000000001E-2</v>
      </c>
    </row>
    <row r="12" spans="1:22" x14ac:dyDescent="0.2">
      <c r="A12" s="16" t="s">
        <v>272</v>
      </c>
      <c r="B12" s="4">
        <v>305700</v>
      </c>
      <c r="C12" s="4">
        <v>42462</v>
      </c>
      <c r="D12" s="4">
        <v>263238</v>
      </c>
      <c r="E12" s="4">
        <v>7000890000</v>
      </c>
      <c r="F12" s="4">
        <f t="shared" si="0"/>
        <v>95095610000</v>
      </c>
      <c r="K12" s="24">
        <f t="shared" si="1"/>
        <v>21210825000</v>
      </c>
      <c r="L12" s="4">
        <v>540</v>
      </c>
      <c r="M12" s="4">
        <v>887</v>
      </c>
      <c r="N12" s="4">
        <v>85</v>
      </c>
      <c r="O12" s="4">
        <v>167</v>
      </c>
      <c r="P12" s="4">
        <v>1066900</v>
      </c>
      <c r="Q12" s="4">
        <v>2116800</v>
      </c>
      <c r="R12" s="5">
        <v>-1.8E-3</v>
      </c>
      <c r="S12" s="4">
        <v>3568819</v>
      </c>
      <c r="T12" s="4">
        <f t="shared" si="2"/>
        <v>3301514</v>
      </c>
      <c r="U12" s="4">
        <f t="shared" si="3"/>
        <v>2743819</v>
      </c>
      <c r="V12" s="5">
        <v>7.6E-3</v>
      </c>
    </row>
    <row r="13" spans="1:22" x14ac:dyDescent="0.2">
      <c r="A13" s="16" t="s">
        <v>248</v>
      </c>
      <c r="B13" s="4">
        <v>4000</v>
      </c>
      <c r="C13" s="4">
        <v>24417</v>
      </c>
      <c r="D13" s="4">
        <v>-20417</v>
      </c>
      <c r="E13" s="4">
        <v>-544400000</v>
      </c>
      <c r="F13" s="4">
        <f t="shared" si="0"/>
        <v>88094720000</v>
      </c>
      <c r="G13" s="4">
        <v>170300</v>
      </c>
      <c r="H13" s="4">
        <v>300</v>
      </c>
      <c r="I13" s="4">
        <v>170000</v>
      </c>
      <c r="J13" s="4">
        <v>4516690000</v>
      </c>
      <c r="K13" s="24">
        <f t="shared" si="1"/>
        <v>21210825000</v>
      </c>
      <c r="L13" s="4">
        <v>493</v>
      </c>
      <c r="M13" s="4">
        <v>929</v>
      </c>
      <c r="N13" s="4">
        <v>56</v>
      </c>
      <c r="O13" s="4">
        <v>127</v>
      </c>
      <c r="P13" s="4">
        <v>809900</v>
      </c>
      <c r="Q13" s="4">
        <v>1714700</v>
      </c>
      <c r="R13" s="5">
        <v>-3.7000000000000002E-3</v>
      </c>
      <c r="S13" s="4">
        <v>2874594</v>
      </c>
      <c r="T13" s="4">
        <f t="shared" si="2"/>
        <v>4049719</v>
      </c>
      <c r="U13" s="4">
        <f t="shared" si="3"/>
        <v>2743819</v>
      </c>
      <c r="V13" s="5">
        <v>1.4999999999999999E-2</v>
      </c>
    </row>
    <row r="14" spans="1:22" x14ac:dyDescent="0.2">
      <c r="A14" s="16" t="s">
        <v>240</v>
      </c>
      <c r="B14" s="4">
        <v>350700</v>
      </c>
      <c r="C14" s="4">
        <v>64450</v>
      </c>
      <c r="D14" s="4">
        <v>286250</v>
      </c>
      <c r="E14" s="4">
        <v>7695620000</v>
      </c>
      <c r="F14" s="4">
        <f t="shared" si="0"/>
        <v>88639120000</v>
      </c>
      <c r="G14" s="4">
        <v>108600</v>
      </c>
      <c r="H14" s="4">
        <v>13600</v>
      </c>
      <c r="I14" s="4">
        <v>95000</v>
      </c>
      <c r="J14" s="4">
        <v>2544190000</v>
      </c>
      <c r="K14" s="24">
        <f t="shared" si="1"/>
        <v>16694135000</v>
      </c>
      <c r="L14" s="4">
        <v>947</v>
      </c>
      <c r="M14" s="4">
        <v>1453</v>
      </c>
      <c r="N14" s="4">
        <v>118</v>
      </c>
      <c r="O14" s="4">
        <v>183</v>
      </c>
      <c r="P14" s="4">
        <v>1795000</v>
      </c>
      <c r="Q14" s="4">
        <v>2631400</v>
      </c>
      <c r="R14" s="5">
        <v>-3.7000000000000002E-3</v>
      </c>
      <c r="S14" s="4">
        <v>4699242</v>
      </c>
      <c r="T14" s="4">
        <f t="shared" si="2"/>
        <v>3714345.5</v>
      </c>
      <c r="U14" s="4">
        <f t="shared" si="3"/>
        <v>2743819</v>
      </c>
      <c r="V14" s="5">
        <v>1.8500000000000003E-2</v>
      </c>
    </row>
    <row r="15" spans="1:22" x14ac:dyDescent="0.2">
      <c r="A15" s="16" t="s">
        <v>239</v>
      </c>
      <c r="B15" s="4">
        <v>1100</v>
      </c>
      <c r="C15" s="4">
        <v>94400</v>
      </c>
      <c r="D15" s="4">
        <v>-93300</v>
      </c>
      <c r="E15" s="4">
        <v>-2488820000</v>
      </c>
      <c r="F15" s="4">
        <f t="shared" si="0"/>
        <v>80943500000</v>
      </c>
      <c r="G15" s="4">
        <v>50000</v>
      </c>
      <c r="H15" s="4">
        <v>300</v>
      </c>
      <c r="I15" s="4">
        <v>49700</v>
      </c>
      <c r="J15" s="4">
        <v>1324505000</v>
      </c>
      <c r="K15" s="24">
        <f t="shared" si="1"/>
        <v>14149945000</v>
      </c>
      <c r="L15" s="4">
        <v>670</v>
      </c>
      <c r="M15" s="4">
        <v>962</v>
      </c>
      <c r="N15" s="4">
        <v>116</v>
      </c>
      <c r="O15" s="4">
        <v>102</v>
      </c>
      <c r="P15" s="4">
        <v>1880000</v>
      </c>
      <c r="Q15" s="4">
        <v>1488600</v>
      </c>
      <c r="R15" s="5">
        <v>0</v>
      </c>
      <c r="S15" s="4">
        <v>3369060</v>
      </c>
      <c r="T15" s="4">
        <f t="shared" si="2"/>
        <v>3180702</v>
      </c>
      <c r="U15" s="4">
        <f t="shared" si="3"/>
        <v>2743819</v>
      </c>
      <c r="V15" s="5">
        <v>9.3999999999999986E-3</v>
      </c>
    </row>
    <row r="16" spans="1:22" x14ac:dyDescent="0.2">
      <c r="A16" s="16" t="s">
        <v>238</v>
      </c>
      <c r="B16" s="4">
        <v>158600</v>
      </c>
      <c r="C16" s="4">
        <v>42600</v>
      </c>
      <c r="D16" s="4">
        <v>116000</v>
      </c>
      <c r="E16" s="4">
        <v>3076430000</v>
      </c>
      <c r="F16" s="4">
        <f t="shared" si="0"/>
        <v>83432320000</v>
      </c>
      <c r="G16" s="4">
        <v>171800</v>
      </c>
      <c r="H16" s="4">
        <v>0</v>
      </c>
      <c r="I16" s="4">
        <v>171800</v>
      </c>
      <c r="J16" s="4">
        <v>4553020000</v>
      </c>
      <c r="K16" s="24">
        <f t="shared" si="1"/>
        <v>12825440000</v>
      </c>
      <c r="L16" s="4">
        <v>761</v>
      </c>
      <c r="M16" s="4">
        <v>1116</v>
      </c>
      <c r="N16" s="4">
        <v>102</v>
      </c>
      <c r="O16" s="4">
        <v>113</v>
      </c>
      <c r="P16" s="4">
        <v>1471600</v>
      </c>
      <c r="Q16" s="4">
        <v>1644200</v>
      </c>
      <c r="R16" s="5">
        <v>1.1399999999999999E-2</v>
      </c>
      <c r="S16" s="4">
        <v>3345722</v>
      </c>
      <c r="T16" s="4">
        <f t="shared" si="2"/>
        <v>2041757</v>
      </c>
      <c r="U16" s="4">
        <f t="shared" si="3"/>
        <v>2743819</v>
      </c>
      <c r="V16" s="5">
        <v>1.8700000000000001E-2</v>
      </c>
    </row>
    <row r="17" spans="1:21" x14ac:dyDescent="0.2">
      <c r="A17" s="16" t="s">
        <v>234</v>
      </c>
      <c r="B17" s="4">
        <v>3000</v>
      </c>
      <c r="C17" s="4">
        <v>135400</v>
      </c>
      <c r="D17" s="4">
        <v>-132400</v>
      </c>
      <c r="E17" s="4">
        <v>-3503040000</v>
      </c>
      <c r="F17" s="4">
        <f t="shared" si="0"/>
        <v>80355890000</v>
      </c>
      <c r="K17" s="24">
        <f t="shared" si="1"/>
        <v>8272420000</v>
      </c>
      <c r="L17" s="4">
        <v>703</v>
      </c>
      <c r="M17" s="4">
        <v>841</v>
      </c>
      <c r="N17" s="4">
        <v>89</v>
      </c>
      <c r="O17" s="4">
        <v>68</v>
      </c>
      <c r="P17" s="4">
        <v>173400</v>
      </c>
      <c r="Q17" s="4">
        <v>124800</v>
      </c>
      <c r="R17" s="5">
        <v>1.9E-3</v>
      </c>
      <c r="S17" s="4">
        <v>2743819</v>
      </c>
      <c r="T17" s="4">
        <f t="shared" si="2"/>
        <v>4185303.5</v>
      </c>
      <c r="U17" s="4">
        <f t="shared" si="3"/>
        <v>3077606</v>
      </c>
    </row>
    <row r="18" spans="1:21" x14ac:dyDescent="0.2">
      <c r="A18" s="16" t="s">
        <v>233</v>
      </c>
      <c r="B18" s="4">
        <v>23700</v>
      </c>
      <c r="C18" s="4">
        <v>178000</v>
      </c>
      <c r="D18" s="4">
        <v>-154300</v>
      </c>
      <c r="E18" s="4">
        <v>-4094130000</v>
      </c>
      <c r="F18" s="4">
        <f t="shared" si="0"/>
        <v>83858930000</v>
      </c>
      <c r="K18" s="24">
        <f t="shared" si="1"/>
        <v>8272420000</v>
      </c>
      <c r="L18" s="4"/>
      <c r="M18" s="4"/>
      <c r="N18" s="4"/>
      <c r="O18" s="4"/>
      <c r="P18" s="4">
        <v>1762800</v>
      </c>
      <c r="Q18" s="4">
        <v>3533000</v>
      </c>
      <c r="R18" s="5">
        <v>-9.300000000000001E-3</v>
      </c>
      <c r="S18" s="4">
        <v>5889514</v>
      </c>
      <c r="T18" s="4">
        <f t="shared" si="2"/>
        <v>3277207.5</v>
      </c>
      <c r="U18" s="4">
        <f t="shared" si="3"/>
        <v>3077606</v>
      </c>
    </row>
    <row r="19" spans="1:21" x14ac:dyDescent="0.2">
      <c r="A19" s="16" t="s">
        <v>232</v>
      </c>
      <c r="B19" s="4">
        <v>0</v>
      </c>
      <c r="C19" s="4">
        <v>17000</v>
      </c>
      <c r="D19" s="4">
        <v>-17000</v>
      </c>
      <c r="E19" s="4">
        <v>-455850000</v>
      </c>
      <c r="F19" s="4">
        <f t="shared" si="0"/>
        <v>87953060000</v>
      </c>
      <c r="K19" s="24">
        <f t="shared" si="1"/>
        <v>8272420000</v>
      </c>
      <c r="L19" s="4"/>
      <c r="M19" s="4"/>
      <c r="N19" s="4"/>
      <c r="O19" s="4"/>
      <c r="P19" s="4">
        <v>847500</v>
      </c>
      <c r="Q19" s="4">
        <v>1497900</v>
      </c>
      <c r="R19" s="5">
        <v>-9.300000000000001E-3</v>
      </c>
      <c r="S19" s="4">
        <v>3077606</v>
      </c>
      <c r="T19" s="4">
        <f t="shared" si="2"/>
        <v>4802501.5</v>
      </c>
      <c r="U19" s="4">
        <f t="shared" si="3"/>
        <v>3400196</v>
      </c>
    </row>
    <row r="20" spans="1:21" x14ac:dyDescent="0.2">
      <c r="A20" s="16" t="s">
        <v>231</v>
      </c>
      <c r="B20" s="4">
        <v>109500</v>
      </c>
      <c r="C20" s="4">
        <v>7400</v>
      </c>
      <c r="D20" s="4">
        <v>102100</v>
      </c>
      <c r="E20" s="4">
        <v>2770370000</v>
      </c>
      <c r="F20" s="4">
        <f t="shared" si="0"/>
        <v>88408910000</v>
      </c>
      <c r="G20" s="4">
        <v>106000</v>
      </c>
      <c r="H20" s="4">
        <v>100200</v>
      </c>
      <c r="I20" s="4">
        <v>5800</v>
      </c>
      <c r="J20" s="4">
        <v>150890000</v>
      </c>
      <c r="K20" s="24">
        <f t="shared" si="1"/>
        <v>8272420000</v>
      </c>
      <c r="L20" s="4"/>
      <c r="M20" s="4"/>
      <c r="N20" s="4"/>
      <c r="O20" s="4"/>
      <c r="P20" s="4">
        <v>1156000</v>
      </c>
      <c r="Q20" s="4">
        <v>2157600</v>
      </c>
      <c r="R20" s="5">
        <v>-1.6399999999999998E-2</v>
      </c>
      <c r="S20" s="4">
        <v>3488371</v>
      </c>
      <c r="T20" s="4">
        <f t="shared" si="2"/>
        <v>4512267</v>
      </c>
      <c r="U20" s="4">
        <f t="shared" si="3"/>
        <v>3015682</v>
      </c>
    </row>
    <row r="21" spans="1:21" x14ac:dyDescent="0.2">
      <c r="A21" s="16" t="s">
        <v>230</v>
      </c>
      <c r="B21" s="4">
        <v>275500</v>
      </c>
      <c r="C21" s="4">
        <v>7200</v>
      </c>
      <c r="D21" s="4">
        <v>268300</v>
      </c>
      <c r="E21" s="4">
        <v>7241220000</v>
      </c>
      <c r="F21" s="4">
        <f t="shared" si="0"/>
        <v>85638540000</v>
      </c>
      <c r="G21" s="4">
        <v>106000</v>
      </c>
      <c r="H21" s="4">
        <v>1800</v>
      </c>
      <c r="I21" s="4">
        <v>104200</v>
      </c>
      <c r="J21" s="4">
        <v>2817530000</v>
      </c>
      <c r="K21" s="24">
        <f t="shared" si="1"/>
        <v>8121530000</v>
      </c>
      <c r="L21" s="4"/>
      <c r="M21" s="4"/>
      <c r="N21" s="4"/>
      <c r="O21" s="4"/>
      <c r="P21" s="4">
        <v>4275700</v>
      </c>
      <c r="Q21" s="4">
        <v>2022300</v>
      </c>
      <c r="R21" s="5">
        <v>2.64E-2</v>
      </c>
      <c r="S21" s="4">
        <v>6506500</v>
      </c>
      <c r="T21" s="4">
        <f t="shared" si="2"/>
        <v>3103652</v>
      </c>
      <c r="U21" s="4">
        <f t="shared" si="3"/>
        <v>1339695</v>
      </c>
    </row>
    <row r="22" spans="1:21" x14ac:dyDescent="0.2">
      <c r="A22" s="16" t="s">
        <v>229</v>
      </c>
      <c r="B22" s="4">
        <v>69200</v>
      </c>
      <c r="C22" s="4">
        <v>51550</v>
      </c>
      <c r="D22" s="4">
        <v>17650</v>
      </c>
      <c r="E22" s="4">
        <v>466640000</v>
      </c>
      <c r="F22" s="4">
        <f t="shared" si="0"/>
        <v>78397320000</v>
      </c>
      <c r="K22" s="24">
        <f t="shared" si="1"/>
        <v>5304000000</v>
      </c>
      <c r="L22" s="4"/>
      <c r="M22" s="4"/>
      <c r="N22" s="4"/>
      <c r="O22" s="4"/>
      <c r="P22" s="4">
        <v>1615000</v>
      </c>
      <c r="Q22" s="4">
        <v>1713400</v>
      </c>
      <c r="R22" s="5">
        <v>3.8E-3</v>
      </c>
      <c r="S22" s="4">
        <v>3728434</v>
      </c>
      <c r="T22" s="4">
        <f t="shared" si="2"/>
        <v>3070904</v>
      </c>
      <c r="U22" s="4">
        <f t="shared" si="3"/>
        <v>1339695</v>
      </c>
    </row>
    <row r="23" spans="1:21" x14ac:dyDescent="0.2">
      <c r="A23" s="16" t="s">
        <v>228</v>
      </c>
      <c r="B23" s="4">
        <v>358000</v>
      </c>
      <c r="C23" s="4">
        <v>92715</v>
      </c>
      <c r="D23" s="4">
        <v>265285</v>
      </c>
      <c r="E23" s="4">
        <v>7019210000</v>
      </c>
      <c r="F23" s="4">
        <f t="shared" si="0"/>
        <v>77930680000</v>
      </c>
      <c r="G23" s="4">
        <v>200000</v>
      </c>
      <c r="H23" s="4">
        <v>0</v>
      </c>
      <c r="I23" s="4">
        <v>200000</v>
      </c>
      <c r="J23" s="4">
        <v>5304000000</v>
      </c>
      <c r="K23" s="24">
        <f t="shared" si="1"/>
        <v>5304000000</v>
      </c>
      <c r="L23" s="4"/>
      <c r="M23" s="4"/>
      <c r="N23" s="4"/>
      <c r="O23" s="4"/>
      <c r="P23" s="4">
        <v>1684500</v>
      </c>
      <c r="Q23" s="4">
        <v>1546400</v>
      </c>
      <c r="R23" s="5">
        <v>1.9E-3</v>
      </c>
      <c r="S23" s="4">
        <v>3400196</v>
      </c>
      <c r="T23" s="4">
        <f t="shared" si="2"/>
        <v>4812552</v>
      </c>
      <c r="U23" s="4">
        <f t="shared" si="3"/>
        <v>1339695</v>
      </c>
    </row>
    <row r="24" spans="1:21" x14ac:dyDescent="0.2">
      <c r="A24" s="16" t="s">
        <v>222</v>
      </c>
      <c r="B24" s="4">
        <v>173900</v>
      </c>
      <c r="C24" s="4">
        <v>44500</v>
      </c>
      <c r="D24" s="4">
        <v>129400</v>
      </c>
      <c r="E24" s="4">
        <v>3389420000</v>
      </c>
      <c r="F24" s="4">
        <f t="shared" si="0"/>
        <v>70911470000</v>
      </c>
      <c r="K24" s="24">
        <f t="shared" si="1"/>
        <v>0</v>
      </c>
      <c r="L24" s="4"/>
      <c r="M24" s="4"/>
      <c r="N24" s="4"/>
      <c r="O24" s="4"/>
      <c r="P24" s="4">
        <v>2342700</v>
      </c>
      <c r="Q24" s="4">
        <v>1390100</v>
      </c>
      <c r="R24" s="5">
        <v>2.7200000000000002E-2</v>
      </c>
      <c r="S24" s="4">
        <v>4059631</v>
      </c>
      <c r="T24" s="4">
        <f t="shared" si="2"/>
        <v>3583645</v>
      </c>
      <c r="U24" s="4">
        <f t="shared" si="3"/>
        <v>1339695</v>
      </c>
    </row>
    <row r="25" spans="1:21" x14ac:dyDescent="0.2">
      <c r="A25" s="16" t="s">
        <v>213</v>
      </c>
      <c r="B25" s="4">
        <v>248200</v>
      </c>
      <c r="C25" s="4">
        <v>1800</v>
      </c>
      <c r="D25" s="4">
        <v>246400</v>
      </c>
      <c r="E25" s="4">
        <v>6295580000</v>
      </c>
      <c r="F25" s="4">
        <f t="shared" si="0"/>
        <v>67522050000</v>
      </c>
      <c r="K25" s="24">
        <f t="shared" si="1"/>
        <v>0</v>
      </c>
      <c r="L25" s="4"/>
      <c r="M25" s="4"/>
      <c r="N25" s="4"/>
      <c r="O25" s="4"/>
      <c r="P25" s="4">
        <v>1557900</v>
      </c>
      <c r="Q25" s="4">
        <v>1242600</v>
      </c>
      <c r="R25" s="5">
        <v>2.1899999999999999E-2</v>
      </c>
      <c r="S25" s="4">
        <v>3015682</v>
      </c>
      <c r="T25" s="4">
        <f t="shared" si="2"/>
        <v>3948823.5</v>
      </c>
      <c r="U25" s="4">
        <f t="shared" si="3"/>
        <v>1339695</v>
      </c>
    </row>
    <row r="26" spans="1:21" x14ac:dyDescent="0.2">
      <c r="A26" s="16" t="s">
        <v>212</v>
      </c>
      <c r="B26" s="4">
        <v>91300</v>
      </c>
      <c r="C26" s="4">
        <v>20700</v>
      </c>
      <c r="D26" s="4">
        <v>70600</v>
      </c>
      <c r="E26" s="4">
        <v>1800560000</v>
      </c>
      <c r="F26" s="4">
        <f t="shared" si="0"/>
        <v>61226470000</v>
      </c>
      <c r="K26" s="24">
        <f>K27+J26</f>
        <v>0</v>
      </c>
      <c r="L26" s="4"/>
      <c r="M26" s="4"/>
      <c r="N26" s="4"/>
      <c r="O26" s="4"/>
      <c r="P26" s="4">
        <v>495700</v>
      </c>
      <c r="Q26" s="4">
        <v>706500</v>
      </c>
      <c r="R26" s="5">
        <v>-3.9000000000000003E-3</v>
      </c>
      <c r="S26" s="4">
        <v>1339695</v>
      </c>
      <c r="T26" s="4">
        <f t="shared" si="2"/>
        <v>3882249</v>
      </c>
      <c r="U26" s="4">
        <f t="shared" si="3"/>
        <v>2478870</v>
      </c>
    </row>
    <row r="27" spans="1:21" x14ac:dyDescent="0.2">
      <c r="A27" s="16" t="s">
        <v>211</v>
      </c>
      <c r="B27" s="4">
        <v>0</v>
      </c>
      <c r="C27" s="4">
        <v>20010</v>
      </c>
      <c r="D27" s="4">
        <v>-20010</v>
      </c>
      <c r="E27" s="4">
        <v>-510250000</v>
      </c>
      <c r="F27" s="4">
        <f t="shared" si="0"/>
        <v>59425910000</v>
      </c>
      <c r="K27" s="24">
        <f>J27+K29</f>
        <v>0</v>
      </c>
      <c r="R27" s="5">
        <v>0</v>
      </c>
      <c r="S27" s="4">
        <v>2481093</v>
      </c>
      <c r="T27" s="4">
        <f t="shared" si="2"/>
        <v>4309425</v>
      </c>
      <c r="U27" s="4">
        <f t="shared" si="3"/>
        <v>2478870</v>
      </c>
    </row>
    <row r="28" spans="1:21" x14ac:dyDescent="0.2">
      <c r="A28" s="16" t="s">
        <v>210</v>
      </c>
      <c r="B28" s="4">
        <v>49400</v>
      </c>
      <c r="C28" s="4">
        <v>65335</v>
      </c>
      <c r="D28" s="4">
        <v>-15935</v>
      </c>
      <c r="E28" s="4">
        <v>-419210000</v>
      </c>
      <c r="F28" s="4">
        <f t="shared" si="0"/>
        <v>59936160000</v>
      </c>
      <c r="K28" s="24"/>
      <c r="L28" s="4"/>
      <c r="M28" s="4"/>
      <c r="N28" s="4"/>
      <c r="O28" s="4"/>
      <c r="P28" s="4">
        <v>1235600</v>
      </c>
      <c r="Q28" s="4">
        <v>2105600</v>
      </c>
      <c r="R28" s="5">
        <v>-1.3600000000000001E-2</v>
      </c>
      <c r="S28" s="4">
        <v>3476809</v>
      </c>
      <c r="T28" s="4">
        <f t="shared" si="2"/>
        <v>5260114.5</v>
      </c>
      <c r="U28" s="4">
        <f t="shared" si="3"/>
        <v>2478870</v>
      </c>
    </row>
    <row r="29" spans="1:21" x14ac:dyDescent="0.2">
      <c r="A29" s="16" t="s">
        <v>209</v>
      </c>
      <c r="B29" s="4">
        <v>242950</v>
      </c>
      <c r="C29" s="4">
        <v>255150</v>
      </c>
      <c r="D29" s="4">
        <v>-12200</v>
      </c>
      <c r="E29" s="4">
        <v>-321080000</v>
      </c>
      <c r="F29" s="4">
        <f t="shared" si="0"/>
        <v>60355370000</v>
      </c>
      <c r="K29" s="24">
        <f>J29</f>
        <v>0</v>
      </c>
      <c r="R29" s="5">
        <v>-2.8399999999999998E-2</v>
      </c>
      <c r="S29" s="4">
        <v>6116632</v>
      </c>
      <c r="T29" s="4">
        <f t="shared" si="2"/>
        <v>4350281</v>
      </c>
      <c r="U29" s="4">
        <f t="shared" si="3"/>
        <v>2478870</v>
      </c>
    </row>
    <row r="30" spans="1:21" x14ac:dyDescent="0.2">
      <c r="A30" s="16" t="s">
        <v>208</v>
      </c>
      <c r="B30" s="4">
        <v>279300</v>
      </c>
      <c r="C30" s="4">
        <v>39800</v>
      </c>
      <c r="D30" s="4">
        <v>239500</v>
      </c>
      <c r="E30" s="4">
        <v>6236940000</v>
      </c>
      <c r="F30" s="4">
        <f t="shared" si="0"/>
        <v>60676450000</v>
      </c>
      <c r="K30" s="24"/>
      <c r="R30" s="5">
        <v>1.9400000000000001E-2</v>
      </c>
      <c r="S30" s="4">
        <v>2518034</v>
      </c>
      <c r="T30" s="4">
        <f t="shared" si="2"/>
        <v>3340990.5</v>
      </c>
      <c r="U30" s="4">
        <f t="shared" si="3"/>
        <v>2478870</v>
      </c>
    </row>
    <row r="31" spans="1:21" x14ac:dyDescent="0.2">
      <c r="A31" s="16" t="s">
        <v>207</v>
      </c>
      <c r="B31" s="4">
        <v>10100</v>
      </c>
      <c r="C31" s="4">
        <v>45420</v>
      </c>
      <c r="D31" s="4">
        <v>-35320</v>
      </c>
      <c r="E31" s="4">
        <v>-919500000</v>
      </c>
      <c r="F31" s="4">
        <f t="shared" si="0"/>
        <v>54439510000</v>
      </c>
      <c r="R31" s="5">
        <v>-3.8E-3</v>
      </c>
      <c r="S31" s="4">
        <v>2478870</v>
      </c>
      <c r="T31" s="4">
        <f t="shared" si="2"/>
        <v>3019056</v>
      </c>
      <c r="U31" s="4">
        <f t="shared" si="3"/>
        <v>2741612</v>
      </c>
    </row>
    <row r="32" spans="1:21" x14ac:dyDescent="0.2">
      <c r="A32" s="16" t="s">
        <v>206</v>
      </c>
      <c r="B32" s="4">
        <v>1900</v>
      </c>
      <c r="C32" s="4">
        <v>12580</v>
      </c>
      <c r="D32" s="4">
        <v>-10680</v>
      </c>
      <c r="E32" s="4">
        <v>-280150000</v>
      </c>
      <c r="F32" s="4">
        <f t="shared" si="0"/>
        <v>55359010000</v>
      </c>
      <c r="R32" s="5">
        <v>-1.1399999999999999E-2</v>
      </c>
      <c r="S32" s="4">
        <v>2741612</v>
      </c>
      <c r="T32" s="4">
        <f t="shared" si="2"/>
        <v>4983701</v>
      </c>
      <c r="U32" s="4">
        <f t="shared" si="3"/>
        <v>4151608</v>
      </c>
    </row>
    <row r="33" spans="1:21" x14ac:dyDescent="0.2">
      <c r="A33" s="16" t="s">
        <v>205</v>
      </c>
      <c r="B33" s="4">
        <v>180200</v>
      </c>
      <c r="C33" s="4">
        <v>153600</v>
      </c>
      <c r="D33" s="4">
        <v>26600</v>
      </c>
      <c r="E33" s="4">
        <v>665640000</v>
      </c>
      <c r="F33" s="4">
        <f t="shared" si="0"/>
        <v>55639160000</v>
      </c>
      <c r="R33" s="5">
        <v>-2.5899999999999999E-2</v>
      </c>
      <c r="S33" s="4">
        <v>5565473</v>
      </c>
      <c r="T33" s="4">
        <f t="shared" si="2"/>
        <v>5520077.5</v>
      </c>
      <c r="U33" s="4">
        <f t="shared" si="3"/>
        <v>4151608</v>
      </c>
    </row>
    <row r="34" spans="1:21" x14ac:dyDescent="0.2">
      <c r="A34" s="16" t="s">
        <v>204</v>
      </c>
      <c r="B34" s="4">
        <v>19800</v>
      </c>
      <c r="C34" s="4">
        <v>950</v>
      </c>
      <c r="D34" s="4">
        <v>18850</v>
      </c>
      <c r="E34" s="4">
        <v>503650000</v>
      </c>
      <c r="F34" s="4">
        <f t="shared" si="0"/>
        <v>54973520000</v>
      </c>
      <c r="R34" s="5">
        <v>1.89E-2</v>
      </c>
      <c r="S34" s="4">
        <v>4151608</v>
      </c>
      <c r="T34" s="4">
        <f t="shared" si="2"/>
        <v>5278461.5</v>
      </c>
      <c r="U34" s="4">
        <f t="shared" si="3"/>
        <v>4403597</v>
      </c>
    </row>
    <row r="35" spans="1:21" x14ac:dyDescent="0.2">
      <c r="A35" s="16" t="s">
        <v>203</v>
      </c>
      <c r="B35" s="4">
        <v>113000</v>
      </c>
      <c r="C35" s="4">
        <v>35400</v>
      </c>
      <c r="D35" s="4">
        <v>77600</v>
      </c>
      <c r="E35" s="4">
        <v>2079270000</v>
      </c>
      <c r="F35" s="4">
        <f t="shared" si="0"/>
        <v>54469870000</v>
      </c>
      <c r="R35" s="5">
        <v>-1.11E-2</v>
      </c>
      <c r="S35" s="4">
        <v>6557952</v>
      </c>
      <c r="T35" s="4">
        <f t="shared" si="2"/>
        <v>4506559</v>
      </c>
      <c r="U35" s="4">
        <f t="shared" si="3"/>
        <v>4203111</v>
      </c>
    </row>
    <row r="36" spans="1:21" x14ac:dyDescent="0.2">
      <c r="A36" s="16" t="s">
        <v>202</v>
      </c>
      <c r="B36" s="4">
        <v>26300</v>
      </c>
      <c r="C36" s="4">
        <v>57500</v>
      </c>
      <c r="D36" s="4">
        <v>-31200</v>
      </c>
      <c r="E36" s="4">
        <v>-841170000</v>
      </c>
      <c r="F36" s="4">
        <f t="shared" si="0"/>
        <v>52390600000</v>
      </c>
      <c r="R36" s="5">
        <v>1.52E-2</v>
      </c>
      <c r="S36" s="4">
        <v>5283405</v>
      </c>
      <c r="T36" s="4">
        <f t="shared" si="2"/>
        <v>6002484</v>
      </c>
      <c r="U36" s="4">
        <f t="shared" si="3"/>
        <v>3296500</v>
      </c>
    </row>
    <row r="37" spans="1:21" x14ac:dyDescent="0.2">
      <c r="A37" s="16" t="s">
        <v>201</v>
      </c>
      <c r="B37" s="4">
        <v>4800</v>
      </c>
      <c r="C37" s="4">
        <v>92500</v>
      </c>
      <c r="D37" s="4">
        <v>-87700</v>
      </c>
      <c r="E37" s="4">
        <v>-2317900000</v>
      </c>
      <c r="F37" s="4">
        <f t="shared" si="0"/>
        <v>53231770000</v>
      </c>
      <c r="R37" s="5">
        <v>7.7000000000000002E-3</v>
      </c>
      <c r="S37" s="4">
        <v>5142041</v>
      </c>
      <c r="T37" s="4">
        <f t="shared" si="2"/>
        <v>5344618</v>
      </c>
      <c r="U37" s="4">
        <f t="shared" si="3"/>
        <v>3296500</v>
      </c>
    </row>
    <row r="38" spans="1:21" x14ac:dyDescent="0.2">
      <c r="A38" s="16" t="s">
        <v>200</v>
      </c>
      <c r="B38" s="4">
        <v>1051600</v>
      </c>
      <c r="C38" s="4">
        <v>73700</v>
      </c>
      <c r="D38" s="4">
        <v>977900</v>
      </c>
      <c r="E38" s="4">
        <v>25620980000</v>
      </c>
      <c r="F38" s="4">
        <f t="shared" si="0"/>
        <v>55549670000</v>
      </c>
      <c r="R38" s="5">
        <v>7.7000000000000002E-3</v>
      </c>
      <c r="S38" s="4">
        <v>4403597</v>
      </c>
      <c r="T38" s="4">
        <f t="shared" si="2"/>
        <v>4288052.5</v>
      </c>
      <c r="U38" s="4">
        <f t="shared" si="3"/>
        <v>3296500</v>
      </c>
    </row>
    <row r="39" spans="1:21" x14ac:dyDescent="0.2">
      <c r="A39" s="16" t="s">
        <v>199</v>
      </c>
      <c r="B39" s="4">
        <v>140700</v>
      </c>
      <c r="C39" s="4">
        <v>52307</v>
      </c>
      <c r="D39" s="4">
        <v>88393</v>
      </c>
      <c r="E39" s="4">
        <v>2312920000</v>
      </c>
      <c r="F39" s="4">
        <f t="shared" si="0"/>
        <v>29928690000</v>
      </c>
      <c r="R39" s="5">
        <v>1.77E-2</v>
      </c>
      <c r="S39" s="4">
        <v>6182528</v>
      </c>
      <c r="T39" s="4">
        <f t="shared" si="2"/>
        <v>4082838</v>
      </c>
      <c r="U39" s="4">
        <f t="shared" si="3"/>
        <v>3296500</v>
      </c>
    </row>
    <row r="40" spans="1:21" x14ac:dyDescent="0.2">
      <c r="A40" s="16" t="s">
        <v>198</v>
      </c>
      <c r="B40" s="4">
        <v>138900</v>
      </c>
      <c r="C40" s="4">
        <v>10609</v>
      </c>
      <c r="D40" s="4">
        <v>128291</v>
      </c>
      <c r="E40" s="4">
        <v>3222250000</v>
      </c>
      <c r="F40" s="4">
        <f t="shared" si="0"/>
        <v>27615770000</v>
      </c>
      <c r="R40" s="5">
        <v>1.3899999999999999E-2</v>
      </c>
      <c r="S40" s="4">
        <v>4203111</v>
      </c>
      <c r="T40" s="4">
        <f t="shared" si="2"/>
        <v>3338808</v>
      </c>
      <c r="U40" s="4">
        <f t="shared" si="3"/>
        <v>3296500</v>
      </c>
    </row>
    <row r="41" spans="1:21" x14ac:dyDescent="0.2">
      <c r="A41" s="16" t="s">
        <v>197</v>
      </c>
      <c r="B41" s="4">
        <v>154905</v>
      </c>
      <c r="C41" s="4">
        <v>45825</v>
      </c>
      <c r="D41" s="4">
        <v>109080</v>
      </c>
      <c r="E41" s="4">
        <v>2781120000</v>
      </c>
      <c r="F41" s="4">
        <f t="shared" si="0"/>
        <v>24393520000</v>
      </c>
      <c r="R41" s="5">
        <v>0</v>
      </c>
      <c r="S41" s="4">
        <v>3296500</v>
      </c>
      <c r="T41" s="4">
        <f t="shared" si="2"/>
        <v>4119307.5</v>
      </c>
      <c r="U41" s="4">
        <f t="shared" si="3"/>
        <v>3729713</v>
      </c>
    </row>
    <row r="42" spans="1:21" x14ac:dyDescent="0.2">
      <c r="A42" s="16" t="s">
        <v>196</v>
      </c>
      <c r="B42" s="4">
        <v>103300</v>
      </c>
      <c r="C42" s="4">
        <v>48300</v>
      </c>
      <c r="D42" s="4">
        <v>55000</v>
      </c>
      <c r="E42" s="4">
        <v>1348890000</v>
      </c>
      <c r="F42" s="4">
        <f t="shared" si="0"/>
        <v>21612400000</v>
      </c>
      <c r="R42" s="5">
        <v>1.21E-2</v>
      </c>
      <c r="S42" s="4">
        <v>4401929</v>
      </c>
      <c r="T42" s="4">
        <f t="shared" si="2"/>
        <v>6867179.5</v>
      </c>
      <c r="U42" s="4">
        <f t="shared" si="3"/>
        <v>3729713</v>
      </c>
    </row>
    <row r="43" spans="1:21" x14ac:dyDescent="0.2">
      <c r="A43" s="16" t="s">
        <v>195</v>
      </c>
      <c r="B43" s="4">
        <v>108900</v>
      </c>
      <c r="C43" s="4">
        <v>111500</v>
      </c>
      <c r="D43" s="4">
        <v>-2600</v>
      </c>
      <c r="E43" s="4">
        <v>-105530000</v>
      </c>
      <c r="F43" s="4">
        <f t="shared" si="0"/>
        <v>20263510000</v>
      </c>
      <c r="R43" s="5">
        <v>-2.7300000000000001E-2</v>
      </c>
      <c r="S43" s="4">
        <v>6888547</v>
      </c>
      <c r="T43" s="4">
        <f t="shared" si="2"/>
        <v>5040014.5</v>
      </c>
      <c r="U43" s="4">
        <f t="shared" si="3"/>
        <v>2393577</v>
      </c>
    </row>
    <row r="44" spans="1:21" x14ac:dyDescent="0.2">
      <c r="A44" s="16" t="s">
        <v>194</v>
      </c>
      <c r="B44" s="4">
        <v>473700</v>
      </c>
      <c r="C44" s="4">
        <v>900</v>
      </c>
      <c r="D44" s="4">
        <v>472800</v>
      </c>
      <c r="E44" s="4">
        <v>11992980000</v>
      </c>
      <c r="F44" s="4">
        <f t="shared" si="0"/>
        <v>20369040000</v>
      </c>
      <c r="R44" s="5">
        <v>2E-3</v>
      </c>
      <c r="S44" s="4">
        <v>3998971</v>
      </c>
      <c r="T44" s="4">
        <f t="shared" si="2"/>
        <v>4304948</v>
      </c>
      <c r="U44" s="4">
        <f t="shared" si="3"/>
        <v>2393577</v>
      </c>
    </row>
    <row r="45" spans="1:21" x14ac:dyDescent="0.2">
      <c r="A45" s="16" t="s">
        <v>193</v>
      </c>
      <c r="B45" s="4">
        <v>182400</v>
      </c>
      <c r="C45" s="4">
        <v>84400</v>
      </c>
      <c r="D45" s="4">
        <v>98000</v>
      </c>
      <c r="E45" s="4">
        <v>2449900000</v>
      </c>
      <c r="F45" s="4">
        <f t="shared" si="0"/>
        <v>8376060000</v>
      </c>
      <c r="R45" s="5">
        <v>3.2400000000000005E-2</v>
      </c>
      <c r="S45" s="4">
        <v>3729713</v>
      </c>
      <c r="T45" s="4">
        <f t="shared" si="2"/>
        <v>6230684.5</v>
      </c>
      <c r="U45" s="4">
        <f t="shared" si="3"/>
        <v>2393577</v>
      </c>
    </row>
    <row r="46" spans="1:21" x14ac:dyDescent="0.2">
      <c r="A46" s="16" t="s">
        <v>192</v>
      </c>
      <c r="B46" s="4">
        <v>556700</v>
      </c>
      <c r="C46" s="4">
        <v>120200</v>
      </c>
      <c r="D46" s="4">
        <v>436500</v>
      </c>
      <c r="E46" s="4">
        <v>10658360000</v>
      </c>
      <c r="F46" s="4">
        <f t="shared" si="0"/>
        <v>5926160000</v>
      </c>
      <c r="R46" s="5">
        <v>0</v>
      </c>
      <c r="S46" s="4">
        <v>6862927</v>
      </c>
      <c r="T46" s="4">
        <f t="shared" si="2"/>
        <v>4525069.5</v>
      </c>
      <c r="U46" s="4">
        <f t="shared" si="3"/>
        <v>2393577</v>
      </c>
    </row>
    <row r="47" spans="1:21" x14ac:dyDescent="0.2">
      <c r="A47" s="16" t="s">
        <v>191</v>
      </c>
      <c r="B47" s="4">
        <v>126500</v>
      </c>
      <c r="C47" s="4">
        <v>39000</v>
      </c>
      <c r="D47" s="4">
        <v>87500</v>
      </c>
      <c r="E47" s="4">
        <v>2169200000</v>
      </c>
      <c r="F47" s="4">
        <f t="shared" si="0"/>
        <v>-4732200000</v>
      </c>
      <c r="R47" s="5">
        <v>-3.32E-2</v>
      </c>
      <c r="S47" s="4">
        <v>6285639</v>
      </c>
      <c r="T47" s="4">
        <f t="shared" si="2"/>
        <v>4853339.5</v>
      </c>
      <c r="U47" s="4">
        <f t="shared" si="3"/>
        <v>2393577</v>
      </c>
    </row>
    <row r="48" spans="1:21" x14ac:dyDescent="0.2">
      <c r="A48" s="16" t="s">
        <v>190</v>
      </c>
      <c r="B48" s="4">
        <v>50500</v>
      </c>
      <c r="C48" s="4">
        <v>5800</v>
      </c>
      <c r="D48" s="4">
        <v>44700</v>
      </c>
      <c r="E48" s="4">
        <v>1141350000</v>
      </c>
      <c r="F48" s="4">
        <f t="shared" si="0"/>
        <v>-6901400000</v>
      </c>
      <c r="R48" s="5">
        <v>1.1899999999999999E-2</v>
      </c>
      <c r="S48" s="4">
        <v>2393577</v>
      </c>
      <c r="T48" s="4">
        <f t="shared" si="2"/>
        <v>5512383.5</v>
      </c>
      <c r="U48" s="4">
        <f t="shared" si="3"/>
        <v>3381116</v>
      </c>
    </row>
    <row r="49" spans="1:21" x14ac:dyDescent="0.2">
      <c r="A49" s="16" t="s">
        <v>189</v>
      </c>
      <c r="B49" s="4">
        <v>1500</v>
      </c>
      <c r="C49" s="4">
        <v>342900</v>
      </c>
      <c r="D49" s="4">
        <v>-341400</v>
      </c>
      <c r="E49" s="4">
        <v>-8772190000</v>
      </c>
      <c r="F49" s="4">
        <f t="shared" si="0"/>
        <v>-8042750000</v>
      </c>
      <c r="R49" s="5">
        <v>0</v>
      </c>
      <c r="S49" s="4">
        <v>3962565</v>
      </c>
      <c r="T49" s="4">
        <f t="shared" si="2"/>
        <v>4329655</v>
      </c>
      <c r="U49" s="4">
        <f t="shared" si="3"/>
        <v>3381116</v>
      </c>
    </row>
    <row r="50" spans="1:21" x14ac:dyDescent="0.2">
      <c r="A50" s="16" t="s">
        <v>188</v>
      </c>
      <c r="B50" s="4">
        <v>37500</v>
      </c>
      <c r="C50" s="4">
        <v>44400</v>
      </c>
      <c r="D50" s="4">
        <v>-6900</v>
      </c>
      <c r="E50" s="4">
        <v>-174300000</v>
      </c>
      <c r="F50" s="4">
        <f t="shared" si="0"/>
        <v>729440000</v>
      </c>
      <c r="R50" s="5">
        <v>8.0000000000000002E-3</v>
      </c>
      <c r="S50" s="4">
        <v>3381116</v>
      </c>
      <c r="T50" s="4">
        <f t="shared" si="2"/>
        <v>6526944</v>
      </c>
      <c r="U50" s="4">
        <f t="shared" si="3"/>
        <v>3836686</v>
      </c>
    </row>
    <row r="51" spans="1:21" x14ac:dyDescent="0.2">
      <c r="A51" s="16" t="s">
        <v>187</v>
      </c>
      <c r="B51" s="4">
        <v>138000</v>
      </c>
      <c r="C51" s="4">
        <v>50900</v>
      </c>
      <c r="D51" s="4">
        <v>87100</v>
      </c>
      <c r="E51" s="4">
        <v>2193870000</v>
      </c>
      <c r="F51" s="4">
        <f t="shared" si="0"/>
        <v>903740000</v>
      </c>
      <c r="R51" s="5">
        <v>2.0400000000000001E-2</v>
      </c>
      <c r="S51" s="4">
        <v>3836686</v>
      </c>
      <c r="T51" s="4">
        <f t="shared" si="2"/>
        <v>5166887</v>
      </c>
      <c r="U51" s="4">
        <f t="shared" si="3"/>
        <v>2764500</v>
      </c>
    </row>
    <row r="52" spans="1:21" x14ac:dyDescent="0.2">
      <c r="A52" s="16" t="s">
        <v>186</v>
      </c>
      <c r="B52" s="4">
        <v>309300</v>
      </c>
      <c r="C52" s="4">
        <v>181750</v>
      </c>
      <c r="D52" s="4">
        <v>127550</v>
      </c>
      <c r="E52" s="4">
        <v>3194020000</v>
      </c>
      <c r="F52" s="4">
        <f t="shared" si="0"/>
        <v>-1290130000</v>
      </c>
      <c r="R52" s="5">
        <v>-2.3799999999999998E-2</v>
      </c>
      <c r="S52" s="4">
        <v>6845812</v>
      </c>
      <c r="T52" s="4">
        <f t="shared" si="2"/>
        <v>5503877</v>
      </c>
      <c r="U52" s="4">
        <f t="shared" si="3"/>
        <v>2764500</v>
      </c>
    </row>
    <row r="53" spans="1:21" x14ac:dyDescent="0.2">
      <c r="A53" s="16" t="s">
        <v>185</v>
      </c>
      <c r="B53" s="4">
        <v>78400</v>
      </c>
      <c r="C53" s="4">
        <v>433100</v>
      </c>
      <c r="D53" s="4">
        <v>-354700</v>
      </c>
      <c r="E53" s="4">
        <v>-9047060000</v>
      </c>
      <c r="F53" s="4">
        <f t="shared" si="0"/>
        <v>-4484150000</v>
      </c>
      <c r="R53" s="5">
        <v>-1.5600000000000001E-2</v>
      </c>
      <c r="S53" s="4">
        <v>6081058</v>
      </c>
      <c r="T53" s="4">
        <f t="shared" si="2"/>
        <v>5841504</v>
      </c>
      <c r="U53" s="4">
        <f t="shared" si="3"/>
        <v>2764500</v>
      </c>
    </row>
    <row r="54" spans="1:21" x14ac:dyDescent="0.2">
      <c r="A54" s="16" t="s">
        <v>184</v>
      </c>
      <c r="B54" s="4">
        <v>69700</v>
      </c>
      <c r="C54" s="4">
        <v>45900</v>
      </c>
      <c r="D54" s="4">
        <v>23800</v>
      </c>
      <c r="E54" s="4">
        <v>595710000</v>
      </c>
      <c r="F54" s="4">
        <f t="shared" si="0"/>
        <v>4562910000</v>
      </c>
      <c r="R54" s="5">
        <v>5.3499999999999999E-2</v>
      </c>
      <c r="S54" s="4">
        <v>4880183</v>
      </c>
      <c r="T54" s="4">
        <f t="shared" si="2"/>
        <v>4196055.5</v>
      </c>
      <c r="U54" s="4">
        <f t="shared" si="3"/>
        <v>2764500</v>
      </c>
    </row>
    <row r="55" spans="1:21" x14ac:dyDescent="0.2">
      <c r="A55" s="16" t="s">
        <v>183</v>
      </c>
      <c r="B55" s="4">
        <v>391800</v>
      </c>
      <c r="C55" s="4">
        <v>104800</v>
      </c>
      <c r="D55" s="4">
        <v>287000</v>
      </c>
      <c r="E55" s="4">
        <v>7036510000</v>
      </c>
      <c r="F55" s="4">
        <f t="shared" si="0"/>
        <v>3967200000</v>
      </c>
      <c r="R55" s="5">
        <v>1.47E-2</v>
      </c>
      <c r="S55" s="4">
        <v>5598442</v>
      </c>
      <c r="T55" s="4">
        <f t="shared" si="2"/>
        <v>2493096.5</v>
      </c>
      <c r="U55" s="4">
        <f t="shared" si="3"/>
        <v>2764500</v>
      </c>
    </row>
    <row r="56" spans="1:21" x14ac:dyDescent="0.2">
      <c r="A56" s="16" t="s">
        <v>182</v>
      </c>
      <c r="B56" s="4">
        <v>134700</v>
      </c>
      <c r="C56" s="4">
        <v>206700</v>
      </c>
      <c r="D56" s="4">
        <v>-72000</v>
      </c>
      <c r="E56" s="4">
        <v>-1699520000</v>
      </c>
      <c r="F56" s="4">
        <f t="shared" si="0"/>
        <v>-3069310000</v>
      </c>
      <c r="R56" s="5">
        <v>6.4000000000000003E-3</v>
      </c>
      <c r="S56" s="4">
        <v>2764500</v>
      </c>
      <c r="T56" s="4">
        <f t="shared" si="2"/>
        <v>5141749.5</v>
      </c>
      <c r="U56" s="4">
        <f t="shared" si="3"/>
        <v>3487962</v>
      </c>
    </row>
    <row r="57" spans="1:21" x14ac:dyDescent="0.2">
      <c r="A57" s="16" t="s">
        <v>181</v>
      </c>
      <c r="B57" s="4">
        <v>132900</v>
      </c>
      <c r="C57" s="4">
        <v>694800</v>
      </c>
      <c r="D57" s="4">
        <v>-561900</v>
      </c>
      <c r="E57" s="4">
        <v>-13414070000</v>
      </c>
      <c r="F57" s="4">
        <f t="shared" si="0"/>
        <v>-1369790000</v>
      </c>
      <c r="R57" s="5">
        <v>-2.2499999999999999E-2</v>
      </c>
      <c r="S57" s="4">
        <v>7313102</v>
      </c>
      <c r="T57" s="4">
        <f t="shared" si="2"/>
        <v>5315668</v>
      </c>
      <c r="U57" s="4">
        <f t="shared" si="3"/>
        <v>3487962</v>
      </c>
    </row>
    <row r="58" spans="1:21" x14ac:dyDescent="0.2">
      <c r="A58" s="16" t="s">
        <v>180</v>
      </c>
      <c r="B58" s="4">
        <v>90400</v>
      </c>
      <c r="C58" s="4">
        <v>354800</v>
      </c>
      <c r="D58" s="4">
        <v>-264400</v>
      </c>
      <c r="E58" s="4">
        <v>-6210750000</v>
      </c>
      <c r="F58" s="4">
        <f t="shared" si="0"/>
        <v>12044280000</v>
      </c>
      <c r="R58" s="5">
        <v>5.8700000000000002E-2</v>
      </c>
      <c r="S58" s="4">
        <v>7062202</v>
      </c>
      <c r="T58" s="4">
        <f t="shared" si="2"/>
        <v>4428073</v>
      </c>
      <c r="U58" s="4">
        <f t="shared" si="3"/>
        <v>3487962</v>
      </c>
    </row>
    <row r="59" spans="1:21" x14ac:dyDescent="0.2">
      <c r="A59" s="16" t="s">
        <v>179</v>
      </c>
      <c r="B59" s="4">
        <v>648210</v>
      </c>
      <c r="C59" s="4">
        <v>0</v>
      </c>
      <c r="D59" s="4">
        <v>648210</v>
      </c>
      <c r="E59" s="4">
        <v>14388910000</v>
      </c>
      <c r="F59" s="4">
        <f t="shared" si="0"/>
        <v>18255030000</v>
      </c>
      <c r="R59" s="5">
        <v>4.7899999999999998E-2</v>
      </c>
      <c r="S59" s="4">
        <v>5278194</v>
      </c>
      <c r="T59" s="4">
        <f t="shared" si="2"/>
        <v>8190246</v>
      </c>
      <c r="U59" s="4">
        <f t="shared" si="3"/>
        <v>2793669</v>
      </c>
    </row>
    <row r="60" spans="1:21" x14ac:dyDescent="0.2">
      <c r="A60" s="16" t="s">
        <v>178</v>
      </c>
      <c r="B60" s="4">
        <v>964805</v>
      </c>
      <c r="C60" s="4">
        <v>3000</v>
      </c>
      <c r="D60" s="4">
        <v>961805</v>
      </c>
      <c r="E60" s="4">
        <v>21833900000</v>
      </c>
      <c r="F60" s="4">
        <f t="shared" si="0"/>
        <v>3866120000</v>
      </c>
      <c r="R60" s="5">
        <v>-6.7900000000000002E-2</v>
      </c>
      <c r="S60" s="4">
        <v>9217202</v>
      </c>
      <c r="T60" s="4">
        <f t="shared" si="2"/>
        <v>5638917</v>
      </c>
      <c r="U60" s="4">
        <f t="shared" si="3"/>
        <v>2221693</v>
      </c>
    </row>
    <row r="61" spans="1:21" x14ac:dyDescent="0.2">
      <c r="A61" s="16" t="s">
        <v>177</v>
      </c>
      <c r="B61" s="4">
        <v>129800</v>
      </c>
      <c r="C61" s="4">
        <v>147894</v>
      </c>
      <c r="D61" s="4">
        <v>-18094</v>
      </c>
      <c r="E61" s="4">
        <v>-445530000</v>
      </c>
      <c r="F61" s="4">
        <f t="shared" si="0"/>
        <v>-17967780000</v>
      </c>
      <c r="R61" s="5">
        <v>-6.54E-2</v>
      </c>
      <c r="S61" s="4">
        <v>3487962</v>
      </c>
      <c r="T61" s="4">
        <f t="shared" si="2"/>
        <v>4480485</v>
      </c>
      <c r="U61" s="4">
        <f t="shared" si="3"/>
        <v>2221693</v>
      </c>
    </row>
    <row r="62" spans="1:21" x14ac:dyDescent="0.2">
      <c r="A62" s="16" t="s">
        <v>176</v>
      </c>
      <c r="B62" s="4">
        <v>100200</v>
      </c>
      <c r="C62" s="4">
        <v>36600</v>
      </c>
      <c r="D62" s="4">
        <v>63600</v>
      </c>
      <c r="E62" s="4">
        <v>1561440000</v>
      </c>
      <c r="F62" s="4">
        <f t="shared" si="0"/>
        <v>-17522250000</v>
      </c>
      <c r="R62" s="5">
        <v>-1.5600000000000001E-2</v>
      </c>
      <c r="S62" s="4">
        <v>4926696</v>
      </c>
      <c r="T62" s="4">
        <f t="shared" si="2"/>
        <v>5207900</v>
      </c>
      <c r="U62" s="4">
        <f t="shared" si="3"/>
        <v>2221693</v>
      </c>
    </row>
    <row r="63" spans="1:21" x14ac:dyDescent="0.2">
      <c r="A63" s="16" t="s">
        <v>175</v>
      </c>
      <c r="B63" s="4">
        <v>162100</v>
      </c>
      <c r="C63" s="4">
        <v>99600</v>
      </c>
      <c r="D63" s="4">
        <v>62500</v>
      </c>
      <c r="E63" s="4">
        <v>1574290000</v>
      </c>
      <c r="F63" s="4">
        <f t="shared" si="0"/>
        <v>-19083690000</v>
      </c>
      <c r="R63" s="5">
        <v>-6.9000000000000006E-2</v>
      </c>
      <c r="S63" s="4">
        <v>6802825</v>
      </c>
      <c r="T63" s="4">
        <f t="shared" si="2"/>
        <v>4367884.5</v>
      </c>
      <c r="U63" s="4">
        <f t="shared" si="3"/>
        <v>2221693</v>
      </c>
    </row>
    <row r="64" spans="1:21" x14ac:dyDescent="0.2">
      <c r="A64" s="16" t="s">
        <v>174</v>
      </c>
      <c r="B64" s="4">
        <v>14300</v>
      </c>
      <c r="C64" s="4">
        <v>117400</v>
      </c>
      <c r="D64" s="4">
        <v>-103100</v>
      </c>
      <c r="E64" s="4">
        <v>-2841890000</v>
      </c>
      <c r="F64" s="4">
        <f t="shared" si="0"/>
        <v>-20657980000</v>
      </c>
      <c r="R64" s="5">
        <v>1.9E-3</v>
      </c>
      <c r="S64" s="4">
        <v>2793669</v>
      </c>
      <c r="T64" s="4">
        <f t="shared" si="2"/>
        <v>4033679.5</v>
      </c>
      <c r="U64" s="4">
        <f t="shared" si="3"/>
        <v>2221693</v>
      </c>
    </row>
    <row r="65" spans="1:21" x14ac:dyDescent="0.2">
      <c r="A65" s="16" t="s">
        <v>173</v>
      </c>
      <c r="B65" s="4">
        <v>19900</v>
      </c>
      <c r="C65" s="4">
        <v>92000</v>
      </c>
      <c r="D65" s="4">
        <v>-72100</v>
      </c>
      <c r="E65" s="4">
        <v>-1958370000</v>
      </c>
      <c r="F65" s="4">
        <f t="shared" si="0"/>
        <v>-17816090000</v>
      </c>
      <c r="R65" s="5">
        <v>-1.8E-3</v>
      </c>
      <c r="S65" s="4">
        <v>2221693</v>
      </c>
      <c r="T65" s="4">
        <f t="shared" si="2"/>
        <v>3324948</v>
      </c>
      <c r="U65" s="4">
        <f t="shared" si="3"/>
        <v>2970397</v>
      </c>
    </row>
    <row r="66" spans="1:21" x14ac:dyDescent="0.2">
      <c r="A66" s="16" t="s">
        <v>172</v>
      </c>
      <c r="B66" s="4">
        <v>21100</v>
      </c>
      <c r="C66" s="4">
        <v>228700</v>
      </c>
      <c r="D66" s="4">
        <v>-207600</v>
      </c>
      <c r="E66" s="4">
        <v>-5675720000</v>
      </c>
      <c r="F66" s="4">
        <f t="shared" si="0"/>
        <v>-15857720000</v>
      </c>
      <c r="R66" s="5">
        <v>-1.78E-2</v>
      </c>
      <c r="S66" s="4">
        <v>2970397</v>
      </c>
      <c r="T66" s="4">
        <f t="shared" si="2"/>
        <v>4129038</v>
      </c>
      <c r="U66" s="4">
        <f t="shared" si="3"/>
        <v>3569134</v>
      </c>
    </row>
    <row r="67" spans="1:21" x14ac:dyDescent="0.2">
      <c r="A67" s="16" t="s">
        <v>171</v>
      </c>
      <c r="B67" s="4">
        <v>185605</v>
      </c>
      <c r="C67" s="4">
        <v>45372</v>
      </c>
      <c r="D67" s="4">
        <v>140233</v>
      </c>
      <c r="E67" s="4">
        <v>3847340000</v>
      </c>
      <c r="F67" s="4">
        <f t="shared" si="0"/>
        <v>-10182000000</v>
      </c>
      <c r="R67" s="5">
        <v>3.9E-2</v>
      </c>
      <c r="S67" s="4">
        <v>3569134</v>
      </c>
      <c r="T67" s="4">
        <f t="shared" si="2"/>
        <v>3064605</v>
      </c>
      <c r="U67" s="4">
        <f t="shared" si="3"/>
        <v>3577952</v>
      </c>
    </row>
    <row r="68" spans="1:21" x14ac:dyDescent="0.2">
      <c r="A68" s="16" t="s">
        <v>170</v>
      </c>
      <c r="B68" s="4">
        <v>199200</v>
      </c>
      <c r="C68" s="4">
        <v>29600</v>
      </c>
      <c r="D68" s="4">
        <v>169600</v>
      </c>
      <c r="E68" s="4">
        <v>4643680000</v>
      </c>
      <c r="F68" s="4">
        <f t="shared" si="0"/>
        <v>-14029340000</v>
      </c>
      <c r="R68" s="5">
        <v>-1.8E-3</v>
      </c>
      <c r="S68" s="4">
        <v>3577952</v>
      </c>
      <c r="T68" s="4">
        <f t="shared" si="2"/>
        <v>5868888.5</v>
      </c>
      <c r="U68" s="4">
        <f t="shared" si="3"/>
        <v>3612975</v>
      </c>
    </row>
    <row r="69" spans="1:21" x14ac:dyDescent="0.2">
      <c r="A69" s="16" t="s">
        <v>169</v>
      </c>
      <c r="B69" s="4">
        <v>522800</v>
      </c>
      <c r="C69" s="4">
        <v>33200</v>
      </c>
      <c r="D69" s="4">
        <v>489600</v>
      </c>
      <c r="E69" s="4">
        <v>13566560000</v>
      </c>
      <c r="F69" s="4">
        <f t="shared" si="0"/>
        <v>-18673020000</v>
      </c>
      <c r="R69" s="5">
        <v>-3.5699999999999996E-2</v>
      </c>
      <c r="S69" s="4">
        <v>7163290</v>
      </c>
      <c r="T69" s="4">
        <f t="shared" si="2"/>
        <v>5779485</v>
      </c>
      <c r="U69" s="4">
        <f t="shared" si="3"/>
        <v>3612975</v>
      </c>
    </row>
    <row r="70" spans="1:21" x14ac:dyDescent="0.2">
      <c r="A70" s="16" t="s">
        <v>168</v>
      </c>
      <c r="B70" s="4">
        <v>90200</v>
      </c>
      <c r="C70" s="4">
        <v>103200</v>
      </c>
      <c r="D70" s="4">
        <v>-13000</v>
      </c>
      <c r="E70" s="4">
        <v>-385700000</v>
      </c>
      <c r="F70" s="4">
        <f t="shared" si="0"/>
        <v>-32239580000</v>
      </c>
      <c r="R70" s="5">
        <v>-6.9699999999999998E-2</v>
      </c>
      <c r="S70" s="4">
        <v>7789872</v>
      </c>
      <c r="T70" s="4">
        <f t="shared" si="2"/>
        <v>6759270.5</v>
      </c>
      <c r="U70" s="4">
        <f t="shared" si="3"/>
        <v>3612975</v>
      </c>
    </row>
    <row r="71" spans="1:21" x14ac:dyDescent="0.2">
      <c r="A71" s="16" t="s">
        <v>167</v>
      </c>
      <c r="B71" s="4">
        <v>3800</v>
      </c>
      <c r="C71" s="4">
        <v>136428</v>
      </c>
      <c r="D71" s="4">
        <v>-132628</v>
      </c>
      <c r="E71" s="4">
        <v>-4036080000</v>
      </c>
      <c r="F71" s="4">
        <f t="shared" si="0"/>
        <v>-31853880000</v>
      </c>
      <c r="R71" s="5">
        <v>5.1000000000000004E-3</v>
      </c>
      <c r="S71" s="4">
        <v>4034274</v>
      </c>
      <c r="T71" s="4">
        <f>AVERAGE(S72,S81)</f>
        <v>4082856.5</v>
      </c>
      <c r="U71" s="4">
        <f t="shared" si="3"/>
        <v>3612975</v>
      </c>
    </row>
    <row r="72" spans="1:21" x14ac:dyDescent="0.2">
      <c r="A72" s="16" t="s">
        <v>166</v>
      </c>
      <c r="B72" s="4">
        <v>54100</v>
      </c>
      <c r="C72" s="4">
        <v>77900</v>
      </c>
      <c r="D72" s="4">
        <v>-23800</v>
      </c>
      <c r="E72" s="4">
        <v>-711690000</v>
      </c>
      <c r="F72" s="4">
        <f t="shared" si="0"/>
        <v>-27817800000</v>
      </c>
      <c r="R72" s="5">
        <v>2.4E-2</v>
      </c>
      <c r="S72" s="4">
        <v>3612975</v>
      </c>
      <c r="U72" s="4">
        <f t="shared" si="3"/>
        <v>2551258</v>
      </c>
    </row>
    <row r="73" spans="1:21" x14ac:dyDescent="0.2">
      <c r="A73" s="16" t="s">
        <v>165</v>
      </c>
      <c r="B73" s="4">
        <v>3600</v>
      </c>
      <c r="C73" s="4">
        <v>125900</v>
      </c>
      <c r="D73" s="4">
        <v>-122300</v>
      </c>
      <c r="E73" s="4">
        <v>-3584280000</v>
      </c>
      <c r="F73" s="4">
        <f t="shared" si="0"/>
        <v>-27106110000</v>
      </c>
      <c r="R73" s="5">
        <v>1.2199999999999999E-2</v>
      </c>
      <c r="S73" s="4">
        <v>5942100</v>
      </c>
      <c r="U73" s="4">
        <f t="shared" ref="U73:U75" si="4">MIN(S74:S78)</f>
        <v>2551258</v>
      </c>
    </row>
    <row r="74" spans="1:21" x14ac:dyDescent="0.2">
      <c r="A74" s="16" t="s">
        <v>164</v>
      </c>
      <c r="B74" s="4">
        <v>333100</v>
      </c>
      <c r="C74" s="4">
        <v>153000</v>
      </c>
      <c r="D74" s="4">
        <v>180100</v>
      </c>
      <c r="E74" s="4">
        <v>5164640000</v>
      </c>
      <c r="F74" s="4">
        <f t="shared" si="0"/>
        <v>-23521830000</v>
      </c>
      <c r="R74" s="5">
        <v>4.7199999999999999E-2</v>
      </c>
      <c r="S74" s="4">
        <v>5845666</v>
      </c>
      <c r="U74" s="4">
        <f t="shared" si="4"/>
        <v>2551258</v>
      </c>
    </row>
    <row r="75" spans="1:21" x14ac:dyDescent="0.2">
      <c r="A75" s="16" t="s">
        <v>163</v>
      </c>
      <c r="B75" s="4">
        <v>26000</v>
      </c>
      <c r="C75" s="4">
        <v>37726</v>
      </c>
      <c r="D75" s="4">
        <v>-11726</v>
      </c>
      <c r="E75" s="4">
        <v>-351270000</v>
      </c>
      <c r="F75" s="4">
        <f t="shared" si="0"/>
        <v>-28686470000</v>
      </c>
      <c r="R75" s="5">
        <v>-1.77E-2</v>
      </c>
      <c r="S75" s="4">
        <v>3679499</v>
      </c>
      <c r="U75" s="4">
        <f t="shared" si="4"/>
        <v>2551258</v>
      </c>
    </row>
    <row r="76" spans="1:21" x14ac:dyDescent="0.2">
      <c r="A76" s="16" t="s">
        <v>162</v>
      </c>
      <c r="B76" s="4">
        <v>184000</v>
      </c>
      <c r="C76" s="4">
        <v>172300</v>
      </c>
      <c r="D76" s="4">
        <v>11700</v>
      </c>
      <c r="E76" s="4">
        <v>331060000</v>
      </c>
      <c r="F76" s="4">
        <f t="shared" si="0"/>
        <v>-28335200000</v>
      </c>
      <c r="R76" s="5">
        <v>1.8200000000000001E-2</v>
      </c>
      <c r="S76" s="4">
        <v>4688942</v>
      </c>
      <c r="U76" s="4">
        <f>MIN(S77:S81)</f>
        <v>2551258</v>
      </c>
    </row>
    <row r="77" spans="1:21" x14ac:dyDescent="0.2">
      <c r="A77" s="16" t="s">
        <v>161</v>
      </c>
      <c r="B77" s="4">
        <v>79500</v>
      </c>
      <c r="C77" s="4">
        <v>47000</v>
      </c>
      <c r="D77" s="4">
        <v>32500</v>
      </c>
      <c r="E77" s="4">
        <v>904420000</v>
      </c>
      <c r="F77" s="4">
        <f t="shared" si="0"/>
        <v>-28666260000</v>
      </c>
      <c r="R77" s="5">
        <v>3.3799999999999997E-2</v>
      </c>
      <c r="S77" s="4">
        <v>2551258</v>
      </c>
    </row>
    <row r="78" spans="1:21" x14ac:dyDescent="0.2">
      <c r="A78" s="16" t="s">
        <v>160</v>
      </c>
      <c r="B78" s="4">
        <v>3500</v>
      </c>
      <c r="C78" s="4">
        <v>799800</v>
      </c>
      <c r="D78" s="4">
        <v>-796300</v>
      </c>
      <c r="E78" s="4">
        <v>-21640870000</v>
      </c>
      <c r="F78" s="4">
        <f t="shared" si="0"/>
        <v>-29570680000</v>
      </c>
      <c r="R78" s="5">
        <v>-3.61E-2</v>
      </c>
      <c r="S78" s="4">
        <v>4574487</v>
      </c>
    </row>
    <row r="79" spans="1:21" x14ac:dyDescent="0.2">
      <c r="A79" s="16" t="s">
        <v>159</v>
      </c>
      <c r="B79" s="4">
        <v>148100</v>
      </c>
      <c r="C79" s="4">
        <v>102295</v>
      </c>
      <c r="D79" s="4">
        <v>45805</v>
      </c>
      <c r="E79" s="4">
        <v>1239460000</v>
      </c>
      <c r="F79" s="4">
        <f t="shared" si="0"/>
        <v>-7929810000</v>
      </c>
      <c r="R79" s="5">
        <v>4.1399999999999999E-2</v>
      </c>
      <c r="S79" s="4">
        <v>3769098</v>
      </c>
    </row>
    <row r="80" spans="1:21" x14ac:dyDescent="0.2">
      <c r="A80" s="16" t="s">
        <v>158</v>
      </c>
      <c r="B80" s="4">
        <v>14800</v>
      </c>
      <c r="C80" s="4">
        <v>175800</v>
      </c>
      <c r="D80" s="4">
        <v>-161000</v>
      </c>
      <c r="E80" s="4">
        <v>-4464270000</v>
      </c>
      <c r="F80" s="4">
        <f>E80+F81</f>
        <v>-9169270000</v>
      </c>
      <c r="R80" s="5">
        <v>-6.83E-2</v>
      </c>
      <c r="S80" s="4">
        <v>9484267</v>
      </c>
    </row>
    <row r="81" spans="1:22" x14ac:dyDescent="0.2">
      <c r="A81" s="16" t="s">
        <v>157</v>
      </c>
      <c r="B81" s="4">
        <v>2000</v>
      </c>
      <c r="C81" s="4">
        <v>165006</v>
      </c>
      <c r="D81" s="4">
        <v>-163006</v>
      </c>
      <c r="E81" s="4">
        <v>-4705000000</v>
      </c>
      <c r="F81" s="4">
        <f>E81</f>
        <v>-4705000000</v>
      </c>
      <c r="R81" s="5">
        <v>8.8999999999999999E-3</v>
      </c>
      <c r="S81" s="4">
        <v>4552738</v>
      </c>
    </row>
    <row r="82" spans="1:22" x14ac:dyDescent="0.2">
      <c r="A82" s="2"/>
      <c r="B82" s="4"/>
      <c r="C82" s="4"/>
      <c r="D82" s="4"/>
      <c r="E82" s="4"/>
      <c r="F82" s="4"/>
      <c r="G82" s="4"/>
      <c r="H82" s="4"/>
      <c r="I82" s="4"/>
      <c r="J82" s="4"/>
      <c r="K82" s="4"/>
      <c r="L82" s="4"/>
      <c r="M82" s="4"/>
      <c r="N82" s="4"/>
      <c r="O82" s="4"/>
      <c r="P82" s="4"/>
      <c r="Q82" s="4"/>
      <c r="R82" s="4"/>
      <c r="S82" s="4"/>
      <c r="T82" s="5"/>
      <c r="U82" s="5"/>
      <c r="V82" s="5"/>
    </row>
    <row r="83" spans="1:22" x14ac:dyDescent="0.2">
      <c r="A83" s="2"/>
      <c r="B83" s="4"/>
      <c r="C83" s="4"/>
      <c r="D83" s="4"/>
      <c r="E83" s="4"/>
      <c r="F83" s="4"/>
      <c r="G83" s="4"/>
      <c r="H83" s="4"/>
      <c r="I83" s="4"/>
      <c r="J83" s="4"/>
      <c r="K83" s="4"/>
      <c r="L83" s="4"/>
      <c r="M83" s="4"/>
      <c r="N83" s="4"/>
      <c r="O83" s="4"/>
      <c r="P83" s="4"/>
      <c r="Q83" s="4"/>
      <c r="R83" s="4"/>
      <c r="S83" s="4"/>
      <c r="T83" s="5"/>
      <c r="U83" s="5"/>
      <c r="V83" s="5"/>
    </row>
    <row r="84" spans="1:22" x14ac:dyDescent="0.2">
      <c r="A84" s="2"/>
      <c r="B84" s="4"/>
      <c r="C84" s="4"/>
      <c r="D84" s="4"/>
      <c r="E84" s="4"/>
      <c r="F84" s="4"/>
      <c r="G84" s="4"/>
      <c r="H84" s="4"/>
      <c r="I84" s="4"/>
      <c r="J84" s="4"/>
      <c r="K84" s="4"/>
      <c r="L84" s="4"/>
      <c r="M84" s="4"/>
      <c r="N84" s="4"/>
      <c r="O84" s="4"/>
      <c r="P84" s="4"/>
      <c r="Q84" s="4"/>
      <c r="R84" s="4"/>
      <c r="S84" s="4"/>
      <c r="T84" s="5"/>
      <c r="U84" s="5"/>
      <c r="V84" s="5"/>
    </row>
    <row r="85" spans="1:22" x14ac:dyDescent="0.2">
      <c r="A85" s="2"/>
      <c r="B85" s="4"/>
      <c r="C85" s="4"/>
      <c r="D85" s="4"/>
      <c r="E85" s="4"/>
      <c r="F85" s="4"/>
      <c r="G85" s="4"/>
      <c r="H85" s="4"/>
      <c r="I85" s="4"/>
      <c r="J85" s="4"/>
      <c r="K85" s="4"/>
      <c r="L85" s="4"/>
      <c r="M85" s="4"/>
      <c r="N85" s="4"/>
      <c r="O85" s="4"/>
      <c r="P85" s="4"/>
      <c r="Q85" s="4"/>
      <c r="R85" s="4"/>
      <c r="S85" s="4"/>
      <c r="T85" s="5"/>
      <c r="U85" s="5"/>
      <c r="V85" s="5"/>
    </row>
    <row r="86" spans="1:22" x14ac:dyDescent="0.2">
      <c r="A86" s="2"/>
      <c r="B86" s="4"/>
      <c r="C86" s="4"/>
      <c r="D86" s="4"/>
      <c r="E86" s="4"/>
      <c r="F86" s="4"/>
      <c r="G86" s="4"/>
      <c r="H86" s="4"/>
      <c r="I86" s="4"/>
      <c r="J86" s="4"/>
      <c r="K86" s="4"/>
      <c r="L86" s="4"/>
      <c r="M86" s="4"/>
      <c r="N86" s="4"/>
      <c r="O86" s="4"/>
      <c r="P86" s="4"/>
      <c r="Q86" s="4"/>
      <c r="R86" s="4"/>
      <c r="S86" s="4"/>
      <c r="T86" s="5"/>
      <c r="U86" s="5"/>
      <c r="V86" s="5"/>
    </row>
    <row r="87" spans="1:22" x14ac:dyDescent="0.2">
      <c r="A87" s="2"/>
      <c r="B87" s="4"/>
      <c r="C87" s="4"/>
      <c r="D87" s="4"/>
      <c r="E87" s="4"/>
      <c r="F87" s="4"/>
      <c r="G87" s="4"/>
      <c r="H87" s="4"/>
      <c r="I87" s="4"/>
      <c r="J87" s="4"/>
      <c r="K87" s="4"/>
      <c r="L87" s="4"/>
      <c r="M87" s="4"/>
      <c r="N87" s="4"/>
      <c r="O87" s="4"/>
      <c r="P87" s="4"/>
      <c r="Q87" s="4"/>
      <c r="R87" s="4"/>
      <c r="S87" s="4"/>
      <c r="T87" s="5"/>
      <c r="U87" s="5"/>
      <c r="V87" s="5"/>
    </row>
    <row r="88" spans="1:22" x14ac:dyDescent="0.2">
      <c r="A88" s="2"/>
      <c r="B88" s="4"/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5"/>
      <c r="U88" s="5"/>
      <c r="V88" s="5"/>
    </row>
    <row r="89" spans="1:22" x14ac:dyDescent="0.2">
      <c r="A89" s="2"/>
      <c r="B89" s="4"/>
      <c r="C89" s="4"/>
      <c r="D89" s="4"/>
      <c r="E89" s="4"/>
      <c r="F89" s="4"/>
      <c r="G89" s="4"/>
      <c r="H89" s="4"/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  <c r="T89" s="5"/>
      <c r="U89" s="5"/>
      <c r="V89" s="5"/>
    </row>
    <row r="90" spans="1:22" x14ac:dyDescent="0.2">
      <c r="A90" s="2"/>
      <c r="B90" s="4"/>
      <c r="C90" s="4"/>
      <c r="D90" s="4"/>
      <c r="E90" s="4"/>
      <c r="F90" s="4"/>
      <c r="G90" s="4"/>
      <c r="H90" s="4"/>
      <c r="I90" s="4"/>
      <c r="J90" s="4"/>
      <c r="K90" s="4"/>
      <c r="L90" s="4"/>
      <c r="M90" s="4"/>
      <c r="N90" s="4"/>
      <c r="O90" s="4"/>
      <c r="P90" s="4"/>
      <c r="Q90" s="4"/>
      <c r="R90" s="4"/>
      <c r="S90" s="4"/>
      <c r="T90" s="5"/>
      <c r="U90" s="5"/>
      <c r="V90" s="5"/>
    </row>
    <row r="91" spans="1:22" x14ac:dyDescent="0.2">
      <c r="A91" s="2"/>
      <c r="B91" s="4"/>
      <c r="C91" s="4"/>
      <c r="D91" s="4"/>
      <c r="E91" s="4"/>
      <c r="F91" s="4"/>
      <c r="G91" s="4"/>
      <c r="H91" s="4"/>
      <c r="I91" s="4"/>
      <c r="J91" s="4"/>
      <c r="K91" s="4"/>
      <c r="L91" s="4"/>
      <c r="M91" s="4"/>
      <c r="N91" s="4"/>
      <c r="O91" s="4"/>
      <c r="P91" s="4"/>
      <c r="Q91" s="4"/>
      <c r="R91" s="4"/>
      <c r="S91" s="4"/>
      <c r="T91" s="5"/>
      <c r="U91" s="5"/>
      <c r="V91" s="5"/>
    </row>
    <row r="92" spans="1:22" x14ac:dyDescent="0.2">
      <c r="A92" s="6"/>
      <c r="B92" s="4"/>
      <c r="C92" s="4"/>
      <c r="D92" s="4"/>
      <c r="E92" s="4"/>
      <c r="F92" s="4"/>
      <c r="G92" s="4"/>
      <c r="H92" s="4"/>
      <c r="I92" s="4"/>
      <c r="J92" s="4"/>
      <c r="K92" s="4"/>
      <c r="L92" s="4"/>
      <c r="M92" s="4"/>
      <c r="N92" s="4"/>
      <c r="O92" s="4"/>
      <c r="P92" s="4"/>
      <c r="Q92" s="4"/>
      <c r="R92" s="4"/>
      <c r="S92" s="4"/>
      <c r="T92" s="5"/>
      <c r="U92" s="5"/>
      <c r="V92" s="5"/>
    </row>
    <row r="93" spans="1:22" x14ac:dyDescent="0.2">
      <c r="A93" s="6"/>
      <c r="B93" s="4"/>
      <c r="C93" s="4"/>
      <c r="D93" s="4"/>
      <c r="E93" s="4"/>
      <c r="F93" s="4"/>
      <c r="G93" s="4"/>
      <c r="H93" s="4"/>
      <c r="I93" s="4"/>
      <c r="J93" s="4"/>
      <c r="K93" s="4"/>
      <c r="L93" s="4"/>
      <c r="M93" s="4"/>
      <c r="N93" s="4"/>
      <c r="O93" s="4"/>
      <c r="P93" s="4"/>
      <c r="Q93" s="4"/>
      <c r="R93" s="4"/>
      <c r="S93" s="4"/>
      <c r="T93" s="5"/>
      <c r="U93" s="5"/>
      <c r="V93" s="5"/>
    </row>
    <row r="94" spans="1:22" x14ac:dyDescent="0.2">
      <c r="A94" s="6"/>
      <c r="B94" s="4"/>
      <c r="C94" s="4"/>
      <c r="D94" s="4"/>
      <c r="E94" s="4"/>
      <c r="F94" s="4"/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5"/>
      <c r="U94" s="5"/>
      <c r="V94" s="5"/>
    </row>
    <row r="95" spans="1:22" x14ac:dyDescent="0.2">
      <c r="A95" s="6"/>
      <c r="B95" s="4"/>
      <c r="C95" s="4"/>
      <c r="D95" s="4"/>
      <c r="E95" s="4"/>
      <c r="F95" s="4"/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5"/>
      <c r="U95" s="5"/>
      <c r="V95" s="5"/>
    </row>
    <row r="96" spans="1:22" x14ac:dyDescent="0.2">
      <c r="A96" s="6"/>
      <c r="B96" s="4"/>
      <c r="C96" s="4"/>
      <c r="D96" s="4"/>
      <c r="E96" s="4"/>
      <c r="F96" s="4"/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5"/>
      <c r="U96" s="5"/>
      <c r="V96" s="5"/>
    </row>
    <row r="97" spans="1:22" x14ac:dyDescent="0.2">
      <c r="A97" s="6"/>
      <c r="B97" s="4"/>
      <c r="C97" s="4"/>
      <c r="D97" s="4"/>
      <c r="E97" s="4"/>
      <c r="F97" s="4"/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5"/>
      <c r="U97" s="5"/>
      <c r="V97" s="5"/>
    </row>
    <row r="98" spans="1:22" x14ac:dyDescent="0.2">
      <c r="A98" s="6"/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5"/>
      <c r="U98" s="5"/>
      <c r="V98" s="5"/>
    </row>
    <row r="99" spans="1:22" x14ac:dyDescent="0.2">
      <c r="A99" s="6"/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5"/>
      <c r="U99" s="5"/>
      <c r="V99" s="5"/>
    </row>
    <row r="100" spans="1:22" x14ac:dyDescent="0.2">
      <c r="A100" s="6"/>
      <c r="B100" s="4"/>
      <c r="C100" s="4"/>
      <c r="D100" s="4"/>
      <c r="E100" s="4"/>
      <c r="F100" s="4"/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5"/>
      <c r="U100" s="5"/>
      <c r="V100" s="5"/>
    </row>
    <row r="101" spans="1:22" x14ac:dyDescent="0.2">
      <c r="A101" s="6"/>
      <c r="B101" s="4"/>
      <c r="C101" s="4"/>
      <c r="D101" s="4"/>
      <c r="E101" s="4"/>
      <c r="F101" s="4"/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5"/>
      <c r="U101" s="5"/>
      <c r="V101" s="5"/>
    </row>
    <row r="102" spans="1:22" x14ac:dyDescent="0.2">
      <c r="A102" s="2"/>
      <c r="B102" s="4"/>
      <c r="C102" s="4"/>
      <c r="D102" s="4"/>
      <c r="E102" s="4"/>
      <c r="F102" s="4"/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5"/>
      <c r="U102" s="5"/>
      <c r="V102" s="5"/>
    </row>
    <row r="103" spans="1:22" x14ac:dyDescent="0.2">
      <c r="A103" s="2"/>
      <c r="B103" s="4"/>
      <c r="C103" s="4"/>
      <c r="D103" s="4"/>
      <c r="E103" s="4"/>
      <c r="F103" s="4"/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5"/>
      <c r="U103" s="5"/>
      <c r="V103" s="5"/>
    </row>
    <row r="104" spans="1:22" x14ac:dyDescent="0.2">
      <c r="A104" s="6"/>
      <c r="B104" s="4"/>
      <c r="C104" s="4"/>
      <c r="D104" s="4"/>
      <c r="E104" s="4"/>
      <c r="F104" s="4"/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5"/>
      <c r="U104" s="5"/>
      <c r="V104" s="5"/>
    </row>
    <row r="105" spans="1:22" x14ac:dyDescent="0.2">
      <c r="A105" s="6"/>
      <c r="B105" s="4"/>
      <c r="C105" s="4"/>
      <c r="D105" s="4"/>
      <c r="E105" s="4"/>
      <c r="F105" s="4"/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5"/>
      <c r="U105" s="5"/>
      <c r="V105" s="5"/>
    </row>
    <row r="106" spans="1:22" x14ac:dyDescent="0.2">
      <c r="A106" s="6"/>
      <c r="B106" s="4"/>
      <c r="C106" s="4"/>
      <c r="D106" s="4"/>
      <c r="E106" s="4"/>
      <c r="F106" s="4"/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5"/>
      <c r="U106" s="5"/>
      <c r="V106" s="5"/>
    </row>
    <row r="107" spans="1:22" x14ac:dyDescent="0.2">
      <c r="A107" s="6"/>
      <c r="B107" s="4"/>
      <c r="C107" s="4"/>
      <c r="D107" s="4"/>
      <c r="E107" s="4"/>
      <c r="F107" s="4"/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5"/>
      <c r="U107" s="5"/>
      <c r="V107" s="5"/>
    </row>
    <row r="108" spans="1:22" x14ac:dyDescent="0.2">
      <c r="A108" s="6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5"/>
      <c r="U108" s="5"/>
      <c r="V108" s="5"/>
    </row>
    <row r="109" spans="1:22" x14ac:dyDescent="0.2">
      <c r="A109" s="6"/>
      <c r="B109" s="4"/>
      <c r="C109" s="4"/>
      <c r="D109" s="4"/>
      <c r="E109" s="4"/>
      <c r="F109" s="4"/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5"/>
      <c r="U109" s="5"/>
      <c r="V109" s="5"/>
    </row>
    <row r="110" spans="1:22" x14ac:dyDescent="0.2">
      <c r="A110" s="6"/>
      <c r="B110" s="4"/>
      <c r="C110" s="4"/>
      <c r="D110" s="4"/>
      <c r="E110" s="4"/>
      <c r="F110" s="4"/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5"/>
      <c r="U110" s="5"/>
      <c r="V110" s="5"/>
    </row>
    <row r="111" spans="1:22" x14ac:dyDescent="0.2">
      <c r="A111" s="6"/>
      <c r="B111" s="4"/>
      <c r="C111" s="4"/>
      <c r="D111" s="4"/>
      <c r="E111" s="4"/>
      <c r="F111" s="4"/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5"/>
      <c r="U111" s="5"/>
      <c r="V111" s="5"/>
    </row>
    <row r="112" spans="1:22" x14ac:dyDescent="0.2">
      <c r="A112" s="6"/>
      <c r="B112" s="4"/>
      <c r="C112" s="4"/>
      <c r="D112" s="4"/>
      <c r="E112" s="4"/>
      <c r="F112" s="4"/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5"/>
      <c r="U112" s="5"/>
      <c r="V112" s="5"/>
    </row>
    <row r="113" spans="1:22" x14ac:dyDescent="0.2">
      <c r="A113" s="6"/>
      <c r="B113" s="4"/>
      <c r="C113" s="4"/>
      <c r="D113" s="4"/>
      <c r="E113" s="4"/>
      <c r="F113" s="4"/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5"/>
      <c r="U113" s="5"/>
      <c r="V113" s="5"/>
    </row>
    <row r="114" spans="1:22" x14ac:dyDescent="0.2">
      <c r="A114" s="6"/>
      <c r="B114" s="4"/>
      <c r="C114" s="4"/>
      <c r="D114" s="4"/>
      <c r="E114" s="4"/>
      <c r="F114" s="4"/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5"/>
      <c r="U114" s="5"/>
      <c r="V114" s="5"/>
    </row>
    <row r="115" spans="1:22" x14ac:dyDescent="0.2">
      <c r="A115" s="6"/>
      <c r="B115" s="4"/>
      <c r="C115" s="4"/>
      <c r="D115" s="4"/>
      <c r="E115" s="4"/>
      <c r="F115" s="4"/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5"/>
      <c r="U115" s="5"/>
      <c r="V115" s="5"/>
    </row>
    <row r="116" spans="1:22" x14ac:dyDescent="0.2">
      <c r="A116" s="6"/>
      <c r="B116" s="4"/>
      <c r="C116" s="4"/>
      <c r="D116" s="4"/>
      <c r="E116" s="4"/>
      <c r="F116" s="4"/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5"/>
      <c r="U116" s="5"/>
      <c r="V116" s="5"/>
    </row>
    <row r="117" spans="1:22" x14ac:dyDescent="0.2">
      <c r="A117" s="2"/>
      <c r="B117" s="4"/>
      <c r="C117" s="4"/>
      <c r="D117" s="4"/>
      <c r="E117" s="4"/>
      <c r="F117" s="4"/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5"/>
      <c r="U117" s="5"/>
      <c r="V117" s="5"/>
    </row>
    <row r="118" spans="1:22" x14ac:dyDescent="0.2">
      <c r="A118" s="2"/>
      <c r="B118" s="4"/>
      <c r="C118" s="4"/>
      <c r="D118" s="4"/>
      <c r="E118" s="4"/>
      <c r="F118" s="4"/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5"/>
      <c r="U118" s="5"/>
      <c r="V118" s="5"/>
    </row>
    <row r="119" spans="1:22" x14ac:dyDescent="0.2">
      <c r="A119" s="2"/>
      <c r="B119" s="4"/>
      <c r="C119" s="4"/>
      <c r="D119" s="4"/>
      <c r="E119" s="4"/>
      <c r="F119" s="4"/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5"/>
      <c r="U119" s="5"/>
      <c r="V119" s="5"/>
    </row>
    <row r="120" spans="1:22" x14ac:dyDescent="0.2">
      <c r="A120" s="2"/>
      <c r="B120" s="4"/>
      <c r="C120" s="4"/>
      <c r="D120" s="4"/>
      <c r="E120" s="4"/>
      <c r="F120" s="4"/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5"/>
      <c r="U120" s="5"/>
      <c r="V120" s="5"/>
    </row>
    <row r="121" spans="1:22" x14ac:dyDescent="0.2">
      <c r="A121" s="2"/>
      <c r="B121" s="4"/>
      <c r="C121" s="4"/>
      <c r="D121" s="4"/>
      <c r="E121" s="4"/>
      <c r="F121" s="4"/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5"/>
      <c r="U121" s="5"/>
      <c r="V121" s="5"/>
    </row>
    <row r="122" spans="1:22" x14ac:dyDescent="0.2">
      <c r="A122" s="2"/>
      <c r="B122" s="4"/>
      <c r="C122" s="4"/>
      <c r="D122" s="4"/>
      <c r="E122" s="4"/>
      <c r="F122" s="4"/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5"/>
      <c r="U122" s="5"/>
      <c r="V122" s="5"/>
    </row>
    <row r="123" spans="1:22" x14ac:dyDescent="0.2">
      <c r="A123" s="2"/>
      <c r="B123" s="4"/>
      <c r="C123" s="4"/>
      <c r="D123" s="4"/>
      <c r="E123" s="4"/>
      <c r="F123" s="4"/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5"/>
      <c r="U123" s="5"/>
      <c r="V123" s="5"/>
    </row>
    <row r="124" spans="1:22" x14ac:dyDescent="0.2">
      <c r="A124" s="2"/>
      <c r="B124" s="4"/>
      <c r="C124" s="4"/>
      <c r="D124" s="4"/>
      <c r="E124" s="4"/>
      <c r="F124" s="4"/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5"/>
      <c r="U124" s="5"/>
      <c r="V124" s="5"/>
    </row>
    <row r="125" spans="1:22" x14ac:dyDescent="0.2">
      <c r="A125" s="2"/>
      <c r="B125" s="4"/>
      <c r="C125" s="4"/>
      <c r="D125" s="4"/>
      <c r="E125" s="4"/>
      <c r="F125" s="4"/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5"/>
      <c r="U125" s="5"/>
      <c r="V125" s="5"/>
    </row>
    <row r="126" spans="1:22" x14ac:dyDescent="0.2">
      <c r="A126" s="2"/>
      <c r="B126" s="4"/>
      <c r="C126" s="4"/>
      <c r="D126" s="4"/>
      <c r="E126" s="4"/>
      <c r="F126" s="4"/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5"/>
      <c r="U126" s="5"/>
      <c r="V126" s="5"/>
    </row>
    <row r="127" spans="1:22" x14ac:dyDescent="0.2">
      <c r="A127" s="2"/>
      <c r="B127" s="4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5"/>
      <c r="U127" s="5"/>
      <c r="V127" s="5"/>
    </row>
    <row r="128" spans="1:22" x14ac:dyDescent="0.2">
      <c r="A128" s="2"/>
      <c r="B128" s="4"/>
      <c r="C128" s="4"/>
      <c r="D128" s="4"/>
      <c r="E128" s="4"/>
      <c r="F128" s="4"/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5"/>
      <c r="U128" s="5"/>
      <c r="V128" s="5"/>
    </row>
    <row r="129" spans="1:22" x14ac:dyDescent="0.2">
      <c r="A129" s="2"/>
      <c r="B129" s="4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5"/>
      <c r="U129" s="5"/>
      <c r="V129" s="5"/>
    </row>
    <row r="130" spans="1:22" x14ac:dyDescent="0.2">
      <c r="A130" s="2"/>
      <c r="B130" s="4"/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5"/>
      <c r="U130" s="5"/>
      <c r="V130" s="5"/>
    </row>
    <row r="131" spans="1:22" x14ac:dyDescent="0.2">
      <c r="A131" s="2"/>
      <c r="B131" s="4"/>
      <c r="C131" s="4"/>
      <c r="D131" s="4"/>
      <c r="E131" s="4"/>
      <c r="F131" s="4"/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5"/>
      <c r="U131" s="5"/>
      <c r="V131" s="5"/>
    </row>
    <row r="132" spans="1:22" x14ac:dyDescent="0.2">
      <c r="A132" s="2"/>
      <c r="B132" s="4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5"/>
      <c r="U132" s="5"/>
      <c r="V132" s="5"/>
    </row>
    <row r="133" spans="1:22" x14ac:dyDescent="0.2">
      <c r="A133" s="2"/>
      <c r="B133" s="4"/>
      <c r="C133" s="4"/>
      <c r="D133" s="4"/>
      <c r="E133" s="4"/>
      <c r="F133" s="4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5"/>
    </row>
    <row r="134" spans="1:22" x14ac:dyDescent="0.2">
      <c r="A134" s="2"/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8"/>
    </row>
    <row r="135" spans="1:22" x14ac:dyDescent="0.2">
      <c r="A135" s="2"/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8"/>
    </row>
    <row r="136" spans="1:22" x14ac:dyDescent="0.2">
      <c r="A136" s="2"/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8"/>
    </row>
    <row r="137" spans="1:22" x14ac:dyDescent="0.2">
      <c r="A137" s="6"/>
      <c r="B137" s="4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5"/>
      <c r="U137" s="5"/>
      <c r="V137" s="8"/>
    </row>
    <row r="138" spans="1:22" x14ac:dyDescent="0.2">
      <c r="A138" s="6"/>
      <c r="B138" s="4"/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5"/>
      <c r="U138" s="5"/>
      <c r="V138" s="8"/>
    </row>
    <row r="139" spans="1:22" x14ac:dyDescent="0.2">
      <c r="A139" s="6"/>
      <c r="B139" s="4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5"/>
      <c r="U139" s="5"/>
      <c r="V139" s="8"/>
    </row>
    <row r="140" spans="1:22" x14ac:dyDescent="0.2">
      <c r="A140" s="6"/>
      <c r="B140" s="4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5"/>
      <c r="U140" s="5"/>
      <c r="V140" s="8"/>
    </row>
    <row r="141" spans="1:22" x14ac:dyDescent="0.2">
      <c r="A141" s="6"/>
      <c r="B141" s="4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5"/>
      <c r="U141" s="5"/>
      <c r="V141" s="8"/>
    </row>
    <row r="142" spans="1:22" x14ac:dyDescent="0.2">
      <c r="A142" s="2"/>
      <c r="B142" s="4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5"/>
      <c r="U142" s="5"/>
      <c r="V142" s="8"/>
    </row>
    <row r="143" spans="1:22" x14ac:dyDescent="0.2">
      <c r="A143" s="2"/>
      <c r="B143" s="4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5"/>
      <c r="U143" s="5"/>
      <c r="V143" s="8"/>
    </row>
    <row r="144" spans="1:22" x14ac:dyDescent="0.2">
      <c r="A144" s="2"/>
      <c r="B144" s="4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5"/>
      <c r="U144" s="5"/>
      <c r="V144" s="8"/>
    </row>
    <row r="145" spans="1:22" x14ac:dyDescent="0.2">
      <c r="A145" s="2"/>
      <c r="B145" s="4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5"/>
      <c r="U145" s="5"/>
      <c r="V145" s="8"/>
    </row>
    <row r="146" spans="1:22" x14ac:dyDescent="0.2">
      <c r="A146" s="2"/>
      <c r="B146" s="4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5"/>
      <c r="U146" s="5"/>
      <c r="V146" s="8"/>
    </row>
    <row r="172" spans="1:3" x14ac:dyDescent="0.2">
      <c r="A172" t="e" cm="1">
        <f t="array" aca="1" ref="A172" ca="1">INDIRECT("'" &amp; E1 &amp; "'!$A$2:$A$66")</f>
        <v>#REF!</v>
      </c>
      <c r="B172" t="e" cm="1">
        <f t="array" aca="1" ref="B172" ca="1">INDIRECT("'" &amp; E1 &amp; "'!$B$2:$B$66")</f>
        <v>#REF!</v>
      </c>
      <c r="C172" t="e" cm="1">
        <f t="array" aca="1" ref="C172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5301AD-727E-A944-A87E-524D003AA0B9}">
  <sheetPr codeName="Sheet84"/>
  <dimension ref="A1:V172"/>
  <sheetViews>
    <sheetView topLeftCell="C1" workbookViewId="0">
      <pane ySplit="2" topLeftCell="A3" activePane="bottomLeft" state="frozen"/>
      <selection activeCell="N24" sqref="N24"/>
      <selection pane="bottomLeft" activeCell="N24" sqref="N24"/>
    </sheetView>
  </sheetViews>
  <sheetFormatPr baseColWidth="10" defaultRowHeight="16" x14ac:dyDescent="0.2"/>
  <cols>
    <col min="1" max="1" width="21.1640625" customWidth="1"/>
    <col min="2" max="2" width="16.5" customWidth="1"/>
    <col min="3" max="3" width="15" customWidth="1"/>
    <col min="4" max="4" width="15.1640625" customWidth="1"/>
    <col min="5" max="5" width="16.1640625" customWidth="1"/>
    <col min="6" max="6" width="21.5" customWidth="1"/>
    <col min="10" max="10" width="18.33203125" customWidth="1"/>
    <col min="11" max="11" width="16.6640625" customWidth="1"/>
    <col min="18" max="18" width="13" customWidth="1"/>
    <col min="19" max="19" width="14.83203125" customWidth="1"/>
  </cols>
  <sheetData>
    <row r="1" spans="1:22" x14ac:dyDescent="0.2">
      <c r="B1" s="72" t="s">
        <v>5</v>
      </c>
      <c r="C1" s="72"/>
      <c r="D1" s="72"/>
      <c r="E1" s="72"/>
      <c r="F1" s="72"/>
      <c r="G1" s="73" t="s">
        <v>6</v>
      </c>
      <c r="H1" s="73"/>
      <c r="I1" s="73"/>
      <c r="J1" s="73"/>
      <c r="K1" s="73"/>
      <c r="L1" s="74" t="s">
        <v>15</v>
      </c>
      <c r="M1" s="74"/>
      <c r="N1" s="74"/>
      <c r="O1" s="74"/>
      <c r="P1" s="74"/>
      <c r="Q1" s="74"/>
      <c r="R1" s="74"/>
      <c r="S1" s="74"/>
      <c r="T1" s="74"/>
      <c r="U1" s="74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235</v>
      </c>
      <c r="O2" s="1" t="s">
        <v>236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257</v>
      </c>
      <c r="U2" s="1" t="s">
        <v>258</v>
      </c>
      <c r="V2" s="1" t="s">
        <v>237</v>
      </c>
    </row>
    <row r="3" spans="1:22" x14ac:dyDescent="0.2">
      <c r="A3" s="16" t="s">
        <v>294</v>
      </c>
      <c r="B3" s="4">
        <v>800000</v>
      </c>
      <c r="C3" s="4">
        <v>800</v>
      </c>
      <c r="D3" s="4">
        <v>799200</v>
      </c>
      <c r="E3" s="4">
        <v>14959704893</v>
      </c>
      <c r="F3" s="4">
        <f t="shared" ref="F3:F79" si="0">E3+F4</f>
        <v>39127065256</v>
      </c>
      <c r="K3">
        <f t="shared" ref="K3:K25" si="1">K4+J3</f>
        <v>-1834100000</v>
      </c>
      <c r="L3" s="4">
        <v>719</v>
      </c>
      <c r="M3" s="4">
        <v>586</v>
      </c>
      <c r="N3" s="4">
        <v>132</v>
      </c>
      <c r="O3" s="4">
        <v>84</v>
      </c>
      <c r="P3" s="4">
        <v>3068200</v>
      </c>
      <c r="Q3" s="4">
        <v>2146200</v>
      </c>
      <c r="R3" s="5">
        <v>5.4000000000000003E-3</v>
      </c>
      <c r="S3" s="4">
        <v>5227400</v>
      </c>
      <c r="T3" s="4">
        <f t="shared" ref="T3:T70" si="2">AVERAGE(S4,S13)</f>
        <v>4715762</v>
      </c>
      <c r="U3" s="4">
        <f t="shared" ref="U3:U72" si="3">MIN(S4:S8)</f>
        <v>2205020</v>
      </c>
      <c r="V3" s="5">
        <v>1.6E-2</v>
      </c>
    </row>
    <row r="4" spans="1:22" x14ac:dyDescent="0.2">
      <c r="A4" s="16" t="s">
        <v>293</v>
      </c>
      <c r="B4" s="4">
        <v>1800</v>
      </c>
      <c r="C4" s="4">
        <v>93000</v>
      </c>
      <c r="D4" s="4">
        <v>-91200</v>
      </c>
      <c r="E4" s="4">
        <v>-1687773931</v>
      </c>
      <c r="F4" s="4">
        <f t="shared" si="0"/>
        <v>24167360363</v>
      </c>
      <c r="G4" s="4">
        <v>0</v>
      </c>
      <c r="H4" s="4">
        <v>0</v>
      </c>
      <c r="I4" s="4">
        <v>0</v>
      </c>
      <c r="J4" s="4">
        <v>-1840000000</v>
      </c>
      <c r="K4">
        <f t="shared" si="1"/>
        <v>-1834100000</v>
      </c>
      <c r="L4" s="4">
        <v>656</v>
      </c>
      <c r="M4" s="4">
        <v>305</v>
      </c>
      <c r="N4" s="4">
        <v>224</v>
      </c>
      <c r="O4" s="4">
        <v>40</v>
      </c>
      <c r="P4" s="4">
        <v>4164100</v>
      </c>
      <c r="Q4" s="4">
        <v>1084500</v>
      </c>
      <c r="R4" s="5">
        <v>1.09E-2</v>
      </c>
      <c r="S4" s="4">
        <v>5248600</v>
      </c>
      <c r="T4" s="4">
        <f t="shared" si="2"/>
        <v>6359115</v>
      </c>
      <c r="U4" s="4">
        <f t="shared" si="3"/>
        <v>2205020</v>
      </c>
      <c r="V4" s="5">
        <v>2.1400000000000002E-2</v>
      </c>
    </row>
    <row r="5" spans="1:22" x14ac:dyDescent="0.2">
      <c r="A5" s="16" t="s">
        <v>292</v>
      </c>
      <c r="B5" s="4">
        <v>0</v>
      </c>
      <c r="C5" s="4">
        <v>236700</v>
      </c>
      <c r="D5" s="4">
        <v>-236700</v>
      </c>
      <c r="E5" s="4">
        <v>-4345495148</v>
      </c>
      <c r="F5" s="4">
        <f t="shared" si="0"/>
        <v>25855134294</v>
      </c>
      <c r="G5" s="4">
        <v>0</v>
      </c>
      <c r="H5" s="4">
        <v>0</v>
      </c>
      <c r="I5" s="4">
        <v>0</v>
      </c>
      <c r="J5" s="4">
        <v>910000000</v>
      </c>
      <c r="K5">
        <f t="shared" si="1"/>
        <v>5900000</v>
      </c>
      <c r="L5" s="4">
        <v>297</v>
      </c>
      <c r="M5" s="4">
        <v>581</v>
      </c>
      <c r="N5" s="4">
        <v>47</v>
      </c>
      <c r="O5" s="4">
        <v>55</v>
      </c>
      <c r="P5" s="4">
        <v>1162500</v>
      </c>
      <c r="Q5" s="4">
        <v>1783000</v>
      </c>
      <c r="R5" s="5">
        <v>3.3E-3</v>
      </c>
      <c r="S5" s="4">
        <v>2949870</v>
      </c>
      <c r="T5" s="4">
        <f t="shared" si="2"/>
        <v>3005065.5</v>
      </c>
      <c r="U5" s="4">
        <f t="shared" si="3"/>
        <v>2205020</v>
      </c>
      <c r="V5" s="5">
        <v>1.6299999999999999E-2</v>
      </c>
    </row>
    <row r="6" spans="1:22" x14ac:dyDescent="0.2">
      <c r="A6" s="16" t="s">
        <v>291</v>
      </c>
      <c r="B6" s="4">
        <v>0</v>
      </c>
      <c r="C6" s="4">
        <v>100000</v>
      </c>
      <c r="D6" s="4">
        <v>-100000</v>
      </c>
      <c r="E6" s="4">
        <v>-1829061999</v>
      </c>
      <c r="F6" s="4">
        <f t="shared" si="0"/>
        <v>30200629442</v>
      </c>
      <c r="G6" s="4">
        <v>0</v>
      </c>
      <c r="H6" s="4">
        <v>0</v>
      </c>
      <c r="I6" s="4">
        <v>0</v>
      </c>
      <c r="J6" s="4">
        <v>915000000</v>
      </c>
      <c r="K6">
        <f t="shared" si="1"/>
        <v>-904100000</v>
      </c>
      <c r="L6" s="4">
        <v>421</v>
      </c>
      <c r="M6" s="4">
        <v>349</v>
      </c>
      <c r="N6" s="4">
        <v>37</v>
      </c>
      <c r="O6" s="4">
        <v>51</v>
      </c>
      <c r="P6" s="4">
        <v>1164500</v>
      </c>
      <c r="Q6" s="4">
        <v>1387600</v>
      </c>
      <c r="R6" s="5">
        <v>-5.8999999999999999E-3</v>
      </c>
      <c r="S6" s="4">
        <v>2557194</v>
      </c>
      <c r="T6" s="4">
        <f t="shared" si="2"/>
        <v>3722050.5</v>
      </c>
      <c r="U6" s="4">
        <f t="shared" si="3"/>
        <v>2205020</v>
      </c>
      <c r="V6" s="5">
        <v>1.09E-2</v>
      </c>
    </row>
    <row r="7" spans="1:22" x14ac:dyDescent="0.2">
      <c r="A7" s="16" t="s">
        <v>288</v>
      </c>
      <c r="B7" s="4">
        <v>500</v>
      </c>
      <c r="C7" s="4">
        <v>0</v>
      </c>
      <c r="D7" s="4">
        <v>500</v>
      </c>
      <c r="E7" s="4">
        <v>9179757</v>
      </c>
      <c r="F7" s="4">
        <f t="shared" si="0"/>
        <v>32029691441</v>
      </c>
      <c r="K7">
        <f t="shared" si="1"/>
        <v>-1819100000</v>
      </c>
      <c r="L7" s="4">
        <v>300</v>
      </c>
      <c r="M7" s="4">
        <v>342</v>
      </c>
      <c r="N7" s="4">
        <v>34</v>
      </c>
      <c r="O7" s="4">
        <v>53</v>
      </c>
      <c r="P7" s="4">
        <v>793000</v>
      </c>
      <c r="Q7" s="4">
        <v>1411000</v>
      </c>
      <c r="R7" s="5">
        <v>-2.0999999999999999E-3</v>
      </c>
      <c r="S7" s="4">
        <v>2205020</v>
      </c>
      <c r="T7" s="4">
        <f t="shared" si="2"/>
        <v>4587489.5</v>
      </c>
      <c r="U7" s="4">
        <f t="shared" si="3"/>
        <v>4131159</v>
      </c>
      <c r="V7" s="5">
        <v>1.09E-2</v>
      </c>
    </row>
    <row r="8" spans="1:22" x14ac:dyDescent="0.2">
      <c r="A8" s="16" t="s">
        <v>287</v>
      </c>
      <c r="B8" s="4">
        <v>100</v>
      </c>
      <c r="C8" s="4">
        <v>0</v>
      </c>
      <c r="D8" s="4">
        <v>100</v>
      </c>
      <c r="E8" s="4">
        <v>1837341</v>
      </c>
      <c r="F8" s="4">
        <f t="shared" si="0"/>
        <v>32020511684</v>
      </c>
      <c r="G8" s="4">
        <v>0</v>
      </c>
      <c r="H8" s="4">
        <v>0</v>
      </c>
      <c r="I8" s="4">
        <v>0</v>
      </c>
      <c r="J8" s="4">
        <v>-1819100000</v>
      </c>
      <c r="K8">
        <f t="shared" si="1"/>
        <v>-1819100000</v>
      </c>
      <c r="L8" s="4">
        <v>634</v>
      </c>
      <c r="M8" s="4">
        <v>487</v>
      </c>
      <c r="N8" s="4">
        <v>68</v>
      </c>
      <c r="O8" s="4">
        <v>93</v>
      </c>
      <c r="P8" s="4">
        <v>2429900</v>
      </c>
      <c r="Q8" s="4">
        <v>3498600</v>
      </c>
      <c r="R8" s="5">
        <v>-1.4000000000000002E-3</v>
      </c>
      <c r="S8" s="4">
        <v>5929875</v>
      </c>
      <c r="T8" s="4">
        <f t="shared" si="2"/>
        <v>3884633.5</v>
      </c>
      <c r="U8" s="4">
        <f t="shared" si="3"/>
        <v>4131159</v>
      </c>
      <c r="V8" s="5">
        <v>2.1600000000000001E-2</v>
      </c>
    </row>
    <row r="9" spans="1:22" x14ac:dyDescent="0.2">
      <c r="A9" s="16" t="s">
        <v>286</v>
      </c>
      <c r="B9" s="4">
        <v>0</v>
      </c>
      <c r="C9" s="4">
        <v>441000</v>
      </c>
      <c r="D9" s="4">
        <v>-441000</v>
      </c>
      <c r="E9" s="4">
        <v>-8093338060</v>
      </c>
      <c r="F9" s="4">
        <f t="shared" si="0"/>
        <v>32018674343</v>
      </c>
      <c r="K9">
        <f t="shared" si="1"/>
        <v>0</v>
      </c>
      <c r="L9" s="4">
        <v>561</v>
      </c>
      <c r="M9" s="4">
        <v>676</v>
      </c>
      <c r="N9" s="4">
        <v>68</v>
      </c>
      <c r="O9" s="4">
        <v>106</v>
      </c>
      <c r="P9" s="4">
        <v>1650300</v>
      </c>
      <c r="Q9" s="4">
        <v>3024000</v>
      </c>
      <c r="R9" s="5">
        <v>-2.5999999999999999E-3</v>
      </c>
      <c r="S9" s="4">
        <v>4676011</v>
      </c>
      <c r="T9" s="4">
        <f t="shared" si="2"/>
        <v>3548369.5</v>
      </c>
      <c r="U9" s="4">
        <f t="shared" si="3"/>
        <v>4131159</v>
      </c>
      <c r="V9" s="5">
        <v>1.6299999999999999E-2</v>
      </c>
    </row>
    <row r="10" spans="1:22" x14ac:dyDescent="0.2">
      <c r="A10" s="16" t="s">
        <v>281</v>
      </c>
      <c r="B10" s="4">
        <v>15100</v>
      </c>
      <c r="C10" s="4">
        <v>335500</v>
      </c>
      <c r="D10" s="4">
        <v>-320400</v>
      </c>
      <c r="E10" s="4">
        <v>-5889329640</v>
      </c>
      <c r="F10" s="4">
        <f t="shared" si="0"/>
        <v>40112012403</v>
      </c>
      <c r="K10">
        <f t="shared" si="1"/>
        <v>0</v>
      </c>
      <c r="L10" s="4">
        <v>587</v>
      </c>
      <c r="M10" s="4">
        <v>820</v>
      </c>
      <c r="N10" s="4">
        <v>55</v>
      </c>
      <c r="O10" s="4">
        <v>102</v>
      </c>
      <c r="P10" s="4">
        <v>1459900</v>
      </c>
      <c r="Q10" s="4">
        <v>3497200</v>
      </c>
      <c r="R10" s="5">
        <v>-6.4000000000000003E-3</v>
      </c>
      <c r="S10" s="4">
        <v>4959307</v>
      </c>
      <c r="T10" s="4">
        <f t="shared" si="2"/>
        <v>5869512</v>
      </c>
      <c r="U10" s="4">
        <f t="shared" si="3"/>
        <v>3452937</v>
      </c>
      <c r="V10" s="5">
        <v>2.1600000000000001E-2</v>
      </c>
    </row>
    <row r="11" spans="1:22" x14ac:dyDescent="0.2">
      <c r="A11" s="16" t="s">
        <v>273</v>
      </c>
      <c r="B11" s="4">
        <v>22500</v>
      </c>
      <c r="C11" s="4">
        <v>462000</v>
      </c>
      <c r="D11" s="4">
        <v>-439500</v>
      </c>
      <c r="E11" s="4">
        <v>-8151545025</v>
      </c>
      <c r="F11" s="4">
        <f t="shared" si="0"/>
        <v>46001342043</v>
      </c>
      <c r="K11">
        <f t="shared" si="1"/>
        <v>0</v>
      </c>
      <c r="L11" s="4">
        <v>1345</v>
      </c>
      <c r="M11" s="4">
        <v>707</v>
      </c>
      <c r="N11" s="4">
        <v>139</v>
      </c>
      <c r="O11" s="4">
        <v>140</v>
      </c>
      <c r="P11" s="4">
        <v>4444800</v>
      </c>
      <c r="Q11" s="4">
        <v>4896400</v>
      </c>
      <c r="R11" s="5">
        <v>-1.8600000000000002E-2</v>
      </c>
      <c r="S11" s="4">
        <v>9344971</v>
      </c>
      <c r="T11" s="4">
        <f t="shared" si="2"/>
        <v>3618646.5</v>
      </c>
      <c r="U11" s="4">
        <f t="shared" si="3"/>
        <v>3452937</v>
      </c>
      <c r="V11" s="5">
        <v>2.6499999999999999E-2</v>
      </c>
    </row>
    <row r="12" spans="1:22" x14ac:dyDescent="0.2">
      <c r="A12" s="16" t="s">
        <v>272</v>
      </c>
      <c r="B12" s="4">
        <v>51200</v>
      </c>
      <c r="C12" s="4">
        <v>300</v>
      </c>
      <c r="D12" s="4">
        <v>50900</v>
      </c>
      <c r="E12" s="4">
        <v>960400796</v>
      </c>
      <c r="F12" s="4">
        <f t="shared" si="0"/>
        <v>54152887068</v>
      </c>
      <c r="K12">
        <f t="shared" si="1"/>
        <v>0</v>
      </c>
      <c r="L12" s="4">
        <v>558</v>
      </c>
      <c r="M12" s="4">
        <v>565</v>
      </c>
      <c r="N12" s="4">
        <v>46</v>
      </c>
      <c r="O12" s="4">
        <v>103</v>
      </c>
      <c r="P12" s="4">
        <v>1390700</v>
      </c>
      <c r="Q12" s="4">
        <v>2739300</v>
      </c>
      <c r="R12" s="5">
        <v>-1.6000000000000001E-3</v>
      </c>
      <c r="S12" s="4">
        <v>4131159</v>
      </c>
      <c r="T12" s="4">
        <f t="shared" si="2"/>
        <v>3468964</v>
      </c>
      <c r="U12" s="4">
        <f t="shared" si="3"/>
        <v>3245104</v>
      </c>
      <c r="V12" s="5">
        <v>2.1000000000000001E-2</v>
      </c>
    </row>
    <row r="13" spans="1:22" x14ac:dyDescent="0.2">
      <c r="A13" s="16" t="s">
        <v>248</v>
      </c>
      <c r="B13" s="4">
        <v>18300</v>
      </c>
      <c r="C13" s="4">
        <v>200</v>
      </c>
      <c r="D13" s="4">
        <v>18100</v>
      </c>
      <c r="E13" s="4">
        <v>342590837</v>
      </c>
      <c r="F13" s="4">
        <f t="shared" si="0"/>
        <v>53192486272</v>
      </c>
      <c r="K13">
        <f t="shared" si="1"/>
        <v>0</v>
      </c>
      <c r="L13" s="4">
        <v>470</v>
      </c>
      <c r="M13" s="4">
        <v>535</v>
      </c>
      <c r="N13" s="4">
        <v>66</v>
      </c>
      <c r="O13" s="4">
        <v>68</v>
      </c>
      <c r="P13" s="4">
        <v>2255100</v>
      </c>
      <c r="Q13" s="4">
        <v>1925600</v>
      </c>
      <c r="R13" s="5">
        <v>6.8999999999999999E-3</v>
      </c>
      <c r="S13" s="4">
        <v>4182924</v>
      </c>
      <c r="T13" s="4">
        <f t="shared" si="2"/>
        <v>5749070</v>
      </c>
      <c r="U13" s="4">
        <f t="shared" si="3"/>
        <v>3093256</v>
      </c>
      <c r="V13" s="5">
        <v>2.1000000000000001E-2</v>
      </c>
    </row>
    <row r="14" spans="1:22" x14ac:dyDescent="0.2">
      <c r="A14" s="16" t="s">
        <v>240</v>
      </c>
      <c r="B14" s="4">
        <v>273800</v>
      </c>
      <c r="C14" s="4">
        <v>300</v>
      </c>
      <c r="D14" s="4">
        <v>273500</v>
      </c>
      <c r="E14" s="4">
        <v>5147752666</v>
      </c>
      <c r="F14" s="4">
        <f t="shared" si="0"/>
        <v>52849895435</v>
      </c>
      <c r="K14">
        <f t="shared" si="1"/>
        <v>0</v>
      </c>
      <c r="L14" s="4">
        <v>799</v>
      </c>
      <c r="M14" s="4">
        <v>750</v>
      </c>
      <c r="N14" s="4">
        <v>131</v>
      </c>
      <c r="O14" s="4">
        <v>133</v>
      </c>
      <c r="P14" s="4">
        <v>4532300</v>
      </c>
      <c r="Q14" s="4">
        <v>5234400</v>
      </c>
      <c r="R14" s="5">
        <v>1.2E-2</v>
      </c>
      <c r="S14" s="4">
        <v>9768360</v>
      </c>
      <c r="T14" s="4">
        <f t="shared" si="2"/>
        <v>2953416.5</v>
      </c>
      <c r="U14" s="4">
        <f t="shared" si="3"/>
        <v>2137432</v>
      </c>
      <c r="V14" s="5">
        <v>2.1099999999999997E-2</v>
      </c>
    </row>
    <row r="15" spans="1:22" x14ac:dyDescent="0.2">
      <c r="A15" s="16" t="s">
        <v>239</v>
      </c>
      <c r="B15" s="4">
        <v>0</v>
      </c>
      <c r="C15" s="4">
        <v>0</v>
      </c>
      <c r="D15" s="4">
        <v>0</v>
      </c>
      <c r="E15" s="4">
        <v>0</v>
      </c>
      <c r="F15" s="4">
        <f t="shared" si="0"/>
        <v>47702142769</v>
      </c>
      <c r="K15">
        <f t="shared" si="1"/>
        <v>0</v>
      </c>
      <c r="L15" s="4">
        <v>460</v>
      </c>
      <c r="M15" s="4">
        <v>332</v>
      </c>
      <c r="N15" s="4">
        <v>60</v>
      </c>
      <c r="O15" s="4">
        <v>50</v>
      </c>
      <c r="P15" s="4">
        <v>1477600</v>
      </c>
      <c r="Q15" s="4">
        <v>1970200</v>
      </c>
      <c r="R15" s="5">
        <v>-6.1999999999999998E-3</v>
      </c>
      <c r="S15" s="4">
        <v>3452937</v>
      </c>
      <c r="T15" s="4">
        <f t="shared" si="2"/>
        <v>4121744.5</v>
      </c>
      <c r="U15" s="4">
        <f t="shared" si="3"/>
        <v>2137432</v>
      </c>
      <c r="V15" s="5">
        <v>1.0700000000000001E-2</v>
      </c>
    </row>
    <row r="16" spans="1:22" x14ac:dyDescent="0.2">
      <c r="A16" s="16" t="s">
        <v>238</v>
      </c>
      <c r="B16" s="4">
        <v>100</v>
      </c>
      <c r="C16" s="4">
        <v>0</v>
      </c>
      <c r="D16" s="4">
        <v>100</v>
      </c>
      <c r="E16" s="4">
        <v>1869064</v>
      </c>
      <c r="F16" s="4">
        <f t="shared" si="0"/>
        <v>47702142769</v>
      </c>
      <c r="K16">
        <f t="shared" si="1"/>
        <v>0</v>
      </c>
      <c r="L16" s="4">
        <v>388</v>
      </c>
      <c r="M16" s="4">
        <v>684</v>
      </c>
      <c r="N16" s="4">
        <v>57</v>
      </c>
      <c r="O16" s="4">
        <v>108</v>
      </c>
      <c r="P16" s="4">
        <v>2259400</v>
      </c>
      <c r="Q16" s="4">
        <v>2975200</v>
      </c>
      <c r="R16" s="5">
        <v>1.04E-2</v>
      </c>
      <c r="S16" s="4">
        <v>5239081</v>
      </c>
      <c r="T16" s="4">
        <f t="shared" si="2"/>
        <v>3248625</v>
      </c>
      <c r="U16" s="4">
        <f t="shared" si="3"/>
        <v>2137432</v>
      </c>
      <c r="V16" s="5">
        <v>2.12E-2</v>
      </c>
    </row>
    <row r="17" spans="1:21" x14ac:dyDescent="0.2">
      <c r="A17" s="16" t="s">
        <v>234</v>
      </c>
      <c r="B17" s="4">
        <v>0</v>
      </c>
      <c r="C17" s="4">
        <v>0</v>
      </c>
      <c r="D17" s="4">
        <v>0</v>
      </c>
      <c r="E17" s="4">
        <v>0</v>
      </c>
      <c r="F17" s="4">
        <f t="shared" si="0"/>
        <v>47700273705</v>
      </c>
      <c r="K17">
        <f t="shared" si="1"/>
        <v>0</v>
      </c>
      <c r="L17" s="4">
        <v>611</v>
      </c>
      <c r="M17" s="4">
        <v>252</v>
      </c>
      <c r="N17" s="4">
        <v>60</v>
      </c>
      <c r="O17" s="4">
        <v>41</v>
      </c>
      <c r="R17" s="5">
        <v>-8.9999999999999998E-4</v>
      </c>
      <c r="S17" s="4">
        <v>3245104</v>
      </c>
      <c r="T17" s="4">
        <f t="shared" si="2"/>
        <v>3625494</v>
      </c>
      <c r="U17" s="4">
        <f t="shared" si="3"/>
        <v>2137432</v>
      </c>
    </row>
    <row r="18" spans="1:21" x14ac:dyDescent="0.2">
      <c r="A18" s="16" t="s">
        <v>233</v>
      </c>
      <c r="B18" s="4">
        <v>6400</v>
      </c>
      <c r="C18" s="4">
        <v>0</v>
      </c>
      <c r="D18" s="4">
        <v>6400</v>
      </c>
      <c r="E18" s="4">
        <v>118317659</v>
      </c>
      <c r="F18" s="4">
        <f t="shared" si="0"/>
        <v>47700273705</v>
      </c>
      <c r="K18">
        <f t="shared" si="1"/>
        <v>0</v>
      </c>
      <c r="R18" s="5">
        <v>-6.0000000000000001E-3</v>
      </c>
      <c r="S18" s="4">
        <v>3093256</v>
      </c>
      <c r="T18" s="4">
        <f t="shared" si="2"/>
        <v>3644050</v>
      </c>
      <c r="U18" s="4">
        <f t="shared" si="3"/>
        <v>1729780</v>
      </c>
    </row>
    <row r="19" spans="1:21" x14ac:dyDescent="0.2">
      <c r="A19" s="16" t="s">
        <v>232</v>
      </c>
      <c r="B19" s="4">
        <v>500</v>
      </c>
      <c r="C19" s="4">
        <v>1000</v>
      </c>
      <c r="D19" s="4">
        <v>-500</v>
      </c>
      <c r="E19" s="4">
        <v>-9310204</v>
      </c>
      <c r="F19" s="4">
        <f t="shared" si="0"/>
        <v>47581956046</v>
      </c>
      <c r="K19">
        <f t="shared" si="1"/>
        <v>0</v>
      </c>
      <c r="R19" s="5">
        <v>6.5000000000000006E-3</v>
      </c>
      <c r="S19" s="4">
        <v>2137432</v>
      </c>
      <c r="T19" s="4">
        <f t="shared" si="2"/>
        <v>4414061</v>
      </c>
      <c r="U19" s="4">
        <f t="shared" si="3"/>
        <v>1729780</v>
      </c>
    </row>
    <row r="20" spans="1:21" x14ac:dyDescent="0.2">
      <c r="A20" s="16" t="s">
        <v>231</v>
      </c>
      <c r="B20" s="4">
        <v>100500</v>
      </c>
      <c r="C20" s="4">
        <v>0</v>
      </c>
      <c r="D20" s="4">
        <v>100500</v>
      </c>
      <c r="E20" s="4">
        <v>1863599749</v>
      </c>
      <c r="F20" s="4">
        <f t="shared" si="0"/>
        <v>47591266250</v>
      </c>
      <c r="K20">
        <f t="shared" si="1"/>
        <v>0</v>
      </c>
      <c r="R20" s="5">
        <v>2.3999999999999998E-3</v>
      </c>
      <c r="S20" s="4">
        <v>2394053</v>
      </c>
      <c r="T20" s="4">
        <f t="shared" si="2"/>
        <v>3718381</v>
      </c>
      <c r="U20" s="4">
        <f t="shared" si="3"/>
        <v>1729780</v>
      </c>
    </row>
    <row r="21" spans="1:21" x14ac:dyDescent="0.2">
      <c r="A21" s="16" t="s">
        <v>230</v>
      </c>
      <c r="B21" s="4">
        <v>0</v>
      </c>
      <c r="C21" s="4">
        <v>0</v>
      </c>
      <c r="D21" s="4">
        <v>0</v>
      </c>
      <c r="E21" s="4">
        <v>0</v>
      </c>
      <c r="F21" s="4">
        <f t="shared" si="0"/>
        <v>45727666501</v>
      </c>
      <c r="K21">
        <f t="shared" si="1"/>
        <v>0</v>
      </c>
      <c r="R21" s="5">
        <v>7.3000000000000001E-3</v>
      </c>
      <c r="S21" s="4">
        <v>3106134</v>
      </c>
      <c r="T21" s="4">
        <f t="shared" si="2"/>
        <v>2777194.5</v>
      </c>
      <c r="U21" s="4">
        <f t="shared" si="3"/>
        <v>1729780</v>
      </c>
    </row>
    <row r="22" spans="1:21" x14ac:dyDescent="0.2">
      <c r="A22" s="16" t="s">
        <v>229</v>
      </c>
      <c r="B22" s="4">
        <v>1200</v>
      </c>
      <c r="C22" s="4">
        <v>310800</v>
      </c>
      <c r="D22" s="4">
        <v>-309600</v>
      </c>
      <c r="E22" s="4">
        <v>-5707872330</v>
      </c>
      <c r="F22" s="4">
        <f t="shared" si="0"/>
        <v>45727666501</v>
      </c>
      <c r="K22">
        <f t="shared" si="1"/>
        <v>0</v>
      </c>
      <c r="R22" s="5">
        <v>2E-3</v>
      </c>
      <c r="S22" s="4">
        <v>2755004</v>
      </c>
      <c r="T22" s="4">
        <f t="shared" si="2"/>
        <v>2801509</v>
      </c>
      <c r="U22" s="4">
        <f t="shared" si="3"/>
        <v>1729780</v>
      </c>
    </row>
    <row r="23" spans="1:21" x14ac:dyDescent="0.2">
      <c r="A23" s="16" t="s">
        <v>228</v>
      </c>
      <c r="B23" s="4">
        <v>0</v>
      </c>
      <c r="C23" s="4">
        <v>0</v>
      </c>
      <c r="D23" s="4">
        <v>0</v>
      </c>
      <c r="E23" s="4">
        <v>0</v>
      </c>
      <c r="F23" s="4">
        <f t="shared" si="0"/>
        <v>51435538831</v>
      </c>
      <c r="K23">
        <f t="shared" si="1"/>
        <v>0</v>
      </c>
      <c r="R23" s="5">
        <v>-4.0999999999999995E-3</v>
      </c>
      <c r="S23" s="4">
        <v>1729780</v>
      </c>
      <c r="T23" s="4">
        <f t="shared" si="2"/>
        <v>6554287</v>
      </c>
      <c r="U23" s="4">
        <f t="shared" si="3"/>
        <v>2453896</v>
      </c>
    </row>
    <row r="24" spans="1:21" x14ac:dyDescent="0.2">
      <c r="A24" s="16" t="s">
        <v>222</v>
      </c>
      <c r="B24" s="4">
        <v>800</v>
      </c>
      <c r="C24" s="4">
        <v>0</v>
      </c>
      <c r="D24" s="4">
        <v>800</v>
      </c>
      <c r="E24" s="4">
        <v>14788616</v>
      </c>
      <c r="F24" s="4">
        <f t="shared" si="0"/>
        <v>51435538831</v>
      </c>
      <c r="K24">
        <f t="shared" si="1"/>
        <v>0</v>
      </c>
      <c r="R24" s="5">
        <v>1.0200000000000001E-2</v>
      </c>
      <c r="S24" s="4">
        <v>2453896</v>
      </c>
      <c r="T24" s="4">
        <f t="shared" si="2"/>
        <v>4257323.5</v>
      </c>
      <c r="U24" s="4">
        <f t="shared" si="3"/>
        <v>3004408</v>
      </c>
    </row>
    <row r="25" spans="1:21" x14ac:dyDescent="0.2">
      <c r="A25" s="16" t="s">
        <v>213</v>
      </c>
      <c r="B25" s="4">
        <v>0</v>
      </c>
      <c r="C25" s="4">
        <v>0</v>
      </c>
      <c r="D25" s="4">
        <v>0</v>
      </c>
      <c r="E25" s="4">
        <v>0</v>
      </c>
      <c r="F25" s="4">
        <f t="shared" si="0"/>
        <v>51420750215</v>
      </c>
      <c r="K25">
        <f t="shared" si="1"/>
        <v>0</v>
      </c>
      <c r="R25" s="5">
        <v>-8.9999999999999998E-4</v>
      </c>
      <c r="S25" s="4">
        <v>3004408</v>
      </c>
      <c r="T25" s="4">
        <f t="shared" si="2"/>
        <v>7250823</v>
      </c>
      <c r="U25" s="4">
        <f t="shared" si="3"/>
        <v>3252146</v>
      </c>
    </row>
    <row r="26" spans="1:21" x14ac:dyDescent="0.2">
      <c r="A26" s="16" t="s">
        <v>212</v>
      </c>
      <c r="B26" s="4">
        <v>0</v>
      </c>
      <c r="C26" s="4">
        <v>0</v>
      </c>
      <c r="D26" s="4">
        <v>0</v>
      </c>
      <c r="E26" s="4">
        <v>0</v>
      </c>
      <c r="F26" s="4">
        <f t="shared" si="0"/>
        <v>51420750215</v>
      </c>
      <c r="K26">
        <f>K27+J26</f>
        <v>0</v>
      </c>
      <c r="R26" s="5">
        <v>-0.01</v>
      </c>
      <c r="S26" s="4">
        <v>3252146</v>
      </c>
      <c r="T26" s="4">
        <f t="shared" si="2"/>
        <v>8732998</v>
      </c>
      <c r="U26" s="4">
        <f t="shared" si="3"/>
        <v>2799385</v>
      </c>
    </row>
    <row r="27" spans="1:21" x14ac:dyDescent="0.2">
      <c r="A27" s="16" t="s">
        <v>211</v>
      </c>
      <c r="B27" s="4">
        <v>0</v>
      </c>
      <c r="C27" s="4">
        <v>0</v>
      </c>
      <c r="D27" s="4">
        <v>0</v>
      </c>
      <c r="E27" s="4">
        <v>0</v>
      </c>
      <c r="F27" s="4">
        <f t="shared" si="0"/>
        <v>51420750215</v>
      </c>
      <c r="K27">
        <f>J27+K29</f>
        <v>0</v>
      </c>
      <c r="R27" s="5">
        <v>-5.6999999999999993E-3</v>
      </c>
      <c r="S27" s="4">
        <v>4157732</v>
      </c>
      <c r="T27" s="4">
        <f t="shared" si="2"/>
        <v>4317519</v>
      </c>
      <c r="U27" s="4">
        <f t="shared" si="3"/>
        <v>2799385</v>
      </c>
    </row>
    <row r="28" spans="1:21" x14ac:dyDescent="0.2">
      <c r="A28" s="16" t="s">
        <v>210</v>
      </c>
      <c r="B28" s="4">
        <v>0</v>
      </c>
      <c r="C28" s="4">
        <v>30000</v>
      </c>
      <c r="D28" s="4">
        <v>-30000</v>
      </c>
      <c r="E28" s="4">
        <v>-557286699</v>
      </c>
      <c r="F28" s="4">
        <f t="shared" si="0"/>
        <v>51420750215</v>
      </c>
      <c r="R28" s="5">
        <v>-1.1899999999999999E-2</v>
      </c>
      <c r="S28" s="4">
        <v>5150668</v>
      </c>
      <c r="T28" s="4">
        <f t="shared" si="2"/>
        <v>6005989</v>
      </c>
      <c r="U28" s="4">
        <f t="shared" si="3"/>
        <v>2799385</v>
      </c>
    </row>
    <row r="29" spans="1:21" x14ac:dyDescent="0.2">
      <c r="A29" s="16" t="s">
        <v>209</v>
      </c>
      <c r="B29" s="4">
        <v>300</v>
      </c>
      <c r="C29" s="4">
        <v>500</v>
      </c>
      <c r="D29" s="4">
        <v>-200</v>
      </c>
      <c r="E29" s="4">
        <v>-3753958</v>
      </c>
      <c r="F29" s="4">
        <f t="shared" si="0"/>
        <v>51978036914</v>
      </c>
      <c r="K29">
        <f>J29</f>
        <v>0</v>
      </c>
      <c r="R29" s="5">
        <v>-1.21E-2</v>
      </c>
      <c r="S29" s="4">
        <v>6434069</v>
      </c>
      <c r="T29" s="4">
        <f t="shared" si="2"/>
        <v>5381012.5</v>
      </c>
      <c r="U29" s="4">
        <f t="shared" si="3"/>
        <v>2799385</v>
      </c>
    </row>
    <row r="30" spans="1:21" x14ac:dyDescent="0.2">
      <c r="A30" s="16" t="s">
        <v>208</v>
      </c>
      <c r="B30" s="4">
        <v>802600</v>
      </c>
      <c r="C30" s="4">
        <v>5000</v>
      </c>
      <c r="D30" s="4">
        <v>797600</v>
      </c>
      <c r="E30" s="4">
        <v>15118545855</v>
      </c>
      <c r="F30" s="4">
        <f t="shared" si="0"/>
        <v>51981790872</v>
      </c>
      <c r="R30" s="5">
        <v>3.0000000000000001E-3</v>
      </c>
      <c r="S30" s="4">
        <v>4330628</v>
      </c>
      <c r="T30" s="4">
        <f t="shared" si="2"/>
        <v>3965742</v>
      </c>
      <c r="U30" s="4">
        <f t="shared" si="3"/>
        <v>2799385</v>
      </c>
    </row>
    <row r="31" spans="1:21" x14ac:dyDescent="0.2">
      <c r="A31" s="16" t="s">
        <v>207</v>
      </c>
      <c r="B31" s="4">
        <v>400</v>
      </c>
      <c r="C31" s="4">
        <v>0</v>
      </c>
      <c r="D31" s="4">
        <v>400</v>
      </c>
      <c r="E31" s="4">
        <v>7559683</v>
      </c>
      <c r="F31" s="4">
        <f t="shared" si="0"/>
        <v>36863245017</v>
      </c>
      <c r="R31" s="5">
        <v>0</v>
      </c>
      <c r="S31" s="4">
        <v>2799385</v>
      </c>
      <c r="T31" s="4">
        <f t="shared" si="2"/>
        <v>3651246.5</v>
      </c>
      <c r="U31" s="4">
        <f t="shared" si="3"/>
        <v>3873238</v>
      </c>
    </row>
    <row r="32" spans="1:21" x14ac:dyDescent="0.2">
      <c r="A32" s="16" t="s">
        <v>206</v>
      </c>
      <c r="B32" s="4">
        <v>0</v>
      </c>
      <c r="C32" s="4">
        <v>15800</v>
      </c>
      <c r="D32" s="4">
        <v>-15800</v>
      </c>
      <c r="E32" s="4">
        <v>-298474706</v>
      </c>
      <c r="F32" s="4">
        <f t="shared" si="0"/>
        <v>36855685334</v>
      </c>
      <c r="R32" s="5">
        <v>-5.6999999999999993E-3</v>
      </c>
      <c r="S32" s="4">
        <v>3873238</v>
      </c>
      <c r="T32" s="4">
        <f t="shared" si="2"/>
        <v>8744088</v>
      </c>
      <c r="U32" s="4">
        <f t="shared" si="3"/>
        <v>3484370</v>
      </c>
    </row>
    <row r="33" spans="1:21" x14ac:dyDescent="0.2">
      <c r="A33" s="16" t="s">
        <v>205</v>
      </c>
      <c r="B33" s="4">
        <v>121070</v>
      </c>
      <c r="C33" s="4">
        <v>1400</v>
      </c>
      <c r="D33" s="4">
        <v>119670</v>
      </c>
      <c r="E33" s="4">
        <v>2269353345</v>
      </c>
      <c r="F33" s="4">
        <f t="shared" si="0"/>
        <v>37154160040</v>
      </c>
      <c r="R33" s="5">
        <v>-1.7399999999999999E-2</v>
      </c>
      <c r="S33" s="4">
        <v>10654678</v>
      </c>
      <c r="T33" s="4">
        <f t="shared" si="2"/>
        <v>9432548</v>
      </c>
      <c r="U33" s="4">
        <f t="shared" si="3"/>
        <v>3484370</v>
      </c>
    </row>
    <row r="34" spans="1:21" x14ac:dyDescent="0.2">
      <c r="A34" s="16" t="s">
        <v>204</v>
      </c>
      <c r="B34" s="4">
        <v>0</v>
      </c>
      <c r="C34" s="4">
        <v>6000</v>
      </c>
      <c r="D34" s="4">
        <v>-6000</v>
      </c>
      <c r="E34" s="4">
        <v>-115793313</v>
      </c>
      <c r="F34" s="4">
        <f t="shared" si="0"/>
        <v>34884806695</v>
      </c>
      <c r="R34" s="5">
        <v>-1.03E-2</v>
      </c>
      <c r="S34" s="4">
        <v>5510239</v>
      </c>
      <c r="T34" s="4">
        <f t="shared" si="2"/>
        <v>8850655.5</v>
      </c>
      <c r="U34" s="4">
        <f t="shared" si="3"/>
        <v>3484370</v>
      </c>
    </row>
    <row r="35" spans="1:21" x14ac:dyDescent="0.2">
      <c r="A35" s="16" t="s">
        <v>203</v>
      </c>
      <c r="B35" s="4">
        <v>19800</v>
      </c>
      <c r="C35" s="4">
        <v>750000</v>
      </c>
      <c r="D35" s="4">
        <v>-730200</v>
      </c>
      <c r="E35" s="4">
        <v>-14212851292</v>
      </c>
      <c r="F35" s="4">
        <f t="shared" si="0"/>
        <v>35000600008</v>
      </c>
      <c r="R35" s="5">
        <v>1.38E-2</v>
      </c>
      <c r="S35" s="4">
        <v>11249500</v>
      </c>
      <c r="T35" s="4">
        <f t="shared" si="2"/>
        <v>10444128.5</v>
      </c>
      <c r="U35" s="4">
        <f t="shared" si="3"/>
        <v>3484370</v>
      </c>
    </row>
    <row r="36" spans="1:21" x14ac:dyDescent="0.2">
      <c r="A36" s="16" t="s">
        <v>202</v>
      </c>
      <c r="B36" s="4">
        <v>0</v>
      </c>
      <c r="C36" s="4">
        <v>500600</v>
      </c>
      <c r="D36" s="4">
        <v>-500600</v>
      </c>
      <c r="E36" s="4">
        <v>-9609199161</v>
      </c>
      <c r="F36" s="4">
        <f t="shared" si="0"/>
        <v>49213451300</v>
      </c>
      <c r="R36" s="5">
        <v>1.5700000000000002E-2</v>
      </c>
      <c r="S36" s="4">
        <v>13308264</v>
      </c>
      <c r="T36" s="4">
        <f t="shared" si="2"/>
        <v>4385495</v>
      </c>
      <c r="U36" s="4">
        <f t="shared" si="3"/>
        <v>3429255</v>
      </c>
    </row>
    <row r="37" spans="1:21" x14ac:dyDescent="0.2">
      <c r="A37" s="16" t="s">
        <v>201</v>
      </c>
      <c r="B37" s="4">
        <v>294500</v>
      </c>
      <c r="C37" s="4">
        <v>0</v>
      </c>
      <c r="D37" s="4">
        <v>294500</v>
      </c>
      <c r="E37" s="4">
        <v>5551761656</v>
      </c>
      <c r="F37" s="4">
        <f t="shared" si="0"/>
        <v>58822650461</v>
      </c>
      <c r="R37" s="5">
        <v>-2.5000000000000001E-3</v>
      </c>
      <c r="S37" s="4">
        <v>3484370</v>
      </c>
      <c r="T37" s="4">
        <f t="shared" si="2"/>
        <v>9008207.5</v>
      </c>
      <c r="U37" s="4">
        <f t="shared" si="3"/>
        <v>3429255</v>
      </c>
    </row>
    <row r="38" spans="1:21" x14ac:dyDescent="0.2">
      <c r="A38" s="16" t="s">
        <v>200</v>
      </c>
      <c r="B38" s="4">
        <v>0</v>
      </c>
      <c r="C38" s="4">
        <v>1250700</v>
      </c>
      <c r="D38" s="4">
        <v>-1250700</v>
      </c>
      <c r="E38" s="4">
        <v>-23690747872</v>
      </c>
      <c r="F38" s="4">
        <f t="shared" si="0"/>
        <v>53270888805</v>
      </c>
      <c r="R38" s="5">
        <v>2.3E-3</v>
      </c>
      <c r="S38" s="4">
        <v>5577909</v>
      </c>
      <c r="T38" s="4">
        <f t="shared" si="2"/>
        <v>6659889.5</v>
      </c>
      <c r="U38" s="4">
        <f t="shared" si="3"/>
        <v>3429255</v>
      </c>
    </row>
    <row r="39" spans="1:21" x14ac:dyDescent="0.2">
      <c r="A39" s="16" t="s">
        <v>199</v>
      </c>
      <c r="B39" s="4">
        <v>0</v>
      </c>
      <c r="C39" s="4">
        <v>501400</v>
      </c>
      <c r="D39" s="4">
        <v>-501400</v>
      </c>
      <c r="E39" s="4">
        <v>-9479584490</v>
      </c>
      <c r="F39" s="4">
        <f t="shared" si="0"/>
        <v>76961636677</v>
      </c>
      <c r="R39" s="5">
        <v>1.6500000000000001E-2</v>
      </c>
      <c r="S39" s="4">
        <v>6431397</v>
      </c>
      <c r="T39" s="4">
        <f t="shared" si="2"/>
        <v>6081879</v>
      </c>
      <c r="U39" s="4">
        <f t="shared" si="3"/>
        <v>3429255</v>
      </c>
    </row>
    <row r="40" spans="1:21" x14ac:dyDescent="0.2">
      <c r="A40" s="16" t="s">
        <v>198</v>
      </c>
      <c r="B40" s="4">
        <v>0</v>
      </c>
      <c r="C40" s="4">
        <v>1000000</v>
      </c>
      <c r="D40" s="4">
        <v>-1000000</v>
      </c>
      <c r="E40" s="4">
        <v>-18580333236</v>
      </c>
      <c r="F40" s="4">
        <f t="shared" si="0"/>
        <v>86441221167</v>
      </c>
      <c r="R40" s="5">
        <v>-1.1699999999999999E-2</v>
      </c>
      <c r="S40" s="4">
        <v>5132099</v>
      </c>
      <c r="T40" s="4">
        <f t="shared" si="2"/>
        <v>4841338</v>
      </c>
      <c r="U40" s="4">
        <f t="shared" si="3"/>
        <v>3429255</v>
      </c>
    </row>
    <row r="41" spans="1:21" x14ac:dyDescent="0.2">
      <c r="A41" s="16" t="s">
        <v>197</v>
      </c>
      <c r="B41" s="4">
        <v>3500</v>
      </c>
      <c r="C41" s="4">
        <v>0</v>
      </c>
      <c r="D41" s="4">
        <v>3500</v>
      </c>
      <c r="E41" s="4">
        <v>65704305</v>
      </c>
      <c r="F41" s="4">
        <f t="shared" si="0"/>
        <v>105021554403</v>
      </c>
      <c r="R41" s="5">
        <v>4.0000000000000001E-3</v>
      </c>
      <c r="S41" s="4">
        <v>3429255</v>
      </c>
      <c r="T41" s="4">
        <f t="shared" si="2"/>
        <v>6462163.5</v>
      </c>
      <c r="U41" s="4">
        <f t="shared" si="3"/>
        <v>5286620</v>
      </c>
    </row>
    <row r="42" spans="1:21" x14ac:dyDescent="0.2">
      <c r="A42" s="16" t="s">
        <v>196</v>
      </c>
      <c r="B42" s="4">
        <v>700</v>
      </c>
      <c r="C42" s="4">
        <v>480</v>
      </c>
      <c r="D42" s="4">
        <v>220</v>
      </c>
      <c r="E42" s="4">
        <v>4124431</v>
      </c>
      <c r="F42" s="4">
        <f t="shared" si="0"/>
        <v>104955850098</v>
      </c>
      <c r="R42" s="5">
        <v>-2.35E-2</v>
      </c>
      <c r="S42" s="4">
        <v>6833498</v>
      </c>
      <c r="T42" s="4">
        <f t="shared" si="2"/>
        <v>10483947.5</v>
      </c>
      <c r="U42" s="4">
        <f t="shared" si="3"/>
        <v>5286620</v>
      </c>
    </row>
    <row r="43" spans="1:21" x14ac:dyDescent="0.2">
      <c r="A43" s="16" t="s">
        <v>195</v>
      </c>
      <c r="B43" s="4">
        <v>500</v>
      </c>
      <c r="C43" s="4">
        <v>1500000</v>
      </c>
      <c r="D43" s="4">
        <v>-1499500</v>
      </c>
      <c r="E43" s="4">
        <v>-28780915052</v>
      </c>
      <c r="F43" s="4">
        <f t="shared" si="0"/>
        <v>104951725667</v>
      </c>
      <c r="R43" s="5">
        <v>5.0000000000000001E-3</v>
      </c>
      <c r="S43" s="4">
        <v>13354857</v>
      </c>
      <c r="T43" s="4">
        <f t="shared" si="2"/>
        <v>6694822.5</v>
      </c>
      <c r="U43" s="4">
        <f t="shared" si="3"/>
        <v>5286620</v>
      </c>
    </row>
    <row r="44" spans="1:21" x14ac:dyDescent="0.2">
      <c r="A44" s="16" t="s">
        <v>194</v>
      </c>
      <c r="B44" s="4">
        <v>0</v>
      </c>
      <c r="C44" s="4">
        <v>0</v>
      </c>
      <c r="D44" s="4">
        <v>0</v>
      </c>
      <c r="E44" s="4">
        <v>0</v>
      </c>
      <c r="F44" s="4">
        <f t="shared" si="0"/>
        <v>133732640719</v>
      </c>
      <c r="R44" s="5">
        <v>6.1999999999999998E-3</v>
      </c>
      <c r="S44" s="4">
        <v>6451811</v>
      </c>
      <c r="T44" s="4">
        <f t="shared" si="2"/>
        <v>10268005</v>
      </c>
      <c r="U44" s="4">
        <f t="shared" si="3"/>
        <v>5286620</v>
      </c>
    </row>
    <row r="45" spans="1:21" x14ac:dyDescent="0.2">
      <c r="A45" s="16" t="s">
        <v>193</v>
      </c>
      <c r="B45" s="4">
        <v>1510</v>
      </c>
      <c r="C45" s="4">
        <v>62400</v>
      </c>
      <c r="D45" s="4">
        <v>-60890</v>
      </c>
      <c r="E45" s="4">
        <v>-1159773692</v>
      </c>
      <c r="F45" s="4">
        <f t="shared" si="0"/>
        <v>133732640719</v>
      </c>
      <c r="R45" s="5">
        <v>2.41E-2</v>
      </c>
      <c r="S45" s="4">
        <v>7579993</v>
      </c>
      <c r="T45" s="4">
        <f t="shared" si="2"/>
        <v>7045694</v>
      </c>
      <c r="U45" s="4">
        <f t="shared" si="3"/>
        <v>5286620</v>
      </c>
    </row>
    <row r="46" spans="1:21" x14ac:dyDescent="0.2">
      <c r="A46" s="16" t="s">
        <v>192</v>
      </c>
      <c r="B46" s="4">
        <v>100</v>
      </c>
      <c r="C46" s="4">
        <v>190000</v>
      </c>
      <c r="D46" s="4">
        <v>-189900</v>
      </c>
      <c r="E46" s="4">
        <v>-3529165346</v>
      </c>
      <c r="F46" s="4">
        <f t="shared" si="0"/>
        <v>134892414411</v>
      </c>
      <c r="R46" s="5">
        <v>-1.1399999999999999E-2</v>
      </c>
      <c r="S46" s="4">
        <v>5286620</v>
      </c>
      <c r="T46" s="4">
        <f t="shared" si="2"/>
        <v>8685892.5</v>
      </c>
      <c r="U46" s="4">
        <f t="shared" si="3"/>
        <v>6090829</v>
      </c>
    </row>
    <row r="47" spans="1:21" x14ac:dyDescent="0.2">
      <c r="A47" s="16" t="s">
        <v>191</v>
      </c>
      <c r="B47" s="4">
        <v>0</v>
      </c>
      <c r="C47" s="4">
        <v>400</v>
      </c>
      <c r="D47" s="4">
        <v>-400</v>
      </c>
      <c r="E47" s="4">
        <v>-7527093</v>
      </c>
      <c r="F47" s="4">
        <f t="shared" si="0"/>
        <v>138421579757</v>
      </c>
      <c r="R47" s="5">
        <v>-1.47E-2</v>
      </c>
      <c r="S47" s="4">
        <v>12438506</v>
      </c>
      <c r="T47" s="4">
        <f t="shared" si="2"/>
        <v>6845728.5</v>
      </c>
      <c r="U47" s="4">
        <f t="shared" si="3"/>
        <v>6090829</v>
      </c>
    </row>
    <row r="48" spans="1:21" x14ac:dyDescent="0.2">
      <c r="A48" s="16" t="s">
        <v>190</v>
      </c>
      <c r="B48" s="4">
        <v>87300</v>
      </c>
      <c r="C48" s="4">
        <v>10000</v>
      </c>
      <c r="D48" s="4">
        <v>77300</v>
      </c>
      <c r="E48" s="4">
        <v>1477339702</v>
      </c>
      <c r="F48" s="4">
        <f t="shared" si="0"/>
        <v>138429106850</v>
      </c>
      <c r="R48" s="5">
        <v>-1.4800000000000001E-2</v>
      </c>
      <c r="S48" s="4">
        <v>6888382</v>
      </c>
      <c r="T48" s="4">
        <f t="shared" si="2"/>
        <v>8825438</v>
      </c>
      <c r="U48" s="4">
        <f t="shared" si="3"/>
        <v>6090829</v>
      </c>
    </row>
    <row r="49" spans="1:21" x14ac:dyDescent="0.2">
      <c r="A49" s="16" t="s">
        <v>189</v>
      </c>
      <c r="B49" s="4">
        <v>0</v>
      </c>
      <c r="C49" s="4">
        <v>100</v>
      </c>
      <c r="D49" s="4">
        <v>-100</v>
      </c>
      <c r="E49" s="4">
        <v>-1936752</v>
      </c>
      <c r="F49" s="4">
        <f t="shared" si="0"/>
        <v>136951767148</v>
      </c>
      <c r="R49" s="5">
        <v>8.8000000000000005E-3</v>
      </c>
      <c r="S49" s="4">
        <v>7031659</v>
      </c>
      <c r="T49" s="4">
        <f t="shared" si="2"/>
        <v>6626716.5</v>
      </c>
      <c r="U49" s="4">
        <f t="shared" si="3"/>
        <v>6090829</v>
      </c>
    </row>
    <row r="50" spans="1:21" x14ac:dyDescent="0.2">
      <c r="A50" s="16" t="s">
        <v>188</v>
      </c>
      <c r="B50" s="4">
        <v>520</v>
      </c>
      <c r="C50" s="4">
        <v>150000</v>
      </c>
      <c r="D50" s="4">
        <v>-149480</v>
      </c>
      <c r="E50" s="4">
        <v>-2867391535</v>
      </c>
      <c r="F50" s="4">
        <f t="shared" si="0"/>
        <v>136953703900</v>
      </c>
      <c r="R50" s="5">
        <v>2.0400000000000001E-2</v>
      </c>
      <c r="S50" s="4">
        <v>6253421</v>
      </c>
      <c r="T50" s="4">
        <f t="shared" si="2"/>
        <v>8250022</v>
      </c>
      <c r="U50" s="4">
        <f t="shared" si="3"/>
        <v>6090829</v>
      </c>
    </row>
    <row r="51" spans="1:21" x14ac:dyDescent="0.2">
      <c r="A51" s="16" t="s">
        <v>187</v>
      </c>
      <c r="B51" s="4">
        <v>3180</v>
      </c>
      <c r="C51" s="4">
        <v>10400</v>
      </c>
      <c r="D51" s="4">
        <v>-7220</v>
      </c>
      <c r="E51" s="4">
        <v>-135941124</v>
      </c>
      <c r="F51" s="4">
        <f t="shared" si="0"/>
        <v>139821095435</v>
      </c>
      <c r="R51" s="5">
        <v>1.5E-3</v>
      </c>
      <c r="S51" s="4">
        <v>6090829</v>
      </c>
      <c r="T51" s="4">
        <f t="shared" si="2"/>
        <v>6453340.5</v>
      </c>
      <c r="U51" s="4">
        <f t="shared" si="3"/>
        <v>4933279</v>
      </c>
    </row>
    <row r="52" spans="1:21" x14ac:dyDescent="0.2">
      <c r="A52" s="16" t="s">
        <v>186</v>
      </c>
      <c r="B52" s="4">
        <v>178210</v>
      </c>
      <c r="C52" s="4">
        <v>30200</v>
      </c>
      <c r="D52" s="4">
        <v>148010</v>
      </c>
      <c r="E52" s="4">
        <v>2787550445</v>
      </c>
      <c r="F52" s="4">
        <f t="shared" si="0"/>
        <v>139957036559</v>
      </c>
      <c r="R52" s="5">
        <v>-8.6999999999999994E-3</v>
      </c>
      <c r="S52" s="4">
        <v>7613038</v>
      </c>
      <c r="T52" s="4">
        <f t="shared" si="2"/>
        <v>6861136.5</v>
      </c>
      <c r="U52" s="4">
        <f t="shared" si="3"/>
        <v>4933279</v>
      </c>
    </row>
    <row r="53" spans="1:21" x14ac:dyDescent="0.2">
      <c r="A53" s="16" t="s">
        <v>185</v>
      </c>
      <c r="B53" s="4">
        <v>400</v>
      </c>
      <c r="C53" s="4">
        <v>111100</v>
      </c>
      <c r="D53" s="4">
        <v>-110700</v>
      </c>
      <c r="E53" s="4">
        <v>-2108770207</v>
      </c>
      <c r="F53" s="4">
        <f t="shared" si="0"/>
        <v>137169486114</v>
      </c>
      <c r="R53" s="5">
        <v>1.3300000000000001E-2</v>
      </c>
      <c r="S53" s="4">
        <v>6937834</v>
      </c>
      <c r="T53" s="4">
        <f t="shared" si="2"/>
        <v>14788841.5</v>
      </c>
      <c r="U53" s="4">
        <f t="shared" si="3"/>
        <v>4933279</v>
      </c>
    </row>
    <row r="54" spans="1:21" x14ac:dyDescent="0.2">
      <c r="A54" s="16" t="s">
        <v>184</v>
      </c>
      <c r="B54" s="4">
        <v>210</v>
      </c>
      <c r="C54" s="4">
        <v>12000</v>
      </c>
      <c r="D54" s="4">
        <v>-11790</v>
      </c>
      <c r="E54" s="4">
        <v>-221422797</v>
      </c>
      <c r="F54" s="4">
        <f t="shared" si="0"/>
        <v>139278256321</v>
      </c>
      <c r="R54" s="5">
        <v>-1E-3</v>
      </c>
      <c r="S54" s="4">
        <v>12956017</v>
      </c>
      <c r="T54" s="4">
        <f t="shared" si="2"/>
        <v>10075514</v>
      </c>
      <c r="U54" s="4">
        <f t="shared" si="3"/>
        <v>4933279</v>
      </c>
    </row>
    <row r="55" spans="1:21" x14ac:dyDescent="0.2">
      <c r="A55" s="16" t="s">
        <v>183</v>
      </c>
      <c r="B55" s="4">
        <v>700</v>
      </c>
      <c r="C55" s="4">
        <v>600</v>
      </c>
      <c r="D55" s="4">
        <v>100</v>
      </c>
      <c r="E55" s="4">
        <v>1881003</v>
      </c>
      <c r="F55" s="4">
        <f t="shared" si="0"/>
        <v>139499679118</v>
      </c>
      <c r="R55" s="5">
        <v>1.6799999999999999E-2</v>
      </c>
      <c r="S55" s="4">
        <v>8804768</v>
      </c>
      <c r="T55" s="4">
        <f t="shared" si="2"/>
        <v>5954645</v>
      </c>
      <c r="U55" s="4">
        <f t="shared" si="3"/>
        <v>4933279</v>
      </c>
    </row>
    <row r="56" spans="1:21" x14ac:dyDescent="0.2">
      <c r="A56" s="16" t="s">
        <v>182</v>
      </c>
      <c r="B56" s="4">
        <v>200</v>
      </c>
      <c r="C56" s="4">
        <v>10800</v>
      </c>
      <c r="D56" s="4">
        <v>-10600</v>
      </c>
      <c r="E56" s="4">
        <v>-196228346</v>
      </c>
      <c r="F56" s="4">
        <f t="shared" si="0"/>
        <v>139497798115</v>
      </c>
      <c r="R56" s="5">
        <v>-4.6999999999999993E-3</v>
      </c>
      <c r="S56" s="4">
        <v>4933279</v>
      </c>
      <c r="T56" s="4">
        <f t="shared" si="2"/>
        <v>6017968</v>
      </c>
      <c r="U56" s="4">
        <f t="shared" si="3"/>
        <v>5293643</v>
      </c>
    </row>
    <row r="57" spans="1:21" x14ac:dyDescent="0.2">
      <c r="A57" s="16" t="s">
        <v>181</v>
      </c>
      <c r="B57" s="4">
        <v>0</v>
      </c>
      <c r="C57" s="4">
        <v>3500</v>
      </c>
      <c r="D57" s="4">
        <v>-3500</v>
      </c>
      <c r="E57" s="4">
        <v>-64997776</v>
      </c>
      <c r="F57" s="4">
        <f t="shared" si="0"/>
        <v>139694026461</v>
      </c>
      <c r="R57" s="5">
        <v>3.9000000000000003E-3</v>
      </c>
      <c r="S57" s="4">
        <v>6803075</v>
      </c>
      <c r="T57" s="4">
        <f t="shared" si="2"/>
        <v>8556072</v>
      </c>
      <c r="U57" s="4">
        <f t="shared" si="3"/>
        <v>5293643</v>
      </c>
    </row>
    <row r="58" spans="1:21" x14ac:dyDescent="0.2">
      <c r="A58" s="16" t="s">
        <v>180</v>
      </c>
      <c r="B58" s="4">
        <v>1010</v>
      </c>
      <c r="C58" s="4">
        <v>30300</v>
      </c>
      <c r="D58" s="4">
        <v>-29290</v>
      </c>
      <c r="E58" s="4">
        <v>-541669281</v>
      </c>
      <c r="F58" s="4">
        <f t="shared" si="0"/>
        <v>139759024237</v>
      </c>
      <c r="R58" s="5">
        <v>4.4900000000000002E-2</v>
      </c>
      <c r="S58" s="4">
        <v>10619217</v>
      </c>
      <c r="T58" s="4">
        <f t="shared" si="2"/>
        <v>7101384</v>
      </c>
      <c r="U58" s="4">
        <f t="shared" si="3"/>
        <v>5293643</v>
      </c>
    </row>
    <row r="59" spans="1:21" x14ac:dyDescent="0.2">
      <c r="A59" s="16" t="s">
        <v>179</v>
      </c>
      <c r="B59" s="4">
        <v>34040</v>
      </c>
      <c r="C59" s="4">
        <v>12200</v>
      </c>
      <c r="D59" s="4">
        <v>21840</v>
      </c>
      <c r="E59" s="4">
        <v>385565495</v>
      </c>
      <c r="F59" s="4">
        <f t="shared" si="0"/>
        <v>140300693518</v>
      </c>
      <c r="R59" s="5">
        <v>-2.5000000000000001E-3</v>
      </c>
      <c r="S59" s="4">
        <v>7000012</v>
      </c>
      <c r="T59" s="4">
        <f t="shared" si="2"/>
        <v>11156712.5</v>
      </c>
      <c r="U59" s="4">
        <f t="shared" si="3"/>
        <v>5293643</v>
      </c>
    </row>
    <row r="60" spans="1:21" x14ac:dyDescent="0.2">
      <c r="A60" s="16" t="s">
        <v>178</v>
      </c>
      <c r="B60" s="4">
        <v>550</v>
      </c>
      <c r="C60" s="4">
        <v>500</v>
      </c>
      <c r="D60" s="4">
        <v>50</v>
      </c>
      <c r="E60" s="4">
        <v>884107</v>
      </c>
      <c r="F60" s="4">
        <f t="shared" si="0"/>
        <v>139915128023</v>
      </c>
      <c r="R60" s="5">
        <v>-2.8399999999999998E-2</v>
      </c>
      <c r="S60" s="4">
        <v>10409215</v>
      </c>
      <c r="T60" s="4">
        <f t="shared" si="2"/>
        <v>8362090</v>
      </c>
      <c r="U60" s="4">
        <f t="shared" si="3"/>
        <v>5293643</v>
      </c>
    </row>
    <row r="61" spans="1:21" x14ac:dyDescent="0.2">
      <c r="A61" s="16" t="s">
        <v>177</v>
      </c>
      <c r="B61" s="4">
        <v>3610</v>
      </c>
      <c r="C61" s="4">
        <v>2500</v>
      </c>
      <c r="D61" s="4">
        <v>1110</v>
      </c>
      <c r="E61" s="4">
        <v>20217450</v>
      </c>
      <c r="F61" s="4">
        <f t="shared" si="0"/>
        <v>139914243916</v>
      </c>
      <c r="R61" s="5">
        <v>-4.5999999999999999E-3</v>
      </c>
      <c r="S61" s="4">
        <v>5293643</v>
      </c>
      <c r="T61" s="4">
        <f t="shared" si="2"/>
        <v>9671212</v>
      </c>
      <c r="U61" s="4">
        <f t="shared" si="3"/>
        <v>5232861</v>
      </c>
    </row>
    <row r="62" spans="1:21" x14ac:dyDescent="0.2">
      <c r="A62" s="16" t="s">
        <v>176</v>
      </c>
      <c r="B62" s="4">
        <v>11360</v>
      </c>
      <c r="C62" s="4">
        <v>0</v>
      </c>
      <c r="D62" s="4">
        <v>11360</v>
      </c>
      <c r="E62" s="4">
        <v>207403014</v>
      </c>
      <c r="F62" s="4">
        <f t="shared" si="0"/>
        <v>139894026466</v>
      </c>
      <c r="R62" s="5">
        <v>-2.3E-3</v>
      </c>
      <c r="S62" s="4">
        <v>6784439</v>
      </c>
      <c r="T62" s="4">
        <f t="shared" si="2"/>
        <v>12347299</v>
      </c>
      <c r="U62" s="4">
        <f t="shared" si="3"/>
        <v>5232861</v>
      </c>
    </row>
    <row r="63" spans="1:21" x14ac:dyDescent="0.2">
      <c r="A63" s="16" t="s">
        <v>175</v>
      </c>
      <c r="B63" s="4">
        <v>31100</v>
      </c>
      <c r="C63" s="4">
        <v>0</v>
      </c>
      <c r="D63" s="4">
        <v>31100</v>
      </c>
      <c r="E63" s="4">
        <v>568879581</v>
      </c>
      <c r="F63" s="4">
        <f t="shared" si="0"/>
        <v>139686623452</v>
      </c>
      <c r="R63" s="5">
        <v>-7.1399999999999991E-2</v>
      </c>
      <c r="S63" s="4">
        <v>16621666</v>
      </c>
      <c r="T63" s="4">
        <f t="shared" si="2"/>
        <v>9165908</v>
      </c>
      <c r="U63" s="4">
        <f t="shared" si="3"/>
        <v>5232861</v>
      </c>
    </row>
    <row r="64" spans="1:21" x14ac:dyDescent="0.2">
      <c r="A64" s="16" t="s">
        <v>174</v>
      </c>
      <c r="B64" s="4">
        <v>5000</v>
      </c>
      <c r="C64" s="4">
        <v>218500</v>
      </c>
      <c r="D64" s="4">
        <v>-213500</v>
      </c>
      <c r="E64" s="4">
        <v>-4198440977</v>
      </c>
      <c r="F64" s="4">
        <f t="shared" si="0"/>
        <v>139117743871</v>
      </c>
      <c r="R64" s="5">
        <v>-1.67E-2</v>
      </c>
      <c r="S64" s="4">
        <v>11346260</v>
      </c>
      <c r="T64" s="4">
        <f t="shared" si="2"/>
        <v>8834177</v>
      </c>
      <c r="U64" s="4">
        <f t="shared" si="3"/>
        <v>5232861</v>
      </c>
    </row>
    <row r="65" spans="1:21" x14ac:dyDescent="0.2">
      <c r="A65" s="16" t="s">
        <v>173</v>
      </c>
      <c r="B65" s="4">
        <v>2000</v>
      </c>
      <c r="C65" s="4">
        <v>200300</v>
      </c>
      <c r="D65" s="4">
        <v>-198300</v>
      </c>
      <c r="E65" s="4">
        <v>-3959896625</v>
      </c>
      <c r="F65" s="4">
        <f t="shared" si="0"/>
        <v>143316184848</v>
      </c>
      <c r="R65" s="5">
        <v>-2.1099999999999997E-2</v>
      </c>
      <c r="S65" s="4">
        <v>6976011</v>
      </c>
      <c r="T65" s="4">
        <f t="shared" si="2"/>
        <v>8171336.5</v>
      </c>
      <c r="U65" s="4">
        <f t="shared" si="3"/>
        <v>5232861</v>
      </c>
    </row>
    <row r="66" spans="1:21" x14ac:dyDescent="0.2">
      <c r="A66" s="16" t="s">
        <v>172</v>
      </c>
      <c r="B66" s="4">
        <v>2500</v>
      </c>
      <c r="C66" s="4">
        <v>57300</v>
      </c>
      <c r="D66" s="4">
        <v>-54800</v>
      </c>
      <c r="E66" s="4">
        <v>-1118747310</v>
      </c>
      <c r="F66" s="4">
        <f t="shared" si="0"/>
        <v>147276081473</v>
      </c>
      <c r="R66" s="5">
        <v>8.0000000000000004E-4</v>
      </c>
      <c r="S66" s="4">
        <v>5232861</v>
      </c>
      <c r="T66" s="4">
        <f t="shared" si="2"/>
        <v>8551041</v>
      </c>
      <c r="U66" s="4">
        <f t="shared" si="3"/>
        <v>6492927</v>
      </c>
    </row>
    <row r="67" spans="1:21" x14ac:dyDescent="0.2">
      <c r="A67" s="16" t="s">
        <v>171</v>
      </c>
      <c r="B67" s="4">
        <v>10</v>
      </c>
      <c r="C67" s="4">
        <v>1400</v>
      </c>
      <c r="D67" s="4">
        <v>-1390</v>
      </c>
      <c r="E67" s="4">
        <v>-28356083</v>
      </c>
      <c r="F67" s="4">
        <f t="shared" si="0"/>
        <v>148394828783</v>
      </c>
      <c r="R67" s="5">
        <v>0.01</v>
      </c>
      <c r="S67" s="4">
        <v>6492927</v>
      </c>
      <c r="T67" s="4">
        <f t="shared" si="2"/>
        <v>8496685</v>
      </c>
      <c r="U67" s="4">
        <f t="shared" si="3"/>
        <v>7202756</v>
      </c>
    </row>
    <row r="68" spans="1:21" x14ac:dyDescent="0.2">
      <c r="A68" s="16" t="s">
        <v>170</v>
      </c>
      <c r="B68" s="4">
        <v>13330</v>
      </c>
      <c r="C68" s="4">
        <v>3000</v>
      </c>
      <c r="D68" s="4">
        <v>10330</v>
      </c>
      <c r="E68" s="4">
        <v>209061063</v>
      </c>
      <c r="F68" s="4">
        <f t="shared" si="0"/>
        <v>148423184866</v>
      </c>
      <c r="R68" s="5">
        <v>-1.7500000000000002E-2</v>
      </c>
      <c r="S68" s="4">
        <v>7202756</v>
      </c>
      <c r="T68" s="4">
        <f t="shared" si="2"/>
        <v>13083399</v>
      </c>
      <c r="U68" s="4">
        <f t="shared" si="3"/>
        <v>6985556</v>
      </c>
    </row>
    <row r="69" spans="1:21" x14ac:dyDescent="0.2">
      <c r="A69" s="16" t="s">
        <v>169</v>
      </c>
      <c r="B69" s="4">
        <v>643000</v>
      </c>
      <c r="C69" s="4">
        <v>0</v>
      </c>
      <c r="D69" s="4">
        <v>643000</v>
      </c>
      <c r="E69" s="4">
        <v>13250276750</v>
      </c>
      <c r="F69" s="4">
        <f t="shared" si="0"/>
        <v>148214123803</v>
      </c>
      <c r="R69" s="5">
        <v>-2.3300000000000001E-2</v>
      </c>
      <c r="S69" s="4">
        <v>11904210</v>
      </c>
      <c r="T69" s="4">
        <f t="shared" si="2"/>
        <v>10000828.5</v>
      </c>
      <c r="U69" s="4">
        <f t="shared" si="3"/>
        <v>6985556</v>
      </c>
    </row>
    <row r="70" spans="1:21" x14ac:dyDescent="0.2">
      <c r="A70" s="16" t="s">
        <v>168</v>
      </c>
      <c r="B70" s="4">
        <v>32550</v>
      </c>
      <c r="C70" s="4">
        <v>10200</v>
      </c>
      <c r="D70" s="4">
        <v>22350</v>
      </c>
      <c r="E70" s="4">
        <v>472358083</v>
      </c>
      <c r="F70" s="4">
        <f t="shared" si="0"/>
        <v>134963847053</v>
      </c>
      <c r="R70" s="5">
        <v>-2.6000000000000002E-2</v>
      </c>
      <c r="S70" s="4">
        <v>11430537</v>
      </c>
      <c r="T70" s="4">
        <f t="shared" si="2"/>
        <v>16256635.5</v>
      </c>
      <c r="U70" s="4">
        <f t="shared" si="3"/>
        <v>6985556</v>
      </c>
    </row>
    <row r="71" spans="1:21" x14ac:dyDescent="0.2">
      <c r="A71" s="16" t="s">
        <v>167</v>
      </c>
      <c r="B71" s="4">
        <v>611250</v>
      </c>
      <c r="C71" s="4">
        <v>1900</v>
      </c>
      <c r="D71" s="4">
        <v>609350</v>
      </c>
      <c r="E71" s="4">
        <v>13213870181</v>
      </c>
      <c r="F71" s="4">
        <f t="shared" si="0"/>
        <v>134491488970</v>
      </c>
      <c r="R71" s="5">
        <v>3.27E-2</v>
      </c>
      <c r="S71" s="4">
        <v>12557985</v>
      </c>
      <c r="T71" s="4">
        <f>AVERAGE(S72,S81)</f>
        <v>8169759.5</v>
      </c>
      <c r="U71" s="4">
        <f t="shared" si="3"/>
        <v>6985556</v>
      </c>
    </row>
    <row r="72" spans="1:21" x14ac:dyDescent="0.2">
      <c r="A72" s="16" t="s">
        <v>166</v>
      </c>
      <c r="B72" s="4">
        <v>85000</v>
      </c>
      <c r="C72" s="4">
        <v>52200</v>
      </c>
      <c r="D72" s="4">
        <v>32800</v>
      </c>
      <c r="E72" s="4">
        <v>689398624</v>
      </c>
      <c r="F72" s="4">
        <f t="shared" si="0"/>
        <v>121277618789</v>
      </c>
      <c r="R72" s="5">
        <v>5.6999999999999993E-3</v>
      </c>
      <c r="S72" s="4">
        <v>8072932</v>
      </c>
      <c r="U72" s="4">
        <f t="shared" si="3"/>
        <v>6985556</v>
      </c>
    </row>
    <row r="73" spans="1:21" x14ac:dyDescent="0.2">
      <c r="A73" s="16" t="s">
        <v>165</v>
      </c>
      <c r="B73" s="4">
        <v>22200</v>
      </c>
      <c r="C73" s="4">
        <v>28700</v>
      </c>
      <c r="D73" s="4">
        <v>-6500</v>
      </c>
      <c r="E73" s="4">
        <v>-135930081</v>
      </c>
      <c r="F73" s="4">
        <f t="shared" si="0"/>
        <v>120588220165</v>
      </c>
      <c r="R73" s="5">
        <v>-1.3500000000000002E-2</v>
      </c>
      <c r="S73" s="4">
        <v>6985556</v>
      </c>
      <c r="U73" s="4">
        <f t="shared" ref="U73:U75" si="4">MIN(S74:S78)</f>
        <v>9790614</v>
      </c>
    </row>
    <row r="74" spans="1:21" x14ac:dyDescent="0.2">
      <c r="A74" s="16" t="s">
        <v>164</v>
      </c>
      <c r="B74" s="4">
        <v>30000</v>
      </c>
      <c r="C74" s="4">
        <v>33000</v>
      </c>
      <c r="D74" s="4">
        <v>-3000</v>
      </c>
      <c r="E74" s="4">
        <v>-63580777</v>
      </c>
      <c r="F74" s="4">
        <f t="shared" si="0"/>
        <v>120724150246</v>
      </c>
      <c r="R74" s="5">
        <v>1.41E-2</v>
      </c>
      <c r="S74" s="4">
        <v>10692343</v>
      </c>
      <c r="U74" s="4">
        <f t="shared" si="4"/>
        <v>8571120</v>
      </c>
    </row>
    <row r="75" spans="1:21" x14ac:dyDescent="0.2">
      <c r="A75" s="16" t="s">
        <v>163</v>
      </c>
      <c r="B75" s="4">
        <v>50200</v>
      </c>
      <c r="C75" s="4">
        <v>6600</v>
      </c>
      <c r="D75" s="4">
        <v>43600</v>
      </c>
      <c r="E75" s="4">
        <v>910608957</v>
      </c>
      <c r="F75" s="4">
        <f t="shared" si="0"/>
        <v>120787731023</v>
      </c>
      <c r="R75" s="5">
        <v>1.89E-2</v>
      </c>
      <c r="S75" s="4">
        <v>11109812</v>
      </c>
      <c r="U75" s="4">
        <f t="shared" si="4"/>
        <v>8571120</v>
      </c>
    </row>
    <row r="76" spans="1:21" x14ac:dyDescent="0.2">
      <c r="A76" s="16" t="s">
        <v>162</v>
      </c>
      <c r="B76" s="4">
        <v>7600</v>
      </c>
      <c r="C76" s="4">
        <v>4000</v>
      </c>
      <c r="D76" s="4">
        <v>3600</v>
      </c>
      <c r="E76" s="4">
        <v>73961295</v>
      </c>
      <c r="F76" s="4">
        <f t="shared" si="0"/>
        <v>119877122066</v>
      </c>
      <c r="R76" s="5">
        <v>4.8300000000000003E-2</v>
      </c>
      <c r="S76" s="4">
        <v>10609155</v>
      </c>
      <c r="U76" s="4">
        <f>MIN(S77:S81)</f>
        <v>8266587</v>
      </c>
    </row>
    <row r="77" spans="1:21" x14ac:dyDescent="0.2">
      <c r="A77" s="16" t="s">
        <v>161</v>
      </c>
      <c r="B77" s="4">
        <v>510100</v>
      </c>
      <c r="C77" s="4">
        <v>12700</v>
      </c>
      <c r="D77" s="4">
        <v>497400</v>
      </c>
      <c r="E77" s="4">
        <v>9732156997</v>
      </c>
      <c r="F77" s="4">
        <f t="shared" si="0"/>
        <v>119803160771</v>
      </c>
      <c r="R77" s="5">
        <v>-2.1700000000000001E-2</v>
      </c>
      <c r="S77" s="4">
        <v>9790614</v>
      </c>
    </row>
    <row r="78" spans="1:21" x14ac:dyDescent="0.2">
      <c r="A78" s="16" t="s">
        <v>160</v>
      </c>
      <c r="B78" s="4">
        <v>1511600</v>
      </c>
      <c r="C78" s="4">
        <v>80200</v>
      </c>
      <c r="D78" s="4">
        <v>1431400</v>
      </c>
      <c r="E78" s="4">
        <v>28672917332</v>
      </c>
      <c r="F78" s="4">
        <f t="shared" si="0"/>
        <v>110071003774</v>
      </c>
      <c r="R78" s="5">
        <v>-2.2799999999999997E-2</v>
      </c>
      <c r="S78" s="4">
        <v>14262588</v>
      </c>
    </row>
    <row r="79" spans="1:21" x14ac:dyDescent="0.2">
      <c r="A79" s="16" t="s">
        <v>159</v>
      </c>
      <c r="B79" s="4">
        <v>200</v>
      </c>
      <c r="C79" s="4">
        <v>328000</v>
      </c>
      <c r="D79" s="4">
        <v>-327800</v>
      </c>
      <c r="E79" s="4">
        <v>-6720434314</v>
      </c>
      <c r="F79" s="4">
        <f t="shared" si="0"/>
        <v>81398086442</v>
      </c>
      <c r="R79" s="5">
        <v>-9.4999999999999998E-3</v>
      </c>
      <c r="S79" s="4">
        <v>8571120</v>
      </c>
    </row>
    <row r="80" spans="1:21" x14ac:dyDescent="0.2">
      <c r="A80" s="16" t="s">
        <v>158</v>
      </c>
      <c r="B80" s="4">
        <v>4344300</v>
      </c>
      <c r="C80" s="4">
        <v>64500</v>
      </c>
      <c r="D80" s="4">
        <v>4279800</v>
      </c>
      <c r="E80" s="4">
        <v>88548291636</v>
      </c>
      <c r="F80" s="4">
        <f>E80+F81</f>
        <v>88118520756</v>
      </c>
      <c r="R80" s="5">
        <v>-4.6500000000000007E-2</v>
      </c>
      <c r="S80" s="4">
        <v>19955286</v>
      </c>
    </row>
    <row r="81" spans="1:22" x14ac:dyDescent="0.2">
      <c r="A81" s="16" t="s">
        <v>157</v>
      </c>
      <c r="B81" s="4">
        <v>200</v>
      </c>
      <c r="C81" s="4">
        <v>20000</v>
      </c>
      <c r="D81" s="4">
        <v>-19800</v>
      </c>
      <c r="E81" s="4">
        <v>-429770880</v>
      </c>
      <c r="F81" s="4">
        <f>E81</f>
        <v>-429770880</v>
      </c>
      <c r="R81" s="5">
        <v>-4.3E-3</v>
      </c>
      <c r="S81" s="4">
        <v>8266587</v>
      </c>
    </row>
    <row r="82" spans="1:22" x14ac:dyDescent="0.2">
      <c r="A82" s="2"/>
      <c r="B82" s="4"/>
      <c r="C82" s="4"/>
      <c r="D82" s="4"/>
      <c r="E82" s="4"/>
      <c r="F82" s="4"/>
      <c r="G82" s="4"/>
      <c r="H82" s="4"/>
      <c r="I82" s="4"/>
      <c r="J82" s="4"/>
      <c r="K82" s="4"/>
      <c r="L82" s="4"/>
      <c r="M82" s="4"/>
      <c r="N82" s="4"/>
      <c r="O82" s="4"/>
      <c r="P82" s="4"/>
      <c r="Q82" s="4"/>
      <c r="R82" s="4"/>
      <c r="S82" s="4"/>
      <c r="T82" s="5"/>
      <c r="U82" s="5"/>
      <c r="V82" s="5"/>
    </row>
    <row r="83" spans="1:22" x14ac:dyDescent="0.2">
      <c r="A83" s="2"/>
      <c r="B83" s="4"/>
      <c r="C83" s="4"/>
      <c r="D83" s="4"/>
      <c r="E83" s="4"/>
      <c r="F83" s="4"/>
      <c r="G83" s="4"/>
      <c r="H83" s="4"/>
      <c r="I83" s="4"/>
      <c r="J83" s="4"/>
      <c r="K83" s="4"/>
      <c r="L83" s="4"/>
      <c r="M83" s="4"/>
      <c r="N83" s="4"/>
      <c r="O83" s="4"/>
      <c r="P83" s="4"/>
      <c r="Q83" s="4"/>
      <c r="R83" s="4"/>
      <c r="S83" s="4"/>
      <c r="T83" s="5"/>
      <c r="U83" s="5"/>
      <c r="V83" s="5"/>
    </row>
    <row r="84" spans="1:22" x14ac:dyDescent="0.2">
      <c r="A84" s="2"/>
      <c r="B84" s="4"/>
      <c r="C84" s="4"/>
      <c r="D84" s="4"/>
      <c r="E84" s="4"/>
      <c r="F84" s="4"/>
      <c r="G84" s="4"/>
      <c r="H84" s="4"/>
      <c r="I84" s="4"/>
      <c r="J84" s="4"/>
      <c r="K84" s="4"/>
      <c r="L84" s="4"/>
      <c r="M84" s="4"/>
      <c r="N84" s="4"/>
      <c r="O84" s="4"/>
      <c r="P84" s="4"/>
      <c r="Q84" s="4"/>
      <c r="R84" s="4"/>
      <c r="S84" s="4"/>
      <c r="T84" s="5"/>
      <c r="U84" s="5"/>
      <c r="V84" s="5"/>
    </row>
    <row r="85" spans="1:22" x14ac:dyDescent="0.2">
      <c r="A85" s="2"/>
      <c r="B85" s="4"/>
      <c r="C85" s="4"/>
      <c r="D85" s="4"/>
      <c r="E85" s="4"/>
      <c r="F85" s="4"/>
      <c r="G85" s="4"/>
      <c r="H85" s="4"/>
      <c r="I85" s="4"/>
      <c r="J85" s="4"/>
      <c r="K85" s="4"/>
      <c r="L85" s="4"/>
      <c r="M85" s="4"/>
      <c r="N85" s="4"/>
      <c r="O85" s="4"/>
      <c r="P85" s="4"/>
      <c r="Q85" s="4"/>
      <c r="R85" s="4"/>
      <c r="S85" s="4"/>
      <c r="T85" s="5"/>
      <c r="U85" s="5"/>
      <c r="V85" s="5"/>
    </row>
    <row r="86" spans="1:22" x14ac:dyDescent="0.2">
      <c r="A86" s="2"/>
      <c r="B86" s="4"/>
      <c r="C86" s="4"/>
      <c r="D86" s="4"/>
      <c r="E86" s="4"/>
      <c r="F86" s="4"/>
      <c r="G86" s="4"/>
      <c r="H86" s="4"/>
      <c r="I86" s="4"/>
      <c r="J86" s="4"/>
      <c r="K86" s="4"/>
      <c r="L86" s="4"/>
      <c r="M86" s="4"/>
      <c r="N86" s="4"/>
      <c r="O86" s="4"/>
      <c r="P86" s="4"/>
      <c r="Q86" s="4"/>
      <c r="R86" s="4"/>
      <c r="S86" s="4"/>
      <c r="T86" s="5"/>
      <c r="U86" s="5"/>
      <c r="V86" s="5"/>
    </row>
    <row r="87" spans="1:22" x14ac:dyDescent="0.2">
      <c r="A87" s="2"/>
      <c r="B87" s="4"/>
      <c r="C87" s="4"/>
      <c r="D87" s="4"/>
      <c r="E87" s="4"/>
      <c r="F87" s="4"/>
      <c r="G87" s="4"/>
      <c r="H87" s="4"/>
      <c r="I87" s="4"/>
      <c r="J87" s="4"/>
      <c r="K87" s="4"/>
      <c r="L87" s="4"/>
      <c r="M87" s="4"/>
      <c r="N87" s="4"/>
      <c r="O87" s="4"/>
      <c r="P87" s="4"/>
      <c r="Q87" s="4"/>
      <c r="R87" s="4"/>
      <c r="S87" s="4"/>
      <c r="T87" s="5"/>
      <c r="U87" s="5"/>
      <c r="V87" s="5"/>
    </row>
    <row r="88" spans="1:22" x14ac:dyDescent="0.2">
      <c r="A88" s="2"/>
      <c r="B88" s="4"/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5"/>
      <c r="U88" s="5"/>
      <c r="V88" s="5"/>
    </row>
    <row r="89" spans="1:22" x14ac:dyDescent="0.2">
      <c r="A89" s="2"/>
      <c r="B89" s="4"/>
      <c r="C89" s="4"/>
      <c r="D89" s="4"/>
      <c r="E89" s="4"/>
      <c r="F89" s="4"/>
      <c r="G89" s="4"/>
      <c r="H89" s="4"/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  <c r="T89" s="5"/>
      <c r="U89" s="5"/>
      <c r="V89" s="5"/>
    </row>
    <row r="90" spans="1:22" x14ac:dyDescent="0.2">
      <c r="A90" s="2"/>
      <c r="B90" s="4"/>
      <c r="C90" s="4"/>
      <c r="D90" s="4"/>
      <c r="E90" s="4"/>
      <c r="F90" s="4"/>
      <c r="G90" s="4"/>
      <c r="H90" s="4"/>
      <c r="I90" s="4"/>
      <c r="J90" s="4"/>
      <c r="K90" s="4"/>
      <c r="L90" s="4"/>
      <c r="M90" s="4"/>
      <c r="N90" s="4"/>
      <c r="O90" s="4"/>
      <c r="P90" s="4"/>
      <c r="Q90" s="4"/>
      <c r="R90" s="4"/>
      <c r="S90" s="4"/>
      <c r="T90" s="5"/>
      <c r="U90" s="5"/>
      <c r="V90" s="5"/>
    </row>
    <row r="91" spans="1:22" x14ac:dyDescent="0.2">
      <c r="A91" s="2"/>
      <c r="B91" s="4"/>
      <c r="C91" s="4"/>
      <c r="D91" s="4"/>
      <c r="E91" s="4"/>
      <c r="F91" s="4"/>
      <c r="G91" s="4"/>
      <c r="H91" s="4"/>
      <c r="I91" s="4"/>
      <c r="J91" s="4"/>
      <c r="K91" s="4"/>
      <c r="L91" s="4"/>
      <c r="M91" s="4"/>
      <c r="N91" s="4"/>
      <c r="O91" s="4"/>
      <c r="P91" s="4"/>
      <c r="Q91" s="4"/>
      <c r="R91" s="4"/>
      <c r="S91" s="4"/>
      <c r="T91" s="5"/>
      <c r="U91" s="5"/>
      <c r="V91" s="5"/>
    </row>
    <row r="92" spans="1:22" x14ac:dyDescent="0.2">
      <c r="A92" s="6"/>
      <c r="B92" s="4"/>
      <c r="C92" s="4"/>
      <c r="D92" s="4"/>
      <c r="E92" s="4"/>
      <c r="F92" s="4"/>
      <c r="G92" s="4"/>
      <c r="H92" s="4"/>
      <c r="I92" s="4"/>
      <c r="J92" s="4"/>
      <c r="K92" s="4"/>
      <c r="L92" s="4"/>
      <c r="M92" s="4"/>
      <c r="N92" s="4"/>
      <c r="O92" s="4"/>
      <c r="P92" s="4"/>
      <c r="Q92" s="4"/>
      <c r="R92" s="4"/>
      <c r="S92" s="4"/>
      <c r="T92" s="5"/>
      <c r="U92" s="5"/>
      <c r="V92" s="5"/>
    </row>
    <row r="93" spans="1:22" x14ac:dyDescent="0.2">
      <c r="A93" s="6"/>
      <c r="B93" s="4"/>
      <c r="C93" s="4"/>
      <c r="D93" s="4"/>
      <c r="E93" s="4"/>
      <c r="F93" s="4"/>
      <c r="G93" s="4"/>
      <c r="H93" s="4"/>
      <c r="I93" s="4"/>
      <c r="J93" s="4"/>
      <c r="K93" s="4"/>
      <c r="L93" s="4"/>
      <c r="M93" s="4"/>
      <c r="N93" s="4"/>
      <c r="O93" s="4"/>
      <c r="P93" s="4"/>
      <c r="Q93" s="4"/>
      <c r="R93" s="4"/>
      <c r="S93" s="4"/>
      <c r="T93" s="5"/>
      <c r="U93" s="5"/>
      <c r="V93" s="5"/>
    </row>
    <row r="94" spans="1:22" x14ac:dyDescent="0.2">
      <c r="A94" s="6"/>
      <c r="B94" s="4"/>
      <c r="C94" s="4"/>
      <c r="D94" s="4"/>
      <c r="E94" s="4"/>
      <c r="F94" s="4"/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5"/>
      <c r="U94" s="5"/>
      <c r="V94" s="5"/>
    </row>
    <row r="95" spans="1:22" x14ac:dyDescent="0.2">
      <c r="A95" s="6"/>
      <c r="B95" s="4"/>
      <c r="C95" s="4"/>
      <c r="D95" s="4"/>
      <c r="E95" s="4"/>
      <c r="F95" s="4"/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5"/>
      <c r="U95" s="5"/>
      <c r="V95" s="5"/>
    </row>
    <row r="96" spans="1:22" x14ac:dyDescent="0.2">
      <c r="A96" s="6"/>
      <c r="B96" s="4"/>
      <c r="C96" s="4"/>
      <c r="D96" s="4"/>
      <c r="E96" s="4"/>
      <c r="F96" s="4"/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5"/>
      <c r="U96" s="5"/>
      <c r="V96" s="5"/>
    </row>
    <row r="97" spans="1:22" x14ac:dyDescent="0.2">
      <c r="A97" s="6"/>
      <c r="B97" s="4"/>
      <c r="C97" s="4"/>
      <c r="D97" s="4"/>
      <c r="E97" s="4"/>
      <c r="F97" s="4"/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5"/>
      <c r="U97" s="5"/>
      <c r="V97" s="5"/>
    </row>
    <row r="98" spans="1:22" x14ac:dyDescent="0.2">
      <c r="A98" s="6"/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5"/>
      <c r="U98" s="5"/>
      <c r="V98" s="5"/>
    </row>
    <row r="99" spans="1:22" x14ac:dyDescent="0.2">
      <c r="A99" s="6"/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5"/>
      <c r="U99" s="5"/>
      <c r="V99" s="5"/>
    </row>
    <row r="100" spans="1:22" x14ac:dyDescent="0.2">
      <c r="A100" s="6"/>
      <c r="B100" s="4"/>
      <c r="C100" s="4"/>
      <c r="D100" s="4"/>
      <c r="E100" s="4"/>
      <c r="F100" s="4"/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5"/>
      <c r="U100" s="5"/>
      <c r="V100" s="5"/>
    </row>
    <row r="101" spans="1:22" x14ac:dyDescent="0.2">
      <c r="A101" s="6"/>
      <c r="B101" s="4"/>
      <c r="C101" s="4"/>
      <c r="D101" s="4"/>
      <c r="E101" s="4"/>
      <c r="F101" s="4"/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5"/>
      <c r="U101" s="5"/>
      <c r="V101" s="5"/>
    </row>
    <row r="102" spans="1:22" x14ac:dyDescent="0.2">
      <c r="A102" s="2"/>
      <c r="B102" s="4"/>
      <c r="C102" s="4"/>
      <c r="D102" s="4"/>
      <c r="E102" s="4"/>
      <c r="F102" s="4"/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5"/>
      <c r="U102" s="5"/>
      <c r="V102" s="5"/>
    </row>
    <row r="103" spans="1:22" x14ac:dyDescent="0.2">
      <c r="A103" s="2"/>
      <c r="B103" s="4"/>
      <c r="C103" s="4"/>
      <c r="D103" s="4"/>
      <c r="E103" s="4"/>
      <c r="F103" s="4"/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5"/>
      <c r="U103" s="5"/>
      <c r="V103" s="5"/>
    </row>
    <row r="104" spans="1:22" x14ac:dyDescent="0.2">
      <c r="A104" s="6"/>
      <c r="B104" s="4"/>
      <c r="C104" s="4"/>
      <c r="D104" s="4"/>
      <c r="E104" s="4"/>
      <c r="F104" s="4"/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5"/>
      <c r="U104" s="5"/>
      <c r="V104" s="5"/>
    </row>
    <row r="105" spans="1:22" x14ac:dyDescent="0.2">
      <c r="A105" s="6"/>
      <c r="B105" s="4"/>
      <c r="C105" s="4"/>
      <c r="D105" s="4"/>
      <c r="E105" s="4"/>
      <c r="F105" s="4"/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5"/>
      <c r="U105" s="5"/>
      <c r="V105" s="5"/>
    </row>
    <row r="106" spans="1:22" x14ac:dyDescent="0.2">
      <c r="A106" s="6"/>
      <c r="B106" s="4"/>
      <c r="C106" s="4"/>
      <c r="D106" s="4"/>
      <c r="E106" s="4"/>
      <c r="F106" s="4"/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5"/>
      <c r="U106" s="5"/>
      <c r="V106" s="5"/>
    </row>
    <row r="107" spans="1:22" x14ac:dyDescent="0.2">
      <c r="A107" s="6"/>
      <c r="B107" s="4"/>
      <c r="C107" s="4"/>
      <c r="D107" s="4"/>
      <c r="E107" s="4"/>
      <c r="F107" s="4"/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5"/>
      <c r="U107" s="5"/>
      <c r="V107" s="5"/>
    </row>
    <row r="108" spans="1:22" x14ac:dyDescent="0.2">
      <c r="A108" s="6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5"/>
      <c r="U108" s="5"/>
      <c r="V108" s="5"/>
    </row>
    <row r="109" spans="1:22" x14ac:dyDescent="0.2">
      <c r="A109" s="6"/>
      <c r="B109" s="4"/>
      <c r="C109" s="4"/>
      <c r="D109" s="4"/>
      <c r="E109" s="4"/>
      <c r="F109" s="4"/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5"/>
      <c r="U109" s="5"/>
      <c r="V109" s="5"/>
    </row>
    <row r="110" spans="1:22" x14ac:dyDescent="0.2">
      <c r="A110" s="6"/>
      <c r="B110" s="4"/>
      <c r="C110" s="4"/>
      <c r="D110" s="4"/>
      <c r="E110" s="4"/>
      <c r="F110" s="4"/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5"/>
      <c r="U110" s="5"/>
      <c r="V110" s="5"/>
    </row>
    <row r="111" spans="1:22" x14ac:dyDescent="0.2">
      <c r="A111" s="6"/>
      <c r="B111" s="4"/>
      <c r="C111" s="4"/>
      <c r="D111" s="4"/>
      <c r="E111" s="4"/>
      <c r="F111" s="4"/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5"/>
      <c r="U111" s="5"/>
      <c r="V111" s="5"/>
    </row>
    <row r="112" spans="1:22" x14ac:dyDescent="0.2">
      <c r="A112" s="6"/>
      <c r="B112" s="4"/>
      <c r="C112" s="4"/>
      <c r="D112" s="4"/>
      <c r="E112" s="4"/>
      <c r="F112" s="4"/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5"/>
      <c r="U112" s="5"/>
      <c r="V112" s="5"/>
    </row>
    <row r="113" spans="1:22" x14ac:dyDescent="0.2">
      <c r="A113" s="6"/>
      <c r="B113" s="4"/>
      <c r="C113" s="4"/>
      <c r="D113" s="4"/>
      <c r="E113" s="4"/>
      <c r="F113" s="4"/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5"/>
      <c r="U113" s="5"/>
      <c r="V113" s="5"/>
    </row>
    <row r="114" spans="1:22" x14ac:dyDescent="0.2">
      <c r="A114" s="6"/>
      <c r="B114" s="4"/>
      <c r="C114" s="4"/>
      <c r="D114" s="4"/>
      <c r="E114" s="4"/>
      <c r="F114" s="4"/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5"/>
      <c r="U114" s="5"/>
      <c r="V114" s="5"/>
    </row>
    <row r="115" spans="1:22" x14ac:dyDescent="0.2">
      <c r="A115" s="6"/>
      <c r="B115" s="4"/>
      <c r="C115" s="4"/>
      <c r="D115" s="4"/>
      <c r="E115" s="4"/>
      <c r="F115" s="4"/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5"/>
      <c r="U115" s="5"/>
      <c r="V115" s="5"/>
    </row>
    <row r="116" spans="1:22" x14ac:dyDescent="0.2">
      <c r="A116" s="6"/>
      <c r="B116" s="4"/>
      <c r="C116" s="4"/>
      <c r="D116" s="4"/>
      <c r="E116" s="4"/>
      <c r="F116" s="4"/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5"/>
      <c r="U116" s="5"/>
      <c r="V116" s="5"/>
    </row>
    <row r="117" spans="1:22" x14ac:dyDescent="0.2">
      <c r="A117" s="2"/>
      <c r="B117" s="4"/>
      <c r="C117" s="4"/>
      <c r="D117" s="4"/>
      <c r="E117" s="4"/>
      <c r="F117" s="4"/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5"/>
      <c r="U117" s="5"/>
      <c r="V117" s="5"/>
    </row>
    <row r="118" spans="1:22" x14ac:dyDescent="0.2">
      <c r="A118" s="2"/>
      <c r="B118" s="4"/>
      <c r="C118" s="4"/>
      <c r="D118" s="4"/>
      <c r="E118" s="4"/>
      <c r="F118" s="4"/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5"/>
      <c r="U118" s="5"/>
      <c r="V118" s="5"/>
    </row>
    <row r="119" spans="1:22" x14ac:dyDescent="0.2">
      <c r="A119" s="2"/>
      <c r="B119" s="4"/>
      <c r="C119" s="4"/>
      <c r="D119" s="4"/>
      <c r="E119" s="4"/>
      <c r="F119" s="4"/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5"/>
      <c r="U119" s="5"/>
      <c r="V119" s="5"/>
    </row>
    <row r="120" spans="1:22" x14ac:dyDescent="0.2">
      <c r="A120" s="2"/>
      <c r="B120" s="4"/>
      <c r="C120" s="4"/>
      <c r="D120" s="4"/>
      <c r="E120" s="4"/>
      <c r="F120" s="4"/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5"/>
      <c r="U120" s="5"/>
      <c r="V120" s="5"/>
    </row>
    <row r="121" spans="1:22" x14ac:dyDescent="0.2">
      <c r="A121" s="2"/>
      <c r="B121" s="4"/>
      <c r="C121" s="4"/>
      <c r="D121" s="4"/>
      <c r="E121" s="4"/>
      <c r="F121" s="4"/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5"/>
      <c r="U121" s="5"/>
      <c r="V121" s="5"/>
    </row>
    <row r="122" spans="1:22" x14ac:dyDescent="0.2">
      <c r="A122" s="2"/>
      <c r="B122" s="4"/>
      <c r="C122" s="4"/>
      <c r="D122" s="4"/>
      <c r="E122" s="4"/>
      <c r="F122" s="4"/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5"/>
      <c r="U122" s="5"/>
      <c r="V122" s="5"/>
    </row>
    <row r="123" spans="1:22" x14ac:dyDescent="0.2">
      <c r="A123" s="2"/>
      <c r="B123" s="4"/>
      <c r="C123" s="4"/>
      <c r="D123" s="4"/>
      <c r="E123" s="4"/>
      <c r="F123" s="4"/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5"/>
      <c r="U123" s="5"/>
      <c r="V123" s="5"/>
    </row>
    <row r="124" spans="1:22" x14ac:dyDescent="0.2">
      <c r="A124" s="2"/>
      <c r="B124" s="4"/>
      <c r="C124" s="4"/>
      <c r="D124" s="4"/>
      <c r="E124" s="4"/>
      <c r="F124" s="4"/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5"/>
      <c r="U124" s="5"/>
      <c r="V124" s="5"/>
    </row>
    <row r="125" spans="1:22" x14ac:dyDescent="0.2">
      <c r="A125" s="2"/>
      <c r="B125" s="4"/>
      <c r="C125" s="4"/>
      <c r="D125" s="4"/>
      <c r="E125" s="4"/>
      <c r="F125" s="4"/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5"/>
      <c r="U125" s="5"/>
      <c r="V125" s="5"/>
    </row>
    <row r="126" spans="1:22" x14ac:dyDescent="0.2">
      <c r="A126" s="2"/>
      <c r="B126" s="4"/>
      <c r="C126" s="4"/>
      <c r="D126" s="4"/>
      <c r="E126" s="4"/>
      <c r="F126" s="4"/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5"/>
      <c r="U126" s="5"/>
      <c r="V126" s="5"/>
    </row>
    <row r="127" spans="1:22" x14ac:dyDescent="0.2">
      <c r="A127" s="2"/>
      <c r="B127" s="4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5"/>
      <c r="U127" s="5"/>
      <c r="V127" s="5"/>
    </row>
    <row r="128" spans="1:22" x14ac:dyDescent="0.2">
      <c r="A128" s="2"/>
      <c r="B128" s="4"/>
      <c r="C128" s="4"/>
      <c r="D128" s="4"/>
      <c r="E128" s="4"/>
      <c r="F128" s="4"/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5"/>
      <c r="U128" s="5"/>
      <c r="V128" s="5"/>
    </row>
    <row r="129" spans="1:22" x14ac:dyDescent="0.2">
      <c r="A129" s="2"/>
      <c r="B129" s="4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5"/>
      <c r="U129" s="5"/>
      <c r="V129" s="5"/>
    </row>
    <row r="130" spans="1:22" x14ac:dyDescent="0.2">
      <c r="A130" s="2"/>
      <c r="B130" s="4"/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5"/>
      <c r="U130" s="5"/>
      <c r="V130" s="5"/>
    </row>
    <row r="131" spans="1:22" x14ac:dyDescent="0.2">
      <c r="A131" s="2"/>
      <c r="B131" s="4"/>
      <c r="C131" s="4"/>
      <c r="D131" s="4"/>
      <c r="E131" s="4"/>
      <c r="F131" s="4"/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5"/>
      <c r="U131" s="5"/>
      <c r="V131" s="5"/>
    </row>
    <row r="132" spans="1:22" x14ac:dyDescent="0.2">
      <c r="A132" s="2"/>
      <c r="B132" s="4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5"/>
      <c r="U132" s="5"/>
      <c r="V132" s="5"/>
    </row>
    <row r="133" spans="1:22" x14ac:dyDescent="0.2">
      <c r="A133" s="2"/>
      <c r="B133" s="4"/>
      <c r="C133" s="4"/>
      <c r="D133" s="4"/>
      <c r="E133" s="4"/>
      <c r="F133" s="4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5"/>
    </row>
    <row r="134" spans="1:22" x14ac:dyDescent="0.2">
      <c r="A134" s="2"/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8"/>
    </row>
    <row r="135" spans="1:22" x14ac:dyDescent="0.2">
      <c r="A135" s="2"/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8"/>
    </row>
    <row r="136" spans="1:22" x14ac:dyDescent="0.2">
      <c r="A136" s="2"/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8"/>
    </row>
    <row r="137" spans="1:22" x14ac:dyDescent="0.2">
      <c r="A137" s="6"/>
      <c r="B137" s="4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5"/>
      <c r="U137" s="5"/>
      <c r="V137" s="8"/>
    </row>
    <row r="138" spans="1:22" x14ac:dyDescent="0.2">
      <c r="A138" s="6"/>
      <c r="B138" s="4"/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5"/>
      <c r="U138" s="5"/>
      <c r="V138" s="8"/>
    </row>
    <row r="139" spans="1:22" x14ac:dyDescent="0.2">
      <c r="A139" s="6"/>
      <c r="B139" s="4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5"/>
      <c r="U139" s="5"/>
      <c r="V139" s="8"/>
    </row>
    <row r="140" spans="1:22" x14ac:dyDescent="0.2">
      <c r="A140" s="6"/>
      <c r="B140" s="4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5"/>
      <c r="U140" s="5"/>
      <c r="V140" s="8"/>
    </row>
    <row r="141" spans="1:22" x14ac:dyDescent="0.2">
      <c r="A141" s="6"/>
      <c r="B141" s="4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5"/>
      <c r="U141" s="5"/>
      <c r="V141" s="8"/>
    </row>
    <row r="142" spans="1:22" x14ac:dyDescent="0.2">
      <c r="A142" s="2"/>
      <c r="B142" s="4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5"/>
      <c r="U142" s="5"/>
      <c r="V142" s="8"/>
    </row>
    <row r="143" spans="1:22" x14ac:dyDescent="0.2">
      <c r="A143" s="2"/>
      <c r="B143" s="4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5"/>
      <c r="U143" s="5"/>
      <c r="V143" s="8"/>
    </row>
    <row r="144" spans="1:22" x14ac:dyDescent="0.2">
      <c r="A144" s="2"/>
      <c r="B144" s="4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5"/>
      <c r="U144" s="5"/>
      <c r="V144" s="8"/>
    </row>
    <row r="145" spans="1:22" x14ac:dyDescent="0.2">
      <c r="A145" s="2"/>
      <c r="B145" s="4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5"/>
      <c r="U145" s="5"/>
      <c r="V145" s="8"/>
    </row>
    <row r="146" spans="1:22" x14ac:dyDescent="0.2">
      <c r="A146" s="2"/>
      <c r="B146" s="4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5"/>
      <c r="U146" s="5"/>
      <c r="V146" s="8"/>
    </row>
    <row r="172" spans="1:3" x14ac:dyDescent="0.2">
      <c r="A172" t="e" cm="1">
        <f t="array" aca="1" ref="A172" ca="1">INDIRECT("'" &amp; E1 &amp; "'!$A$2:$A$66")</f>
        <v>#REF!</v>
      </c>
      <c r="B172" t="e" cm="1">
        <f t="array" aca="1" ref="B172" ca="1">INDIRECT("'" &amp; E1 &amp; "'!$B$2:$B$66")</f>
        <v>#REF!</v>
      </c>
      <c r="C172" t="e" cm="1">
        <f t="array" aca="1" ref="C172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179371-6A5A-874B-9A52-4E790788F7F0}">
  <sheetPr codeName="Sheet85"/>
  <dimension ref="A1:V172"/>
  <sheetViews>
    <sheetView workbookViewId="0">
      <pane ySplit="2" topLeftCell="A3" activePane="bottomLeft" state="frozen"/>
      <selection activeCell="N24" sqref="N24"/>
      <selection pane="bottomLeft" activeCell="N24" sqref="N24"/>
    </sheetView>
  </sheetViews>
  <sheetFormatPr baseColWidth="10" defaultRowHeight="16" x14ac:dyDescent="0.2"/>
  <cols>
    <col min="1" max="1" width="21.1640625" customWidth="1"/>
    <col min="2" max="2" width="16.5" customWidth="1"/>
    <col min="3" max="3" width="15" customWidth="1"/>
    <col min="4" max="4" width="15.1640625" customWidth="1"/>
    <col min="5" max="5" width="16.1640625" customWidth="1"/>
    <col min="6" max="6" width="21.5" customWidth="1"/>
    <col min="10" max="10" width="18.33203125" customWidth="1"/>
    <col min="11" max="11" width="16.6640625" customWidth="1"/>
    <col min="18" max="18" width="13" customWidth="1"/>
    <col min="19" max="19" width="14.83203125" customWidth="1"/>
  </cols>
  <sheetData>
    <row r="1" spans="1:22" x14ac:dyDescent="0.2">
      <c r="B1" s="72" t="s">
        <v>5</v>
      </c>
      <c r="C1" s="72"/>
      <c r="D1" s="72"/>
      <c r="E1" s="72"/>
      <c r="F1" s="72"/>
      <c r="G1" s="73" t="s">
        <v>6</v>
      </c>
      <c r="H1" s="73"/>
      <c r="I1" s="73"/>
      <c r="J1" s="73"/>
      <c r="K1" s="73"/>
      <c r="L1" s="74" t="s">
        <v>15</v>
      </c>
      <c r="M1" s="74"/>
      <c r="N1" s="74"/>
      <c r="O1" s="74"/>
      <c r="P1" s="74"/>
      <c r="Q1" s="74"/>
      <c r="R1" s="74"/>
      <c r="S1" s="74"/>
      <c r="T1" s="74"/>
      <c r="U1" s="74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235</v>
      </c>
      <c r="O2" s="1" t="s">
        <v>236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257</v>
      </c>
      <c r="U2" s="1" t="s">
        <v>258</v>
      </c>
      <c r="V2" s="1" t="s">
        <v>237</v>
      </c>
    </row>
    <row r="3" spans="1:22" x14ac:dyDescent="0.2">
      <c r="A3" s="16" t="s">
        <v>294</v>
      </c>
      <c r="B3" s="4">
        <v>417200</v>
      </c>
      <c r="C3" s="4">
        <v>71500</v>
      </c>
      <c r="D3" s="4">
        <v>345700</v>
      </c>
      <c r="E3" s="4">
        <v>9469530000</v>
      </c>
      <c r="F3" s="4">
        <f t="shared" ref="F3:F79" si="0">E3+F4</f>
        <v>167494228832</v>
      </c>
      <c r="K3" s="24">
        <f t="shared" ref="K3:K25" si="1">K4+J3</f>
        <v>33023580000</v>
      </c>
      <c r="L3" s="4">
        <v>737</v>
      </c>
      <c r="M3" s="4">
        <v>896</v>
      </c>
      <c r="N3" s="4">
        <v>41</v>
      </c>
      <c r="O3" s="4">
        <v>84</v>
      </c>
      <c r="P3" s="4">
        <v>807800</v>
      </c>
      <c r="Q3" s="4">
        <v>1311700</v>
      </c>
      <c r="R3" s="5">
        <v>0</v>
      </c>
      <c r="S3" s="4">
        <v>2119800</v>
      </c>
      <c r="T3" s="4">
        <f t="shared" ref="T3:T70" si="2">AVERAGE(S4,S13)</f>
        <v>3121941</v>
      </c>
      <c r="U3" s="4">
        <f t="shared" ref="U3:U72" si="3">MIN(S4:S8)</f>
        <v>2420421</v>
      </c>
      <c r="V3" s="5">
        <v>1.2699999999999999E-2</v>
      </c>
    </row>
    <row r="4" spans="1:22" x14ac:dyDescent="0.2">
      <c r="A4" s="16" t="s">
        <v>293</v>
      </c>
      <c r="B4" s="4">
        <v>50600</v>
      </c>
      <c r="C4" s="4">
        <v>1144202</v>
      </c>
      <c r="D4" s="4">
        <v>-1093602</v>
      </c>
      <c r="E4" s="4">
        <v>-29797430000</v>
      </c>
      <c r="F4" s="4">
        <f t="shared" si="0"/>
        <v>158024698832</v>
      </c>
      <c r="G4" s="4">
        <v>50500</v>
      </c>
      <c r="H4" s="4">
        <v>1600</v>
      </c>
      <c r="I4" s="4">
        <v>48900</v>
      </c>
      <c r="J4" s="4">
        <v>1329970000</v>
      </c>
      <c r="K4" s="24">
        <f t="shared" si="1"/>
        <v>33023580000</v>
      </c>
      <c r="L4" s="4">
        <v>621</v>
      </c>
      <c r="M4" s="4">
        <v>1993</v>
      </c>
      <c r="N4" s="4">
        <v>40</v>
      </c>
      <c r="O4" s="4">
        <v>127</v>
      </c>
      <c r="P4" s="4">
        <v>698700</v>
      </c>
      <c r="Q4" s="4">
        <v>2595100</v>
      </c>
      <c r="R4" s="5">
        <v>7.4000000000000003E-3</v>
      </c>
      <c r="S4" s="4">
        <v>3449700</v>
      </c>
      <c r="T4" s="4">
        <f t="shared" si="2"/>
        <v>4457052</v>
      </c>
      <c r="U4" s="4">
        <f t="shared" si="3"/>
        <v>2420421</v>
      </c>
      <c r="V4" s="5">
        <v>1.8100000000000002E-2</v>
      </c>
    </row>
    <row r="5" spans="1:22" x14ac:dyDescent="0.2">
      <c r="A5" s="16" t="s">
        <v>292</v>
      </c>
      <c r="B5" s="4">
        <v>585800</v>
      </c>
      <c r="C5" s="4">
        <v>51500</v>
      </c>
      <c r="D5" s="4">
        <v>534300</v>
      </c>
      <c r="E5" s="4">
        <v>14782960000</v>
      </c>
      <c r="F5" s="4">
        <f t="shared" si="0"/>
        <v>187822128832</v>
      </c>
      <c r="G5" s="4">
        <v>902100</v>
      </c>
      <c r="H5" s="4">
        <v>35500</v>
      </c>
      <c r="I5" s="4">
        <v>866600</v>
      </c>
      <c r="J5" s="4">
        <v>24058535000</v>
      </c>
      <c r="K5" s="24">
        <f t="shared" si="1"/>
        <v>31693610000</v>
      </c>
      <c r="L5" s="4">
        <v>1995</v>
      </c>
      <c r="M5" s="4">
        <v>1116</v>
      </c>
      <c r="N5" s="4">
        <v>148</v>
      </c>
      <c r="O5" s="4">
        <v>126</v>
      </c>
      <c r="P5" s="4">
        <v>2438900</v>
      </c>
      <c r="Q5" s="4">
        <v>2035400</v>
      </c>
      <c r="R5" s="5">
        <v>1.9E-3</v>
      </c>
      <c r="S5" s="4">
        <v>4609350</v>
      </c>
      <c r="T5" s="4">
        <f t="shared" si="2"/>
        <v>2691053</v>
      </c>
      <c r="U5" s="4">
        <f t="shared" si="3"/>
        <v>2420421</v>
      </c>
      <c r="V5" s="5">
        <v>1.6200000000000003E-2</v>
      </c>
    </row>
    <row r="6" spans="1:22" x14ac:dyDescent="0.2">
      <c r="A6" s="16" t="s">
        <v>291</v>
      </c>
      <c r="B6" s="4">
        <v>200</v>
      </c>
      <c r="C6" s="4">
        <v>20772</v>
      </c>
      <c r="D6" s="4">
        <v>-20572</v>
      </c>
      <c r="E6" s="4">
        <v>-562140000</v>
      </c>
      <c r="F6" s="4">
        <f t="shared" si="0"/>
        <v>173039168832</v>
      </c>
      <c r="G6" s="4">
        <v>97900</v>
      </c>
      <c r="H6" s="4">
        <v>0</v>
      </c>
      <c r="I6" s="4">
        <v>97900</v>
      </c>
      <c r="J6" s="4">
        <v>2680110000</v>
      </c>
      <c r="K6" s="24">
        <f t="shared" si="1"/>
        <v>7635075000</v>
      </c>
      <c r="L6" s="4">
        <v>826</v>
      </c>
      <c r="M6" s="4">
        <v>637</v>
      </c>
      <c r="N6" s="4">
        <v>81</v>
      </c>
      <c r="O6" s="4">
        <v>88</v>
      </c>
      <c r="P6" s="4">
        <v>1424900</v>
      </c>
      <c r="Q6" s="4">
        <v>993700</v>
      </c>
      <c r="R6" s="5">
        <v>7.4000000000000003E-3</v>
      </c>
      <c r="S6" s="4">
        <v>2420421</v>
      </c>
      <c r="T6" s="4">
        <f t="shared" si="2"/>
        <v>4579589.5</v>
      </c>
      <c r="U6" s="4">
        <f t="shared" si="3"/>
        <v>3923243</v>
      </c>
      <c r="V6" s="5">
        <v>1.2800000000000001E-2</v>
      </c>
    </row>
    <row r="7" spans="1:22" x14ac:dyDescent="0.2">
      <c r="A7" s="16" t="s">
        <v>288</v>
      </c>
      <c r="B7" s="4">
        <v>1674500</v>
      </c>
      <c r="C7" s="4">
        <v>865680</v>
      </c>
      <c r="D7" s="4">
        <v>808820</v>
      </c>
      <c r="E7" s="4">
        <v>22073550000</v>
      </c>
      <c r="F7" s="4">
        <f t="shared" si="0"/>
        <v>173601308832</v>
      </c>
      <c r="G7" s="4">
        <v>0</v>
      </c>
      <c r="H7" s="4">
        <v>0</v>
      </c>
      <c r="I7" s="4">
        <v>0</v>
      </c>
      <c r="J7" s="4">
        <v>-82200000</v>
      </c>
      <c r="K7" s="24">
        <f t="shared" si="1"/>
        <v>4954965000</v>
      </c>
      <c r="L7" s="4">
        <v>2692</v>
      </c>
      <c r="M7" s="4">
        <v>1333</v>
      </c>
      <c r="N7" s="4">
        <v>204</v>
      </c>
      <c r="O7" s="4">
        <v>156</v>
      </c>
      <c r="P7" s="4">
        <v>3787900</v>
      </c>
      <c r="Q7" s="4">
        <v>2567000</v>
      </c>
      <c r="R7" s="5">
        <v>1.49E-2</v>
      </c>
      <c r="S7" s="4">
        <v>6364639</v>
      </c>
      <c r="T7" s="4">
        <f t="shared" si="2"/>
        <v>4322421.5</v>
      </c>
      <c r="U7" s="4">
        <f t="shared" si="3"/>
        <v>3923243</v>
      </c>
      <c r="V7" s="5">
        <v>1.6399999999999998E-2</v>
      </c>
    </row>
    <row r="8" spans="1:22" x14ac:dyDescent="0.2">
      <c r="A8" s="16" t="s">
        <v>287</v>
      </c>
      <c r="B8" s="4">
        <v>685100</v>
      </c>
      <c r="C8" s="4">
        <v>1242500</v>
      </c>
      <c r="D8" s="4">
        <v>-557400</v>
      </c>
      <c r="E8" s="4">
        <v>-14992840000</v>
      </c>
      <c r="F8" s="4">
        <f t="shared" si="0"/>
        <v>151527758832</v>
      </c>
      <c r="G8" s="4">
        <v>0</v>
      </c>
      <c r="H8" s="4">
        <v>0</v>
      </c>
      <c r="I8" s="4">
        <v>0</v>
      </c>
      <c r="J8" s="4">
        <v>-13250000</v>
      </c>
      <c r="K8" s="24">
        <f t="shared" si="1"/>
        <v>5037165000</v>
      </c>
      <c r="L8" s="4">
        <v>1843</v>
      </c>
      <c r="M8" s="4">
        <v>1822</v>
      </c>
      <c r="N8" s="4">
        <v>150</v>
      </c>
      <c r="O8" s="4">
        <v>193</v>
      </c>
      <c r="P8" s="4">
        <v>2135300</v>
      </c>
      <c r="Q8" s="4">
        <v>2845900</v>
      </c>
      <c r="R8" s="5">
        <v>-3.7000000000000002E-3</v>
      </c>
      <c r="S8" s="4">
        <v>5377740</v>
      </c>
      <c r="T8" s="4">
        <f t="shared" si="2"/>
        <v>3430905</v>
      </c>
      <c r="U8" s="4">
        <f t="shared" si="3"/>
        <v>2794182</v>
      </c>
      <c r="V8" s="5">
        <v>2.0299999999999999E-2</v>
      </c>
    </row>
    <row r="9" spans="1:22" x14ac:dyDescent="0.2">
      <c r="A9" s="16" t="s">
        <v>286</v>
      </c>
      <c r="B9" s="4">
        <v>4230</v>
      </c>
      <c r="C9" s="4">
        <v>1559185</v>
      </c>
      <c r="D9" s="4">
        <v>-1554955</v>
      </c>
      <c r="E9" s="4">
        <v>-41682800000</v>
      </c>
      <c r="F9" s="4">
        <f t="shared" si="0"/>
        <v>166520598832</v>
      </c>
      <c r="K9" s="24">
        <f t="shared" si="1"/>
        <v>5050415000</v>
      </c>
      <c r="L9" s="4">
        <v>789</v>
      </c>
      <c r="M9" s="4">
        <v>2236</v>
      </c>
      <c r="N9" s="4">
        <v>64</v>
      </c>
      <c r="O9" s="4">
        <v>116</v>
      </c>
      <c r="P9" s="4">
        <v>967400</v>
      </c>
      <c r="Q9" s="4">
        <v>2649000</v>
      </c>
      <c r="R9" s="5">
        <v>1.9E-3</v>
      </c>
      <c r="S9" s="4">
        <v>3923243</v>
      </c>
      <c r="T9" s="4">
        <f t="shared" si="2"/>
        <v>3255573</v>
      </c>
      <c r="U9" s="4">
        <f t="shared" si="3"/>
        <v>2794182</v>
      </c>
      <c r="V9" s="5">
        <v>1.8500000000000003E-2</v>
      </c>
    </row>
    <row r="10" spans="1:22" x14ac:dyDescent="0.2">
      <c r="A10" s="16" t="s">
        <v>281</v>
      </c>
      <c r="B10" s="4">
        <v>691555</v>
      </c>
      <c r="C10" s="4">
        <v>1050600</v>
      </c>
      <c r="D10" s="4">
        <v>-359045</v>
      </c>
      <c r="E10" s="4">
        <v>-9653300000</v>
      </c>
      <c r="F10" s="4">
        <f t="shared" si="0"/>
        <v>208203398832</v>
      </c>
      <c r="K10" s="24">
        <f t="shared" si="1"/>
        <v>5050415000</v>
      </c>
      <c r="L10" s="4">
        <v>773</v>
      </c>
      <c r="M10" s="4">
        <v>1922</v>
      </c>
      <c r="N10" s="4">
        <v>102</v>
      </c>
      <c r="O10" s="4">
        <v>197</v>
      </c>
      <c r="P10" s="4">
        <v>1343200</v>
      </c>
      <c r="Q10" s="4">
        <v>2969400</v>
      </c>
      <c r="R10" s="5">
        <v>7.4999999999999997E-3</v>
      </c>
      <c r="S10" s="4">
        <v>4482367</v>
      </c>
      <c r="T10" s="4">
        <f t="shared" si="2"/>
        <v>5948799.5</v>
      </c>
      <c r="U10" s="4">
        <f t="shared" si="3"/>
        <v>2794182</v>
      </c>
      <c r="V10" s="5">
        <v>1.3000000000000001E-2</v>
      </c>
    </row>
    <row r="11" spans="1:22" x14ac:dyDescent="0.2">
      <c r="A11" s="16" t="s">
        <v>273</v>
      </c>
      <c r="B11" s="4">
        <v>27100</v>
      </c>
      <c r="C11" s="4">
        <v>1630600</v>
      </c>
      <c r="D11" s="4">
        <v>-1603500</v>
      </c>
      <c r="E11" s="4">
        <v>-43223270000</v>
      </c>
      <c r="F11" s="4">
        <f t="shared" si="0"/>
        <v>217856698832</v>
      </c>
      <c r="G11" s="4">
        <v>45000</v>
      </c>
      <c r="H11" s="4">
        <v>0</v>
      </c>
      <c r="I11" s="4">
        <v>45000</v>
      </c>
      <c r="J11" s="4">
        <v>1210675000</v>
      </c>
      <c r="K11" s="24">
        <f t="shared" si="1"/>
        <v>5050415000</v>
      </c>
      <c r="L11" s="4">
        <v>2478</v>
      </c>
      <c r="M11" s="4">
        <v>4341</v>
      </c>
      <c r="N11" s="4">
        <v>212</v>
      </c>
      <c r="O11" s="4">
        <v>419</v>
      </c>
      <c r="P11" s="4">
        <v>3495500</v>
      </c>
      <c r="Q11" s="4">
        <v>6370000</v>
      </c>
      <c r="R11" s="5">
        <v>-2.1899999999999999E-2</v>
      </c>
      <c r="S11" s="4">
        <v>9948800</v>
      </c>
      <c r="T11" s="4">
        <f t="shared" si="2"/>
        <v>3923915.5</v>
      </c>
      <c r="U11" s="4">
        <f t="shared" si="3"/>
        <v>2794182</v>
      </c>
      <c r="V11" s="5">
        <v>3.1099999999999999E-2</v>
      </c>
    </row>
    <row r="12" spans="1:22" x14ac:dyDescent="0.2">
      <c r="A12" s="16" t="s">
        <v>272</v>
      </c>
      <c r="B12" s="4">
        <v>7800</v>
      </c>
      <c r="C12" s="4">
        <v>768040</v>
      </c>
      <c r="D12" s="4">
        <v>-760240</v>
      </c>
      <c r="E12" s="4">
        <v>-21041640000</v>
      </c>
      <c r="F12" s="4">
        <f t="shared" si="0"/>
        <v>261079968832</v>
      </c>
      <c r="G12" s="4">
        <v>90000</v>
      </c>
      <c r="H12" s="4">
        <v>2500</v>
      </c>
      <c r="I12" s="4">
        <v>87500</v>
      </c>
      <c r="J12" s="4">
        <v>2405575000</v>
      </c>
      <c r="K12" s="24">
        <f t="shared" si="1"/>
        <v>3839740000</v>
      </c>
      <c r="L12" s="4">
        <v>1078</v>
      </c>
      <c r="M12" s="4">
        <v>2493</v>
      </c>
      <c r="N12" s="4">
        <v>100</v>
      </c>
      <c r="O12" s="4">
        <v>207</v>
      </c>
      <c r="P12" s="4">
        <v>1535600</v>
      </c>
      <c r="Q12" s="4">
        <v>3211000</v>
      </c>
      <c r="R12" s="5">
        <v>-1.61E-2</v>
      </c>
      <c r="S12" s="4">
        <v>5213831</v>
      </c>
      <c r="T12" s="4">
        <f t="shared" si="2"/>
        <v>2291864</v>
      </c>
      <c r="U12" s="4">
        <f t="shared" si="3"/>
        <v>2794182</v>
      </c>
      <c r="V12" s="5">
        <v>2.5000000000000001E-2</v>
      </c>
    </row>
    <row r="13" spans="1:22" x14ac:dyDescent="0.2">
      <c r="A13" s="16" t="s">
        <v>248</v>
      </c>
      <c r="B13" s="4">
        <v>20500</v>
      </c>
      <c r="C13" s="4">
        <v>633900</v>
      </c>
      <c r="D13" s="4">
        <v>-613400</v>
      </c>
      <c r="E13" s="4">
        <v>-17176920000</v>
      </c>
      <c r="F13" s="4">
        <f t="shared" si="0"/>
        <v>282121608832</v>
      </c>
      <c r="K13" s="24">
        <f t="shared" si="1"/>
        <v>1434165000</v>
      </c>
      <c r="L13" s="4">
        <v>565</v>
      </c>
      <c r="M13" s="4">
        <v>1229</v>
      </c>
      <c r="N13" s="4">
        <v>42</v>
      </c>
      <c r="O13" s="4">
        <v>130</v>
      </c>
      <c r="P13" s="4">
        <v>679900</v>
      </c>
      <c r="Q13" s="4">
        <v>1852400</v>
      </c>
      <c r="R13" s="5">
        <v>-1.06E-2</v>
      </c>
      <c r="S13" s="4">
        <v>2794182</v>
      </c>
      <c r="T13" s="4">
        <f t="shared" si="2"/>
        <v>3233633</v>
      </c>
      <c r="U13" s="4">
        <f t="shared" si="3"/>
        <v>2794540</v>
      </c>
      <c r="V13" s="5">
        <v>1.4199999999999999E-2</v>
      </c>
    </row>
    <row r="14" spans="1:22" x14ac:dyDescent="0.2">
      <c r="A14" s="16" t="s">
        <v>240</v>
      </c>
      <c r="B14" s="4">
        <v>135800</v>
      </c>
      <c r="C14" s="4">
        <v>577300</v>
      </c>
      <c r="D14" s="4">
        <v>-441500</v>
      </c>
      <c r="E14" s="4">
        <v>-12447880000</v>
      </c>
      <c r="F14" s="4">
        <f t="shared" si="0"/>
        <v>299298528832</v>
      </c>
      <c r="K14" s="24">
        <f t="shared" si="1"/>
        <v>1434165000</v>
      </c>
      <c r="L14" s="4">
        <v>1088</v>
      </c>
      <c r="M14" s="4">
        <v>1525</v>
      </c>
      <c r="N14" s="4">
        <v>119</v>
      </c>
      <c r="O14" s="4">
        <v>165</v>
      </c>
      <c r="P14" s="4">
        <v>1657600</v>
      </c>
      <c r="Q14" s="4">
        <v>2316800</v>
      </c>
      <c r="R14" s="5">
        <v>-3.4999999999999996E-3</v>
      </c>
      <c r="S14" s="4">
        <v>4304754</v>
      </c>
      <c r="T14" s="4">
        <f t="shared" si="2"/>
        <v>2691935</v>
      </c>
      <c r="U14" s="4">
        <f t="shared" si="3"/>
        <v>2028779</v>
      </c>
      <c r="V14" s="5">
        <v>1.5800000000000002E-2</v>
      </c>
    </row>
    <row r="15" spans="1:22" x14ac:dyDescent="0.2">
      <c r="A15" s="16" t="s">
        <v>239</v>
      </c>
      <c r="B15" s="4">
        <v>117800</v>
      </c>
      <c r="C15" s="4">
        <v>280241</v>
      </c>
      <c r="D15" s="4">
        <v>-162441</v>
      </c>
      <c r="E15" s="4">
        <v>-4511380000</v>
      </c>
      <c r="F15" s="4">
        <f t="shared" si="0"/>
        <v>311746408832</v>
      </c>
      <c r="K15" s="24">
        <f t="shared" si="1"/>
        <v>1434165000</v>
      </c>
      <c r="L15" s="4">
        <v>656</v>
      </c>
      <c r="M15" s="4">
        <v>963</v>
      </c>
      <c r="N15" s="4">
        <v>91</v>
      </c>
      <c r="O15" s="4">
        <v>107</v>
      </c>
      <c r="P15" s="4">
        <v>1174700</v>
      </c>
      <c r="Q15" s="4">
        <v>1355900</v>
      </c>
      <c r="R15" s="5">
        <v>7.1999999999999998E-3</v>
      </c>
      <c r="S15" s="4">
        <v>2961685</v>
      </c>
      <c r="T15" s="4">
        <f t="shared" si="2"/>
        <v>2730168.5</v>
      </c>
      <c r="U15" s="4">
        <f t="shared" si="3"/>
        <v>1948799</v>
      </c>
      <c r="V15" s="5">
        <v>1.2500000000000001E-2</v>
      </c>
    </row>
    <row r="16" spans="1:22" x14ac:dyDescent="0.2">
      <c r="A16" s="16" t="s">
        <v>238</v>
      </c>
      <c r="B16" s="4">
        <v>3100</v>
      </c>
      <c r="C16" s="4">
        <v>43700</v>
      </c>
      <c r="D16" s="4">
        <v>-40600</v>
      </c>
      <c r="E16" s="4">
        <v>-1139580000</v>
      </c>
      <c r="F16" s="4">
        <f t="shared" si="0"/>
        <v>316257788832</v>
      </c>
      <c r="K16" s="24">
        <f t="shared" si="1"/>
        <v>1434165000</v>
      </c>
      <c r="L16" s="4">
        <v>512</v>
      </c>
      <c r="M16" s="4">
        <v>817</v>
      </c>
      <c r="N16" s="4">
        <v>40</v>
      </c>
      <c r="O16" s="4">
        <v>110</v>
      </c>
      <c r="P16" s="4">
        <v>691800</v>
      </c>
      <c r="Q16" s="4">
        <v>1461500</v>
      </c>
      <c r="R16" s="5">
        <v>-1.06E-2</v>
      </c>
      <c r="S16" s="4">
        <v>2794540</v>
      </c>
      <c r="T16" s="4">
        <f t="shared" si="2"/>
        <v>2451472</v>
      </c>
      <c r="U16" s="4">
        <f t="shared" si="3"/>
        <v>1948799</v>
      </c>
      <c r="V16" s="5">
        <v>1.7600000000000001E-2</v>
      </c>
    </row>
    <row r="17" spans="1:21" x14ac:dyDescent="0.2">
      <c r="A17" s="16" t="s">
        <v>234</v>
      </c>
      <c r="B17" s="4">
        <v>920000</v>
      </c>
      <c r="C17" s="4">
        <v>14000</v>
      </c>
      <c r="D17" s="4">
        <v>906000</v>
      </c>
      <c r="E17" s="4">
        <v>25530570000</v>
      </c>
      <c r="F17" s="4">
        <f t="shared" si="0"/>
        <v>317397368832</v>
      </c>
      <c r="K17" s="24">
        <f t="shared" si="1"/>
        <v>1434165000</v>
      </c>
      <c r="L17" s="4">
        <v>1147</v>
      </c>
      <c r="M17" s="4">
        <v>820</v>
      </c>
      <c r="N17" s="4">
        <v>85</v>
      </c>
      <c r="O17" s="4">
        <v>72</v>
      </c>
      <c r="P17" s="4">
        <v>220600</v>
      </c>
      <c r="Q17" s="4">
        <v>112100</v>
      </c>
      <c r="R17" s="5">
        <v>1.0800000000000001E-2</v>
      </c>
      <c r="S17" s="4">
        <v>3267103</v>
      </c>
      <c r="T17" s="4">
        <f t="shared" si="2"/>
        <v>2846890</v>
      </c>
      <c r="U17" s="4">
        <f t="shared" si="3"/>
        <v>1789546</v>
      </c>
    </row>
    <row r="18" spans="1:21" x14ac:dyDescent="0.2">
      <c r="A18" s="16" t="s">
        <v>233</v>
      </c>
      <c r="B18" s="4">
        <v>406400</v>
      </c>
      <c r="C18" s="4">
        <v>272402</v>
      </c>
      <c r="D18" s="4">
        <v>133998</v>
      </c>
      <c r="E18" s="4">
        <v>3760270000</v>
      </c>
      <c r="F18" s="4">
        <f t="shared" si="0"/>
        <v>291866798832</v>
      </c>
      <c r="K18" s="24">
        <f t="shared" si="1"/>
        <v>1434165000</v>
      </c>
      <c r="L18" s="4"/>
      <c r="M18" s="4"/>
      <c r="N18" s="4"/>
      <c r="O18" s="4"/>
      <c r="P18" s="4">
        <v>911100</v>
      </c>
      <c r="Q18" s="4">
        <v>1723400</v>
      </c>
      <c r="R18" s="5">
        <v>-1.06E-2</v>
      </c>
      <c r="S18" s="4">
        <v>2938567</v>
      </c>
      <c r="T18" s="4">
        <f t="shared" si="2"/>
        <v>2325206</v>
      </c>
      <c r="U18" s="4">
        <f t="shared" si="3"/>
        <v>1789546</v>
      </c>
    </row>
    <row r="19" spans="1:21" x14ac:dyDescent="0.2">
      <c r="A19" s="16" t="s">
        <v>232</v>
      </c>
      <c r="B19" s="4">
        <v>894000</v>
      </c>
      <c r="C19" s="4">
        <v>423246</v>
      </c>
      <c r="D19" s="4">
        <v>470754</v>
      </c>
      <c r="E19" s="4">
        <v>13311680000</v>
      </c>
      <c r="F19" s="4">
        <f t="shared" si="0"/>
        <v>288106528832</v>
      </c>
      <c r="K19" s="24">
        <f t="shared" si="1"/>
        <v>1434165000</v>
      </c>
      <c r="L19" s="4"/>
      <c r="M19" s="4"/>
      <c r="N19" s="4"/>
      <c r="O19" s="4"/>
      <c r="P19" s="4">
        <v>701200</v>
      </c>
      <c r="Q19" s="4">
        <v>824700</v>
      </c>
      <c r="R19" s="5">
        <v>7.1999999999999998E-3</v>
      </c>
      <c r="S19" s="4">
        <v>2028779</v>
      </c>
      <c r="T19" s="4">
        <f t="shared" si="2"/>
        <v>4474096.5</v>
      </c>
      <c r="U19" s="4">
        <f t="shared" si="3"/>
        <v>1789546</v>
      </c>
    </row>
    <row r="20" spans="1:21" x14ac:dyDescent="0.2">
      <c r="A20" s="16" t="s">
        <v>231</v>
      </c>
      <c r="B20" s="4">
        <v>70000</v>
      </c>
      <c r="C20" s="4">
        <v>82406</v>
      </c>
      <c r="D20" s="4">
        <v>-12406</v>
      </c>
      <c r="E20" s="4">
        <v>-349900000</v>
      </c>
      <c r="F20" s="4">
        <f t="shared" si="0"/>
        <v>274794848832</v>
      </c>
      <c r="K20" s="24">
        <f t="shared" si="1"/>
        <v>1434165000</v>
      </c>
      <c r="L20" s="4"/>
      <c r="M20" s="4"/>
      <c r="N20" s="4"/>
      <c r="O20" s="4"/>
      <c r="P20" s="4">
        <v>612000</v>
      </c>
      <c r="Q20" s="4">
        <v>1093600</v>
      </c>
      <c r="R20" s="5">
        <v>-6.9999999999999993E-3</v>
      </c>
      <c r="S20" s="4">
        <v>1948799</v>
      </c>
      <c r="T20" s="4">
        <f t="shared" si="2"/>
        <v>2337965</v>
      </c>
      <c r="U20" s="4">
        <f t="shared" si="3"/>
        <v>1789546</v>
      </c>
    </row>
    <row r="21" spans="1:21" x14ac:dyDescent="0.2">
      <c r="A21" s="16" t="s">
        <v>230</v>
      </c>
      <c r="B21" s="4">
        <v>880600</v>
      </c>
      <c r="C21" s="4">
        <v>19494</v>
      </c>
      <c r="D21" s="4">
        <v>861106</v>
      </c>
      <c r="E21" s="4">
        <v>24313760000</v>
      </c>
      <c r="F21" s="4">
        <f t="shared" si="0"/>
        <v>275144748832</v>
      </c>
      <c r="K21" s="24">
        <f t="shared" si="1"/>
        <v>1434165000</v>
      </c>
      <c r="L21" s="4"/>
      <c r="M21" s="4"/>
      <c r="N21" s="4"/>
      <c r="O21" s="4"/>
      <c r="P21" s="4">
        <v>1005000</v>
      </c>
      <c r="Q21" s="4">
        <v>978100</v>
      </c>
      <c r="R21" s="5">
        <v>1.8000000000000002E-2</v>
      </c>
      <c r="S21" s="4">
        <v>2634000</v>
      </c>
      <c r="T21" s="4">
        <f t="shared" si="2"/>
        <v>2013122</v>
      </c>
      <c r="U21" s="4">
        <f t="shared" si="3"/>
        <v>1635841</v>
      </c>
    </row>
    <row r="22" spans="1:21" x14ac:dyDescent="0.2">
      <c r="A22" s="16" t="s">
        <v>229</v>
      </c>
      <c r="B22" s="4">
        <v>263300</v>
      </c>
      <c r="C22" s="4">
        <v>58200</v>
      </c>
      <c r="D22" s="4">
        <v>205100</v>
      </c>
      <c r="E22" s="4">
        <v>5739980000</v>
      </c>
      <c r="F22" s="4">
        <f t="shared" si="0"/>
        <v>250830988832</v>
      </c>
      <c r="K22" s="24">
        <f t="shared" si="1"/>
        <v>1434165000</v>
      </c>
      <c r="L22" s="4"/>
      <c r="M22" s="4"/>
      <c r="N22" s="4"/>
      <c r="O22" s="4"/>
      <c r="P22" s="4">
        <v>561300</v>
      </c>
      <c r="Q22" s="4">
        <v>934000</v>
      </c>
      <c r="R22" s="5">
        <v>-8.8999999999999999E-3</v>
      </c>
      <c r="S22" s="4">
        <v>1789546</v>
      </c>
      <c r="T22" s="4">
        <f t="shared" si="2"/>
        <v>3076887.5</v>
      </c>
      <c r="U22" s="4">
        <f t="shared" si="3"/>
        <v>1635841</v>
      </c>
    </row>
    <row r="23" spans="1:21" x14ac:dyDescent="0.2">
      <c r="A23" s="16" t="s">
        <v>228</v>
      </c>
      <c r="B23" s="4">
        <v>536000</v>
      </c>
      <c r="C23" s="4">
        <v>171500</v>
      </c>
      <c r="D23" s="4">
        <v>364500</v>
      </c>
      <c r="E23" s="4">
        <v>10217510000</v>
      </c>
      <c r="F23" s="4">
        <f t="shared" si="0"/>
        <v>245091008832</v>
      </c>
      <c r="K23" s="24">
        <f t="shared" si="1"/>
        <v>1434165000</v>
      </c>
      <c r="L23" s="4"/>
      <c r="M23" s="4"/>
      <c r="N23" s="4"/>
      <c r="O23" s="4"/>
      <c r="P23" s="4">
        <v>1119300</v>
      </c>
      <c r="Q23" s="4">
        <v>882700</v>
      </c>
      <c r="R23" s="5">
        <v>1.8E-3</v>
      </c>
      <c r="S23" s="4">
        <v>2162512</v>
      </c>
      <c r="T23" s="4">
        <f t="shared" si="2"/>
        <v>5053043</v>
      </c>
      <c r="U23" s="4">
        <f t="shared" si="3"/>
        <v>1635841</v>
      </c>
    </row>
    <row r="24" spans="1:21" x14ac:dyDescent="0.2">
      <c r="A24" s="16" t="s">
        <v>222</v>
      </c>
      <c r="B24" s="4">
        <v>234900</v>
      </c>
      <c r="C24" s="4">
        <v>77600</v>
      </c>
      <c r="D24" s="4">
        <v>157300</v>
      </c>
      <c r="E24" s="4">
        <v>4348470000</v>
      </c>
      <c r="F24" s="4">
        <f t="shared" si="0"/>
        <v>234873498832</v>
      </c>
      <c r="G24" s="4">
        <v>25000</v>
      </c>
      <c r="H24" s="4">
        <v>1200</v>
      </c>
      <c r="I24" s="4">
        <v>23800</v>
      </c>
      <c r="J24" s="4">
        <v>656965000</v>
      </c>
      <c r="K24" s="24">
        <f t="shared" si="1"/>
        <v>1434165000</v>
      </c>
      <c r="L24" s="4"/>
      <c r="M24" s="4"/>
      <c r="N24" s="4"/>
      <c r="O24" s="4"/>
      <c r="P24" s="4">
        <v>1148600</v>
      </c>
      <c r="Q24" s="4">
        <v>544200</v>
      </c>
      <c r="R24" s="5">
        <v>1.8200000000000001E-2</v>
      </c>
      <c r="S24" s="4">
        <v>2422185</v>
      </c>
      <c r="T24" s="4">
        <f t="shared" si="2"/>
        <v>4000054</v>
      </c>
      <c r="U24" s="4">
        <f t="shared" si="3"/>
        <v>1635841</v>
      </c>
    </row>
    <row r="25" spans="1:21" x14ac:dyDescent="0.2">
      <c r="A25" s="16" t="s">
        <v>213</v>
      </c>
      <c r="B25" s="4">
        <v>201700</v>
      </c>
      <c r="C25" s="4">
        <v>140600</v>
      </c>
      <c r="D25" s="4">
        <v>61100</v>
      </c>
      <c r="E25" s="4">
        <v>1655110000</v>
      </c>
      <c r="F25" s="4">
        <f t="shared" si="0"/>
        <v>230525028832</v>
      </c>
      <c r="G25" s="4">
        <v>50500</v>
      </c>
      <c r="H25" s="4">
        <v>22000</v>
      </c>
      <c r="I25" s="4">
        <v>28500</v>
      </c>
      <c r="J25" s="4">
        <v>777200000</v>
      </c>
      <c r="K25" s="24">
        <f t="shared" si="1"/>
        <v>777200000</v>
      </c>
      <c r="L25" s="4"/>
      <c r="M25" s="4"/>
      <c r="N25" s="4"/>
      <c r="O25" s="4"/>
      <c r="P25" s="4">
        <v>1119400</v>
      </c>
      <c r="Q25" s="4">
        <v>1226900</v>
      </c>
      <c r="R25" s="5">
        <v>1.8600000000000002E-2</v>
      </c>
      <c r="S25" s="4">
        <v>2665797</v>
      </c>
      <c r="T25" s="4">
        <f t="shared" si="2"/>
        <v>4755252.5</v>
      </c>
      <c r="U25" s="4">
        <f t="shared" si="3"/>
        <v>1635841</v>
      </c>
    </row>
    <row r="26" spans="1:21" x14ac:dyDescent="0.2">
      <c r="A26" s="16" t="s">
        <v>212</v>
      </c>
      <c r="B26" s="4">
        <v>15000</v>
      </c>
      <c r="C26" s="4">
        <v>51026</v>
      </c>
      <c r="D26" s="4">
        <v>-36026</v>
      </c>
      <c r="E26" s="4">
        <v>-966040000</v>
      </c>
      <c r="F26" s="4">
        <f t="shared" si="0"/>
        <v>228869918832</v>
      </c>
      <c r="K26" s="24">
        <f>K27+J26</f>
        <v>0</v>
      </c>
      <c r="L26" s="4"/>
      <c r="M26" s="4"/>
      <c r="N26" s="4"/>
      <c r="O26" s="4"/>
      <c r="P26" s="4">
        <v>441800</v>
      </c>
      <c r="Q26" s="4">
        <v>1018700</v>
      </c>
      <c r="R26" s="5">
        <v>0</v>
      </c>
      <c r="S26" s="4">
        <v>1635841</v>
      </c>
      <c r="T26" s="4">
        <f t="shared" si="2"/>
        <v>4431483</v>
      </c>
      <c r="U26" s="4">
        <f t="shared" si="3"/>
        <v>2041930</v>
      </c>
    </row>
    <row r="27" spans="1:21" x14ac:dyDescent="0.2">
      <c r="A27" s="16" t="s">
        <v>211</v>
      </c>
      <c r="B27" s="4">
        <v>120000</v>
      </c>
      <c r="C27" s="4">
        <v>1124513</v>
      </c>
      <c r="D27" s="4">
        <v>-1004513</v>
      </c>
      <c r="E27" s="4">
        <v>-27113320000</v>
      </c>
      <c r="F27" s="4">
        <f t="shared" si="0"/>
        <v>229835958832</v>
      </c>
      <c r="K27" s="24">
        <f>J27+K29</f>
        <v>0</v>
      </c>
      <c r="R27" s="5">
        <v>-7.3000000000000001E-3</v>
      </c>
      <c r="S27" s="4">
        <v>2755213</v>
      </c>
      <c r="T27" s="4">
        <f t="shared" si="2"/>
        <v>3284084</v>
      </c>
      <c r="U27" s="4">
        <f t="shared" si="3"/>
        <v>2041930</v>
      </c>
    </row>
    <row r="28" spans="1:21" x14ac:dyDescent="0.2">
      <c r="A28" s="16" t="s">
        <v>210</v>
      </c>
      <c r="B28" s="4">
        <v>15000</v>
      </c>
      <c r="C28" s="4">
        <v>127957</v>
      </c>
      <c r="D28" s="4">
        <v>-112957</v>
      </c>
      <c r="E28" s="4">
        <v>-3099360000</v>
      </c>
      <c r="F28" s="4">
        <f t="shared" si="0"/>
        <v>256949278832</v>
      </c>
      <c r="K28" s="24"/>
      <c r="L28" s="4"/>
      <c r="M28" s="4"/>
      <c r="N28" s="4"/>
      <c r="O28" s="4"/>
      <c r="P28" s="4">
        <v>693500</v>
      </c>
      <c r="Q28" s="4">
        <v>1605400</v>
      </c>
      <c r="R28" s="5">
        <v>-1.09E-2</v>
      </c>
      <c r="S28" s="4">
        <v>2621633</v>
      </c>
      <c r="T28" s="4">
        <f t="shared" si="2"/>
        <v>6210949.5</v>
      </c>
      <c r="U28" s="4">
        <f t="shared" si="3"/>
        <v>2041930</v>
      </c>
    </row>
    <row r="29" spans="1:21" x14ac:dyDescent="0.2">
      <c r="A29" s="16" t="s">
        <v>209</v>
      </c>
      <c r="B29" s="4">
        <v>18200</v>
      </c>
      <c r="C29" s="4">
        <v>828800</v>
      </c>
      <c r="D29" s="4">
        <v>-810600</v>
      </c>
      <c r="E29" s="4">
        <v>-22648450000</v>
      </c>
      <c r="F29" s="4">
        <f t="shared" si="0"/>
        <v>260048638832</v>
      </c>
      <c r="K29" s="24">
        <f>J29</f>
        <v>0</v>
      </c>
      <c r="R29" s="5">
        <v>-3.6699999999999997E-2</v>
      </c>
      <c r="S29" s="4">
        <v>6999394</v>
      </c>
      <c r="T29" s="4">
        <f t="shared" si="2"/>
        <v>6509613.5</v>
      </c>
      <c r="U29" s="4">
        <f t="shared" si="3"/>
        <v>2041930</v>
      </c>
    </row>
    <row r="30" spans="1:21" x14ac:dyDescent="0.2">
      <c r="A30" s="16" t="s">
        <v>208</v>
      </c>
      <c r="B30" s="4">
        <v>184600</v>
      </c>
      <c r="C30" s="4">
        <v>27500</v>
      </c>
      <c r="D30" s="4">
        <v>157100</v>
      </c>
      <c r="E30" s="4">
        <v>4448120000</v>
      </c>
      <c r="F30" s="4">
        <f t="shared" si="0"/>
        <v>282697088832</v>
      </c>
      <c r="K30" s="24"/>
      <c r="R30" s="5">
        <v>3.5999999999999999E-3</v>
      </c>
      <c r="S30" s="4">
        <v>2041930</v>
      </c>
      <c r="T30" s="4">
        <f t="shared" si="2"/>
        <v>2348845.5</v>
      </c>
      <c r="U30" s="4">
        <f t="shared" si="3"/>
        <v>2236698</v>
      </c>
    </row>
    <row r="31" spans="1:21" x14ac:dyDescent="0.2">
      <c r="A31" s="16" t="s">
        <v>207</v>
      </c>
      <c r="B31" s="4">
        <v>2000</v>
      </c>
      <c r="C31" s="4">
        <v>307100</v>
      </c>
      <c r="D31" s="4">
        <v>-305100</v>
      </c>
      <c r="E31" s="4">
        <v>-8696420000</v>
      </c>
      <c r="F31" s="4">
        <f t="shared" si="0"/>
        <v>278248968832</v>
      </c>
      <c r="R31" s="5">
        <v>-1.7000000000000001E-3</v>
      </c>
      <c r="S31" s="4">
        <v>2236698</v>
      </c>
      <c r="T31" s="4">
        <f t="shared" si="2"/>
        <v>4455930.5</v>
      </c>
      <c r="U31" s="4">
        <f t="shared" si="3"/>
        <v>3991263</v>
      </c>
    </row>
    <row r="32" spans="1:21" x14ac:dyDescent="0.2">
      <c r="A32" s="16" t="s">
        <v>206</v>
      </c>
      <c r="B32" s="4">
        <v>271500</v>
      </c>
      <c r="C32" s="4">
        <v>58800</v>
      </c>
      <c r="D32" s="4">
        <v>212700</v>
      </c>
      <c r="E32" s="4">
        <v>6076670000</v>
      </c>
      <c r="F32" s="4">
        <f t="shared" si="0"/>
        <v>286945388832</v>
      </c>
      <c r="R32" s="5">
        <v>8.8999999999999999E-3</v>
      </c>
      <c r="S32" s="4">
        <v>3991263</v>
      </c>
      <c r="T32" s="4">
        <f t="shared" si="2"/>
        <v>5874961</v>
      </c>
      <c r="U32" s="4">
        <f t="shared" si="3"/>
        <v>3946535</v>
      </c>
    </row>
    <row r="33" spans="1:21" x14ac:dyDescent="0.2">
      <c r="A33" s="16" t="s">
        <v>205</v>
      </c>
      <c r="B33" s="4">
        <v>82900</v>
      </c>
      <c r="C33" s="4">
        <v>286409</v>
      </c>
      <c r="D33" s="4">
        <v>-203509</v>
      </c>
      <c r="E33" s="4">
        <v>-5789190000</v>
      </c>
      <c r="F33" s="4">
        <f t="shared" si="0"/>
        <v>280868718832</v>
      </c>
      <c r="R33" s="5">
        <v>-2.92E-2</v>
      </c>
      <c r="S33" s="4">
        <v>7683901</v>
      </c>
      <c r="T33" s="4">
        <f t="shared" si="2"/>
        <v>6168123.5</v>
      </c>
      <c r="U33" s="4">
        <f t="shared" si="3"/>
        <v>3946535</v>
      </c>
    </row>
    <row r="34" spans="1:21" x14ac:dyDescent="0.2">
      <c r="A34" s="16" t="s">
        <v>204</v>
      </c>
      <c r="B34" s="4">
        <v>505000</v>
      </c>
      <c r="C34" s="4">
        <v>61300</v>
      </c>
      <c r="D34" s="4">
        <v>443700</v>
      </c>
      <c r="E34" s="4">
        <v>12800470000</v>
      </c>
      <c r="F34" s="4">
        <f t="shared" si="0"/>
        <v>286657908832</v>
      </c>
      <c r="R34" s="5">
        <v>1.2199999999999999E-2</v>
      </c>
      <c r="S34" s="4">
        <v>5334311</v>
      </c>
      <c r="T34" s="4">
        <f t="shared" si="2"/>
        <v>5886048.5</v>
      </c>
      <c r="U34" s="4">
        <f t="shared" si="3"/>
        <v>3946535</v>
      </c>
    </row>
    <row r="35" spans="1:21" x14ac:dyDescent="0.2">
      <c r="A35" s="16" t="s">
        <v>203</v>
      </c>
      <c r="B35" s="4">
        <v>15100</v>
      </c>
      <c r="C35" s="4">
        <v>302330</v>
      </c>
      <c r="D35" s="4">
        <v>-287230</v>
      </c>
      <c r="E35" s="4">
        <v>-8385610000</v>
      </c>
      <c r="F35" s="4">
        <f t="shared" si="0"/>
        <v>273857438832</v>
      </c>
      <c r="R35" s="5">
        <v>-1.7000000000000001E-3</v>
      </c>
      <c r="S35" s="4">
        <v>7874664</v>
      </c>
      <c r="T35" s="4">
        <f t="shared" si="2"/>
        <v>6743181.5</v>
      </c>
      <c r="U35" s="4">
        <f t="shared" si="3"/>
        <v>2460993</v>
      </c>
    </row>
    <row r="36" spans="1:21" x14ac:dyDescent="0.2">
      <c r="A36" s="16" t="s">
        <v>202</v>
      </c>
      <c r="B36" s="4">
        <v>54200</v>
      </c>
      <c r="C36" s="4">
        <v>194000</v>
      </c>
      <c r="D36" s="4">
        <v>-139800</v>
      </c>
      <c r="E36" s="4">
        <v>-4006635726</v>
      </c>
      <c r="F36" s="4">
        <f t="shared" si="0"/>
        <v>282243048832</v>
      </c>
      <c r="R36" s="5">
        <v>1.5900000000000001E-2</v>
      </c>
      <c r="S36" s="4">
        <v>6107753</v>
      </c>
      <c r="T36" s="4">
        <f t="shared" si="2"/>
        <v>3376104</v>
      </c>
      <c r="U36" s="4">
        <f t="shared" si="3"/>
        <v>2460993</v>
      </c>
    </row>
    <row r="37" spans="1:21" x14ac:dyDescent="0.2">
      <c r="A37" s="16" t="s">
        <v>201</v>
      </c>
      <c r="B37" s="4">
        <v>323800</v>
      </c>
      <c r="C37" s="4">
        <v>436283</v>
      </c>
      <c r="D37" s="4">
        <v>-112483</v>
      </c>
      <c r="E37" s="4">
        <v>-3153020000</v>
      </c>
      <c r="F37" s="4">
        <f t="shared" si="0"/>
        <v>286249684558</v>
      </c>
      <c r="R37" s="5">
        <v>1.2500000000000001E-2</v>
      </c>
      <c r="S37" s="4">
        <v>3946535</v>
      </c>
      <c r="T37" s="4">
        <f t="shared" si="2"/>
        <v>6945762</v>
      </c>
      <c r="U37" s="4">
        <f t="shared" si="3"/>
        <v>2460993</v>
      </c>
    </row>
    <row r="38" spans="1:21" x14ac:dyDescent="0.2">
      <c r="A38" s="16" t="s">
        <v>200</v>
      </c>
      <c r="B38" s="4">
        <v>306500</v>
      </c>
      <c r="C38" s="4">
        <v>896400</v>
      </c>
      <c r="D38" s="4">
        <v>-589900</v>
      </c>
      <c r="E38" s="4">
        <v>-16500630000</v>
      </c>
      <c r="F38" s="4">
        <f t="shared" si="0"/>
        <v>289402704558</v>
      </c>
      <c r="R38" s="5">
        <v>-1.9199999999999998E-2</v>
      </c>
      <c r="S38" s="4">
        <v>5422505</v>
      </c>
      <c r="T38" s="4">
        <f t="shared" si="2"/>
        <v>6748909</v>
      </c>
      <c r="U38" s="4">
        <f t="shared" si="3"/>
        <v>2460993</v>
      </c>
    </row>
    <row r="39" spans="1:21" x14ac:dyDescent="0.2">
      <c r="A39" s="16" t="s">
        <v>199</v>
      </c>
      <c r="B39" s="4">
        <v>679600</v>
      </c>
      <c r="C39" s="4">
        <v>12535</v>
      </c>
      <c r="D39" s="4">
        <v>667065</v>
      </c>
      <c r="E39" s="4">
        <v>18716620000</v>
      </c>
      <c r="F39" s="4">
        <f t="shared" si="0"/>
        <v>305903334558</v>
      </c>
      <c r="R39" s="5">
        <v>4.58E-2</v>
      </c>
      <c r="S39" s="4">
        <v>10977297</v>
      </c>
      <c r="T39" s="4">
        <f t="shared" si="2"/>
        <v>3750127.5</v>
      </c>
      <c r="U39" s="4">
        <f t="shared" si="3"/>
        <v>2460993</v>
      </c>
    </row>
    <row r="40" spans="1:21" x14ac:dyDescent="0.2">
      <c r="A40" s="16" t="s">
        <v>198</v>
      </c>
      <c r="B40" s="4">
        <v>22500</v>
      </c>
      <c r="C40" s="4">
        <v>69762</v>
      </c>
      <c r="D40" s="4">
        <v>-47262</v>
      </c>
      <c r="E40" s="4">
        <v>-1269880000</v>
      </c>
      <c r="F40" s="4">
        <f t="shared" si="0"/>
        <v>287186714558</v>
      </c>
      <c r="R40" s="5">
        <v>-1.8E-3</v>
      </c>
      <c r="S40" s="4">
        <v>2460993</v>
      </c>
      <c r="T40" s="4">
        <f t="shared" si="2"/>
        <v>4334406</v>
      </c>
      <c r="U40" s="4">
        <f t="shared" si="3"/>
        <v>3897433</v>
      </c>
    </row>
    <row r="41" spans="1:21" x14ac:dyDescent="0.2">
      <c r="A41" s="16" t="s">
        <v>197</v>
      </c>
      <c r="B41" s="4">
        <v>1202200</v>
      </c>
      <c r="C41" s="4">
        <v>1000</v>
      </c>
      <c r="D41" s="4">
        <v>1201200</v>
      </c>
      <c r="E41" s="4">
        <v>32705170000</v>
      </c>
      <c r="F41" s="4">
        <f t="shared" si="0"/>
        <v>288456594558</v>
      </c>
      <c r="R41" s="5">
        <v>1.3000000000000001E-2</v>
      </c>
      <c r="S41" s="4">
        <v>4920598</v>
      </c>
      <c r="T41" s="4">
        <f t="shared" si="2"/>
        <v>4455852.5</v>
      </c>
      <c r="U41" s="4">
        <f t="shared" si="3"/>
        <v>2805673</v>
      </c>
    </row>
    <row r="42" spans="1:21" x14ac:dyDescent="0.2">
      <c r="A42" s="16" t="s">
        <v>196</v>
      </c>
      <c r="B42" s="4">
        <v>455200</v>
      </c>
      <c r="C42" s="4">
        <v>74600</v>
      </c>
      <c r="D42" s="4">
        <v>380600</v>
      </c>
      <c r="E42" s="4">
        <v>10116740000</v>
      </c>
      <c r="F42" s="4">
        <f t="shared" si="0"/>
        <v>255751424558</v>
      </c>
      <c r="R42" s="5">
        <v>1.5100000000000001E-2</v>
      </c>
      <c r="S42" s="4">
        <v>4066021</v>
      </c>
      <c r="T42" s="4">
        <f t="shared" si="2"/>
        <v>6281524.5</v>
      </c>
      <c r="U42" s="4">
        <f t="shared" si="3"/>
        <v>2805673</v>
      </c>
    </row>
    <row r="43" spans="1:21" x14ac:dyDescent="0.2">
      <c r="A43" s="16" t="s">
        <v>195</v>
      </c>
      <c r="B43" s="4">
        <v>1125800</v>
      </c>
      <c r="C43" s="4">
        <v>355100</v>
      </c>
      <c r="D43" s="4">
        <v>770700</v>
      </c>
      <c r="E43" s="4">
        <v>21348960000</v>
      </c>
      <c r="F43" s="4">
        <f t="shared" si="0"/>
        <v>245634684558</v>
      </c>
      <c r="R43" s="5">
        <v>-3.9699999999999999E-2</v>
      </c>
      <c r="S43" s="4">
        <v>7001936</v>
      </c>
      <c r="T43" s="4">
        <f t="shared" si="2"/>
        <v>5768513</v>
      </c>
      <c r="U43" s="4">
        <f t="shared" si="3"/>
        <v>2520521</v>
      </c>
    </row>
    <row r="44" spans="1:21" x14ac:dyDescent="0.2">
      <c r="A44" s="16" t="s">
        <v>194</v>
      </c>
      <c r="B44" s="4">
        <v>504500</v>
      </c>
      <c r="C44" s="4">
        <v>187014</v>
      </c>
      <c r="D44" s="4">
        <v>317486</v>
      </c>
      <c r="E44" s="4">
        <v>8749180000</v>
      </c>
      <c r="F44" s="4">
        <f t="shared" si="0"/>
        <v>224285724558</v>
      </c>
      <c r="R44" s="5">
        <v>-3.4999999999999996E-3</v>
      </c>
      <c r="S44" s="4">
        <v>3897433</v>
      </c>
      <c r="T44" s="4">
        <f t="shared" si="2"/>
        <v>6198473</v>
      </c>
      <c r="U44" s="4">
        <f t="shared" si="3"/>
        <v>2520521</v>
      </c>
    </row>
    <row r="45" spans="1:21" x14ac:dyDescent="0.2">
      <c r="A45" s="16" t="s">
        <v>193</v>
      </c>
      <c r="B45" s="4">
        <v>100000</v>
      </c>
      <c r="C45" s="4">
        <v>7700</v>
      </c>
      <c r="D45" s="4">
        <v>92300</v>
      </c>
      <c r="E45" s="4">
        <v>2487610000</v>
      </c>
      <c r="F45" s="4">
        <f t="shared" si="0"/>
        <v>215536544558</v>
      </c>
      <c r="R45" s="5">
        <v>4.1200000000000001E-2</v>
      </c>
      <c r="S45" s="4">
        <v>7378610</v>
      </c>
      <c r="T45" s="4">
        <f t="shared" si="2"/>
        <v>4059816.5</v>
      </c>
      <c r="U45" s="4">
        <f t="shared" si="3"/>
        <v>2520521</v>
      </c>
    </row>
    <row r="46" spans="1:21" x14ac:dyDescent="0.2">
      <c r="A46" s="16" t="s">
        <v>192</v>
      </c>
      <c r="B46" s="4">
        <v>287200</v>
      </c>
      <c r="C46" s="4">
        <v>0</v>
      </c>
      <c r="D46" s="4">
        <v>287200</v>
      </c>
      <c r="E46" s="4">
        <v>7666870000</v>
      </c>
      <c r="F46" s="4">
        <f t="shared" si="0"/>
        <v>213048934558</v>
      </c>
      <c r="R46" s="5">
        <v>1.1399999999999999E-2</v>
      </c>
      <c r="S46" s="4">
        <v>2805673</v>
      </c>
      <c r="T46" s="4">
        <f t="shared" si="2"/>
        <v>5755570</v>
      </c>
      <c r="U46" s="4">
        <f t="shared" si="3"/>
        <v>2520521</v>
      </c>
    </row>
    <row r="47" spans="1:21" x14ac:dyDescent="0.2">
      <c r="A47" s="16" t="s">
        <v>191</v>
      </c>
      <c r="B47" s="4">
        <v>171800</v>
      </c>
      <c r="C47" s="4">
        <v>221500</v>
      </c>
      <c r="D47" s="4">
        <v>-49700</v>
      </c>
      <c r="E47" s="4">
        <v>-1432010000</v>
      </c>
      <c r="F47" s="4">
        <f t="shared" si="0"/>
        <v>205382064558</v>
      </c>
      <c r="R47" s="5">
        <v>-3.2899999999999999E-2</v>
      </c>
      <c r="S47" s="4">
        <v>8469019</v>
      </c>
      <c r="T47" s="4">
        <f t="shared" si="2"/>
        <v>3382910.5</v>
      </c>
      <c r="U47" s="4">
        <f t="shared" si="3"/>
        <v>2520521</v>
      </c>
    </row>
    <row r="48" spans="1:21" x14ac:dyDescent="0.2">
      <c r="A48" s="16" t="s">
        <v>190</v>
      </c>
      <c r="B48" s="4">
        <v>139300</v>
      </c>
      <c r="C48" s="4">
        <v>4900</v>
      </c>
      <c r="D48" s="4">
        <v>134400</v>
      </c>
      <c r="E48" s="4">
        <v>3638830000</v>
      </c>
      <c r="F48" s="4">
        <f t="shared" si="0"/>
        <v>206814074558</v>
      </c>
      <c r="R48" s="5">
        <v>1.3000000000000001E-2</v>
      </c>
      <c r="S48" s="4">
        <v>2520521</v>
      </c>
      <c r="T48" s="4">
        <f t="shared" si="2"/>
        <v>4859826</v>
      </c>
      <c r="U48" s="4">
        <f t="shared" si="3"/>
        <v>3748214</v>
      </c>
    </row>
    <row r="49" spans="1:21" x14ac:dyDescent="0.2">
      <c r="A49" s="16" t="s">
        <v>189</v>
      </c>
      <c r="B49" s="4">
        <v>154800</v>
      </c>
      <c r="C49" s="4">
        <v>98400</v>
      </c>
      <c r="D49" s="4">
        <v>56400</v>
      </c>
      <c r="E49" s="4">
        <v>1554390000</v>
      </c>
      <c r="F49" s="4">
        <f t="shared" si="0"/>
        <v>203175244558</v>
      </c>
      <c r="R49" s="5">
        <v>-1.6399999999999998E-2</v>
      </c>
      <c r="S49" s="4">
        <v>5039262</v>
      </c>
      <c r="T49" s="4">
        <f t="shared" si="2"/>
        <v>3823326</v>
      </c>
      <c r="U49" s="4">
        <f t="shared" si="3"/>
        <v>3748214</v>
      </c>
    </row>
    <row r="50" spans="1:21" x14ac:dyDescent="0.2">
      <c r="A50" s="16" t="s">
        <v>188</v>
      </c>
      <c r="B50" s="4">
        <v>414000</v>
      </c>
      <c r="C50" s="4">
        <v>74228</v>
      </c>
      <c r="D50" s="4">
        <v>339772</v>
      </c>
      <c r="E50" s="4">
        <v>9331380000</v>
      </c>
      <c r="F50" s="4">
        <f t="shared" si="0"/>
        <v>201620854558</v>
      </c>
      <c r="R50" s="5">
        <v>1.9E-3</v>
      </c>
      <c r="S50" s="4">
        <v>3748214</v>
      </c>
      <c r="T50" s="4">
        <f t="shared" si="2"/>
        <v>7778430</v>
      </c>
      <c r="U50" s="4">
        <f t="shared" si="3"/>
        <v>4845684</v>
      </c>
    </row>
    <row r="51" spans="1:21" x14ac:dyDescent="0.2">
      <c r="A51" s="16" t="s">
        <v>187</v>
      </c>
      <c r="B51" s="4">
        <v>147400</v>
      </c>
      <c r="C51" s="4">
        <v>25400</v>
      </c>
      <c r="D51" s="4">
        <v>122000</v>
      </c>
      <c r="E51" s="4">
        <v>3295860000</v>
      </c>
      <c r="F51" s="4">
        <f t="shared" si="0"/>
        <v>192289474558</v>
      </c>
      <c r="R51" s="5">
        <v>2.06E-2</v>
      </c>
      <c r="S51" s="4">
        <v>4845684</v>
      </c>
      <c r="T51" s="4">
        <f t="shared" si="2"/>
        <v>4394161.5</v>
      </c>
      <c r="U51" s="4">
        <f t="shared" si="3"/>
        <v>3042121</v>
      </c>
    </row>
    <row r="52" spans="1:21" x14ac:dyDescent="0.2">
      <c r="A52" s="16" t="s">
        <v>186</v>
      </c>
      <c r="B52" s="4">
        <v>10000</v>
      </c>
      <c r="C52" s="4">
        <v>921900</v>
      </c>
      <c r="D52" s="4">
        <v>-911900</v>
      </c>
      <c r="E52" s="4">
        <v>-24731070000</v>
      </c>
      <c r="F52" s="4">
        <f t="shared" si="0"/>
        <v>188993614558</v>
      </c>
      <c r="R52" s="5">
        <v>-1.2800000000000001E-2</v>
      </c>
      <c r="S52" s="4">
        <v>5561113</v>
      </c>
      <c r="T52" s="4">
        <f t="shared" si="2"/>
        <v>7641110</v>
      </c>
      <c r="U52" s="4">
        <f t="shared" si="3"/>
        <v>3042121</v>
      </c>
    </row>
    <row r="53" spans="1:21" x14ac:dyDescent="0.2">
      <c r="A53" s="16" t="s">
        <v>185</v>
      </c>
      <c r="B53" s="4">
        <v>500200</v>
      </c>
      <c r="C53" s="4">
        <v>580410</v>
      </c>
      <c r="D53" s="4">
        <v>-80210</v>
      </c>
      <c r="E53" s="4">
        <v>-2197320000</v>
      </c>
      <c r="F53" s="4">
        <f t="shared" si="0"/>
        <v>213724684558</v>
      </c>
      <c r="R53" s="5">
        <v>-7.3000000000000001E-3</v>
      </c>
      <c r="S53" s="4">
        <v>7639593</v>
      </c>
      <c r="T53" s="4">
        <f t="shared" si="2"/>
        <v>9412916</v>
      </c>
      <c r="U53" s="4">
        <f t="shared" si="3"/>
        <v>3042121</v>
      </c>
    </row>
    <row r="54" spans="1:21" x14ac:dyDescent="0.2">
      <c r="A54" s="16" t="s">
        <v>184</v>
      </c>
      <c r="B54" s="4">
        <v>602300</v>
      </c>
      <c r="C54" s="4">
        <v>53000</v>
      </c>
      <c r="D54" s="4">
        <v>549300</v>
      </c>
      <c r="E54" s="4">
        <v>14630010000</v>
      </c>
      <c r="F54" s="4">
        <f t="shared" si="0"/>
        <v>215922004558</v>
      </c>
      <c r="R54" s="5">
        <v>0.04</v>
      </c>
      <c r="S54" s="4">
        <v>5018336</v>
      </c>
      <c r="T54" s="4">
        <f t="shared" si="2"/>
        <v>5056596.5</v>
      </c>
      <c r="U54" s="4">
        <f t="shared" si="3"/>
        <v>3042121</v>
      </c>
    </row>
    <row r="55" spans="1:21" x14ac:dyDescent="0.2">
      <c r="A55" s="16" t="s">
        <v>183</v>
      </c>
      <c r="B55" s="4">
        <v>97636</v>
      </c>
      <c r="C55" s="4">
        <v>131000</v>
      </c>
      <c r="D55" s="4">
        <v>-33364</v>
      </c>
      <c r="E55" s="4">
        <v>-870810000</v>
      </c>
      <c r="F55" s="4">
        <f t="shared" si="0"/>
        <v>201291994558</v>
      </c>
      <c r="R55" s="5">
        <v>1.7500000000000002E-2</v>
      </c>
      <c r="S55" s="4">
        <v>5313960</v>
      </c>
      <c r="T55" s="4">
        <f t="shared" si="2"/>
        <v>3703242.5</v>
      </c>
      <c r="U55" s="4">
        <f t="shared" si="3"/>
        <v>3042121</v>
      </c>
    </row>
    <row r="56" spans="1:21" x14ac:dyDescent="0.2">
      <c r="A56" s="16" t="s">
        <v>182</v>
      </c>
      <c r="B56" s="4">
        <v>702600</v>
      </c>
      <c r="C56" s="4">
        <v>342300</v>
      </c>
      <c r="D56" s="4">
        <v>360300</v>
      </c>
      <c r="E56" s="4">
        <v>9247069526</v>
      </c>
      <c r="F56" s="4">
        <f t="shared" si="0"/>
        <v>202162804558</v>
      </c>
      <c r="R56" s="5">
        <v>3.9000000000000003E-3</v>
      </c>
      <c r="S56" s="4">
        <v>3042121</v>
      </c>
      <c r="T56" s="4">
        <f t="shared" si="2"/>
        <v>5416230.5</v>
      </c>
      <c r="U56" s="4">
        <f t="shared" si="3"/>
        <v>3227210</v>
      </c>
    </row>
    <row r="57" spans="1:21" x14ac:dyDescent="0.2">
      <c r="A57" s="16" t="s">
        <v>181</v>
      </c>
      <c r="B57" s="4">
        <v>1403800</v>
      </c>
      <c r="C57" s="4">
        <v>228100</v>
      </c>
      <c r="D57" s="4">
        <v>1175700</v>
      </c>
      <c r="E57" s="4">
        <v>29948060000</v>
      </c>
      <c r="F57" s="4">
        <f t="shared" si="0"/>
        <v>192915735032</v>
      </c>
      <c r="R57" s="5">
        <v>3.9000000000000003E-3</v>
      </c>
      <c r="S57" s="4">
        <v>4245300</v>
      </c>
      <c r="T57" s="4">
        <f t="shared" si="2"/>
        <v>6764328.5</v>
      </c>
      <c r="U57" s="4">
        <f t="shared" si="3"/>
        <v>3227210</v>
      </c>
    </row>
    <row r="58" spans="1:21" x14ac:dyDescent="0.2">
      <c r="A58" s="16" t="s">
        <v>180</v>
      </c>
      <c r="B58" s="4">
        <v>730600</v>
      </c>
      <c r="C58" s="4">
        <v>38600</v>
      </c>
      <c r="D58" s="4">
        <v>692000</v>
      </c>
      <c r="E58" s="4">
        <v>17537030000</v>
      </c>
      <c r="F58" s="4">
        <f t="shared" si="0"/>
        <v>162967675032</v>
      </c>
      <c r="R58" s="5">
        <v>3.85E-2</v>
      </c>
      <c r="S58" s="4">
        <v>4680390</v>
      </c>
      <c r="T58" s="4">
        <f t="shared" si="2"/>
        <v>5561259</v>
      </c>
      <c r="U58" s="4">
        <f t="shared" si="3"/>
        <v>3227210</v>
      </c>
    </row>
    <row r="59" spans="1:21" x14ac:dyDescent="0.2">
      <c r="A59" s="16" t="s">
        <v>179</v>
      </c>
      <c r="B59" s="4">
        <v>704900</v>
      </c>
      <c r="C59" s="4">
        <v>16300</v>
      </c>
      <c r="D59" s="4">
        <v>688600</v>
      </c>
      <c r="E59" s="4">
        <v>16397770000</v>
      </c>
      <c r="F59" s="4">
        <f t="shared" si="0"/>
        <v>145430645032</v>
      </c>
      <c r="R59" s="5">
        <v>4.8899999999999999E-2</v>
      </c>
      <c r="S59" s="4">
        <v>3898438</v>
      </c>
      <c r="T59" s="4">
        <f t="shared" si="2"/>
        <v>12165877</v>
      </c>
      <c r="U59" s="4">
        <f t="shared" si="3"/>
        <v>3227210</v>
      </c>
    </row>
    <row r="60" spans="1:21" x14ac:dyDescent="0.2">
      <c r="A60" s="16" t="s">
        <v>178</v>
      </c>
      <c r="B60" s="4">
        <v>2473300</v>
      </c>
      <c r="C60" s="4">
        <v>273438</v>
      </c>
      <c r="D60" s="4">
        <v>2199862</v>
      </c>
      <c r="E60" s="4">
        <v>51353650000</v>
      </c>
      <c r="F60" s="4">
        <f t="shared" si="0"/>
        <v>129032875032</v>
      </c>
      <c r="R60" s="5">
        <v>-3.8699999999999998E-2</v>
      </c>
      <c r="S60" s="4">
        <v>10711176</v>
      </c>
      <c r="T60" s="4">
        <f t="shared" si="2"/>
        <v>5451744.5</v>
      </c>
      <c r="U60" s="4">
        <f t="shared" si="3"/>
        <v>3227210</v>
      </c>
    </row>
    <row r="61" spans="1:21" x14ac:dyDescent="0.2">
      <c r="A61" s="16" t="s">
        <v>177</v>
      </c>
      <c r="B61" s="4">
        <v>140500</v>
      </c>
      <c r="C61" s="4">
        <v>48490</v>
      </c>
      <c r="D61" s="4">
        <v>92010</v>
      </c>
      <c r="E61" s="4">
        <v>2273940000</v>
      </c>
      <c r="F61" s="4">
        <f t="shared" si="0"/>
        <v>77679225032</v>
      </c>
      <c r="R61" s="5">
        <v>-5.0300000000000004E-2</v>
      </c>
      <c r="S61" s="4">
        <v>3227210</v>
      </c>
      <c r="T61" s="4">
        <f t="shared" si="2"/>
        <v>9733448</v>
      </c>
      <c r="U61" s="4">
        <f t="shared" si="3"/>
        <v>4364364</v>
      </c>
    </row>
    <row r="62" spans="1:21" x14ac:dyDescent="0.2">
      <c r="A62" s="16" t="s">
        <v>176</v>
      </c>
      <c r="B62" s="4">
        <v>1067600</v>
      </c>
      <c r="C62" s="4">
        <v>1097400</v>
      </c>
      <c r="D62" s="4">
        <v>-29800</v>
      </c>
      <c r="E62" s="4">
        <v>-762084968</v>
      </c>
      <c r="F62" s="4">
        <f t="shared" si="0"/>
        <v>75405285032</v>
      </c>
      <c r="R62" s="5">
        <v>2.5899999999999999E-2</v>
      </c>
      <c r="S62" s="4">
        <v>7642627</v>
      </c>
      <c r="T62" s="4">
        <f t="shared" si="2"/>
        <v>10913040.5</v>
      </c>
      <c r="U62" s="4">
        <f t="shared" si="3"/>
        <v>4364364</v>
      </c>
    </row>
    <row r="63" spans="1:21" x14ac:dyDescent="0.2">
      <c r="A63" s="16" t="s">
        <v>175</v>
      </c>
      <c r="B63" s="4">
        <v>2069100</v>
      </c>
      <c r="C63" s="4">
        <v>901800</v>
      </c>
      <c r="D63" s="4">
        <v>1167300</v>
      </c>
      <c r="E63" s="4">
        <v>29459950000</v>
      </c>
      <c r="F63" s="4">
        <f t="shared" si="0"/>
        <v>76167370000</v>
      </c>
      <c r="R63" s="5">
        <v>-6.8499999999999991E-2</v>
      </c>
      <c r="S63" s="4">
        <v>13807496</v>
      </c>
      <c r="T63" s="4">
        <f t="shared" si="2"/>
        <v>7274210.5</v>
      </c>
      <c r="U63" s="4">
        <f t="shared" si="3"/>
        <v>4364364</v>
      </c>
    </row>
    <row r="64" spans="1:21" x14ac:dyDescent="0.2">
      <c r="A64" s="16" t="s">
        <v>174</v>
      </c>
      <c r="B64" s="4">
        <v>10500</v>
      </c>
      <c r="C64" s="4">
        <v>281800</v>
      </c>
      <c r="D64" s="4">
        <v>-271300</v>
      </c>
      <c r="E64" s="4">
        <v>-7401400000</v>
      </c>
      <c r="F64" s="4">
        <f t="shared" si="0"/>
        <v>46707420000</v>
      </c>
      <c r="R64" s="5">
        <v>-2.1700000000000001E-2</v>
      </c>
      <c r="S64" s="4">
        <v>4799233</v>
      </c>
      <c r="T64" s="4">
        <f t="shared" si="2"/>
        <v>9831220</v>
      </c>
      <c r="U64" s="4">
        <f t="shared" si="3"/>
        <v>4364364</v>
      </c>
    </row>
    <row r="65" spans="1:21" x14ac:dyDescent="0.2">
      <c r="A65" s="16" t="s">
        <v>173</v>
      </c>
      <c r="B65" s="4">
        <v>304000</v>
      </c>
      <c r="C65" s="4">
        <v>474701</v>
      </c>
      <c r="D65" s="4">
        <v>-170701</v>
      </c>
      <c r="E65" s="4">
        <v>-4695730000</v>
      </c>
      <c r="F65" s="4">
        <f t="shared" si="0"/>
        <v>54108820000</v>
      </c>
      <c r="R65" s="5">
        <v>-1.0700000000000001E-2</v>
      </c>
      <c r="S65" s="4">
        <v>4364364</v>
      </c>
      <c r="T65" s="4">
        <f t="shared" si="2"/>
        <v>6033477</v>
      </c>
      <c r="U65" s="4">
        <f t="shared" si="3"/>
        <v>6587161</v>
      </c>
    </row>
    <row r="66" spans="1:21" x14ac:dyDescent="0.2">
      <c r="A66" s="16" t="s">
        <v>172</v>
      </c>
      <c r="B66" s="4">
        <v>555000</v>
      </c>
      <c r="C66" s="4">
        <v>778800</v>
      </c>
      <c r="D66" s="4">
        <v>-223800</v>
      </c>
      <c r="E66" s="4">
        <v>-6138200000</v>
      </c>
      <c r="F66" s="4">
        <f t="shared" si="0"/>
        <v>58804550000</v>
      </c>
      <c r="R66" s="5">
        <v>-1.41E-2</v>
      </c>
      <c r="S66" s="4">
        <v>6587161</v>
      </c>
      <c r="T66" s="4">
        <f t="shared" si="2"/>
        <v>7284438</v>
      </c>
      <c r="U66" s="4">
        <f t="shared" si="3"/>
        <v>7224080</v>
      </c>
    </row>
    <row r="67" spans="1:21" x14ac:dyDescent="0.2">
      <c r="A67" s="16" t="s">
        <v>171</v>
      </c>
      <c r="B67" s="4">
        <v>759710</v>
      </c>
      <c r="C67" s="4">
        <v>367000</v>
      </c>
      <c r="D67" s="4">
        <v>392710</v>
      </c>
      <c r="E67" s="4">
        <v>10864390000</v>
      </c>
      <c r="F67" s="4">
        <f t="shared" si="0"/>
        <v>64942750000</v>
      </c>
      <c r="R67" s="5">
        <v>1.8000000000000002E-2</v>
      </c>
      <c r="S67" s="4">
        <v>8848267</v>
      </c>
      <c r="T67" s="4">
        <f t="shared" si="2"/>
        <v>4688927</v>
      </c>
      <c r="U67" s="4">
        <f t="shared" si="3"/>
        <v>7224080</v>
      </c>
    </row>
    <row r="68" spans="1:21" x14ac:dyDescent="0.2">
      <c r="A68" s="16" t="s">
        <v>170</v>
      </c>
      <c r="B68" s="4">
        <v>1276100</v>
      </c>
      <c r="C68" s="4">
        <v>134900</v>
      </c>
      <c r="D68" s="4">
        <v>1141200</v>
      </c>
      <c r="E68" s="4">
        <v>31766270000</v>
      </c>
      <c r="F68" s="4">
        <f t="shared" si="0"/>
        <v>54078360000</v>
      </c>
      <c r="R68" s="5">
        <v>0</v>
      </c>
      <c r="S68" s="4">
        <v>7224080</v>
      </c>
      <c r="T68" s="4">
        <f t="shared" si="2"/>
        <v>9573969</v>
      </c>
      <c r="U68" s="4">
        <f t="shared" si="3"/>
        <v>7676279</v>
      </c>
    </row>
    <row r="69" spans="1:21" x14ac:dyDescent="0.2">
      <c r="A69" s="16" t="s">
        <v>169</v>
      </c>
      <c r="B69" s="4">
        <v>2455000</v>
      </c>
      <c r="C69" s="4">
        <v>624764</v>
      </c>
      <c r="D69" s="4">
        <v>1830236</v>
      </c>
      <c r="E69" s="4">
        <v>50271240000</v>
      </c>
      <c r="F69" s="4">
        <f t="shared" si="0"/>
        <v>22312090000</v>
      </c>
      <c r="R69" s="5">
        <v>2.9700000000000001E-2</v>
      </c>
      <c r="S69" s="4">
        <v>13620578</v>
      </c>
      <c r="T69" s="4">
        <f t="shared" si="2"/>
        <v>5644756</v>
      </c>
      <c r="U69" s="4">
        <f t="shared" si="3"/>
        <v>7676279</v>
      </c>
    </row>
    <row r="70" spans="1:21" x14ac:dyDescent="0.2">
      <c r="A70" s="16" t="s">
        <v>168</v>
      </c>
      <c r="B70" s="4">
        <v>325800</v>
      </c>
      <c r="C70" s="4">
        <v>65207</v>
      </c>
      <c r="D70" s="4">
        <v>260593</v>
      </c>
      <c r="E70" s="4">
        <v>7108810000</v>
      </c>
      <c r="F70" s="4">
        <f t="shared" si="0"/>
        <v>-27959150000</v>
      </c>
      <c r="R70" s="5">
        <v>-5.9200000000000003E-2</v>
      </c>
      <c r="S70" s="4">
        <v>7676279</v>
      </c>
      <c r="T70" s="4">
        <f t="shared" si="2"/>
        <v>7685348</v>
      </c>
      <c r="U70" s="4">
        <f t="shared" si="3"/>
        <v>5479793</v>
      </c>
    </row>
    <row r="71" spans="1:21" x14ac:dyDescent="0.2">
      <c r="A71" s="16" t="s">
        <v>167</v>
      </c>
      <c r="B71" s="4">
        <v>244500</v>
      </c>
      <c r="C71" s="4">
        <v>112160</v>
      </c>
      <c r="D71" s="4">
        <v>132340</v>
      </c>
      <c r="E71" s="4">
        <v>3895950000</v>
      </c>
      <c r="F71" s="4">
        <f t="shared" si="0"/>
        <v>-35067960000</v>
      </c>
      <c r="R71" s="5">
        <v>8.8000000000000005E-3</v>
      </c>
      <c r="S71" s="4">
        <v>11824269</v>
      </c>
      <c r="T71" s="4">
        <f>AVERAGE(S72,S81)</f>
        <v>5389956.5</v>
      </c>
      <c r="U71" s="4">
        <f t="shared" si="3"/>
        <v>5479793</v>
      </c>
    </row>
    <row r="72" spans="1:21" x14ac:dyDescent="0.2">
      <c r="A72" s="16" t="s">
        <v>166</v>
      </c>
      <c r="B72" s="4">
        <v>50900</v>
      </c>
      <c r="C72" s="4">
        <v>59100</v>
      </c>
      <c r="D72" s="4">
        <v>-8200</v>
      </c>
      <c r="E72" s="4">
        <v>-230390000</v>
      </c>
      <c r="F72" s="4">
        <f t="shared" si="0"/>
        <v>-38963910000</v>
      </c>
      <c r="R72" s="5">
        <v>1.61E-2</v>
      </c>
      <c r="S72" s="4">
        <v>8018585</v>
      </c>
      <c r="U72" s="4">
        <f t="shared" si="3"/>
        <v>2153774</v>
      </c>
    </row>
    <row r="73" spans="1:21" x14ac:dyDescent="0.2">
      <c r="A73" s="16" t="s">
        <v>165</v>
      </c>
      <c r="B73" s="4">
        <v>44400</v>
      </c>
      <c r="C73" s="4">
        <v>124900</v>
      </c>
      <c r="D73" s="4">
        <v>-80500</v>
      </c>
      <c r="E73" s="4">
        <v>-2254010000</v>
      </c>
      <c r="F73" s="4">
        <f t="shared" si="0"/>
        <v>-38733520000</v>
      </c>
      <c r="R73" s="5">
        <v>7.1999999999999998E-3</v>
      </c>
      <c r="S73" s="4">
        <v>9749188</v>
      </c>
      <c r="U73" s="4">
        <f t="shared" ref="U73:U75" si="4">MIN(S74:S78)</f>
        <v>2153774</v>
      </c>
    </row>
    <row r="74" spans="1:21" x14ac:dyDescent="0.2">
      <c r="A74" s="16" t="s">
        <v>164</v>
      </c>
      <c r="B74" s="4">
        <v>1067200</v>
      </c>
      <c r="C74" s="4">
        <v>1079400</v>
      </c>
      <c r="D74" s="4">
        <v>-12200</v>
      </c>
      <c r="E74" s="4">
        <v>-493560000</v>
      </c>
      <c r="F74" s="4">
        <f t="shared" si="0"/>
        <v>-36479510000</v>
      </c>
      <c r="R74" s="5">
        <v>6.1100000000000002E-2</v>
      </c>
      <c r="S74" s="4">
        <v>15298076</v>
      </c>
      <c r="U74" s="4">
        <f t="shared" si="4"/>
        <v>2153774</v>
      </c>
    </row>
    <row r="75" spans="1:21" x14ac:dyDescent="0.2">
      <c r="A75" s="16" t="s">
        <v>163</v>
      </c>
      <c r="B75" s="4">
        <v>389900</v>
      </c>
      <c r="C75" s="4">
        <v>0</v>
      </c>
      <c r="D75" s="4">
        <v>389900</v>
      </c>
      <c r="E75" s="4">
        <v>10352320000</v>
      </c>
      <c r="F75" s="4">
        <f t="shared" si="0"/>
        <v>-35985950000</v>
      </c>
      <c r="R75" s="5">
        <v>-1.1299999999999999E-2</v>
      </c>
      <c r="S75" s="4">
        <v>5479793</v>
      </c>
      <c r="U75" s="4">
        <f t="shared" si="4"/>
        <v>2153774</v>
      </c>
    </row>
    <row r="76" spans="1:21" x14ac:dyDescent="0.2">
      <c r="A76" s="16" t="s">
        <v>162</v>
      </c>
      <c r="B76" s="4">
        <v>50300</v>
      </c>
      <c r="C76" s="4">
        <v>53829</v>
      </c>
      <c r="D76" s="4">
        <v>-3529</v>
      </c>
      <c r="E76" s="4">
        <v>-85750000</v>
      </c>
      <c r="F76" s="4">
        <f t="shared" si="0"/>
        <v>-46338270000</v>
      </c>
      <c r="R76" s="5">
        <v>2.7200000000000002E-2</v>
      </c>
      <c r="S76" s="4">
        <v>5720609</v>
      </c>
      <c r="U76" s="4">
        <f>MIN(S77:S81)</f>
        <v>2153774</v>
      </c>
    </row>
    <row r="77" spans="1:21" x14ac:dyDescent="0.2">
      <c r="A77" s="16" t="s">
        <v>161</v>
      </c>
      <c r="B77" s="4">
        <v>57640</v>
      </c>
      <c r="C77" s="4">
        <v>166300</v>
      </c>
      <c r="D77" s="4">
        <v>-108660</v>
      </c>
      <c r="E77" s="4">
        <v>-2793020000</v>
      </c>
      <c r="F77" s="4">
        <f t="shared" si="0"/>
        <v>-46252520000</v>
      </c>
      <c r="R77" s="5">
        <v>-1.9E-3</v>
      </c>
      <c r="S77" s="4">
        <v>2153774</v>
      </c>
    </row>
    <row r="78" spans="1:21" x14ac:dyDescent="0.2">
      <c r="A78" s="16" t="s">
        <v>160</v>
      </c>
      <c r="B78" s="4">
        <v>15810</v>
      </c>
      <c r="C78" s="4">
        <v>872100</v>
      </c>
      <c r="D78" s="4">
        <v>-856290</v>
      </c>
      <c r="E78" s="4">
        <v>-22091990000</v>
      </c>
      <c r="F78" s="4">
        <f t="shared" si="0"/>
        <v>-43459500000</v>
      </c>
      <c r="R78" s="5">
        <v>1.5800000000000002E-2</v>
      </c>
      <c r="S78" s="4">
        <v>5527360</v>
      </c>
    </row>
    <row r="79" spans="1:21" x14ac:dyDescent="0.2">
      <c r="A79" s="16" t="s">
        <v>159</v>
      </c>
      <c r="B79" s="4">
        <v>13900</v>
      </c>
      <c r="C79" s="4">
        <v>800391</v>
      </c>
      <c r="D79" s="4">
        <v>-786491</v>
      </c>
      <c r="E79" s="4">
        <v>-19632190000</v>
      </c>
      <c r="F79" s="4">
        <f t="shared" si="0"/>
        <v>-21367510000</v>
      </c>
      <c r="R79" s="5">
        <v>3.6699999999999997E-2</v>
      </c>
      <c r="S79" s="4">
        <v>3613233</v>
      </c>
    </row>
    <row r="80" spans="1:21" x14ac:dyDescent="0.2">
      <c r="A80" s="16" t="s">
        <v>158</v>
      </c>
      <c r="B80" s="4">
        <v>16900</v>
      </c>
      <c r="C80" s="4">
        <v>249100</v>
      </c>
      <c r="D80" s="4">
        <v>-232200</v>
      </c>
      <c r="E80" s="4">
        <v>-5817980000</v>
      </c>
      <c r="F80" s="4">
        <f>E80+F81</f>
        <v>-1735320000</v>
      </c>
      <c r="R80" s="5">
        <v>-5.57E-2</v>
      </c>
      <c r="S80" s="4">
        <v>3546427</v>
      </c>
    </row>
    <row r="81" spans="1:22" x14ac:dyDescent="0.2">
      <c r="A81" s="16" t="s">
        <v>157</v>
      </c>
      <c r="B81" s="4">
        <v>302000</v>
      </c>
      <c r="C81" s="4">
        <v>146239</v>
      </c>
      <c r="D81" s="4">
        <v>155761</v>
      </c>
      <c r="E81" s="4">
        <v>4082660000</v>
      </c>
      <c r="F81" s="4">
        <f>E81</f>
        <v>4082660000</v>
      </c>
      <c r="R81" s="5">
        <v>7.8000000000000005E-3</v>
      </c>
      <c r="S81" s="4">
        <v>2761328</v>
      </c>
    </row>
    <row r="82" spans="1:22" x14ac:dyDescent="0.2">
      <c r="A82" s="2"/>
      <c r="B82" s="4"/>
      <c r="C82" s="4"/>
      <c r="D82" s="4"/>
      <c r="E82" s="4"/>
      <c r="F82" s="4"/>
      <c r="G82" s="4"/>
      <c r="H82" s="4"/>
      <c r="I82" s="4"/>
      <c r="J82" s="4"/>
      <c r="K82" s="4"/>
      <c r="L82" s="4"/>
      <c r="M82" s="4"/>
      <c r="N82" s="4"/>
      <c r="O82" s="4"/>
      <c r="P82" s="4"/>
      <c r="Q82" s="4"/>
      <c r="R82" s="4"/>
      <c r="S82" s="4"/>
      <c r="T82" s="5"/>
      <c r="U82" s="5"/>
      <c r="V82" s="5"/>
    </row>
    <row r="83" spans="1:22" x14ac:dyDescent="0.2">
      <c r="A83" s="2"/>
      <c r="B83" s="4"/>
      <c r="C83" s="4"/>
      <c r="D83" s="4"/>
      <c r="E83" s="4"/>
      <c r="F83" s="4"/>
      <c r="G83" s="4"/>
      <c r="H83" s="4"/>
      <c r="I83" s="4"/>
      <c r="J83" s="4"/>
      <c r="K83" s="4"/>
      <c r="L83" s="4"/>
      <c r="M83" s="4"/>
      <c r="N83" s="4"/>
      <c r="O83" s="4"/>
      <c r="P83" s="4"/>
      <c r="Q83" s="4"/>
      <c r="R83" s="4"/>
      <c r="S83" s="4"/>
      <c r="T83" s="5"/>
      <c r="U83" s="5"/>
      <c r="V83" s="5"/>
    </row>
    <row r="84" spans="1:22" x14ac:dyDescent="0.2">
      <c r="A84" s="2"/>
      <c r="B84" s="4"/>
      <c r="C84" s="4"/>
      <c r="D84" s="4"/>
      <c r="E84" s="4"/>
      <c r="F84" s="4"/>
      <c r="G84" s="4"/>
      <c r="H84" s="4"/>
      <c r="I84" s="4"/>
      <c r="J84" s="4"/>
      <c r="K84" s="4"/>
      <c r="L84" s="4"/>
      <c r="M84" s="4"/>
      <c r="N84" s="4"/>
      <c r="O84" s="4"/>
      <c r="P84" s="4"/>
      <c r="Q84" s="4"/>
      <c r="R84" s="4"/>
      <c r="S84" s="4"/>
      <c r="T84" s="5"/>
      <c r="U84" s="5"/>
      <c r="V84" s="5"/>
    </row>
    <row r="85" spans="1:22" x14ac:dyDescent="0.2">
      <c r="A85" s="2"/>
      <c r="B85" s="4"/>
      <c r="C85" s="4"/>
      <c r="D85" s="4"/>
      <c r="E85" s="4"/>
      <c r="F85" s="4"/>
      <c r="G85" s="4"/>
      <c r="H85" s="4"/>
      <c r="I85" s="4"/>
      <c r="J85" s="4"/>
      <c r="K85" s="4"/>
      <c r="L85" s="4"/>
      <c r="M85" s="4"/>
      <c r="N85" s="4"/>
      <c r="O85" s="4"/>
      <c r="P85" s="4"/>
      <c r="Q85" s="4"/>
      <c r="R85" s="4"/>
      <c r="S85" s="4"/>
      <c r="T85" s="5"/>
      <c r="U85" s="5"/>
      <c r="V85" s="5"/>
    </row>
    <row r="86" spans="1:22" x14ac:dyDescent="0.2">
      <c r="A86" s="2"/>
      <c r="B86" s="4"/>
      <c r="C86" s="4"/>
      <c r="D86" s="4"/>
      <c r="E86" s="4"/>
      <c r="F86" s="4"/>
      <c r="G86" s="4"/>
      <c r="H86" s="4"/>
      <c r="I86" s="4"/>
      <c r="J86" s="4"/>
      <c r="K86" s="4"/>
      <c r="L86" s="4"/>
      <c r="M86" s="4"/>
      <c r="N86" s="4"/>
      <c r="O86" s="4"/>
      <c r="P86" s="4"/>
      <c r="Q86" s="4"/>
      <c r="R86" s="4"/>
      <c r="S86" s="4"/>
      <c r="T86" s="5"/>
      <c r="U86" s="5"/>
      <c r="V86" s="5"/>
    </row>
    <row r="87" spans="1:22" x14ac:dyDescent="0.2">
      <c r="A87" s="2"/>
      <c r="B87" s="4"/>
      <c r="C87" s="4"/>
      <c r="D87" s="4"/>
      <c r="E87" s="4"/>
      <c r="F87" s="4"/>
      <c r="G87" s="4"/>
      <c r="H87" s="4"/>
      <c r="I87" s="4"/>
      <c r="J87" s="4"/>
      <c r="K87" s="4"/>
      <c r="L87" s="4"/>
      <c r="M87" s="4"/>
      <c r="N87" s="4"/>
      <c r="O87" s="4"/>
      <c r="P87" s="4"/>
      <c r="Q87" s="4"/>
      <c r="R87" s="4"/>
      <c r="S87" s="4"/>
      <c r="T87" s="5"/>
      <c r="U87" s="5"/>
      <c r="V87" s="5"/>
    </row>
    <row r="88" spans="1:22" x14ac:dyDescent="0.2">
      <c r="A88" s="2"/>
      <c r="B88" s="4"/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5"/>
      <c r="U88" s="5"/>
      <c r="V88" s="5"/>
    </row>
    <row r="89" spans="1:22" x14ac:dyDescent="0.2">
      <c r="A89" s="2"/>
      <c r="B89" s="4"/>
      <c r="C89" s="4"/>
      <c r="D89" s="4"/>
      <c r="E89" s="4"/>
      <c r="F89" s="4"/>
      <c r="G89" s="4"/>
      <c r="H89" s="4"/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  <c r="T89" s="5"/>
      <c r="U89" s="5"/>
      <c r="V89" s="5"/>
    </row>
    <row r="90" spans="1:22" x14ac:dyDescent="0.2">
      <c r="A90" s="2"/>
      <c r="B90" s="4"/>
      <c r="C90" s="4"/>
      <c r="D90" s="4"/>
      <c r="E90" s="4"/>
      <c r="F90" s="4"/>
      <c r="G90" s="4"/>
      <c r="H90" s="4"/>
      <c r="I90" s="4"/>
      <c r="J90" s="4"/>
      <c r="K90" s="4"/>
      <c r="L90" s="4"/>
      <c r="M90" s="4"/>
      <c r="N90" s="4"/>
      <c r="O90" s="4"/>
      <c r="P90" s="4"/>
      <c r="Q90" s="4"/>
      <c r="R90" s="4"/>
      <c r="S90" s="4"/>
      <c r="T90" s="5"/>
      <c r="U90" s="5"/>
      <c r="V90" s="5"/>
    </row>
    <row r="91" spans="1:22" x14ac:dyDescent="0.2">
      <c r="A91" s="2"/>
      <c r="B91" s="4"/>
      <c r="C91" s="4"/>
      <c r="D91" s="4"/>
      <c r="E91" s="4"/>
      <c r="F91" s="4"/>
      <c r="G91" s="4"/>
      <c r="H91" s="4"/>
      <c r="I91" s="4"/>
      <c r="J91" s="4"/>
      <c r="K91" s="4"/>
      <c r="L91" s="4"/>
      <c r="M91" s="4"/>
      <c r="N91" s="4"/>
      <c r="O91" s="4"/>
      <c r="P91" s="4"/>
      <c r="Q91" s="4"/>
      <c r="R91" s="4"/>
      <c r="S91" s="4"/>
      <c r="T91" s="5"/>
      <c r="U91" s="5"/>
      <c r="V91" s="5"/>
    </row>
    <row r="92" spans="1:22" x14ac:dyDescent="0.2">
      <c r="A92" s="6"/>
      <c r="B92" s="4"/>
      <c r="C92" s="4"/>
      <c r="D92" s="4"/>
      <c r="E92" s="4"/>
      <c r="F92" s="4"/>
      <c r="G92" s="4"/>
      <c r="H92" s="4"/>
      <c r="I92" s="4"/>
      <c r="J92" s="4"/>
      <c r="K92" s="4"/>
      <c r="L92" s="4"/>
      <c r="M92" s="4"/>
      <c r="N92" s="4"/>
      <c r="O92" s="4"/>
      <c r="P92" s="4"/>
      <c r="Q92" s="4"/>
      <c r="R92" s="4"/>
      <c r="S92" s="4"/>
      <c r="T92" s="5"/>
      <c r="U92" s="5"/>
      <c r="V92" s="5"/>
    </row>
    <row r="93" spans="1:22" x14ac:dyDescent="0.2">
      <c r="A93" s="6"/>
      <c r="B93" s="4"/>
      <c r="C93" s="4"/>
      <c r="D93" s="4"/>
      <c r="E93" s="4"/>
      <c r="F93" s="4"/>
      <c r="G93" s="4"/>
      <c r="H93" s="4"/>
      <c r="I93" s="4"/>
      <c r="J93" s="4"/>
      <c r="K93" s="4"/>
      <c r="L93" s="4"/>
      <c r="M93" s="4"/>
      <c r="N93" s="4"/>
      <c r="O93" s="4"/>
      <c r="P93" s="4"/>
      <c r="Q93" s="4"/>
      <c r="R93" s="4"/>
      <c r="S93" s="4"/>
      <c r="T93" s="5"/>
      <c r="U93" s="5"/>
      <c r="V93" s="5"/>
    </row>
    <row r="94" spans="1:22" x14ac:dyDescent="0.2">
      <c r="A94" s="6"/>
      <c r="B94" s="4"/>
      <c r="C94" s="4"/>
      <c r="D94" s="4"/>
      <c r="E94" s="4"/>
      <c r="F94" s="4"/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5"/>
      <c r="U94" s="5"/>
      <c r="V94" s="5"/>
    </row>
    <row r="95" spans="1:22" x14ac:dyDescent="0.2">
      <c r="A95" s="6"/>
      <c r="B95" s="4"/>
      <c r="C95" s="4"/>
      <c r="D95" s="4"/>
      <c r="E95" s="4"/>
      <c r="F95" s="4"/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5"/>
      <c r="U95" s="5"/>
      <c r="V95" s="5"/>
    </row>
    <row r="96" spans="1:22" x14ac:dyDescent="0.2">
      <c r="A96" s="6"/>
      <c r="B96" s="4"/>
      <c r="C96" s="4"/>
      <c r="D96" s="4"/>
      <c r="E96" s="4"/>
      <c r="F96" s="4"/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5"/>
      <c r="U96" s="5"/>
      <c r="V96" s="5"/>
    </row>
    <row r="97" spans="1:22" x14ac:dyDescent="0.2">
      <c r="A97" s="6"/>
      <c r="B97" s="4"/>
      <c r="C97" s="4"/>
      <c r="D97" s="4"/>
      <c r="E97" s="4"/>
      <c r="F97" s="4"/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5"/>
      <c r="U97" s="5"/>
      <c r="V97" s="5"/>
    </row>
    <row r="98" spans="1:22" x14ac:dyDescent="0.2">
      <c r="A98" s="6"/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5"/>
      <c r="U98" s="5"/>
      <c r="V98" s="5"/>
    </row>
    <row r="99" spans="1:22" x14ac:dyDescent="0.2">
      <c r="A99" s="6"/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5"/>
      <c r="U99" s="5"/>
      <c r="V99" s="5"/>
    </row>
    <row r="100" spans="1:22" x14ac:dyDescent="0.2">
      <c r="A100" s="6"/>
      <c r="B100" s="4"/>
      <c r="C100" s="4"/>
      <c r="D100" s="4"/>
      <c r="E100" s="4"/>
      <c r="F100" s="4"/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5"/>
      <c r="U100" s="5"/>
      <c r="V100" s="5"/>
    </row>
    <row r="101" spans="1:22" x14ac:dyDescent="0.2">
      <c r="A101" s="6"/>
      <c r="B101" s="4"/>
      <c r="C101" s="4"/>
      <c r="D101" s="4"/>
      <c r="E101" s="4"/>
      <c r="F101" s="4"/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5"/>
      <c r="U101" s="5"/>
      <c r="V101" s="5"/>
    </row>
    <row r="102" spans="1:22" x14ac:dyDescent="0.2">
      <c r="A102" s="2"/>
      <c r="B102" s="4"/>
      <c r="C102" s="4"/>
      <c r="D102" s="4"/>
      <c r="E102" s="4"/>
      <c r="F102" s="4"/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5"/>
      <c r="U102" s="5"/>
      <c r="V102" s="5"/>
    </row>
    <row r="103" spans="1:22" x14ac:dyDescent="0.2">
      <c r="A103" s="2"/>
      <c r="B103" s="4"/>
      <c r="C103" s="4"/>
      <c r="D103" s="4"/>
      <c r="E103" s="4"/>
      <c r="F103" s="4"/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5"/>
      <c r="U103" s="5"/>
      <c r="V103" s="5"/>
    </row>
    <row r="104" spans="1:22" x14ac:dyDescent="0.2">
      <c r="A104" s="6"/>
      <c r="B104" s="4"/>
      <c r="C104" s="4"/>
      <c r="D104" s="4"/>
      <c r="E104" s="4"/>
      <c r="F104" s="4"/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5"/>
      <c r="U104" s="5"/>
      <c r="V104" s="5"/>
    </row>
    <row r="105" spans="1:22" x14ac:dyDescent="0.2">
      <c r="A105" s="6"/>
      <c r="B105" s="4"/>
      <c r="C105" s="4"/>
      <c r="D105" s="4"/>
      <c r="E105" s="4"/>
      <c r="F105" s="4"/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5"/>
      <c r="U105" s="5"/>
      <c r="V105" s="5"/>
    </row>
    <row r="106" spans="1:22" x14ac:dyDescent="0.2">
      <c r="A106" s="6"/>
      <c r="B106" s="4"/>
      <c r="C106" s="4"/>
      <c r="D106" s="4"/>
      <c r="E106" s="4"/>
      <c r="F106" s="4"/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5"/>
      <c r="U106" s="5"/>
      <c r="V106" s="5"/>
    </row>
    <row r="107" spans="1:22" x14ac:dyDescent="0.2">
      <c r="A107" s="6"/>
      <c r="B107" s="4"/>
      <c r="C107" s="4"/>
      <c r="D107" s="4"/>
      <c r="E107" s="4"/>
      <c r="F107" s="4"/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5"/>
      <c r="U107" s="5"/>
      <c r="V107" s="5"/>
    </row>
    <row r="108" spans="1:22" x14ac:dyDescent="0.2">
      <c r="A108" s="6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5"/>
      <c r="U108" s="5"/>
      <c r="V108" s="5"/>
    </row>
    <row r="109" spans="1:22" x14ac:dyDescent="0.2">
      <c r="A109" s="6"/>
      <c r="B109" s="4"/>
      <c r="C109" s="4"/>
      <c r="D109" s="4"/>
      <c r="E109" s="4"/>
      <c r="F109" s="4"/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5"/>
      <c r="U109" s="5"/>
      <c r="V109" s="5"/>
    </row>
    <row r="110" spans="1:22" x14ac:dyDescent="0.2">
      <c r="A110" s="6"/>
      <c r="B110" s="4"/>
      <c r="C110" s="4"/>
      <c r="D110" s="4"/>
      <c r="E110" s="4"/>
      <c r="F110" s="4"/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5"/>
      <c r="U110" s="5"/>
      <c r="V110" s="5"/>
    </row>
    <row r="111" spans="1:22" x14ac:dyDescent="0.2">
      <c r="A111" s="6"/>
      <c r="B111" s="4"/>
      <c r="C111" s="4"/>
      <c r="D111" s="4"/>
      <c r="E111" s="4"/>
      <c r="F111" s="4"/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5"/>
      <c r="U111" s="5"/>
      <c r="V111" s="5"/>
    </row>
    <row r="112" spans="1:22" x14ac:dyDescent="0.2">
      <c r="A112" s="6"/>
      <c r="B112" s="4"/>
      <c r="C112" s="4"/>
      <c r="D112" s="4"/>
      <c r="E112" s="4"/>
      <c r="F112" s="4"/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5"/>
      <c r="U112" s="5"/>
      <c r="V112" s="5"/>
    </row>
    <row r="113" spans="1:22" x14ac:dyDescent="0.2">
      <c r="A113" s="6"/>
      <c r="B113" s="4"/>
      <c r="C113" s="4"/>
      <c r="D113" s="4"/>
      <c r="E113" s="4"/>
      <c r="F113" s="4"/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5"/>
      <c r="U113" s="5"/>
      <c r="V113" s="5"/>
    </row>
    <row r="114" spans="1:22" x14ac:dyDescent="0.2">
      <c r="A114" s="6"/>
      <c r="B114" s="4"/>
      <c r="C114" s="4"/>
      <c r="D114" s="4"/>
      <c r="E114" s="4"/>
      <c r="F114" s="4"/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5"/>
      <c r="U114" s="5"/>
      <c r="V114" s="5"/>
    </row>
    <row r="115" spans="1:22" x14ac:dyDescent="0.2">
      <c r="A115" s="6"/>
      <c r="B115" s="4"/>
      <c r="C115" s="4"/>
      <c r="D115" s="4"/>
      <c r="E115" s="4"/>
      <c r="F115" s="4"/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5"/>
      <c r="U115" s="5"/>
      <c r="V115" s="5"/>
    </row>
    <row r="116" spans="1:22" x14ac:dyDescent="0.2">
      <c r="A116" s="6"/>
      <c r="B116" s="4"/>
      <c r="C116" s="4"/>
      <c r="D116" s="4"/>
      <c r="E116" s="4"/>
      <c r="F116" s="4"/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5"/>
      <c r="U116" s="5"/>
      <c r="V116" s="5"/>
    </row>
    <row r="117" spans="1:22" x14ac:dyDescent="0.2">
      <c r="A117" s="2"/>
      <c r="B117" s="4"/>
      <c r="C117" s="4"/>
      <c r="D117" s="4"/>
      <c r="E117" s="4"/>
      <c r="F117" s="4"/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5"/>
      <c r="U117" s="5"/>
      <c r="V117" s="5"/>
    </row>
    <row r="118" spans="1:22" x14ac:dyDescent="0.2">
      <c r="A118" s="2"/>
      <c r="B118" s="4"/>
      <c r="C118" s="4"/>
      <c r="D118" s="4"/>
      <c r="E118" s="4"/>
      <c r="F118" s="4"/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5"/>
      <c r="U118" s="5"/>
      <c r="V118" s="5"/>
    </row>
    <row r="119" spans="1:22" x14ac:dyDescent="0.2">
      <c r="A119" s="2"/>
      <c r="B119" s="4"/>
      <c r="C119" s="4"/>
      <c r="D119" s="4"/>
      <c r="E119" s="4"/>
      <c r="F119" s="4"/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5"/>
      <c r="U119" s="5"/>
      <c r="V119" s="5"/>
    </row>
    <row r="120" spans="1:22" x14ac:dyDescent="0.2">
      <c r="A120" s="2"/>
      <c r="B120" s="4"/>
      <c r="C120" s="4"/>
      <c r="D120" s="4"/>
      <c r="E120" s="4"/>
      <c r="F120" s="4"/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5"/>
      <c r="U120" s="5"/>
      <c r="V120" s="5"/>
    </row>
    <row r="121" spans="1:22" x14ac:dyDescent="0.2">
      <c r="A121" s="2"/>
      <c r="B121" s="4"/>
      <c r="C121" s="4"/>
      <c r="D121" s="4"/>
      <c r="E121" s="4"/>
      <c r="F121" s="4"/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5"/>
      <c r="U121" s="5"/>
      <c r="V121" s="5"/>
    </row>
    <row r="122" spans="1:22" x14ac:dyDescent="0.2">
      <c r="A122" s="2"/>
      <c r="B122" s="4"/>
      <c r="C122" s="4"/>
      <c r="D122" s="4"/>
      <c r="E122" s="4"/>
      <c r="F122" s="4"/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5"/>
      <c r="U122" s="5"/>
      <c r="V122" s="5"/>
    </row>
    <row r="123" spans="1:22" x14ac:dyDescent="0.2">
      <c r="A123" s="2"/>
      <c r="B123" s="4"/>
      <c r="C123" s="4"/>
      <c r="D123" s="4"/>
      <c r="E123" s="4"/>
      <c r="F123" s="4"/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5"/>
      <c r="U123" s="5"/>
      <c r="V123" s="5"/>
    </row>
    <row r="124" spans="1:22" x14ac:dyDescent="0.2">
      <c r="A124" s="2"/>
      <c r="B124" s="4"/>
      <c r="C124" s="4"/>
      <c r="D124" s="4"/>
      <c r="E124" s="4"/>
      <c r="F124" s="4"/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5"/>
      <c r="U124" s="5"/>
      <c r="V124" s="5"/>
    </row>
    <row r="125" spans="1:22" x14ac:dyDescent="0.2">
      <c r="A125" s="2"/>
      <c r="B125" s="4"/>
      <c r="C125" s="4"/>
      <c r="D125" s="4"/>
      <c r="E125" s="4"/>
      <c r="F125" s="4"/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5"/>
      <c r="U125" s="5"/>
      <c r="V125" s="5"/>
    </row>
    <row r="126" spans="1:22" x14ac:dyDescent="0.2">
      <c r="A126" s="2"/>
      <c r="B126" s="4"/>
      <c r="C126" s="4"/>
      <c r="D126" s="4"/>
      <c r="E126" s="4"/>
      <c r="F126" s="4"/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5"/>
      <c r="U126" s="5"/>
      <c r="V126" s="5"/>
    </row>
    <row r="127" spans="1:22" x14ac:dyDescent="0.2">
      <c r="A127" s="2"/>
      <c r="B127" s="4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5"/>
      <c r="U127" s="5"/>
      <c r="V127" s="5"/>
    </row>
    <row r="128" spans="1:22" x14ac:dyDescent="0.2">
      <c r="A128" s="2"/>
      <c r="B128" s="4"/>
      <c r="C128" s="4"/>
      <c r="D128" s="4"/>
      <c r="E128" s="4"/>
      <c r="F128" s="4"/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5"/>
      <c r="U128" s="5"/>
      <c r="V128" s="5"/>
    </row>
    <row r="129" spans="1:22" x14ac:dyDescent="0.2">
      <c r="A129" s="2"/>
      <c r="B129" s="4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5"/>
      <c r="U129" s="5"/>
      <c r="V129" s="5"/>
    </row>
    <row r="130" spans="1:22" x14ac:dyDescent="0.2">
      <c r="A130" s="2"/>
      <c r="B130" s="4"/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5"/>
      <c r="U130" s="5"/>
      <c r="V130" s="5"/>
    </row>
    <row r="131" spans="1:22" x14ac:dyDescent="0.2">
      <c r="A131" s="2"/>
      <c r="B131" s="4"/>
      <c r="C131" s="4"/>
      <c r="D131" s="4"/>
      <c r="E131" s="4"/>
      <c r="F131" s="4"/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5"/>
      <c r="U131" s="5"/>
      <c r="V131" s="5"/>
    </row>
    <row r="132" spans="1:22" x14ac:dyDescent="0.2">
      <c r="A132" s="2"/>
      <c r="B132" s="4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5"/>
      <c r="U132" s="5"/>
      <c r="V132" s="5"/>
    </row>
    <row r="133" spans="1:22" x14ac:dyDescent="0.2">
      <c r="A133" s="2"/>
      <c r="B133" s="4"/>
      <c r="C133" s="4"/>
      <c r="D133" s="4"/>
      <c r="E133" s="4"/>
      <c r="F133" s="4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5"/>
    </row>
    <row r="134" spans="1:22" x14ac:dyDescent="0.2">
      <c r="A134" s="2"/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8"/>
    </row>
    <row r="135" spans="1:22" x14ac:dyDescent="0.2">
      <c r="A135" s="2"/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8"/>
    </row>
    <row r="136" spans="1:22" x14ac:dyDescent="0.2">
      <c r="A136" s="2"/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8"/>
    </row>
    <row r="137" spans="1:22" x14ac:dyDescent="0.2">
      <c r="A137" s="6"/>
      <c r="B137" s="4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5"/>
      <c r="U137" s="5"/>
      <c r="V137" s="8"/>
    </row>
    <row r="138" spans="1:22" x14ac:dyDescent="0.2">
      <c r="A138" s="6"/>
      <c r="B138" s="4"/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5"/>
      <c r="U138" s="5"/>
      <c r="V138" s="8"/>
    </row>
    <row r="139" spans="1:22" x14ac:dyDescent="0.2">
      <c r="A139" s="6"/>
      <c r="B139" s="4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5"/>
      <c r="U139" s="5"/>
      <c r="V139" s="8"/>
    </row>
    <row r="140" spans="1:22" x14ac:dyDescent="0.2">
      <c r="A140" s="6"/>
      <c r="B140" s="4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5"/>
      <c r="U140" s="5"/>
      <c r="V140" s="8"/>
    </row>
    <row r="141" spans="1:22" x14ac:dyDescent="0.2">
      <c r="A141" s="6"/>
      <c r="B141" s="4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5"/>
      <c r="U141" s="5"/>
      <c r="V141" s="8"/>
    </row>
    <row r="142" spans="1:22" x14ac:dyDescent="0.2">
      <c r="A142" s="2"/>
      <c r="B142" s="4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5"/>
      <c r="U142" s="5"/>
      <c r="V142" s="8"/>
    </row>
    <row r="143" spans="1:22" x14ac:dyDescent="0.2">
      <c r="A143" s="2"/>
      <c r="B143" s="4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5"/>
      <c r="U143" s="5"/>
      <c r="V143" s="8"/>
    </row>
    <row r="144" spans="1:22" x14ac:dyDescent="0.2">
      <c r="A144" s="2"/>
      <c r="B144" s="4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5"/>
      <c r="U144" s="5"/>
      <c r="V144" s="8"/>
    </row>
    <row r="145" spans="1:22" x14ac:dyDescent="0.2">
      <c r="A145" s="2"/>
      <c r="B145" s="4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5"/>
      <c r="U145" s="5"/>
      <c r="V145" s="8"/>
    </row>
    <row r="146" spans="1:22" x14ac:dyDescent="0.2">
      <c r="A146" s="2"/>
      <c r="B146" s="4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5"/>
      <c r="U146" s="5"/>
      <c r="V146" s="8"/>
    </row>
    <row r="172" spans="1:3" x14ac:dyDescent="0.2">
      <c r="A172" t="e" cm="1">
        <f t="array" aca="1" ref="A172" ca="1">INDIRECT("'" &amp; E1 &amp; "'!$A$2:$A$66")</f>
        <v>#REF!</v>
      </c>
      <c r="B172" t="e" cm="1">
        <f t="array" aca="1" ref="B172" ca="1">INDIRECT("'" &amp; E1 &amp; "'!$B$2:$B$66")</f>
        <v>#REF!</v>
      </c>
      <c r="C172" t="e" cm="1">
        <f t="array" aca="1" ref="C172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B67034-C7E9-454E-A8E9-DC1D2EE3F252}">
  <sheetPr codeName="Sheet86"/>
  <dimension ref="A1:V172"/>
  <sheetViews>
    <sheetView topLeftCell="E1" workbookViewId="0">
      <pane ySplit="2" topLeftCell="A3" activePane="bottomLeft" state="frozen"/>
      <selection activeCell="N24" sqref="N24"/>
      <selection pane="bottomLeft" activeCell="Q19" sqref="Q19"/>
    </sheetView>
  </sheetViews>
  <sheetFormatPr baseColWidth="10" defaultRowHeight="16" x14ac:dyDescent="0.2"/>
  <cols>
    <col min="1" max="1" width="21.1640625" customWidth="1"/>
    <col min="2" max="2" width="14.6640625" customWidth="1"/>
    <col min="3" max="3" width="13.1640625" customWidth="1"/>
    <col min="4" max="4" width="15" customWidth="1"/>
    <col min="5" max="5" width="17.33203125" customWidth="1"/>
    <col min="6" max="6" width="21.5" customWidth="1"/>
    <col min="10" max="10" width="18.33203125" customWidth="1"/>
    <col min="11" max="11" width="16.6640625" customWidth="1"/>
    <col min="18" max="18" width="13" customWidth="1"/>
  </cols>
  <sheetData>
    <row r="1" spans="1:22" x14ac:dyDescent="0.2">
      <c r="B1" s="72" t="s">
        <v>5</v>
      </c>
      <c r="C1" s="72"/>
      <c r="D1" s="72"/>
      <c r="E1" s="72"/>
      <c r="F1" s="72"/>
      <c r="G1" s="73" t="s">
        <v>6</v>
      </c>
      <c r="H1" s="73"/>
      <c r="I1" s="73"/>
      <c r="J1" s="73"/>
      <c r="K1" s="73"/>
      <c r="L1" s="74" t="s">
        <v>15</v>
      </c>
      <c r="M1" s="74"/>
      <c r="N1" s="74"/>
      <c r="O1" s="74"/>
      <c r="P1" s="74"/>
      <c r="Q1" s="74"/>
      <c r="R1" s="74"/>
      <c r="S1" s="74"/>
      <c r="T1" s="74"/>
      <c r="U1" s="74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235</v>
      </c>
      <c r="O2" s="1" t="s">
        <v>236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257</v>
      </c>
      <c r="U2" s="1" t="s">
        <v>258</v>
      </c>
      <c r="V2" s="1" t="s">
        <v>237</v>
      </c>
    </row>
    <row r="3" spans="1:22" x14ac:dyDescent="0.2">
      <c r="A3" s="16" t="s">
        <v>294</v>
      </c>
      <c r="B3" s="4">
        <v>496100</v>
      </c>
      <c r="C3" s="4">
        <v>262600</v>
      </c>
      <c r="D3" s="4">
        <v>233500</v>
      </c>
      <c r="E3" s="4">
        <v>10821009536</v>
      </c>
      <c r="F3" s="4">
        <f t="shared" ref="F3:F79" si="0">E3+F4</f>
        <v>-93865038828</v>
      </c>
      <c r="L3" s="4">
        <v>234</v>
      </c>
      <c r="M3" s="4">
        <v>173</v>
      </c>
      <c r="N3" s="4">
        <v>29</v>
      </c>
      <c r="O3" s="4">
        <v>66</v>
      </c>
      <c r="P3" s="4">
        <v>309800</v>
      </c>
      <c r="Q3" s="4">
        <v>609800</v>
      </c>
      <c r="R3" s="5">
        <v>0</v>
      </c>
      <c r="S3" s="4">
        <v>924900</v>
      </c>
      <c r="T3" s="4">
        <f t="shared" ref="T3:T70" si="1">AVERAGE(S4,S13)</f>
        <v>865215</v>
      </c>
      <c r="U3" s="4">
        <f t="shared" ref="U3:U72" si="2">MIN(S4:S8)</f>
        <v>371877</v>
      </c>
      <c r="V3" s="5">
        <v>1.29E-2</v>
      </c>
    </row>
    <row r="4" spans="1:22" x14ac:dyDescent="0.2">
      <c r="A4" s="16" t="s">
        <v>293</v>
      </c>
      <c r="B4" s="4">
        <v>441000</v>
      </c>
      <c r="C4" s="4">
        <v>166000</v>
      </c>
      <c r="D4" s="4">
        <v>275000</v>
      </c>
      <c r="E4" s="4">
        <v>12780834663</v>
      </c>
      <c r="F4" s="4">
        <f t="shared" si="0"/>
        <v>-104686048364</v>
      </c>
      <c r="L4" s="4">
        <v>385</v>
      </c>
      <c r="M4" s="4">
        <v>224</v>
      </c>
      <c r="N4" s="4">
        <v>93</v>
      </c>
      <c r="O4" s="4">
        <v>43</v>
      </c>
      <c r="P4" s="4">
        <v>762100</v>
      </c>
      <c r="Q4" s="4">
        <v>399400</v>
      </c>
      <c r="R4" s="5">
        <v>1.54E-2</v>
      </c>
      <c r="S4" s="4">
        <v>1190300</v>
      </c>
      <c r="T4" s="4">
        <f t="shared" si="1"/>
        <v>550008.5</v>
      </c>
      <c r="U4" s="4">
        <f t="shared" si="2"/>
        <v>371877</v>
      </c>
      <c r="V4" s="5">
        <v>3.39E-2</v>
      </c>
    </row>
    <row r="5" spans="1:22" x14ac:dyDescent="0.2">
      <c r="A5" s="16" t="s">
        <v>292</v>
      </c>
      <c r="B5" s="4">
        <v>0</v>
      </c>
      <c r="C5" s="4">
        <v>3000</v>
      </c>
      <c r="D5" s="4">
        <v>-3000</v>
      </c>
      <c r="E5" s="4">
        <v>-136529947</v>
      </c>
      <c r="F5" s="4">
        <f t="shared" si="0"/>
        <v>-117466883027</v>
      </c>
      <c r="L5" s="4">
        <v>118</v>
      </c>
      <c r="M5" s="4">
        <v>276</v>
      </c>
      <c r="N5" s="4">
        <v>37</v>
      </c>
      <c r="O5" s="4">
        <v>36</v>
      </c>
      <c r="P5" s="4">
        <v>327700</v>
      </c>
      <c r="Q5" s="4">
        <v>397000</v>
      </c>
      <c r="R5" s="5">
        <v>2.0499999999999997E-2</v>
      </c>
      <c r="S5" s="4">
        <v>733571</v>
      </c>
      <c r="T5" s="4">
        <f t="shared" si="1"/>
        <v>650550</v>
      </c>
      <c r="U5" s="4">
        <f t="shared" si="2"/>
        <v>371877</v>
      </c>
      <c r="V5" s="5">
        <v>2.1899999999999999E-2</v>
      </c>
    </row>
    <row r="6" spans="1:22" x14ac:dyDescent="0.2">
      <c r="A6" s="16" t="s">
        <v>291</v>
      </c>
      <c r="B6" s="4">
        <v>29000</v>
      </c>
      <c r="C6" s="4">
        <v>364700</v>
      </c>
      <c r="D6" s="4">
        <v>-335700</v>
      </c>
      <c r="E6" s="4">
        <v>-14975740226</v>
      </c>
      <c r="F6" s="4">
        <f t="shared" si="0"/>
        <v>-117330353080</v>
      </c>
      <c r="G6" s="4">
        <v>0</v>
      </c>
      <c r="H6" s="4">
        <v>0</v>
      </c>
      <c r="I6" s="4">
        <v>0</v>
      </c>
      <c r="J6" s="4">
        <v>2211000000</v>
      </c>
      <c r="L6" s="4">
        <v>156</v>
      </c>
      <c r="M6" s="4">
        <v>272</v>
      </c>
      <c r="N6" s="4">
        <v>37</v>
      </c>
      <c r="O6" s="4">
        <v>36</v>
      </c>
      <c r="P6" s="4">
        <v>514200</v>
      </c>
      <c r="Q6" s="4">
        <v>435600</v>
      </c>
      <c r="R6" s="5">
        <v>1.6200000000000003E-2</v>
      </c>
      <c r="S6" s="4">
        <v>958563</v>
      </c>
      <c r="T6" s="4">
        <f t="shared" si="1"/>
        <v>366209.5</v>
      </c>
      <c r="U6" s="4">
        <f t="shared" si="2"/>
        <v>371877</v>
      </c>
      <c r="V6" s="5">
        <v>2.8900000000000002E-2</v>
      </c>
    </row>
    <row r="7" spans="1:22" x14ac:dyDescent="0.2">
      <c r="A7" s="16" t="s">
        <v>288</v>
      </c>
      <c r="B7" s="4">
        <v>0</v>
      </c>
      <c r="C7" s="4">
        <v>100000</v>
      </c>
      <c r="D7" s="4">
        <v>-100000</v>
      </c>
      <c r="E7" s="4">
        <v>-4392243141</v>
      </c>
      <c r="F7" s="4">
        <f t="shared" si="0"/>
        <v>-102354612854</v>
      </c>
      <c r="L7" s="4">
        <v>72</v>
      </c>
      <c r="M7" s="4">
        <v>202</v>
      </c>
      <c r="N7" s="4">
        <v>16</v>
      </c>
      <c r="O7" s="4">
        <v>21</v>
      </c>
      <c r="P7" s="4">
        <v>120400</v>
      </c>
      <c r="Q7" s="4">
        <v>249000</v>
      </c>
      <c r="R7" s="5">
        <v>-1.7000000000000001E-3</v>
      </c>
      <c r="S7" s="4">
        <v>371877</v>
      </c>
      <c r="T7" s="4">
        <f t="shared" si="1"/>
        <v>668620.5</v>
      </c>
      <c r="U7" s="4">
        <f t="shared" si="2"/>
        <v>407620</v>
      </c>
      <c r="V7" s="5">
        <v>1.3600000000000001E-2</v>
      </c>
    </row>
    <row r="8" spans="1:22" x14ac:dyDescent="0.2">
      <c r="A8" s="16" t="s">
        <v>287</v>
      </c>
      <c r="B8" s="4">
        <v>220300</v>
      </c>
      <c r="C8" s="4">
        <v>45000</v>
      </c>
      <c r="D8" s="4">
        <v>175300</v>
      </c>
      <c r="E8" s="4">
        <v>7707720638</v>
      </c>
      <c r="F8" s="4">
        <f t="shared" si="0"/>
        <v>-97962369713</v>
      </c>
      <c r="L8" s="4">
        <v>102</v>
      </c>
      <c r="M8" s="4">
        <v>177</v>
      </c>
      <c r="N8" s="4">
        <v>29</v>
      </c>
      <c r="O8" s="4">
        <v>37</v>
      </c>
      <c r="P8" s="4">
        <v>224200</v>
      </c>
      <c r="Q8" s="4">
        <v>292000</v>
      </c>
      <c r="R8" s="5">
        <v>-5.1999999999999998E-3</v>
      </c>
      <c r="S8" s="4">
        <v>531583</v>
      </c>
      <c r="T8" s="4">
        <f t="shared" si="1"/>
        <v>595909.5</v>
      </c>
      <c r="U8" s="4">
        <f t="shared" si="2"/>
        <v>407620</v>
      </c>
      <c r="V8" s="5">
        <v>1.8100000000000002E-2</v>
      </c>
    </row>
    <row r="9" spans="1:22" x14ac:dyDescent="0.2">
      <c r="A9" s="16" t="s">
        <v>286</v>
      </c>
      <c r="B9" s="4">
        <v>25600</v>
      </c>
      <c r="C9" s="4">
        <v>62100</v>
      </c>
      <c r="D9" s="4">
        <v>-36500</v>
      </c>
      <c r="E9" s="4">
        <v>-1612623901</v>
      </c>
      <c r="F9" s="4">
        <f t="shared" si="0"/>
        <v>-105670090351</v>
      </c>
      <c r="L9" s="4">
        <v>158</v>
      </c>
      <c r="M9" s="4">
        <v>125</v>
      </c>
      <c r="N9" s="4">
        <v>14</v>
      </c>
      <c r="O9" s="4">
        <v>27</v>
      </c>
      <c r="P9" s="4">
        <v>188200</v>
      </c>
      <c r="Q9" s="4">
        <v>357500</v>
      </c>
      <c r="R9" s="5">
        <v>-7.0999999999999995E-3</v>
      </c>
      <c r="S9" s="4">
        <v>546015</v>
      </c>
      <c r="T9" s="4">
        <f t="shared" si="1"/>
        <v>599010.5</v>
      </c>
      <c r="U9" s="4">
        <f t="shared" si="2"/>
        <v>366446</v>
      </c>
      <c r="V9" s="5">
        <v>1.8000000000000002E-2</v>
      </c>
    </row>
    <row r="10" spans="1:22" x14ac:dyDescent="0.2">
      <c r="A10" s="16" t="s">
        <v>281</v>
      </c>
      <c r="B10" s="4">
        <v>2400</v>
      </c>
      <c r="C10" s="4">
        <v>70200</v>
      </c>
      <c r="D10" s="4">
        <v>-67800</v>
      </c>
      <c r="E10" s="4">
        <v>-3015632028</v>
      </c>
      <c r="F10" s="4">
        <f t="shared" si="0"/>
        <v>-104057466450</v>
      </c>
      <c r="L10" s="4">
        <v>161</v>
      </c>
      <c r="M10" s="4">
        <v>116</v>
      </c>
      <c r="N10" s="4">
        <v>13</v>
      </c>
      <c r="O10" s="4">
        <v>23</v>
      </c>
      <c r="P10" s="4">
        <v>191500</v>
      </c>
      <c r="Q10" s="4">
        <v>204500</v>
      </c>
      <c r="R10" s="5">
        <v>-2.7000000000000001E-3</v>
      </c>
      <c r="S10" s="4">
        <v>407620</v>
      </c>
      <c r="T10" s="4">
        <f t="shared" si="1"/>
        <v>543417</v>
      </c>
      <c r="U10" s="4">
        <f t="shared" si="2"/>
        <v>342537</v>
      </c>
      <c r="V10" s="5">
        <v>3.2899999999999999E-2</v>
      </c>
    </row>
    <row r="11" spans="1:22" x14ac:dyDescent="0.2">
      <c r="A11" s="16" t="s">
        <v>273</v>
      </c>
      <c r="B11" s="4">
        <v>0</v>
      </c>
      <c r="C11" s="4">
        <v>239900</v>
      </c>
      <c r="D11" s="4">
        <v>-239900</v>
      </c>
      <c r="E11" s="4">
        <v>-10930394876</v>
      </c>
      <c r="F11" s="4">
        <f t="shared" si="0"/>
        <v>-101041834422</v>
      </c>
      <c r="L11" s="4">
        <v>231</v>
      </c>
      <c r="M11" s="4">
        <v>122</v>
      </c>
      <c r="N11" s="4">
        <v>35</v>
      </c>
      <c r="O11" s="4">
        <v>42</v>
      </c>
      <c r="P11" s="4">
        <v>319300</v>
      </c>
      <c r="Q11" s="4">
        <v>360100</v>
      </c>
      <c r="R11" s="5">
        <v>5.7999999999999996E-3</v>
      </c>
      <c r="S11" s="4">
        <v>687303</v>
      </c>
      <c r="T11" s="4">
        <f t="shared" si="1"/>
        <v>422805.5</v>
      </c>
      <c r="U11" s="4">
        <f t="shared" si="2"/>
        <v>342537</v>
      </c>
      <c r="V11" s="5">
        <v>1.5300000000000001E-2</v>
      </c>
    </row>
    <row r="12" spans="1:22" x14ac:dyDescent="0.2">
      <c r="A12" s="16" t="s">
        <v>272</v>
      </c>
      <c r="B12" s="4">
        <v>201300</v>
      </c>
      <c r="C12" s="4">
        <v>350000</v>
      </c>
      <c r="D12" s="4">
        <v>-148700</v>
      </c>
      <c r="E12" s="4">
        <v>-6735762517</v>
      </c>
      <c r="F12" s="4">
        <f t="shared" si="0"/>
        <v>-90111439546</v>
      </c>
      <c r="L12" s="4">
        <v>137</v>
      </c>
      <c r="M12" s="4">
        <v>78</v>
      </c>
      <c r="N12" s="4">
        <v>23</v>
      </c>
      <c r="O12" s="4">
        <v>25</v>
      </c>
      <c r="P12" s="4">
        <v>261000</v>
      </c>
      <c r="Q12" s="4">
        <v>255600</v>
      </c>
      <c r="R12" s="5">
        <v>2.2000000000000001E-3</v>
      </c>
      <c r="S12" s="4">
        <v>518042</v>
      </c>
      <c r="T12" s="4">
        <f t="shared" si="1"/>
        <v>461545</v>
      </c>
      <c r="U12" s="4">
        <f t="shared" si="2"/>
        <v>342537</v>
      </c>
      <c r="V12" s="5">
        <v>6.6E-3</v>
      </c>
    </row>
    <row r="13" spans="1:22" x14ac:dyDescent="0.2">
      <c r="A13" s="16" t="s">
        <v>248</v>
      </c>
      <c r="B13" s="4">
        <v>2800</v>
      </c>
      <c r="C13" s="4">
        <v>350000</v>
      </c>
      <c r="D13" s="4">
        <v>-347200</v>
      </c>
      <c r="E13" s="4">
        <v>-15681729476</v>
      </c>
      <c r="F13" s="4">
        <f t="shared" si="0"/>
        <v>-83375677029</v>
      </c>
      <c r="L13" s="4">
        <v>138</v>
      </c>
      <c r="M13" s="4">
        <v>115</v>
      </c>
      <c r="N13" s="4">
        <v>16</v>
      </c>
      <c r="O13" s="4">
        <v>46</v>
      </c>
      <c r="P13" s="4">
        <v>172500</v>
      </c>
      <c r="Q13" s="4">
        <v>362900</v>
      </c>
      <c r="R13" s="5">
        <v>-7.3000000000000001E-3</v>
      </c>
      <c r="S13" s="4">
        <v>540130</v>
      </c>
      <c r="T13" s="4">
        <f t="shared" si="1"/>
        <v>392351</v>
      </c>
      <c r="U13" s="4">
        <f t="shared" si="2"/>
        <v>342537</v>
      </c>
      <c r="V13" s="5">
        <v>1.1000000000000001E-2</v>
      </c>
    </row>
    <row r="14" spans="1:22" x14ac:dyDescent="0.2">
      <c r="A14" s="16" t="s">
        <v>240</v>
      </c>
      <c r="B14" s="4">
        <v>1100</v>
      </c>
      <c r="C14" s="4">
        <v>194400</v>
      </c>
      <c r="D14" s="4">
        <v>-193300</v>
      </c>
      <c r="E14" s="4">
        <v>-8785550964</v>
      </c>
      <c r="F14" s="4">
        <f t="shared" si="0"/>
        <v>-67693947553</v>
      </c>
      <c r="L14" s="4">
        <v>112</v>
      </c>
      <c r="M14" s="4">
        <v>74</v>
      </c>
      <c r="N14" s="4">
        <v>16</v>
      </c>
      <c r="O14" s="4">
        <v>26</v>
      </c>
      <c r="P14" s="4">
        <v>153400</v>
      </c>
      <c r="Q14" s="4">
        <v>209500</v>
      </c>
      <c r="R14" s="5">
        <v>1.1999999999999999E-3</v>
      </c>
      <c r="S14" s="4">
        <v>366446</v>
      </c>
      <c r="T14" s="4">
        <f t="shared" si="1"/>
        <v>512531.5</v>
      </c>
      <c r="U14" s="4">
        <f t="shared" si="2"/>
        <v>342537</v>
      </c>
      <c r="V14" s="5">
        <v>1.1000000000000001E-2</v>
      </c>
    </row>
    <row r="15" spans="1:22" x14ac:dyDescent="0.2">
      <c r="A15" s="16" t="s">
        <v>239</v>
      </c>
      <c r="B15" s="4">
        <v>300</v>
      </c>
      <c r="C15" s="4">
        <v>123000</v>
      </c>
      <c r="D15" s="4">
        <v>-122700</v>
      </c>
      <c r="E15" s="4">
        <v>-5573600914</v>
      </c>
      <c r="F15" s="4">
        <f t="shared" si="0"/>
        <v>-58908396589</v>
      </c>
      <c r="L15" s="4">
        <v>110</v>
      </c>
      <c r="M15" s="4">
        <v>76</v>
      </c>
      <c r="N15" s="4">
        <v>19</v>
      </c>
      <c r="O15" s="4">
        <v>16</v>
      </c>
      <c r="P15" s="4">
        <v>176300</v>
      </c>
      <c r="Q15" s="4">
        <v>166100</v>
      </c>
      <c r="R15" s="5">
        <v>-6.0000000000000001E-3</v>
      </c>
      <c r="S15" s="4">
        <v>342537</v>
      </c>
      <c r="T15" s="4">
        <f t="shared" si="1"/>
        <v>481176.5</v>
      </c>
      <c r="U15" s="4">
        <f t="shared" si="2"/>
        <v>360542</v>
      </c>
      <c r="V15" s="5">
        <v>8.8000000000000005E-3</v>
      </c>
    </row>
    <row r="16" spans="1:22" x14ac:dyDescent="0.2">
      <c r="A16" s="16" t="s">
        <v>238</v>
      </c>
      <c r="B16" s="4">
        <v>0</v>
      </c>
      <c r="C16" s="4">
        <v>150900</v>
      </c>
      <c r="D16" s="4">
        <v>-150900</v>
      </c>
      <c r="E16" s="4">
        <v>-6902181915</v>
      </c>
      <c r="F16" s="4">
        <f t="shared" si="0"/>
        <v>-53334795675</v>
      </c>
      <c r="L16" s="4">
        <v>83</v>
      </c>
      <c r="M16" s="4">
        <v>108</v>
      </c>
      <c r="N16" s="4">
        <v>14</v>
      </c>
      <c r="O16" s="4">
        <v>37</v>
      </c>
      <c r="P16" s="4">
        <v>97300</v>
      </c>
      <c r="Q16" s="4">
        <v>252000</v>
      </c>
      <c r="R16" s="5">
        <v>-1.2999999999999999E-3</v>
      </c>
      <c r="S16" s="4">
        <v>360542</v>
      </c>
      <c r="T16" s="4">
        <f t="shared" si="1"/>
        <v>727392</v>
      </c>
      <c r="U16" s="4">
        <f t="shared" si="2"/>
        <v>327569</v>
      </c>
      <c r="V16" s="5">
        <v>1.3100000000000001E-2</v>
      </c>
    </row>
    <row r="17" spans="1:21" x14ac:dyDescent="0.2">
      <c r="A17" s="16" t="s">
        <v>234</v>
      </c>
      <c r="B17" s="4">
        <v>476300</v>
      </c>
      <c r="C17" s="4">
        <v>350000</v>
      </c>
      <c r="D17" s="4">
        <v>126300</v>
      </c>
      <c r="E17" s="4">
        <v>5778207754</v>
      </c>
      <c r="F17" s="4">
        <f t="shared" si="0"/>
        <v>-46432613760</v>
      </c>
      <c r="L17" s="4">
        <v>157</v>
      </c>
      <c r="M17" s="4">
        <v>219</v>
      </c>
      <c r="N17" s="4">
        <v>34</v>
      </c>
      <c r="O17" s="4">
        <v>39</v>
      </c>
      <c r="R17" s="5">
        <v>3.3E-3</v>
      </c>
      <c r="S17" s="4">
        <v>805658</v>
      </c>
      <c r="T17" s="4">
        <f t="shared" si="1"/>
        <v>511165</v>
      </c>
      <c r="U17" s="4">
        <f t="shared" si="2"/>
        <v>327569</v>
      </c>
    </row>
    <row r="18" spans="1:21" x14ac:dyDescent="0.2">
      <c r="A18" s="16" t="s">
        <v>233</v>
      </c>
      <c r="B18" s="4">
        <v>214300</v>
      </c>
      <c r="C18" s="4">
        <v>200000</v>
      </c>
      <c r="D18" s="4">
        <v>14300</v>
      </c>
      <c r="E18" s="4">
        <v>651914787</v>
      </c>
      <c r="F18" s="4">
        <f t="shared" si="0"/>
        <v>-52210821514</v>
      </c>
      <c r="R18" s="5">
        <v>2E-3</v>
      </c>
      <c r="S18" s="4">
        <v>645804</v>
      </c>
      <c r="T18" s="4">
        <f t="shared" si="1"/>
        <v>625003.5</v>
      </c>
      <c r="U18" s="4">
        <f t="shared" si="2"/>
        <v>327569</v>
      </c>
    </row>
    <row r="19" spans="1:21" x14ac:dyDescent="0.2">
      <c r="A19" s="16" t="s">
        <v>232</v>
      </c>
      <c r="B19" s="4">
        <v>70100</v>
      </c>
      <c r="C19" s="4">
        <v>200000</v>
      </c>
      <c r="D19" s="4">
        <v>-129900</v>
      </c>
      <c r="E19" s="4">
        <v>-5909212152</v>
      </c>
      <c r="F19" s="4">
        <f t="shared" si="0"/>
        <v>-52862736301</v>
      </c>
      <c r="R19" s="5">
        <v>1.55E-2</v>
      </c>
      <c r="S19" s="4">
        <v>790401</v>
      </c>
      <c r="T19" s="4">
        <f t="shared" si="1"/>
        <v>580987.5</v>
      </c>
      <c r="U19" s="4">
        <f t="shared" si="2"/>
        <v>327569</v>
      </c>
    </row>
    <row r="20" spans="1:21" x14ac:dyDescent="0.2">
      <c r="A20" s="16" t="s">
        <v>231</v>
      </c>
      <c r="B20" s="4">
        <v>70200</v>
      </c>
      <c r="C20" s="4">
        <v>195600</v>
      </c>
      <c r="D20" s="4">
        <v>-125400</v>
      </c>
      <c r="E20" s="4">
        <v>-5621345424</v>
      </c>
      <c r="F20" s="4">
        <f t="shared" si="0"/>
        <v>-46953524149</v>
      </c>
      <c r="R20" s="5">
        <v>7.000000000000001E-4</v>
      </c>
      <c r="S20" s="4">
        <v>399531</v>
      </c>
      <c r="T20" s="4">
        <f t="shared" si="1"/>
        <v>303207</v>
      </c>
      <c r="U20" s="4">
        <f t="shared" si="2"/>
        <v>327569</v>
      </c>
    </row>
    <row r="21" spans="1:21" x14ac:dyDescent="0.2">
      <c r="A21" s="16" t="s">
        <v>230</v>
      </c>
      <c r="B21" s="4">
        <v>200</v>
      </c>
      <c r="C21" s="4">
        <v>145600</v>
      </c>
      <c r="D21" s="4">
        <v>-145400</v>
      </c>
      <c r="E21" s="4">
        <v>-6513715712</v>
      </c>
      <c r="F21" s="4">
        <f t="shared" si="0"/>
        <v>-41332178725</v>
      </c>
      <c r="R21" s="5">
        <v>0</v>
      </c>
      <c r="S21" s="4">
        <v>327569</v>
      </c>
      <c r="T21" s="4">
        <f t="shared" si="1"/>
        <v>399733.5</v>
      </c>
      <c r="U21" s="4">
        <f t="shared" si="2"/>
        <v>382960</v>
      </c>
    </row>
    <row r="22" spans="1:21" x14ac:dyDescent="0.2">
      <c r="A22" s="16" t="s">
        <v>229</v>
      </c>
      <c r="B22" s="4">
        <v>86400</v>
      </c>
      <c r="C22" s="4">
        <v>196440</v>
      </c>
      <c r="D22" s="4">
        <v>-110040</v>
      </c>
      <c r="E22" s="4">
        <v>-4932445264</v>
      </c>
      <c r="F22" s="4">
        <f t="shared" si="0"/>
        <v>-34818463013</v>
      </c>
      <c r="R22" s="5">
        <v>-6.0999999999999995E-3</v>
      </c>
      <c r="S22" s="4">
        <v>382960</v>
      </c>
      <c r="T22" s="4">
        <f t="shared" si="1"/>
        <v>477648</v>
      </c>
      <c r="U22" s="4">
        <f t="shared" si="2"/>
        <v>376526</v>
      </c>
    </row>
    <row r="23" spans="1:21" x14ac:dyDescent="0.2">
      <c r="A23" s="16" t="s">
        <v>228</v>
      </c>
      <c r="B23" s="4">
        <v>2300</v>
      </c>
      <c r="C23" s="4">
        <v>174200</v>
      </c>
      <c r="D23" s="4">
        <v>-171900</v>
      </c>
      <c r="E23" s="4">
        <v>-7751016637</v>
      </c>
      <c r="F23" s="4">
        <f t="shared" si="0"/>
        <v>-29886017749</v>
      </c>
      <c r="R23" s="5">
        <v>4.3E-3</v>
      </c>
      <c r="S23" s="4">
        <v>418256</v>
      </c>
      <c r="T23" s="4">
        <f t="shared" si="1"/>
        <v>857490.5</v>
      </c>
      <c r="U23" s="4">
        <f t="shared" si="2"/>
        <v>376526</v>
      </c>
    </row>
    <row r="24" spans="1:21" x14ac:dyDescent="0.2">
      <c r="A24" s="16" t="s">
        <v>222</v>
      </c>
      <c r="B24" s="4">
        <v>78900</v>
      </c>
      <c r="C24" s="4">
        <v>200000</v>
      </c>
      <c r="D24" s="4">
        <v>-121100</v>
      </c>
      <c r="E24" s="4">
        <v>-5442750135</v>
      </c>
      <c r="F24" s="4">
        <f t="shared" si="0"/>
        <v>-22135001112</v>
      </c>
      <c r="R24" s="5">
        <v>1.6899999999999998E-2</v>
      </c>
      <c r="S24" s="4">
        <v>682526</v>
      </c>
      <c r="T24" s="4">
        <f t="shared" si="1"/>
        <v>551993</v>
      </c>
      <c r="U24" s="4">
        <f t="shared" si="2"/>
        <v>376526</v>
      </c>
    </row>
    <row r="25" spans="1:21" x14ac:dyDescent="0.2">
      <c r="A25" s="16" t="s">
        <v>213</v>
      </c>
      <c r="B25" s="4">
        <v>215400</v>
      </c>
      <c r="C25" s="4">
        <v>300000</v>
      </c>
      <c r="D25" s="4">
        <v>-84600</v>
      </c>
      <c r="E25" s="4">
        <v>-3739495752</v>
      </c>
      <c r="F25" s="4">
        <f t="shared" si="0"/>
        <v>-16692250977</v>
      </c>
      <c r="R25" s="5">
        <v>4.5999999999999999E-3</v>
      </c>
      <c r="S25" s="4">
        <v>601811</v>
      </c>
      <c r="T25" s="4">
        <f t="shared" si="1"/>
        <v>572049</v>
      </c>
      <c r="U25" s="4">
        <f t="shared" si="2"/>
        <v>278845</v>
      </c>
    </row>
    <row r="26" spans="1:21" x14ac:dyDescent="0.2">
      <c r="A26" s="16" t="s">
        <v>212</v>
      </c>
      <c r="B26" s="4">
        <v>271000</v>
      </c>
      <c r="C26" s="4">
        <v>200010</v>
      </c>
      <c r="D26" s="4">
        <v>70990</v>
      </c>
      <c r="E26" s="4">
        <v>3120608828</v>
      </c>
      <c r="F26" s="4">
        <f t="shared" si="0"/>
        <v>-12952755225</v>
      </c>
      <c r="R26" s="5">
        <v>-5.4000000000000003E-3</v>
      </c>
      <c r="S26" s="4">
        <v>649126</v>
      </c>
      <c r="T26" s="4">
        <f t="shared" si="1"/>
        <v>636387</v>
      </c>
      <c r="U26" s="4">
        <f t="shared" si="2"/>
        <v>278845</v>
      </c>
    </row>
    <row r="27" spans="1:21" x14ac:dyDescent="0.2">
      <c r="A27" s="16" t="s">
        <v>211</v>
      </c>
      <c r="B27" s="4">
        <v>114800</v>
      </c>
      <c r="C27" s="4">
        <v>200000</v>
      </c>
      <c r="D27" s="4">
        <v>-85200</v>
      </c>
      <c r="E27" s="4">
        <v>-3763956226</v>
      </c>
      <c r="F27" s="4">
        <f t="shared" si="0"/>
        <v>-16073364053</v>
      </c>
      <c r="R27" s="5">
        <v>-5.0000000000000001E-3</v>
      </c>
      <c r="S27" s="4">
        <v>376526</v>
      </c>
      <c r="T27" s="4">
        <f t="shared" si="1"/>
        <v>394583.5</v>
      </c>
      <c r="U27" s="4">
        <f t="shared" si="2"/>
        <v>278845</v>
      </c>
    </row>
    <row r="28" spans="1:21" x14ac:dyDescent="0.2">
      <c r="A28" s="16" t="s">
        <v>210</v>
      </c>
      <c r="B28" s="4">
        <v>156500</v>
      </c>
      <c r="C28" s="4">
        <v>232100</v>
      </c>
      <c r="D28" s="4">
        <v>-75600</v>
      </c>
      <c r="E28" s="4">
        <v>-3354112870</v>
      </c>
      <c r="F28" s="4">
        <f t="shared" si="0"/>
        <v>-12309407827</v>
      </c>
      <c r="R28" s="5">
        <v>-7.000000000000001E-4</v>
      </c>
      <c r="S28" s="4">
        <v>459606</v>
      </c>
      <c r="T28" s="4">
        <f t="shared" si="1"/>
        <v>556406</v>
      </c>
      <c r="U28" s="4">
        <f t="shared" si="2"/>
        <v>278845</v>
      </c>
    </row>
    <row r="29" spans="1:21" x14ac:dyDescent="0.2">
      <c r="A29" s="16" t="s">
        <v>209</v>
      </c>
      <c r="B29" s="4">
        <v>67600</v>
      </c>
      <c r="C29" s="4">
        <v>350020</v>
      </c>
      <c r="D29" s="4">
        <v>-282420</v>
      </c>
      <c r="E29" s="4">
        <v>-12551851356</v>
      </c>
      <c r="F29" s="4">
        <f t="shared" si="0"/>
        <v>-8955294957</v>
      </c>
      <c r="R29" s="5">
        <v>-7.9000000000000008E-3</v>
      </c>
      <c r="S29" s="4">
        <v>762444</v>
      </c>
      <c r="T29" s="4">
        <f t="shared" si="1"/>
        <v>229822.5</v>
      </c>
      <c r="U29" s="4">
        <f t="shared" si="2"/>
        <v>278845</v>
      </c>
    </row>
    <row r="30" spans="1:21" x14ac:dyDescent="0.2">
      <c r="A30" s="16" t="s">
        <v>208</v>
      </c>
      <c r="B30" s="4">
        <v>0</v>
      </c>
      <c r="C30" s="4">
        <v>150200</v>
      </c>
      <c r="D30" s="4">
        <v>-150200</v>
      </c>
      <c r="E30" s="4">
        <v>-6727467162</v>
      </c>
      <c r="F30" s="4">
        <f t="shared" si="0"/>
        <v>3596556399</v>
      </c>
      <c r="R30" s="5">
        <v>-2.0000000000000001E-4</v>
      </c>
      <c r="S30" s="4">
        <v>278845</v>
      </c>
      <c r="T30" s="4">
        <f t="shared" si="1"/>
        <v>353799.5</v>
      </c>
      <c r="U30" s="4">
        <f t="shared" si="2"/>
        <v>416507</v>
      </c>
    </row>
    <row r="31" spans="1:21" x14ac:dyDescent="0.2">
      <c r="A31" s="16" t="s">
        <v>207</v>
      </c>
      <c r="B31" s="4">
        <v>2800</v>
      </c>
      <c r="C31" s="4">
        <v>200000</v>
      </c>
      <c r="D31" s="4">
        <v>-197200</v>
      </c>
      <c r="E31" s="4">
        <v>-8838392207</v>
      </c>
      <c r="F31" s="4">
        <f t="shared" si="0"/>
        <v>10324023561</v>
      </c>
      <c r="R31" s="5">
        <v>-1.8E-3</v>
      </c>
      <c r="S31" s="4">
        <v>416507</v>
      </c>
      <c r="T31" s="4">
        <f t="shared" si="1"/>
        <v>395899</v>
      </c>
      <c r="U31" s="4">
        <f t="shared" si="2"/>
        <v>494972</v>
      </c>
    </row>
    <row r="32" spans="1:21" x14ac:dyDescent="0.2">
      <c r="A32" s="16" t="s">
        <v>206</v>
      </c>
      <c r="B32" s="4">
        <v>500</v>
      </c>
      <c r="C32" s="4">
        <v>200000</v>
      </c>
      <c r="D32" s="4">
        <v>-199500</v>
      </c>
      <c r="E32" s="4">
        <v>-8964219818</v>
      </c>
      <c r="F32" s="4">
        <f t="shared" si="0"/>
        <v>19162415768</v>
      </c>
      <c r="R32" s="5">
        <v>-5.8999999999999999E-3</v>
      </c>
      <c r="S32" s="4">
        <v>537040</v>
      </c>
      <c r="T32" s="4">
        <f t="shared" si="1"/>
        <v>756596.5</v>
      </c>
      <c r="U32" s="4">
        <f t="shared" si="2"/>
        <v>329561</v>
      </c>
    </row>
    <row r="33" spans="1:21" x14ac:dyDescent="0.2">
      <c r="A33" s="16" t="s">
        <v>205</v>
      </c>
      <c r="B33" s="4">
        <v>3200</v>
      </c>
      <c r="C33" s="4">
        <v>190000</v>
      </c>
      <c r="D33" s="4">
        <v>-186800</v>
      </c>
      <c r="E33" s="4">
        <v>-8447982471</v>
      </c>
      <c r="F33" s="4">
        <f t="shared" si="0"/>
        <v>28126635586</v>
      </c>
      <c r="R33" s="5">
        <v>-1.47E-2</v>
      </c>
      <c r="S33" s="4">
        <v>1032455</v>
      </c>
      <c r="T33" s="4">
        <f t="shared" si="1"/>
        <v>608090.5</v>
      </c>
      <c r="U33" s="4">
        <f t="shared" si="2"/>
        <v>329561</v>
      </c>
    </row>
    <row r="34" spans="1:21" x14ac:dyDescent="0.2">
      <c r="A34" s="16" t="s">
        <v>204</v>
      </c>
      <c r="B34" s="4">
        <v>5520</v>
      </c>
      <c r="C34" s="4">
        <v>111800</v>
      </c>
      <c r="D34" s="4">
        <v>-106280</v>
      </c>
      <c r="E34" s="4">
        <v>-4883414656</v>
      </c>
      <c r="F34" s="4">
        <f t="shared" si="0"/>
        <v>36574618057</v>
      </c>
      <c r="R34" s="5">
        <v>-3.2000000000000002E-3</v>
      </c>
      <c r="S34" s="4">
        <v>502175</v>
      </c>
      <c r="T34" s="4">
        <f t="shared" si="1"/>
        <v>671919</v>
      </c>
      <c r="U34" s="4">
        <f t="shared" si="2"/>
        <v>180800</v>
      </c>
    </row>
    <row r="35" spans="1:21" x14ac:dyDescent="0.2">
      <c r="A35" s="16" t="s">
        <v>203</v>
      </c>
      <c r="B35" s="4">
        <v>6700</v>
      </c>
      <c r="C35" s="4">
        <v>115900</v>
      </c>
      <c r="D35" s="4">
        <v>-109200</v>
      </c>
      <c r="E35" s="4">
        <v>-5031547213</v>
      </c>
      <c r="F35" s="4">
        <f t="shared" si="0"/>
        <v>41458032713</v>
      </c>
      <c r="R35" s="5">
        <v>-4.7999999999999996E-3</v>
      </c>
      <c r="S35" s="4">
        <v>494972</v>
      </c>
      <c r="T35" s="4">
        <f t="shared" si="1"/>
        <v>670931</v>
      </c>
      <c r="U35" s="4">
        <f t="shared" si="2"/>
        <v>180800</v>
      </c>
    </row>
    <row r="36" spans="1:21" x14ac:dyDescent="0.2">
      <c r="A36" s="16" t="s">
        <v>202</v>
      </c>
      <c r="B36" s="4">
        <v>105100</v>
      </c>
      <c r="C36" s="4">
        <v>220600</v>
      </c>
      <c r="D36" s="4">
        <v>-115500</v>
      </c>
      <c r="E36" s="4">
        <v>-5344031602</v>
      </c>
      <c r="F36" s="4">
        <f t="shared" si="0"/>
        <v>46489579926</v>
      </c>
      <c r="R36" s="5">
        <v>5.8999999999999999E-3</v>
      </c>
      <c r="S36" s="4">
        <v>896248</v>
      </c>
      <c r="T36" s="4">
        <f t="shared" si="1"/>
        <v>293404</v>
      </c>
      <c r="U36" s="4">
        <f t="shared" si="2"/>
        <v>180800</v>
      </c>
    </row>
    <row r="37" spans="1:21" x14ac:dyDescent="0.2">
      <c r="A37" s="16" t="s">
        <v>201</v>
      </c>
      <c r="B37" s="4">
        <v>100</v>
      </c>
      <c r="C37" s="4">
        <v>1000</v>
      </c>
      <c r="D37" s="4">
        <v>-900</v>
      </c>
      <c r="E37" s="4">
        <v>-41377295</v>
      </c>
      <c r="F37" s="4">
        <f t="shared" si="0"/>
        <v>51833611528</v>
      </c>
      <c r="R37" s="5">
        <v>-2.7000000000000001E-3</v>
      </c>
      <c r="S37" s="4">
        <v>329561</v>
      </c>
      <c r="T37" s="4">
        <f t="shared" si="1"/>
        <v>502458.5</v>
      </c>
      <c r="U37" s="4">
        <f t="shared" si="2"/>
        <v>180800</v>
      </c>
    </row>
    <row r="38" spans="1:21" x14ac:dyDescent="0.2">
      <c r="A38" s="16" t="s">
        <v>200</v>
      </c>
      <c r="B38" s="4">
        <v>100640</v>
      </c>
      <c r="C38" s="4">
        <v>0</v>
      </c>
      <c r="D38" s="4">
        <v>100640</v>
      </c>
      <c r="E38" s="4">
        <v>4634620042</v>
      </c>
      <c r="F38" s="4">
        <f t="shared" si="0"/>
        <v>51874988823</v>
      </c>
      <c r="R38" s="5">
        <v>7.7000000000000002E-3</v>
      </c>
      <c r="S38" s="4">
        <v>350368</v>
      </c>
      <c r="T38" s="4">
        <f t="shared" si="1"/>
        <v>435560.5</v>
      </c>
      <c r="U38" s="4">
        <f t="shared" si="2"/>
        <v>180800</v>
      </c>
    </row>
    <row r="39" spans="1:21" x14ac:dyDescent="0.2">
      <c r="A39" s="16" t="s">
        <v>199</v>
      </c>
      <c r="B39" s="4">
        <v>6000</v>
      </c>
      <c r="C39" s="4">
        <v>200</v>
      </c>
      <c r="D39" s="4">
        <v>5800</v>
      </c>
      <c r="E39" s="4">
        <v>264826010</v>
      </c>
      <c r="F39" s="4">
        <f t="shared" si="0"/>
        <v>47240368781</v>
      </c>
      <c r="R39" s="5">
        <v>1.0200000000000001E-2</v>
      </c>
      <c r="S39" s="4">
        <v>180800</v>
      </c>
      <c r="T39" s="4">
        <f t="shared" si="1"/>
        <v>374721</v>
      </c>
      <c r="U39" s="4">
        <f t="shared" si="2"/>
        <v>254758</v>
      </c>
    </row>
    <row r="40" spans="1:21" x14ac:dyDescent="0.2">
      <c r="A40" s="16" t="s">
        <v>198</v>
      </c>
      <c r="B40" s="4">
        <v>2300</v>
      </c>
      <c r="C40" s="4">
        <v>43100</v>
      </c>
      <c r="D40" s="4">
        <v>-40800</v>
      </c>
      <c r="E40" s="4">
        <v>-1845985485</v>
      </c>
      <c r="F40" s="4">
        <f t="shared" si="0"/>
        <v>46975542771</v>
      </c>
      <c r="R40" s="5">
        <v>-1.4199999999999999E-2</v>
      </c>
      <c r="S40" s="4">
        <v>291092</v>
      </c>
      <c r="T40" s="4">
        <f t="shared" si="1"/>
        <v>278092</v>
      </c>
      <c r="U40" s="4">
        <f t="shared" si="2"/>
        <v>254758</v>
      </c>
    </row>
    <row r="41" spans="1:21" x14ac:dyDescent="0.2">
      <c r="A41" s="16" t="s">
        <v>197</v>
      </c>
      <c r="B41" s="4">
        <v>12600</v>
      </c>
      <c r="C41" s="4">
        <v>40900</v>
      </c>
      <c r="D41" s="4">
        <v>-28300</v>
      </c>
      <c r="E41" s="4">
        <v>-1297862898</v>
      </c>
      <c r="F41" s="4">
        <f t="shared" si="0"/>
        <v>48821528256</v>
      </c>
      <c r="R41" s="5">
        <v>8.0000000000000002E-3</v>
      </c>
      <c r="S41" s="4">
        <v>254758</v>
      </c>
      <c r="T41" s="4">
        <f t="shared" si="1"/>
        <v>500745</v>
      </c>
      <c r="U41" s="4">
        <f t="shared" si="2"/>
        <v>257247</v>
      </c>
    </row>
    <row r="42" spans="1:21" x14ac:dyDescent="0.2">
      <c r="A42" s="16" t="s">
        <v>196</v>
      </c>
      <c r="B42" s="4">
        <v>40600</v>
      </c>
      <c r="C42" s="4">
        <v>10000</v>
      </c>
      <c r="D42" s="4">
        <v>30600</v>
      </c>
      <c r="E42" s="4">
        <v>1390809803</v>
      </c>
      <c r="F42" s="4">
        <f t="shared" si="0"/>
        <v>50119391154</v>
      </c>
      <c r="R42" s="5">
        <v>-1.3999999999999999E-2</v>
      </c>
      <c r="S42" s="4">
        <v>480738</v>
      </c>
      <c r="T42" s="4">
        <f t="shared" si="1"/>
        <v>765369.5</v>
      </c>
      <c r="U42" s="4">
        <f t="shared" si="2"/>
        <v>257247</v>
      </c>
    </row>
    <row r="43" spans="1:21" x14ac:dyDescent="0.2">
      <c r="A43" s="16" t="s">
        <v>195</v>
      </c>
      <c r="B43" s="4">
        <v>226700</v>
      </c>
      <c r="C43" s="4">
        <v>164400</v>
      </c>
      <c r="D43" s="4">
        <v>62300</v>
      </c>
      <c r="E43" s="4">
        <v>2873836063</v>
      </c>
      <c r="F43" s="4">
        <f t="shared" si="0"/>
        <v>48728581351</v>
      </c>
      <c r="R43" s="5">
        <v>-5.7999999999999996E-3</v>
      </c>
      <c r="S43" s="4">
        <v>714006</v>
      </c>
      <c r="T43" s="4">
        <f t="shared" si="1"/>
        <v>894271.5</v>
      </c>
      <c r="U43" s="4">
        <f t="shared" si="2"/>
        <v>257247</v>
      </c>
    </row>
    <row r="44" spans="1:21" x14ac:dyDescent="0.2">
      <c r="A44" s="16" t="s">
        <v>194</v>
      </c>
      <c r="B44" s="4">
        <v>283700</v>
      </c>
      <c r="C44" s="4">
        <v>400100</v>
      </c>
      <c r="D44" s="4">
        <v>-116400</v>
      </c>
      <c r="E44" s="4">
        <v>-5395109141</v>
      </c>
      <c r="F44" s="4">
        <f t="shared" si="0"/>
        <v>45854745288</v>
      </c>
      <c r="R44" s="5">
        <v>-7.4000000000000003E-3</v>
      </c>
      <c r="S44" s="4">
        <v>848866</v>
      </c>
      <c r="T44" s="4">
        <f t="shared" si="1"/>
        <v>661982.5</v>
      </c>
      <c r="U44" s="4">
        <f t="shared" si="2"/>
        <v>257247</v>
      </c>
    </row>
    <row r="45" spans="1:21" x14ac:dyDescent="0.2">
      <c r="A45" s="16" t="s">
        <v>193</v>
      </c>
      <c r="B45" s="4">
        <v>76410</v>
      </c>
      <c r="C45" s="4">
        <v>197500</v>
      </c>
      <c r="D45" s="4">
        <v>-121090</v>
      </c>
      <c r="E45" s="4">
        <v>-5652656866</v>
      </c>
      <c r="F45" s="4">
        <f t="shared" si="0"/>
        <v>51249854429</v>
      </c>
      <c r="R45" s="5">
        <v>3.9000000000000003E-3</v>
      </c>
      <c r="S45" s="4">
        <v>445614</v>
      </c>
      <c r="T45" s="4">
        <f t="shared" si="1"/>
        <v>410440</v>
      </c>
      <c r="U45" s="4">
        <f t="shared" si="2"/>
        <v>257247</v>
      </c>
    </row>
    <row r="46" spans="1:21" x14ac:dyDescent="0.2">
      <c r="A46" s="16" t="s">
        <v>192</v>
      </c>
      <c r="B46" s="4">
        <v>17900</v>
      </c>
      <c r="C46" s="4">
        <v>32100</v>
      </c>
      <c r="D46" s="4">
        <v>-14200</v>
      </c>
      <c r="E46" s="4">
        <v>-660962777</v>
      </c>
      <c r="F46" s="4">
        <f t="shared" si="0"/>
        <v>56902511295</v>
      </c>
      <c r="R46" s="5">
        <v>-1.1699999999999999E-2</v>
      </c>
      <c r="S46" s="4">
        <v>257247</v>
      </c>
      <c r="T46" s="4">
        <f t="shared" si="1"/>
        <v>816042</v>
      </c>
      <c r="U46" s="4">
        <f t="shared" si="2"/>
        <v>301426</v>
      </c>
    </row>
    <row r="47" spans="1:21" x14ac:dyDescent="0.2">
      <c r="A47" s="16" t="s">
        <v>191</v>
      </c>
      <c r="B47" s="4">
        <v>51800</v>
      </c>
      <c r="C47" s="4">
        <v>108700</v>
      </c>
      <c r="D47" s="4">
        <v>-56900</v>
      </c>
      <c r="E47" s="4">
        <v>-2680276108</v>
      </c>
      <c r="F47" s="4">
        <f t="shared" si="0"/>
        <v>57563474072</v>
      </c>
      <c r="R47" s="5">
        <v>-6.1999999999999998E-3</v>
      </c>
      <c r="S47" s="4">
        <v>654549</v>
      </c>
      <c r="T47" s="4">
        <f t="shared" si="1"/>
        <v>681478.5</v>
      </c>
      <c r="U47" s="4">
        <f t="shared" si="2"/>
        <v>301426</v>
      </c>
    </row>
    <row r="48" spans="1:21" x14ac:dyDescent="0.2">
      <c r="A48" s="16" t="s">
        <v>190</v>
      </c>
      <c r="B48" s="4">
        <v>347000</v>
      </c>
      <c r="C48" s="4">
        <v>201000</v>
      </c>
      <c r="D48" s="4">
        <v>146000</v>
      </c>
      <c r="E48" s="4">
        <v>6922405332</v>
      </c>
      <c r="F48" s="4">
        <f t="shared" si="0"/>
        <v>60243750180</v>
      </c>
      <c r="R48" s="5">
        <v>-1.8E-3</v>
      </c>
      <c r="S48" s="4">
        <v>690321</v>
      </c>
      <c r="T48" s="4">
        <f t="shared" si="1"/>
        <v>397624.5</v>
      </c>
      <c r="U48" s="4">
        <f t="shared" si="2"/>
        <v>301426</v>
      </c>
    </row>
    <row r="49" spans="1:21" x14ac:dyDescent="0.2">
      <c r="A49" s="16" t="s">
        <v>189</v>
      </c>
      <c r="B49" s="4">
        <v>37300</v>
      </c>
      <c r="C49" s="4">
        <v>90200</v>
      </c>
      <c r="D49" s="4">
        <v>-52900</v>
      </c>
      <c r="E49" s="4">
        <v>-2510750375</v>
      </c>
      <c r="F49" s="4">
        <f t="shared" si="0"/>
        <v>53321344848</v>
      </c>
      <c r="R49" s="5">
        <v>5.6000000000000008E-3</v>
      </c>
      <c r="S49" s="4">
        <v>458350</v>
      </c>
      <c r="T49" s="4">
        <f t="shared" si="1"/>
        <v>389063.5</v>
      </c>
      <c r="U49" s="4">
        <f t="shared" si="2"/>
        <v>301426</v>
      </c>
    </row>
    <row r="50" spans="1:21" x14ac:dyDescent="0.2">
      <c r="A50" s="16" t="s">
        <v>188</v>
      </c>
      <c r="B50" s="4">
        <v>22300</v>
      </c>
      <c r="C50" s="4">
        <v>100</v>
      </c>
      <c r="D50" s="4">
        <v>22200</v>
      </c>
      <c r="E50" s="4">
        <v>1047950521</v>
      </c>
      <c r="F50" s="4">
        <f t="shared" si="0"/>
        <v>55832095223</v>
      </c>
      <c r="R50" s="5">
        <v>6.6E-3</v>
      </c>
      <c r="S50" s="4">
        <v>301426</v>
      </c>
      <c r="T50" s="4">
        <f t="shared" si="1"/>
        <v>623704.5</v>
      </c>
      <c r="U50" s="4">
        <f t="shared" si="2"/>
        <v>520752</v>
      </c>
    </row>
    <row r="51" spans="1:21" x14ac:dyDescent="0.2">
      <c r="A51" s="16" t="s">
        <v>187</v>
      </c>
      <c r="B51" s="4">
        <v>37000</v>
      </c>
      <c r="C51" s="4">
        <v>0</v>
      </c>
      <c r="D51" s="4">
        <v>37000</v>
      </c>
      <c r="E51" s="4">
        <v>1735209739</v>
      </c>
      <c r="F51" s="4">
        <f t="shared" si="0"/>
        <v>54784144702</v>
      </c>
      <c r="R51" s="5">
        <v>-6.3E-3</v>
      </c>
      <c r="S51" s="4">
        <v>520752</v>
      </c>
      <c r="T51" s="4">
        <f t="shared" si="1"/>
        <v>590625.5</v>
      </c>
      <c r="U51" s="4">
        <f t="shared" si="2"/>
        <v>563633</v>
      </c>
    </row>
    <row r="52" spans="1:21" x14ac:dyDescent="0.2">
      <c r="A52" s="16" t="s">
        <v>186</v>
      </c>
      <c r="B52" s="4">
        <v>123900</v>
      </c>
      <c r="C52" s="4">
        <v>145000</v>
      </c>
      <c r="D52" s="4">
        <v>-21100</v>
      </c>
      <c r="E52" s="4">
        <v>-994876758</v>
      </c>
      <c r="F52" s="4">
        <f t="shared" si="0"/>
        <v>53048934963</v>
      </c>
      <c r="R52" s="5">
        <v>-1.3500000000000002E-2</v>
      </c>
      <c r="S52" s="4">
        <v>816733</v>
      </c>
      <c r="T52" s="4">
        <f t="shared" si="1"/>
        <v>660153</v>
      </c>
      <c r="U52" s="4">
        <f t="shared" si="2"/>
        <v>563633</v>
      </c>
    </row>
    <row r="53" spans="1:21" x14ac:dyDescent="0.2">
      <c r="A53" s="16" t="s">
        <v>185</v>
      </c>
      <c r="B53" s="4">
        <v>258700</v>
      </c>
      <c r="C53" s="4">
        <v>310000</v>
      </c>
      <c r="D53" s="4">
        <v>-51300</v>
      </c>
      <c r="E53" s="4">
        <v>-2452152561</v>
      </c>
      <c r="F53" s="4">
        <f t="shared" si="0"/>
        <v>54043811721</v>
      </c>
      <c r="R53" s="5">
        <v>6.4000000000000003E-3</v>
      </c>
      <c r="S53" s="4">
        <v>939677</v>
      </c>
      <c r="T53" s="4">
        <f t="shared" si="1"/>
        <v>942398.5</v>
      </c>
      <c r="U53" s="4">
        <f t="shared" si="2"/>
        <v>336899</v>
      </c>
    </row>
    <row r="54" spans="1:21" x14ac:dyDescent="0.2">
      <c r="A54" s="16" t="s">
        <v>184</v>
      </c>
      <c r="B54" s="4">
        <v>69400</v>
      </c>
      <c r="C54" s="4">
        <v>200000</v>
      </c>
      <c r="D54" s="4">
        <v>-130600</v>
      </c>
      <c r="E54" s="4">
        <v>-6204584243</v>
      </c>
      <c r="F54" s="4">
        <f t="shared" si="0"/>
        <v>56495964282</v>
      </c>
      <c r="R54" s="5">
        <v>-1.9E-3</v>
      </c>
      <c r="S54" s="4">
        <v>878351</v>
      </c>
      <c r="T54" s="4">
        <f t="shared" si="1"/>
        <v>494705.5</v>
      </c>
      <c r="U54" s="4">
        <f t="shared" si="2"/>
        <v>336899</v>
      </c>
    </row>
    <row r="55" spans="1:21" x14ac:dyDescent="0.2">
      <c r="A55" s="16" t="s">
        <v>183</v>
      </c>
      <c r="B55" s="4">
        <v>135500</v>
      </c>
      <c r="C55" s="4">
        <v>94400</v>
      </c>
      <c r="D55" s="4">
        <v>41100</v>
      </c>
      <c r="E55" s="4">
        <v>1956879311</v>
      </c>
      <c r="F55" s="4">
        <f t="shared" si="0"/>
        <v>62700548525</v>
      </c>
      <c r="R55" s="5">
        <v>4.5000000000000005E-3</v>
      </c>
      <c r="S55" s="4">
        <v>563633</v>
      </c>
      <c r="T55" s="4">
        <f t="shared" si="1"/>
        <v>616719.5</v>
      </c>
      <c r="U55" s="4">
        <f t="shared" si="2"/>
        <v>336899</v>
      </c>
    </row>
    <row r="56" spans="1:21" x14ac:dyDescent="0.2">
      <c r="A56" s="16" t="s">
        <v>182</v>
      </c>
      <c r="B56" s="4">
        <v>310000</v>
      </c>
      <c r="C56" s="4">
        <v>100400</v>
      </c>
      <c r="D56" s="4">
        <v>209600</v>
      </c>
      <c r="E56" s="4">
        <v>9942104614</v>
      </c>
      <c r="F56" s="4">
        <f t="shared" si="0"/>
        <v>60743669214</v>
      </c>
      <c r="R56" s="5">
        <v>2.0099999999999996E-2</v>
      </c>
      <c r="S56" s="4">
        <v>977535</v>
      </c>
      <c r="T56" s="4">
        <f t="shared" si="1"/>
        <v>564022.5</v>
      </c>
      <c r="U56" s="4">
        <f t="shared" si="2"/>
        <v>336899</v>
      </c>
    </row>
    <row r="57" spans="1:21" x14ac:dyDescent="0.2">
      <c r="A57" s="16" t="s">
        <v>181</v>
      </c>
      <c r="B57" s="4">
        <v>1200</v>
      </c>
      <c r="C57" s="4">
        <v>140000</v>
      </c>
      <c r="D57" s="4">
        <v>-138800</v>
      </c>
      <c r="E57" s="4">
        <v>-6451485111</v>
      </c>
      <c r="F57" s="4">
        <f t="shared" si="0"/>
        <v>50801564600</v>
      </c>
      <c r="R57" s="5">
        <v>2.1600000000000001E-2</v>
      </c>
      <c r="S57" s="4">
        <v>672636</v>
      </c>
      <c r="T57" s="4">
        <f t="shared" si="1"/>
        <v>584082</v>
      </c>
      <c r="U57" s="4">
        <f t="shared" si="2"/>
        <v>336899</v>
      </c>
    </row>
    <row r="58" spans="1:21" x14ac:dyDescent="0.2">
      <c r="A58" s="16" t="s">
        <v>180</v>
      </c>
      <c r="B58" s="4">
        <v>100</v>
      </c>
      <c r="C58" s="4">
        <v>1500</v>
      </c>
      <c r="D58" s="4">
        <v>-1400</v>
      </c>
      <c r="E58" s="4">
        <v>-63760440</v>
      </c>
      <c r="F58" s="4">
        <f t="shared" si="0"/>
        <v>57253049711</v>
      </c>
      <c r="R58" s="5">
        <v>2.81E-2</v>
      </c>
      <c r="S58" s="4">
        <v>336899</v>
      </c>
      <c r="T58" s="4">
        <f t="shared" si="1"/>
        <v>564241.5</v>
      </c>
      <c r="U58" s="4">
        <f t="shared" si="2"/>
        <v>364518</v>
      </c>
    </row>
    <row r="59" spans="1:21" x14ac:dyDescent="0.2">
      <c r="A59" s="16" t="s">
        <v>179</v>
      </c>
      <c r="B59" s="4">
        <v>4000</v>
      </c>
      <c r="C59" s="4">
        <v>0</v>
      </c>
      <c r="D59" s="4">
        <v>4000</v>
      </c>
      <c r="E59" s="4">
        <v>177180105</v>
      </c>
      <c r="F59" s="4">
        <f t="shared" si="0"/>
        <v>57316810151</v>
      </c>
      <c r="R59" s="5">
        <v>9.0000000000000011E-3</v>
      </c>
      <c r="S59" s="4">
        <v>476701</v>
      </c>
      <c r="T59" s="4">
        <f t="shared" si="1"/>
        <v>862186.5</v>
      </c>
      <c r="U59" s="4">
        <f t="shared" si="2"/>
        <v>364518</v>
      </c>
    </row>
    <row r="60" spans="1:21" x14ac:dyDescent="0.2">
      <c r="A60" s="16" t="s">
        <v>178</v>
      </c>
      <c r="B60" s="4">
        <v>2600</v>
      </c>
      <c r="C60" s="4">
        <v>0</v>
      </c>
      <c r="D60" s="4">
        <v>2600</v>
      </c>
      <c r="E60" s="4">
        <v>114260956</v>
      </c>
      <c r="F60" s="4">
        <f t="shared" si="0"/>
        <v>57139630046</v>
      </c>
      <c r="R60" s="5">
        <v>-4.0399999999999998E-2</v>
      </c>
      <c r="S60" s="4">
        <v>726657</v>
      </c>
      <c r="T60" s="4">
        <f t="shared" si="1"/>
        <v>724295</v>
      </c>
      <c r="U60" s="4">
        <f t="shared" si="2"/>
        <v>255904</v>
      </c>
    </row>
    <row r="61" spans="1:21" x14ac:dyDescent="0.2">
      <c r="A61" s="16" t="s">
        <v>177</v>
      </c>
      <c r="B61" s="4">
        <v>100000</v>
      </c>
      <c r="C61" s="4">
        <v>0</v>
      </c>
      <c r="D61" s="4">
        <v>100000</v>
      </c>
      <c r="E61" s="4">
        <v>4575296378</v>
      </c>
      <c r="F61" s="4">
        <f t="shared" si="0"/>
        <v>57025369090</v>
      </c>
      <c r="R61" s="5">
        <v>-5.3E-3</v>
      </c>
      <c r="S61" s="4">
        <v>364518</v>
      </c>
      <c r="T61" s="4">
        <f t="shared" si="1"/>
        <v>545604</v>
      </c>
      <c r="U61" s="4">
        <f t="shared" si="2"/>
        <v>255904</v>
      </c>
    </row>
    <row r="62" spans="1:21" x14ac:dyDescent="0.2">
      <c r="A62" s="16" t="s">
        <v>176</v>
      </c>
      <c r="B62" s="4">
        <v>200</v>
      </c>
      <c r="C62" s="4">
        <v>0</v>
      </c>
      <c r="D62" s="4">
        <v>200</v>
      </c>
      <c r="E62" s="4">
        <v>9206954</v>
      </c>
      <c r="F62" s="4">
        <f t="shared" si="0"/>
        <v>52450072712</v>
      </c>
      <c r="R62" s="5">
        <v>5.1999999999999998E-3</v>
      </c>
      <c r="S62" s="4">
        <v>380629</v>
      </c>
      <c r="T62" s="4">
        <f t="shared" si="1"/>
        <v>874625.5</v>
      </c>
      <c r="U62" s="4">
        <f t="shared" si="2"/>
        <v>255904</v>
      </c>
    </row>
    <row r="63" spans="1:21" x14ac:dyDescent="0.2">
      <c r="A63" s="16" t="s">
        <v>175</v>
      </c>
      <c r="B63" s="4">
        <v>102200</v>
      </c>
      <c r="C63" s="4">
        <v>0</v>
      </c>
      <c r="D63" s="4">
        <v>102200</v>
      </c>
      <c r="E63" s="4">
        <v>4677703247</v>
      </c>
      <c r="F63" s="4">
        <f t="shared" si="0"/>
        <v>52440865758</v>
      </c>
      <c r="R63" s="5">
        <v>-4.0399999999999998E-2</v>
      </c>
      <c r="S63" s="4">
        <v>1006446</v>
      </c>
      <c r="T63" s="4">
        <f t="shared" si="1"/>
        <v>866969</v>
      </c>
      <c r="U63" s="4">
        <f t="shared" si="2"/>
        <v>255904</v>
      </c>
    </row>
    <row r="64" spans="1:21" x14ac:dyDescent="0.2">
      <c r="A64" s="16" t="s">
        <v>174</v>
      </c>
      <c r="B64" s="4">
        <v>250000</v>
      </c>
      <c r="C64" s="4">
        <v>10000</v>
      </c>
      <c r="D64" s="4">
        <v>240000</v>
      </c>
      <c r="E64" s="4">
        <v>11448953007</v>
      </c>
      <c r="F64" s="4">
        <f t="shared" si="0"/>
        <v>47763162511</v>
      </c>
      <c r="R64" s="5">
        <v>1.29E-2</v>
      </c>
      <c r="S64" s="4">
        <v>425778</v>
      </c>
      <c r="T64" s="4">
        <f t="shared" si="1"/>
        <v>470271</v>
      </c>
      <c r="U64" s="4">
        <f t="shared" si="2"/>
        <v>255904</v>
      </c>
    </row>
    <row r="65" spans="1:21" x14ac:dyDescent="0.2">
      <c r="A65" s="16" t="s">
        <v>173</v>
      </c>
      <c r="B65" s="4">
        <v>0</v>
      </c>
      <c r="C65" s="4">
        <v>0</v>
      </c>
      <c r="D65" s="4">
        <v>0</v>
      </c>
      <c r="E65" s="4">
        <v>0</v>
      </c>
      <c r="F65" s="4">
        <f t="shared" si="0"/>
        <v>36314209504</v>
      </c>
      <c r="R65" s="5">
        <v>9.4999999999999998E-3</v>
      </c>
      <c r="S65" s="4">
        <v>255904</v>
      </c>
      <c r="T65" s="4">
        <f t="shared" si="1"/>
        <v>571634</v>
      </c>
      <c r="U65" s="4">
        <f t="shared" si="2"/>
        <v>455409</v>
      </c>
    </row>
    <row r="66" spans="1:21" x14ac:dyDescent="0.2">
      <c r="A66" s="16" t="s">
        <v>172</v>
      </c>
      <c r="B66" s="4">
        <v>240100</v>
      </c>
      <c r="C66" s="4">
        <v>0</v>
      </c>
      <c r="D66" s="4">
        <v>240100</v>
      </c>
      <c r="E66" s="4">
        <v>11219616654</v>
      </c>
      <c r="F66" s="4">
        <f t="shared" si="0"/>
        <v>36314209504</v>
      </c>
      <c r="R66" s="5">
        <v>5.0000000000000001E-3</v>
      </c>
      <c r="S66" s="4">
        <v>455409</v>
      </c>
      <c r="T66" s="4">
        <f t="shared" si="1"/>
        <v>558438</v>
      </c>
      <c r="U66" s="4">
        <f t="shared" si="2"/>
        <v>651782</v>
      </c>
    </row>
    <row r="67" spans="1:21" x14ac:dyDescent="0.2">
      <c r="A67" s="16" t="s">
        <v>171</v>
      </c>
      <c r="B67" s="4">
        <v>206600</v>
      </c>
      <c r="C67" s="4">
        <v>0</v>
      </c>
      <c r="D67" s="4">
        <v>206600</v>
      </c>
      <c r="E67" s="4">
        <v>9597579381</v>
      </c>
      <c r="F67" s="4">
        <f t="shared" si="0"/>
        <v>25094592850</v>
      </c>
      <c r="R67" s="5">
        <v>-9.3999999999999986E-3</v>
      </c>
      <c r="S67" s="4">
        <v>831265</v>
      </c>
      <c r="T67" s="4">
        <f t="shared" si="1"/>
        <v>456827</v>
      </c>
      <c r="U67" s="4">
        <f t="shared" si="2"/>
        <v>651782</v>
      </c>
    </row>
    <row r="68" spans="1:21" x14ac:dyDescent="0.2">
      <c r="A68" s="16" t="s">
        <v>170</v>
      </c>
      <c r="B68" s="4">
        <v>4000</v>
      </c>
      <c r="C68" s="4">
        <v>0</v>
      </c>
      <c r="D68" s="4">
        <v>4000</v>
      </c>
      <c r="E68" s="4">
        <v>187624747</v>
      </c>
      <c r="F68" s="4">
        <f t="shared" si="0"/>
        <v>15497013469</v>
      </c>
      <c r="R68" s="5">
        <v>-1.4499999999999999E-2</v>
      </c>
      <c r="S68" s="4">
        <v>651782</v>
      </c>
      <c r="T68" s="4">
        <f t="shared" si="1"/>
        <v>666080</v>
      </c>
      <c r="U68" s="4">
        <f t="shared" si="2"/>
        <v>710579</v>
      </c>
    </row>
    <row r="69" spans="1:21" x14ac:dyDescent="0.2">
      <c r="A69" s="16" t="s">
        <v>169</v>
      </c>
      <c r="B69" s="4">
        <v>1300</v>
      </c>
      <c r="C69" s="4">
        <v>22700</v>
      </c>
      <c r="D69" s="4">
        <v>-21400</v>
      </c>
      <c r="E69" s="4">
        <v>-1018546210</v>
      </c>
      <c r="F69" s="4">
        <f t="shared" si="0"/>
        <v>15309388722</v>
      </c>
      <c r="R69" s="5">
        <v>-1.66E-2</v>
      </c>
      <c r="S69" s="4">
        <v>997716</v>
      </c>
      <c r="T69" s="4">
        <f t="shared" si="1"/>
        <v>885664.5</v>
      </c>
      <c r="U69" s="4">
        <f t="shared" si="2"/>
        <v>684638</v>
      </c>
    </row>
    <row r="70" spans="1:21" x14ac:dyDescent="0.2">
      <c r="A70" s="16" t="s">
        <v>168</v>
      </c>
      <c r="B70" s="4">
        <v>950</v>
      </c>
      <c r="C70" s="4">
        <v>7300</v>
      </c>
      <c r="D70" s="4">
        <v>-6350</v>
      </c>
      <c r="E70" s="4">
        <v>-307095706</v>
      </c>
      <c r="F70" s="4">
        <f t="shared" si="0"/>
        <v>16327934932</v>
      </c>
      <c r="R70" s="5">
        <v>-1.9E-2</v>
      </c>
      <c r="S70" s="4">
        <v>1084072</v>
      </c>
      <c r="T70" s="4">
        <f t="shared" si="1"/>
        <v>776290</v>
      </c>
      <c r="U70" s="4">
        <f t="shared" si="2"/>
        <v>684638</v>
      </c>
    </row>
    <row r="71" spans="1:21" x14ac:dyDescent="0.2">
      <c r="A71" s="16" t="s">
        <v>167</v>
      </c>
      <c r="B71" s="4">
        <v>200</v>
      </c>
      <c r="C71" s="4">
        <v>100300</v>
      </c>
      <c r="D71" s="4">
        <v>-100100</v>
      </c>
      <c r="E71" s="4">
        <v>-4937652697</v>
      </c>
      <c r="F71" s="4">
        <f t="shared" si="0"/>
        <v>16635030638</v>
      </c>
      <c r="R71" s="5">
        <v>2.5999999999999999E-3</v>
      </c>
      <c r="S71" s="4">
        <v>710579</v>
      </c>
      <c r="T71" s="4">
        <f>AVERAGE(S72,S81)</f>
        <v>520914</v>
      </c>
      <c r="U71" s="4">
        <f t="shared" si="2"/>
        <v>285611</v>
      </c>
    </row>
    <row r="72" spans="1:21" x14ac:dyDescent="0.2">
      <c r="A72" s="16" t="s">
        <v>166</v>
      </c>
      <c r="B72" s="4">
        <v>50000</v>
      </c>
      <c r="C72" s="4">
        <v>20000</v>
      </c>
      <c r="D72" s="4">
        <v>30000</v>
      </c>
      <c r="E72" s="4">
        <v>1477474953</v>
      </c>
      <c r="F72" s="4">
        <f t="shared" si="0"/>
        <v>21572683335</v>
      </c>
      <c r="R72" s="5">
        <v>-1.4999999999999999E-2</v>
      </c>
      <c r="S72" s="4">
        <v>742805</v>
      </c>
      <c r="U72" s="4">
        <f t="shared" si="2"/>
        <v>261872</v>
      </c>
    </row>
    <row r="73" spans="1:21" x14ac:dyDescent="0.2">
      <c r="A73" s="16" t="s">
        <v>165</v>
      </c>
      <c r="B73" s="4">
        <v>170100</v>
      </c>
      <c r="C73" s="4">
        <v>105000</v>
      </c>
      <c r="D73" s="4">
        <v>65100</v>
      </c>
      <c r="E73" s="4">
        <v>3254616766</v>
      </c>
      <c r="F73" s="4">
        <f t="shared" si="0"/>
        <v>20095208382</v>
      </c>
      <c r="R73" s="5">
        <v>8.0000000000000002E-3</v>
      </c>
      <c r="S73" s="4">
        <v>1308160</v>
      </c>
      <c r="U73" s="4">
        <f t="shared" ref="U73:U75" si="3">MIN(S74:S78)</f>
        <v>261872</v>
      </c>
    </row>
    <row r="74" spans="1:21" x14ac:dyDescent="0.2">
      <c r="A74" s="16" t="s">
        <v>164</v>
      </c>
      <c r="B74" s="4">
        <v>132200</v>
      </c>
      <c r="C74" s="4">
        <v>3500</v>
      </c>
      <c r="D74" s="4">
        <v>128700</v>
      </c>
      <c r="E74" s="4">
        <v>6388620605</v>
      </c>
      <c r="F74" s="4">
        <f t="shared" si="0"/>
        <v>16840591616</v>
      </c>
      <c r="R74" s="5">
        <v>-1.1999999999999999E-3</v>
      </c>
      <c r="S74" s="4">
        <v>684638</v>
      </c>
      <c r="U74" s="4">
        <f t="shared" si="3"/>
        <v>261872</v>
      </c>
    </row>
    <row r="75" spans="1:21" x14ac:dyDescent="0.2">
      <c r="A75" s="16" t="s">
        <v>163</v>
      </c>
      <c r="B75" s="4">
        <v>0</v>
      </c>
      <c r="C75" s="4">
        <v>300</v>
      </c>
      <c r="D75" s="4">
        <v>-300</v>
      </c>
      <c r="E75" s="4">
        <v>-14916811</v>
      </c>
      <c r="F75" s="4">
        <f t="shared" si="0"/>
        <v>10451971011</v>
      </c>
      <c r="R75" s="5">
        <v>2.3199999999999998E-2</v>
      </c>
      <c r="S75" s="4">
        <v>687859</v>
      </c>
      <c r="U75" s="4">
        <f t="shared" si="3"/>
        <v>261872</v>
      </c>
    </row>
    <row r="76" spans="1:21" x14ac:dyDescent="0.2">
      <c r="A76" s="16" t="s">
        <v>162</v>
      </c>
      <c r="B76" s="4">
        <v>11700</v>
      </c>
      <c r="C76" s="4">
        <v>0</v>
      </c>
      <c r="D76" s="4">
        <v>11700</v>
      </c>
      <c r="E76" s="4">
        <v>568045249</v>
      </c>
      <c r="F76" s="4">
        <f t="shared" si="0"/>
        <v>10466887822</v>
      </c>
      <c r="R76" s="5">
        <v>1.5800000000000002E-2</v>
      </c>
      <c r="S76" s="4">
        <v>285611</v>
      </c>
      <c r="U76" s="4">
        <f>MIN(S77:S81)</f>
        <v>261872</v>
      </c>
    </row>
    <row r="77" spans="1:21" x14ac:dyDescent="0.2">
      <c r="A77" s="16" t="s">
        <v>161</v>
      </c>
      <c r="B77" s="4">
        <v>300</v>
      </c>
      <c r="C77" s="4">
        <v>0</v>
      </c>
      <c r="D77" s="4">
        <v>300</v>
      </c>
      <c r="E77" s="4">
        <v>14334268</v>
      </c>
      <c r="F77" s="4">
        <f t="shared" si="0"/>
        <v>9898842573</v>
      </c>
      <c r="R77" s="5">
        <v>-2.3999999999999998E-3</v>
      </c>
      <c r="S77" s="4">
        <v>261872</v>
      </c>
    </row>
    <row r="78" spans="1:21" x14ac:dyDescent="0.2">
      <c r="A78" s="16" t="s">
        <v>160</v>
      </c>
      <c r="B78" s="4">
        <v>6500</v>
      </c>
      <c r="C78" s="4">
        <v>100</v>
      </c>
      <c r="D78" s="4">
        <v>6400</v>
      </c>
      <c r="E78" s="4">
        <v>306767744</v>
      </c>
      <c r="F78" s="4">
        <f t="shared" si="0"/>
        <v>9884508305</v>
      </c>
      <c r="R78" s="5">
        <v>9.1000000000000004E-3</v>
      </c>
      <c r="S78" s="4">
        <v>334444</v>
      </c>
    </row>
    <row r="79" spans="1:21" x14ac:dyDescent="0.2">
      <c r="A79" s="16" t="s">
        <v>159</v>
      </c>
      <c r="B79" s="4">
        <v>155000</v>
      </c>
      <c r="C79" s="4">
        <v>48938</v>
      </c>
      <c r="D79" s="4">
        <v>106062</v>
      </c>
      <c r="E79" s="4">
        <v>5035952095</v>
      </c>
      <c r="F79" s="4">
        <f t="shared" si="0"/>
        <v>9577740561</v>
      </c>
      <c r="R79" s="5">
        <v>-1.0800000000000001E-2</v>
      </c>
      <c r="S79" s="4">
        <v>687257</v>
      </c>
    </row>
    <row r="80" spans="1:21" x14ac:dyDescent="0.2">
      <c r="A80" s="16" t="s">
        <v>158</v>
      </c>
      <c r="B80" s="4">
        <v>102300</v>
      </c>
      <c r="C80" s="4">
        <v>8010</v>
      </c>
      <c r="D80" s="4">
        <v>94290</v>
      </c>
      <c r="E80" s="4">
        <v>4521171556</v>
      </c>
      <c r="F80" s="4">
        <f>E80+F81</f>
        <v>4541788466</v>
      </c>
      <c r="R80" s="5">
        <v>-2.3399999999999997E-2</v>
      </c>
      <c r="S80" s="4">
        <v>842001</v>
      </c>
    </row>
    <row r="81" spans="1:22" x14ac:dyDescent="0.2">
      <c r="A81" s="16" t="s">
        <v>157</v>
      </c>
      <c r="B81" s="4">
        <v>1100</v>
      </c>
      <c r="C81" s="4">
        <v>680</v>
      </c>
      <c r="D81" s="4">
        <v>420</v>
      </c>
      <c r="E81" s="4">
        <v>20616910</v>
      </c>
      <c r="F81" s="4">
        <f>E81</f>
        <v>20616910</v>
      </c>
      <c r="R81" s="5">
        <v>-6.3E-3</v>
      </c>
      <c r="S81" s="4">
        <v>299023</v>
      </c>
    </row>
    <row r="82" spans="1:22" x14ac:dyDescent="0.2">
      <c r="A82" s="2"/>
      <c r="B82" s="4"/>
      <c r="C82" s="4"/>
      <c r="D82" s="4"/>
      <c r="E82" s="4"/>
      <c r="F82" s="4">
        <f t="shared" ref="F82:F136" si="4">E82+F83</f>
        <v>0</v>
      </c>
      <c r="G82" s="4"/>
      <c r="H82" s="4"/>
      <c r="I82" s="4"/>
      <c r="J82" s="4"/>
      <c r="K82" s="4"/>
      <c r="L82" s="4"/>
      <c r="M82" s="4"/>
      <c r="N82" s="4"/>
      <c r="O82" s="4"/>
      <c r="P82" s="4"/>
      <c r="Q82" s="4"/>
      <c r="R82" s="4"/>
      <c r="S82" s="4"/>
      <c r="T82" s="5"/>
      <c r="U82" s="5"/>
      <c r="V82" s="5"/>
    </row>
    <row r="83" spans="1:22" x14ac:dyDescent="0.2">
      <c r="A83" s="2"/>
      <c r="B83" s="4"/>
      <c r="C83" s="4"/>
      <c r="D83" s="4"/>
      <c r="E83" s="4"/>
      <c r="F83" s="4">
        <f t="shared" si="4"/>
        <v>0</v>
      </c>
      <c r="G83" s="4"/>
      <c r="H83" s="4"/>
      <c r="I83" s="4"/>
      <c r="J83" s="4"/>
      <c r="K83" s="4"/>
      <c r="L83" s="4"/>
      <c r="M83" s="4"/>
      <c r="N83" s="4"/>
      <c r="O83" s="4"/>
      <c r="P83" s="4"/>
      <c r="Q83" s="4"/>
      <c r="R83" s="4"/>
      <c r="S83" s="4"/>
      <c r="T83" s="5"/>
      <c r="U83" s="5"/>
      <c r="V83" s="5"/>
    </row>
    <row r="84" spans="1:22" x14ac:dyDescent="0.2">
      <c r="A84" s="2"/>
      <c r="B84" s="4"/>
      <c r="C84" s="4"/>
      <c r="D84" s="4"/>
      <c r="E84" s="4"/>
      <c r="F84" s="4">
        <f t="shared" si="4"/>
        <v>0</v>
      </c>
      <c r="G84" s="4"/>
      <c r="H84" s="4"/>
      <c r="I84" s="4"/>
      <c r="J84" s="4"/>
      <c r="K84" s="4"/>
      <c r="L84" s="4"/>
      <c r="M84" s="4"/>
      <c r="N84" s="4"/>
      <c r="O84" s="4"/>
      <c r="P84" s="4"/>
      <c r="Q84" s="4"/>
      <c r="R84" s="4"/>
      <c r="S84" s="4"/>
      <c r="T84" s="5"/>
      <c r="U84" s="5"/>
      <c r="V84" s="5"/>
    </row>
    <row r="85" spans="1:22" x14ac:dyDescent="0.2">
      <c r="A85" s="2"/>
      <c r="B85" s="4"/>
      <c r="C85" s="4"/>
      <c r="D85" s="4"/>
      <c r="E85" s="4"/>
      <c r="F85" s="4">
        <f t="shared" si="4"/>
        <v>0</v>
      </c>
      <c r="G85" s="4"/>
      <c r="H85" s="4"/>
      <c r="I85" s="4"/>
      <c r="J85" s="4"/>
      <c r="K85" s="4"/>
      <c r="L85" s="4"/>
      <c r="M85" s="4"/>
      <c r="N85" s="4"/>
      <c r="O85" s="4"/>
      <c r="P85" s="4"/>
      <c r="Q85" s="4"/>
      <c r="R85" s="4"/>
      <c r="S85" s="4"/>
      <c r="T85" s="5"/>
      <c r="U85" s="5"/>
      <c r="V85" s="5"/>
    </row>
    <row r="86" spans="1:22" x14ac:dyDescent="0.2">
      <c r="A86" s="2"/>
      <c r="B86" s="4"/>
      <c r="C86" s="4"/>
      <c r="D86" s="4"/>
      <c r="E86" s="4"/>
      <c r="F86" s="4">
        <f t="shared" si="4"/>
        <v>0</v>
      </c>
      <c r="G86" s="4"/>
      <c r="H86" s="4"/>
      <c r="I86" s="4"/>
      <c r="J86" s="4"/>
      <c r="K86" s="4"/>
      <c r="L86" s="4"/>
      <c r="M86" s="4"/>
      <c r="N86" s="4"/>
      <c r="O86" s="4"/>
      <c r="P86" s="4"/>
      <c r="Q86" s="4"/>
      <c r="R86" s="4"/>
      <c r="S86" s="4"/>
      <c r="T86" s="5"/>
      <c r="U86" s="5"/>
      <c r="V86" s="5"/>
    </row>
    <row r="87" spans="1:22" x14ac:dyDescent="0.2">
      <c r="A87" s="2"/>
      <c r="B87" s="4"/>
      <c r="C87" s="4"/>
      <c r="D87" s="4"/>
      <c r="E87" s="4"/>
      <c r="F87" s="4">
        <f t="shared" si="4"/>
        <v>0</v>
      </c>
      <c r="G87" s="4"/>
      <c r="H87" s="4"/>
      <c r="I87" s="4"/>
      <c r="J87" s="4"/>
      <c r="K87" s="4"/>
      <c r="L87" s="4"/>
      <c r="M87" s="4"/>
      <c r="N87" s="4"/>
      <c r="O87" s="4"/>
      <c r="P87" s="4"/>
      <c r="Q87" s="4"/>
      <c r="R87" s="4"/>
      <c r="S87" s="4"/>
      <c r="T87" s="5"/>
      <c r="U87" s="5"/>
      <c r="V87" s="5"/>
    </row>
    <row r="88" spans="1:22" x14ac:dyDescent="0.2">
      <c r="A88" s="2"/>
      <c r="B88" s="4"/>
      <c r="C88" s="4"/>
      <c r="D88" s="4"/>
      <c r="E88" s="4"/>
      <c r="F88" s="4">
        <f t="shared" si="4"/>
        <v>0</v>
      </c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5"/>
      <c r="U88" s="5"/>
      <c r="V88" s="5"/>
    </row>
    <row r="89" spans="1:22" x14ac:dyDescent="0.2">
      <c r="A89" s="2"/>
      <c r="B89" s="4"/>
      <c r="C89" s="4"/>
      <c r="D89" s="4"/>
      <c r="E89" s="4"/>
      <c r="F89" s="4">
        <f t="shared" si="4"/>
        <v>0</v>
      </c>
      <c r="G89" s="4"/>
      <c r="H89" s="4"/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  <c r="T89" s="5"/>
      <c r="U89" s="5"/>
      <c r="V89" s="5"/>
    </row>
    <row r="90" spans="1:22" x14ac:dyDescent="0.2">
      <c r="A90" s="2"/>
      <c r="B90" s="4"/>
      <c r="C90" s="4"/>
      <c r="D90" s="4"/>
      <c r="E90" s="4"/>
      <c r="F90" s="4">
        <f t="shared" si="4"/>
        <v>0</v>
      </c>
      <c r="G90" s="4"/>
      <c r="H90" s="4"/>
      <c r="I90" s="4"/>
      <c r="J90" s="4"/>
      <c r="K90" s="4"/>
      <c r="L90" s="4"/>
      <c r="M90" s="4"/>
      <c r="N90" s="4"/>
      <c r="O90" s="4"/>
      <c r="P90" s="4"/>
      <c r="Q90" s="4"/>
      <c r="R90" s="4"/>
      <c r="S90" s="4"/>
      <c r="T90" s="5"/>
      <c r="U90" s="5"/>
      <c r="V90" s="5"/>
    </row>
    <row r="91" spans="1:22" x14ac:dyDescent="0.2">
      <c r="A91" s="2"/>
      <c r="B91" s="4"/>
      <c r="C91" s="4"/>
      <c r="D91" s="4"/>
      <c r="E91" s="4"/>
      <c r="F91" s="4">
        <f t="shared" si="4"/>
        <v>0</v>
      </c>
      <c r="G91" s="4"/>
      <c r="H91" s="4"/>
      <c r="I91" s="4"/>
      <c r="J91" s="4"/>
      <c r="K91" s="4"/>
      <c r="L91" s="4"/>
      <c r="M91" s="4"/>
      <c r="N91" s="4"/>
      <c r="O91" s="4"/>
      <c r="P91" s="4"/>
      <c r="Q91" s="4"/>
      <c r="R91" s="4"/>
      <c r="S91" s="4"/>
      <c r="T91" s="5"/>
      <c r="U91" s="5"/>
      <c r="V91" s="5"/>
    </row>
    <row r="92" spans="1:22" x14ac:dyDescent="0.2">
      <c r="A92" s="6"/>
      <c r="B92" s="4"/>
      <c r="C92" s="4"/>
      <c r="D92" s="4"/>
      <c r="E92" s="4"/>
      <c r="F92" s="4">
        <f t="shared" si="4"/>
        <v>0</v>
      </c>
      <c r="G92" s="4"/>
      <c r="H92" s="4"/>
      <c r="I92" s="4"/>
      <c r="J92" s="4"/>
      <c r="K92" s="4"/>
      <c r="L92" s="4"/>
      <c r="M92" s="4"/>
      <c r="N92" s="4"/>
      <c r="O92" s="4"/>
      <c r="P92" s="4"/>
      <c r="Q92" s="4"/>
      <c r="R92" s="4"/>
      <c r="S92" s="4"/>
      <c r="T92" s="5"/>
      <c r="U92" s="5"/>
      <c r="V92" s="5"/>
    </row>
    <row r="93" spans="1:22" x14ac:dyDescent="0.2">
      <c r="A93" s="6"/>
      <c r="B93" s="4"/>
      <c r="C93" s="4"/>
      <c r="D93" s="4"/>
      <c r="E93" s="4"/>
      <c r="F93" s="4">
        <f t="shared" si="4"/>
        <v>0</v>
      </c>
      <c r="G93" s="4"/>
      <c r="H93" s="4"/>
      <c r="I93" s="4"/>
      <c r="J93" s="4"/>
      <c r="K93" s="4"/>
      <c r="L93" s="4"/>
      <c r="M93" s="4"/>
      <c r="N93" s="4"/>
      <c r="O93" s="4"/>
      <c r="P93" s="4"/>
      <c r="Q93" s="4"/>
      <c r="R93" s="4"/>
      <c r="S93" s="4"/>
      <c r="T93" s="5"/>
      <c r="U93" s="5"/>
      <c r="V93" s="5"/>
    </row>
    <row r="94" spans="1:22" x14ac:dyDescent="0.2">
      <c r="A94" s="6"/>
      <c r="B94" s="4"/>
      <c r="C94" s="4"/>
      <c r="D94" s="4"/>
      <c r="E94" s="4"/>
      <c r="F94" s="4">
        <f t="shared" si="4"/>
        <v>0</v>
      </c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5"/>
      <c r="U94" s="5"/>
      <c r="V94" s="5"/>
    </row>
    <row r="95" spans="1:22" x14ac:dyDescent="0.2">
      <c r="A95" s="6"/>
      <c r="B95" s="4"/>
      <c r="C95" s="4"/>
      <c r="D95" s="4"/>
      <c r="E95" s="4"/>
      <c r="F95" s="4">
        <f t="shared" si="4"/>
        <v>0</v>
      </c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5"/>
      <c r="U95" s="5"/>
      <c r="V95" s="5"/>
    </row>
    <row r="96" spans="1:22" x14ac:dyDescent="0.2">
      <c r="A96" s="6"/>
      <c r="B96" s="4"/>
      <c r="C96" s="4"/>
      <c r="D96" s="4"/>
      <c r="E96" s="4"/>
      <c r="F96" s="4">
        <f t="shared" si="4"/>
        <v>0</v>
      </c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5"/>
      <c r="U96" s="5"/>
      <c r="V96" s="5"/>
    </row>
    <row r="97" spans="1:22" x14ac:dyDescent="0.2">
      <c r="A97" s="6"/>
      <c r="B97" s="4"/>
      <c r="C97" s="4"/>
      <c r="D97" s="4"/>
      <c r="E97" s="4"/>
      <c r="F97" s="4">
        <f t="shared" si="4"/>
        <v>0</v>
      </c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5"/>
      <c r="U97" s="5"/>
      <c r="V97" s="5"/>
    </row>
    <row r="98" spans="1:22" x14ac:dyDescent="0.2">
      <c r="A98" s="6"/>
      <c r="B98" s="4"/>
      <c r="C98" s="4"/>
      <c r="D98" s="4"/>
      <c r="E98" s="4"/>
      <c r="F98" s="4">
        <f t="shared" si="4"/>
        <v>0</v>
      </c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5"/>
      <c r="U98" s="5"/>
      <c r="V98" s="5"/>
    </row>
    <row r="99" spans="1:22" x14ac:dyDescent="0.2">
      <c r="A99" s="6"/>
      <c r="B99" s="4"/>
      <c r="C99" s="4"/>
      <c r="D99" s="4"/>
      <c r="E99" s="4"/>
      <c r="F99" s="4">
        <f t="shared" si="4"/>
        <v>0</v>
      </c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5"/>
      <c r="U99" s="5"/>
      <c r="V99" s="5"/>
    </row>
    <row r="100" spans="1:22" x14ac:dyDescent="0.2">
      <c r="A100" s="6"/>
      <c r="B100" s="4"/>
      <c r="C100" s="4"/>
      <c r="D100" s="4"/>
      <c r="E100" s="4"/>
      <c r="F100" s="4">
        <f t="shared" si="4"/>
        <v>0</v>
      </c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5"/>
      <c r="U100" s="5"/>
      <c r="V100" s="5"/>
    </row>
    <row r="101" spans="1:22" x14ac:dyDescent="0.2">
      <c r="A101" s="6"/>
      <c r="B101" s="4"/>
      <c r="C101" s="4"/>
      <c r="D101" s="4"/>
      <c r="E101" s="4"/>
      <c r="F101" s="4">
        <f t="shared" si="4"/>
        <v>0</v>
      </c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5"/>
      <c r="U101" s="5"/>
      <c r="V101" s="5"/>
    </row>
    <row r="102" spans="1:22" x14ac:dyDescent="0.2">
      <c r="A102" s="2"/>
      <c r="B102" s="4"/>
      <c r="C102" s="4"/>
      <c r="D102" s="4"/>
      <c r="E102" s="4"/>
      <c r="F102" s="4">
        <f t="shared" si="4"/>
        <v>0</v>
      </c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5"/>
      <c r="U102" s="5"/>
      <c r="V102" s="5"/>
    </row>
    <row r="103" spans="1:22" x14ac:dyDescent="0.2">
      <c r="A103" s="2"/>
      <c r="B103" s="4"/>
      <c r="C103" s="4"/>
      <c r="D103" s="4"/>
      <c r="E103" s="4"/>
      <c r="F103" s="4">
        <f t="shared" si="4"/>
        <v>0</v>
      </c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5"/>
      <c r="U103" s="5"/>
      <c r="V103" s="5"/>
    </row>
    <row r="104" spans="1:22" x14ac:dyDescent="0.2">
      <c r="A104" s="6"/>
      <c r="B104" s="4"/>
      <c r="C104" s="4"/>
      <c r="D104" s="4"/>
      <c r="E104" s="4"/>
      <c r="F104" s="4">
        <f t="shared" si="4"/>
        <v>0</v>
      </c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5"/>
      <c r="U104" s="5"/>
      <c r="V104" s="5"/>
    </row>
    <row r="105" spans="1:22" x14ac:dyDescent="0.2">
      <c r="A105" s="6"/>
      <c r="B105" s="4"/>
      <c r="C105" s="4"/>
      <c r="D105" s="4"/>
      <c r="E105" s="4"/>
      <c r="F105" s="4">
        <f t="shared" si="4"/>
        <v>0</v>
      </c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5"/>
      <c r="U105" s="5"/>
      <c r="V105" s="5"/>
    </row>
    <row r="106" spans="1:22" x14ac:dyDescent="0.2">
      <c r="A106" s="6"/>
      <c r="B106" s="4"/>
      <c r="C106" s="4"/>
      <c r="D106" s="4"/>
      <c r="E106" s="4"/>
      <c r="F106" s="4">
        <f t="shared" si="4"/>
        <v>0</v>
      </c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5"/>
      <c r="U106" s="5"/>
      <c r="V106" s="5"/>
    </row>
    <row r="107" spans="1:22" x14ac:dyDescent="0.2">
      <c r="A107" s="6"/>
      <c r="B107" s="4"/>
      <c r="C107" s="4"/>
      <c r="D107" s="4"/>
      <c r="E107" s="4"/>
      <c r="F107" s="4">
        <f t="shared" si="4"/>
        <v>0</v>
      </c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5"/>
      <c r="U107" s="5"/>
      <c r="V107" s="5"/>
    </row>
    <row r="108" spans="1:22" x14ac:dyDescent="0.2">
      <c r="A108" s="6"/>
      <c r="B108" s="4"/>
      <c r="C108" s="4"/>
      <c r="D108" s="4"/>
      <c r="E108" s="4"/>
      <c r="F108" s="4">
        <f t="shared" si="4"/>
        <v>0</v>
      </c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5"/>
      <c r="U108" s="5"/>
      <c r="V108" s="5"/>
    </row>
    <row r="109" spans="1:22" x14ac:dyDescent="0.2">
      <c r="A109" s="6"/>
      <c r="B109" s="4"/>
      <c r="C109" s="4"/>
      <c r="D109" s="4"/>
      <c r="E109" s="4"/>
      <c r="F109" s="4">
        <f t="shared" si="4"/>
        <v>0</v>
      </c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5"/>
      <c r="U109" s="5"/>
      <c r="V109" s="5"/>
    </row>
    <row r="110" spans="1:22" x14ac:dyDescent="0.2">
      <c r="A110" s="6"/>
      <c r="B110" s="4"/>
      <c r="C110" s="4"/>
      <c r="D110" s="4"/>
      <c r="E110" s="4"/>
      <c r="F110" s="4">
        <f t="shared" si="4"/>
        <v>0</v>
      </c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5"/>
      <c r="U110" s="5"/>
      <c r="V110" s="5"/>
    </row>
    <row r="111" spans="1:22" x14ac:dyDescent="0.2">
      <c r="A111" s="6"/>
      <c r="B111" s="4"/>
      <c r="C111" s="4"/>
      <c r="D111" s="4"/>
      <c r="E111" s="4"/>
      <c r="F111" s="4">
        <f t="shared" si="4"/>
        <v>0</v>
      </c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5"/>
      <c r="U111" s="5"/>
      <c r="V111" s="5"/>
    </row>
    <row r="112" spans="1:22" x14ac:dyDescent="0.2">
      <c r="A112" s="6"/>
      <c r="B112" s="4"/>
      <c r="C112" s="4"/>
      <c r="D112" s="4"/>
      <c r="E112" s="4"/>
      <c r="F112" s="4">
        <f t="shared" si="4"/>
        <v>0</v>
      </c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5"/>
      <c r="U112" s="5"/>
      <c r="V112" s="5"/>
    </row>
    <row r="113" spans="1:22" x14ac:dyDescent="0.2">
      <c r="A113" s="6"/>
      <c r="B113" s="4"/>
      <c r="C113" s="4"/>
      <c r="D113" s="4"/>
      <c r="E113" s="4"/>
      <c r="F113" s="4">
        <f t="shared" si="4"/>
        <v>0</v>
      </c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5"/>
      <c r="U113" s="5"/>
      <c r="V113" s="5"/>
    </row>
    <row r="114" spans="1:22" x14ac:dyDescent="0.2">
      <c r="A114" s="6"/>
      <c r="B114" s="4"/>
      <c r="C114" s="4"/>
      <c r="D114" s="4"/>
      <c r="E114" s="4"/>
      <c r="F114" s="4">
        <f t="shared" si="4"/>
        <v>0</v>
      </c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5"/>
      <c r="U114" s="5"/>
      <c r="V114" s="5"/>
    </row>
    <row r="115" spans="1:22" x14ac:dyDescent="0.2">
      <c r="A115" s="6"/>
      <c r="B115" s="4"/>
      <c r="C115" s="4"/>
      <c r="D115" s="4"/>
      <c r="E115" s="4"/>
      <c r="F115" s="4">
        <f t="shared" si="4"/>
        <v>0</v>
      </c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5"/>
      <c r="U115" s="5"/>
      <c r="V115" s="5"/>
    </row>
    <row r="116" spans="1:22" x14ac:dyDescent="0.2">
      <c r="A116" s="6"/>
      <c r="B116" s="4"/>
      <c r="C116" s="4"/>
      <c r="D116" s="4"/>
      <c r="E116" s="4"/>
      <c r="F116" s="4">
        <f t="shared" si="4"/>
        <v>0</v>
      </c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5"/>
      <c r="U116" s="5"/>
      <c r="V116" s="5"/>
    </row>
    <row r="117" spans="1:22" x14ac:dyDescent="0.2">
      <c r="A117" s="2"/>
      <c r="B117" s="4"/>
      <c r="C117" s="4"/>
      <c r="D117" s="4"/>
      <c r="E117" s="4"/>
      <c r="F117" s="4">
        <f t="shared" si="4"/>
        <v>0</v>
      </c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5"/>
      <c r="U117" s="5"/>
      <c r="V117" s="5"/>
    </row>
    <row r="118" spans="1:22" x14ac:dyDescent="0.2">
      <c r="A118" s="2"/>
      <c r="B118" s="4"/>
      <c r="C118" s="4"/>
      <c r="D118" s="4"/>
      <c r="E118" s="4"/>
      <c r="F118" s="4">
        <f t="shared" si="4"/>
        <v>0</v>
      </c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5"/>
      <c r="U118" s="5"/>
      <c r="V118" s="5"/>
    </row>
    <row r="119" spans="1:22" x14ac:dyDescent="0.2">
      <c r="A119" s="2"/>
      <c r="B119" s="4"/>
      <c r="C119" s="4"/>
      <c r="D119" s="4"/>
      <c r="E119" s="4"/>
      <c r="F119" s="4">
        <f t="shared" si="4"/>
        <v>0</v>
      </c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5"/>
      <c r="U119" s="5"/>
      <c r="V119" s="5"/>
    </row>
    <row r="120" spans="1:22" x14ac:dyDescent="0.2">
      <c r="A120" s="2"/>
      <c r="B120" s="4"/>
      <c r="C120" s="4"/>
      <c r="D120" s="4"/>
      <c r="E120" s="4"/>
      <c r="F120" s="4">
        <f t="shared" si="4"/>
        <v>0</v>
      </c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5"/>
      <c r="U120" s="5"/>
      <c r="V120" s="5"/>
    </row>
    <row r="121" spans="1:22" x14ac:dyDescent="0.2">
      <c r="A121" s="2"/>
      <c r="B121" s="4"/>
      <c r="C121" s="4"/>
      <c r="D121" s="4"/>
      <c r="E121" s="4"/>
      <c r="F121" s="4">
        <f t="shared" si="4"/>
        <v>0</v>
      </c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5"/>
      <c r="U121" s="5"/>
      <c r="V121" s="5"/>
    </row>
    <row r="122" spans="1:22" x14ac:dyDescent="0.2">
      <c r="A122" s="2"/>
      <c r="B122" s="4"/>
      <c r="C122" s="4"/>
      <c r="D122" s="4"/>
      <c r="E122" s="4"/>
      <c r="F122" s="4">
        <f t="shared" si="4"/>
        <v>0</v>
      </c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5"/>
      <c r="U122" s="5"/>
      <c r="V122" s="5"/>
    </row>
    <row r="123" spans="1:22" x14ac:dyDescent="0.2">
      <c r="A123" s="2"/>
      <c r="B123" s="4"/>
      <c r="C123" s="4"/>
      <c r="D123" s="4"/>
      <c r="E123" s="4"/>
      <c r="F123" s="4">
        <f t="shared" si="4"/>
        <v>0</v>
      </c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5"/>
      <c r="U123" s="5"/>
      <c r="V123" s="5"/>
    </row>
    <row r="124" spans="1:22" x14ac:dyDescent="0.2">
      <c r="A124" s="2"/>
      <c r="B124" s="4"/>
      <c r="C124" s="4"/>
      <c r="D124" s="4"/>
      <c r="E124" s="4"/>
      <c r="F124" s="4">
        <f t="shared" si="4"/>
        <v>0</v>
      </c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5"/>
      <c r="U124" s="5"/>
      <c r="V124" s="5"/>
    </row>
    <row r="125" spans="1:22" x14ac:dyDescent="0.2">
      <c r="A125" s="2"/>
      <c r="B125" s="4"/>
      <c r="C125" s="4"/>
      <c r="D125" s="4"/>
      <c r="E125" s="4"/>
      <c r="F125" s="4">
        <f t="shared" si="4"/>
        <v>0</v>
      </c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5"/>
      <c r="U125" s="5"/>
      <c r="V125" s="5"/>
    </row>
    <row r="126" spans="1:22" x14ac:dyDescent="0.2">
      <c r="A126" s="2"/>
      <c r="B126" s="4"/>
      <c r="C126" s="4"/>
      <c r="D126" s="4"/>
      <c r="E126" s="4"/>
      <c r="F126" s="4">
        <f t="shared" si="4"/>
        <v>0</v>
      </c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5"/>
      <c r="U126" s="5"/>
      <c r="V126" s="5"/>
    </row>
    <row r="127" spans="1:22" x14ac:dyDescent="0.2">
      <c r="A127" s="2"/>
      <c r="B127" s="4"/>
      <c r="C127" s="4"/>
      <c r="D127" s="4"/>
      <c r="E127" s="4"/>
      <c r="F127" s="4">
        <f t="shared" si="4"/>
        <v>0</v>
      </c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5"/>
      <c r="U127" s="5"/>
      <c r="V127" s="5"/>
    </row>
    <row r="128" spans="1:22" x14ac:dyDescent="0.2">
      <c r="A128" s="2"/>
      <c r="B128" s="4"/>
      <c r="C128" s="4"/>
      <c r="D128" s="4"/>
      <c r="E128" s="4"/>
      <c r="F128" s="4">
        <f t="shared" si="4"/>
        <v>0</v>
      </c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5"/>
      <c r="U128" s="5"/>
      <c r="V128" s="5"/>
    </row>
    <row r="129" spans="1:22" x14ac:dyDescent="0.2">
      <c r="A129" s="2"/>
      <c r="B129" s="4"/>
      <c r="C129" s="4"/>
      <c r="D129" s="4"/>
      <c r="E129" s="4"/>
      <c r="F129" s="4">
        <f t="shared" si="4"/>
        <v>0</v>
      </c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5"/>
      <c r="U129" s="5"/>
      <c r="V129" s="5"/>
    </row>
    <row r="130" spans="1:22" x14ac:dyDescent="0.2">
      <c r="A130" s="2"/>
      <c r="B130" s="4"/>
      <c r="C130" s="4"/>
      <c r="D130" s="4"/>
      <c r="E130" s="4"/>
      <c r="F130" s="4">
        <f t="shared" si="4"/>
        <v>0</v>
      </c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5"/>
      <c r="U130" s="5"/>
      <c r="V130" s="5"/>
    </row>
    <row r="131" spans="1:22" x14ac:dyDescent="0.2">
      <c r="A131" s="2"/>
      <c r="B131" s="4"/>
      <c r="C131" s="4"/>
      <c r="D131" s="4"/>
      <c r="E131" s="4"/>
      <c r="F131" s="4">
        <f t="shared" si="4"/>
        <v>0</v>
      </c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5"/>
      <c r="U131" s="5"/>
      <c r="V131" s="5"/>
    </row>
    <row r="132" spans="1:22" x14ac:dyDescent="0.2">
      <c r="A132" s="2"/>
      <c r="B132" s="4"/>
      <c r="C132" s="4"/>
      <c r="D132" s="4"/>
      <c r="E132" s="4"/>
      <c r="F132" s="4">
        <f t="shared" si="4"/>
        <v>0</v>
      </c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5"/>
      <c r="U132" s="5"/>
      <c r="V132" s="5"/>
    </row>
    <row r="133" spans="1:22" x14ac:dyDescent="0.2">
      <c r="A133" s="2"/>
      <c r="B133" s="4"/>
      <c r="C133" s="4"/>
      <c r="D133" s="4"/>
      <c r="E133" s="4"/>
      <c r="F133" s="4">
        <f t="shared" si="4"/>
        <v>0</v>
      </c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5"/>
    </row>
    <row r="134" spans="1:22" x14ac:dyDescent="0.2">
      <c r="A134" s="2"/>
      <c r="B134" s="4"/>
      <c r="C134" s="4"/>
      <c r="D134" s="4"/>
      <c r="E134" s="4"/>
      <c r="F134" s="4">
        <f t="shared" si="4"/>
        <v>0</v>
      </c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8"/>
    </row>
    <row r="135" spans="1:22" x14ac:dyDescent="0.2">
      <c r="A135" s="2"/>
      <c r="B135" s="4"/>
      <c r="C135" s="4"/>
      <c r="D135" s="4"/>
      <c r="E135" s="4"/>
      <c r="F135" s="4">
        <f t="shared" si="4"/>
        <v>0</v>
      </c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8"/>
    </row>
    <row r="136" spans="1:22" x14ac:dyDescent="0.2">
      <c r="A136" s="2"/>
      <c r="B136" s="4"/>
      <c r="C136" s="4"/>
      <c r="D136" s="4"/>
      <c r="E136" s="4"/>
      <c r="F136" s="4">
        <f t="shared" si="4"/>
        <v>0</v>
      </c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8"/>
    </row>
    <row r="137" spans="1:22" x14ac:dyDescent="0.2">
      <c r="A137" s="6"/>
      <c r="B137" s="4"/>
      <c r="C137" s="4"/>
      <c r="D137" s="4"/>
      <c r="E137" s="4"/>
      <c r="F137" s="4">
        <f>E137+F138</f>
        <v>0</v>
      </c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5"/>
      <c r="U137" s="5"/>
      <c r="V137" s="8"/>
    </row>
    <row r="138" spans="1:22" x14ac:dyDescent="0.2">
      <c r="A138" s="6"/>
      <c r="B138" s="4"/>
      <c r="C138" s="4"/>
      <c r="D138" s="4"/>
      <c r="E138" s="4"/>
      <c r="F138" s="4">
        <f>E138</f>
        <v>0</v>
      </c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5"/>
      <c r="U138" s="5"/>
      <c r="V138" s="8"/>
    </row>
    <row r="139" spans="1:22" x14ac:dyDescent="0.2">
      <c r="A139" s="6"/>
      <c r="B139" s="4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5"/>
      <c r="U139" s="5"/>
      <c r="V139" s="8"/>
    </row>
    <row r="140" spans="1:22" x14ac:dyDescent="0.2">
      <c r="A140" s="6"/>
      <c r="B140" s="4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5"/>
      <c r="U140" s="5"/>
      <c r="V140" s="8"/>
    </row>
    <row r="141" spans="1:22" x14ac:dyDescent="0.2">
      <c r="A141" s="6"/>
      <c r="B141" s="4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5"/>
      <c r="U141" s="5"/>
      <c r="V141" s="8"/>
    </row>
    <row r="142" spans="1:22" x14ac:dyDescent="0.2">
      <c r="A142" s="2"/>
      <c r="B142" s="4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5"/>
      <c r="U142" s="5"/>
      <c r="V142" s="8"/>
    </row>
    <row r="143" spans="1:22" x14ac:dyDescent="0.2">
      <c r="A143" s="2"/>
      <c r="B143" s="4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5"/>
      <c r="U143" s="5"/>
      <c r="V143" s="8"/>
    </row>
    <row r="144" spans="1:22" x14ac:dyDescent="0.2">
      <c r="A144" s="2"/>
      <c r="B144" s="4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5"/>
      <c r="U144" s="5"/>
      <c r="V144" s="8"/>
    </row>
    <row r="145" spans="1:22" x14ac:dyDescent="0.2">
      <c r="A145" s="2"/>
      <c r="B145" s="4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5"/>
      <c r="U145" s="5"/>
      <c r="V145" s="8"/>
    </row>
    <row r="146" spans="1:22" x14ac:dyDescent="0.2">
      <c r="A146" s="2"/>
      <c r="B146" s="4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5"/>
      <c r="U146" s="5"/>
      <c r="V146" s="8"/>
    </row>
    <row r="172" spans="1:3" x14ac:dyDescent="0.2">
      <c r="A172" t="e" cm="1">
        <f t="array" aca="1" ref="A172" ca="1">INDIRECT("'" &amp; E1 &amp; "'!$A$2:$A$66")</f>
        <v>#REF!</v>
      </c>
      <c r="B172" t="e" cm="1">
        <f t="array" aca="1" ref="B172" ca="1">INDIRECT("'" &amp; E1 &amp; "'!$B$2:$B$66")</f>
        <v>#REF!</v>
      </c>
      <c r="C172" t="e" cm="1">
        <f t="array" aca="1" ref="C172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A630AB-6293-284D-956E-3840889CAA69}">
  <sheetPr codeName="Sheet87"/>
  <dimension ref="A1:V172"/>
  <sheetViews>
    <sheetView workbookViewId="0">
      <pane ySplit="2" topLeftCell="A16" activePane="bottomLeft" state="frozen"/>
      <selection activeCell="N24" sqref="N24"/>
      <selection pane="bottomLeft" activeCell="N24" sqref="N24"/>
    </sheetView>
  </sheetViews>
  <sheetFormatPr baseColWidth="10" defaultRowHeight="16" x14ac:dyDescent="0.2"/>
  <cols>
    <col min="1" max="1" width="21.1640625" customWidth="1"/>
    <col min="2" max="2" width="14.5" customWidth="1"/>
    <col min="3" max="4" width="15.1640625" customWidth="1"/>
    <col min="5" max="5" width="16.6640625" customWidth="1"/>
    <col min="6" max="6" width="21.5" customWidth="1"/>
    <col min="10" max="10" width="18.33203125" customWidth="1"/>
    <col min="11" max="11" width="16.6640625" customWidth="1"/>
    <col min="18" max="18" width="13" customWidth="1"/>
    <col min="19" max="19" width="15.33203125" customWidth="1"/>
  </cols>
  <sheetData>
    <row r="1" spans="1:22" x14ac:dyDescent="0.2">
      <c r="B1" s="72" t="s">
        <v>5</v>
      </c>
      <c r="C1" s="72"/>
      <c r="D1" s="72"/>
      <c r="E1" s="72"/>
      <c r="F1" s="72"/>
      <c r="G1" s="73" t="s">
        <v>6</v>
      </c>
      <c r="H1" s="73"/>
      <c r="I1" s="73"/>
      <c r="J1" s="73"/>
      <c r="K1" s="73"/>
      <c r="L1" s="74" t="s">
        <v>15</v>
      </c>
      <c r="M1" s="74"/>
      <c r="N1" s="74"/>
      <c r="O1" s="74"/>
      <c r="P1" s="74"/>
      <c r="Q1" s="74"/>
      <c r="R1" s="74"/>
      <c r="S1" s="74"/>
      <c r="T1" s="74"/>
      <c r="U1" s="74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235</v>
      </c>
      <c r="O2" s="1" t="s">
        <v>236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257</v>
      </c>
      <c r="U2" s="1" t="s">
        <v>258</v>
      </c>
      <c r="V2" s="1" t="s">
        <v>237</v>
      </c>
    </row>
    <row r="3" spans="1:22" x14ac:dyDescent="0.2">
      <c r="A3" s="16" t="s">
        <v>294</v>
      </c>
      <c r="B3" s="4">
        <v>0</v>
      </c>
      <c r="C3" s="4">
        <v>900</v>
      </c>
      <c r="D3" s="4">
        <v>-900</v>
      </c>
      <c r="E3" s="4">
        <v>-11570000</v>
      </c>
      <c r="F3" s="4">
        <f t="shared" ref="F3:F79" si="0">E3+F4</f>
        <v>1396040000</v>
      </c>
      <c r="K3">
        <f t="shared" ref="K3:K25" si="1">K4+J3</f>
        <v>0</v>
      </c>
      <c r="L3" s="4">
        <v>126</v>
      </c>
      <c r="M3" s="4">
        <v>123</v>
      </c>
      <c r="N3" s="4">
        <v>2</v>
      </c>
      <c r="O3" s="4">
        <v>1</v>
      </c>
      <c r="P3" s="4">
        <v>96400</v>
      </c>
      <c r="Q3" s="4">
        <v>88100</v>
      </c>
      <c r="R3" s="5">
        <v>0</v>
      </c>
      <c r="S3" s="4">
        <v>184500</v>
      </c>
      <c r="T3" s="4">
        <f t="shared" ref="T3:T70" si="2">AVERAGE(S4,S13)</f>
        <v>299073</v>
      </c>
      <c r="U3" s="4">
        <f t="shared" ref="U3:U72" si="3">MIN(S4:S8)</f>
        <v>164393</v>
      </c>
      <c r="V3" s="5">
        <v>1.1599999999999999E-2</v>
      </c>
    </row>
    <row r="4" spans="1:22" x14ac:dyDescent="0.2">
      <c r="A4" s="16" t="s">
        <v>293</v>
      </c>
      <c r="B4" s="4">
        <v>930</v>
      </c>
      <c r="C4" s="4">
        <v>33700</v>
      </c>
      <c r="D4" s="4">
        <v>-32770</v>
      </c>
      <c r="E4" s="4">
        <v>-420010000</v>
      </c>
      <c r="F4" s="4">
        <f t="shared" si="0"/>
        <v>1407610000</v>
      </c>
      <c r="K4">
        <f t="shared" si="1"/>
        <v>0</v>
      </c>
      <c r="L4" s="4">
        <v>68</v>
      </c>
      <c r="M4" s="4">
        <v>180</v>
      </c>
      <c r="N4" s="4">
        <v>3</v>
      </c>
      <c r="O4" s="4">
        <v>2</v>
      </c>
      <c r="P4" s="4">
        <v>91500</v>
      </c>
      <c r="Q4" s="4">
        <v>168300</v>
      </c>
      <c r="R4" s="5">
        <v>0</v>
      </c>
      <c r="S4" s="4">
        <v>261600</v>
      </c>
      <c r="T4" s="4">
        <f t="shared" si="2"/>
        <v>350416</v>
      </c>
      <c r="U4" s="4">
        <f t="shared" si="3"/>
        <v>164393</v>
      </c>
      <c r="V4" s="5">
        <v>1.1699999999999999E-2</v>
      </c>
    </row>
    <row r="5" spans="1:22" x14ac:dyDescent="0.2">
      <c r="A5" s="16" t="s">
        <v>292</v>
      </c>
      <c r="B5" s="4">
        <v>1000</v>
      </c>
      <c r="C5" s="4">
        <v>500</v>
      </c>
      <c r="D5" s="4">
        <v>500</v>
      </c>
      <c r="E5" s="4">
        <v>6470000</v>
      </c>
      <c r="F5" s="4">
        <f t="shared" si="0"/>
        <v>1827620000</v>
      </c>
      <c r="K5">
        <f t="shared" si="1"/>
        <v>0</v>
      </c>
      <c r="L5" s="4">
        <v>89</v>
      </c>
      <c r="M5" s="4">
        <v>87</v>
      </c>
      <c r="N5" s="4">
        <v>1</v>
      </c>
      <c r="O5" s="4">
        <v>0</v>
      </c>
      <c r="P5" s="4">
        <v>75400</v>
      </c>
      <c r="Q5" s="4">
        <v>69300</v>
      </c>
      <c r="R5" s="5">
        <v>0</v>
      </c>
      <c r="S5" s="4">
        <v>164393</v>
      </c>
      <c r="T5" s="4">
        <f t="shared" si="2"/>
        <v>335265</v>
      </c>
      <c r="U5" s="4">
        <f t="shared" si="3"/>
        <v>263939</v>
      </c>
      <c r="V5" s="5">
        <v>1.1599999999999999E-2</v>
      </c>
    </row>
    <row r="6" spans="1:22" x14ac:dyDescent="0.2">
      <c r="A6" s="16" t="s">
        <v>291</v>
      </c>
      <c r="B6" s="4">
        <v>130</v>
      </c>
      <c r="C6" s="4">
        <v>21700</v>
      </c>
      <c r="D6" s="4">
        <v>-21570</v>
      </c>
      <c r="E6" s="4">
        <v>-275020000</v>
      </c>
      <c r="F6" s="4">
        <f t="shared" si="0"/>
        <v>1821150000</v>
      </c>
      <c r="K6">
        <f t="shared" si="1"/>
        <v>0</v>
      </c>
      <c r="L6" s="4">
        <v>111</v>
      </c>
      <c r="M6" s="4">
        <v>242</v>
      </c>
      <c r="N6" s="4">
        <v>4</v>
      </c>
      <c r="O6" s="4">
        <v>2</v>
      </c>
      <c r="P6" s="4">
        <v>111100</v>
      </c>
      <c r="Q6" s="4">
        <v>174700</v>
      </c>
      <c r="R6" s="5">
        <v>4.0000000000000001E-3</v>
      </c>
      <c r="S6" s="4">
        <v>291251</v>
      </c>
      <c r="T6" s="4">
        <f t="shared" si="2"/>
        <v>449345.5</v>
      </c>
      <c r="U6" s="4">
        <f t="shared" si="3"/>
        <v>263939</v>
      </c>
      <c r="V6" s="5">
        <v>1.5600000000000001E-2</v>
      </c>
    </row>
    <row r="7" spans="1:22" x14ac:dyDescent="0.2">
      <c r="A7" s="16" t="s">
        <v>288</v>
      </c>
      <c r="B7" s="4">
        <v>100</v>
      </c>
      <c r="C7" s="4">
        <v>8700</v>
      </c>
      <c r="D7" s="4">
        <v>-8600</v>
      </c>
      <c r="E7" s="4">
        <v>-110810000</v>
      </c>
      <c r="F7" s="4">
        <f t="shared" si="0"/>
        <v>2096170000</v>
      </c>
      <c r="K7">
        <f t="shared" si="1"/>
        <v>0</v>
      </c>
      <c r="L7" s="4">
        <v>97</v>
      </c>
      <c r="M7" s="4">
        <v>120</v>
      </c>
      <c r="N7" s="4">
        <v>1</v>
      </c>
      <c r="O7" s="4">
        <v>2</v>
      </c>
      <c r="P7" s="4">
        <v>77300</v>
      </c>
      <c r="Q7" s="4">
        <v>165700</v>
      </c>
      <c r="R7" s="5">
        <v>0</v>
      </c>
      <c r="S7" s="4">
        <v>263939</v>
      </c>
      <c r="T7" s="4">
        <f t="shared" si="2"/>
        <v>546263</v>
      </c>
      <c r="U7" s="4">
        <f t="shared" si="3"/>
        <v>381716</v>
      </c>
      <c r="V7" s="5">
        <v>1.55E-2</v>
      </c>
    </row>
    <row r="8" spans="1:22" x14ac:dyDescent="0.2">
      <c r="A8" s="16" t="s">
        <v>287</v>
      </c>
      <c r="B8" s="4">
        <v>300</v>
      </c>
      <c r="C8" s="4">
        <v>1700</v>
      </c>
      <c r="D8" s="4">
        <v>-1400</v>
      </c>
      <c r="E8" s="4">
        <v>-17980000</v>
      </c>
      <c r="F8" s="4">
        <f t="shared" si="0"/>
        <v>2206980000</v>
      </c>
      <c r="K8">
        <f t="shared" si="1"/>
        <v>0</v>
      </c>
      <c r="L8" s="4">
        <v>141</v>
      </c>
      <c r="M8" s="4">
        <v>395</v>
      </c>
      <c r="N8" s="4">
        <v>0</v>
      </c>
      <c r="O8" s="4">
        <v>2</v>
      </c>
      <c r="P8" s="4">
        <v>80100</v>
      </c>
      <c r="Q8" s="4">
        <v>315700</v>
      </c>
      <c r="R8" s="5">
        <v>-1.9099999999999999E-2</v>
      </c>
      <c r="S8" s="4">
        <v>438811</v>
      </c>
      <c r="T8" s="4">
        <f t="shared" si="2"/>
        <v>346361.5</v>
      </c>
      <c r="U8" s="4">
        <f t="shared" si="3"/>
        <v>336546</v>
      </c>
      <c r="V8" s="5">
        <v>1.9199999999999998E-2</v>
      </c>
    </row>
    <row r="9" spans="1:22" x14ac:dyDescent="0.2">
      <c r="A9" s="16" t="s">
        <v>286</v>
      </c>
      <c r="B9" s="4">
        <v>2300</v>
      </c>
      <c r="C9" s="4">
        <v>500</v>
      </c>
      <c r="D9" s="4">
        <v>1800</v>
      </c>
      <c r="E9" s="4">
        <v>23580000</v>
      </c>
      <c r="F9" s="4">
        <f t="shared" si="0"/>
        <v>2224960000</v>
      </c>
      <c r="K9">
        <f t="shared" si="1"/>
        <v>0</v>
      </c>
      <c r="L9" s="4">
        <v>144</v>
      </c>
      <c r="M9" s="4">
        <v>254</v>
      </c>
      <c r="N9" s="4">
        <v>0</v>
      </c>
      <c r="O9" s="4">
        <v>4</v>
      </c>
      <c r="P9" s="4">
        <v>128000</v>
      </c>
      <c r="Q9" s="4">
        <v>252800</v>
      </c>
      <c r="R9" s="5">
        <v>-3.8E-3</v>
      </c>
      <c r="S9" s="4">
        <v>381716</v>
      </c>
      <c r="T9" s="4">
        <f t="shared" si="2"/>
        <v>362926.5</v>
      </c>
      <c r="U9" s="4">
        <f t="shared" si="3"/>
        <v>336546</v>
      </c>
      <c r="V9" s="5">
        <v>1.15E-2</v>
      </c>
    </row>
    <row r="10" spans="1:22" x14ac:dyDescent="0.2">
      <c r="A10" s="16" t="s">
        <v>281</v>
      </c>
      <c r="B10" s="4">
        <v>9700</v>
      </c>
      <c r="C10" s="4">
        <v>3400</v>
      </c>
      <c r="D10" s="4">
        <v>6300</v>
      </c>
      <c r="E10" s="4">
        <v>82340000</v>
      </c>
      <c r="F10" s="4">
        <f t="shared" si="0"/>
        <v>2201380000</v>
      </c>
      <c r="K10">
        <f t="shared" si="1"/>
        <v>0</v>
      </c>
      <c r="L10" s="4">
        <v>193</v>
      </c>
      <c r="M10" s="4">
        <v>185</v>
      </c>
      <c r="N10" s="4">
        <v>3</v>
      </c>
      <c r="O10" s="4">
        <v>8</v>
      </c>
      <c r="P10" s="4">
        <v>202500</v>
      </c>
      <c r="Q10" s="4">
        <v>327400</v>
      </c>
      <c r="R10" s="5">
        <v>3.9000000000000003E-3</v>
      </c>
      <c r="S10" s="4">
        <v>530838</v>
      </c>
      <c r="T10" s="4">
        <f t="shared" si="2"/>
        <v>470184</v>
      </c>
      <c r="U10" s="4">
        <f t="shared" si="3"/>
        <v>336546</v>
      </c>
      <c r="V10" s="5">
        <v>1.15E-2</v>
      </c>
    </row>
    <row r="11" spans="1:22" x14ac:dyDescent="0.2">
      <c r="A11" s="16" t="s">
        <v>273</v>
      </c>
      <c r="B11" s="4">
        <v>6000</v>
      </c>
      <c r="C11" s="4">
        <v>5500</v>
      </c>
      <c r="D11" s="4">
        <v>500</v>
      </c>
      <c r="E11" s="4">
        <v>6480000</v>
      </c>
      <c r="F11" s="4">
        <f t="shared" si="0"/>
        <v>2119040000</v>
      </c>
      <c r="K11">
        <f t="shared" si="1"/>
        <v>0</v>
      </c>
      <c r="L11" s="4">
        <v>216</v>
      </c>
      <c r="M11" s="4">
        <v>237</v>
      </c>
      <c r="N11" s="4">
        <v>11</v>
      </c>
      <c r="O11" s="4">
        <v>8</v>
      </c>
      <c r="P11" s="4">
        <v>374000</v>
      </c>
      <c r="Q11" s="4">
        <v>355600</v>
      </c>
      <c r="R11" s="5">
        <v>3.9000000000000003E-3</v>
      </c>
      <c r="S11" s="4">
        <v>729600</v>
      </c>
      <c r="T11" s="4">
        <f t="shared" si="2"/>
        <v>388244</v>
      </c>
      <c r="U11" s="4">
        <f t="shared" si="3"/>
        <v>336546</v>
      </c>
      <c r="V11" s="5">
        <v>1.15E-2</v>
      </c>
    </row>
    <row r="12" spans="1:22" x14ac:dyDescent="0.2">
      <c r="A12" s="16" t="s">
        <v>272</v>
      </c>
      <c r="B12" s="4">
        <v>1500</v>
      </c>
      <c r="C12" s="4">
        <v>200</v>
      </c>
      <c r="D12" s="4">
        <v>1300</v>
      </c>
      <c r="E12" s="4">
        <v>16870000</v>
      </c>
      <c r="F12" s="4">
        <f t="shared" si="0"/>
        <v>2112560000</v>
      </c>
      <c r="K12">
        <f t="shared" si="1"/>
        <v>0</v>
      </c>
      <c r="L12" s="4">
        <v>120</v>
      </c>
      <c r="M12" s="4">
        <v>199</v>
      </c>
      <c r="N12" s="4">
        <v>4</v>
      </c>
      <c r="O12" s="4">
        <v>8</v>
      </c>
      <c r="P12" s="4">
        <v>142700</v>
      </c>
      <c r="Q12" s="4">
        <v>241600</v>
      </c>
      <c r="R12" s="5">
        <v>0</v>
      </c>
      <c r="S12" s="4">
        <v>404688</v>
      </c>
      <c r="T12" s="4">
        <f t="shared" si="2"/>
        <v>272787</v>
      </c>
      <c r="U12" s="4">
        <f t="shared" si="3"/>
        <v>336546</v>
      </c>
      <c r="V12" s="5">
        <v>7.7000000000000002E-3</v>
      </c>
    </row>
    <row r="13" spans="1:22" x14ac:dyDescent="0.2">
      <c r="A13" s="16" t="s">
        <v>248</v>
      </c>
      <c r="B13" s="4">
        <v>15600</v>
      </c>
      <c r="C13" s="4">
        <v>0</v>
      </c>
      <c r="D13" s="4">
        <v>15600</v>
      </c>
      <c r="E13" s="4">
        <v>202730000</v>
      </c>
      <c r="F13" s="4">
        <f t="shared" si="0"/>
        <v>2095690000</v>
      </c>
      <c r="K13">
        <f t="shared" si="1"/>
        <v>0</v>
      </c>
      <c r="L13" s="4">
        <v>114</v>
      </c>
      <c r="M13" s="4">
        <v>166</v>
      </c>
      <c r="N13" s="4">
        <v>2</v>
      </c>
      <c r="O13" s="4">
        <v>1</v>
      </c>
      <c r="P13" s="4">
        <v>160000</v>
      </c>
      <c r="Q13" s="4">
        <v>165300</v>
      </c>
      <c r="R13" s="5">
        <v>0</v>
      </c>
      <c r="S13" s="4">
        <v>336546</v>
      </c>
      <c r="T13" s="4">
        <f t="shared" si="2"/>
        <v>367572</v>
      </c>
      <c r="U13" s="4">
        <f t="shared" si="3"/>
        <v>311007</v>
      </c>
      <c r="V13" s="5">
        <v>1.15E-2</v>
      </c>
    </row>
    <row r="14" spans="1:22" x14ac:dyDescent="0.2">
      <c r="A14" s="16" t="s">
        <v>240</v>
      </c>
      <c r="B14" s="4">
        <v>23800</v>
      </c>
      <c r="C14" s="4">
        <v>5400</v>
      </c>
      <c r="D14" s="4">
        <v>18400</v>
      </c>
      <c r="E14" s="4">
        <v>239820000</v>
      </c>
      <c r="F14" s="4">
        <f t="shared" si="0"/>
        <v>1892960000</v>
      </c>
      <c r="K14">
        <f t="shared" si="1"/>
        <v>0</v>
      </c>
      <c r="L14" s="4">
        <v>195</v>
      </c>
      <c r="M14" s="4">
        <v>213</v>
      </c>
      <c r="N14" s="4">
        <v>3</v>
      </c>
      <c r="O14" s="4">
        <v>6</v>
      </c>
      <c r="P14" s="4">
        <v>211000</v>
      </c>
      <c r="Q14" s="4">
        <v>324300</v>
      </c>
      <c r="R14" s="5">
        <v>3.9000000000000003E-3</v>
      </c>
      <c r="S14" s="4">
        <v>536439</v>
      </c>
      <c r="T14" s="4">
        <f t="shared" si="2"/>
        <v>232614.5</v>
      </c>
      <c r="U14" s="4">
        <f t="shared" si="3"/>
        <v>195015</v>
      </c>
      <c r="V14" s="5">
        <v>1.15E-2</v>
      </c>
    </row>
    <row r="15" spans="1:22" x14ac:dyDescent="0.2">
      <c r="A15" s="16" t="s">
        <v>239</v>
      </c>
      <c r="B15" s="4">
        <v>27200</v>
      </c>
      <c r="C15" s="4">
        <v>0</v>
      </c>
      <c r="D15" s="4">
        <v>27200</v>
      </c>
      <c r="E15" s="4">
        <v>352630000</v>
      </c>
      <c r="F15" s="4">
        <f t="shared" si="0"/>
        <v>1653140000</v>
      </c>
      <c r="K15">
        <f t="shared" si="1"/>
        <v>0</v>
      </c>
      <c r="L15" s="4">
        <v>179</v>
      </c>
      <c r="M15" s="4">
        <v>194</v>
      </c>
      <c r="N15" s="4">
        <v>2</v>
      </c>
      <c r="O15" s="4">
        <v>3</v>
      </c>
      <c r="P15" s="4">
        <v>182400</v>
      </c>
      <c r="Q15" s="4">
        <v>190900</v>
      </c>
      <c r="R15" s="5">
        <v>3.9000000000000003E-3</v>
      </c>
      <c r="S15" s="4">
        <v>379279</v>
      </c>
      <c r="T15" s="4">
        <f t="shared" si="2"/>
        <v>408733.5</v>
      </c>
      <c r="U15" s="4">
        <f t="shared" si="3"/>
        <v>195015</v>
      </c>
      <c r="V15" s="5">
        <v>1.54E-2</v>
      </c>
    </row>
    <row r="16" spans="1:22" x14ac:dyDescent="0.2">
      <c r="A16" s="16" t="s">
        <v>238</v>
      </c>
      <c r="B16" s="4">
        <v>19750</v>
      </c>
      <c r="C16" s="4">
        <v>63</v>
      </c>
      <c r="D16" s="4">
        <v>19687</v>
      </c>
      <c r="E16" s="4">
        <v>255450000</v>
      </c>
      <c r="F16" s="4">
        <f t="shared" si="0"/>
        <v>1300510000</v>
      </c>
      <c r="K16">
        <f t="shared" si="1"/>
        <v>0</v>
      </c>
      <c r="L16" s="4">
        <v>190</v>
      </c>
      <c r="M16" s="4">
        <v>364</v>
      </c>
      <c r="N16" s="4">
        <v>5</v>
      </c>
      <c r="O16" s="4">
        <v>8</v>
      </c>
      <c r="P16" s="4">
        <v>192400</v>
      </c>
      <c r="Q16" s="4">
        <v>417000</v>
      </c>
      <c r="R16" s="5">
        <v>3.9000000000000003E-3</v>
      </c>
      <c r="S16" s="4">
        <v>634752</v>
      </c>
      <c r="T16" s="4">
        <f t="shared" si="2"/>
        <v>463960</v>
      </c>
      <c r="U16" s="4">
        <f t="shared" si="3"/>
        <v>195015</v>
      </c>
      <c r="V16" s="5">
        <v>1.9099999999999999E-2</v>
      </c>
    </row>
    <row r="17" spans="1:21" x14ac:dyDescent="0.2">
      <c r="A17" s="16" t="s">
        <v>234</v>
      </c>
      <c r="B17" s="4">
        <v>15100</v>
      </c>
      <c r="C17" s="4">
        <v>0</v>
      </c>
      <c r="D17" s="4">
        <v>15100</v>
      </c>
      <c r="E17" s="4">
        <v>196410000</v>
      </c>
      <c r="F17" s="4">
        <f t="shared" si="0"/>
        <v>1045060000</v>
      </c>
      <c r="K17">
        <f t="shared" si="1"/>
        <v>0</v>
      </c>
      <c r="L17" s="4">
        <v>77</v>
      </c>
      <c r="M17" s="4">
        <v>147</v>
      </c>
      <c r="N17" s="4">
        <v>5</v>
      </c>
      <c r="O17" s="4">
        <v>1</v>
      </c>
      <c r="P17" s="4">
        <v>45700</v>
      </c>
      <c r="Q17" s="4">
        <v>4200</v>
      </c>
      <c r="R17" s="5">
        <v>-2.6499999999999999E-2</v>
      </c>
      <c r="S17" s="4">
        <v>653715</v>
      </c>
      <c r="T17" s="4">
        <f t="shared" si="2"/>
        <v>293315.5</v>
      </c>
      <c r="U17" s="4">
        <f t="shared" si="3"/>
        <v>195015</v>
      </c>
    </row>
    <row r="18" spans="1:21" x14ac:dyDescent="0.2">
      <c r="A18" s="16" t="s">
        <v>233</v>
      </c>
      <c r="B18" s="4">
        <v>5500</v>
      </c>
      <c r="C18" s="4">
        <v>0</v>
      </c>
      <c r="D18" s="4">
        <v>5500</v>
      </c>
      <c r="E18" s="4">
        <v>72880000</v>
      </c>
      <c r="F18" s="4">
        <f t="shared" si="0"/>
        <v>848650000</v>
      </c>
      <c r="K18">
        <f t="shared" si="1"/>
        <v>0</v>
      </c>
      <c r="L18" s="4"/>
      <c r="M18" s="4"/>
      <c r="N18" s="4"/>
      <c r="O18" s="4"/>
      <c r="P18" s="4">
        <v>144400</v>
      </c>
      <c r="Q18" s="4">
        <v>155900</v>
      </c>
      <c r="R18" s="5">
        <v>-3.7000000000000002E-3</v>
      </c>
      <c r="S18" s="4">
        <v>311007</v>
      </c>
      <c r="T18" s="4">
        <f t="shared" si="2"/>
        <v>301368</v>
      </c>
      <c r="U18" s="4">
        <f t="shared" si="3"/>
        <v>195015</v>
      </c>
    </row>
    <row r="19" spans="1:21" x14ac:dyDescent="0.2">
      <c r="A19" s="16" t="s">
        <v>232</v>
      </c>
      <c r="B19" s="4">
        <v>8500</v>
      </c>
      <c r="C19" s="4">
        <v>0</v>
      </c>
      <c r="D19" s="4">
        <v>8500</v>
      </c>
      <c r="E19" s="4">
        <v>112910000</v>
      </c>
      <c r="F19" s="4">
        <f t="shared" si="0"/>
        <v>775770000</v>
      </c>
      <c r="K19">
        <f t="shared" si="1"/>
        <v>0</v>
      </c>
      <c r="L19" s="4"/>
      <c r="M19" s="4"/>
      <c r="N19" s="4"/>
      <c r="O19" s="4"/>
      <c r="P19" s="4">
        <v>67500</v>
      </c>
      <c r="Q19" s="4">
        <v>111400</v>
      </c>
      <c r="R19" s="5">
        <v>-3.7000000000000002E-3</v>
      </c>
      <c r="S19" s="4">
        <v>195015</v>
      </c>
      <c r="T19" s="4">
        <f t="shared" si="2"/>
        <v>202668.5</v>
      </c>
      <c r="U19" s="4">
        <f t="shared" si="3"/>
        <v>85950</v>
      </c>
    </row>
    <row r="20" spans="1:21" x14ac:dyDescent="0.2">
      <c r="A20" s="16" t="s">
        <v>231</v>
      </c>
      <c r="B20" s="4">
        <v>2100</v>
      </c>
      <c r="C20" s="4">
        <v>0</v>
      </c>
      <c r="D20" s="4">
        <v>2100</v>
      </c>
      <c r="E20" s="4">
        <v>27880000</v>
      </c>
      <c r="F20" s="4">
        <f t="shared" si="0"/>
        <v>662860000</v>
      </c>
      <c r="K20">
        <f t="shared" si="1"/>
        <v>0</v>
      </c>
      <c r="L20" s="4"/>
      <c r="M20" s="4"/>
      <c r="N20" s="4"/>
      <c r="O20" s="4"/>
      <c r="P20" s="4">
        <v>51800</v>
      </c>
      <c r="Q20" s="4">
        <v>133700</v>
      </c>
      <c r="R20" s="5">
        <v>0</v>
      </c>
      <c r="S20" s="4">
        <v>210768</v>
      </c>
      <c r="T20" s="4">
        <f t="shared" si="2"/>
        <v>294560.5</v>
      </c>
      <c r="U20" s="4">
        <f t="shared" si="3"/>
        <v>85950</v>
      </c>
    </row>
    <row r="21" spans="1:21" x14ac:dyDescent="0.2">
      <c r="A21" s="16" t="s">
        <v>230</v>
      </c>
      <c r="B21" s="4">
        <v>17400</v>
      </c>
      <c r="C21" s="4">
        <v>0</v>
      </c>
      <c r="D21" s="4">
        <v>17400</v>
      </c>
      <c r="E21" s="4">
        <v>231110000</v>
      </c>
      <c r="F21" s="4">
        <f t="shared" si="0"/>
        <v>634980000</v>
      </c>
      <c r="K21">
        <f t="shared" si="1"/>
        <v>0</v>
      </c>
      <c r="L21" s="4"/>
      <c r="M21" s="4"/>
      <c r="N21" s="4"/>
      <c r="O21" s="4"/>
      <c r="P21" s="4">
        <v>162200</v>
      </c>
      <c r="Q21" s="4">
        <v>197000</v>
      </c>
      <c r="R21" s="5">
        <v>1.5300000000000001E-2</v>
      </c>
      <c r="S21" s="4">
        <v>371800</v>
      </c>
      <c r="T21" s="4">
        <f t="shared" si="2"/>
        <v>277589.5</v>
      </c>
      <c r="U21" s="4">
        <f t="shared" si="3"/>
        <v>85950</v>
      </c>
    </row>
    <row r="22" spans="1:21" x14ac:dyDescent="0.2">
      <c r="A22" s="16" t="s">
        <v>229</v>
      </c>
      <c r="B22" s="4">
        <v>3700</v>
      </c>
      <c r="C22" s="4">
        <v>0</v>
      </c>
      <c r="D22" s="4">
        <v>3700</v>
      </c>
      <c r="E22" s="4">
        <v>48810000</v>
      </c>
      <c r="F22" s="4">
        <f t="shared" si="0"/>
        <v>403870000</v>
      </c>
      <c r="K22">
        <f t="shared" si="1"/>
        <v>0</v>
      </c>
      <c r="L22" s="4"/>
      <c r="M22" s="4"/>
      <c r="N22" s="4"/>
      <c r="O22" s="4"/>
      <c r="P22" s="4">
        <v>66500</v>
      </c>
      <c r="Q22" s="4">
        <v>128900</v>
      </c>
      <c r="R22" s="5">
        <v>-7.4999999999999997E-3</v>
      </c>
      <c r="S22" s="4">
        <v>209028</v>
      </c>
      <c r="T22" s="4">
        <f t="shared" si="2"/>
        <v>235761</v>
      </c>
      <c r="U22" s="4">
        <f t="shared" si="3"/>
        <v>85950</v>
      </c>
    </row>
    <row r="23" spans="1:21" x14ac:dyDescent="0.2">
      <c r="A23" s="16" t="s">
        <v>228</v>
      </c>
      <c r="B23" s="4">
        <v>2900</v>
      </c>
      <c r="C23" s="4">
        <v>0</v>
      </c>
      <c r="D23" s="4">
        <v>2900</v>
      </c>
      <c r="E23" s="4">
        <v>38280000</v>
      </c>
      <c r="F23" s="4">
        <f t="shared" si="0"/>
        <v>355060000</v>
      </c>
      <c r="K23">
        <f t="shared" si="1"/>
        <v>0</v>
      </c>
      <c r="L23" s="4"/>
      <c r="M23" s="4"/>
      <c r="N23" s="4"/>
      <c r="O23" s="4"/>
      <c r="P23" s="4">
        <v>84000</v>
      </c>
      <c r="Q23" s="4">
        <v>111900</v>
      </c>
      <c r="R23" s="5">
        <v>-3.7000000000000002E-3</v>
      </c>
      <c r="S23" s="4">
        <v>198705</v>
      </c>
      <c r="T23" s="4">
        <f t="shared" si="2"/>
        <v>377726</v>
      </c>
      <c r="U23" s="4">
        <f t="shared" si="3"/>
        <v>85950</v>
      </c>
    </row>
    <row r="24" spans="1:21" x14ac:dyDescent="0.2">
      <c r="A24" s="16" t="s">
        <v>222</v>
      </c>
      <c r="B24" s="4">
        <v>1500</v>
      </c>
      <c r="C24" s="4">
        <v>0</v>
      </c>
      <c r="D24" s="4">
        <v>1500</v>
      </c>
      <c r="E24" s="4">
        <v>19800000</v>
      </c>
      <c r="F24" s="4">
        <f t="shared" si="0"/>
        <v>316780000</v>
      </c>
      <c r="K24">
        <f t="shared" si="1"/>
        <v>0</v>
      </c>
      <c r="L24" s="4"/>
      <c r="M24" s="4"/>
      <c r="N24" s="4"/>
      <c r="O24" s="4"/>
      <c r="P24" s="4">
        <v>31300</v>
      </c>
      <c r="Q24" s="4">
        <v>31900</v>
      </c>
      <c r="R24" s="5">
        <v>7.7000000000000002E-3</v>
      </c>
      <c r="S24" s="4">
        <v>85950</v>
      </c>
      <c r="T24" s="4">
        <f t="shared" si="2"/>
        <v>335176.5</v>
      </c>
      <c r="U24" s="4">
        <f t="shared" si="3"/>
        <v>182715</v>
      </c>
    </row>
    <row r="25" spans="1:21" x14ac:dyDescent="0.2">
      <c r="A25" s="16" t="s">
        <v>213</v>
      </c>
      <c r="B25" s="4">
        <v>1100</v>
      </c>
      <c r="C25" s="4">
        <v>6200</v>
      </c>
      <c r="D25" s="4">
        <v>-5100</v>
      </c>
      <c r="E25" s="4">
        <v>-66890000</v>
      </c>
      <c r="F25" s="4">
        <f t="shared" si="0"/>
        <v>296980000</v>
      </c>
      <c r="K25">
        <f t="shared" si="1"/>
        <v>0</v>
      </c>
      <c r="L25" s="4"/>
      <c r="M25" s="4"/>
      <c r="N25" s="4"/>
      <c r="O25" s="4"/>
      <c r="P25" s="4">
        <v>62100</v>
      </c>
      <c r="Q25" s="4">
        <v>94200</v>
      </c>
      <c r="R25" s="5">
        <v>0</v>
      </c>
      <c r="S25" s="4">
        <v>182715</v>
      </c>
      <c r="T25" s="4">
        <f t="shared" si="2"/>
        <v>421374</v>
      </c>
      <c r="U25" s="4">
        <f t="shared" si="3"/>
        <v>194569</v>
      </c>
    </row>
    <row r="26" spans="1:21" x14ac:dyDescent="0.2">
      <c r="A26" s="16" t="s">
        <v>212</v>
      </c>
      <c r="B26" s="4">
        <v>300</v>
      </c>
      <c r="C26" s="4">
        <v>13700</v>
      </c>
      <c r="D26" s="4">
        <v>-13400</v>
      </c>
      <c r="E26" s="4">
        <v>-176710000</v>
      </c>
      <c r="F26" s="4">
        <f t="shared" si="0"/>
        <v>363870000</v>
      </c>
      <c r="K26">
        <f>K27+J26</f>
        <v>0</v>
      </c>
      <c r="L26" s="4"/>
      <c r="M26" s="4"/>
      <c r="N26" s="4"/>
      <c r="O26" s="4"/>
      <c r="P26" s="4">
        <v>116100</v>
      </c>
      <c r="Q26" s="4">
        <v>140800</v>
      </c>
      <c r="R26" s="5">
        <v>3.9000000000000003E-3</v>
      </c>
      <c r="S26" s="4">
        <v>274205</v>
      </c>
      <c r="T26" s="4">
        <f t="shared" si="2"/>
        <v>498134.5</v>
      </c>
      <c r="U26" s="4">
        <f t="shared" si="3"/>
        <v>194569</v>
      </c>
    </row>
    <row r="27" spans="1:21" x14ac:dyDescent="0.2">
      <c r="A27" s="16" t="s">
        <v>211</v>
      </c>
      <c r="B27" s="4">
        <v>100</v>
      </c>
      <c r="C27" s="4">
        <v>7600</v>
      </c>
      <c r="D27" s="4">
        <v>-7500</v>
      </c>
      <c r="E27" s="4">
        <v>-98240000</v>
      </c>
      <c r="F27" s="4">
        <f t="shared" si="0"/>
        <v>540580000</v>
      </c>
      <c r="K27">
        <f>J27+K29</f>
        <v>0</v>
      </c>
      <c r="R27" s="5">
        <v>0</v>
      </c>
      <c r="S27" s="4">
        <v>275624</v>
      </c>
      <c r="T27" s="4">
        <f t="shared" si="2"/>
        <v>324103</v>
      </c>
      <c r="U27" s="4">
        <f t="shared" si="3"/>
        <v>194569</v>
      </c>
    </row>
    <row r="28" spans="1:21" x14ac:dyDescent="0.2">
      <c r="A28" s="16" t="s">
        <v>210</v>
      </c>
      <c r="B28" s="4">
        <v>0</v>
      </c>
      <c r="C28" s="4">
        <v>10200</v>
      </c>
      <c r="D28" s="4">
        <v>-10200</v>
      </c>
      <c r="E28" s="4">
        <v>-135880000</v>
      </c>
      <c r="F28" s="4">
        <f t="shared" si="0"/>
        <v>638820000</v>
      </c>
      <c r="L28" s="4"/>
      <c r="M28" s="4"/>
      <c r="N28" s="4"/>
      <c r="O28" s="4"/>
      <c r="P28" s="4">
        <v>78800</v>
      </c>
      <c r="Q28" s="4">
        <v>287600</v>
      </c>
      <c r="R28" s="5">
        <v>-1.4999999999999999E-2</v>
      </c>
      <c r="S28" s="4">
        <v>407721</v>
      </c>
      <c r="T28" s="4">
        <f t="shared" si="2"/>
        <v>218268</v>
      </c>
      <c r="U28" s="4">
        <f t="shared" si="3"/>
        <v>194569</v>
      </c>
    </row>
    <row r="29" spans="1:21" x14ac:dyDescent="0.2">
      <c r="A29" s="16" t="s">
        <v>209</v>
      </c>
      <c r="B29" s="4">
        <v>100</v>
      </c>
      <c r="C29" s="4">
        <v>8600</v>
      </c>
      <c r="D29" s="4">
        <v>-8500</v>
      </c>
      <c r="E29" s="4">
        <v>-113540000</v>
      </c>
      <c r="F29" s="4">
        <f t="shared" si="0"/>
        <v>774700000</v>
      </c>
      <c r="K29">
        <f>J29</f>
        <v>0</v>
      </c>
      <c r="R29" s="5">
        <v>-1.11E-2</v>
      </c>
      <c r="S29" s="4">
        <v>194569</v>
      </c>
      <c r="T29" s="4">
        <f t="shared" si="2"/>
        <v>301823</v>
      </c>
      <c r="U29" s="4">
        <f t="shared" si="3"/>
        <v>217321</v>
      </c>
    </row>
    <row r="30" spans="1:21" x14ac:dyDescent="0.2">
      <c r="A30" s="16" t="s">
        <v>208</v>
      </c>
      <c r="B30" s="4">
        <v>0</v>
      </c>
      <c r="C30" s="4">
        <v>4200</v>
      </c>
      <c r="D30" s="4">
        <v>-4200</v>
      </c>
      <c r="E30" s="4">
        <v>-56040000</v>
      </c>
      <c r="F30" s="4">
        <f t="shared" si="0"/>
        <v>888240000</v>
      </c>
      <c r="R30" s="5">
        <v>1.1299999999999999E-2</v>
      </c>
      <c r="S30" s="4">
        <v>217321</v>
      </c>
      <c r="T30" s="4">
        <f t="shared" si="2"/>
        <v>389267.5</v>
      </c>
      <c r="U30" s="4">
        <f t="shared" si="3"/>
        <v>272817</v>
      </c>
    </row>
    <row r="31" spans="1:21" x14ac:dyDescent="0.2">
      <c r="A31" s="16" t="s">
        <v>207</v>
      </c>
      <c r="B31" s="4">
        <v>0</v>
      </c>
      <c r="C31" s="4">
        <v>0</v>
      </c>
      <c r="D31" s="4">
        <v>0</v>
      </c>
      <c r="E31" s="4">
        <v>0</v>
      </c>
      <c r="F31" s="4">
        <f t="shared" si="0"/>
        <v>944280000</v>
      </c>
      <c r="R31" s="5">
        <v>-1.11E-2</v>
      </c>
      <c r="S31" s="4">
        <v>346151</v>
      </c>
      <c r="T31" s="4">
        <f t="shared" si="2"/>
        <v>277227.5</v>
      </c>
      <c r="U31" s="4">
        <f t="shared" si="3"/>
        <v>272817</v>
      </c>
    </row>
    <row r="32" spans="1:21" x14ac:dyDescent="0.2">
      <c r="A32" s="16" t="s">
        <v>206</v>
      </c>
      <c r="B32" s="4">
        <v>600</v>
      </c>
      <c r="C32" s="4">
        <v>0</v>
      </c>
      <c r="D32" s="4">
        <v>600</v>
      </c>
      <c r="E32" s="4">
        <v>8070000</v>
      </c>
      <c r="F32" s="4">
        <f t="shared" si="0"/>
        <v>944280000</v>
      </c>
      <c r="R32" s="5">
        <v>-7.3000000000000001E-3</v>
      </c>
      <c r="S32" s="4">
        <v>272817</v>
      </c>
      <c r="T32" s="4">
        <f t="shared" si="2"/>
        <v>687728.5</v>
      </c>
      <c r="U32" s="4">
        <f t="shared" si="3"/>
        <v>240485</v>
      </c>
    </row>
    <row r="33" spans="1:21" x14ac:dyDescent="0.2">
      <c r="A33" s="16" t="s">
        <v>205</v>
      </c>
      <c r="B33" s="4">
        <v>2000</v>
      </c>
      <c r="C33" s="4">
        <v>3900</v>
      </c>
      <c r="D33" s="4">
        <v>-1900</v>
      </c>
      <c r="E33" s="4">
        <v>-25390000</v>
      </c>
      <c r="F33" s="4">
        <f t="shared" si="0"/>
        <v>936210000</v>
      </c>
      <c r="R33" s="5">
        <v>-1.09E-2</v>
      </c>
      <c r="S33" s="4">
        <v>669502</v>
      </c>
      <c r="T33" s="4">
        <f t="shared" si="2"/>
        <v>709789</v>
      </c>
      <c r="U33" s="4">
        <f t="shared" si="3"/>
        <v>240485</v>
      </c>
    </row>
    <row r="34" spans="1:21" x14ac:dyDescent="0.2">
      <c r="A34" s="16" t="s">
        <v>204</v>
      </c>
      <c r="B34" s="4">
        <v>0</v>
      </c>
      <c r="C34" s="4">
        <v>0</v>
      </c>
      <c r="D34" s="4">
        <v>0</v>
      </c>
      <c r="E34" s="4">
        <v>0</v>
      </c>
      <c r="F34" s="4">
        <f t="shared" si="0"/>
        <v>961600000</v>
      </c>
      <c r="R34" s="5">
        <v>7.4000000000000003E-3</v>
      </c>
      <c r="S34" s="4">
        <v>487638</v>
      </c>
      <c r="T34" s="4">
        <f t="shared" si="2"/>
        <v>455159</v>
      </c>
      <c r="U34" s="4">
        <f t="shared" si="3"/>
        <v>240485</v>
      </c>
    </row>
    <row r="35" spans="1:21" x14ac:dyDescent="0.2">
      <c r="A35" s="16" t="s">
        <v>203</v>
      </c>
      <c r="B35" s="4">
        <v>13900</v>
      </c>
      <c r="C35" s="4">
        <v>0</v>
      </c>
      <c r="D35" s="4">
        <v>13900</v>
      </c>
      <c r="E35" s="4">
        <v>189650000</v>
      </c>
      <c r="F35" s="4">
        <f t="shared" si="0"/>
        <v>961600000</v>
      </c>
      <c r="R35" s="5">
        <v>3.7000000000000002E-3</v>
      </c>
      <c r="S35" s="4">
        <v>568543</v>
      </c>
      <c r="T35" s="4">
        <f t="shared" si="2"/>
        <v>494489</v>
      </c>
      <c r="U35" s="4">
        <f t="shared" si="3"/>
        <v>240485</v>
      </c>
    </row>
    <row r="36" spans="1:21" x14ac:dyDescent="0.2">
      <c r="A36" s="16" t="s">
        <v>202</v>
      </c>
      <c r="B36" s="4">
        <v>21600</v>
      </c>
      <c r="C36" s="4">
        <v>150</v>
      </c>
      <c r="D36" s="4">
        <v>21450</v>
      </c>
      <c r="E36" s="4">
        <v>288760000</v>
      </c>
      <c r="F36" s="4">
        <f t="shared" si="0"/>
        <v>771950000</v>
      </c>
      <c r="R36" s="5">
        <v>2.2700000000000001E-2</v>
      </c>
      <c r="S36" s="4">
        <v>720645</v>
      </c>
      <c r="T36" s="4">
        <f t="shared" si="2"/>
        <v>290087</v>
      </c>
      <c r="U36" s="4">
        <f t="shared" si="3"/>
        <v>240485</v>
      </c>
    </row>
    <row r="37" spans="1:21" x14ac:dyDescent="0.2">
      <c r="A37" s="16" t="s">
        <v>201</v>
      </c>
      <c r="B37" s="4">
        <v>0</v>
      </c>
      <c r="C37" s="4">
        <v>9000</v>
      </c>
      <c r="D37" s="4">
        <v>-9000</v>
      </c>
      <c r="E37" s="4">
        <v>-118800000</v>
      </c>
      <c r="F37" s="4">
        <f t="shared" si="0"/>
        <v>483190000</v>
      </c>
      <c r="R37" s="5">
        <v>0</v>
      </c>
      <c r="S37" s="4">
        <v>240485</v>
      </c>
      <c r="T37" s="4">
        <f t="shared" si="2"/>
        <v>397848</v>
      </c>
      <c r="U37" s="4">
        <f t="shared" si="3"/>
        <v>241967</v>
      </c>
    </row>
    <row r="38" spans="1:21" x14ac:dyDescent="0.2">
      <c r="A38" s="16" t="s">
        <v>200</v>
      </c>
      <c r="B38" s="4">
        <v>1500</v>
      </c>
      <c r="C38" s="4">
        <v>0</v>
      </c>
      <c r="D38" s="4">
        <v>1500</v>
      </c>
      <c r="E38" s="4">
        <v>19870000</v>
      </c>
      <c r="F38" s="4">
        <f t="shared" si="0"/>
        <v>601990000</v>
      </c>
      <c r="R38" s="5">
        <v>3.8E-3</v>
      </c>
      <c r="S38" s="4">
        <v>241967</v>
      </c>
      <c r="T38" s="4">
        <f t="shared" si="2"/>
        <v>300765.5</v>
      </c>
      <c r="U38" s="4">
        <f t="shared" si="3"/>
        <v>281638</v>
      </c>
    </row>
    <row r="39" spans="1:21" x14ac:dyDescent="0.2">
      <c r="A39" s="16" t="s">
        <v>199</v>
      </c>
      <c r="B39" s="4">
        <v>20900</v>
      </c>
      <c r="C39" s="4">
        <v>0</v>
      </c>
      <c r="D39" s="4">
        <v>20900</v>
      </c>
      <c r="E39" s="4">
        <v>275430000</v>
      </c>
      <c r="F39" s="4">
        <f t="shared" si="0"/>
        <v>582120000</v>
      </c>
      <c r="R39" s="5">
        <v>1.9400000000000001E-2</v>
      </c>
      <c r="S39" s="4">
        <v>386325</v>
      </c>
      <c r="T39" s="4">
        <f t="shared" si="2"/>
        <v>422183</v>
      </c>
      <c r="U39" s="4">
        <f t="shared" si="3"/>
        <v>281638</v>
      </c>
    </row>
    <row r="40" spans="1:21" x14ac:dyDescent="0.2">
      <c r="A40" s="16" t="s">
        <v>198</v>
      </c>
      <c r="B40" s="4">
        <v>4600</v>
      </c>
      <c r="C40" s="4">
        <v>6300</v>
      </c>
      <c r="D40" s="4">
        <v>-1700</v>
      </c>
      <c r="E40" s="4">
        <v>-21980000</v>
      </c>
      <c r="F40" s="4">
        <f t="shared" si="0"/>
        <v>306690000</v>
      </c>
      <c r="R40" s="5">
        <v>-7.6E-3</v>
      </c>
      <c r="S40" s="4">
        <v>432384</v>
      </c>
      <c r="T40" s="4">
        <f t="shared" si="2"/>
        <v>313710</v>
      </c>
      <c r="U40" s="4">
        <f t="shared" si="3"/>
        <v>268333</v>
      </c>
    </row>
    <row r="41" spans="1:21" x14ac:dyDescent="0.2">
      <c r="A41" s="16" t="s">
        <v>197</v>
      </c>
      <c r="B41" s="4">
        <v>0</v>
      </c>
      <c r="C41" s="4">
        <v>1000</v>
      </c>
      <c r="D41" s="4">
        <v>-1000</v>
      </c>
      <c r="E41" s="4">
        <v>-13260000</v>
      </c>
      <c r="F41" s="4">
        <f t="shared" si="0"/>
        <v>328670000</v>
      </c>
      <c r="R41" s="5">
        <v>-1.4999999999999999E-2</v>
      </c>
      <c r="S41" s="4">
        <v>281638</v>
      </c>
      <c r="T41" s="4">
        <f t="shared" si="2"/>
        <v>565623.5</v>
      </c>
      <c r="U41" s="4">
        <f t="shared" si="3"/>
        <v>268333</v>
      </c>
    </row>
    <row r="42" spans="1:21" x14ac:dyDescent="0.2">
      <c r="A42" s="16" t="s">
        <v>196</v>
      </c>
      <c r="B42" s="4">
        <v>600</v>
      </c>
      <c r="C42" s="4">
        <v>5800</v>
      </c>
      <c r="D42" s="4">
        <v>-5200</v>
      </c>
      <c r="E42" s="4">
        <v>-68920000</v>
      </c>
      <c r="F42" s="4">
        <f t="shared" si="0"/>
        <v>341930000</v>
      </c>
      <c r="R42" s="5">
        <v>-1.8500000000000003E-2</v>
      </c>
      <c r="S42" s="4">
        <v>705955</v>
      </c>
      <c r="T42" s="4">
        <f t="shared" si="2"/>
        <v>905587</v>
      </c>
      <c r="U42" s="4">
        <f t="shared" si="3"/>
        <v>268333</v>
      </c>
    </row>
    <row r="43" spans="1:21" x14ac:dyDescent="0.2">
      <c r="A43" s="16" t="s">
        <v>195</v>
      </c>
      <c r="B43" s="4">
        <v>14900</v>
      </c>
      <c r="C43" s="4">
        <v>4100</v>
      </c>
      <c r="D43" s="4">
        <v>10800</v>
      </c>
      <c r="E43" s="4">
        <v>147170000</v>
      </c>
      <c r="F43" s="4">
        <f t="shared" si="0"/>
        <v>410850000</v>
      </c>
      <c r="R43" s="5">
        <v>1.89E-2</v>
      </c>
      <c r="S43" s="4">
        <v>931940</v>
      </c>
      <c r="T43" s="4">
        <f t="shared" si="2"/>
        <v>500976.5</v>
      </c>
      <c r="U43" s="4">
        <f t="shared" si="3"/>
        <v>215206</v>
      </c>
    </row>
    <row r="44" spans="1:21" x14ac:dyDescent="0.2">
      <c r="A44" s="16" t="s">
        <v>194</v>
      </c>
      <c r="B44" s="4">
        <v>200</v>
      </c>
      <c r="C44" s="4">
        <v>0</v>
      </c>
      <c r="D44" s="4">
        <v>200</v>
      </c>
      <c r="E44" s="4">
        <v>2670000</v>
      </c>
      <c r="F44" s="4">
        <f t="shared" si="0"/>
        <v>263680000</v>
      </c>
      <c r="R44" s="5">
        <v>0</v>
      </c>
      <c r="S44" s="4">
        <v>341775</v>
      </c>
      <c r="T44" s="4">
        <f t="shared" si="2"/>
        <v>445468.5</v>
      </c>
      <c r="U44" s="4">
        <f t="shared" si="3"/>
        <v>215206</v>
      </c>
    </row>
    <row r="45" spans="1:21" x14ac:dyDescent="0.2">
      <c r="A45" s="16" t="s">
        <v>193</v>
      </c>
      <c r="B45" s="4">
        <v>800</v>
      </c>
      <c r="C45" s="4">
        <v>0</v>
      </c>
      <c r="D45" s="4">
        <v>800</v>
      </c>
      <c r="E45" s="4">
        <v>10560000</v>
      </c>
      <c r="F45" s="4">
        <f t="shared" si="0"/>
        <v>261010000</v>
      </c>
      <c r="R45" s="5">
        <v>3.8E-3</v>
      </c>
      <c r="S45" s="4">
        <v>268333</v>
      </c>
      <c r="T45" s="4">
        <f t="shared" si="2"/>
        <v>393352</v>
      </c>
      <c r="U45" s="4">
        <f t="shared" si="3"/>
        <v>215206</v>
      </c>
    </row>
    <row r="46" spans="1:21" x14ac:dyDescent="0.2">
      <c r="A46" s="16" t="s">
        <v>192</v>
      </c>
      <c r="B46" s="4">
        <v>7300</v>
      </c>
      <c r="C46" s="4">
        <v>0</v>
      </c>
      <c r="D46" s="4">
        <v>7300</v>
      </c>
      <c r="E46" s="4">
        <v>95910000</v>
      </c>
      <c r="F46" s="4">
        <f t="shared" si="0"/>
        <v>250450000</v>
      </c>
      <c r="R46" s="5">
        <v>-3.7000000000000002E-3</v>
      </c>
      <c r="S46" s="4">
        <v>339689</v>
      </c>
      <c r="T46" s="4">
        <f t="shared" si="2"/>
        <v>402447</v>
      </c>
      <c r="U46" s="4">
        <f t="shared" si="3"/>
        <v>215206</v>
      </c>
    </row>
    <row r="47" spans="1:21" x14ac:dyDescent="0.2">
      <c r="A47" s="16" t="s">
        <v>191</v>
      </c>
      <c r="B47" s="4">
        <v>0</v>
      </c>
      <c r="C47" s="4">
        <v>0</v>
      </c>
      <c r="D47" s="4">
        <v>0</v>
      </c>
      <c r="E47" s="4">
        <v>0</v>
      </c>
      <c r="F47" s="4">
        <f t="shared" si="0"/>
        <v>154540000</v>
      </c>
      <c r="R47" s="5">
        <v>0</v>
      </c>
      <c r="S47" s="4">
        <v>553729</v>
      </c>
      <c r="T47" s="4">
        <f t="shared" si="2"/>
        <v>246586</v>
      </c>
      <c r="U47" s="4">
        <f t="shared" si="3"/>
        <v>215206</v>
      </c>
    </row>
    <row r="48" spans="1:21" x14ac:dyDescent="0.2">
      <c r="A48" s="16" t="s">
        <v>190</v>
      </c>
      <c r="B48" s="4">
        <v>300</v>
      </c>
      <c r="C48" s="4">
        <v>4</v>
      </c>
      <c r="D48" s="4">
        <v>296</v>
      </c>
      <c r="E48" s="4">
        <v>3940000</v>
      </c>
      <c r="F48" s="4">
        <f t="shared" si="0"/>
        <v>154540000</v>
      </c>
      <c r="R48" s="5">
        <v>-3.7000000000000002E-3</v>
      </c>
      <c r="S48" s="4">
        <v>215206</v>
      </c>
      <c r="T48" s="4">
        <f t="shared" si="2"/>
        <v>395533</v>
      </c>
      <c r="U48" s="4">
        <f t="shared" si="3"/>
        <v>345782</v>
      </c>
    </row>
    <row r="49" spans="1:21" x14ac:dyDescent="0.2">
      <c r="A49" s="16" t="s">
        <v>189</v>
      </c>
      <c r="B49" s="4">
        <v>0</v>
      </c>
      <c r="C49" s="4">
        <v>0</v>
      </c>
      <c r="D49" s="4">
        <v>0</v>
      </c>
      <c r="E49" s="4">
        <v>0</v>
      </c>
      <c r="F49" s="4">
        <f t="shared" si="0"/>
        <v>150600000</v>
      </c>
      <c r="R49" s="5">
        <v>3.8E-3</v>
      </c>
      <c r="S49" s="4">
        <v>411982</v>
      </c>
      <c r="T49" s="4">
        <f t="shared" si="2"/>
        <v>344781</v>
      </c>
      <c r="U49" s="4">
        <f t="shared" si="3"/>
        <v>345782</v>
      </c>
    </row>
    <row r="50" spans="1:21" x14ac:dyDescent="0.2">
      <c r="A50" s="16" t="s">
        <v>188</v>
      </c>
      <c r="B50" s="4">
        <v>0</v>
      </c>
      <c r="C50" s="4">
        <v>100</v>
      </c>
      <c r="D50" s="4">
        <v>-100</v>
      </c>
      <c r="E50" s="4">
        <v>-1330000</v>
      </c>
      <c r="F50" s="4">
        <f t="shared" si="0"/>
        <v>150600000</v>
      </c>
      <c r="R50" s="5">
        <v>3.8E-3</v>
      </c>
      <c r="S50" s="4">
        <v>345782</v>
      </c>
      <c r="T50" s="4">
        <f t="shared" si="2"/>
        <v>379187</v>
      </c>
      <c r="U50" s="4">
        <f t="shared" si="3"/>
        <v>425292</v>
      </c>
    </row>
    <row r="51" spans="1:21" x14ac:dyDescent="0.2">
      <c r="A51" s="16" t="s">
        <v>187</v>
      </c>
      <c r="B51" s="4">
        <v>0</v>
      </c>
      <c r="C51" s="4">
        <v>7300</v>
      </c>
      <c r="D51" s="4">
        <v>-7300</v>
      </c>
      <c r="E51" s="4">
        <v>-97290000</v>
      </c>
      <c r="F51" s="4">
        <f t="shared" si="0"/>
        <v>151930000</v>
      </c>
      <c r="R51" s="5">
        <v>-3.7000000000000002E-3</v>
      </c>
      <c r="S51" s="4">
        <v>425292</v>
      </c>
      <c r="T51" s="4">
        <f t="shared" si="2"/>
        <v>529911</v>
      </c>
      <c r="U51" s="4">
        <f t="shared" si="3"/>
        <v>251165</v>
      </c>
    </row>
    <row r="52" spans="1:21" x14ac:dyDescent="0.2">
      <c r="A52" s="16" t="s">
        <v>186</v>
      </c>
      <c r="B52" s="4">
        <v>0</v>
      </c>
      <c r="C52" s="4">
        <v>900</v>
      </c>
      <c r="D52" s="4">
        <v>-900</v>
      </c>
      <c r="E52" s="4">
        <v>-12240000</v>
      </c>
      <c r="F52" s="4">
        <f t="shared" si="0"/>
        <v>249220000</v>
      </c>
      <c r="R52" s="5">
        <v>7.7000000000000002E-3</v>
      </c>
      <c r="S52" s="4">
        <v>879234</v>
      </c>
      <c r="T52" s="4">
        <f t="shared" si="2"/>
        <v>637878.5</v>
      </c>
      <c r="U52" s="4">
        <f t="shared" si="3"/>
        <v>251165</v>
      </c>
    </row>
    <row r="53" spans="1:21" x14ac:dyDescent="0.2">
      <c r="A53" s="16" t="s">
        <v>185</v>
      </c>
      <c r="B53" s="4">
        <v>0</v>
      </c>
      <c r="C53" s="4">
        <v>83</v>
      </c>
      <c r="D53" s="4">
        <v>-83</v>
      </c>
      <c r="E53" s="4">
        <v>-1090000</v>
      </c>
      <c r="F53" s="4">
        <f t="shared" si="0"/>
        <v>261460000</v>
      </c>
      <c r="R53" s="5">
        <v>7.7000000000000002E-3</v>
      </c>
      <c r="S53" s="4">
        <v>660178</v>
      </c>
      <c r="T53" s="4">
        <f t="shared" si="2"/>
        <v>869071</v>
      </c>
      <c r="U53" s="4">
        <f t="shared" si="3"/>
        <v>251165</v>
      </c>
    </row>
    <row r="54" spans="1:21" x14ac:dyDescent="0.2">
      <c r="A54" s="16" t="s">
        <v>184</v>
      </c>
      <c r="B54" s="4">
        <v>7400</v>
      </c>
      <c r="C54" s="4">
        <v>700</v>
      </c>
      <c r="D54" s="4">
        <v>6700</v>
      </c>
      <c r="E54" s="4">
        <v>86430000</v>
      </c>
      <c r="F54" s="4">
        <f t="shared" si="0"/>
        <v>262550000</v>
      </c>
      <c r="R54" s="5">
        <v>3.1699999999999999E-2</v>
      </c>
      <c r="S54" s="4">
        <v>622604</v>
      </c>
      <c r="T54" s="4">
        <f t="shared" si="2"/>
        <v>380580.5</v>
      </c>
      <c r="U54" s="4">
        <f t="shared" si="3"/>
        <v>251165</v>
      </c>
    </row>
    <row r="55" spans="1:21" x14ac:dyDescent="0.2">
      <c r="A55" s="16" t="s">
        <v>183</v>
      </c>
      <c r="B55" s="4">
        <v>4800</v>
      </c>
      <c r="C55" s="4">
        <v>7900</v>
      </c>
      <c r="D55" s="4">
        <v>-3100</v>
      </c>
      <c r="E55" s="4">
        <v>-39870000</v>
      </c>
      <c r="F55" s="4">
        <f t="shared" si="0"/>
        <v>176120000</v>
      </c>
      <c r="R55" s="5">
        <v>-3.9000000000000003E-3</v>
      </c>
      <c r="S55" s="4">
        <v>447015</v>
      </c>
      <c r="T55" s="4">
        <f t="shared" si="2"/>
        <v>211359</v>
      </c>
      <c r="U55" s="4">
        <f t="shared" si="3"/>
        <v>251165</v>
      </c>
    </row>
    <row r="56" spans="1:21" x14ac:dyDescent="0.2">
      <c r="A56" s="16" t="s">
        <v>182</v>
      </c>
      <c r="B56" s="4">
        <v>800</v>
      </c>
      <c r="C56" s="4">
        <v>0</v>
      </c>
      <c r="D56" s="4">
        <v>800</v>
      </c>
      <c r="E56" s="4">
        <v>10080000</v>
      </c>
      <c r="F56" s="4">
        <f t="shared" si="0"/>
        <v>215990000</v>
      </c>
      <c r="R56" s="5">
        <v>-7.8000000000000005E-3</v>
      </c>
      <c r="S56" s="4">
        <v>251165</v>
      </c>
      <c r="T56" s="4">
        <f t="shared" si="2"/>
        <v>295475</v>
      </c>
      <c r="U56" s="4">
        <f t="shared" si="3"/>
        <v>180588</v>
      </c>
    </row>
    <row r="57" spans="1:21" x14ac:dyDescent="0.2">
      <c r="A57" s="16" t="s">
        <v>181</v>
      </c>
      <c r="B57" s="4">
        <v>100</v>
      </c>
      <c r="C57" s="4">
        <v>200</v>
      </c>
      <c r="D57" s="4">
        <v>-100</v>
      </c>
      <c r="E57" s="4">
        <v>-1280000</v>
      </c>
      <c r="F57" s="4">
        <f t="shared" si="0"/>
        <v>205910000</v>
      </c>
      <c r="R57" s="5">
        <v>0</v>
      </c>
      <c r="S57" s="4">
        <v>277966</v>
      </c>
      <c r="T57" s="4">
        <f t="shared" si="2"/>
        <v>411140</v>
      </c>
      <c r="U57" s="4">
        <f t="shared" si="3"/>
        <v>180588</v>
      </c>
    </row>
    <row r="58" spans="1:21" x14ac:dyDescent="0.2">
      <c r="A58" s="16" t="s">
        <v>180</v>
      </c>
      <c r="B58" s="4">
        <v>8800</v>
      </c>
      <c r="C58" s="4">
        <v>0</v>
      </c>
      <c r="D58" s="4">
        <v>8800</v>
      </c>
      <c r="E58" s="4">
        <v>111150000</v>
      </c>
      <c r="F58" s="4">
        <f t="shared" si="0"/>
        <v>207190000</v>
      </c>
      <c r="R58" s="5">
        <v>5.3499999999999999E-2</v>
      </c>
      <c r="S58" s="4">
        <v>379084</v>
      </c>
      <c r="T58" s="4">
        <f t="shared" si="2"/>
        <v>597217.5</v>
      </c>
      <c r="U58" s="4">
        <f t="shared" si="3"/>
        <v>180588</v>
      </c>
    </row>
    <row r="59" spans="1:21" x14ac:dyDescent="0.2">
      <c r="A59" s="16" t="s">
        <v>179</v>
      </c>
      <c r="B59" s="4">
        <v>400</v>
      </c>
      <c r="C59" s="4">
        <v>0</v>
      </c>
      <c r="D59" s="4">
        <v>400</v>
      </c>
      <c r="E59" s="4">
        <v>4890000</v>
      </c>
      <c r="F59" s="4">
        <f t="shared" si="0"/>
        <v>96040000</v>
      </c>
      <c r="R59" s="5">
        <v>0</v>
      </c>
      <c r="S59" s="4">
        <v>343780</v>
      </c>
      <c r="T59" s="4">
        <f t="shared" si="2"/>
        <v>986112.5</v>
      </c>
      <c r="U59" s="4">
        <f t="shared" si="3"/>
        <v>180588</v>
      </c>
    </row>
    <row r="60" spans="1:21" x14ac:dyDescent="0.2">
      <c r="A60" s="16" t="s">
        <v>178</v>
      </c>
      <c r="B60" s="4">
        <v>6400</v>
      </c>
      <c r="C60" s="4">
        <v>0</v>
      </c>
      <c r="D60" s="4">
        <v>6400</v>
      </c>
      <c r="E60" s="4">
        <v>77930000</v>
      </c>
      <c r="F60" s="4">
        <f t="shared" si="0"/>
        <v>91150000</v>
      </c>
      <c r="R60" s="5">
        <v>-3.1800000000000002E-2</v>
      </c>
      <c r="S60" s="4">
        <v>333082</v>
      </c>
      <c r="T60" s="4">
        <f t="shared" si="2"/>
        <v>805187.5</v>
      </c>
      <c r="U60" s="4">
        <f t="shared" si="3"/>
        <v>171553</v>
      </c>
    </row>
    <row r="61" spans="1:21" x14ac:dyDescent="0.2">
      <c r="A61" s="16" t="s">
        <v>177</v>
      </c>
      <c r="B61" s="4">
        <v>400</v>
      </c>
      <c r="C61" s="4">
        <v>0</v>
      </c>
      <c r="D61" s="4">
        <v>400</v>
      </c>
      <c r="E61" s="4">
        <v>5050000</v>
      </c>
      <c r="F61" s="4">
        <f t="shared" si="0"/>
        <v>13220000</v>
      </c>
      <c r="R61" s="5">
        <v>0</v>
      </c>
      <c r="S61" s="4">
        <v>180588</v>
      </c>
      <c r="T61" s="4">
        <f t="shared" si="2"/>
        <v>844357.5</v>
      </c>
      <c r="U61" s="4">
        <f t="shared" si="3"/>
        <v>171553</v>
      </c>
    </row>
    <row r="62" spans="1:21" x14ac:dyDescent="0.2">
      <c r="A62" s="16" t="s">
        <v>176</v>
      </c>
      <c r="B62" s="4">
        <v>800</v>
      </c>
      <c r="C62" s="4">
        <v>0</v>
      </c>
      <c r="D62" s="4">
        <v>800</v>
      </c>
      <c r="E62" s="4">
        <v>10080000</v>
      </c>
      <c r="F62" s="4">
        <f t="shared" si="0"/>
        <v>8170000</v>
      </c>
      <c r="R62" s="5">
        <v>-3.9000000000000003E-3</v>
      </c>
      <c r="S62" s="4">
        <v>615579</v>
      </c>
      <c r="T62" s="4">
        <f t="shared" si="2"/>
        <v>918971</v>
      </c>
      <c r="U62" s="4">
        <f t="shared" si="3"/>
        <v>171553</v>
      </c>
    </row>
    <row r="63" spans="1:21" x14ac:dyDescent="0.2">
      <c r="A63" s="16" t="s">
        <v>175</v>
      </c>
      <c r="B63" s="4">
        <v>200</v>
      </c>
      <c r="C63" s="4">
        <v>0</v>
      </c>
      <c r="D63" s="4">
        <v>200</v>
      </c>
      <c r="E63" s="4">
        <v>2570000</v>
      </c>
      <c r="F63" s="4">
        <f t="shared" si="0"/>
        <v>-1910000</v>
      </c>
      <c r="R63" s="5">
        <v>-6.6600000000000006E-2</v>
      </c>
      <c r="S63" s="4">
        <v>1115538</v>
      </c>
      <c r="T63" s="4">
        <f t="shared" si="2"/>
        <v>799864.5</v>
      </c>
      <c r="U63" s="4">
        <f t="shared" si="3"/>
        <v>171553</v>
      </c>
    </row>
    <row r="64" spans="1:21" x14ac:dyDescent="0.2">
      <c r="A64" s="16" t="s">
        <v>174</v>
      </c>
      <c r="B64" s="4">
        <v>800</v>
      </c>
      <c r="C64" s="4">
        <v>2000</v>
      </c>
      <c r="D64" s="4">
        <v>-1200</v>
      </c>
      <c r="E64" s="4">
        <v>-16070000</v>
      </c>
      <c r="F64" s="4">
        <f t="shared" si="0"/>
        <v>-4480000</v>
      </c>
      <c r="R64" s="5">
        <v>1.1299999999999999E-2</v>
      </c>
      <c r="S64" s="4">
        <v>314146</v>
      </c>
      <c r="T64" s="4">
        <f t="shared" si="2"/>
        <v>480124.5</v>
      </c>
      <c r="U64" s="4">
        <f t="shared" si="3"/>
        <v>171553</v>
      </c>
    </row>
    <row r="65" spans="1:21" x14ac:dyDescent="0.2">
      <c r="A65" s="16" t="s">
        <v>173</v>
      </c>
      <c r="B65" s="4">
        <v>200</v>
      </c>
      <c r="C65" s="4">
        <v>3400</v>
      </c>
      <c r="D65" s="4">
        <v>-3200</v>
      </c>
      <c r="E65" s="4">
        <v>-42540000</v>
      </c>
      <c r="F65" s="4">
        <f t="shared" si="0"/>
        <v>11590000</v>
      </c>
      <c r="R65" s="5">
        <v>1.1399999999999999E-2</v>
      </c>
      <c r="S65" s="4">
        <v>171553</v>
      </c>
      <c r="T65" s="4">
        <f t="shared" si="2"/>
        <v>1390206</v>
      </c>
      <c r="U65" s="4">
        <f t="shared" si="3"/>
        <v>312984</v>
      </c>
    </row>
    <row r="66" spans="1:21" x14ac:dyDescent="0.2">
      <c r="A66" s="16" t="s">
        <v>172</v>
      </c>
      <c r="B66" s="4">
        <v>200</v>
      </c>
      <c r="C66" s="4">
        <v>0</v>
      </c>
      <c r="D66" s="4">
        <v>200</v>
      </c>
      <c r="E66" s="4">
        <v>2670000</v>
      </c>
      <c r="F66" s="4">
        <f t="shared" si="0"/>
        <v>54130000</v>
      </c>
      <c r="R66" s="5">
        <v>-2.2200000000000001E-2</v>
      </c>
      <c r="S66" s="4">
        <v>312984</v>
      </c>
      <c r="T66" s="4">
        <f t="shared" si="2"/>
        <v>612504</v>
      </c>
      <c r="U66" s="4">
        <f t="shared" si="3"/>
        <v>443196</v>
      </c>
    </row>
    <row r="67" spans="1:21" x14ac:dyDescent="0.2">
      <c r="A67" s="16" t="s">
        <v>171</v>
      </c>
      <c r="B67" s="4">
        <v>2500</v>
      </c>
      <c r="C67" s="4">
        <v>0</v>
      </c>
      <c r="D67" s="4">
        <v>2500</v>
      </c>
      <c r="E67" s="4">
        <v>32910000</v>
      </c>
      <c r="F67" s="4">
        <f t="shared" si="0"/>
        <v>51460000</v>
      </c>
      <c r="R67" s="5">
        <v>3.85E-2</v>
      </c>
      <c r="S67" s="4">
        <v>443196</v>
      </c>
      <c r="T67" s="4">
        <f t="shared" si="2"/>
        <v>724580</v>
      </c>
      <c r="U67" s="4">
        <f t="shared" si="3"/>
        <v>722404</v>
      </c>
    </row>
    <row r="68" spans="1:21" x14ac:dyDescent="0.2">
      <c r="A68" s="16" t="s">
        <v>170</v>
      </c>
      <c r="B68" s="4">
        <v>3530</v>
      </c>
      <c r="C68" s="4">
        <v>2100</v>
      </c>
      <c r="D68" s="4">
        <v>1430</v>
      </c>
      <c r="E68" s="4">
        <v>17950000</v>
      </c>
      <c r="F68" s="4">
        <f t="shared" si="0"/>
        <v>18550000</v>
      </c>
      <c r="R68" s="5">
        <v>-2.2499999999999999E-2</v>
      </c>
      <c r="S68" s="4">
        <v>850655</v>
      </c>
      <c r="T68" s="4">
        <f t="shared" si="2"/>
        <v>1190674.5</v>
      </c>
      <c r="U68" s="4">
        <f t="shared" si="3"/>
        <v>722404</v>
      </c>
    </row>
    <row r="69" spans="1:21" x14ac:dyDescent="0.2">
      <c r="A69" s="16" t="s">
        <v>169</v>
      </c>
      <c r="B69" s="4">
        <v>430</v>
      </c>
      <c r="C69" s="4">
        <v>3300</v>
      </c>
      <c r="D69" s="4">
        <v>-2870</v>
      </c>
      <c r="E69" s="4">
        <v>-39530000</v>
      </c>
      <c r="F69" s="4">
        <f t="shared" si="0"/>
        <v>600000</v>
      </c>
      <c r="R69" s="5">
        <v>-3.6200000000000003E-2</v>
      </c>
      <c r="S69" s="4">
        <v>1639143</v>
      </c>
      <c r="T69" s="4">
        <f t="shared" si="2"/>
        <v>1119271</v>
      </c>
      <c r="U69" s="4">
        <f t="shared" si="3"/>
        <v>722404</v>
      </c>
    </row>
    <row r="70" spans="1:21" x14ac:dyDescent="0.2">
      <c r="A70" s="16" t="s">
        <v>168</v>
      </c>
      <c r="B70" s="4">
        <v>1000</v>
      </c>
      <c r="C70" s="4">
        <v>0</v>
      </c>
      <c r="D70" s="4">
        <v>1000</v>
      </c>
      <c r="E70" s="4">
        <v>14510000</v>
      </c>
      <c r="F70" s="4">
        <f t="shared" si="0"/>
        <v>40130000</v>
      </c>
      <c r="R70" s="5">
        <v>-4.1599999999999998E-2</v>
      </c>
      <c r="S70" s="4">
        <v>1429787</v>
      </c>
      <c r="T70" s="4">
        <f t="shared" si="2"/>
        <v>1096925.5</v>
      </c>
      <c r="U70" s="4">
        <f t="shared" si="3"/>
        <v>722404</v>
      </c>
    </row>
    <row r="71" spans="1:21" x14ac:dyDescent="0.2">
      <c r="A71" s="16" t="s">
        <v>167</v>
      </c>
      <c r="B71" s="4">
        <v>0</v>
      </c>
      <c r="C71" s="4">
        <v>100</v>
      </c>
      <c r="D71" s="4">
        <v>-100</v>
      </c>
      <c r="E71" s="4">
        <v>-1490000</v>
      </c>
      <c r="F71" s="4">
        <f t="shared" si="0"/>
        <v>25620000</v>
      </c>
      <c r="R71" s="5">
        <v>-2.7000000000000003E-2</v>
      </c>
      <c r="S71" s="4">
        <v>1073136</v>
      </c>
      <c r="T71" s="4">
        <f>AVERAGE(S72,S81)</f>
        <v>1549532</v>
      </c>
      <c r="U71" s="4">
        <f t="shared" si="3"/>
        <v>722404</v>
      </c>
    </row>
    <row r="72" spans="1:21" x14ac:dyDescent="0.2">
      <c r="A72" s="16" t="s">
        <v>166</v>
      </c>
      <c r="B72" s="4">
        <v>3300</v>
      </c>
      <c r="C72" s="4">
        <v>0</v>
      </c>
      <c r="D72" s="4">
        <v>3300</v>
      </c>
      <c r="E72" s="4">
        <v>48680000</v>
      </c>
      <c r="F72" s="4">
        <f t="shared" si="0"/>
        <v>27110000</v>
      </c>
      <c r="R72" s="5">
        <v>0</v>
      </c>
      <c r="S72" s="4">
        <v>722404</v>
      </c>
      <c r="U72" s="4">
        <f t="shared" si="3"/>
        <v>598505</v>
      </c>
    </row>
    <row r="73" spans="1:21" x14ac:dyDescent="0.2">
      <c r="A73" s="16" t="s">
        <v>165</v>
      </c>
      <c r="B73" s="4">
        <v>0</v>
      </c>
      <c r="C73" s="4">
        <v>0</v>
      </c>
      <c r="D73" s="4">
        <v>0</v>
      </c>
      <c r="E73" s="4">
        <v>0</v>
      </c>
      <c r="F73" s="4">
        <f t="shared" si="0"/>
        <v>-21570000</v>
      </c>
      <c r="R73" s="5">
        <v>-1.66E-2</v>
      </c>
      <c r="S73" s="4">
        <v>1285583</v>
      </c>
      <c r="U73" s="4">
        <f t="shared" ref="U73:U75" si="4">MIN(S74:S78)</f>
        <v>598505</v>
      </c>
    </row>
    <row r="74" spans="1:21" x14ac:dyDescent="0.2">
      <c r="A74" s="16" t="s">
        <v>164</v>
      </c>
      <c r="B74" s="4">
        <v>0</v>
      </c>
      <c r="C74" s="4">
        <v>400</v>
      </c>
      <c r="D74" s="4">
        <v>-400</v>
      </c>
      <c r="E74" s="4">
        <v>-6040000</v>
      </c>
      <c r="F74" s="4">
        <f t="shared" si="0"/>
        <v>-21570000</v>
      </c>
      <c r="R74" s="5">
        <v>-6.6E-3</v>
      </c>
      <c r="S74" s="4">
        <v>788696</v>
      </c>
      <c r="U74" s="4">
        <f t="shared" si="4"/>
        <v>598505</v>
      </c>
    </row>
    <row r="75" spans="1:21" x14ac:dyDescent="0.2">
      <c r="A75" s="16" t="s">
        <v>163</v>
      </c>
      <c r="B75" s="4">
        <v>0</v>
      </c>
      <c r="C75" s="4">
        <v>400</v>
      </c>
      <c r="D75" s="4">
        <v>-400</v>
      </c>
      <c r="E75" s="4">
        <v>-6100000</v>
      </c>
      <c r="F75" s="4">
        <f t="shared" si="0"/>
        <v>-15530000</v>
      </c>
      <c r="R75" s="5">
        <v>3.0699999999999998E-2</v>
      </c>
      <c r="S75" s="4">
        <v>2467428</v>
      </c>
      <c r="U75" s="4">
        <f t="shared" si="4"/>
        <v>598505</v>
      </c>
    </row>
    <row r="76" spans="1:21" x14ac:dyDescent="0.2">
      <c r="A76" s="16" t="s">
        <v>162</v>
      </c>
      <c r="B76" s="4">
        <v>3000</v>
      </c>
      <c r="C76" s="4">
        <v>0</v>
      </c>
      <c r="D76" s="4">
        <v>3000</v>
      </c>
      <c r="E76" s="4">
        <v>44260000</v>
      </c>
      <c r="F76" s="4">
        <f t="shared" si="0"/>
        <v>-9430000</v>
      </c>
      <c r="R76" s="5">
        <v>-6.7000000000000002E-3</v>
      </c>
      <c r="S76" s="4">
        <v>781812</v>
      </c>
      <c r="U76" s="4">
        <f>MIN(S77:S81)</f>
        <v>598505</v>
      </c>
    </row>
    <row r="77" spans="1:21" x14ac:dyDescent="0.2">
      <c r="A77" s="16" t="s">
        <v>161</v>
      </c>
      <c r="B77" s="4">
        <v>400</v>
      </c>
      <c r="C77" s="4">
        <v>0</v>
      </c>
      <c r="D77" s="4">
        <v>400</v>
      </c>
      <c r="E77" s="4">
        <v>5840000</v>
      </c>
      <c r="F77" s="4">
        <f t="shared" si="0"/>
        <v>-53690000</v>
      </c>
      <c r="R77" s="5">
        <v>2.07E-2</v>
      </c>
      <c r="S77" s="4">
        <v>598505</v>
      </c>
    </row>
    <row r="78" spans="1:21" x14ac:dyDescent="0.2">
      <c r="A78" s="16" t="s">
        <v>160</v>
      </c>
      <c r="B78" s="4">
        <v>0</v>
      </c>
      <c r="C78" s="4">
        <v>0</v>
      </c>
      <c r="D78" s="4">
        <v>0</v>
      </c>
      <c r="E78" s="4">
        <v>0</v>
      </c>
      <c r="F78" s="4">
        <f t="shared" si="0"/>
        <v>-59530000</v>
      </c>
      <c r="R78" s="5">
        <v>-2.35E-2</v>
      </c>
      <c r="S78" s="4">
        <v>742206</v>
      </c>
    </row>
    <row r="79" spans="1:21" x14ac:dyDescent="0.2">
      <c r="A79" s="16" t="s">
        <v>159</v>
      </c>
      <c r="B79" s="4">
        <v>400</v>
      </c>
      <c r="C79" s="4">
        <v>492</v>
      </c>
      <c r="D79" s="4">
        <v>-92</v>
      </c>
      <c r="E79" s="4">
        <v>-1430000</v>
      </c>
      <c r="F79" s="4">
        <f t="shared" si="0"/>
        <v>-59530000</v>
      </c>
      <c r="R79" s="5">
        <v>6.8000000000000005E-3</v>
      </c>
      <c r="S79" s="4">
        <v>808755</v>
      </c>
    </row>
    <row r="80" spans="1:21" x14ac:dyDescent="0.2">
      <c r="A80" s="16" t="s">
        <v>158</v>
      </c>
      <c r="B80" s="4">
        <v>400</v>
      </c>
      <c r="C80" s="4">
        <v>0</v>
      </c>
      <c r="D80" s="4">
        <v>400</v>
      </c>
      <c r="E80" s="4">
        <v>5980000</v>
      </c>
      <c r="F80" s="4">
        <f>E80+F81</f>
        <v>-58100000</v>
      </c>
      <c r="R80" s="5">
        <v>-3.9E-2</v>
      </c>
      <c r="S80" s="4">
        <v>1120715</v>
      </c>
    </row>
    <row r="81" spans="1:22" x14ac:dyDescent="0.2">
      <c r="A81" s="16" t="s">
        <v>157</v>
      </c>
      <c r="B81" s="4">
        <v>400</v>
      </c>
      <c r="C81" s="4">
        <v>4500</v>
      </c>
      <c r="D81" s="4">
        <v>-4100</v>
      </c>
      <c r="E81" s="4">
        <v>-64080000</v>
      </c>
      <c r="F81" s="4">
        <f>E81</f>
        <v>-64080000</v>
      </c>
      <c r="R81" s="5">
        <v>-3.4500000000000003E-2</v>
      </c>
      <c r="S81" s="4">
        <v>2376660</v>
      </c>
    </row>
    <row r="82" spans="1:22" x14ac:dyDescent="0.2">
      <c r="A82" s="2"/>
      <c r="B82" s="4"/>
      <c r="C82" s="4"/>
      <c r="D82" s="4"/>
      <c r="E82" s="4"/>
      <c r="F82" s="4"/>
      <c r="G82" s="4"/>
      <c r="H82" s="4"/>
      <c r="I82" s="4"/>
      <c r="J82" s="4"/>
      <c r="K82" s="4"/>
      <c r="L82" s="4"/>
      <c r="M82" s="4"/>
      <c r="N82" s="4"/>
      <c r="O82" s="4"/>
      <c r="P82" s="4"/>
      <c r="Q82" s="4"/>
      <c r="R82" s="4"/>
      <c r="S82" s="4"/>
      <c r="T82" s="5"/>
      <c r="U82" s="5"/>
      <c r="V82" s="5"/>
    </row>
    <row r="83" spans="1:22" x14ac:dyDescent="0.2">
      <c r="A83" s="2"/>
      <c r="B83" s="4"/>
      <c r="C83" s="4"/>
      <c r="D83" s="4"/>
      <c r="E83" s="4"/>
      <c r="F83" s="4"/>
      <c r="G83" s="4"/>
      <c r="H83" s="4"/>
      <c r="I83" s="4"/>
      <c r="J83" s="4"/>
      <c r="K83" s="4"/>
      <c r="L83" s="4"/>
      <c r="M83" s="4"/>
      <c r="N83" s="4"/>
      <c r="O83" s="4"/>
      <c r="P83" s="4"/>
      <c r="Q83" s="4"/>
      <c r="R83" s="4"/>
      <c r="S83" s="4"/>
      <c r="T83" s="5"/>
      <c r="U83" s="5"/>
      <c r="V83" s="5"/>
    </row>
    <row r="84" spans="1:22" x14ac:dyDescent="0.2">
      <c r="A84" s="2"/>
      <c r="B84" s="4"/>
      <c r="C84" s="4"/>
      <c r="D84" s="4"/>
      <c r="E84" s="4"/>
      <c r="F84" s="4"/>
      <c r="G84" s="4"/>
      <c r="H84" s="4"/>
      <c r="I84" s="4"/>
      <c r="J84" s="4"/>
      <c r="K84" s="4"/>
      <c r="L84" s="4"/>
      <c r="M84" s="4"/>
      <c r="N84" s="4"/>
      <c r="O84" s="4"/>
      <c r="P84" s="4"/>
      <c r="Q84" s="4"/>
      <c r="R84" s="4"/>
      <c r="S84" s="4"/>
      <c r="T84" s="5"/>
      <c r="U84" s="5"/>
      <c r="V84" s="5"/>
    </row>
    <row r="85" spans="1:22" x14ac:dyDescent="0.2">
      <c r="A85" s="2"/>
      <c r="B85" s="4"/>
      <c r="C85" s="4"/>
      <c r="D85" s="4"/>
      <c r="E85" s="4"/>
      <c r="F85" s="4"/>
      <c r="G85" s="4"/>
      <c r="H85" s="4"/>
      <c r="I85" s="4"/>
      <c r="J85" s="4"/>
      <c r="K85" s="4"/>
      <c r="L85" s="4"/>
      <c r="M85" s="4"/>
      <c r="N85" s="4"/>
      <c r="O85" s="4"/>
      <c r="P85" s="4"/>
      <c r="Q85" s="4"/>
      <c r="R85" s="4"/>
      <c r="S85" s="4"/>
      <c r="T85" s="5"/>
      <c r="U85" s="5"/>
      <c r="V85" s="5"/>
    </row>
    <row r="86" spans="1:22" x14ac:dyDescent="0.2">
      <c r="A86" s="2"/>
      <c r="B86" s="4"/>
      <c r="C86" s="4"/>
      <c r="D86" s="4"/>
      <c r="E86" s="4"/>
      <c r="F86" s="4"/>
      <c r="G86" s="4"/>
      <c r="H86" s="4"/>
      <c r="I86" s="4"/>
      <c r="J86" s="4"/>
      <c r="K86" s="4"/>
      <c r="L86" s="4"/>
      <c r="M86" s="4"/>
      <c r="N86" s="4"/>
      <c r="O86" s="4"/>
      <c r="P86" s="4"/>
      <c r="Q86" s="4"/>
      <c r="R86" s="4"/>
      <c r="S86" s="4"/>
      <c r="T86" s="5"/>
      <c r="U86" s="5"/>
      <c r="V86" s="5"/>
    </row>
    <row r="87" spans="1:22" x14ac:dyDescent="0.2">
      <c r="A87" s="2"/>
      <c r="B87" s="4"/>
      <c r="C87" s="4"/>
      <c r="D87" s="4"/>
      <c r="E87" s="4"/>
      <c r="F87" s="4"/>
      <c r="G87" s="4"/>
      <c r="H87" s="4"/>
      <c r="I87" s="4"/>
      <c r="J87" s="4"/>
      <c r="K87" s="4"/>
      <c r="L87" s="4"/>
      <c r="M87" s="4"/>
      <c r="N87" s="4"/>
      <c r="O87" s="4"/>
      <c r="P87" s="4"/>
      <c r="Q87" s="4"/>
      <c r="R87" s="4"/>
      <c r="S87" s="4"/>
      <c r="T87" s="5"/>
      <c r="U87" s="5"/>
      <c r="V87" s="5"/>
    </row>
    <row r="88" spans="1:22" x14ac:dyDescent="0.2">
      <c r="A88" s="2"/>
      <c r="B88" s="4"/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5"/>
      <c r="U88" s="5"/>
      <c r="V88" s="5"/>
    </row>
    <row r="89" spans="1:22" x14ac:dyDescent="0.2">
      <c r="A89" s="2"/>
      <c r="B89" s="4"/>
      <c r="C89" s="4"/>
      <c r="D89" s="4"/>
      <c r="E89" s="4"/>
      <c r="F89" s="4"/>
      <c r="G89" s="4"/>
      <c r="H89" s="4"/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  <c r="T89" s="5"/>
      <c r="U89" s="5"/>
      <c r="V89" s="5"/>
    </row>
    <row r="90" spans="1:22" x14ac:dyDescent="0.2">
      <c r="A90" s="2"/>
      <c r="B90" s="4"/>
      <c r="C90" s="4"/>
      <c r="D90" s="4"/>
      <c r="E90" s="4"/>
      <c r="F90" s="4"/>
      <c r="G90" s="4"/>
      <c r="H90" s="4"/>
      <c r="I90" s="4"/>
      <c r="J90" s="4"/>
      <c r="K90" s="4"/>
      <c r="L90" s="4"/>
      <c r="M90" s="4"/>
      <c r="N90" s="4"/>
      <c r="O90" s="4"/>
      <c r="P90" s="4"/>
      <c r="Q90" s="4"/>
      <c r="R90" s="4"/>
      <c r="S90" s="4"/>
      <c r="T90" s="5"/>
      <c r="U90" s="5"/>
      <c r="V90" s="5"/>
    </row>
    <row r="91" spans="1:22" x14ac:dyDescent="0.2">
      <c r="A91" s="2"/>
      <c r="B91" s="4"/>
      <c r="C91" s="4"/>
      <c r="D91" s="4"/>
      <c r="E91" s="4"/>
      <c r="F91" s="4"/>
      <c r="G91" s="4"/>
      <c r="H91" s="4"/>
      <c r="I91" s="4"/>
      <c r="J91" s="4"/>
      <c r="K91" s="4"/>
      <c r="L91" s="4"/>
      <c r="M91" s="4"/>
      <c r="N91" s="4"/>
      <c r="O91" s="4"/>
      <c r="P91" s="4"/>
      <c r="Q91" s="4"/>
      <c r="R91" s="4"/>
      <c r="S91" s="4"/>
      <c r="T91" s="5"/>
      <c r="U91" s="5"/>
      <c r="V91" s="5"/>
    </row>
    <row r="92" spans="1:22" x14ac:dyDescent="0.2">
      <c r="A92" s="6"/>
      <c r="B92" s="4"/>
      <c r="C92" s="4"/>
      <c r="D92" s="4"/>
      <c r="E92" s="4"/>
      <c r="F92" s="4"/>
      <c r="G92" s="4"/>
      <c r="H92" s="4"/>
      <c r="I92" s="4"/>
      <c r="J92" s="4"/>
      <c r="K92" s="4"/>
      <c r="L92" s="4"/>
      <c r="M92" s="4"/>
      <c r="N92" s="4"/>
      <c r="O92" s="4"/>
      <c r="P92" s="4"/>
      <c r="Q92" s="4"/>
      <c r="R92" s="4"/>
      <c r="S92" s="4"/>
      <c r="T92" s="5"/>
      <c r="U92" s="5"/>
      <c r="V92" s="5"/>
    </row>
    <row r="93" spans="1:22" x14ac:dyDescent="0.2">
      <c r="A93" s="6"/>
      <c r="B93" s="4"/>
      <c r="C93" s="4"/>
      <c r="D93" s="4"/>
      <c r="E93" s="4"/>
      <c r="F93" s="4"/>
      <c r="G93" s="4"/>
      <c r="H93" s="4"/>
      <c r="I93" s="4"/>
      <c r="J93" s="4"/>
      <c r="K93" s="4"/>
      <c r="L93" s="4"/>
      <c r="M93" s="4"/>
      <c r="N93" s="4"/>
      <c r="O93" s="4"/>
      <c r="P93" s="4"/>
      <c r="Q93" s="4"/>
      <c r="R93" s="4"/>
      <c r="S93" s="4"/>
      <c r="T93" s="5"/>
      <c r="U93" s="5"/>
      <c r="V93" s="5"/>
    </row>
    <row r="94" spans="1:22" x14ac:dyDescent="0.2">
      <c r="A94" s="6"/>
      <c r="B94" s="4"/>
      <c r="C94" s="4"/>
      <c r="D94" s="4"/>
      <c r="E94" s="4"/>
      <c r="F94" s="4"/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5"/>
      <c r="U94" s="5"/>
      <c r="V94" s="5"/>
    </row>
    <row r="95" spans="1:22" x14ac:dyDescent="0.2">
      <c r="A95" s="6"/>
      <c r="B95" s="4"/>
      <c r="C95" s="4"/>
      <c r="D95" s="4"/>
      <c r="E95" s="4"/>
      <c r="F95" s="4"/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5"/>
      <c r="U95" s="5"/>
      <c r="V95" s="5"/>
    </row>
    <row r="96" spans="1:22" x14ac:dyDescent="0.2">
      <c r="A96" s="6"/>
      <c r="B96" s="4"/>
      <c r="C96" s="4"/>
      <c r="D96" s="4"/>
      <c r="E96" s="4"/>
      <c r="F96" s="4"/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5"/>
      <c r="U96" s="5"/>
      <c r="V96" s="5"/>
    </row>
    <row r="97" spans="1:22" x14ac:dyDescent="0.2">
      <c r="A97" s="6"/>
      <c r="B97" s="4"/>
      <c r="C97" s="4"/>
      <c r="D97" s="4"/>
      <c r="E97" s="4"/>
      <c r="F97" s="4"/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5"/>
      <c r="U97" s="5"/>
      <c r="V97" s="5"/>
    </row>
    <row r="98" spans="1:22" x14ac:dyDescent="0.2">
      <c r="A98" s="6"/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5"/>
      <c r="U98" s="5"/>
      <c r="V98" s="5"/>
    </row>
    <row r="99" spans="1:22" x14ac:dyDescent="0.2">
      <c r="A99" s="6"/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5"/>
      <c r="U99" s="5"/>
      <c r="V99" s="5"/>
    </row>
    <row r="100" spans="1:22" x14ac:dyDescent="0.2">
      <c r="A100" s="6"/>
      <c r="B100" s="4"/>
      <c r="C100" s="4"/>
      <c r="D100" s="4"/>
      <c r="E100" s="4"/>
      <c r="F100" s="4"/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5"/>
      <c r="U100" s="5"/>
      <c r="V100" s="5"/>
    </row>
    <row r="101" spans="1:22" x14ac:dyDescent="0.2">
      <c r="A101" s="6"/>
      <c r="B101" s="4"/>
      <c r="C101" s="4"/>
      <c r="D101" s="4"/>
      <c r="E101" s="4"/>
      <c r="F101" s="4"/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5"/>
      <c r="U101" s="5"/>
      <c r="V101" s="5"/>
    </row>
    <row r="102" spans="1:22" x14ac:dyDescent="0.2">
      <c r="A102" s="2"/>
      <c r="B102" s="4"/>
      <c r="C102" s="4"/>
      <c r="D102" s="4"/>
      <c r="E102" s="4"/>
      <c r="F102" s="4"/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5"/>
      <c r="U102" s="5"/>
      <c r="V102" s="5"/>
    </row>
    <row r="103" spans="1:22" x14ac:dyDescent="0.2">
      <c r="A103" s="2"/>
      <c r="B103" s="4"/>
      <c r="C103" s="4"/>
      <c r="D103" s="4"/>
      <c r="E103" s="4"/>
      <c r="F103" s="4"/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5"/>
      <c r="U103" s="5"/>
      <c r="V103" s="5"/>
    </row>
    <row r="104" spans="1:22" x14ac:dyDescent="0.2">
      <c r="A104" s="6"/>
      <c r="B104" s="4"/>
      <c r="C104" s="4"/>
      <c r="D104" s="4"/>
      <c r="E104" s="4"/>
      <c r="F104" s="4"/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5"/>
      <c r="U104" s="5"/>
      <c r="V104" s="5"/>
    </row>
    <row r="105" spans="1:22" x14ac:dyDescent="0.2">
      <c r="A105" s="6"/>
      <c r="B105" s="4"/>
      <c r="C105" s="4"/>
      <c r="D105" s="4"/>
      <c r="E105" s="4"/>
      <c r="F105" s="4"/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5"/>
      <c r="U105" s="5"/>
      <c r="V105" s="5"/>
    </row>
    <row r="106" spans="1:22" x14ac:dyDescent="0.2">
      <c r="A106" s="6"/>
      <c r="B106" s="4"/>
      <c r="C106" s="4"/>
      <c r="D106" s="4"/>
      <c r="E106" s="4"/>
      <c r="F106" s="4"/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5"/>
      <c r="U106" s="5"/>
      <c r="V106" s="5"/>
    </row>
    <row r="107" spans="1:22" x14ac:dyDescent="0.2">
      <c r="A107" s="6"/>
      <c r="B107" s="4"/>
      <c r="C107" s="4"/>
      <c r="D107" s="4"/>
      <c r="E107" s="4"/>
      <c r="F107" s="4"/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5"/>
      <c r="U107" s="5"/>
      <c r="V107" s="5"/>
    </row>
    <row r="108" spans="1:22" x14ac:dyDescent="0.2">
      <c r="A108" s="6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5"/>
      <c r="U108" s="5"/>
      <c r="V108" s="5"/>
    </row>
    <row r="109" spans="1:22" x14ac:dyDescent="0.2">
      <c r="A109" s="6"/>
      <c r="B109" s="4"/>
      <c r="C109" s="4"/>
      <c r="D109" s="4"/>
      <c r="E109" s="4"/>
      <c r="F109" s="4"/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5"/>
      <c r="U109" s="5"/>
      <c r="V109" s="5"/>
    </row>
    <row r="110" spans="1:22" x14ac:dyDescent="0.2">
      <c r="A110" s="6"/>
      <c r="B110" s="4"/>
      <c r="C110" s="4"/>
      <c r="D110" s="4"/>
      <c r="E110" s="4"/>
      <c r="F110" s="4"/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5"/>
      <c r="U110" s="5"/>
      <c r="V110" s="5"/>
    </row>
    <row r="111" spans="1:22" x14ac:dyDescent="0.2">
      <c r="A111" s="6"/>
      <c r="B111" s="4"/>
      <c r="C111" s="4"/>
      <c r="D111" s="4"/>
      <c r="E111" s="4"/>
      <c r="F111" s="4"/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5"/>
      <c r="U111" s="5"/>
      <c r="V111" s="5"/>
    </row>
    <row r="112" spans="1:22" x14ac:dyDescent="0.2">
      <c r="A112" s="6"/>
      <c r="B112" s="4"/>
      <c r="C112" s="4"/>
      <c r="D112" s="4"/>
      <c r="E112" s="4"/>
      <c r="F112" s="4"/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5"/>
      <c r="U112" s="5"/>
      <c r="V112" s="5"/>
    </row>
    <row r="113" spans="1:22" x14ac:dyDescent="0.2">
      <c r="A113" s="6"/>
      <c r="B113" s="4"/>
      <c r="C113" s="4"/>
      <c r="D113" s="4"/>
      <c r="E113" s="4"/>
      <c r="F113" s="4"/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5"/>
      <c r="U113" s="5"/>
      <c r="V113" s="5"/>
    </row>
    <row r="114" spans="1:22" x14ac:dyDescent="0.2">
      <c r="A114" s="6"/>
      <c r="B114" s="4"/>
      <c r="C114" s="4"/>
      <c r="D114" s="4"/>
      <c r="E114" s="4"/>
      <c r="F114" s="4"/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5"/>
      <c r="U114" s="5"/>
      <c r="V114" s="5"/>
    </row>
    <row r="115" spans="1:22" x14ac:dyDescent="0.2">
      <c r="A115" s="6"/>
      <c r="B115" s="4"/>
      <c r="C115" s="4"/>
      <c r="D115" s="4"/>
      <c r="E115" s="4"/>
      <c r="F115" s="4"/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5"/>
      <c r="U115" s="5"/>
      <c r="V115" s="5"/>
    </row>
    <row r="116" spans="1:22" x14ac:dyDescent="0.2">
      <c r="A116" s="6"/>
      <c r="B116" s="4"/>
      <c r="C116" s="4"/>
      <c r="D116" s="4"/>
      <c r="E116" s="4"/>
      <c r="F116" s="4"/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5"/>
      <c r="U116" s="5"/>
      <c r="V116" s="5"/>
    </row>
    <row r="117" spans="1:22" x14ac:dyDescent="0.2">
      <c r="A117" s="2"/>
      <c r="B117" s="4"/>
      <c r="C117" s="4"/>
      <c r="D117" s="4"/>
      <c r="E117" s="4"/>
      <c r="F117" s="4"/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5"/>
      <c r="U117" s="5"/>
      <c r="V117" s="5"/>
    </row>
    <row r="118" spans="1:22" x14ac:dyDescent="0.2">
      <c r="A118" s="2"/>
      <c r="B118" s="4"/>
      <c r="C118" s="4"/>
      <c r="D118" s="4"/>
      <c r="E118" s="4"/>
      <c r="F118" s="4"/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5"/>
      <c r="U118" s="5"/>
      <c r="V118" s="5"/>
    </row>
    <row r="119" spans="1:22" x14ac:dyDescent="0.2">
      <c r="A119" s="2"/>
      <c r="B119" s="4"/>
      <c r="C119" s="4"/>
      <c r="D119" s="4"/>
      <c r="E119" s="4"/>
      <c r="F119" s="4"/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5"/>
      <c r="U119" s="5"/>
      <c r="V119" s="5"/>
    </row>
    <row r="120" spans="1:22" x14ac:dyDescent="0.2">
      <c r="A120" s="2"/>
      <c r="B120" s="4"/>
      <c r="C120" s="4"/>
      <c r="D120" s="4"/>
      <c r="E120" s="4"/>
      <c r="F120" s="4"/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5"/>
      <c r="U120" s="5"/>
      <c r="V120" s="5"/>
    </row>
    <row r="121" spans="1:22" x14ac:dyDescent="0.2">
      <c r="A121" s="2"/>
      <c r="B121" s="4"/>
      <c r="C121" s="4"/>
      <c r="D121" s="4"/>
      <c r="E121" s="4"/>
      <c r="F121" s="4"/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5"/>
      <c r="U121" s="5"/>
      <c r="V121" s="5"/>
    </row>
    <row r="122" spans="1:22" x14ac:dyDescent="0.2">
      <c r="A122" s="2"/>
      <c r="B122" s="4"/>
      <c r="C122" s="4"/>
      <c r="D122" s="4"/>
      <c r="E122" s="4"/>
      <c r="F122" s="4"/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5"/>
      <c r="U122" s="5"/>
      <c r="V122" s="5"/>
    </row>
    <row r="123" spans="1:22" x14ac:dyDescent="0.2">
      <c r="A123" s="2"/>
      <c r="B123" s="4"/>
      <c r="C123" s="4"/>
      <c r="D123" s="4"/>
      <c r="E123" s="4"/>
      <c r="F123" s="4"/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5"/>
      <c r="U123" s="5"/>
      <c r="V123" s="5"/>
    </row>
    <row r="124" spans="1:22" x14ac:dyDescent="0.2">
      <c r="A124" s="2"/>
      <c r="B124" s="4"/>
      <c r="C124" s="4"/>
      <c r="D124" s="4"/>
      <c r="E124" s="4"/>
      <c r="F124" s="4"/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5"/>
      <c r="U124" s="5"/>
      <c r="V124" s="5"/>
    </row>
    <row r="125" spans="1:22" x14ac:dyDescent="0.2">
      <c r="A125" s="2"/>
      <c r="B125" s="4"/>
      <c r="C125" s="4"/>
      <c r="D125" s="4"/>
      <c r="E125" s="4"/>
      <c r="F125" s="4"/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5"/>
      <c r="U125" s="5"/>
      <c r="V125" s="5"/>
    </row>
    <row r="126" spans="1:22" x14ac:dyDescent="0.2">
      <c r="A126" s="2"/>
      <c r="B126" s="4"/>
      <c r="C126" s="4"/>
      <c r="D126" s="4"/>
      <c r="E126" s="4"/>
      <c r="F126" s="4"/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5"/>
      <c r="U126" s="5"/>
      <c r="V126" s="5"/>
    </row>
    <row r="127" spans="1:22" x14ac:dyDescent="0.2">
      <c r="A127" s="2"/>
      <c r="B127" s="4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5"/>
      <c r="U127" s="5"/>
      <c r="V127" s="5"/>
    </row>
    <row r="128" spans="1:22" x14ac:dyDescent="0.2">
      <c r="A128" s="2"/>
      <c r="B128" s="4"/>
      <c r="C128" s="4"/>
      <c r="D128" s="4"/>
      <c r="E128" s="4"/>
      <c r="F128" s="4"/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5"/>
      <c r="U128" s="5"/>
      <c r="V128" s="5"/>
    </row>
    <row r="129" spans="1:22" x14ac:dyDescent="0.2">
      <c r="A129" s="2"/>
      <c r="B129" s="4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5"/>
      <c r="U129" s="5"/>
      <c r="V129" s="5"/>
    </row>
    <row r="130" spans="1:22" x14ac:dyDescent="0.2">
      <c r="A130" s="2"/>
      <c r="B130" s="4"/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5"/>
      <c r="U130" s="5"/>
      <c r="V130" s="5"/>
    </row>
    <row r="131" spans="1:22" x14ac:dyDescent="0.2">
      <c r="A131" s="2"/>
      <c r="B131" s="4"/>
      <c r="C131" s="4"/>
      <c r="D131" s="4"/>
      <c r="E131" s="4"/>
      <c r="F131" s="4"/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5"/>
      <c r="U131" s="5"/>
      <c r="V131" s="5"/>
    </row>
    <row r="132" spans="1:22" x14ac:dyDescent="0.2">
      <c r="A132" s="2"/>
      <c r="B132" s="4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5"/>
      <c r="U132" s="5"/>
      <c r="V132" s="5"/>
    </row>
    <row r="133" spans="1:22" x14ac:dyDescent="0.2">
      <c r="A133" s="2"/>
      <c r="B133" s="4"/>
      <c r="C133" s="4"/>
      <c r="D133" s="4"/>
      <c r="E133" s="4"/>
      <c r="F133" s="4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5"/>
    </row>
    <row r="134" spans="1:22" x14ac:dyDescent="0.2">
      <c r="A134" s="2"/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8"/>
    </row>
    <row r="135" spans="1:22" x14ac:dyDescent="0.2">
      <c r="A135" s="2"/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8"/>
    </row>
    <row r="136" spans="1:22" x14ac:dyDescent="0.2">
      <c r="A136" s="2"/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8"/>
    </row>
    <row r="137" spans="1:22" x14ac:dyDescent="0.2">
      <c r="A137" s="6"/>
      <c r="B137" s="4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5"/>
      <c r="U137" s="5"/>
      <c r="V137" s="8"/>
    </row>
    <row r="138" spans="1:22" x14ac:dyDescent="0.2">
      <c r="A138" s="6"/>
      <c r="B138" s="4"/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5"/>
      <c r="U138" s="5"/>
      <c r="V138" s="8"/>
    </row>
    <row r="139" spans="1:22" x14ac:dyDescent="0.2">
      <c r="A139" s="6"/>
      <c r="B139" s="4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5"/>
      <c r="U139" s="5"/>
      <c r="V139" s="8"/>
    </row>
    <row r="140" spans="1:22" x14ac:dyDescent="0.2">
      <c r="A140" s="6"/>
      <c r="B140" s="4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5"/>
      <c r="U140" s="5"/>
      <c r="V140" s="8"/>
    </row>
    <row r="141" spans="1:22" x14ac:dyDescent="0.2">
      <c r="A141" s="6"/>
      <c r="B141" s="4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5"/>
      <c r="U141" s="5"/>
      <c r="V141" s="8"/>
    </row>
    <row r="142" spans="1:22" x14ac:dyDescent="0.2">
      <c r="A142" s="2"/>
      <c r="B142" s="4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5"/>
      <c r="U142" s="5"/>
      <c r="V142" s="8"/>
    </row>
    <row r="143" spans="1:22" x14ac:dyDescent="0.2">
      <c r="A143" s="2"/>
      <c r="B143" s="4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5"/>
      <c r="U143" s="5"/>
      <c r="V143" s="8"/>
    </row>
    <row r="144" spans="1:22" x14ac:dyDescent="0.2">
      <c r="A144" s="2"/>
      <c r="B144" s="4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5"/>
      <c r="U144" s="5"/>
      <c r="V144" s="8"/>
    </row>
    <row r="145" spans="1:22" x14ac:dyDescent="0.2">
      <c r="A145" s="2"/>
      <c r="B145" s="4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5"/>
      <c r="U145" s="5"/>
      <c r="V145" s="8"/>
    </row>
    <row r="146" spans="1:22" x14ac:dyDescent="0.2">
      <c r="A146" s="2"/>
      <c r="B146" s="4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5"/>
      <c r="U146" s="5"/>
      <c r="V146" s="8"/>
    </row>
    <row r="172" spans="1:3" x14ac:dyDescent="0.2">
      <c r="A172" t="e" cm="1">
        <f t="array" aca="1" ref="A172" ca="1">INDIRECT("'" &amp; E1 &amp; "'!$A$2:$A$66")</f>
        <v>#REF!</v>
      </c>
      <c r="B172" t="e" cm="1">
        <f t="array" aca="1" ref="B172" ca="1">INDIRECT("'" &amp; E1 &amp; "'!$B$2:$B$66")</f>
        <v>#REF!</v>
      </c>
      <c r="C172" t="e" cm="1">
        <f t="array" aca="1" ref="C172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197981-EF60-6E4D-ADD3-36432C319BE0}">
  <sheetPr codeName="Sheet88"/>
  <dimension ref="A1:V172"/>
  <sheetViews>
    <sheetView topLeftCell="D1" workbookViewId="0">
      <pane ySplit="2" topLeftCell="A3" activePane="bottomLeft" state="frozen"/>
      <selection activeCell="N24" sqref="N24"/>
      <selection pane="bottomLeft" activeCell="N24" sqref="N24"/>
    </sheetView>
  </sheetViews>
  <sheetFormatPr baseColWidth="10" defaultRowHeight="16" x14ac:dyDescent="0.2"/>
  <cols>
    <col min="1" max="1" width="21.1640625" customWidth="1"/>
    <col min="2" max="2" width="14.5" customWidth="1"/>
    <col min="3" max="4" width="15.1640625" customWidth="1"/>
    <col min="5" max="5" width="16.6640625" customWidth="1"/>
    <col min="6" max="6" width="21.5" customWidth="1"/>
    <col min="10" max="10" width="18.33203125" customWidth="1"/>
    <col min="11" max="11" width="16.6640625" customWidth="1"/>
    <col min="18" max="18" width="13" customWidth="1"/>
    <col min="19" max="19" width="15.33203125" customWidth="1"/>
  </cols>
  <sheetData>
    <row r="1" spans="1:22" x14ac:dyDescent="0.2">
      <c r="B1" s="72" t="s">
        <v>5</v>
      </c>
      <c r="C1" s="72"/>
      <c r="D1" s="72"/>
      <c r="E1" s="72"/>
      <c r="F1" s="72"/>
      <c r="G1" s="73" t="s">
        <v>6</v>
      </c>
      <c r="H1" s="73"/>
      <c r="I1" s="73"/>
      <c r="J1" s="73"/>
      <c r="K1" s="73"/>
      <c r="L1" s="74" t="s">
        <v>15</v>
      </c>
      <c r="M1" s="74"/>
      <c r="N1" s="74"/>
      <c r="O1" s="74"/>
      <c r="P1" s="74"/>
      <c r="Q1" s="74"/>
      <c r="R1" s="74"/>
      <c r="S1" s="74"/>
      <c r="T1" s="74"/>
      <c r="U1" s="74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235</v>
      </c>
      <c r="O2" s="1" t="s">
        <v>236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257</v>
      </c>
      <c r="U2" s="1" t="s">
        <v>258</v>
      </c>
      <c r="V2" s="1" t="s">
        <v>237</v>
      </c>
    </row>
    <row r="3" spans="1:22" x14ac:dyDescent="0.2">
      <c r="A3" s="16" t="s">
        <v>294</v>
      </c>
      <c r="B3" s="4">
        <v>19100</v>
      </c>
      <c r="C3" s="4">
        <v>101200</v>
      </c>
      <c r="D3" s="4">
        <v>-82100</v>
      </c>
      <c r="E3" s="4">
        <v>-2111540000</v>
      </c>
      <c r="F3" s="4">
        <f t="shared" ref="F3:F79" si="0">E3+F4</f>
        <v>-111572014416</v>
      </c>
      <c r="K3">
        <f t="shared" ref="K3:K25" si="1">K4+J3</f>
        <v>-67375000</v>
      </c>
      <c r="L3" s="4">
        <v>239</v>
      </c>
      <c r="M3" s="4">
        <v>390</v>
      </c>
      <c r="N3" s="4">
        <v>8</v>
      </c>
      <c r="O3" s="4">
        <v>21</v>
      </c>
      <c r="P3" s="4">
        <v>198400</v>
      </c>
      <c r="Q3" s="4">
        <v>451700</v>
      </c>
      <c r="R3" s="5">
        <v>3.9000000000000003E-3</v>
      </c>
      <c r="S3" s="4">
        <v>650100</v>
      </c>
      <c r="T3" s="4">
        <f t="shared" ref="T3:T70" si="2">AVERAGE(S4,S13)</f>
        <v>859390</v>
      </c>
      <c r="U3" s="4">
        <f t="shared" ref="U3:U72" si="3">MIN(S4:S8)</f>
        <v>510198</v>
      </c>
      <c r="V3" s="5">
        <v>9.7000000000000003E-3</v>
      </c>
    </row>
    <row r="4" spans="1:22" x14ac:dyDescent="0.2">
      <c r="A4" s="16" t="s">
        <v>293</v>
      </c>
      <c r="B4" s="4">
        <v>14400</v>
      </c>
      <c r="C4" s="4">
        <v>400</v>
      </c>
      <c r="D4" s="4">
        <v>14000</v>
      </c>
      <c r="E4" s="4">
        <v>358900000</v>
      </c>
      <c r="F4" s="4">
        <f t="shared" si="0"/>
        <v>-109460474416</v>
      </c>
      <c r="G4" s="4">
        <v>0</v>
      </c>
      <c r="H4" s="4">
        <v>0</v>
      </c>
      <c r="I4" s="4">
        <v>0</v>
      </c>
      <c r="J4" s="4">
        <v>-5110000</v>
      </c>
      <c r="K4">
        <f t="shared" si="1"/>
        <v>-67375000</v>
      </c>
      <c r="L4" s="4">
        <v>192</v>
      </c>
      <c r="M4" s="4">
        <v>590</v>
      </c>
      <c r="N4" s="4">
        <v>6</v>
      </c>
      <c r="O4" s="4">
        <v>26</v>
      </c>
      <c r="P4" s="4">
        <v>138400</v>
      </c>
      <c r="Q4" s="4">
        <v>459100</v>
      </c>
      <c r="R4" s="5">
        <v>9.7999999999999997E-3</v>
      </c>
      <c r="S4" s="4">
        <v>650200</v>
      </c>
      <c r="T4" s="4">
        <f t="shared" si="2"/>
        <v>1274364</v>
      </c>
      <c r="U4" s="4">
        <f t="shared" si="3"/>
        <v>510198</v>
      </c>
      <c r="V4" s="5">
        <v>1.7399999999999999E-2</v>
      </c>
    </row>
    <row r="5" spans="1:22" x14ac:dyDescent="0.2">
      <c r="A5" s="16" t="s">
        <v>292</v>
      </c>
      <c r="B5" s="4">
        <v>18200</v>
      </c>
      <c r="C5" s="4">
        <v>2400</v>
      </c>
      <c r="D5" s="4">
        <v>15800</v>
      </c>
      <c r="E5" s="4">
        <v>412100000</v>
      </c>
      <c r="F5" s="4">
        <f t="shared" si="0"/>
        <v>-109819374416</v>
      </c>
      <c r="G5" s="4">
        <v>0</v>
      </c>
      <c r="H5" s="4">
        <v>0</v>
      </c>
      <c r="I5" s="4">
        <v>0</v>
      </c>
      <c r="J5" s="4">
        <v>-57115000</v>
      </c>
      <c r="K5">
        <f t="shared" si="1"/>
        <v>-62265000</v>
      </c>
      <c r="L5" s="4">
        <v>514</v>
      </c>
      <c r="M5" s="4">
        <v>384</v>
      </c>
      <c r="N5" s="4">
        <v>9</v>
      </c>
      <c r="O5" s="4">
        <v>20</v>
      </c>
      <c r="P5" s="4">
        <v>286900</v>
      </c>
      <c r="Q5" s="4">
        <v>340900</v>
      </c>
      <c r="R5" s="5">
        <v>0</v>
      </c>
      <c r="S5" s="4">
        <v>700812</v>
      </c>
      <c r="T5" s="4">
        <f t="shared" si="2"/>
        <v>791953</v>
      </c>
      <c r="U5" s="4">
        <f t="shared" si="3"/>
        <v>510198</v>
      </c>
      <c r="V5" s="5">
        <v>2.1000000000000001E-2</v>
      </c>
    </row>
    <row r="6" spans="1:22" x14ac:dyDescent="0.2">
      <c r="A6" s="16" t="s">
        <v>291</v>
      </c>
      <c r="B6" s="4">
        <v>0</v>
      </c>
      <c r="C6" s="4">
        <v>5400</v>
      </c>
      <c r="D6" s="4">
        <v>-5400</v>
      </c>
      <c r="E6" s="4">
        <v>-138780000</v>
      </c>
      <c r="F6" s="4">
        <f t="shared" si="0"/>
        <v>-110231474416</v>
      </c>
      <c r="K6">
        <f t="shared" si="1"/>
        <v>-5150000</v>
      </c>
      <c r="L6" s="4">
        <v>280</v>
      </c>
      <c r="M6" s="4">
        <v>325</v>
      </c>
      <c r="N6" s="4">
        <v>11</v>
      </c>
      <c r="O6" s="4">
        <v>12</v>
      </c>
      <c r="P6" s="4">
        <v>218800</v>
      </c>
      <c r="Q6" s="4">
        <v>226900</v>
      </c>
      <c r="R6" s="5">
        <v>1.1699999999999999E-2</v>
      </c>
      <c r="S6" s="4">
        <v>510198</v>
      </c>
      <c r="T6" s="4">
        <f t="shared" si="2"/>
        <v>1158478</v>
      </c>
      <c r="U6" s="4">
        <f t="shared" si="3"/>
        <v>593600</v>
      </c>
      <c r="V6" s="5">
        <v>1.55E-2</v>
      </c>
    </row>
    <row r="7" spans="1:22" x14ac:dyDescent="0.2">
      <c r="A7" s="16" t="s">
        <v>288</v>
      </c>
      <c r="B7" s="4">
        <v>23000</v>
      </c>
      <c r="C7" s="4">
        <v>167550</v>
      </c>
      <c r="D7" s="4">
        <v>-144550</v>
      </c>
      <c r="E7" s="4">
        <v>-3723510000</v>
      </c>
      <c r="F7" s="4">
        <f t="shared" si="0"/>
        <v>-110092694416</v>
      </c>
      <c r="K7">
        <f t="shared" si="1"/>
        <v>-5150000</v>
      </c>
      <c r="L7" s="4">
        <v>304</v>
      </c>
      <c r="M7" s="4">
        <v>796</v>
      </c>
      <c r="N7" s="4">
        <v>11</v>
      </c>
      <c r="O7" s="4">
        <v>16</v>
      </c>
      <c r="P7" s="4">
        <v>257900</v>
      </c>
      <c r="Q7" s="4">
        <v>453400</v>
      </c>
      <c r="R7" s="5">
        <v>-7.7000000000000002E-3</v>
      </c>
      <c r="S7" s="4">
        <v>727800</v>
      </c>
      <c r="T7" s="4">
        <f t="shared" si="2"/>
        <v>1518655.5</v>
      </c>
      <c r="U7" s="4">
        <f t="shared" si="3"/>
        <v>593600</v>
      </c>
      <c r="V7" s="5">
        <v>2.6699999999999998E-2</v>
      </c>
    </row>
    <row r="8" spans="1:22" x14ac:dyDescent="0.2">
      <c r="A8" s="16" t="s">
        <v>287</v>
      </c>
      <c r="B8" s="4">
        <v>24900</v>
      </c>
      <c r="C8" s="4">
        <v>74</v>
      </c>
      <c r="D8" s="4">
        <v>24826</v>
      </c>
      <c r="E8" s="4">
        <v>646830000</v>
      </c>
      <c r="F8" s="4">
        <f t="shared" si="0"/>
        <v>-106369184416</v>
      </c>
      <c r="G8" s="4">
        <v>0</v>
      </c>
      <c r="H8" s="4">
        <v>0</v>
      </c>
      <c r="I8" s="4">
        <v>0</v>
      </c>
      <c r="J8" s="4">
        <v>-5150000</v>
      </c>
      <c r="K8">
        <f t="shared" si="1"/>
        <v>-5150000</v>
      </c>
      <c r="L8" s="4">
        <v>571</v>
      </c>
      <c r="M8" s="4">
        <v>754</v>
      </c>
      <c r="N8" s="4">
        <v>41</v>
      </c>
      <c r="O8" s="4">
        <v>51</v>
      </c>
      <c r="P8" s="4">
        <v>609300</v>
      </c>
      <c r="Q8" s="4">
        <v>1077600</v>
      </c>
      <c r="R8" s="5">
        <v>-5.6999999999999993E-3</v>
      </c>
      <c r="S8" s="4">
        <v>1687176</v>
      </c>
      <c r="T8" s="4">
        <f t="shared" si="2"/>
        <v>1238207.5</v>
      </c>
      <c r="U8" s="4">
        <f t="shared" si="3"/>
        <v>593600</v>
      </c>
      <c r="V8" s="5">
        <v>3.04E-2</v>
      </c>
    </row>
    <row r="9" spans="1:22" x14ac:dyDescent="0.2">
      <c r="A9" s="16" t="s">
        <v>286</v>
      </c>
      <c r="B9" s="4">
        <v>23600</v>
      </c>
      <c r="C9" s="4">
        <v>534</v>
      </c>
      <c r="D9" s="4">
        <v>23066</v>
      </c>
      <c r="E9" s="4">
        <v>589380000</v>
      </c>
      <c r="F9" s="4">
        <f t="shared" si="0"/>
        <v>-107016014416</v>
      </c>
      <c r="K9">
        <f t="shared" si="1"/>
        <v>0</v>
      </c>
      <c r="L9" s="4">
        <v>1154</v>
      </c>
      <c r="M9" s="4">
        <v>712</v>
      </c>
      <c r="N9" s="4">
        <v>61</v>
      </c>
      <c r="O9" s="4">
        <v>30</v>
      </c>
      <c r="P9" s="4">
        <v>1174100</v>
      </c>
      <c r="Q9" s="4">
        <v>657200</v>
      </c>
      <c r="R9" s="5">
        <v>3.5900000000000001E-2</v>
      </c>
      <c r="S9" s="4">
        <v>1922830</v>
      </c>
      <c r="T9" s="4">
        <f t="shared" si="2"/>
        <v>1232517.5</v>
      </c>
      <c r="U9" s="4">
        <f t="shared" si="3"/>
        <v>593600</v>
      </c>
      <c r="V9" s="5">
        <v>3.0600000000000002E-2</v>
      </c>
    </row>
    <row r="10" spans="1:22" x14ac:dyDescent="0.2">
      <c r="A10" s="16" t="s">
        <v>281</v>
      </c>
      <c r="B10" s="4">
        <v>133100</v>
      </c>
      <c r="C10" s="4">
        <v>848</v>
      </c>
      <c r="D10" s="4">
        <v>132252</v>
      </c>
      <c r="E10" s="4">
        <v>3327880000</v>
      </c>
      <c r="F10" s="4">
        <f t="shared" si="0"/>
        <v>-107605394416</v>
      </c>
      <c r="K10">
        <f t="shared" si="1"/>
        <v>0</v>
      </c>
      <c r="L10" s="4">
        <v>709</v>
      </c>
      <c r="M10" s="4">
        <v>1008</v>
      </c>
      <c r="N10" s="4">
        <v>60</v>
      </c>
      <c r="O10" s="4">
        <v>48</v>
      </c>
      <c r="P10" s="4">
        <v>883800</v>
      </c>
      <c r="Q10" s="4">
        <v>873100</v>
      </c>
      <c r="R10" s="5">
        <v>1.6200000000000003E-2</v>
      </c>
      <c r="S10" s="4">
        <v>1928048</v>
      </c>
      <c r="T10" s="4">
        <f t="shared" si="2"/>
        <v>532261.5</v>
      </c>
      <c r="U10" s="4">
        <f t="shared" si="3"/>
        <v>593600</v>
      </c>
      <c r="V10" s="5">
        <v>2.3599999999999999E-2</v>
      </c>
    </row>
    <row r="11" spans="1:22" x14ac:dyDescent="0.2">
      <c r="A11" s="16" t="s">
        <v>273</v>
      </c>
      <c r="B11" s="4">
        <v>2000</v>
      </c>
      <c r="C11" s="4">
        <v>0</v>
      </c>
      <c r="D11" s="4">
        <v>2000</v>
      </c>
      <c r="E11" s="4">
        <v>49480000</v>
      </c>
      <c r="F11" s="4">
        <f t="shared" si="0"/>
        <v>-110933274416</v>
      </c>
      <c r="K11">
        <f t="shared" si="1"/>
        <v>0</v>
      </c>
      <c r="L11" s="4">
        <v>266</v>
      </c>
      <c r="M11" s="4">
        <v>333</v>
      </c>
      <c r="N11" s="4">
        <v>5</v>
      </c>
      <c r="O11" s="4">
        <v>19</v>
      </c>
      <c r="P11" s="4">
        <v>188800</v>
      </c>
      <c r="Q11" s="4">
        <v>385500</v>
      </c>
      <c r="R11" s="5">
        <v>0</v>
      </c>
      <c r="S11" s="4">
        <v>593600</v>
      </c>
      <c r="T11" s="4">
        <f t="shared" si="2"/>
        <v>702729.5</v>
      </c>
      <c r="U11" s="4">
        <f t="shared" si="3"/>
        <v>696759</v>
      </c>
      <c r="V11" s="5">
        <v>8.1000000000000013E-3</v>
      </c>
    </row>
    <row r="12" spans="1:22" x14ac:dyDescent="0.2">
      <c r="A12" s="16" t="s">
        <v>272</v>
      </c>
      <c r="B12" s="4">
        <v>300</v>
      </c>
      <c r="C12" s="4">
        <v>1000</v>
      </c>
      <c r="D12" s="4">
        <v>-700</v>
      </c>
      <c r="E12" s="4">
        <v>-17280000</v>
      </c>
      <c r="F12" s="4">
        <f t="shared" si="0"/>
        <v>-110982754416</v>
      </c>
      <c r="K12">
        <f t="shared" si="1"/>
        <v>0</v>
      </c>
      <c r="L12" s="4">
        <v>210</v>
      </c>
      <c r="M12" s="4">
        <v>303</v>
      </c>
      <c r="N12" s="4">
        <v>15</v>
      </c>
      <c r="O12" s="4">
        <v>25</v>
      </c>
      <c r="P12" s="4">
        <v>263200</v>
      </c>
      <c r="Q12" s="4">
        <v>405900</v>
      </c>
      <c r="R12" s="5">
        <v>4.0999999999999995E-3</v>
      </c>
      <c r="S12" s="4">
        <v>696759</v>
      </c>
      <c r="T12" s="4">
        <f t="shared" si="2"/>
        <v>800365.5</v>
      </c>
      <c r="U12" s="4">
        <f t="shared" si="3"/>
        <v>1068580</v>
      </c>
      <c r="V12" s="5">
        <v>1.01E-2</v>
      </c>
    </row>
    <row r="13" spans="1:22" x14ac:dyDescent="0.2">
      <c r="A13" s="16" t="s">
        <v>248</v>
      </c>
      <c r="B13" s="4">
        <v>300</v>
      </c>
      <c r="C13" s="4">
        <v>298900</v>
      </c>
      <c r="D13" s="4">
        <v>-298600</v>
      </c>
      <c r="E13" s="4">
        <v>-7344490000</v>
      </c>
      <c r="F13" s="4">
        <f t="shared" si="0"/>
        <v>-110965474416</v>
      </c>
      <c r="K13">
        <f t="shared" si="1"/>
        <v>0</v>
      </c>
      <c r="L13" s="4">
        <v>516</v>
      </c>
      <c r="M13" s="4">
        <v>1052</v>
      </c>
      <c r="N13" s="4">
        <v>11</v>
      </c>
      <c r="O13" s="4">
        <v>29</v>
      </c>
      <c r="P13" s="4">
        <v>316400</v>
      </c>
      <c r="Q13" s="4">
        <v>712300</v>
      </c>
      <c r="R13" s="5">
        <v>-0.01</v>
      </c>
      <c r="S13" s="4">
        <v>1068580</v>
      </c>
      <c r="T13" s="4">
        <f t="shared" si="2"/>
        <v>1208188</v>
      </c>
      <c r="U13" s="4">
        <f t="shared" si="3"/>
        <v>553585</v>
      </c>
      <c r="V13" s="5">
        <v>1.8100000000000002E-2</v>
      </c>
    </row>
    <row r="14" spans="1:22" x14ac:dyDescent="0.2">
      <c r="A14" s="16" t="s">
        <v>240</v>
      </c>
      <c r="B14" s="4">
        <v>2500</v>
      </c>
      <c r="C14" s="4">
        <v>172500</v>
      </c>
      <c r="D14" s="4">
        <v>-170000</v>
      </c>
      <c r="E14" s="4">
        <v>-4226690000</v>
      </c>
      <c r="F14" s="4">
        <f t="shared" si="0"/>
        <v>-103620984416</v>
      </c>
      <c r="K14">
        <f t="shared" si="1"/>
        <v>0</v>
      </c>
      <c r="L14" s="4">
        <v>438</v>
      </c>
      <c r="M14" s="4">
        <v>2093</v>
      </c>
      <c r="N14" s="4">
        <v>34</v>
      </c>
      <c r="O14" s="4">
        <v>46</v>
      </c>
      <c r="P14" s="4">
        <v>513400</v>
      </c>
      <c r="Q14" s="4">
        <v>1329100</v>
      </c>
      <c r="R14" s="5">
        <v>2.0999999999999999E-3</v>
      </c>
      <c r="S14" s="4">
        <v>1847916</v>
      </c>
      <c r="T14" s="4">
        <f t="shared" si="2"/>
        <v>760182</v>
      </c>
      <c r="U14" s="4">
        <f t="shared" si="3"/>
        <v>536987</v>
      </c>
      <c r="V14" s="5">
        <v>1.2E-2</v>
      </c>
    </row>
    <row r="15" spans="1:22" x14ac:dyDescent="0.2">
      <c r="A15" s="16" t="s">
        <v>239</v>
      </c>
      <c r="B15" s="4">
        <v>800</v>
      </c>
      <c r="C15" s="4">
        <v>1500</v>
      </c>
      <c r="D15" s="4">
        <v>-700</v>
      </c>
      <c r="E15" s="4">
        <v>-17240000</v>
      </c>
      <c r="F15" s="4">
        <f t="shared" si="0"/>
        <v>-99394294416</v>
      </c>
      <c r="K15">
        <f t="shared" si="1"/>
        <v>0</v>
      </c>
      <c r="L15" s="4">
        <v>550</v>
      </c>
      <c r="M15" s="4">
        <v>398</v>
      </c>
      <c r="N15" s="4">
        <v>24</v>
      </c>
      <c r="O15" s="4">
        <v>16</v>
      </c>
      <c r="P15" s="4">
        <v>673300</v>
      </c>
      <c r="Q15" s="4">
        <v>400100</v>
      </c>
      <c r="R15" s="5">
        <v>8.199999999999999E-3</v>
      </c>
      <c r="S15" s="4">
        <v>1073708</v>
      </c>
      <c r="T15" s="4">
        <f t="shared" si="2"/>
        <v>1055996.5</v>
      </c>
      <c r="U15" s="4">
        <f t="shared" si="3"/>
        <v>470923</v>
      </c>
      <c r="V15" s="5">
        <v>1.01E-2</v>
      </c>
    </row>
    <row r="16" spans="1:22" x14ac:dyDescent="0.2">
      <c r="A16" s="16" t="s">
        <v>238</v>
      </c>
      <c r="B16" s="4">
        <v>11200</v>
      </c>
      <c r="C16" s="4">
        <v>100200</v>
      </c>
      <c r="D16" s="4">
        <v>-89000</v>
      </c>
      <c r="E16" s="4">
        <v>-2173950000</v>
      </c>
      <c r="F16" s="4">
        <f t="shared" si="0"/>
        <v>-99377054416</v>
      </c>
      <c r="K16">
        <f t="shared" si="1"/>
        <v>0</v>
      </c>
      <c r="L16" s="4">
        <v>553</v>
      </c>
      <c r="M16" s="4">
        <v>934</v>
      </c>
      <c r="N16" s="4">
        <v>29</v>
      </c>
      <c r="O16" s="4">
        <v>35</v>
      </c>
      <c r="P16" s="4">
        <v>663700</v>
      </c>
      <c r="Q16" s="4">
        <v>920000</v>
      </c>
      <c r="R16" s="5">
        <v>4.0999999999999995E-3</v>
      </c>
      <c r="S16" s="4">
        <v>1589156</v>
      </c>
      <c r="T16" s="4">
        <f t="shared" si="2"/>
        <v>766827.5</v>
      </c>
      <c r="U16" s="4">
        <f t="shared" si="3"/>
        <v>470923</v>
      </c>
      <c r="V16" s="5">
        <v>2.2400000000000003E-2</v>
      </c>
    </row>
    <row r="17" spans="1:21" x14ac:dyDescent="0.2">
      <c r="A17" s="16" t="s">
        <v>234</v>
      </c>
      <c r="B17" s="4">
        <v>22700</v>
      </c>
      <c r="C17" s="4">
        <v>2500</v>
      </c>
      <c r="D17" s="4">
        <v>20200</v>
      </c>
      <c r="E17" s="4">
        <v>494670000</v>
      </c>
      <c r="F17" s="4">
        <f t="shared" si="0"/>
        <v>-97203104416</v>
      </c>
      <c r="K17">
        <f t="shared" si="1"/>
        <v>0</v>
      </c>
      <c r="L17" s="4">
        <v>542</v>
      </c>
      <c r="M17" s="4">
        <v>359</v>
      </c>
      <c r="N17" s="4">
        <v>33</v>
      </c>
      <c r="O17" s="4">
        <v>26</v>
      </c>
      <c r="P17" s="4">
        <v>45700</v>
      </c>
      <c r="Q17" s="4">
        <v>59500</v>
      </c>
      <c r="R17" s="5">
        <v>2.0899999999999998E-2</v>
      </c>
      <c r="S17" s="4">
        <v>1350135</v>
      </c>
      <c r="T17" s="4">
        <f t="shared" si="2"/>
        <v>432554.5</v>
      </c>
      <c r="U17" s="4">
        <f t="shared" si="3"/>
        <v>470923</v>
      </c>
    </row>
    <row r="18" spans="1:21" x14ac:dyDescent="0.2">
      <c r="A18" s="16" t="s">
        <v>233</v>
      </c>
      <c r="B18" s="4">
        <v>106400</v>
      </c>
      <c r="C18" s="4">
        <v>0</v>
      </c>
      <c r="D18" s="4">
        <v>106400</v>
      </c>
      <c r="E18" s="4">
        <v>2531870000</v>
      </c>
      <c r="F18" s="4">
        <f t="shared" si="0"/>
        <v>-97697774416</v>
      </c>
      <c r="K18">
        <f t="shared" si="1"/>
        <v>0</v>
      </c>
      <c r="L18" s="4"/>
      <c r="M18" s="4"/>
      <c r="N18" s="4"/>
      <c r="O18" s="4"/>
      <c r="P18" s="4">
        <v>214200</v>
      </c>
      <c r="Q18" s="4">
        <v>228600</v>
      </c>
      <c r="R18" s="5">
        <v>1.9199999999999998E-2</v>
      </c>
      <c r="S18" s="4">
        <v>553585</v>
      </c>
      <c r="T18" s="4">
        <f t="shared" si="2"/>
        <v>648193</v>
      </c>
      <c r="U18" s="4">
        <f t="shared" si="3"/>
        <v>470923</v>
      </c>
    </row>
    <row r="19" spans="1:21" x14ac:dyDescent="0.2">
      <c r="A19" s="16" t="s">
        <v>232</v>
      </c>
      <c r="B19" s="4">
        <v>10200</v>
      </c>
      <c r="C19" s="4">
        <v>0</v>
      </c>
      <c r="D19" s="4">
        <v>10200</v>
      </c>
      <c r="E19" s="4">
        <v>240230000</v>
      </c>
      <c r="F19" s="4">
        <f t="shared" si="0"/>
        <v>-100229644416</v>
      </c>
      <c r="K19">
        <f t="shared" si="1"/>
        <v>0</v>
      </c>
      <c r="L19" s="4"/>
      <c r="M19" s="4"/>
      <c r="N19" s="4"/>
      <c r="O19" s="4"/>
      <c r="P19" s="4">
        <v>132200</v>
      </c>
      <c r="Q19" s="4">
        <v>298500</v>
      </c>
      <c r="R19" s="5">
        <v>-1.46E-2</v>
      </c>
      <c r="S19" s="4">
        <v>536987</v>
      </c>
      <c r="T19" s="4">
        <f t="shared" si="2"/>
        <v>464628</v>
      </c>
      <c r="U19" s="4">
        <f t="shared" si="3"/>
        <v>446656</v>
      </c>
    </row>
    <row r="20" spans="1:21" x14ac:dyDescent="0.2">
      <c r="A20" s="16" t="s">
        <v>231</v>
      </c>
      <c r="B20" s="4">
        <v>300</v>
      </c>
      <c r="C20" s="4">
        <v>120000</v>
      </c>
      <c r="D20" s="4">
        <v>-119700</v>
      </c>
      <c r="E20" s="4">
        <v>-2833990000</v>
      </c>
      <c r="F20" s="4">
        <f t="shared" si="0"/>
        <v>-100469874416</v>
      </c>
      <c r="K20">
        <f t="shared" si="1"/>
        <v>0</v>
      </c>
      <c r="L20" s="4"/>
      <c r="M20" s="4"/>
      <c r="N20" s="4"/>
      <c r="O20" s="4"/>
      <c r="P20" s="4">
        <v>93800</v>
      </c>
      <c r="Q20" s="4">
        <v>304500</v>
      </c>
      <c r="R20" s="5">
        <v>0</v>
      </c>
      <c r="S20" s="4">
        <v>470923</v>
      </c>
      <c r="T20" s="4">
        <f t="shared" si="2"/>
        <v>687766</v>
      </c>
      <c r="U20" s="4">
        <f t="shared" si="3"/>
        <v>446656</v>
      </c>
    </row>
    <row r="21" spans="1:21" x14ac:dyDescent="0.2">
      <c r="A21" s="16" t="s">
        <v>230</v>
      </c>
      <c r="B21" s="4">
        <v>12700</v>
      </c>
      <c r="C21" s="4">
        <v>157100</v>
      </c>
      <c r="D21" s="4">
        <v>-144400</v>
      </c>
      <c r="E21" s="4">
        <v>-3394110000</v>
      </c>
      <c r="F21" s="4">
        <f t="shared" si="0"/>
        <v>-97635884416</v>
      </c>
      <c r="K21">
        <f t="shared" si="1"/>
        <v>0</v>
      </c>
      <c r="L21" s="4"/>
      <c r="M21" s="4"/>
      <c r="N21" s="4"/>
      <c r="O21" s="4"/>
      <c r="P21" s="4">
        <v>252800</v>
      </c>
      <c r="Q21" s="4">
        <v>399800</v>
      </c>
      <c r="R21" s="5">
        <v>1.9199999999999998E-2</v>
      </c>
      <c r="S21" s="4">
        <v>708700</v>
      </c>
      <c r="T21" s="4">
        <f t="shared" si="2"/>
        <v>371492.5</v>
      </c>
      <c r="U21" s="4">
        <f t="shared" si="3"/>
        <v>183520</v>
      </c>
    </row>
    <row r="22" spans="1:21" x14ac:dyDescent="0.2">
      <c r="A22" s="16" t="s">
        <v>229</v>
      </c>
      <c r="B22" s="4">
        <v>600</v>
      </c>
      <c r="C22" s="4">
        <v>110500</v>
      </c>
      <c r="D22" s="4">
        <v>-109900</v>
      </c>
      <c r="E22" s="4">
        <v>-2580850000</v>
      </c>
      <c r="F22" s="4">
        <f t="shared" si="0"/>
        <v>-94241774416</v>
      </c>
      <c r="K22">
        <f t="shared" si="1"/>
        <v>0</v>
      </c>
      <c r="L22" s="4"/>
      <c r="M22" s="4"/>
      <c r="N22" s="4"/>
      <c r="O22" s="4"/>
      <c r="P22" s="4">
        <v>100400</v>
      </c>
      <c r="Q22" s="4">
        <v>388400</v>
      </c>
      <c r="R22" s="5">
        <v>-1.0500000000000001E-2</v>
      </c>
      <c r="S22" s="4">
        <v>532151</v>
      </c>
      <c r="T22" s="4">
        <f t="shared" si="2"/>
        <v>914464.5</v>
      </c>
      <c r="U22" s="4">
        <f t="shared" si="3"/>
        <v>183520</v>
      </c>
    </row>
    <row r="23" spans="1:21" x14ac:dyDescent="0.2">
      <c r="A23" s="16" t="s">
        <v>228</v>
      </c>
      <c r="B23" s="4">
        <v>0</v>
      </c>
      <c r="C23" s="4">
        <v>200</v>
      </c>
      <c r="D23" s="4">
        <v>-200</v>
      </c>
      <c r="E23" s="4">
        <v>-4710000</v>
      </c>
      <c r="F23" s="4">
        <f t="shared" si="0"/>
        <v>-91660924416</v>
      </c>
      <c r="K23">
        <f t="shared" si="1"/>
        <v>0</v>
      </c>
      <c r="L23" s="4"/>
      <c r="M23" s="4"/>
      <c r="N23" s="4"/>
      <c r="O23" s="4"/>
      <c r="P23" s="4">
        <v>148500</v>
      </c>
      <c r="Q23" s="4">
        <v>345400</v>
      </c>
      <c r="R23" s="5">
        <v>2.2000000000000001E-3</v>
      </c>
      <c r="S23" s="4">
        <v>568460</v>
      </c>
      <c r="T23" s="4">
        <f t="shared" si="2"/>
        <v>755618.5</v>
      </c>
      <c r="U23" s="4">
        <f t="shared" si="3"/>
        <v>183520</v>
      </c>
    </row>
    <row r="24" spans="1:21" x14ac:dyDescent="0.2">
      <c r="A24" s="16" t="s">
        <v>222</v>
      </c>
      <c r="B24" s="4">
        <v>2500</v>
      </c>
      <c r="C24" s="4">
        <v>400</v>
      </c>
      <c r="D24" s="4">
        <v>2100</v>
      </c>
      <c r="E24" s="4">
        <v>49540000</v>
      </c>
      <c r="F24" s="4">
        <f t="shared" si="0"/>
        <v>-91656214416</v>
      </c>
      <c r="K24">
        <f t="shared" si="1"/>
        <v>0</v>
      </c>
      <c r="L24" s="4"/>
      <c r="M24" s="4"/>
      <c r="N24" s="4"/>
      <c r="O24" s="4"/>
      <c r="P24" s="4">
        <v>156900</v>
      </c>
      <c r="Q24" s="4">
        <v>274300</v>
      </c>
      <c r="R24" s="5">
        <v>2.2000000000000001E-3</v>
      </c>
      <c r="S24" s="4">
        <v>446656</v>
      </c>
      <c r="T24" s="4">
        <f t="shared" si="2"/>
        <v>549373</v>
      </c>
      <c r="U24" s="4">
        <f t="shared" si="3"/>
        <v>183520</v>
      </c>
    </row>
    <row r="25" spans="1:21" x14ac:dyDescent="0.2">
      <c r="A25" s="16" t="s">
        <v>213</v>
      </c>
      <c r="B25" s="4">
        <v>10700</v>
      </c>
      <c r="C25" s="4">
        <v>49900</v>
      </c>
      <c r="D25" s="4">
        <v>-39200</v>
      </c>
      <c r="E25" s="4">
        <v>-925950000</v>
      </c>
      <c r="F25" s="4">
        <f t="shared" si="0"/>
        <v>-91705754416</v>
      </c>
      <c r="K25">
        <f t="shared" si="1"/>
        <v>0</v>
      </c>
      <c r="L25" s="4"/>
      <c r="M25" s="4"/>
      <c r="N25" s="4"/>
      <c r="O25" s="4"/>
      <c r="P25" s="4">
        <v>131100</v>
      </c>
      <c r="Q25" s="4">
        <v>377600</v>
      </c>
      <c r="R25" s="5">
        <v>-1.04E-2</v>
      </c>
      <c r="S25" s="4">
        <v>522837</v>
      </c>
      <c r="T25" s="4">
        <f t="shared" si="2"/>
        <v>692763</v>
      </c>
      <c r="U25" s="4">
        <f t="shared" si="3"/>
        <v>183520</v>
      </c>
    </row>
    <row r="26" spans="1:21" x14ac:dyDescent="0.2">
      <c r="A26" s="16" t="s">
        <v>212</v>
      </c>
      <c r="B26" s="4">
        <v>0</v>
      </c>
      <c r="C26" s="4">
        <v>37600</v>
      </c>
      <c r="D26" s="4">
        <v>-37600</v>
      </c>
      <c r="E26" s="4">
        <v>-900070000</v>
      </c>
      <c r="F26" s="4">
        <f t="shared" si="0"/>
        <v>-90779804416</v>
      </c>
      <c r="K26">
        <f>K27+J26</f>
        <v>0</v>
      </c>
      <c r="L26" s="4"/>
      <c r="M26" s="4"/>
      <c r="N26" s="4"/>
      <c r="O26" s="4"/>
      <c r="P26" s="4">
        <v>30200</v>
      </c>
      <c r="Q26" s="4">
        <v>135800</v>
      </c>
      <c r="R26" s="5">
        <v>-1.03E-2</v>
      </c>
      <c r="S26" s="4">
        <v>183520</v>
      </c>
      <c r="T26" s="4">
        <f t="shared" si="2"/>
        <v>334460.5</v>
      </c>
      <c r="U26" s="4">
        <f t="shared" si="3"/>
        <v>210834</v>
      </c>
    </row>
    <row r="27" spans="1:21" x14ac:dyDescent="0.2">
      <c r="A27" s="16" t="s">
        <v>211</v>
      </c>
      <c r="B27" s="4">
        <v>2800</v>
      </c>
      <c r="C27" s="4">
        <v>57010</v>
      </c>
      <c r="D27" s="4">
        <v>-54210</v>
      </c>
      <c r="E27" s="4">
        <v>-1312100000</v>
      </c>
      <c r="F27" s="4">
        <f t="shared" si="0"/>
        <v>-89879734416</v>
      </c>
      <c r="K27">
        <f>J27+K29</f>
        <v>0</v>
      </c>
      <c r="R27" s="5">
        <v>0</v>
      </c>
      <c r="S27" s="4">
        <v>311524</v>
      </c>
      <c r="T27" s="4">
        <f t="shared" si="2"/>
        <v>475164</v>
      </c>
      <c r="U27" s="4">
        <f t="shared" si="3"/>
        <v>210834</v>
      </c>
    </row>
    <row r="28" spans="1:21" x14ac:dyDescent="0.2">
      <c r="A28" s="16" t="s">
        <v>210</v>
      </c>
      <c r="B28" s="4">
        <v>5800</v>
      </c>
      <c r="C28" s="4">
        <v>186500</v>
      </c>
      <c r="D28" s="4">
        <v>-180700</v>
      </c>
      <c r="E28" s="4">
        <v>-4366930000</v>
      </c>
      <c r="F28" s="4">
        <f t="shared" si="0"/>
        <v>-88567634416</v>
      </c>
      <c r="L28" s="4"/>
      <c r="M28" s="4"/>
      <c r="N28" s="4"/>
      <c r="O28" s="4"/>
      <c r="P28" s="4">
        <v>233100</v>
      </c>
      <c r="Q28" s="4">
        <v>446000</v>
      </c>
      <c r="R28" s="5">
        <v>-8.199999999999999E-3</v>
      </c>
      <c r="S28" s="4">
        <v>759399</v>
      </c>
      <c r="T28" s="4">
        <f t="shared" si="2"/>
        <v>340275.5</v>
      </c>
      <c r="U28" s="4">
        <f t="shared" si="3"/>
        <v>210834</v>
      </c>
    </row>
    <row r="29" spans="1:21" x14ac:dyDescent="0.2">
      <c r="A29" s="16" t="s">
        <v>209</v>
      </c>
      <c r="B29" s="4">
        <v>1859824</v>
      </c>
      <c r="C29" s="4">
        <v>1932624</v>
      </c>
      <c r="D29" s="4">
        <v>-72800</v>
      </c>
      <c r="E29" s="4">
        <v>-1779710000</v>
      </c>
      <c r="F29" s="4">
        <f t="shared" si="0"/>
        <v>-84200704416</v>
      </c>
      <c r="K29">
        <f>J29</f>
        <v>0</v>
      </c>
      <c r="R29" s="5">
        <v>-1.41E-2</v>
      </c>
      <c r="S29" s="4">
        <v>458333</v>
      </c>
      <c r="T29" s="4">
        <f t="shared" si="2"/>
        <v>455038</v>
      </c>
      <c r="U29" s="4">
        <f t="shared" si="3"/>
        <v>210834</v>
      </c>
    </row>
    <row r="30" spans="1:21" x14ac:dyDescent="0.2">
      <c r="A30" s="16" t="s">
        <v>208</v>
      </c>
      <c r="B30" s="4">
        <v>0</v>
      </c>
      <c r="C30" s="4">
        <v>222200</v>
      </c>
      <c r="D30" s="4">
        <v>-222200</v>
      </c>
      <c r="E30" s="4">
        <v>-5456520000</v>
      </c>
      <c r="F30" s="4">
        <f t="shared" si="0"/>
        <v>-82420994416</v>
      </c>
      <c r="R30" s="5">
        <v>-4.0000000000000001E-3</v>
      </c>
      <c r="S30" s="4">
        <v>666832</v>
      </c>
      <c r="T30" s="4">
        <f t="shared" si="2"/>
        <v>166013.5</v>
      </c>
      <c r="U30" s="4">
        <f t="shared" si="3"/>
        <v>210834</v>
      </c>
    </row>
    <row r="31" spans="1:21" x14ac:dyDescent="0.2">
      <c r="A31" s="16" t="s">
        <v>207</v>
      </c>
      <c r="B31" s="4">
        <v>800</v>
      </c>
      <c r="C31" s="4">
        <v>112816</v>
      </c>
      <c r="D31" s="4">
        <v>-112016</v>
      </c>
      <c r="E31" s="4">
        <v>-2775660000</v>
      </c>
      <c r="F31" s="4">
        <f t="shared" si="0"/>
        <v>-76964474416</v>
      </c>
      <c r="R31" s="5">
        <v>-4.0000000000000001E-3</v>
      </c>
      <c r="S31" s="4">
        <v>210834</v>
      </c>
      <c r="T31" s="4">
        <f t="shared" si="2"/>
        <v>765497</v>
      </c>
      <c r="U31" s="4">
        <f t="shared" si="3"/>
        <v>357397</v>
      </c>
    </row>
    <row r="32" spans="1:21" x14ac:dyDescent="0.2">
      <c r="A32" s="16" t="s">
        <v>206</v>
      </c>
      <c r="B32" s="4">
        <v>1830</v>
      </c>
      <c r="C32" s="4">
        <v>545870</v>
      </c>
      <c r="D32" s="4">
        <v>-544040</v>
      </c>
      <c r="E32" s="4">
        <v>-13572530000</v>
      </c>
      <c r="F32" s="4">
        <f t="shared" si="0"/>
        <v>-74188814416</v>
      </c>
      <c r="R32" s="5">
        <v>2.0999999999999999E-3</v>
      </c>
      <c r="S32" s="4">
        <v>1260469</v>
      </c>
      <c r="T32" s="4">
        <f t="shared" si="2"/>
        <v>839742</v>
      </c>
      <c r="U32" s="4">
        <f t="shared" si="3"/>
        <v>190929</v>
      </c>
    </row>
    <row r="33" spans="1:21" x14ac:dyDescent="0.2">
      <c r="A33" s="16" t="s">
        <v>205</v>
      </c>
      <c r="B33" s="4">
        <v>11100</v>
      </c>
      <c r="C33" s="4">
        <v>196665</v>
      </c>
      <c r="D33" s="4">
        <v>-185565</v>
      </c>
      <c r="E33" s="4">
        <v>-4588480000</v>
      </c>
      <c r="F33" s="4">
        <f t="shared" si="0"/>
        <v>-60616284416</v>
      </c>
      <c r="R33" s="5">
        <v>-4.0000000000000001E-3</v>
      </c>
      <c r="S33" s="4">
        <v>1064581</v>
      </c>
      <c r="T33" s="4">
        <f t="shared" si="2"/>
        <v>464533.5</v>
      </c>
      <c r="U33" s="4">
        <f t="shared" si="3"/>
        <v>190929</v>
      </c>
    </row>
    <row r="34" spans="1:21" x14ac:dyDescent="0.2">
      <c r="A34" s="16" t="s">
        <v>204</v>
      </c>
      <c r="B34" s="4">
        <v>2000</v>
      </c>
      <c r="C34" s="4">
        <v>100600</v>
      </c>
      <c r="D34" s="4">
        <v>-98600</v>
      </c>
      <c r="E34" s="4">
        <v>-2447310000</v>
      </c>
      <c r="F34" s="4">
        <f t="shared" si="0"/>
        <v>-56027804416</v>
      </c>
      <c r="R34" s="5">
        <v>0</v>
      </c>
      <c r="S34" s="4">
        <v>575909</v>
      </c>
      <c r="T34" s="4">
        <f t="shared" si="2"/>
        <v>841872</v>
      </c>
      <c r="U34" s="4">
        <f t="shared" si="3"/>
        <v>190929</v>
      </c>
    </row>
    <row r="35" spans="1:21" x14ac:dyDescent="0.2">
      <c r="A35" s="16" t="s">
        <v>203</v>
      </c>
      <c r="B35" s="4">
        <v>0</v>
      </c>
      <c r="C35" s="4">
        <v>408410</v>
      </c>
      <c r="D35" s="4">
        <v>-408410</v>
      </c>
      <c r="E35" s="4">
        <v>-10143050000</v>
      </c>
      <c r="F35" s="4">
        <f t="shared" si="0"/>
        <v>-53580494416</v>
      </c>
      <c r="R35" s="5">
        <v>2.4700000000000003E-2</v>
      </c>
      <c r="S35" s="4">
        <v>1202006</v>
      </c>
      <c r="T35" s="4">
        <f t="shared" si="2"/>
        <v>297545</v>
      </c>
      <c r="U35" s="4">
        <f t="shared" si="3"/>
        <v>121193</v>
      </c>
    </row>
    <row r="36" spans="1:21" x14ac:dyDescent="0.2">
      <c r="A36" s="16" t="s">
        <v>202</v>
      </c>
      <c r="B36" s="4">
        <v>3300</v>
      </c>
      <c r="C36" s="4">
        <v>100912</v>
      </c>
      <c r="D36" s="4">
        <v>-97612</v>
      </c>
      <c r="E36" s="4">
        <v>-2361160000</v>
      </c>
      <c r="F36" s="4">
        <f t="shared" si="0"/>
        <v>-43437444416</v>
      </c>
      <c r="R36" s="5">
        <v>1.6799999999999999E-2</v>
      </c>
      <c r="S36" s="4">
        <v>357397</v>
      </c>
      <c r="T36" s="4">
        <f t="shared" si="2"/>
        <v>221284.5</v>
      </c>
      <c r="U36" s="4">
        <f t="shared" si="3"/>
        <v>121193</v>
      </c>
    </row>
    <row r="37" spans="1:21" x14ac:dyDescent="0.2">
      <c r="A37" s="16" t="s">
        <v>201</v>
      </c>
      <c r="B37" s="4">
        <v>3400</v>
      </c>
      <c r="C37" s="4">
        <v>45000</v>
      </c>
      <c r="D37" s="4">
        <v>-41600</v>
      </c>
      <c r="E37" s="4">
        <v>-994820000</v>
      </c>
      <c r="F37" s="4">
        <f t="shared" si="0"/>
        <v>-41076284416</v>
      </c>
      <c r="R37" s="5">
        <v>-6.1999999999999998E-3</v>
      </c>
      <c r="S37" s="4">
        <v>190929</v>
      </c>
      <c r="T37" s="4">
        <f t="shared" si="2"/>
        <v>433629</v>
      </c>
      <c r="U37" s="4">
        <f t="shared" si="3"/>
        <v>121193</v>
      </c>
    </row>
    <row r="38" spans="1:21" x14ac:dyDescent="0.2">
      <c r="A38" s="16" t="s">
        <v>200</v>
      </c>
      <c r="B38" s="4">
        <v>5000</v>
      </c>
      <c r="C38" s="4">
        <v>48400</v>
      </c>
      <c r="D38" s="4">
        <v>-43400</v>
      </c>
      <c r="E38" s="4">
        <v>-1043770000</v>
      </c>
      <c r="F38" s="4">
        <f t="shared" si="0"/>
        <v>-40081464416</v>
      </c>
      <c r="R38" s="5">
        <v>-2E-3</v>
      </c>
      <c r="S38" s="4">
        <v>222218</v>
      </c>
      <c r="T38" s="4">
        <f t="shared" si="2"/>
        <v>246082.5</v>
      </c>
      <c r="U38" s="4">
        <f t="shared" si="3"/>
        <v>121193</v>
      </c>
    </row>
    <row r="39" spans="1:21" x14ac:dyDescent="0.2">
      <c r="A39" s="16" t="s">
        <v>199</v>
      </c>
      <c r="B39" s="4">
        <v>3000</v>
      </c>
      <c r="C39" s="4">
        <v>58900</v>
      </c>
      <c r="D39" s="4">
        <v>-55900</v>
      </c>
      <c r="E39" s="4">
        <v>-1353380000</v>
      </c>
      <c r="F39" s="4">
        <f t="shared" si="0"/>
        <v>-39037694416</v>
      </c>
      <c r="R39" s="5">
        <v>-4.0999999999999995E-3</v>
      </c>
      <c r="S39" s="4">
        <v>243244</v>
      </c>
      <c r="T39" s="4">
        <f t="shared" si="2"/>
        <v>479564.5</v>
      </c>
      <c r="U39" s="4">
        <f t="shared" si="3"/>
        <v>121193</v>
      </c>
    </row>
    <row r="40" spans="1:21" x14ac:dyDescent="0.2">
      <c r="A40" s="16" t="s">
        <v>198</v>
      </c>
      <c r="B40" s="4">
        <v>2200</v>
      </c>
      <c r="C40" s="4">
        <v>0</v>
      </c>
      <c r="D40" s="4">
        <v>2200</v>
      </c>
      <c r="E40" s="4">
        <v>52720000</v>
      </c>
      <c r="F40" s="4">
        <f t="shared" si="0"/>
        <v>-37684314416</v>
      </c>
      <c r="R40" s="5">
        <v>1.6899999999999998E-2</v>
      </c>
      <c r="S40" s="4">
        <v>121193</v>
      </c>
      <c r="T40" s="4">
        <f t="shared" si="2"/>
        <v>381146.5</v>
      </c>
      <c r="U40" s="4">
        <f t="shared" si="3"/>
        <v>237693</v>
      </c>
    </row>
    <row r="41" spans="1:21" x14ac:dyDescent="0.2">
      <c r="A41" s="16" t="s">
        <v>197</v>
      </c>
      <c r="B41" s="4">
        <v>12400</v>
      </c>
      <c r="C41" s="4">
        <v>43800</v>
      </c>
      <c r="D41" s="4">
        <v>-31400</v>
      </c>
      <c r="E41" s="4">
        <v>-751480000</v>
      </c>
      <c r="F41" s="4">
        <f t="shared" si="0"/>
        <v>-37737034416</v>
      </c>
      <c r="R41" s="5">
        <v>-2.2499999999999999E-2</v>
      </c>
      <c r="S41" s="4">
        <v>270525</v>
      </c>
      <c r="T41" s="4">
        <f t="shared" si="2"/>
        <v>506509.5</v>
      </c>
      <c r="U41" s="4">
        <f t="shared" si="3"/>
        <v>237693</v>
      </c>
    </row>
    <row r="42" spans="1:21" x14ac:dyDescent="0.2">
      <c r="A42" s="16" t="s">
        <v>196</v>
      </c>
      <c r="B42" s="4">
        <v>11000</v>
      </c>
      <c r="C42" s="4">
        <v>3000</v>
      </c>
      <c r="D42" s="4">
        <v>8000</v>
      </c>
      <c r="E42" s="4">
        <v>191930000</v>
      </c>
      <c r="F42" s="4">
        <f t="shared" si="0"/>
        <v>-36985554416</v>
      </c>
      <c r="R42" s="5">
        <v>-8.1000000000000013E-3</v>
      </c>
      <c r="S42" s="4">
        <v>614903</v>
      </c>
      <c r="T42" s="4">
        <f t="shared" si="2"/>
        <v>638368.5</v>
      </c>
      <c r="U42" s="4">
        <f t="shared" si="3"/>
        <v>237693</v>
      </c>
    </row>
    <row r="43" spans="1:21" x14ac:dyDescent="0.2">
      <c r="A43" s="16" t="s">
        <v>195</v>
      </c>
      <c r="B43" s="4">
        <v>300</v>
      </c>
      <c r="C43" s="4">
        <v>15400</v>
      </c>
      <c r="D43" s="4">
        <v>-15100</v>
      </c>
      <c r="E43" s="4">
        <v>-376020000</v>
      </c>
      <c r="F43" s="4">
        <f t="shared" si="0"/>
        <v>-37177484416</v>
      </c>
      <c r="R43" s="5">
        <v>-1.6E-2</v>
      </c>
      <c r="S43" s="4">
        <v>353158</v>
      </c>
      <c r="T43" s="4">
        <f t="shared" si="2"/>
        <v>693998</v>
      </c>
      <c r="U43" s="4">
        <f t="shared" si="3"/>
        <v>237693</v>
      </c>
    </row>
    <row r="44" spans="1:21" x14ac:dyDescent="0.2">
      <c r="A44" s="16" t="s">
        <v>194</v>
      </c>
      <c r="B44" s="4">
        <v>0</v>
      </c>
      <c r="C44" s="4">
        <v>28940</v>
      </c>
      <c r="D44" s="4">
        <v>-28940</v>
      </c>
      <c r="E44" s="4">
        <v>-720770000</v>
      </c>
      <c r="F44" s="4">
        <f t="shared" si="0"/>
        <v>-36801464416</v>
      </c>
      <c r="R44" s="5">
        <v>6.0999999999999995E-3</v>
      </c>
      <c r="S44" s="4">
        <v>481738</v>
      </c>
      <c r="T44" s="4">
        <f t="shared" si="2"/>
        <v>422894</v>
      </c>
      <c r="U44" s="4">
        <f t="shared" si="3"/>
        <v>237693</v>
      </c>
    </row>
    <row r="45" spans="1:21" x14ac:dyDescent="0.2">
      <c r="A45" s="16" t="s">
        <v>193</v>
      </c>
      <c r="B45" s="4">
        <v>200</v>
      </c>
      <c r="C45" s="4">
        <v>200</v>
      </c>
      <c r="D45" s="4">
        <v>0</v>
      </c>
      <c r="E45" s="4">
        <v>10000</v>
      </c>
      <c r="F45" s="4">
        <f t="shared" si="0"/>
        <v>-36080694416</v>
      </c>
      <c r="R45" s="5">
        <v>6.0999999999999995E-3</v>
      </c>
      <c r="S45" s="4">
        <v>237693</v>
      </c>
      <c r="T45" s="4">
        <f t="shared" si="2"/>
        <v>397201.5</v>
      </c>
      <c r="U45" s="4">
        <f t="shared" si="3"/>
        <v>248921</v>
      </c>
    </row>
    <row r="46" spans="1:21" x14ac:dyDescent="0.2">
      <c r="A46" s="16" t="s">
        <v>192</v>
      </c>
      <c r="B46" s="4">
        <v>16600</v>
      </c>
      <c r="C46" s="4">
        <v>6900</v>
      </c>
      <c r="D46" s="4">
        <v>9700</v>
      </c>
      <c r="E46" s="4">
        <v>238520000</v>
      </c>
      <c r="F46" s="4">
        <f t="shared" si="0"/>
        <v>-36080704416</v>
      </c>
      <c r="R46" s="5">
        <v>6.1999999999999998E-3</v>
      </c>
      <c r="S46" s="4">
        <v>251640</v>
      </c>
      <c r="T46" s="4">
        <f t="shared" si="2"/>
        <v>525139.5</v>
      </c>
      <c r="U46" s="4">
        <f t="shared" si="3"/>
        <v>248921</v>
      </c>
    </row>
    <row r="47" spans="1:21" x14ac:dyDescent="0.2">
      <c r="A47" s="16" t="s">
        <v>191</v>
      </c>
      <c r="B47" s="4">
        <v>19601</v>
      </c>
      <c r="C47" s="4">
        <v>7450</v>
      </c>
      <c r="D47" s="4">
        <v>12151</v>
      </c>
      <c r="E47" s="4">
        <v>304680000</v>
      </c>
      <c r="F47" s="4">
        <f t="shared" si="0"/>
        <v>-36319224416</v>
      </c>
      <c r="R47" s="5">
        <v>-1.8000000000000002E-2</v>
      </c>
      <c r="S47" s="4">
        <v>645040</v>
      </c>
      <c r="T47" s="4">
        <f t="shared" si="2"/>
        <v>227088.5</v>
      </c>
      <c r="U47" s="4">
        <f t="shared" si="3"/>
        <v>248921</v>
      </c>
    </row>
    <row r="48" spans="1:21" x14ac:dyDescent="0.2">
      <c r="A48" s="16" t="s">
        <v>190</v>
      </c>
      <c r="B48" s="4">
        <v>400</v>
      </c>
      <c r="C48" s="4">
        <v>2000</v>
      </c>
      <c r="D48" s="4">
        <v>-1600</v>
      </c>
      <c r="E48" s="4">
        <v>-39780000</v>
      </c>
      <c r="F48" s="4">
        <f t="shared" si="0"/>
        <v>-36623904416</v>
      </c>
      <c r="R48" s="5">
        <v>-2E-3</v>
      </c>
      <c r="S48" s="4">
        <v>248921</v>
      </c>
      <c r="T48" s="4">
        <f t="shared" si="2"/>
        <v>642133.5</v>
      </c>
      <c r="U48" s="4">
        <f t="shared" si="3"/>
        <v>398116</v>
      </c>
    </row>
    <row r="49" spans="1:21" x14ac:dyDescent="0.2">
      <c r="A49" s="16" t="s">
        <v>189</v>
      </c>
      <c r="B49" s="4">
        <v>3200</v>
      </c>
      <c r="C49" s="4">
        <v>105400</v>
      </c>
      <c r="D49" s="4">
        <v>-102200</v>
      </c>
      <c r="E49" s="4">
        <v>-2552020000</v>
      </c>
      <c r="F49" s="4">
        <f t="shared" si="0"/>
        <v>-36584124416</v>
      </c>
      <c r="R49" s="5">
        <v>2.0999999999999999E-3</v>
      </c>
      <c r="S49" s="4">
        <v>837936</v>
      </c>
      <c r="T49" s="4">
        <f t="shared" si="2"/>
        <v>375580</v>
      </c>
      <c r="U49" s="4">
        <f t="shared" si="3"/>
        <v>398116</v>
      </c>
    </row>
    <row r="50" spans="1:21" x14ac:dyDescent="0.2">
      <c r="A50" s="16" t="s">
        <v>188</v>
      </c>
      <c r="B50" s="4">
        <v>100</v>
      </c>
      <c r="C50" s="4">
        <v>17100</v>
      </c>
      <c r="D50" s="4">
        <v>-17000</v>
      </c>
      <c r="E50" s="4">
        <v>-421570000</v>
      </c>
      <c r="F50" s="4">
        <f t="shared" si="0"/>
        <v>-34032104416</v>
      </c>
      <c r="R50" s="5">
        <v>1.43E-2</v>
      </c>
      <c r="S50" s="4">
        <v>491768</v>
      </c>
      <c r="T50" s="4">
        <f t="shared" si="2"/>
        <v>321809</v>
      </c>
      <c r="U50" s="4">
        <f t="shared" si="3"/>
        <v>398116</v>
      </c>
    </row>
    <row r="51" spans="1:21" x14ac:dyDescent="0.2">
      <c r="A51" s="16" t="s">
        <v>187</v>
      </c>
      <c r="B51" s="4">
        <v>0</v>
      </c>
      <c r="C51" s="4">
        <v>30900</v>
      </c>
      <c r="D51" s="4">
        <v>-30900</v>
      </c>
      <c r="E51" s="4">
        <v>-770080000</v>
      </c>
      <c r="F51" s="4">
        <f t="shared" si="0"/>
        <v>-33610534416</v>
      </c>
      <c r="R51" s="5">
        <v>-2.18E-2</v>
      </c>
      <c r="S51" s="4">
        <v>398116</v>
      </c>
      <c r="T51" s="4">
        <f t="shared" si="2"/>
        <v>539076.5</v>
      </c>
      <c r="U51" s="4">
        <f t="shared" si="3"/>
        <v>405239</v>
      </c>
    </row>
    <row r="52" spans="1:21" x14ac:dyDescent="0.2">
      <c r="A52" s="16" t="s">
        <v>186</v>
      </c>
      <c r="B52" s="4">
        <v>43200</v>
      </c>
      <c r="C52" s="4">
        <v>21800</v>
      </c>
      <c r="D52" s="4">
        <v>21400</v>
      </c>
      <c r="E52" s="4">
        <v>533820000</v>
      </c>
      <c r="F52" s="4">
        <f t="shared" si="0"/>
        <v>-32840454416</v>
      </c>
      <c r="R52" s="5">
        <v>3.0800000000000001E-2</v>
      </c>
      <c r="S52" s="4">
        <v>923579</v>
      </c>
      <c r="T52" s="4">
        <f t="shared" si="2"/>
        <v>617421</v>
      </c>
      <c r="U52" s="4">
        <f t="shared" si="3"/>
        <v>205256</v>
      </c>
    </row>
    <row r="53" spans="1:21" x14ac:dyDescent="0.2">
      <c r="A53" s="16" t="s">
        <v>185</v>
      </c>
      <c r="B53" s="4">
        <v>26100</v>
      </c>
      <c r="C53" s="4">
        <v>249000</v>
      </c>
      <c r="D53" s="4">
        <v>-222900</v>
      </c>
      <c r="E53" s="4">
        <v>-5457140000</v>
      </c>
      <c r="F53" s="4">
        <f t="shared" si="0"/>
        <v>-33374274416</v>
      </c>
      <c r="R53" s="5">
        <v>0</v>
      </c>
      <c r="S53" s="4">
        <v>906258</v>
      </c>
      <c r="T53" s="4">
        <f t="shared" si="2"/>
        <v>583390.5</v>
      </c>
      <c r="U53" s="4">
        <f t="shared" si="3"/>
        <v>205256</v>
      </c>
    </row>
    <row r="54" spans="1:21" x14ac:dyDescent="0.2">
      <c r="A54" s="16" t="s">
        <v>184</v>
      </c>
      <c r="B54" s="4">
        <v>19600</v>
      </c>
      <c r="C54" s="4">
        <v>171500</v>
      </c>
      <c r="D54" s="4">
        <v>-151900</v>
      </c>
      <c r="E54" s="4">
        <v>-3663790000</v>
      </c>
      <c r="F54" s="4">
        <f t="shared" si="0"/>
        <v>-27917134416</v>
      </c>
      <c r="R54" s="5">
        <v>2.3099999999999999E-2</v>
      </c>
      <c r="S54" s="4">
        <v>608095</v>
      </c>
      <c r="T54" s="4">
        <f t="shared" si="2"/>
        <v>514696.5</v>
      </c>
      <c r="U54" s="4">
        <f t="shared" si="3"/>
        <v>205256</v>
      </c>
    </row>
    <row r="55" spans="1:21" x14ac:dyDescent="0.2">
      <c r="A55" s="16" t="s">
        <v>183</v>
      </c>
      <c r="B55" s="4">
        <v>90400</v>
      </c>
      <c r="C55" s="4">
        <v>150000</v>
      </c>
      <c r="D55" s="4">
        <v>-59600</v>
      </c>
      <c r="E55" s="4">
        <v>-1422790000</v>
      </c>
      <c r="F55" s="4">
        <f t="shared" si="0"/>
        <v>-24253344416</v>
      </c>
      <c r="R55" s="5">
        <v>2.2000000000000001E-3</v>
      </c>
      <c r="S55" s="4">
        <v>542763</v>
      </c>
      <c r="T55" s="4">
        <f t="shared" si="2"/>
        <v>581499</v>
      </c>
      <c r="U55" s="4">
        <f t="shared" si="3"/>
        <v>205256</v>
      </c>
    </row>
    <row r="56" spans="1:21" x14ac:dyDescent="0.2">
      <c r="A56" s="16" t="s">
        <v>182</v>
      </c>
      <c r="B56" s="4">
        <v>8600</v>
      </c>
      <c r="C56" s="4">
        <v>0</v>
      </c>
      <c r="D56" s="4">
        <v>8600</v>
      </c>
      <c r="E56" s="4">
        <v>203870000</v>
      </c>
      <c r="F56" s="4">
        <f t="shared" si="0"/>
        <v>-22830554416</v>
      </c>
      <c r="R56" s="5">
        <v>1.4999999999999999E-2</v>
      </c>
      <c r="S56" s="4">
        <v>405239</v>
      </c>
      <c r="T56" s="4">
        <f t="shared" si="2"/>
        <v>203047.5</v>
      </c>
      <c r="U56" s="4">
        <f t="shared" si="3"/>
        <v>154574</v>
      </c>
    </row>
    <row r="57" spans="1:21" x14ac:dyDescent="0.2">
      <c r="A57" s="16" t="s">
        <v>181</v>
      </c>
      <c r="B57" s="4">
        <v>35900</v>
      </c>
      <c r="C57" s="4">
        <v>58000</v>
      </c>
      <c r="D57" s="4">
        <v>-22100</v>
      </c>
      <c r="E57" s="4">
        <v>-508090000</v>
      </c>
      <c r="F57" s="4">
        <f t="shared" si="0"/>
        <v>-23034424416</v>
      </c>
      <c r="R57" s="5">
        <v>-6.3E-3</v>
      </c>
      <c r="S57" s="4">
        <v>205256</v>
      </c>
      <c r="T57" s="4">
        <f t="shared" si="2"/>
        <v>442528</v>
      </c>
      <c r="U57" s="4">
        <f t="shared" si="3"/>
        <v>154574</v>
      </c>
    </row>
    <row r="58" spans="1:21" x14ac:dyDescent="0.2">
      <c r="A58" s="16" t="s">
        <v>180</v>
      </c>
      <c r="B58" s="4">
        <v>24500</v>
      </c>
      <c r="C58" s="4">
        <v>148300</v>
      </c>
      <c r="D58" s="4">
        <v>-123800</v>
      </c>
      <c r="E58" s="4">
        <v>-2883784107</v>
      </c>
      <c r="F58" s="4">
        <f t="shared" si="0"/>
        <v>-22526334416</v>
      </c>
      <c r="R58" s="5">
        <v>3.2899999999999999E-2</v>
      </c>
      <c r="S58" s="4">
        <v>446331</v>
      </c>
      <c r="T58" s="4">
        <f t="shared" si="2"/>
        <v>427621</v>
      </c>
      <c r="U58" s="4">
        <f t="shared" si="3"/>
        <v>154574</v>
      </c>
    </row>
    <row r="59" spans="1:21" x14ac:dyDescent="0.2">
      <c r="A59" s="16" t="s">
        <v>179</v>
      </c>
      <c r="B59" s="4">
        <v>34500</v>
      </c>
      <c r="C59" s="4">
        <v>28400</v>
      </c>
      <c r="D59" s="4">
        <v>6100</v>
      </c>
      <c r="E59" s="4">
        <v>141100000</v>
      </c>
      <c r="F59" s="4">
        <f t="shared" si="0"/>
        <v>-19642550309</v>
      </c>
      <c r="R59" s="5">
        <v>8.8999999999999999E-3</v>
      </c>
      <c r="S59" s="4">
        <v>259392</v>
      </c>
      <c r="T59" s="4">
        <f t="shared" si="2"/>
        <v>720840.5</v>
      </c>
      <c r="U59" s="4">
        <f t="shared" si="3"/>
        <v>154574</v>
      </c>
    </row>
    <row r="60" spans="1:21" x14ac:dyDescent="0.2">
      <c r="A60" s="16" t="s">
        <v>178</v>
      </c>
      <c r="B60" s="4">
        <v>20300</v>
      </c>
      <c r="C60" s="4">
        <v>2000</v>
      </c>
      <c r="D60" s="4">
        <v>18300</v>
      </c>
      <c r="E60" s="4">
        <v>419820000</v>
      </c>
      <c r="F60" s="4">
        <f t="shared" si="0"/>
        <v>-19783650309</v>
      </c>
      <c r="R60" s="5">
        <v>-1.52E-2</v>
      </c>
      <c r="S60" s="4">
        <v>245502</v>
      </c>
      <c r="T60" s="4">
        <f t="shared" si="2"/>
        <v>295796.5</v>
      </c>
      <c r="U60" s="4">
        <f t="shared" si="3"/>
        <v>154574</v>
      </c>
    </row>
    <row r="61" spans="1:21" x14ac:dyDescent="0.2">
      <c r="A61" s="16" t="s">
        <v>177</v>
      </c>
      <c r="B61" s="4">
        <v>2800</v>
      </c>
      <c r="C61" s="4">
        <v>2800</v>
      </c>
      <c r="D61" s="4">
        <v>0</v>
      </c>
      <c r="E61" s="4">
        <v>400000</v>
      </c>
      <c r="F61" s="4">
        <f t="shared" si="0"/>
        <v>-20203470309</v>
      </c>
      <c r="R61" s="5">
        <v>0</v>
      </c>
      <c r="S61" s="4">
        <v>154574</v>
      </c>
      <c r="T61" s="4">
        <f t="shared" si="2"/>
        <v>401721</v>
      </c>
      <c r="U61" s="4">
        <f t="shared" si="3"/>
        <v>200839</v>
      </c>
    </row>
    <row r="62" spans="1:21" x14ac:dyDescent="0.2">
      <c r="A62" s="16" t="s">
        <v>176</v>
      </c>
      <c r="B62" s="4">
        <v>2400</v>
      </c>
      <c r="C62" s="4">
        <v>900</v>
      </c>
      <c r="D62" s="4">
        <v>1500</v>
      </c>
      <c r="E62" s="4">
        <v>34060000</v>
      </c>
      <c r="F62" s="4">
        <f t="shared" si="0"/>
        <v>-20203870309</v>
      </c>
      <c r="R62" s="5">
        <v>2.4500000000000001E-2</v>
      </c>
      <c r="S62" s="4">
        <v>328584</v>
      </c>
      <c r="T62" s="4">
        <f t="shared" si="2"/>
        <v>473345.5</v>
      </c>
      <c r="U62" s="4">
        <f t="shared" si="3"/>
        <v>200839</v>
      </c>
    </row>
    <row r="63" spans="1:21" x14ac:dyDescent="0.2">
      <c r="A63" s="16" t="s">
        <v>175</v>
      </c>
      <c r="B63" s="4">
        <v>76600</v>
      </c>
      <c r="C63" s="4">
        <v>400</v>
      </c>
      <c r="D63" s="4">
        <v>76200</v>
      </c>
      <c r="E63" s="4">
        <v>1726660000</v>
      </c>
      <c r="F63" s="4">
        <f t="shared" si="0"/>
        <v>-20237930309</v>
      </c>
      <c r="R63" s="5">
        <v>-4.2599999999999999E-2</v>
      </c>
      <c r="S63" s="4">
        <v>558686</v>
      </c>
      <c r="T63" s="4">
        <f t="shared" si="2"/>
        <v>559132</v>
      </c>
      <c r="U63" s="4">
        <f t="shared" si="3"/>
        <v>200839</v>
      </c>
    </row>
    <row r="64" spans="1:21" x14ac:dyDescent="0.2">
      <c r="A64" s="16" t="s">
        <v>174</v>
      </c>
      <c r="B64" s="4">
        <v>163600</v>
      </c>
      <c r="C64" s="4">
        <v>254600</v>
      </c>
      <c r="D64" s="4">
        <v>-91000</v>
      </c>
      <c r="E64" s="4">
        <v>-2148750000</v>
      </c>
      <c r="F64" s="4">
        <f t="shared" si="0"/>
        <v>-21964590309</v>
      </c>
      <c r="R64" s="5">
        <v>-6.3E-3</v>
      </c>
      <c r="S64" s="4">
        <v>486630</v>
      </c>
      <c r="T64" s="4">
        <f t="shared" si="2"/>
        <v>516746.5</v>
      </c>
      <c r="U64" s="4">
        <f t="shared" si="3"/>
        <v>200839</v>
      </c>
    </row>
    <row r="65" spans="1:21" x14ac:dyDescent="0.2">
      <c r="A65" s="16" t="s">
        <v>173</v>
      </c>
      <c r="B65" s="4">
        <v>182400</v>
      </c>
      <c r="C65" s="4">
        <v>289400</v>
      </c>
      <c r="D65" s="4">
        <v>-107000</v>
      </c>
      <c r="E65" s="4">
        <v>-2496690000</v>
      </c>
      <c r="F65" s="4">
        <f t="shared" si="0"/>
        <v>-19815840309</v>
      </c>
      <c r="R65" s="5">
        <v>3.2899999999999999E-2</v>
      </c>
      <c r="S65" s="4">
        <v>757759</v>
      </c>
      <c r="T65" s="4">
        <f t="shared" si="2"/>
        <v>427076</v>
      </c>
      <c r="U65" s="4">
        <f t="shared" si="3"/>
        <v>200839</v>
      </c>
    </row>
    <row r="66" spans="1:21" x14ac:dyDescent="0.2">
      <c r="A66" s="16" t="s">
        <v>172</v>
      </c>
      <c r="B66" s="4">
        <v>600</v>
      </c>
      <c r="C66" s="4">
        <v>47000</v>
      </c>
      <c r="D66" s="4">
        <v>-46400</v>
      </c>
      <c r="E66" s="4">
        <v>-1060870309</v>
      </c>
      <c r="F66" s="4">
        <f t="shared" si="0"/>
        <v>-17319150309</v>
      </c>
      <c r="R66" s="5">
        <v>-6.5000000000000006E-3</v>
      </c>
      <c r="S66" s="4">
        <v>200839</v>
      </c>
      <c r="T66" s="4">
        <f t="shared" si="2"/>
        <v>496130.5</v>
      </c>
      <c r="U66" s="4">
        <f t="shared" si="3"/>
        <v>437019</v>
      </c>
    </row>
    <row r="67" spans="1:21" x14ac:dyDescent="0.2">
      <c r="A67" s="16" t="s">
        <v>171</v>
      </c>
      <c r="B67" s="4">
        <v>20800</v>
      </c>
      <c r="C67" s="4">
        <v>165800</v>
      </c>
      <c r="D67" s="4">
        <v>-145000</v>
      </c>
      <c r="E67" s="4">
        <v>-3287760000</v>
      </c>
      <c r="F67" s="4">
        <f t="shared" si="0"/>
        <v>-16258280000</v>
      </c>
      <c r="R67" s="5">
        <v>4.4000000000000003E-3</v>
      </c>
      <c r="S67" s="4">
        <v>438725</v>
      </c>
      <c r="T67" s="4">
        <f t="shared" si="2"/>
        <v>408848</v>
      </c>
      <c r="U67" s="4">
        <f t="shared" si="3"/>
        <v>388005</v>
      </c>
    </row>
    <row r="68" spans="1:21" x14ac:dyDescent="0.2">
      <c r="A68" s="16" t="s">
        <v>170</v>
      </c>
      <c r="B68" s="4">
        <v>2220</v>
      </c>
      <c r="C68" s="4">
        <v>115300</v>
      </c>
      <c r="D68" s="4">
        <v>-113080</v>
      </c>
      <c r="E68" s="4">
        <v>-2597320000</v>
      </c>
      <c r="F68" s="4">
        <f t="shared" si="0"/>
        <v>-12970520000</v>
      </c>
      <c r="R68" s="5">
        <v>-1.4999999999999999E-2</v>
      </c>
      <c r="S68" s="4">
        <v>595850</v>
      </c>
      <c r="T68" s="4">
        <f t="shared" si="2"/>
        <v>867706</v>
      </c>
      <c r="U68" s="4">
        <f t="shared" si="3"/>
        <v>388005</v>
      </c>
    </row>
    <row r="69" spans="1:21" x14ac:dyDescent="0.2">
      <c r="A69" s="16" t="s">
        <v>169</v>
      </c>
      <c r="B69" s="4">
        <v>154900</v>
      </c>
      <c r="C69" s="4">
        <v>312100</v>
      </c>
      <c r="D69" s="4">
        <v>-157200</v>
      </c>
      <c r="E69" s="4">
        <v>-3802650000</v>
      </c>
      <c r="F69" s="4">
        <f t="shared" si="0"/>
        <v>-10373200000</v>
      </c>
      <c r="R69" s="5">
        <v>-4.9000000000000002E-2</v>
      </c>
      <c r="S69" s="4">
        <v>1196179</v>
      </c>
      <c r="T69" s="4">
        <f t="shared" si="2"/>
        <v>403384.5</v>
      </c>
      <c r="U69" s="4">
        <f t="shared" si="3"/>
        <v>275734</v>
      </c>
    </row>
    <row r="70" spans="1:21" x14ac:dyDescent="0.2">
      <c r="A70" s="16" t="s">
        <v>168</v>
      </c>
      <c r="B70" s="4">
        <v>150400</v>
      </c>
      <c r="C70" s="4">
        <v>400</v>
      </c>
      <c r="D70" s="4">
        <v>150000</v>
      </c>
      <c r="E70" s="4">
        <v>3701540000</v>
      </c>
      <c r="F70" s="4">
        <f t="shared" si="0"/>
        <v>-6570550000</v>
      </c>
      <c r="R70" s="5">
        <v>0</v>
      </c>
      <c r="S70" s="4">
        <v>437019</v>
      </c>
      <c r="T70" s="4">
        <f t="shared" si="2"/>
        <v>572988</v>
      </c>
      <c r="U70" s="4">
        <f t="shared" si="3"/>
        <v>275734</v>
      </c>
    </row>
    <row r="71" spans="1:21" x14ac:dyDescent="0.2">
      <c r="A71" s="16" t="s">
        <v>167</v>
      </c>
      <c r="B71" s="4">
        <v>2100</v>
      </c>
      <c r="C71" s="4">
        <v>4400</v>
      </c>
      <c r="D71" s="4">
        <v>-2300</v>
      </c>
      <c r="E71" s="4">
        <v>-57540000</v>
      </c>
      <c r="F71" s="4">
        <f t="shared" si="0"/>
        <v>-10272090000</v>
      </c>
      <c r="R71" s="5">
        <v>-1.6E-2</v>
      </c>
      <c r="S71" s="4">
        <v>474858</v>
      </c>
      <c r="T71" s="4">
        <f>AVERAGE(S72,S81)</f>
        <v>411711.5</v>
      </c>
      <c r="U71" s="4">
        <f t="shared" si="3"/>
        <v>275734</v>
      </c>
    </row>
    <row r="72" spans="1:21" x14ac:dyDescent="0.2">
      <c r="A72" s="16" t="s">
        <v>166</v>
      </c>
      <c r="B72" s="4">
        <v>11100</v>
      </c>
      <c r="C72" s="4">
        <v>3200</v>
      </c>
      <c r="D72" s="4">
        <v>7900</v>
      </c>
      <c r="E72" s="4">
        <v>194970000</v>
      </c>
      <c r="F72" s="4">
        <f t="shared" si="0"/>
        <v>-10214550000</v>
      </c>
      <c r="R72" s="5">
        <v>0</v>
      </c>
      <c r="S72" s="4">
        <v>388005</v>
      </c>
      <c r="U72" s="4">
        <f t="shared" si="3"/>
        <v>221846</v>
      </c>
    </row>
    <row r="73" spans="1:21" x14ac:dyDescent="0.2">
      <c r="A73" s="16" t="s">
        <v>165</v>
      </c>
      <c r="B73" s="4">
        <v>2800</v>
      </c>
      <c r="C73" s="4">
        <v>7000</v>
      </c>
      <c r="D73" s="4">
        <v>-4200</v>
      </c>
      <c r="E73" s="4">
        <v>-104900000</v>
      </c>
      <c r="F73" s="4">
        <f t="shared" si="0"/>
        <v>-10409520000</v>
      </c>
      <c r="R73" s="5">
        <v>-1.1899999999999999E-2</v>
      </c>
      <c r="S73" s="4">
        <v>631634</v>
      </c>
      <c r="U73" s="4">
        <f t="shared" ref="U73:U75" si="4">MIN(S74:S78)</f>
        <v>221846</v>
      </c>
    </row>
    <row r="74" spans="1:21" x14ac:dyDescent="0.2">
      <c r="A74" s="16" t="s">
        <v>164</v>
      </c>
      <c r="B74" s="4">
        <v>4200</v>
      </c>
      <c r="C74" s="4">
        <v>5100</v>
      </c>
      <c r="D74" s="4">
        <v>-900</v>
      </c>
      <c r="E74" s="4">
        <v>-22720000</v>
      </c>
      <c r="F74" s="4">
        <f t="shared" si="0"/>
        <v>-10304620000</v>
      </c>
      <c r="R74" s="5">
        <v>-1.9E-3</v>
      </c>
      <c r="S74" s="4">
        <v>275734</v>
      </c>
      <c r="U74" s="4">
        <f t="shared" si="4"/>
        <v>221846</v>
      </c>
    </row>
    <row r="75" spans="1:21" x14ac:dyDescent="0.2">
      <c r="A75" s="16" t="s">
        <v>163</v>
      </c>
      <c r="B75" s="4">
        <v>9100</v>
      </c>
      <c r="C75" s="4">
        <v>0</v>
      </c>
      <c r="D75" s="4">
        <v>9100</v>
      </c>
      <c r="E75" s="4">
        <v>227710000</v>
      </c>
      <c r="F75" s="4">
        <f t="shared" si="0"/>
        <v>-10281900000</v>
      </c>
      <c r="R75" s="5">
        <v>2.2400000000000003E-2</v>
      </c>
      <c r="S75" s="4">
        <v>653313</v>
      </c>
      <c r="U75" s="4">
        <f t="shared" si="4"/>
        <v>221846</v>
      </c>
    </row>
    <row r="76" spans="1:21" x14ac:dyDescent="0.2">
      <c r="A76" s="16" t="s">
        <v>162</v>
      </c>
      <c r="B76" s="4">
        <v>203900</v>
      </c>
      <c r="C76" s="4">
        <v>6000</v>
      </c>
      <c r="D76" s="4">
        <v>197900</v>
      </c>
      <c r="E76" s="4">
        <v>4847950000</v>
      </c>
      <c r="F76" s="4">
        <f t="shared" si="0"/>
        <v>-10509610000</v>
      </c>
      <c r="R76" s="5">
        <v>1.8600000000000002E-2</v>
      </c>
      <c r="S76" s="4">
        <v>553536</v>
      </c>
      <c r="U76" s="4">
        <f>MIN(S77:S81)</f>
        <v>221846</v>
      </c>
    </row>
    <row r="77" spans="1:21" x14ac:dyDescent="0.2">
      <c r="A77" s="16" t="s">
        <v>161</v>
      </c>
      <c r="B77" s="4">
        <v>7000</v>
      </c>
      <c r="C77" s="4">
        <v>102000</v>
      </c>
      <c r="D77" s="4">
        <v>-95000</v>
      </c>
      <c r="E77" s="4">
        <v>-2307310000</v>
      </c>
      <c r="F77" s="4">
        <f t="shared" si="0"/>
        <v>-15357560000</v>
      </c>
      <c r="R77" s="5">
        <v>2.0999999999999999E-3</v>
      </c>
      <c r="S77" s="4">
        <v>221846</v>
      </c>
    </row>
    <row r="78" spans="1:21" x14ac:dyDescent="0.2">
      <c r="A78" s="16" t="s">
        <v>160</v>
      </c>
      <c r="B78" s="4">
        <v>41060</v>
      </c>
      <c r="C78" s="4">
        <v>210636</v>
      </c>
      <c r="D78" s="4">
        <v>-169576</v>
      </c>
      <c r="E78" s="4">
        <v>-4126530000</v>
      </c>
      <c r="F78" s="4">
        <f t="shared" si="0"/>
        <v>-13050250000</v>
      </c>
      <c r="R78" s="5">
        <v>-2E-3</v>
      </c>
      <c r="S78" s="4">
        <v>539233</v>
      </c>
    </row>
    <row r="79" spans="1:21" x14ac:dyDescent="0.2">
      <c r="A79" s="16" t="s">
        <v>159</v>
      </c>
      <c r="B79" s="4">
        <v>43800</v>
      </c>
      <c r="C79" s="4">
        <v>201100</v>
      </c>
      <c r="D79" s="4">
        <v>-157300</v>
      </c>
      <c r="E79" s="4">
        <v>-3825300000</v>
      </c>
      <c r="F79" s="4">
        <f t="shared" si="0"/>
        <v>-8923720000</v>
      </c>
      <c r="R79" s="5">
        <v>0</v>
      </c>
      <c r="S79" s="4">
        <v>369750</v>
      </c>
    </row>
    <row r="80" spans="1:21" x14ac:dyDescent="0.2">
      <c r="A80" s="16" t="s">
        <v>158</v>
      </c>
      <c r="B80" s="4">
        <v>10503</v>
      </c>
      <c r="C80" s="4">
        <v>216100</v>
      </c>
      <c r="D80" s="4">
        <v>-205597</v>
      </c>
      <c r="E80" s="4">
        <v>-4987620000</v>
      </c>
      <c r="F80" s="4">
        <f>E80+F81</f>
        <v>-5098420000</v>
      </c>
      <c r="R80" s="5">
        <v>-2.81E-2</v>
      </c>
      <c r="S80" s="4">
        <v>671118</v>
      </c>
    </row>
    <row r="81" spans="1:22" x14ac:dyDescent="0.2">
      <c r="A81" s="16" t="s">
        <v>157</v>
      </c>
      <c r="B81" s="4">
        <v>3300</v>
      </c>
      <c r="C81" s="4">
        <v>7758</v>
      </c>
      <c r="D81" s="4">
        <v>-4458</v>
      </c>
      <c r="E81" s="4">
        <v>-110800000</v>
      </c>
      <c r="F81" s="4">
        <f>E81</f>
        <v>-110800000</v>
      </c>
      <c r="R81" s="5">
        <v>1.6399999999999998E-2</v>
      </c>
      <c r="S81" s="4">
        <v>435418</v>
      </c>
    </row>
    <row r="82" spans="1:22" x14ac:dyDescent="0.2">
      <c r="A82" s="2"/>
      <c r="B82" s="4"/>
      <c r="C82" s="4"/>
      <c r="D82" s="4"/>
      <c r="E82" s="4"/>
      <c r="F82" s="4"/>
      <c r="G82" s="4"/>
      <c r="H82" s="4"/>
      <c r="I82" s="4"/>
      <c r="J82" s="4"/>
      <c r="K82" s="4"/>
      <c r="L82" s="4"/>
      <c r="M82" s="4"/>
      <c r="N82" s="4"/>
      <c r="O82" s="4"/>
      <c r="P82" s="4"/>
      <c r="Q82" s="4"/>
      <c r="R82" s="4"/>
      <c r="S82" s="4"/>
      <c r="T82" s="5"/>
      <c r="U82" s="5"/>
      <c r="V82" s="5"/>
    </row>
    <row r="83" spans="1:22" x14ac:dyDescent="0.2">
      <c r="A83" s="2"/>
      <c r="B83" s="4"/>
      <c r="C83" s="4"/>
      <c r="D83" s="4"/>
      <c r="E83" s="4"/>
      <c r="F83" s="4"/>
      <c r="G83" s="4"/>
      <c r="H83" s="4"/>
      <c r="I83" s="4"/>
      <c r="J83" s="4"/>
      <c r="K83" s="4"/>
      <c r="L83" s="4"/>
      <c r="M83" s="4"/>
      <c r="N83" s="4"/>
      <c r="O83" s="4"/>
      <c r="P83" s="4"/>
      <c r="Q83" s="4"/>
      <c r="R83" s="4"/>
      <c r="S83" s="4"/>
      <c r="T83" s="5"/>
      <c r="U83" s="5"/>
      <c r="V83" s="5"/>
    </row>
    <row r="84" spans="1:22" x14ac:dyDescent="0.2">
      <c r="A84" s="2"/>
      <c r="B84" s="4"/>
      <c r="C84" s="4"/>
      <c r="D84" s="4"/>
      <c r="E84" s="4"/>
      <c r="F84" s="4"/>
      <c r="G84" s="4"/>
      <c r="H84" s="4"/>
      <c r="I84" s="4"/>
      <c r="J84" s="4"/>
      <c r="K84" s="4"/>
      <c r="L84" s="4"/>
      <c r="M84" s="4"/>
      <c r="N84" s="4"/>
      <c r="O84" s="4"/>
      <c r="P84" s="4"/>
      <c r="Q84" s="4"/>
      <c r="R84" s="4"/>
      <c r="S84" s="4"/>
      <c r="T84" s="5"/>
      <c r="U84" s="5"/>
      <c r="V84" s="5"/>
    </row>
    <row r="85" spans="1:22" x14ac:dyDescent="0.2">
      <c r="A85" s="2"/>
      <c r="B85" s="4"/>
      <c r="C85" s="4"/>
      <c r="D85" s="4"/>
      <c r="E85" s="4"/>
      <c r="F85" s="4"/>
      <c r="G85" s="4"/>
      <c r="H85" s="4"/>
      <c r="I85" s="4"/>
      <c r="J85" s="4"/>
      <c r="K85" s="4"/>
      <c r="L85" s="4"/>
      <c r="M85" s="4"/>
      <c r="N85" s="4"/>
      <c r="O85" s="4"/>
      <c r="P85" s="4"/>
      <c r="Q85" s="4"/>
      <c r="R85" s="4"/>
      <c r="S85" s="4"/>
      <c r="T85" s="5"/>
      <c r="U85" s="5"/>
      <c r="V85" s="5"/>
    </row>
    <row r="86" spans="1:22" x14ac:dyDescent="0.2">
      <c r="A86" s="2"/>
      <c r="B86" s="4"/>
      <c r="C86" s="4"/>
      <c r="D86" s="4"/>
      <c r="E86" s="4"/>
      <c r="F86" s="4"/>
      <c r="G86" s="4"/>
      <c r="H86" s="4"/>
      <c r="I86" s="4"/>
      <c r="J86" s="4"/>
      <c r="K86" s="4"/>
      <c r="L86" s="4"/>
      <c r="M86" s="4"/>
      <c r="N86" s="4"/>
      <c r="O86" s="4"/>
      <c r="P86" s="4"/>
      <c r="Q86" s="4"/>
      <c r="R86" s="4"/>
      <c r="S86" s="4"/>
      <c r="T86" s="5"/>
      <c r="U86" s="5"/>
      <c r="V86" s="5"/>
    </row>
    <row r="87" spans="1:22" x14ac:dyDescent="0.2">
      <c r="A87" s="2"/>
      <c r="B87" s="4"/>
      <c r="C87" s="4"/>
      <c r="D87" s="4"/>
      <c r="E87" s="4"/>
      <c r="F87" s="4"/>
      <c r="G87" s="4"/>
      <c r="H87" s="4"/>
      <c r="I87" s="4"/>
      <c r="J87" s="4"/>
      <c r="K87" s="4"/>
      <c r="L87" s="4"/>
      <c r="M87" s="4"/>
      <c r="N87" s="4"/>
      <c r="O87" s="4"/>
      <c r="P87" s="4"/>
      <c r="Q87" s="4"/>
      <c r="R87" s="4"/>
      <c r="S87" s="4"/>
      <c r="T87" s="5"/>
      <c r="U87" s="5"/>
      <c r="V87" s="5"/>
    </row>
    <row r="88" spans="1:22" x14ac:dyDescent="0.2">
      <c r="A88" s="2"/>
      <c r="B88" s="4"/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5"/>
      <c r="U88" s="5"/>
      <c r="V88" s="5"/>
    </row>
    <row r="89" spans="1:22" x14ac:dyDescent="0.2">
      <c r="A89" s="2"/>
      <c r="B89" s="4"/>
      <c r="C89" s="4"/>
      <c r="D89" s="4"/>
      <c r="E89" s="4"/>
      <c r="F89" s="4"/>
      <c r="G89" s="4"/>
      <c r="H89" s="4"/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  <c r="T89" s="5"/>
      <c r="U89" s="5"/>
      <c r="V89" s="5"/>
    </row>
    <row r="90" spans="1:22" x14ac:dyDescent="0.2">
      <c r="A90" s="2"/>
      <c r="B90" s="4"/>
      <c r="C90" s="4"/>
      <c r="D90" s="4"/>
      <c r="E90" s="4"/>
      <c r="F90" s="4"/>
      <c r="G90" s="4"/>
      <c r="H90" s="4"/>
      <c r="I90" s="4"/>
      <c r="J90" s="4"/>
      <c r="K90" s="4"/>
      <c r="L90" s="4"/>
      <c r="M90" s="4"/>
      <c r="N90" s="4"/>
      <c r="O90" s="4"/>
      <c r="P90" s="4"/>
      <c r="Q90" s="4"/>
      <c r="R90" s="4"/>
      <c r="S90" s="4"/>
      <c r="T90" s="5"/>
      <c r="U90" s="5"/>
      <c r="V90" s="5"/>
    </row>
    <row r="91" spans="1:22" x14ac:dyDescent="0.2">
      <c r="A91" s="2"/>
      <c r="B91" s="4"/>
      <c r="C91" s="4"/>
      <c r="D91" s="4"/>
      <c r="E91" s="4"/>
      <c r="F91" s="4"/>
      <c r="G91" s="4"/>
      <c r="H91" s="4"/>
      <c r="I91" s="4"/>
      <c r="J91" s="4"/>
      <c r="K91" s="4"/>
      <c r="L91" s="4"/>
      <c r="M91" s="4"/>
      <c r="N91" s="4"/>
      <c r="O91" s="4"/>
      <c r="P91" s="4"/>
      <c r="Q91" s="4"/>
      <c r="R91" s="4"/>
      <c r="S91" s="4"/>
      <c r="T91" s="5"/>
      <c r="U91" s="5"/>
      <c r="V91" s="5"/>
    </row>
    <row r="92" spans="1:22" x14ac:dyDescent="0.2">
      <c r="A92" s="6"/>
      <c r="B92" s="4"/>
      <c r="C92" s="4"/>
      <c r="D92" s="4"/>
      <c r="E92" s="4"/>
      <c r="F92" s="4"/>
      <c r="G92" s="4"/>
      <c r="H92" s="4"/>
      <c r="I92" s="4"/>
      <c r="J92" s="4"/>
      <c r="K92" s="4"/>
      <c r="L92" s="4"/>
      <c r="M92" s="4"/>
      <c r="N92" s="4"/>
      <c r="O92" s="4"/>
      <c r="P92" s="4"/>
      <c r="Q92" s="4"/>
      <c r="R92" s="4"/>
      <c r="S92" s="4"/>
      <c r="T92" s="5"/>
      <c r="U92" s="5"/>
      <c r="V92" s="5"/>
    </row>
    <row r="93" spans="1:22" x14ac:dyDescent="0.2">
      <c r="A93" s="6"/>
      <c r="B93" s="4"/>
      <c r="C93" s="4"/>
      <c r="D93" s="4"/>
      <c r="E93" s="4"/>
      <c r="F93" s="4"/>
      <c r="G93" s="4"/>
      <c r="H93" s="4"/>
      <c r="I93" s="4"/>
      <c r="J93" s="4"/>
      <c r="K93" s="4"/>
      <c r="L93" s="4"/>
      <c r="M93" s="4"/>
      <c r="N93" s="4"/>
      <c r="O93" s="4"/>
      <c r="P93" s="4"/>
      <c r="Q93" s="4"/>
      <c r="R93" s="4"/>
      <c r="S93" s="4"/>
      <c r="T93" s="5"/>
      <c r="U93" s="5"/>
      <c r="V93" s="5"/>
    </row>
    <row r="94" spans="1:22" x14ac:dyDescent="0.2">
      <c r="A94" s="6"/>
      <c r="B94" s="4"/>
      <c r="C94" s="4"/>
      <c r="D94" s="4"/>
      <c r="E94" s="4"/>
      <c r="F94" s="4"/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5"/>
      <c r="U94" s="5"/>
      <c r="V94" s="5"/>
    </row>
    <row r="95" spans="1:22" x14ac:dyDescent="0.2">
      <c r="A95" s="6"/>
      <c r="B95" s="4"/>
      <c r="C95" s="4"/>
      <c r="D95" s="4"/>
      <c r="E95" s="4"/>
      <c r="F95" s="4"/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5"/>
      <c r="U95" s="5"/>
      <c r="V95" s="5"/>
    </row>
    <row r="96" spans="1:22" x14ac:dyDescent="0.2">
      <c r="A96" s="6"/>
      <c r="B96" s="4"/>
      <c r="C96" s="4"/>
      <c r="D96" s="4"/>
      <c r="E96" s="4"/>
      <c r="F96" s="4"/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5"/>
      <c r="U96" s="5"/>
      <c r="V96" s="5"/>
    </row>
    <row r="97" spans="1:22" x14ac:dyDescent="0.2">
      <c r="A97" s="6"/>
      <c r="B97" s="4"/>
      <c r="C97" s="4"/>
      <c r="D97" s="4"/>
      <c r="E97" s="4"/>
      <c r="F97" s="4"/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5"/>
      <c r="U97" s="5"/>
      <c r="V97" s="5"/>
    </row>
    <row r="98" spans="1:22" x14ac:dyDescent="0.2">
      <c r="A98" s="6"/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5"/>
      <c r="U98" s="5"/>
      <c r="V98" s="5"/>
    </row>
    <row r="99" spans="1:22" x14ac:dyDescent="0.2">
      <c r="A99" s="6"/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5"/>
      <c r="U99" s="5"/>
      <c r="V99" s="5"/>
    </row>
    <row r="100" spans="1:22" x14ac:dyDescent="0.2">
      <c r="A100" s="6"/>
      <c r="B100" s="4"/>
      <c r="C100" s="4"/>
      <c r="D100" s="4"/>
      <c r="E100" s="4"/>
      <c r="F100" s="4"/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5"/>
      <c r="U100" s="5"/>
      <c r="V100" s="5"/>
    </row>
    <row r="101" spans="1:22" x14ac:dyDescent="0.2">
      <c r="A101" s="6"/>
      <c r="B101" s="4"/>
      <c r="C101" s="4"/>
      <c r="D101" s="4"/>
      <c r="E101" s="4"/>
      <c r="F101" s="4"/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5"/>
      <c r="U101" s="5"/>
      <c r="V101" s="5"/>
    </row>
    <row r="102" spans="1:22" x14ac:dyDescent="0.2">
      <c r="A102" s="2"/>
      <c r="B102" s="4"/>
      <c r="C102" s="4"/>
      <c r="D102" s="4"/>
      <c r="E102" s="4"/>
      <c r="F102" s="4"/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5"/>
      <c r="U102" s="5"/>
      <c r="V102" s="5"/>
    </row>
    <row r="103" spans="1:22" x14ac:dyDescent="0.2">
      <c r="A103" s="2"/>
      <c r="B103" s="4"/>
      <c r="C103" s="4"/>
      <c r="D103" s="4"/>
      <c r="E103" s="4"/>
      <c r="F103" s="4"/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5"/>
      <c r="U103" s="5"/>
      <c r="V103" s="5"/>
    </row>
    <row r="104" spans="1:22" x14ac:dyDescent="0.2">
      <c r="A104" s="6"/>
      <c r="B104" s="4"/>
      <c r="C104" s="4"/>
      <c r="D104" s="4"/>
      <c r="E104" s="4"/>
      <c r="F104" s="4"/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5"/>
      <c r="U104" s="5"/>
      <c r="V104" s="5"/>
    </row>
    <row r="105" spans="1:22" x14ac:dyDescent="0.2">
      <c r="A105" s="6"/>
      <c r="B105" s="4"/>
      <c r="C105" s="4"/>
      <c r="D105" s="4"/>
      <c r="E105" s="4"/>
      <c r="F105" s="4"/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5"/>
      <c r="U105" s="5"/>
      <c r="V105" s="5"/>
    </row>
    <row r="106" spans="1:22" x14ac:dyDescent="0.2">
      <c r="A106" s="6"/>
      <c r="B106" s="4"/>
      <c r="C106" s="4"/>
      <c r="D106" s="4"/>
      <c r="E106" s="4"/>
      <c r="F106" s="4"/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5"/>
      <c r="U106" s="5"/>
      <c r="V106" s="5"/>
    </row>
    <row r="107" spans="1:22" x14ac:dyDescent="0.2">
      <c r="A107" s="6"/>
      <c r="B107" s="4"/>
      <c r="C107" s="4"/>
      <c r="D107" s="4"/>
      <c r="E107" s="4"/>
      <c r="F107" s="4"/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5"/>
      <c r="U107" s="5"/>
      <c r="V107" s="5"/>
    </row>
    <row r="108" spans="1:22" x14ac:dyDescent="0.2">
      <c r="A108" s="6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5"/>
      <c r="U108" s="5"/>
      <c r="V108" s="5"/>
    </row>
    <row r="109" spans="1:22" x14ac:dyDescent="0.2">
      <c r="A109" s="6"/>
      <c r="B109" s="4"/>
      <c r="C109" s="4"/>
      <c r="D109" s="4"/>
      <c r="E109" s="4"/>
      <c r="F109" s="4"/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5"/>
      <c r="U109" s="5"/>
      <c r="V109" s="5"/>
    </row>
    <row r="110" spans="1:22" x14ac:dyDescent="0.2">
      <c r="A110" s="6"/>
      <c r="B110" s="4"/>
      <c r="C110" s="4"/>
      <c r="D110" s="4"/>
      <c r="E110" s="4"/>
      <c r="F110" s="4"/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5"/>
      <c r="U110" s="5"/>
      <c r="V110" s="5"/>
    </row>
    <row r="111" spans="1:22" x14ac:dyDescent="0.2">
      <c r="A111" s="6"/>
      <c r="B111" s="4"/>
      <c r="C111" s="4"/>
      <c r="D111" s="4"/>
      <c r="E111" s="4"/>
      <c r="F111" s="4"/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5"/>
      <c r="U111" s="5"/>
      <c r="V111" s="5"/>
    </row>
    <row r="112" spans="1:22" x14ac:dyDescent="0.2">
      <c r="A112" s="6"/>
      <c r="B112" s="4"/>
      <c r="C112" s="4"/>
      <c r="D112" s="4"/>
      <c r="E112" s="4"/>
      <c r="F112" s="4"/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5"/>
      <c r="U112" s="5"/>
      <c r="V112" s="5"/>
    </row>
    <row r="113" spans="1:22" x14ac:dyDescent="0.2">
      <c r="A113" s="6"/>
      <c r="B113" s="4"/>
      <c r="C113" s="4"/>
      <c r="D113" s="4"/>
      <c r="E113" s="4"/>
      <c r="F113" s="4"/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5"/>
      <c r="U113" s="5"/>
      <c r="V113" s="5"/>
    </row>
    <row r="114" spans="1:22" x14ac:dyDescent="0.2">
      <c r="A114" s="6"/>
      <c r="B114" s="4"/>
      <c r="C114" s="4"/>
      <c r="D114" s="4"/>
      <c r="E114" s="4"/>
      <c r="F114" s="4"/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5"/>
      <c r="U114" s="5"/>
      <c r="V114" s="5"/>
    </row>
    <row r="115" spans="1:22" x14ac:dyDescent="0.2">
      <c r="A115" s="6"/>
      <c r="B115" s="4"/>
      <c r="C115" s="4"/>
      <c r="D115" s="4"/>
      <c r="E115" s="4"/>
      <c r="F115" s="4"/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5"/>
      <c r="U115" s="5"/>
      <c r="V115" s="5"/>
    </row>
    <row r="116" spans="1:22" x14ac:dyDescent="0.2">
      <c r="A116" s="6"/>
      <c r="B116" s="4"/>
      <c r="C116" s="4"/>
      <c r="D116" s="4"/>
      <c r="E116" s="4"/>
      <c r="F116" s="4"/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5"/>
      <c r="U116" s="5"/>
      <c r="V116" s="5"/>
    </row>
    <row r="117" spans="1:22" x14ac:dyDescent="0.2">
      <c r="A117" s="2"/>
      <c r="B117" s="4"/>
      <c r="C117" s="4"/>
      <c r="D117" s="4"/>
      <c r="E117" s="4"/>
      <c r="F117" s="4"/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5"/>
      <c r="U117" s="5"/>
      <c r="V117" s="5"/>
    </row>
    <row r="118" spans="1:22" x14ac:dyDescent="0.2">
      <c r="A118" s="2"/>
      <c r="B118" s="4"/>
      <c r="C118" s="4"/>
      <c r="D118" s="4"/>
      <c r="E118" s="4"/>
      <c r="F118" s="4"/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5"/>
      <c r="U118" s="5"/>
      <c r="V118" s="5"/>
    </row>
    <row r="119" spans="1:22" x14ac:dyDescent="0.2">
      <c r="A119" s="2"/>
      <c r="B119" s="4"/>
      <c r="C119" s="4"/>
      <c r="D119" s="4"/>
      <c r="E119" s="4"/>
      <c r="F119" s="4"/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5"/>
      <c r="U119" s="5"/>
      <c r="V119" s="5"/>
    </row>
    <row r="120" spans="1:22" x14ac:dyDescent="0.2">
      <c r="A120" s="2"/>
      <c r="B120" s="4"/>
      <c r="C120" s="4"/>
      <c r="D120" s="4"/>
      <c r="E120" s="4"/>
      <c r="F120" s="4"/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5"/>
      <c r="U120" s="5"/>
      <c r="V120" s="5"/>
    </row>
    <row r="121" spans="1:22" x14ac:dyDescent="0.2">
      <c r="A121" s="2"/>
      <c r="B121" s="4"/>
      <c r="C121" s="4"/>
      <c r="D121" s="4"/>
      <c r="E121" s="4"/>
      <c r="F121" s="4"/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5"/>
      <c r="U121" s="5"/>
      <c r="V121" s="5"/>
    </row>
    <row r="122" spans="1:22" x14ac:dyDescent="0.2">
      <c r="A122" s="2"/>
      <c r="B122" s="4"/>
      <c r="C122" s="4"/>
      <c r="D122" s="4"/>
      <c r="E122" s="4"/>
      <c r="F122" s="4"/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5"/>
      <c r="U122" s="5"/>
      <c r="V122" s="5"/>
    </row>
    <row r="123" spans="1:22" x14ac:dyDescent="0.2">
      <c r="A123" s="2"/>
      <c r="B123" s="4"/>
      <c r="C123" s="4"/>
      <c r="D123" s="4"/>
      <c r="E123" s="4"/>
      <c r="F123" s="4"/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5"/>
      <c r="U123" s="5"/>
      <c r="V123" s="5"/>
    </row>
    <row r="124" spans="1:22" x14ac:dyDescent="0.2">
      <c r="A124" s="2"/>
      <c r="B124" s="4"/>
      <c r="C124" s="4"/>
      <c r="D124" s="4"/>
      <c r="E124" s="4"/>
      <c r="F124" s="4"/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5"/>
      <c r="U124" s="5"/>
      <c r="V124" s="5"/>
    </row>
    <row r="125" spans="1:22" x14ac:dyDescent="0.2">
      <c r="A125" s="2"/>
      <c r="B125" s="4"/>
      <c r="C125" s="4"/>
      <c r="D125" s="4"/>
      <c r="E125" s="4"/>
      <c r="F125" s="4"/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5"/>
      <c r="U125" s="5"/>
      <c r="V125" s="5"/>
    </row>
    <row r="126" spans="1:22" x14ac:dyDescent="0.2">
      <c r="A126" s="2"/>
      <c r="B126" s="4"/>
      <c r="C126" s="4"/>
      <c r="D126" s="4"/>
      <c r="E126" s="4"/>
      <c r="F126" s="4"/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5"/>
      <c r="U126" s="5"/>
      <c r="V126" s="5"/>
    </row>
    <row r="127" spans="1:22" x14ac:dyDescent="0.2">
      <c r="A127" s="2"/>
      <c r="B127" s="4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5"/>
      <c r="U127" s="5"/>
      <c r="V127" s="5"/>
    </row>
    <row r="128" spans="1:22" x14ac:dyDescent="0.2">
      <c r="A128" s="2"/>
      <c r="B128" s="4"/>
      <c r="C128" s="4"/>
      <c r="D128" s="4"/>
      <c r="E128" s="4"/>
      <c r="F128" s="4"/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5"/>
      <c r="U128" s="5"/>
      <c r="V128" s="5"/>
    </row>
    <row r="129" spans="1:22" x14ac:dyDescent="0.2">
      <c r="A129" s="2"/>
      <c r="B129" s="4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5"/>
      <c r="U129" s="5"/>
      <c r="V129" s="5"/>
    </row>
    <row r="130" spans="1:22" x14ac:dyDescent="0.2">
      <c r="A130" s="2"/>
      <c r="B130" s="4"/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5"/>
      <c r="U130" s="5"/>
      <c r="V130" s="5"/>
    </row>
    <row r="131" spans="1:22" x14ac:dyDescent="0.2">
      <c r="A131" s="2"/>
      <c r="B131" s="4"/>
      <c r="C131" s="4"/>
      <c r="D131" s="4"/>
      <c r="E131" s="4"/>
      <c r="F131" s="4"/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5"/>
      <c r="U131" s="5"/>
      <c r="V131" s="5"/>
    </row>
    <row r="132" spans="1:22" x14ac:dyDescent="0.2">
      <c r="A132" s="2"/>
      <c r="B132" s="4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5"/>
      <c r="U132" s="5"/>
      <c r="V132" s="5"/>
    </row>
    <row r="133" spans="1:22" x14ac:dyDescent="0.2">
      <c r="A133" s="2"/>
      <c r="B133" s="4"/>
      <c r="C133" s="4"/>
      <c r="D133" s="4"/>
      <c r="E133" s="4"/>
      <c r="F133" s="4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5"/>
    </row>
    <row r="134" spans="1:22" x14ac:dyDescent="0.2">
      <c r="A134" s="2"/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8"/>
    </row>
    <row r="135" spans="1:22" x14ac:dyDescent="0.2">
      <c r="A135" s="2"/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8"/>
    </row>
    <row r="136" spans="1:22" x14ac:dyDescent="0.2">
      <c r="A136" s="2"/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8"/>
    </row>
    <row r="137" spans="1:22" x14ac:dyDescent="0.2">
      <c r="A137" s="6"/>
      <c r="B137" s="4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5"/>
      <c r="U137" s="5"/>
      <c r="V137" s="8"/>
    </row>
    <row r="138" spans="1:22" x14ac:dyDescent="0.2">
      <c r="A138" s="6"/>
      <c r="B138" s="4"/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5"/>
      <c r="U138" s="5"/>
      <c r="V138" s="8"/>
    </row>
    <row r="139" spans="1:22" x14ac:dyDescent="0.2">
      <c r="A139" s="6"/>
      <c r="B139" s="4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5"/>
      <c r="U139" s="5"/>
      <c r="V139" s="8"/>
    </row>
    <row r="140" spans="1:22" x14ac:dyDescent="0.2">
      <c r="A140" s="6"/>
      <c r="B140" s="4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5"/>
      <c r="U140" s="5"/>
      <c r="V140" s="8"/>
    </row>
    <row r="141" spans="1:22" x14ac:dyDescent="0.2">
      <c r="A141" s="6"/>
      <c r="B141" s="4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5"/>
      <c r="U141" s="5"/>
      <c r="V141" s="8"/>
    </row>
    <row r="142" spans="1:22" x14ac:dyDescent="0.2">
      <c r="A142" s="2"/>
      <c r="B142" s="4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5"/>
      <c r="U142" s="5"/>
      <c r="V142" s="8"/>
    </row>
    <row r="143" spans="1:22" x14ac:dyDescent="0.2">
      <c r="A143" s="2"/>
      <c r="B143" s="4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5"/>
      <c r="U143" s="5"/>
      <c r="V143" s="8"/>
    </row>
    <row r="144" spans="1:22" x14ac:dyDescent="0.2">
      <c r="A144" s="2"/>
      <c r="B144" s="4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5"/>
      <c r="U144" s="5"/>
      <c r="V144" s="8"/>
    </row>
    <row r="145" spans="1:22" x14ac:dyDescent="0.2">
      <c r="A145" s="2"/>
      <c r="B145" s="4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5"/>
      <c r="U145" s="5"/>
      <c r="V145" s="8"/>
    </row>
    <row r="146" spans="1:22" x14ac:dyDescent="0.2">
      <c r="A146" s="2"/>
      <c r="B146" s="4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5"/>
      <c r="U146" s="5"/>
      <c r="V146" s="8"/>
    </row>
    <row r="172" spans="1:3" x14ac:dyDescent="0.2">
      <c r="A172" t="e" cm="1">
        <f t="array" aca="1" ref="A172" ca="1">INDIRECT("'" &amp; E1 &amp; "'!$A$2:$A$66")</f>
        <v>#REF!</v>
      </c>
      <c r="B172" t="e" cm="1">
        <f t="array" aca="1" ref="B172" ca="1">INDIRECT("'" &amp; E1 &amp; "'!$B$2:$B$66")</f>
        <v>#REF!</v>
      </c>
      <c r="C172" t="e" cm="1">
        <f t="array" aca="1" ref="C172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5ACFDC-C1EF-AD40-9CCC-28387925D6A9}">
  <sheetPr codeName="Sheet89"/>
  <dimension ref="A1:V172"/>
  <sheetViews>
    <sheetView workbookViewId="0">
      <pane ySplit="2" topLeftCell="A3" activePane="bottomLeft" state="frozen"/>
      <selection activeCell="N24" sqref="N24"/>
      <selection pane="bottomLeft" activeCell="N24" sqref="N24"/>
    </sheetView>
  </sheetViews>
  <sheetFormatPr baseColWidth="10" defaultRowHeight="16" x14ac:dyDescent="0.2"/>
  <cols>
    <col min="1" max="1" width="21.1640625" customWidth="1"/>
    <col min="2" max="2" width="13.5" customWidth="1"/>
    <col min="3" max="3" width="12.83203125" customWidth="1"/>
    <col min="4" max="4" width="13" customWidth="1"/>
    <col min="5" max="5" width="16.83203125" customWidth="1"/>
    <col min="6" max="6" width="21.5" customWidth="1"/>
    <col min="10" max="10" width="18.33203125" customWidth="1"/>
    <col min="11" max="11" width="16.6640625" customWidth="1"/>
    <col min="18" max="18" width="13" customWidth="1"/>
    <col min="19" max="19" width="15.33203125" customWidth="1"/>
  </cols>
  <sheetData>
    <row r="1" spans="1:22" x14ac:dyDescent="0.2">
      <c r="B1" s="72" t="s">
        <v>5</v>
      </c>
      <c r="C1" s="72"/>
      <c r="D1" s="72"/>
      <c r="E1" s="72"/>
      <c r="F1" s="72"/>
      <c r="G1" s="73" t="s">
        <v>6</v>
      </c>
      <c r="H1" s="73"/>
      <c r="I1" s="73"/>
      <c r="J1" s="73"/>
      <c r="K1" s="73"/>
      <c r="L1" s="74" t="s">
        <v>15</v>
      </c>
      <c r="M1" s="74"/>
      <c r="N1" s="74"/>
      <c r="O1" s="74"/>
      <c r="P1" s="74"/>
      <c r="Q1" s="74"/>
      <c r="R1" s="74"/>
      <c r="S1" s="74"/>
      <c r="T1" s="74"/>
      <c r="U1" s="74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235</v>
      </c>
      <c r="O2" s="1" t="s">
        <v>236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257</v>
      </c>
      <c r="U2" s="1" t="s">
        <v>258</v>
      </c>
      <c r="V2" s="1" t="s">
        <v>237</v>
      </c>
    </row>
    <row r="3" spans="1:22" x14ac:dyDescent="0.2">
      <c r="A3" s="16" t="s">
        <v>294</v>
      </c>
      <c r="B3" s="4">
        <v>0</v>
      </c>
      <c r="C3" s="4">
        <v>0</v>
      </c>
      <c r="D3" s="4">
        <v>0</v>
      </c>
      <c r="E3" s="4">
        <v>0</v>
      </c>
      <c r="F3" s="4">
        <f t="shared" ref="F3:F79" si="0">E3+F4</f>
        <v>-23208226903</v>
      </c>
      <c r="K3">
        <f t="shared" ref="K3:K25" si="1">K4+J3</f>
        <v>-491920000</v>
      </c>
      <c r="L3" s="4">
        <v>37</v>
      </c>
      <c r="M3" s="4">
        <v>28</v>
      </c>
      <c r="N3" s="4">
        <v>3</v>
      </c>
      <c r="O3" s="4">
        <v>3</v>
      </c>
      <c r="P3" s="4">
        <v>63400</v>
      </c>
      <c r="Q3" s="4">
        <v>91300</v>
      </c>
      <c r="R3" s="5">
        <v>6.8999999999999999E-3</v>
      </c>
      <c r="S3" s="4">
        <v>142300</v>
      </c>
      <c r="T3" s="4">
        <f t="shared" ref="T3:T70" si="2">AVERAGE(S4,S13)</f>
        <v>253051.5</v>
      </c>
      <c r="U3" s="4">
        <f t="shared" ref="U3:U72" si="3">MIN(S4:S8)</f>
        <v>92500</v>
      </c>
      <c r="V3" s="5">
        <v>2.7300000000000001E-2</v>
      </c>
    </row>
    <row r="4" spans="1:22" x14ac:dyDescent="0.2">
      <c r="A4" s="16" t="s">
        <v>293</v>
      </c>
      <c r="B4" s="4">
        <v>0</v>
      </c>
      <c r="C4" s="4">
        <v>0</v>
      </c>
      <c r="D4" s="4">
        <v>0</v>
      </c>
      <c r="E4" s="4">
        <v>0</v>
      </c>
      <c r="F4" s="4">
        <f t="shared" si="0"/>
        <v>-23208226903</v>
      </c>
      <c r="G4" s="4">
        <v>0</v>
      </c>
      <c r="H4" s="4">
        <v>0</v>
      </c>
      <c r="I4" s="4">
        <v>0</v>
      </c>
      <c r="J4" s="4">
        <v>-191570000</v>
      </c>
      <c r="K4">
        <f t="shared" si="1"/>
        <v>-491920000</v>
      </c>
      <c r="L4" s="4">
        <v>50</v>
      </c>
      <c r="M4" s="4">
        <v>10</v>
      </c>
      <c r="N4" s="4">
        <v>2</v>
      </c>
      <c r="O4" s="4">
        <v>0</v>
      </c>
      <c r="P4" s="4">
        <v>79700</v>
      </c>
      <c r="Q4" s="4">
        <v>12800</v>
      </c>
      <c r="R4" s="5">
        <v>0</v>
      </c>
      <c r="S4" s="4">
        <v>92500</v>
      </c>
      <c r="T4" s="4">
        <f t="shared" si="2"/>
        <v>233313.5</v>
      </c>
      <c r="U4" s="4">
        <f t="shared" si="3"/>
        <v>101826</v>
      </c>
      <c r="V4" s="5">
        <v>1.37E-2</v>
      </c>
    </row>
    <row r="5" spans="1:22" x14ac:dyDescent="0.2">
      <c r="A5" s="16" t="s">
        <v>292</v>
      </c>
      <c r="B5" s="4">
        <v>0</v>
      </c>
      <c r="C5" s="4">
        <v>600</v>
      </c>
      <c r="D5" s="4">
        <v>-600</v>
      </c>
      <c r="E5" s="4">
        <v>-8752566</v>
      </c>
      <c r="F5" s="4">
        <f t="shared" si="0"/>
        <v>-23208226903</v>
      </c>
      <c r="G5" s="4">
        <v>0</v>
      </c>
      <c r="H5" s="4">
        <v>0</v>
      </c>
      <c r="I5" s="4">
        <v>0</v>
      </c>
      <c r="J5" s="4">
        <v>-8820000</v>
      </c>
      <c r="K5">
        <f t="shared" si="1"/>
        <v>-300350000</v>
      </c>
      <c r="L5" s="4">
        <v>42</v>
      </c>
      <c r="M5" s="4">
        <v>14</v>
      </c>
      <c r="N5" s="4">
        <v>4</v>
      </c>
      <c r="O5" s="4">
        <v>1</v>
      </c>
      <c r="P5" s="4">
        <v>81300</v>
      </c>
      <c r="Q5" s="4">
        <v>20400</v>
      </c>
      <c r="R5" s="5">
        <v>-8.0000000000000004E-4</v>
      </c>
      <c r="S5" s="4">
        <v>101826</v>
      </c>
      <c r="T5" s="4">
        <f t="shared" si="2"/>
        <v>234073</v>
      </c>
      <c r="U5" s="4">
        <f t="shared" si="3"/>
        <v>127865</v>
      </c>
      <c r="V5" s="5">
        <v>1.37E-2</v>
      </c>
    </row>
    <row r="6" spans="1:22" x14ac:dyDescent="0.2">
      <c r="A6" s="16" t="s">
        <v>291</v>
      </c>
      <c r="B6" s="4">
        <v>0</v>
      </c>
      <c r="C6" s="4">
        <v>0</v>
      </c>
      <c r="D6" s="4">
        <v>0</v>
      </c>
      <c r="E6" s="4">
        <v>0</v>
      </c>
      <c r="F6" s="4">
        <f t="shared" si="0"/>
        <v>-23199474337</v>
      </c>
      <c r="G6" s="4">
        <v>0</v>
      </c>
      <c r="H6" s="4">
        <v>0</v>
      </c>
      <c r="I6" s="4">
        <v>0</v>
      </c>
      <c r="J6" s="4">
        <v>-146000000</v>
      </c>
      <c r="K6">
        <f t="shared" si="1"/>
        <v>-291530000</v>
      </c>
      <c r="L6" s="4">
        <v>44</v>
      </c>
      <c r="M6" s="4">
        <v>20</v>
      </c>
      <c r="N6" s="4">
        <v>4</v>
      </c>
      <c r="O6" s="4">
        <v>0</v>
      </c>
      <c r="P6" s="4">
        <v>143000</v>
      </c>
      <c r="Q6" s="4">
        <v>26000</v>
      </c>
      <c r="R6" s="5">
        <v>6.5000000000000006E-3</v>
      </c>
      <c r="S6" s="4">
        <v>169004</v>
      </c>
      <c r="T6" s="4">
        <f t="shared" si="2"/>
        <v>219084.5</v>
      </c>
      <c r="U6" s="4">
        <f t="shared" si="3"/>
        <v>127865</v>
      </c>
      <c r="V6" s="5">
        <v>2.0499999999999997E-2</v>
      </c>
    </row>
    <row r="7" spans="1:22" x14ac:dyDescent="0.2">
      <c r="A7" s="16" t="s">
        <v>288</v>
      </c>
      <c r="B7" s="4">
        <v>0</v>
      </c>
      <c r="C7" s="4">
        <v>0</v>
      </c>
      <c r="D7" s="4">
        <v>0</v>
      </c>
      <c r="E7" s="4">
        <v>0</v>
      </c>
      <c r="F7" s="4">
        <f t="shared" si="0"/>
        <v>-23199474337</v>
      </c>
      <c r="K7">
        <f t="shared" si="1"/>
        <v>-145530000</v>
      </c>
      <c r="L7" s="4">
        <v>49</v>
      </c>
      <c r="M7" s="4">
        <v>23</v>
      </c>
      <c r="N7" s="4">
        <v>3</v>
      </c>
      <c r="O7" s="4">
        <v>5</v>
      </c>
      <c r="P7" s="4">
        <v>74200</v>
      </c>
      <c r="Q7" s="4">
        <v>121600</v>
      </c>
      <c r="R7" s="5">
        <v>-2.0000000000000001E-4</v>
      </c>
      <c r="S7" s="4">
        <v>195894</v>
      </c>
      <c r="T7" s="4">
        <f t="shared" si="2"/>
        <v>316878</v>
      </c>
      <c r="U7" s="4">
        <f t="shared" si="3"/>
        <v>127865</v>
      </c>
      <c r="V7" s="5">
        <v>1.37E-2</v>
      </c>
    </row>
    <row r="8" spans="1:22" x14ac:dyDescent="0.2">
      <c r="A8" s="16" t="s">
        <v>287</v>
      </c>
      <c r="B8" s="4">
        <v>100</v>
      </c>
      <c r="C8" s="4">
        <v>0</v>
      </c>
      <c r="D8" s="4">
        <v>100</v>
      </c>
      <c r="E8" s="4">
        <v>1449451</v>
      </c>
      <c r="F8" s="4">
        <f t="shared" si="0"/>
        <v>-23199474337</v>
      </c>
      <c r="G8" s="4">
        <v>0</v>
      </c>
      <c r="H8" s="4">
        <v>0</v>
      </c>
      <c r="I8" s="4">
        <v>0</v>
      </c>
      <c r="J8" s="4">
        <v>-145530000</v>
      </c>
      <c r="K8">
        <f t="shared" si="1"/>
        <v>-145530000</v>
      </c>
      <c r="L8" s="4">
        <v>59</v>
      </c>
      <c r="M8" s="4">
        <v>53</v>
      </c>
      <c r="N8" s="4">
        <v>1</v>
      </c>
      <c r="O8" s="4">
        <v>11</v>
      </c>
      <c r="P8" s="4">
        <v>64600</v>
      </c>
      <c r="Q8" s="4">
        <v>321000</v>
      </c>
      <c r="R8" s="5">
        <v>-1.3899999999999999E-2</v>
      </c>
      <c r="S8" s="4">
        <v>386425</v>
      </c>
      <c r="T8" s="4">
        <f t="shared" si="2"/>
        <v>303127.5</v>
      </c>
      <c r="U8" s="4">
        <f t="shared" si="3"/>
        <v>127865</v>
      </c>
      <c r="V8" s="5">
        <v>1.37E-2</v>
      </c>
    </row>
    <row r="9" spans="1:22" x14ac:dyDescent="0.2">
      <c r="A9" s="16" t="s">
        <v>286</v>
      </c>
      <c r="B9" s="4">
        <v>1100</v>
      </c>
      <c r="C9" s="4">
        <v>0</v>
      </c>
      <c r="D9" s="4">
        <v>1100</v>
      </c>
      <c r="E9" s="4">
        <v>16141574</v>
      </c>
      <c r="F9" s="4">
        <f t="shared" si="0"/>
        <v>-23200923788</v>
      </c>
      <c r="K9">
        <f t="shared" si="1"/>
        <v>0</v>
      </c>
      <c r="L9" s="4">
        <v>35</v>
      </c>
      <c r="M9" s="4">
        <v>17</v>
      </c>
      <c r="N9" s="4">
        <v>4</v>
      </c>
      <c r="O9" s="4">
        <v>2</v>
      </c>
      <c r="P9" s="4">
        <v>72000</v>
      </c>
      <c r="Q9" s="4">
        <v>54800</v>
      </c>
      <c r="R9" s="5">
        <v>-1.7000000000000001E-3</v>
      </c>
      <c r="S9" s="4">
        <v>127865</v>
      </c>
      <c r="T9" s="4">
        <f t="shared" si="2"/>
        <v>199446</v>
      </c>
      <c r="U9" s="4">
        <f t="shared" si="3"/>
        <v>176531</v>
      </c>
      <c r="V9" s="5">
        <v>1.3600000000000001E-2</v>
      </c>
    </row>
    <row r="10" spans="1:22" x14ac:dyDescent="0.2">
      <c r="A10" s="16" t="s">
        <v>281</v>
      </c>
      <c r="B10" s="4">
        <v>900</v>
      </c>
      <c r="C10" s="4">
        <v>0</v>
      </c>
      <c r="D10" s="4">
        <v>900</v>
      </c>
      <c r="E10" s="4">
        <v>13187524</v>
      </c>
      <c r="F10" s="4">
        <f t="shared" si="0"/>
        <v>-23217065362</v>
      </c>
      <c r="K10">
        <f t="shared" si="1"/>
        <v>0</v>
      </c>
      <c r="L10" s="4">
        <v>54</v>
      </c>
      <c r="M10" s="4">
        <v>112</v>
      </c>
      <c r="N10" s="4">
        <v>2</v>
      </c>
      <c r="O10" s="4">
        <v>3</v>
      </c>
      <c r="P10" s="4">
        <v>78900</v>
      </c>
      <c r="Q10" s="4">
        <v>97600</v>
      </c>
      <c r="R10" s="5">
        <v>-3.0999999999999999E-3</v>
      </c>
      <c r="S10" s="4">
        <v>176531</v>
      </c>
      <c r="T10" s="4">
        <f t="shared" si="2"/>
        <v>235308</v>
      </c>
      <c r="U10" s="4">
        <f t="shared" si="3"/>
        <v>228759</v>
      </c>
      <c r="V10" s="5">
        <v>6.8999999999999999E-3</v>
      </c>
    </row>
    <row r="11" spans="1:22" x14ac:dyDescent="0.2">
      <c r="A11" s="16" t="s">
        <v>273</v>
      </c>
      <c r="B11" s="4">
        <v>0</v>
      </c>
      <c r="C11" s="4">
        <v>0</v>
      </c>
      <c r="D11" s="4">
        <v>0</v>
      </c>
      <c r="E11" s="4">
        <v>0</v>
      </c>
      <c r="F11" s="4">
        <f t="shared" si="0"/>
        <v>-23230252886</v>
      </c>
      <c r="K11">
        <f t="shared" si="1"/>
        <v>0</v>
      </c>
      <c r="L11" s="4">
        <v>33</v>
      </c>
      <c r="M11" s="4">
        <v>66</v>
      </c>
      <c r="N11" s="4">
        <v>8</v>
      </c>
      <c r="O11" s="4">
        <v>5</v>
      </c>
      <c r="P11" s="4">
        <v>138000</v>
      </c>
      <c r="Q11" s="4">
        <v>117000</v>
      </c>
      <c r="R11" s="5">
        <v>-1.5E-3</v>
      </c>
      <c r="S11" s="4">
        <v>264331</v>
      </c>
      <c r="T11" s="4">
        <f t="shared" si="2"/>
        <v>183069</v>
      </c>
      <c r="U11" s="4">
        <f t="shared" si="3"/>
        <v>228759</v>
      </c>
      <c r="V11" s="5">
        <v>1.3600000000000001E-2</v>
      </c>
    </row>
    <row r="12" spans="1:22" x14ac:dyDescent="0.2">
      <c r="A12" s="16" t="s">
        <v>272</v>
      </c>
      <c r="B12" s="4">
        <v>0</v>
      </c>
      <c r="C12" s="4">
        <v>0</v>
      </c>
      <c r="D12" s="4">
        <v>0</v>
      </c>
      <c r="E12" s="4">
        <v>0</v>
      </c>
      <c r="F12" s="4">
        <f t="shared" si="0"/>
        <v>-23230252886</v>
      </c>
      <c r="K12">
        <f t="shared" si="1"/>
        <v>0</v>
      </c>
      <c r="L12" s="4">
        <v>66</v>
      </c>
      <c r="M12" s="4">
        <v>33</v>
      </c>
      <c r="N12" s="4">
        <v>5</v>
      </c>
      <c r="O12" s="4">
        <v>5</v>
      </c>
      <c r="P12" s="4">
        <v>126200</v>
      </c>
      <c r="Q12" s="4">
        <v>102500</v>
      </c>
      <c r="R12" s="5">
        <v>7.9000000000000008E-3</v>
      </c>
      <c r="S12" s="4">
        <v>228759</v>
      </c>
      <c r="T12" s="4">
        <f t="shared" si="2"/>
        <v>244928.5</v>
      </c>
      <c r="U12" s="4">
        <f t="shared" si="3"/>
        <v>242275</v>
      </c>
      <c r="V12" s="5">
        <v>2.0299999999999999E-2</v>
      </c>
    </row>
    <row r="13" spans="1:22" x14ac:dyDescent="0.2">
      <c r="A13" s="16" t="s">
        <v>248</v>
      </c>
      <c r="B13" s="4">
        <v>0</v>
      </c>
      <c r="C13" s="4">
        <v>0</v>
      </c>
      <c r="D13" s="4">
        <v>0</v>
      </c>
      <c r="E13" s="4">
        <v>0</v>
      </c>
      <c r="F13" s="4">
        <f t="shared" si="0"/>
        <v>-23230252886</v>
      </c>
      <c r="K13">
        <f t="shared" si="1"/>
        <v>0</v>
      </c>
      <c r="L13" s="4">
        <v>60</v>
      </c>
      <c r="M13" s="4">
        <v>48</v>
      </c>
      <c r="N13" s="4">
        <v>10</v>
      </c>
      <c r="O13" s="4">
        <v>9</v>
      </c>
      <c r="P13" s="4">
        <v>166400</v>
      </c>
      <c r="Q13" s="4">
        <v>247200</v>
      </c>
      <c r="R13" s="5">
        <v>-2.7000000000000001E-3</v>
      </c>
      <c r="S13" s="4">
        <v>413603</v>
      </c>
      <c r="T13" s="4">
        <f t="shared" si="2"/>
        <v>244506</v>
      </c>
      <c r="U13" s="4">
        <f t="shared" si="3"/>
        <v>242275</v>
      </c>
      <c r="V13" s="5">
        <v>1.34E-2</v>
      </c>
    </row>
    <row r="14" spans="1:22" x14ac:dyDescent="0.2">
      <c r="A14" s="16" t="s">
        <v>240</v>
      </c>
      <c r="B14" s="4">
        <v>0</v>
      </c>
      <c r="C14" s="4">
        <v>0</v>
      </c>
      <c r="D14" s="4">
        <v>0</v>
      </c>
      <c r="E14" s="4">
        <v>0</v>
      </c>
      <c r="F14" s="4">
        <f t="shared" si="0"/>
        <v>-23230252886</v>
      </c>
      <c r="K14">
        <f t="shared" si="1"/>
        <v>0</v>
      </c>
      <c r="L14" s="4">
        <v>39</v>
      </c>
      <c r="M14" s="4">
        <v>85</v>
      </c>
      <c r="N14" s="4">
        <v>5</v>
      </c>
      <c r="O14" s="4">
        <v>10</v>
      </c>
      <c r="P14" s="4">
        <v>106600</v>
      </c>
      <c r="Q14" s="4">
        <v>257800</v>
      </c>
      <c r="R14" s="5">
        <v>6.0999999999999995E-3</v>
      </c>
      <c r="S14" s="4">
        <v>364801</v>
      </c>
      <c r="T14" s="4">
        <f t="shared" si="2"/>
        <v>197902.5</v>
      </c>
      <c r="U14" s="4">
        <f t="shared" si="3"/>
        <v>222361</v>
      </c>
      <c r="V14" s="5">
        <v>1.34E-2</v>
      </c>
    </row>
    <row r="15" spans="1:22" x14ac:dyDescent="0.2">
      <c r="A15" s="16" t="s">
        <v>239</v>
      </c>
      <c r="B15" s="4">
        <v>0</v>
      </c>
      <c r="C15" s="4">
        <v>0</v>
      </c>
      <c r="D15" s="4">
        <v>0</v>
      </c>
      <c r="E15" s="4">
        <v>0</v>
      </c>
      <c r="F15" s="4">
        <f t="shared" si="0"/>
        <v>-23230252886</v>
      </c>
      <c r="K15">
        <f t="shared" si="1"/>
        <v>0</v>
      </c>
      <c r="L15" s="4">
        <v>63</v>
      </c>
      <c r="M15" s="4">
        <v>34</v>
      </c>
      <c r="N15" s="4">
        <v>8</v>
      </c>
      <c r="O15" s="4">
        <v>4</v>
      </c>
      <c r="P15" s="4">
        <v>210000</v>
      </c>
      <c r="Q15" s="4">
        <v>86000</v>
      </c>
      <c r="R15" s="5">
        <v>1.7000000000000001E-3</v>
      </c>
      <c r="S15" s="4">
        <v>299142</v>
      </c>
      <c r="T15" s="4">
        <f t="shared" si="2"/>
        <v>229245</v>
      </c>
      <c r="U15" s="4">
        <f t="shared" si="3"/>
        <v>206285</v>
      </c>
      <c r="V15" s="5">
        <v>1.3500000000000002E-2</v>
      </c>
    </row>
    <row r="16" spans="1:22" x14ac:dyDescent="0.2">
      <c r="A16" s="16" t="s">
        <v>238</v>
      </c>
      <c r="B16" s="4">
        <v>2500</v>
      </c>
      <c r="C16" s="4">
        <v>0</v>
      </c>
      <c r="D16" s="4">
        <v>2500</v>
      </c>
      <c r="E16" s="4">
        <v>37027789</v>
      </c>
      <c r="F16" s="4">
        <f t="shared" si="0"/>
        <v>-23230252886</v>
      </c>
      <c r="K16">
        <f t="shared" si="1"/>
        <v>0</v>
      </c>
      <c r="L16" s="4">
        <v>81</v>
      </c>
      <c r="M16" s="4">
        <v>34</v>
      </c>
      <c r="N16" s="4">
        <v>3</v>
      </c>
      <c r="O16" s="4">
        <v>1</v>
      </c>
      <c r="P16" s="4">
        <v>154700</v>
      </c>
      <c r="Q16" s="4">
        <v>80300</v>
      </c>
      <c r="R16" s="5">
        <v>7.6E-3</v>
      </c>
      <c r="S16" s="4">
        <v>242275</v>
      </c>
      <c r="T16" s="4">
        <f t="shared" si="2"/>
        <v>179115</v>
      </c>
      <c r="U16" s="4">
        <f t="shared" si="3"/>
        <v>137379</v>
      </c>
      <c r="V16" s="5">
        <v>0.02</v>
      </c>
    </row>
    <row r="17" spans="1:21" x14ac:dyDescent="0.2">
      <c r="A17" s="16" t="s">
        <v>234</v>
      </c>
      <c r="B17" s="4">
        <v>52700</v>
      </c>
      <c r="C17" s="4">
        <v>0</v>
      </c>
      <c r="D17" s="4">
        <v>52700</v>
      </c>
      <c r="E17" s="4">
        <v>775964862</v>
      </c>
      <c r="F17" s="4">
        <f t="shared" si="0"/>
        <v>-23267280675</v>
      </c>
      <c r="K17">
        <f t="shared" si="1"/>
        <v>0</v>
      </c>
      <c r="L17" s="4">
        <v>52</v>
      </c>
      <c r="M17" s="4">
        <v>29</v>
      </c>
      <c r="N17" s="4">
        <v>6</v>
      </c>
      <c r="O17" s="4">
        <v>3</v>
      </c>
      <c r="R17" s="5">
        <v>1.7000000000000001E-3</v>
      </c>
      <c r="S17" s="4">
        <v>247331</v>
      </c>
      <c r="T17" s="4">
        <f t="shared" si="2"/>
        <v>322143.5</v>
      </c>
      <c r="U17" s="4">
        <f t="shared" si="3"/>
        <v>76254</v>
      </c>
    </row>
    <row r="18" spans="1:21" x14ac:dyDescent="0.2">
      <c r="A18" s="16" t="s">
        <v>233</v>
      </c>
      <c r="B18" s="4">
        <v>0</v>
      </c>
      <c r="C18" s="4">
        <v>0</v>
      </c>
      <c r="D18" s="4">
        <v>0</v>
      </c>
      <c r="E18" s="4">
        <v>0</v>
      </c>
      <c r="F18" s="4">
        <f t="shared" si="0"/>
        <v>-24043245537</v>
      </c>
      <c r="K18">
        <f t="shared" si="1"/>
        <v>0</v>
      </c>
      <c r="R18" s="5">
        <v>1.5800000000000002E-2</v>
      </c>
      <c r="S18" s="4">
        <v>478390</v>
      </c>
      <c r="T18" s="4">
        <f t="shared" si="2"/>
        <v>194982</v>
      </c>
      <c r="U18" s="4">
        <f t="shared" si="3"/>
        <v>76254</v>
      </c>
    </row>
    <row r="19" spans="1:21" x14ac:dyDescent="0.2">
      <c r="A19" s="16" t="s">
        <v>232</v>
      </c>
      <c r="B19" s="4">
        <v>0</v>
      </c>
      <c r="C19" s="4">
        <v>200</v>
      </c>
      <c r="D19" s="4">
        <v>-200</v>
      </c>
      <c r="E19" s="4">
        <v>-2896670</v>
      </c>
      <c r="F19" s="4">
        <f t="shared" si="0"/>
        <v>-24043245537</v>
      </c>
      <c r="K19">
        <f t="shared" si="1"/>
        <v>0</v>
      </c>
      <c r="R19" s="5">
        <v>5.7999999999999996E-3</v>
      </c>
      <c r="S19" s="4">
        <v>222361</v>
      </c>
      <c r="T19" s="4">
        <f t="shared" si="2"/>
        <v>417932</v>
      </c>
      <c r="U19" s="4">
        <f t="shared" si="3"/>
        <v>76254</v>
      </c>
    </row>
    <row r="20" spans="1:21" x14ac:dyDescent="0.2">
      <c r="A20" s="16" t="s">
        <v>231</v>
      </c>
      <c r="B20" s="4">
        <v>0</v>
      </c>
      <c r="C20" s="4">
        <v>0</v>
      </c>
      <c r="D20" s="4">
        <v>0</v>
      </c>
      <c r="E20" s="4">
        <v>0</v>
      </c>
      <c r="F20" s="4">
        <f t="shared" si="0"/>
        <v>-24040348867</v>
      </c>
      <c r="K20">
        <f t="shared" si="1"/>
        <v>0</v>
      </c>
      <c r="R20" s="5">
        <v>2E-3</v>
      </c>
      <c r="S20" s="4">
        <v>206285</v>
      </c>
      <c r="T20" s="4">
        <f t="shared" si="2"/>
        <v>310668</v>
      </c>
      <c r="U20" s="4">
        <f t="shared" si="3"/>
        <v>76254</v>
      </c>
    </row>
    <row r="21" spans="1:21" x14ac:dyDescent="0.2">
      <c r="A21" s="16" t="s">
        <v>230</v>
      </c>
      <c r="B21" s="4">
        <v>0</v>
      </c>
      <c r="C21" s="4">
        <v>50000</v>
      </c>
      <c r="D21" s="4">
        <v>-50000</v>
      </c>
      <c r="E21" s="4">
        <v>-720123907</v>
      </c>
      <c r="F21" s="4">
        <f t="shared" si="0"/>
        <v>-24040348867</v>
      </c>
      <c r="K21">
        <f t="shared" si="1"/>
        <v>0</v>
      </c>
      <c r="R21" s="5">
        <v>2.0000000000000001E-4</v>
      </c>
      <c r="S21" s="4">
        <v>137379</v>
      </c>
      <c r="T21" s="4">
        <f t="shared" si="2"/>
        <v>197502</v>
      </c>
      <c r="U21" s="4">
        <f t="shared" si="3"/>
        <v>76254</v>
      </c>
    </row>
    <row r="22" spans="1:21" x14ac:dyDescent="0.2">
      <c r="A22" s="16" t="s">
        <v>229</v>
      </c>
      <c r="B22" s="4">
        <v>0</v>
      </c>
      <c r="C22" s="4">
        <v>0</v>
      </c>
      <c r="D22" s="4">
        <v>0</v>
      </c>
      <c r="E22" s="4">
        <v>0</v>
      </c>
      <c r="F22" s="4">
        <f t="shared" si="0"/>
        <v>-23320224960</v>
      </c>
      <c r="K22">
        <f t="shared" si="1"/>
        <v>0</v>
      </c>
      <c r="R22" s="5">
        <v>-2.0000000000000001E-4</v>
      </c>
      <c r="S22" s="4">
        <v>76254</v>
      </c>
      <c r="T22" s="4">
        <f t="shared" si="2"/>
        <v>469865</v>
      </c>
      <c r="U22" s="4">
        <f t="shared" si="3"/>
        <v>96663</v>
      </c>
    </row>
    <row r="23" spans="1:21" x14ac:dyDescent="0.2">
      <c r="A23" s="16" t="s">
        <v>228</v>
      </c>
      <c r="B23" s="4">
        <v>0</v>
      </c>
      <c r="C23" s="4">
        <v>0</v>
      </c>
      <c r="D23" s="4">
        <v>0</v>
      </c>
      <c r="E23" s="4">
        <v>0</v>
      </c>
      <c r="F23" s="4">
        <f t="shared" si="0"/>
        <v>-23320224960</v>
      </c>
      <c r="K23">
        <f t="shared" si="1"/>
        <v>0</v>
      </c>
      <c r="R23" s="5">
        <v>-1.7000000000000001E-3</v>
      </c>
      <c r="S23" s="4">
        <v>124211</v>
      </c>
      <c r="T23" s="4">
        <f t="shared" si="2"/>
        <v>515720.5</v>
      </c>
      <c r="U23" s="4">
        <f t="shared" si="3"/>
        <v>96663</v>
      </c>
    </row>
    <row r="24" spans="1:21" x14ac:dyDescent="0.2">
      <c r="A24" s="16" t="s">
        <v>222</v>
      </c>
      <c r="B24" s="4">
        <v>0</v>
      </c>
      <c r="C24" s="4">
        <v>0</v>
      </c>
      <c r="D24" s="4">
        <v>0</v>
      </c>
      <c r="E24" s="4">
        <v>0</v>
      </c>
      <c r="F24" s="4">
        <f t="shared" si="0"/>
        <v>-23320224960</v>
      </c>
      <c r="K24">
        <f t="shared" si="1"/>
        <v>0</v>
      </c>
      <c r="R24" s="5">
        <v>2.8000000000000004E-3</v>
      </c>
      <c r="S24" s="4">
        <v>96663</v>
      </c>
      <c r="T24" s="4">
        <f t="shared" si="2"/>
        <v>340958.5</v>
      </c>
      <c r="U24" s="4">
        <f t="shared" si="3"/>
        <v>110899</v>
      </c>
    </row>
    <row r="25" spans="1:21" x14ac:dyDescent="0.2">
      <c r="A25" s="16" t="s">
        <v>213</v>
      </c>
      <c r="B25" s="4">
        <v>0</v>
      </c>
      <c r="C25" s="4">
        <v>0</v>
      </c>
      <c r="D25" s="4">
        <v>0</v>
      </c>
      <c r="E25" s="4">
        <v>0</v>
      </c>
      <c r="F25" s="4">
        <f t="shared" si="0"/>
        <v>-23320224960</v>
      </c>
      <c r="K25">
        <f t="shared" si="1"/>
        <v>0</v>
      </c>
      <c r="R25" s="5">
        <v>4.1999999999999997E-3</v>
      </c>
      <c r="S25" s="4">
        <v>216215</v>
      </c>
      <c r="T25" s="4">
        <f t="shared" si="2"/>
        <v>474464</v>
      </c>
      <c r="U25" s="4">
        <f t="shared" si="3"/>
        <v>110899</v>
      </c>
    </row>
    <row r="26" spans="1:21" x14ac:dyDescent="0.2">
      <c r="A26" s="16" t="s">
        <v>212</v>
      </c>
      <c r="B26" s="4">
        <v>0</v>
      </c>
      <c r="C26" s="4">
        <v>0</v>
      </c>
      <c r="D26" s="4">
        <v>0</v>
      </c>
      <c r="E26" s="4">
        <v>0</v>
      </c>
      <c r="F26" s="4">
        <f t="shared" si="0"/>
        <v>-23320224960</v>
      </c>
      <c r="K26">
        <f>K27+J26</f>
        <v>0</v>
      </c>
      <c r="R26" s="5">
        <v>-3.0000000000000001E-3</v>
      </c>
      <c r="S26" s="4">
        <v>110899</v>
      </c>
      <c r="T26" s="4">
        <f t="shared" si="2"/>
        <v>365646</v>
      </c>
      <c r="U26" s="4">
        <f t="shared" si="3"/>
        <v>165897</v>
      </c>
    </row>
    <row r="27" spans="1:21" x14ac:dyDescent="0.2">
      <c r="A27" s="16" t="s">
        <v>211</v>
      </c>
      <c r="B27" s="4">
        <v>0</v>
      </c>
      <c r="C27" s="4">
        <v>0</v>
      </c>
      <c r="D27" s="4">
        <v>0</v>
      </c>
      <c r="E27" s="4">
        <v>0</v>
      </c>
      <c r="F27" s="4">
        <f t="shared" si="0"/>
        <v>-23320224960</v>
      </c>
      <c r="K27">
        <f>J27+K29</f>
        <v>0</v>
      </c>
      <c r="R27" s="5">
        <v>4.1999999999999997E-3</v>
      </c>
      <c r="S27" s="4">
        <v>165897</v>
      </c>
      <c r="T27" s="4">
        <f t="shared" si="2"/>
        <v>346203.5</v>
      </c>
      <c r="U27" s="4">
        <f t="shared" si="3"/>
        <v>167603</v>
      </c>
    </row>
    <row r="28" spans="1:21" x14ac:dyDescent="0.2">
      <c r="A28" s="16" t="s">
        <v>210</v>
      </c>
      <c r="B28" s="4">
        <v>0</v>
      </c>
      <c r="C28" s="4">
        <v>31500</v>
      </c>
      <c r="D28" s="4">
        <v>-31500</v>
      </c>
      <c r="E28" s="4">
        <v>-446961493</v>
      </c>
      <c r="F28" s="4">
        <f t="shared" si="0"/>
        <v>-23320224960</v>
      </c>
      <c r="R28" s="5">
        <v>6.4000000000000003E-3</v>
      </c>
      <c r="S28" s="4">
        <v>167603</v>
      </c>
      <c r="T28" s="4">
        <f t="shared" si="2"/>
        <v>485296</v>
      </c>
      <c r="U28" s="4">
        <f t="shared" si="3"/>
        <v>318750</v>
      </c>
    </row>
    <row r="29" spans="1:21" x14ac:dyDescent="0.2">
      <c r="A29" s="16" t="s">
        <v>209</v>
      </c>
      <c r="B29" s="4">
        <v>0</v>
      </c>
      <c r="C29" s="4">
        <v>0</v>
      </c>
      <c r="D29" s="4">
        <v>0</v>
      </c>
      <c r="E29" s="4">
        <v>0</v>
      </c>
      <c r="F29" s="4">
        <f t="shared" si="0"/>
        <v>-22873263467</v>
      </c>
      <c r="K29">
        <f>J29</f>
        <v>0</v>
      </c>
      <c r="R29" s="5">
        <v>-0.02</v>
      </c>
      <c r="S29" s="4">
        <v>629579</v>
      </c>
      <c r="T29" s="4">
        <f t="shared" si="2"/>
        <v>492748.5</v>
      </c>
      <c r="U29" s="4">
        <f t="shared" si="3"/>
        <v>318750</v>
      </c>
    </row>
    <row r="30" spans="1:21" x14ac:dyDescent="0.2">
      <c r="A30" s="16" t="s">
        <v>208</v>
      </c>
      <c r="B30" s="4">
        <v>0</v>
      </c>
      <c r="C30" s="4">
        <v>11600</v>
      </c>
      <c r="D30" s="4">
        <v>-11600</v>
      </c>
      <c r="E30" s="4">
        <v>-166613931</v>
      </c>
      <c r="F30" s="4">
        <f t="shared" si="0"/>
        <v>-22873263467</v>
      </c>
      <c r="R30" s="5">
        <v>-1.6200000000000003E-2</v>
      </c>
      <c r="S30" s="4">
        <v>483957</v>
      </c>
      <c r="T30" s="4">
        <f t="shared" si="2"/>
        <v>344261.5</v>
      </c>
      <c r="U30" s="4">
        <f t="shared" si="3"/>
        <v>318750</v>
      </c>
    </row>
    <row r="31" spans="1:21" x14ac:dyDescent="0.2">
      <c r="A31" s="16" t="s">
        <v>207</v>
      </c>
      <c r="B31" s="4">
        <v>0</v>
      </c>
      <c r="C31" s="4">
        <v>10600</v>
      </c>
      <c r="D31" s="4">
        <v>-10600</v>
      </c>
      <c r="E31" s="4">
        <v>-154527512</v>
      </c>
      <c r="F31" s="4">
        <f t="shared" si="0"/>
        <v>-22706649536</v>
      </c>
      <c r="R31" s="5">
        <v>1.24E-2</v>
      </c>
      <c r="S31" s="4">
        <v>318750</v>
      </c>
      <c r="T31" s="4">
        <f t="shared" si="2"/>
        <v>504950.5</v>
      </c>
      <c r="U31" s="4">
        <f t="shared" si="3"/>
        <v>465702</v>
      </c>
    </row>
    <row r="32" spans="1:21" x14ac:dyDescent="0.2">
      <c r="A32" s="16" t="s">
        <v>206</v>
      </c>
      <c r="B32" s="4">
        <v>0</v>
      </c>
      <c r="C32" s="4">
        <v>0</v>
      </c>
      <c r="D32" s="4">
        <v>0</v>
      </c>
      <c r="E32" s="4">
        <v>0</v>
      </c>
      <c r="F32" s="4">
        <f t="shared" si="0"/>
        <v>-22552122024</v>
      </c>
      <c r="R32" s="5">
        <v>2.0499999999999997E-2</v>
      </c>
      <c r="S32" s="4">
        <v>815519</v>
      </c>
      <c r="T32" s="4">
        <f t="shared" si="2"/>
        <v>624259.5</v>
      </c>
      <c r="U32" s="4">
        <f t="shared" si="3"/>
        <v>465702</v>
      </c>
    </row>
    <row r="33" spans="1:21" x14ac:dyDescent="0.2">
      <c r="A33" s="16" t="s">
        <v>205</v>
      </c>
      <c r="B33" s="4">
        <v>0</v>
      </c>
      <c r="C33" s="4">
        <v>0</v>
      </c>
      <c r="D33" s="4">
        <v>0</v>
      </c>
      <c r="E33" s="4">
        <v>0</v>
      </c>
      <c r="F33" s="4">
        <f t="shared" si="0"/>
        <v>-22552122024</v>
      </c>
      <c r="R33" s="5">
        <v>2.2000000000000001E-3</v>
      </c>
      <c r="S33" s="4">
        <v>934778</v>
      </c>
      <c r="T33" s="4">
        <f t="shared" si="2"/>
        <v>339111</v>
      </c>
      <c r="U33" s="4">
        <f t="shared" si="3"/>
        <v>341013</v>
      </c>
    </row>
    <row r="34" spans="1:21" x14ac:dyDescent="0.2">
      <c r="A34" s="16" t="s">
        <v>204</v>
      </c>
      <c r="B34" s="4">
        <v>0</v>
      </c>
      <c r="C34" s="4">
        <v>0</v>
      </c>
      <c r="D34" s="4">
        <v>0</v>
      </c>
      <c r="E34" s="4">
        <v>0</v>
      </c>
      <c r="F34" s="4">
        <f t="shared" si="0"/>
        <v>-22552122024</v>
      </c>
      <c r="R34" s="5">
        <v>-2.5000000000000001E-3</v>
      </c>
      <c r="S34" s="4">
        <v>465702</v>
      </c>
      <c r="T34" s="4">
        <f t="shared" si="2"/>
        <v>496845</v>
      </c>
      <c r="U34" s="4">
        <f t="shared" si="3"/>
        <v>341013</v>
      </c>
    </row>
    <row r="35" spans="1:21" x14ac:dyDescent="0.2">
      <c r="A35" s="16" t="s">
        <v>203</v>
      </c>
      <c r="B35" s="4">
        <v>20400</v>
      </c>
      <c r="C35" s="4">
        <v>0</v>
      </c>
      <c r="D35" s="4">
        <v>20400</v>
      </c>
      <c r="E35" s="4">
        <v>301168754</v>
      </c>
      <c r="F35" s="4">
        <f t="shared" si="0"/>
        <v>-22552122024</v>
      </c>
      <c r="R35" s="5">
        <v>1.1200000000000002E-2</v>
      </c>
      <c r="S35" s="4">
        <v>838029</v>
      </c>
      <c r="T35" s="4">
        <f t="shared" si="2"/>
        <v>446760</v>
      </c>
      <c r="U35" s="4">
        <f t="shared" si="3"/>
        <v>341013</v>
      </c>
    </row>
    <row r="36" spans="1:21" x14ac:dyDescent="0.2">
      <c r="A36" s="16" t="s">
        <v>202</v>
      </c>
      <c r="B36" s="4">
        <v>28600</v>
      </c>
      <c r="C36" s="4">
        <v>0</v>
      </c>
      <c r="D36" s="4">
        <v>28600</v>
      </c>
      <c r="E36" s="4">
        <v>418292334</v>
      </c>
      <c r="F36" s="4">
        <f t="shared" si="0"/>
        <v>-22853290778</v>
      </c>
      <c r="R36" s="5">
        <v>1.5700000000000002E-2</v>
      </c>
      <c r="S36" s="4">
        <v>565395</v>
      </c>
      <c r="T36" s="4">
        <f t="shared" si="2"/>
        <v>396724.5</v>
      </c>
      <c r="U36" s="4">
        <f t="shared" si="3"/>
        <v>194382</v>
      </c>
    </row>
    <row r="37" spans="1:21" x14ac:dyDescent="0.2">
      <c r="A37" s="16" t="s">
        <v>201</v>
      </c>
      <c r="B37" s="4">
        <v>0</v>
      </c>
      <c r="C37" s="4">
        <v>0</v>
      </c>
      <c r="D37" s="4">
        <v>0</v>
      </c>
      <c r="E37" s="4">
        <v>0</v>
      </c>
      <c r="F37" s="4">
        <f t="shared" si="0"/>
        <v>-23271583112</v>
      </c>
      <c r="R37" s="5">
        <v>-3.4999999999999996E-3</v>
      </c>
      <c r="S37" s="4">
        <v>524804</v>
      </c>
      <c r="T37" s="4">
        <f t="shared" si="2"/>
        <v>357121</v>
      </c>
      <c r="U37" s="4">
        <f t="shared" si="3"/>
        <v>194382</v>
      </c>
    </row>
    <row r="38" spans="1:21" x14ac:dyDescent="0.2">
      <c r="A38" s="16" t="s">
        <v>200</v>
      </c>
      <c r="B38" s="4">
        <v>0</v>
      </c>
      <c r="C38" s="4">
        <v>0</v>
      </c>
      <c r="D38" s="4">
        <v>0</v>
      </c>
      <c r="E38" s="4">
        <v>0</v>
      </c>
      <c r="F38" s="4">
        <f t="shared" si="0"/>
        <v>-23271583112</v>
      </c>
      <c r="R38" s="5">
        <v>-4.3E-3</v>
      </c>
      <c r="S38" s="4">
        <v>341013</v>
      </c>
      <c r="T38" s="4">
        <f t="shared" si="2"/>
        <v>338730.5</v>
      </c>
      <c r="U38" s="4">
        <f t="shared" si="3"/>
        <v>194382</v>
      </c>
    </row>
    <row r="39" spans="1:21" x14ac:dyDescent="0.2">
      <c r="A39" s="16" t="s">
        <v>199</v>
      </c>
      <c r="B39" s="4">
        <v>0</v>
      </c>
      <c r="C39" s="4">
        <v>0</v>
      </c>
      <c r="D39" s="4">
        <v>0</v>
      </c>
      <c r="E39" s="4">
        <v>0</v>
      </c>
      <c r="F39" s="4">
        <f t="shared" si="0"/>
        <v>-23271583112</v>
      </c>
      <c r="R39" s="5">
        <v>1.6500000000000001E-2</v>
      </c>
      <c r="S39" s="4">
        <v>501540</v>
      </c>
      <c r="T39" s="4">
        <f t="shared" si="2"/>
        <v>286646.5</v>
      </c>
      <c r="U39" s="4">
        <f t="shared" si="3"/>
        <v>155661</v>
      </c>
    </row>
    <row r="40" spans="1:21" x14ac:dyDescent="0.2">
      <c r="A40" s="16" t="s">
        <v>198</v>
      </c>
      <c r="B40" s="4">
        <v>0</v>
      </c>
      <c r="C40" s="4">
        <v>0</v>
      </c>
      <c r="D40" s="4">
        <v>0</v>
      </c>
      <c r="E40" s="4">
        <v>0</v>
      </c>
      <c r="F40" s="4">
        <f t="shared" si="0"/>
        <v>-23271583112</v>
      </c>
      <c r="R40" s="5">
        <v>1.38E-2</v>
      </c>
      <c r="S40" s="4">
        <v>369773</v>
      </c>
      <c r="T40" s="4">
        <f t="shared" si="2"/>
        <v>218298</v>
      </c>
      <c r="U40" s="4">
        <f t="shared" si="3"/>
        <v>155661</v>
      </c>
    </row>
    <row r="41" spans="1:21" x14ac:dyDescent="0.2">
      <c r="A41" s="16" t="s">
        <v>197</v>
      </c>
      <c r="B41" s="4">
        <v>0</v>
      </c>
      <c r="C41" s="4">
        <v>0</v>
      </c>
      <c r="D41" s="4">
        <v>0</v>
      </c>
      <c r="E41" s="4">
        <v>0</v>
      </c>
      <c r="F41" s="4">
        <f t="shared" si="0"/>
        <v>-23271583112</v>
      </c>
      <c r="R41" s="5">
        <v>1.5800000000000002E-2</v>
      </c>
      <c r="S41" s="4">
        <v>194382</v>
      </c>
      <c r="T41" s="4">
        <f t="shared" si="2"/>
        <v>340837</v>
      </c>
      <c r="U41" s="4">
        <f t="shared" si="3"/>
        <v>155661</v>
      </c>
    </row>
    <row r="42" spans="1:21" x14ac:dyDescent="0.2">
      <c r="A42" s="16" t="s">
        <v>196</v>
      </c>
      <c r="B42" s="4">
        <v>0</v>
      </c>
      <c r="C42" s="4">
        <v>0</v>
      </c>
      <c r="D42" s="4">
        <v>0</v>
      </c>
      <c r="E42" s="4">
        <v>0</v>
      </c>
      <c r="F42" s="4">
        <f t="shared" si="0"/>
        <v>-23271583112</v>
      </c>
      <c r="R42" s="5">
        <v>-5.4000000000000003E-3</v>
      </c>
      <c r="S42" s="4">
        <v>313741</v>
      </c>
      <c r="T42" s="4">
        <f t="shared" si="2"/>
        <v>463195.5</v>
      </c>
      <c r="U42" s="4">
        <f t="shared" si="3"/>
        <v>155661</v>
      </c>
    </row>
    <row r="43" spans="1:21" x14ac:dyDescent="0.2">
      <c r="A43" s="16" t="s">
        <v>195</v>
      </c>
      <c r="B43" s="4">
        <v>0</v>
      </c>
      <c r="C43" s="4">
        <v>500</v>
      </c>
      <c r="D43" s="4">
        <v>-500</v>
      </c>
      <c r="E43" s="4">
        <v>-7057012</v>
      </c>
      <c r="F43" s="4">
        <f t="shared" si="0"/>
        <v>-23271583112</v>
      </c>
      <c r="R43" s="5">
        <v>8.199999999999999E-3</v>
      </c>
      <c r="S43" s="4">
        <v>212520</v>
      </c>
      <c r="T43" s="4">
        <f t="shared" si="2"/>
        <v>210257</v>
      </c>
      <c r="U43" s="4">
        <f t="shared" si="3"/>
        <v>155661</v>
      </c>
    </row>
    <row r="44" spans="1:21" x14ac:dyDescent="0.2">
      <c r="A44" s="16" t="s">
        <v>194</v>
      </c>
      <c r="B44" s="4">
        <v>0</v>
      </c>
      <c r="C44" s="4">
        <v>100000</v>
      </c>
      <c r="D44" s="4">
        <v>-100000</v>
      </c>
      <c r="E44" s="4">
        <v>-1398277635</v>
      </c>
      <c r="F44" s="4">
        <f t="shared" si="0"/>
        <v>-23264526100</v>
      </c>
      <c r="R44" s="5">
        <v>-1.1999999999999999E-3</v>
      </c>
      <c r="S44" s="4">
        <v>155661</v>
      </c>
      <c r="T44" s="4">
        <f t="shared" si="2"/>
        <v>271062.5</v>
      </c>
      <c r="U44" s="4">
        <f t="shared" si="3"/>
        <v>175921</v>
      </c>
    </row>
    <row r="45" spans="1:21" x14ac:dyDescent="0.2">
      <c r="A45" s="16" t="s">
        <v>193</v>
      </c>
      <c r="B45" s="4">
        <v>500</v>
      </c>
      <c r="C45" s="4">
        <v>100000</v>
      </c>
      <c r="D45" s="4">
        <v>-99500</v>
      </c>
      <c r="E45" s="4">
        <v>-1389840018</v>
      </c>
      <c r="F45" s="4">
        <f t="shared" si="0"/>
        <v>-21866248465</v>
      </c>
      <c r="R45" s="5">
        <v>4.8999999999999998E-3</v>
      </c>
      <c r="S45" s="4">
        <v>328125</v>
      </c>
      <c r="T45" s="4">
        <f t="shared" si="2"/>
        <v>172025</v>
      </c>
      <c r="U45" s="4">
        <f t="shared" si="3"/>
        <v>175921</v>
      </c>
    </row>
    <row r="46" spans="1:21" x14ac:dyDescent="0.2">
      <c r="A46" s="16" t="s">
        <v>192</v>
      </c>
      <c r="B46" s="4">
        <v>0</v>
      </c>
      <c r="C46" s="4">
        <v>100000</v>
      </c>
      <c r="D46" s="4">
        <v>-100000</v>
      </c>
      <c r="E46" s="4">
        <v>-1391463142</v>
      </c>
      <c r="F46" s="4">
        <f t="shared" si="0"/>
        <v>-20476408447</v>
      </c>
      <c r="R46" s="5">
        <v>-6.0000000000000001E-3</v>
      </c>
      <c r="S46" s="4">
        <v>268645</v>
      </c>
      <c r="T46" s="4">
        <f t="shared" si="2"/>
        <v>291620.5</v>
      </c>
      <c r="U46" s="4">
        <f t="shared" si="3"/>
        <v>175921</v>
      </c>
    </row>
    <row r="47" spans="1:21" x14ac:dyDescent="0.2">
      <c r="A47" s="16" t="s">
        <v>191</v>
      </c>
      <c r="B47" s="4">
        <v>0</v>
      </c>
      <c r="C47" s="4">
        <v>100000</v>
      </c>
      <c r="D47" s="4">
        <v>-100000</v>
      </c>
      <c r="E47" s="4">
        <v>-1404386388</v>
      </c>
      <c r="F47" s="4">
        <f t="shared" si="0"/>
        <v>-19084945305</v>
      </c>
      <c r="R47" s="5">
        <v>-1.09E-2</v>
      </c>
      <c r="S47" s="4">
        <v>373229</v>
      </c>
      <c r="T47" s="4">
        <f t="shared" si="2"/>
        <v>190871.5</v>
      </c>
      <c r="U47" s="4">
        <f t="shared" si="3"/>
        <v>175921</v>
      </c>
    </row>
    <row r="48" spans="1:21" x14ac:dyDescent="0.2">
      <c r="A48" s="16" t="s">
        <v>190</v>
      </c>
      <c r="B48" s="4">
        <v>0</v>
      </c>
      <c r="C48" s="4">
        <v>100000</v>
      </c>
      <c r="D48" s="4">
        <v>-100000</v>
      </c>
      <c r="E48" s="4">
        <v>-1416723549</v>
      </c>
      <c r="F48" s="4">
        <f t="shared" si="0"/>
        <v>-17680558917</v>
      </c>
      <c r="R48" s="5">
        <v>-9.300000000000001E-3</v>
      </c>
      <c r="S48" s="4">
        <v>175921</v>
      </c>
      <c r="T48" s="4">
        <f t="shared" si="2"/>
        <v>185139</v>
      </c>
      <c r="U48" s="4">
        <f t="shared" si="3"/>
        <v>203520</v>
      </c>
    </row>
    <row r="49" spans="1:21" x14ac:dyDescent="0.2">
      <c r="A49" s="16" t="s">
        <v>189</v>
      </c>
      <c r="B49" s="4">
        <v>0</v>
      </c>
      <c r="C49" s="4">
        <v>100000</v>
      </c>
      <c r="D49" s="4">
        <v>-100000</v>
      </c>
      <c r="E49" s="4">
        <v>-1426845209</v>
      </c>
      <c r="F49" s="4">
        <f t="shared" si="0"/>
        <v>-16263835368</v>
      </c>
      <c r="R49" s="5">
        <v>4.7999999999999996E-3</v>
      </c>
      <c r="S49" s="4">
        <v>203520</v>
      </c>
      <c r="T49" s="4">
        <f t="shared" si="2"/>
        <v>165257</v>
      </c>
      <c r="U49" s="4">
        <f t="shared" si="3"/>
        <v>214000</v>
      </c>
    </row>
    <row r="50" spans="1:21" x14ac:dyDescent="0.2">
      <c r="A50" s="16" t="s">
        <v>188</v>
      </c>
      <c r="B50" s="4">
        <v>0</v>
      </c>
      <c r="C50" s="4">
        <v>100000</v>
      </c>
      <c r="D50" s="4">
        <v>-100000</v>
      </c>
      <c r="E50" s="4">
        <v>-1424694215</v>
      </c>
      <c r="F50" s="4">
        <f t="shared" si="0"/>
        <v>-14836990159</v>
      </c>
      <c r="R50" s="5">
        <v>-3.7000000000000002E-3</v>
      </c>
      <c r="S50" s="4">
        <v>242214</v>
      </c>
      <c r="T50" s="4">
        <f t="shared" si="2"/>
        <v>273866</v>
      </c>
      <c r="U50" s="4">
        <f t="shared" si="3"/>
        <v>75405</v>
      </c>
    </row>
    <row r="51" spans="1:21" x14ac:dyDescent="0.2">
      <c r="A51" s="16" t="s">
        <v>187</v>
      </c>
      <c r="B51" s="4">
        <v>0</v>
      </c>
      <c r="C51" s="4">
        <v>100000</v>
      </c>
      <c r="D51" s="4">
        <v>-100000</v>
      </c>
      <c r="E51" s="4">
        <v>-1432463295</v>
      </c>
      <c r="F51" s="4">
        <f t="shared" si="0"/>
        <v>-13412295944</v>
      </c>
      <c r="R51" s="5">
        <v>-5.1999999999999998E-3</v>
      </c>
      <c r="S51" s="4">
        <v>367933</v>
      </c>
      <c r="T51" s="4">
        <f t="shared" si="2"/>
        <v>405292.5</v>
      </c>
      <c r="U51" s="4">
        <f t="shared" si="3"/>
        <v>75405</v>
      </c>
    </row>
    <row r="52" spans="1:21" x14ac:dyDescent="0.2">
      <c r="A52" s="16" t="s">
        <v>186</v>
      </c>
      <c r="B52" s="4">
        <v>0</v>
      </c>
      <c r="C52" s="4">
        <v>100000</v>
      </c>
      <c r="D52" s="4">
        <v>-100000</v>
      </c>
      <c r="E52" s="4">
        <v>-1444136771</v>
      </c>
      <c r="F52" s="4">
        <f t="shared" si="0"/>
        <v>-11979832649</v>
      </c>
      <c r="R52" s="5">
        <v>1.7000000000000001E-2</v>
      </c>
      <c r="S52" s="4">
        <v>713871</v>
      </c>
      <c r="T52" s="4">
        <f t="shared" si="2"/>
        <v>381995</v>
      </c>
      <c r="U52" s="4">
        <f t="shared" si="3"/>
        <v>75405</v>
      </c>
    </row>
    <row r="53" spans="1:21" x14ac:dyDescent="0.2">
      <c r="A53" s="16" t="s">
        <v>185</v>
      </c>
      <c r="B53" s="4">
        <v>0</v>
      </c>
      <c r="C53" s="4">
        <v>100000</v>
      </c>
      <c r="D53" s="4">
        <v>-100000</v>
      </c>
      <c r="E53" s="4">
        <v>-1419920695</v>
      </c>
      <c r="F53" s="4">
        <f t="shared" si="0"/>
        <v>-10535695878</v>
      </c>
      <c r="R53" s="5">
        <v>2.1600000000000001E-2</v>
      </c>
      <c r="S53" s="4">
        <v>264853</v>
      </c>
      <c r="T53" s="4">
        <f t="shared" si="2"/>
        <v>344324.5</v>
      </c>
      <c r="U53" s="4">
        <f t="shared" si="3"/>
        <v>75405</v>
      </c>
    </row>
    <row r="54" spans="1:21" x14ac:dyDescent="0.2">
      <c r="A54" s="16" t="s">
        <v>184</v>
      </c>
      <c r="B54" s="4">
        <v>0</v>
      </c>
      <c r="C54" s="4">
        <v>100000</v>
      </c>
      <c r="D54" s="4">
        <v>-100000</v>
      </c>
      <c r="E54" s="4">
        <v>-1388438523</v>
      </c>
      <c r="F54" s="4">
        <f t="shared" si="0"/>
        <v>-9115775183</v>
      </c>
      <c r="R54" s="5">
        <v>-1.1000000000000001E-3</v>
      </c>
      <c r="S54" s="4">
        <v>214000</v>
      </c>
      <c r="T54" s="4">
        <f t="shared" si="2"/>
        <v>85267.5</v>
      </c>
      <c r="U54" s="4">
        <f t="shared" si="3"/>
        <v>75405</v>
      </c>
    </row>
    <row r="55" spans="1:21" x14ac:dyDescent="0.2">
      <c r="A55" s="16" t="s">
        <v>183</v>
      </c>
      <c r="B55" s="4">
        <v>0</v>
      </c>
      <c r="C55" s="4">
        <v>0</v>
      </c>
      <c r="D55" s="4">
        <v>0</v>
      </c>
      <c r="E55" s="4">
        <v>0</v>
      </c>
      <c r="F55" s="4">
        <f t="shared" si="0"/>
        <v>-7727336660</v>
      </c>
      <c r="R55" s="5">
        <v>8.8000000000000005E-3</v>
      </c>
      <c r="S55" s="4">
        <v>75405</v>
      </c>
      <c r="T55" s="4">
        <f t="shared" si="2"/>
        <v>228369.5</v>
      </c>
      <c r="U55" s="4">
        <f t="shared" si="3"/>
        <v>88300</v>
      </c>
    </row>
    <row r="56" spans="1:21" x14ac:dyDescent="0.2">
      <c r="A56" s="16" t="s">
        <v>182</v>
      </c>
      <c r="B56" s="4">
        <v>0</v>
      </c>
      <c r="C56" s="4">
        <v>124000</v>
      </c>
      <c r="D56" s="4">
        <v>-124000</v>
      </c>
      <c r="E56" s="4">
        <v>-1713514667</v>
      </c>
      <c r="F56" s="4">
        <f t="shared" si="0"/>
        <v>-7727336660</v>
      </c>
      <c r="R56" s="5">
        <v>1.4000000000000002E-3</v>
      </c>
      <c r="S56" s="4">
        <v>210012</v>
      </c>
      <c r="T56" s="4">
        <f t="shared" si="2"/>
        <v>302406</v>
      </c>
      <c r="U56" s="4">
        <f t="shared" si="3"/>
        <v>88300</v>
      </c>
    </row>
    <row r="57" spans="1:21" x14ac:dyDescent="0.2">
      <c r="A57" s="16" t="s">
        <v>181</v>
      </c>
      <c r="B57" s="4">
        <v>0</v>
      </c>
      <c r="C57" s="4">
        <v>140200</v>
      </c>
      <c r="D57" s="4">
        <v>-140200</v>
      </c>
      <c r="E57" s="4">
        <v>-1936218571</v>
      </c>
      <c r="F57" s="4">
        <f t="shared" si="0"/>
        <v>-6013821993</v>
      </c>
      <c r="R57" s="5">
        <v>-6.4000000000000003E-3</v>
      </c>
      <c r="S57" s="4">
        <v>205822</v>
      </c>
      <c r="T57" s="4">
        <f t="shared" si="2"/>
        <v>343011</v>
      </c>
      <c r="U57" s="4">
        <f t="shared" si="3"/>
        <v>88300</v>
      </c>
    </row>
    <row r="58" spans="1:21" x14ac:dyDescent="0.2">
      <c r="A58" s="16" t="s">
        <v>180</v>
      </c>
      <c r="B58" s="4">
        <v>0</v>
      </c>
      <c r="C58" s="4">
        <v>100000</v>
      </c>
      <c r="D58" s="4">
        <v>-100000</v>
      </c>
      <c r="E58" s="4">
        <v>-1391277744</v>
      </c>
      <c r="F58" s="4">
        <f t="shared" si="0"/>
        <v>-4077603422</v>
      </c>
      <c r="R58" s="5">
        <v>1.5600000000000001E-2</v>
      </c>
      <c r="S58" s="4">
        <v>166758</v>
      </c>
      <c r="T58" s="4">
        <f t="shared" si="2"/>
        <v>293461</v>
      </c>
      <c r="U58" s="4">
        <f t="shared" si="3"/>
        <v>88300</v>
      </c>
    </row>
    <row r="59" spans="1:21" x14ac:dyDescent="0.2">
      <c r="A59" s="16" t="s">
        <v>179</v>
      </c>
      <c r="B59" s="4">
        <v>0</v>
      </c>
      <c r="C59" s="4">
        <v>0</v>
      </c>
      <c r="D59" s="4">
        <v>0</v>
      </c>
      <c r="E59" s="4">
        <v>0</v>
      </c>
      <c r="F59" s="4">
        <f t="shared" si="0"/>
        <v>-2686325678</v>
      </c>
      <c r="R59" s="5">
        <v>-7.000000000000001E-4</v>
      </c>
      <c r="S59" s="4">
        <v>88300</v>
      </c>
      <c r="T59" s="4">
        <f t="shared" si="2"/>
        <v>314986.5</v>
      </c>
      <c r="U59" s="4">
        <f t="shared" si="3"/>
        <v>95130</v>
      </c>
    </row>
    <row r="60" spans="1:21" x14ac:dyDescent="0.2">
      <c r="A60" s="16" t="s">
        <v>178</v>
      </c>
      <c r="B60" s="4">
        <v>13000</v>
      </c>
      <c r="C60" s="4">
        <v>0</v>
      </c>
      <c r="D60" s="4">
        <v>13000</v>
      </c>
      <c r="E60" s="4">
        <v>177673426</v>
      </c>
      <c r="F60" s="4">
        <f t="shared" si="0"/>
        <v>-2686325678</v>
      </c>
      <c r="R60" s="5">
        <v>-9.5999999999999992E-3</v>
      </c>
      <c r="S60" s="4">
        <v>179799</v>
      </c>
      <c r="T60" s="4">
        <f t="shared" si="2"/>
        <v>310483.5</v>
      </c>
      <c r="U60" s="4">
        <f t="shared" si="3"/>
        <v>95130</v>
      </c>
    </row>
    <row r="61" spans="1:21" x14ac:dyDescent="0.2">
      <c r="A61" s="16" t="s">
        <v>177</v>
      </c>
      <c r="B61" s="4">
        <v>2000</v>
      </c>
      <c r="C61" s="4">
        <v>0</v>
      </c>
      <c r="D61" s="4">
        <v>2000</v>
      </c>
      <c r="E61" s="4">
        <v>27542503</v>
      </c>
      <c r="F61" s="4">
        <f t="shared" si="0"/>
        <v>-2863999104</v>
      </c>
      <c r="R61" s="5">
        <v>5.1999999999999998E-3</v>
      </c>
      <c r="S61" s="4">
        <v>96714</v>
      </c>
      <c r="T61" s="4">
        <f t="shared" si="2"/>
        <v>409770</v>
      </c>
      <c r="U61" s="4">
        <f t="shared" si="3"/>
        <v>95130</v>
      </c>
    </row>
    <row r="62" spans="1:21" x14ac:dyDescent="0.2">
      <c r="A62" s="16" t="s">
        <v>176</v>
      </c>
      <c r="B62" s="4">
        <v>3000</v>
      </c>
      <c r="C62" s="4">
        <v>0</v>
      </c>
      <c r="D62" s="4">
        <v>3000</v>
      </c>
      <c r="E62" s="4">
        <v>41106493</v>
      </c>
      <c r="F62" s="4">
        <f t="shared" si="0"/>
        <v>-2891541607</v>
      </c>
      <c r="R62" s="5">
        <v>7.4999999999999997E-3</v>
      </c>
      <c r="S62" s="4">
        <v>499137</v>
      </c>
      <c r="T62" s="4">
        <f t="shared" si="2"/>
        <v>414963.5</v>
      </c>
      <c r="U62" s="4">
        <f t="shared" si="3"/>
        <v>95130</v>
      </c>
    </row>
    <row r="63" spans="1:21" x14ac:dyDescent="0.2">
      <c r="A63" s="16" t="s">
        <v>175</v>
      </c>
      <c r="B63" s="4">
        <v>300</v>
      </c>
      <c r="C63" s="4">
        <v>0</v>
      </c>
      <c r="D63" s="4">
        <v>300</v>
      </c>
      <c r="E63" s="4">
        <v>4089053</v>
      </c>
      <c r="F63" s="4">
        <f t="shared" si="0"/>
        <v>-2932648100</v>
      </c>
      <c r="R63" s="5">
        <v>-4.0099999999999997E-2</v>
      </c>
      <c r="S63" s="4">
        <v>474649</v>
      </c>
      <c r="T63" s="4">
        <f t="shared" si="2"/>
        <v>103180.5</v>
      </c>
      <c r="U63" s="4">
        <f t="shared" si="3"/>
        <v>95130</v>
      </c>
    </row>
    <row r="64" spans="1:21" x14ac:dyDescent="0.2">
      <c r="A64" s="16" t="s">
        <v>174</v>
      </c>
      <c r="B64" s="4">
        <v>32000</v>
      </c>
      <c r="C64" s="4">
        <v>0</v>
      </c>
      <c r="D64" s="4">
        <v>32000</v>
      </c>
      <c r="E64" s="4">
        <v>452963197</v>
      </c>
      <c r="F64" s="4">
        <f t="shared" si="0"/>
        <v>-2936737153</v>
      </c>
      <c r="R64" s="5">
        <v>1.11E-2</v>
      </c>
      <c r="S64" s="4">
        <v>95130</v>
      </c>
      <c r="T64" s="4">
        <f t="shared" si="2"/>
        <v>176166</v>
      </c>
      <c r="U64" s="4">
        <f t="shared" si="3"/>
        <v>246727</v>
      </c>
    </row>
    <row r="65" spans="1:21" x14ac:dyDescent="0.2">
      <c r="A65" s="16" t="s">
        <v>173</v>
      </c>
      <c r="B65" s="4">
        <v>0</v>
      </c>
      <c r="C65" s="4">
        <v>150000</v>
      </c>
      <c r="D65" s="4">
        <v>-150000</v>
      </c>
      <c r="E65" s="4">
        <v>-2104647202</v>
      </c>
      <c r="F65" s="4">
        <f t="shared" si="0"/>
        <v>-3389700350</v>
      </c>
      <c r="R65" s="5">
        <v>-4.7999999999999996E-3</v>
      </c>
      <c r="S65" s="4">
        <v>246727</v>
      </c>
      <c r="T65" s="4">
        <f t="shared" si="2"/>
        <v>296282</v>
      </c>
      <c r="U65" s="4">
        <f t="shared" si="3"/>
        <v>398990</v>
      </c>
    </row>
    <row r="66" spans="1:21" x14ac:dyDescent="0.2">
      <c r="A66" s="16" t="s">
        <v>172</v>
      </c>
      <c r="B66" s="4">
        <v>0</v>
      </c>
      <c r="C66" s="4">
        <v>100000</v>
      </c>
      <c r="D66" s="4">
        <v>-100000</v>
      </c>
      <c r="E66" s="4">
        <v>-1408445726</v>
      </c>
      <c r="F66" s="4">
        <f t="shared" si="0"/>
        <v>-1285053148</v>
      </c>
      <c r="R66" s="5">
        <v>-1.5100000000000001E-2</v>
      </c>
      <c r="S66" s="4">
        <v>398990</v>
      </c>
      <c r="T66" s="4">
        <f t="shared" si="2"/>
        <v>303998.5</v>
      </c>
      <c r="U66" s="4">
        <f t="shared" si="3"/>
        <v>320403</v>
      </c>
    </row>
    <row r="67" spans="1:21" x14ac:dyDescent="0.2">
      <c r="A67" s="16" t="s">
        <v>171</v>
      </c>
      <c r="B67" s="4">
        <v>6300</v>
      </c>
      <c r="C67" s="4">
        <v>0</v>
      </c>
      <c r="D67" s="4">
        <v>6300</v>
      </c>
      <c r="E67" s="4">
        <v>89980509</v>
      </c>
      <c r="F67" s="4">
        <f t="shared" si="0"/>
        <v>123392578</v>
      </c>
      <c r="R67" s="5">
        <v>-3.49E-2</v>
      </c>
      <c r="S67" s="4">
        <v>519264</v>
      </c>
      <c r="T67" s="4">
        <f t="shared" si="2"/>
        <v>278499</v>
      </c>
      <c r="U67" s="4">
        <f t="shared" si="3"/>
        <v>320403</v>
      </c>
    </row>
    <row r="68" spans="1:21" x14ac:dyDescent="0.2">
      <c r="A68" s="16" t="s">
        <v>170</v>
      </c>
      <c r="B68" s="4">
        <v>200</v>
      </c>
      <c r="C68" s="4">
        <v>0</v>
      </c>
      <c r="D68" s="4">
        <v>200</v>
      </c>
      <c r="E68" s="4">
        <v>2955545</v>
      </c>
      <c r="F68" s="4">
        <f t="shared" si="0"/>
        <v>33412069</v>
      </c>
      <c r="R68" s="5">
        <v>-2.7699999999999999E-2</v>
      </c>
      <c r="S68" s="4">
        <v>498622</v>
      </c>
      <c r="T68" s="4">
        <f t="shared" si="2"/>
        <v>286187.5</v>
      </c>
      <c r="U68" s="4">
        <f t="shared" si="3"/>
        <v>111231</v>
      </c>
    </row>
    <row r="69" spans="1:21" x14ac:dyDescent="0.2">
      <c r="A69" s="16" t="s">
        <v>169</v>
      </c>
      <c r="B69" s="4">
        <v>500</v>
      </c>
      <c r="C69" s="4">
        <v>0</v>
      </c>
      <c r="D69" s="4">
        <v>500</v>
      </c>
      <c r="E69" s="4">
        <v>7583981</v>
      </c>
      <c r="F69" s="4">
        <f t="shared" si="0"/>
        <v>30456524</v>
      </c>
      <c r="R69" s="5">
        <v>-2.76E-2</v>
      </c>
      <c r="S69" s="4">
        <v>450174</v>
      </c>
      <c r="T69" s="4">
        <f t="shared" si="2"/>
        <v>335901</v>
      </c>
      <c r="U69" s="4">
        <f t="shared" si="3"/>
        <v>105605</v>
      </c>
    </row>
    <row r="70" spans="1:21" x14ac:dyDescent="0.2">
      <c r="A70" s="16" t="s">
        <v>168</v>
      </c>
      <c r="B70" s="4">
        <v>0</v>
      </c>
      <c r="C70" s="4">
        <v>0</v>
      </c>
      <c r="D70" s="4">
        <v>0</v>
      </c>
      <c r="E70" s="4">
        <v>0</v>
      </c>
      <c r="F70" s="4">
        <f t="shared" si="0"/>
        <v>22872543</v>
      </c>
      <c r="R70" s="5">
        <v>2.3099999999999999E-2</v>
      </c>
      <c r="S70" s="4">
        <v>524253</v>
      </c>
      <c r="T70" s="4">
        <f t="shared" si="2"/>
        <v>250156.5</v>
      </c>
      <c r="U70" s="4">
        <f t="shared" si="3"/>
        <v>105605</v>
      </c>
    </row>
    <row r="71" spans="1:21" x14ac:dyDescent="0.2">
      <c r="A71" s="16" t="s">
        <v>167</v>
      </c>
      <c r="B71" s="4">
        <v>600</v>
      </c>
      <c r="C71" s="4">
        <v>0</v>
      </c>
      <c r="D71" s="4">
        <v>600</v>
      </c>
      <c r="E71" s="4">
        <v>9122303</v>
      </c>
      <c r="F71" s="4">
        <f t="shared" si="0"/>
        <v>22872543</v>
      </c>
      <c r="R71" s="5">
        <v>1.3600000000000001E-2</v>
      </c>
      <c r="S71" s="4">
        <v>320403</v>
      </c>
      <c r="T71" s="4">
        <f>AVERAGE(S72,S81)</f>
        <v>209339.5</v>
      </c>
      <c r="U71" s="4">
        <f t="shared" si="3"/>
        <v>88733</v>
      </c>
    </row>
    <row r="72" spans="1:21" x14ac:dyDescent="0.2">
      <c r="A72" s="16" t="s">
        <v>166</v>
      </c>
      <c r="B72" s="4">
        <v>0</v>
      </c>
      <c r="C72" s="4">
        <v>0</v>
      </c>
      <c r="D72" s="4">
        <v>0</v>
      </c>
      <c r="E72" s="4">
        <v>0</v>
      </c>
      <c r="F72" s="4">
        <f t="shared" si="0"/>
        <v>13750240</v>
      </c>
      <c r="R72" s="5">
        <v>-1.7000000000000001E-2</v>
      </c>
      <c r="S72" s="4">
        <v>355278</v>
      </c>
      <c r="U72" s="4">
        <f t="shared" si="3"/>
        <v>58376</v>
      </c>
    </row>
    <row r="73" spans="1:21" x14ac:dyDescent="0.2">
      <c r="A73" s="16" t="s">
        <v>165</v>
      </c>
      <c r="B73" s="4">
        <v>0</v>
      </c>
      <c r="C73" s="4">
        <v>0</v>
      </c>
      <c r="D73" s="4">
        <v>0</v>
      </c>
      <c r="E73" s="4">
        <v>0</v>
      </c>
      <c r="F73" s="4">
        <f t="shared" si="0"/>
        <v>13750240</v>
      </c>
      <c r="R73" s="5">
        <v>-2.9999999999999997E-4</v>
      </c>
      <c r="S73" s="4">
        <v>111231</v>
      </c>
      <c r="U73" s="4">
        <f t="shared" ref="U73:U75" si="4">MIN(S74:S78)</f>
        <v>58376</v>
      </c>
    </row>
    <row r="74" spans="1:21" x14ac:dyDescent="0.2">
      <c r="A74" s="16" t="s">
        <v>164</v>
      </c>
      <c r="B74" s="4">
        <v>0</v>
      </c>
      <c r="C74" s="4">
        <v>0</v>
      </c>
      <c r="D74" s="4">
        <v>0</v>
      </c>
      <c r="E74" s="4">
        <v>0</v>
      </c>
      <c r="F74" s="4">
        <f t="shared" si="0"/>
        <v>13750240</v>
      </c>
      <c r="R74" s="5">
        <v>-9.7000000000000003E-3</v>
      </c>
      <c r="S74" s="4">
        <v>105605</v>
      </c>
      <c r="U74" s="4">
        <f t="shared" si="4"/>
        <v>58376</v>
      </c>
    </row>
    <row r="75" spans="1:21" x14ac:dyDescent="0.2">
      <c r="A75" s="16" t="s">
        <v>163</v>
      </c>
      <c r="B75" s="4">
        <v>0</v>
      </c>
      <c r="C75" s="4">
        <v>0</v>
      </c>
      <c r="D75" s="4">
        <v>0</v>
      </c>
      <c r="E75" s="4">
        <v>0</v>
      </c>
      <c r="F75" s="4">
        <f t="shared" si="0"/>
        <v>13750240</v>
      </c>
      <c r="R75" s="5">
        <v>2.0000000000000001E-4</v>
      </c>
      <c r="S75" s="4">
        <v>193574</v>
      </c>
      <c r="U75" s="4">
        <f t="shared" si="4"/>
        <v>58376</v>
      </c>
    </row>
    <row r="76" spans="1:21" x14ac:dyDescent="0.2">
      <c r="A76" s="16" t="s">
        <v>162</v>
      </c>
      <c r="B76" s="4">
        <v>0</v>
      </c>
      <c r="C76" s="4">
        <v>0</v>
      </c>
      <c r="D76" s="4">
        <v>0</v>
      </c>
      <c r="E76" s="4">
        <v>0</v>
      </c>
      <c r="F76" s="4">
        <f t="shared" si="0"/>
        <v>13750240</v>
      </c>
      <c r="R76" s="5">
        <v>4.6999999999999993E-3</v>
      </c>
      <c r="S76" s="4">
        <v>88733</v>
      </c>
      <c r="U76" s="4">
        <f>MIN(S77:S81)</f>
        <v>58376</v>
      </c>
    </row>
    <row r="77" spans="1:21" x14ac:dyDescent="0.2">
      <c r="A77" s="16" t="s">
        <v>161</v>
      </c>
      <c r="B77" s="4">
        <v>200</v>
      </c>
      <c r="C77" s="4">
        <v>0</v>
      </c>
      <c r="D77" s="4">
        <v>200</v>
      </c>
      <c r="E77" s="4">
        <v>3073619</v>
      </c>
      <c r="F77" s="4">
        <f t="shared" si="0"/>
        <v>13750240</v>
      </c>
      <c r="R77" s="5">
        <v>-2E-3</v>
      </c>
      <c r="S77" s="4">
        <v>58376</v>
      </c>
    </row>
    <row r="78" spans="1:21" x14ac:dyDescent="0.2">
      <c r="A78" s="16" t="s">
        <v>160</v>
      </c>
      <c r="B78" s="4">
        <v>100</v>
      </c>
      <c r="C78" s="4">
        <v>0</v>
      </c>
      <c r="D78" s="4">
        <v>100</v>
      </c>
      <c r="E78" s="4">
        <v>1544615</v>
      </c>
      <c r="F78" s="4">
        <f t="shared" si="0"/>
        <v>10676621</v>
      </c>
      <c r="R78" s="5">
        <v>1.6200000000000003E-2</v>
      </c>
      <c r="S78" s="4">
        <v>122201</v>
      </c>
    </row>
    <row r="79" spans="1:21" x14ac:dyDescent="0.2">
      <c r="A79" s="16" t="s">
        <v>159</v>
      </c>
      <c r="B79" s="4">
        <v>600</v>
      </c>
      <c r="C79" s="4">
        <v>0</v>
      </c>
      <c r="D79" s="4">
        <v>600</v>
      </c>
      <c r="E79" s="4">
        <v>9132006</v>
      </c>
      <c r="F79" s="4">
        <f t="shared" si="0"/>
        <v>9132006</v>
      </c>
      <c r="R79" s="5">
        <v>8.0000000000000002E-3</v>
      </c>
      <c r="S79" s="4">
        <v>147549</v>
      </c>
    </row>
    <row r="80" spans="1:21" x14ac:dyDescent="0.2">
      <c r="A80" s="16" t="s">
        <v>158</v>
      </c>
      <c r="B80" s="4">
        <v>0</v>
      </c>
      <c r="C80" s="4">
        <v>0</v>
      </c>
      <c r="D80" s="4">
        <v>0</v>
      </c>
      <c r="E80" s="4">
        <v>0</v>
      </c>
      <c r="F80" s="4">
        <f>E80+F81</f>
        <v>0</v>
      </c>
      <c r="R80" s="5">
        <v>-1.29E-2</v>
      </c>
      <c r="S80" s="4">
        <v>179910</v>
      </c>
    </row>
    <row r="81" spans="1:22" x14ac:dyDescent="0.2">
      <c r="A81" s="16" t="s">
        <v>157</v>
      </c>
      <c r="B81" s="4">
        <v>0</v>
      </c>
      <c r="C81" s="4">
        <v>0</v>
      </c>
      <c r="D81" s="4">
        <v>0</v>
      </c>
      <c r="E81" s="4">
        <v>0</v>
      </c>
      <c r="F81" s="4">
        <f>E81</f>
        <v>0</v>
      </c>
      <c r="R81" s="5">
        <v>5.6000000000000008E-3</v>
      </c>
      <c r="S81" s="4">
        <v>63401</v>
      </c>
    </row>
    <row r="82" spans="1:22" x14ac:dyDescent="0.2">
      <c r="A82" s="2"/>
      <c r="B82" s="4"/>
      <c r="C82" s="4"/>
      <c r="D82" s="4"/>
      <c r="E82" s="4"/>
      <c r="F82" s="4">
        <f t="shared" ref="F82:F104" si="5">E82+F83</f>
        <v>0</v>
      </c>
      <c r="G82" s="4"/>
      <c r="H82" s="4"/>
      <c r="I82" s="4"/>
      <c r="J82" s="4"/>
      <c r="K82" s="4"/>
      <c r="L82" s="4"/>
      <c r="M82" s="4"/>
      <c r="N82" s="4"/>
      <c r="O82" s="4"/>
      <c r="P82" s="4"/>
      <c r="Q82" s="4"/>
      <c r="R82" s="4"/>
      <c r="S82" s="4"/>
      <c r="T82" s="5"/>
      <c r="U82" s="5"/>
      <c r="V82" s="5"/>
    </row>
    <row r="83" spans="1:22" x14ac:dyDescent="0.2">
      <c r="A83" s="2"/>
      <c r="B83" s="4"/>
      <c r="C83" s="4"/>
      <c r="D83" s="4"/>
      <c r="E83" s="4"/>
      <c r="F83" s="4">
        <f t="shared" si="5"/>
        <v>0</v>
      </c>
      <c r="G83" s="4"/>
      <c r="H83" s="4"/>
      <c r="I83" s="4"/>
      <c r="J83" s="4"/>
      <c r="K83" s="4"/>
      <c r="L83" s="4"/>
      <c r="M83" s="4"/>
      <c r="N83" s="4"/>
      <c r="O83" s="4"/>
      <c r="P83" s="4"/>
      <c r="Q83" s="4"/>
      <c r="R83" s="4"/>
      <c r="S83" s="4"/>
      <c r="T83" s="5"/>
      <c r="U83" s="5"/>
      <c r="V83" s="5"/>
    </row>
    <row r="84" spans="1:22" x14ac:dyDescent="0.2">
      <c r="A84" s="2"/>
      <c r="B84" s="4"/>
      <c r="C84" s="4"/>
      <c r="D84" s="4"/>
      <c r="E84" s="4"/>
      <c r="F84" s="4">
        <f t="shared" si="5"/>
        <v>0</v>
      </c>
      <c r="G84" s="4"/>
      <c r="H84" s="4"/>
      <c r="I84" s="4"/>
      <c r="J84" s="4"/>
      <c r="K84" s="4"/>
      <c r="L84" s="4"/>
      <c r="M84" s="4"/>
      <c r="N84" s="4"/>
      <c r="O84" s="4"/>
      <c r="P84" s="4"/>
      <c r="Q84" s="4"/>
      <c r="R84" s="4"/>
      <c r="S84" s="4"/>
      <c r="T84" s="5"/>
      <c r="U84" s="5"/>
      <c r="V84" s="5"/>
    </row>
    <row r="85" spans="1:22" x14ac:dyDescent="0.2">
      <c r="A85" s="2"/>
      <c r="B85" s="4"/>
      <c r="C85" s="4"/>
      <c r="D85" s="4"/>
      <c r="E85" s="4"/>
      <c r="F85" s="4">
        <f t="shared" si="5"/>
        <v>0</v>
      </c>
      <c r="G85" s="4"/>
      <c r="H85" s="4"/>
      <c r="I85" s="4"/>
      <c r="J85" s="4"/>
      <c r="K85" s="4"/>
      <c r="L85" s="4"/>
      <c r="M85" s="4"/>
      <c r="N85" s="4"/>
      <c r="O85" s="4"/>
      <c r="P85" s="4"/>
      <c r="Q85" s="4"/>
      <c r="R85" s="4"/>
      <c r="S85" s="4"/>
      <c r="T85" s="5"/>
      <c r="U85" s="5"/>
      <c r="V85" s="5"/>
    </row>
    <row r="86" spans="1:22" x14ac:dyDescent="0.2">
      <c r="A86" s="2"/>
      <c r="B86" s="4"/>
      <c r="C86" s="4"/>
      <c r="D86" s="4"/>
      <c r="E86" s="4"/>
      <c r="F86" s="4">
        <f t="shared" si="5"/>
        <v>0</v>
      </c>
      <c r="G86" s="4"/>
      <c r="H86" s="4"/>
      <c r="I86" s="4"/>
      <c r="J86" s="4"/>
      <c r="K86" s="4"/>
      <c r="L86" s="4"/>
      <c r="M86" s="4"/>
      <c r="N86" s="4"/>
      <c r="O86" s="4"/>
      <c r="P86" s="4"/>
      <c r="Q86" s="4"/>
      <c r="R86" s="4"/>
      <c r="S86" s="4"/>
      <c r="T86" s="5"/>
      <c r="U86" s="5"/>
      <c r="V86" s="5"/>
    </row>
    <row r="87" spans="1:22" x14ac:dyDescent="0.2">
      <c r="A87" s="2"/>
      <c r="B87" s="4"/>
      <c r="C87" s="4"/>
      <c r="D87" s="4"/>
      <c r="E87" s="4"/>
      <c r="F87" s="4">
        <f t="shared" si="5"/>
        <v>0</v>
      </c>
      <c r="G87" s="4"/>
      <c r="H87" s="4"/>
      <c r="I87" s="4"/>
      <c r="J87" s="4"/>
      <c r="K87" s="4"/>
      <c r="L87" s="4"/>
      <c r="M87" s="4"/>
      <c r="N87" s="4"/>
      <c r="O87" s="4"/>
      <c r="P87" s="4"/>
      <c r="Q87" s="4"/>
      <c r="R87" s="4"/>
      <c r="S87" s="4"/>
      <c r="T87" s="5"/>
      <c r="U87" s="5"/>
      <c r="V87" s="5"/>
    </row>
    <row r="88" spans="1:22" x14ac:dyDescent="0.2">
      <c r="A88" s="2"/>
      <c r="B88" s="4"/>
      <c r="C88" s="4"/>
      <c r="D88" s="4"/>
      <c r="E88" s="4"/>
      <c r="F88" s="4">
        <f t="shared" si="5"/>
        <v>0</v>
      </c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5"/>
      <c r="U88" s="5"/>
      <c r="V88" s="5"/>
    </row>
    <row r="89" spans="1:22" x14ac:dyDescent="0.2">
      <c r="A89" s="2"/>
      <c r="B89" s="4"/>
      <c r="C89" s="4"/>
      <c r="D89" s="4"/>
      <c r="E89" s="4"/>
      <c r="F89" s="4">
        <f t="shared" si="5"/>
        <v>0</v>
      </c>
      <c r="G89" s="4"/>
      <c r="H89" s="4"/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  <c r="T89" s="5"/>
      <c r="U89" s="5"/>
      <c r="V89" s="5"/>
    </row>
    <row r="90" spans="1:22" x14ac:dyDescent="0.2">
      <c r="A90" s="2"/>
      <c r="B90" s="4"/>
      <c r="C90" s="4"/>
      <c r="D90" s="4"/>
      <c r="E90" s="4"/>
      <c r="F90" s="4">
        <f t="shared" si="5"/>
        <v>0</v>
      </c>
      <c r="G90" s="4"/>
      <c r="H90" s="4"/>
      <c r="I90" s="4"/>
      <c r="J90" s="4"/>
      <c r="K90" s="4"/>
      <c r="L90" s="4"/>
      <c r="M90" s="4"/>
      <c r="N90" s="4"/>
      <c r="O90" s="4"/>
      <c r="P90" s="4"/>
      <c r="Q90" s="4"/>
      <c r="R90" s="4"/>
      <c r="S90" s="4"/>
      <c r="T90" s="5"/>
      <c r="U90" s="5"/>
      <c r="V90" s="5"/>
    </row>
    <row r="91" spans="1:22" x14ac:dyDescent="0.2">
      <c r="A91" s="2"/>
      <c r="B91" s="4"/>
      <c r="C91" s="4"/>
      <c r="D91" s="4"/>
      <c r="E91" s="4"/>
      <c r="F91" s="4">
        <f t="shared" si="5"/>
        <v>0</v>
      </c>
      <c r="G91" s="4"/>
      <c r="H91" s="4"/>
      <c r="I91" s="4"/>
      <c r="J91" s="4"/>
      <c r="K91" s="4"/>
      <c r="L91" s="4"/>
      <c r="M91" s="4"/>
      <c r="N91" s="4"/>
      <c r="O91" s="4"/>
      <c r="P91" s="4"/>
      <c r="Q91" s="4"/>
      <c r="R91" s="4"/>
      <c r="S91" s="4"/>
      <c r="T91" s="5"/>
      <c r="U91" s="5"/>
      <c r="V91" s="5"/>
    </row>
    <row r="92" spans="1:22" x14ac:dyDescent="0.2">
      <c r="A92" s="6"/>
      <c r="B92" s="4"/>
      <c r="C92" s="4"/>
      <c r="D92" s="4"/>
      <c r="E92" s="4"/>
      <c r="F92" s="4">
        <f t="shared" si="5"/>
        <v>0</v>
      </c>
      <c r="G92" s="4"/>
      <c r="H92" s="4"/>
      <c r="I92" s="4"/>
      <c r="J92" s="4"/>
      <c r="K92" s="4"/>
      <c r="L92" s="4"/>
      <c r="M92" s="4"/>
      <c r="N92" s="4"/>
      <c r="O92" s="4"/>
      <c r="P92" s="4"/>
      <c r="Q92" s="4"/>
      <c r="R92" s="4"/>
      <c r="S92" s="4"/>
      <c r="T92" s="5"/>
      <c r="U92" s="5"/>
      <c r="V92" s="5"/>
    </row>
    <row r="93" spans="1:22" x14ac:dyDescent="0.2">
      <c r="A93" s="6"/>
      <c r="B93" s="4"/>
      <c r="C93" s="4"/>
      <c r="D93" s="4"/>
      <c r="E93" s="4"/>
      <c r="F93" s="4">
        <f t="shared" si="5"/>
        <v>0</v>
      </c>
      <c r="G93" s="4"/>
      <c r="H93" s="4"/>
      <c r="I93" s="4"/>
      <c r="J93" s="4"/>
      <c r="K93" s="4"/>
      <c r="L93" s="4"/>
      <c r="M93" s="4"/>
      <c r="N93" s="4"/>
      <c r="O93" s="4"/>
      <c r="P93" s="4"/>
      <c r="Q93" s="4"/>
      <c r="R93" s="4"/>
      <c r="S93" s="4"/>
      <c r="T93" s="5"/>
      <c r="U93" s="5"/>
      <c r="V93" s="5"/>
    </row>
    <row r="94" spans="1:22" x14ac:dyDescent="0.2">
      <c r="A94" s="6"/>
      <c r="B94" s="4"/>
      <c r="C94" s="4"/>
      <c r="D94" s="4"/>
      <c r="E94" s="4"/>
      <c r="F94" s="4">
        <f t="shared" si="5"/>
        <v>0</v>
      </c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5"/>
      <c r="U94" s="5"/>
      <c r="V94" s="5"/>
    </row>
    <row r="95" spans="1:22" x14ac:dyDescent="0.2">
      <c r="A95" s="6"/>
      <c r="B95" s="4"/>
      <c r="C95" s="4"/>
      <c r="D95" s="4"/>
      <c r="E95" s="4"/>
      <c r="F95" s="4">
        <f t="shared" si="5"/>
        <v>0</v>
      </c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5"/>
      <c r="U95" s="5"/>
      <c r="V95" s="5"/>
    </row>
    <row r="96" spans="1:22" x14ac:dyDescent="0.2">
      <c r="A96" s="6"/>
      <c r="B96" s="4"/>
      <c r="C96" s="4"/>
      <c r="D96" s="4"/>
      <c r="E96" s="4"/>
      <c r="F96" s="4">
        <f t="shared" si="5"/>
        <v>0</v>
      </c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5"/>
      <c r="U96" s="5"/>
      <c r="V96" s="5"/>
    </row>
    <row r="97" spans="1:22" x14ac:dyDescent="0.2">
      <c r="A97" s="6"/>
      <c r="B97" s="4"/>
      <c r="C97" s="4"/>
      <c r="D97" s="4"/>
      <c r="E97" s="4"/>
      <c r="F97" s="4">
        <f t="shared" si="5"/>
        <v>0</v>
      </c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5"/>
      <c r="U97" s="5"/>
      <c r="V97" s="5"/>
    </row>
    <row r="98" spans="1:22" x14ac:dyDescent="0.2">
      <c r="A98" s="6"/>
      <c r="B98" s="4"/>
      <c r="C98" s="4"/>
      <c r="D98" s="4"/>
      <c r="E98" s="4"/>
      <c r="F98" s="4">
        <f t="shared" si="5"/>
        <v>0</v>
      </c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5"/>
      <c r="U98" s="5"/>
      <c r="V98" s="5"/>
    </row>
    <row r="99" spans="1:22" x14ac:dyDescent="0.2">
      <c r="A99" s="6"/>
      <c r="B99" s="4"/>
      <c r="C99" s="4"/>
      <c r="D99" s="4"/>
      <c r="E99" s="4"/>
      <c r="F99" s="4">
        <f t="shared" si="5"/>
        <v>0</v>
      </c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5"/>
      <c r="U99" s="5"/>
      <c r="V99" s="5"/>
    </row>
    <row r="100" spans="1:22" x14ac:dyDescent="0.2">
      <c r="A100" s="6"/>
      <c r="B100" s="4"/>
      <c r="C100" s="4"/>
      <c r="D100" s="4"/>
      <c r="E100" s="4"/>
      <c r="F100" s="4">
        <f t="shared" si="5"/>
        <v>0</v>
      </c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5"/>
      <c r="U100" s="5"/>
      <c r="V100" s="5"/>
    </row>
    <row r="101" spans="1:22" x14ac:dyDescent="0.2">
      <c r="A101" s="6"/>
      <c r="B101" s="4"/>
      <c r="C101" s="4"/>
      <c r="D101" s="4"/>
      <c r="E101" s="4"/>
      <c r="F101" s="4">
        <f t="shared" si="5"/>
        <v>0</v>
      </c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5"/>
      <c r="U101" s="5"/>
      <c r="V101" s="5"/>
    </row>
    <row r="102" spans="1:22" x14ac:dyDescent="0.2">
      <c r="A102" s="2"/>
      <c r="B102" s="4"/>
      <c r="C102" s="4"/>
      <c r="D102" s="4"/>
      <c r="E102" s="4"/>
      <c r="F102" s="4">
        <f t="shared" si="5"/>
        <v>0</v>
      </c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5"/>
      <c r="U102" s="5"/>
      <c r="V102" s="5"/>
    </row>
    <row r="103" spans="1:22" x14ac:dyDescent="0.2">
      <c r="A103" s="2"/>
      <c r="B103" s="4"/>
      <c r="C103" s="4"/>
      <c r="D103" s="4"/>
      <c r="E103" s="4"/>
      <c r="F103" s="4">
        <f t="shared" si="5"/>
        <v>0</v>
      </c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5"/>
      <c r="U103" s="5"/>
      <c r="V103" s="5"/>
    </row>
    <row r="104" spans="1:22" x14ac:dyDescent="0.2">
      <c r="A104" s="6"/>
      <c r="B104" s="4"/>
      <c r="C104" s="4"/>
      <c r="D104" s="4"/>
      <c r="E104" s="4"/>
      <c r="F104" s="4">
        <f t="shared" si="5"/>
        <v>0</v>
      </c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5"/>
      <c r="U104" s="5"/>
      <c r="V104" s="5"/>
    </row>
    <row r="105" spans="1:22" x14ac:dyDescent="0.2">
      <c r="A105" s="6"/>
      <c r="B105" s="4"/>
      <c r="C105" s="4"/>
      <c r="D105" s="4"/>
      <c r="E105" s="4"/>
      <c r="F105" s="4"/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5"/>
      <c r="U105" s="5"/>
      <c r="V105" s="5"/>
    </row>
    <row r="106" spans="1:22" x14ac:dyDescent="0.2">
      <c r="A106" s="6"/>
      <c r="B106" s="4"/>
      <c r="C106" s="4"/>
      <c r="D106" s="4"/>
      <c r="E106" s="4"/>
      <c r="F106" s="4"/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5"/>
      <c r="U106" s="5"/>
      <c r="V106" s="5"/>
    </row>
    <row r="107" spans="1:22" x14ac:dyDescent="0.2">
      <c r="A107" s="6"/>
      <c r="B107" s="4"/>
      <c r="C107" s="4"/>
      <c r="D107" s="4"/>
      <c r="E107" s="4"/>
      <c r="F107" s="4"/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5"/>
      <c r="U107" s="5"/>
      <c r="V107" s="5"/>
    </row>
    <row r="108" spans="1:22" x14ac:dyDescent="0.2">
      <c r="A108" s="6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5"/>
      <c r="U108" s="5"/>
      <c r="V108" s="5"/>
    </row>
    <row r="109" spans="1:22" x14ac:dyDescent="0.2">
      <c r="A109" s="6"/>
      <c r="B109" s="4"/>
      <c r="C109" s="4"/>
      <c r="D109" s="4"/>
      <c r="E109" s="4"/>
      <c r="F109" s="4"/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5"/>
      <c r="U109" s="5"/>
      <c r="V109" s="5"/>
    </row>
    <row r="110" spans="1:22" x14ac:dyDescent="0.2">
      <c r="A110" s="6"/>
      <c r="B110" s="4"/>
      <c r="C110" s="4"/>
      <c r="D110" s="4"/>
      <c r="E110" s="4"/>
      <c r="F110" s="4"/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5"/>
      <c r="U110" s="5"/>
      <c r="V110" s="5"/>
    </row>
    <row r="111" spans="1:22" x14ac:dyDescent="0.2">
      <c r="A111" s="6"/>
      <c r="B111" s="4"/>
      <c r="C111" s="4"/>
      <c r="D111" s="4"/>
      <c r="E111" s="4"/>
      <c r="F111" s="4"/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5"/>
      <c r="U111" s="5"/>
      <c r="V111" s="5"/>
    </row>
    <row r="112" spans="1:22" x14ac:dyDescent="0.2">
      <c r="A112" s="6"/>
      <c r="B112" s="4"/>
      <c r="C112" s="4"/>
      <c r="D112" s="4"/>
      <c r="E112" s="4"/>
      <c r="F112" s="4"/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5"/>
      <c r="U112" s="5"/>
      <c r="V112" s="5"/>
    </row>
    <row r="113" spans="1:22" x14ac:dyDescent="0.2">
      <c r="A113" s="6"/>
      <c r="B113" s="4"/>
      <c r="C113" s="4"/>
      <c r="D113" s="4"/>
      <c r="E113" s="4"/>
      <c r="F113" s="4"/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5"/>
      <c r="U113" s="5"/>
      <c r="V113" s="5"/>
    </row>
    <row r="114" spans="1:22" x14ac:dyDescent="0.2">
      <c r="A114" s="6"/>
      <c r="B114" s="4"/>
      <c r="C114" s="4"/>
      <c r="D114" s="4"/>
      <c r="E114" s="4"/>
      <c r="F114" s="4"/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5"/>
      <c r="U114" s="5"/>
      <c r="V114" s="5"/>
    </row>
    <row r="115" spans="1:22" x14ac:dyDescent="0.2">
      <c r="A115" s="6"/>
      <c r="B115" s="4"/>
      <c r="C115" s="4"/>
      <c r="D115" s="4"/>
      <c r="E115" s="4"/>
      <c r="F115" s="4"/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5"/>
      <c r="U115" s="5"/>
      <c r="V115" s="5"/>
    </row>
    <row r="116" spans="1:22" x14ac:dyDescent="0.2">
      <c r="A116" s="6"/>
      <c r="B116" s="4"/>
      <c r="C116" s="4"/>
      <c r="D116" s="4"/>
      <c r="E116" s="4"/>
      <c r="F116" s="4"/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5"/>
      <c r="U116" s="5"/>
      <c r="V116" s="5"/>
    </row>
    <row r="117" spans="1:22" x14ac:dyDescent="0.2">
      <c r="A117" s="2"/>
      <c r="B117" s="4"/>
      <c r="C117" s="4"/>
      <c r="D117" s="4"/>
      <c r="E117" s="4"/>
      <c r="F117" s="4"/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5"/>
      <c r="U117" s="5"/>
      <c r="V117" s="5"/>
    </row>
    <row r="118" spans="1:22" x14ac:dyDescent="0.2">
      <c r="A118" s="2"/>
      <c r="B118" s="4"/>
      <c r="C118" s="4"/>
      <c r="D118" s="4"/>
      <c r="E118" s="4"/>
      <c r="F118" s="4"/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5"/>
      <c r="U118" s="5"/>
      <c r="V118" s="5"/>
    </row>
    <row r="119" spans="1:22" x14ac:dyDescent="0.2">
      <c r="A119" s="2"/>
      <c r="B119" s="4"/>
      <c r="C119" s="4"/>
      <c r="D119" s="4"/>
      <c r="E119" s="4"/>
      <c r="F119" s="4"/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5"/>
      <c r="U119" s="5"/>
      <c r="V119" s="5"/>
    </row>
    <row r="120" spans="1:22" x14ac:dyDescent="0.2">
      <c r="A120" s="2"/>
      <c r="B120" s="4"/>
      <c r="C120" s="4"/>
      <c r="D120" s="4"/>
      <c r="E120" s="4"/>
      <c r="F120" s="4"/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5"/>
      <c r="U120" s="5"/>
      <c r="V120" s="5"/>
    </row>
    <row r="121" spans="1:22" x14ac:dyDescent="0.2">
      <c r="A121" s="2"/>
      <c r="B121" s="4"/>
      <c r="C121" s="4"/>
      <c r="D121" s="4"/>
      <c r="E121" s="4"/>
      <c r="F121" s="4"/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5"/>
      <c r="U121" s="5"/>
      <c r="V121" s="5"/>
    </row>
    <row r="122" spans="1:22" x14ac:dyDescent="0.2">
      <c r="A122" s="2"/>
      <c r="B122" s="4"/>
      <c r="C122" s="4"/>
      <c r="D122" s="4"/>
      <c r="E122" s="4"/>
      <c r="F122" s="4"/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5"/>
      <c r="U122" s="5"/>
      <c r="V122" s="5"/>
    </row>
    <row r="123" spans="1:22" x14ac:dyDescent="0.2">
      <c r="A123" s="2"/>
      <c r="B123" s="4"/>
      <c r="C123" s="4"/>
      <c r="D123" s="4"/>
      <c r="E123" s="4"/>
      <c r="F123" s="4"/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5"/>
      <c r="U123" s="5"/>
      <c r="V123" s="5"/>
    </row>
    <row r="124" spans="1:22" x14ac:dyDescent="0.2">
      <c r="A124" s="2"/>
      <c r="B124" s="4"/>
      <c r="C124" s="4"/>
      <c r="D124" s="4"/>
      <c r="E124" s="4"/>
      <c r="F124" s="4"/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5"/>
      <c r="U124" s="5"/>
      <c r="V124" s="5"/>
    </row>
    <row r="125" spans="1:22" x14ac:dyDescent="0.2">
      <c r="A125" s="2"/>
      <c r="B125" s="4"/>
      <c r="C125" s="4"/>
      <c r="D125" s="4"/>
      <c r="E125" s="4"/>
      <c r="F125" s="4"/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5"/>
      <c r="U125" s="5"/>
      <c r="V125" s="5"/>
    </row>
    <row r="126" spans="1:22" x14ac:dyDescent="0.2">
      <c r="A126" s="2"/>
      <c r="B126" s="4"/>
      <c r="C126" s="4"/>
      <c r="D126" s="4"/>
      <c r="E126" s="4"/>
      <c r="F126" s="4"/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5"/>
      <c r="U126" s="5"/>
      <c r="V126" s="5"/>
    </row>
    <row r="127" spans="1:22" x14ac:dyDescent="0.2">
      <c r="A127" s="2"/>
      <c r="B127" s="4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5"/>
      <c r="U127" s="5"/>
      <c r="V127" s="5"/>
    </row>
    <row r="128" spans="1:22" x14ac:dyDescent="0.2">
      <c r="A128" s="2"/>
      <c r="B128" s="4"/>
      <c r="C128" s="4"/>
      <c r="D128" s="4"/>
      <c r="E128" s="4"/>
      <c r="F128" s="4"/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5"/>
      <c r="U128" s="5"/>
      <c r="V128" s="5"/>
    </row>
    <row r="129" spans="1:22" x14ac:dyDescent="0.2">
      <c r="A129" s="2"/>
      <c r="B129" s="4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5"/>
      <c r="U129" s="5"/>
      <c r="V129" s="5"/>
    </row>
    <row r="130" spans="1:22" x14ac:dyDescent="0.2">
      <c r="A130" s="2"/>
      <c r="B130" s="4"/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5"/>
      <c r="U130" s="5"/>
      <c r="V130" s="5"/>
    </row>
    <row r="131" spans="1:22" x14ac:dyDescent="0.2">
      <c r="A131" s="2"/>
      <c r="B131" s="4"/>
      <c r="C131" s="4"/>
      <c r="D131" s="4"/>
      <c r="E131" s="4"/>
      <c r="F131" s="4"/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5"/>
      <c r="U131" s="5"/>
      <c r="V131" s="5"/>
    </row>
    <row r="132" spans="1:22" x14ac:dyDescent="0.2">
      <c r="A132" s="2"/>
      <c r="B132" s="4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5"/>
      <c r="U132" s="5"/>
      <c r="V132" s="5"/>
    </row>
    <row r="133" spans="1:22" x14ac:dyDescent="0.2">
      <c r="A133" s="2"/>
      <c r="B133" s="4"/>
      <c r="C133" s="4"/>
      <c r="D133" s="4"/>
      <c r="E133" s="4"/>
      <c r="F133" s="4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5"/>
    </row>
    <row r="134" spans="1:22" x14ac:dyDescent="0.2">
      <c r="A134" s="2"/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8"/>
    </row>
    <row r="135" spans="1:22" x14ac:dyDescent="0.2">
      <c r="A135" s="2"/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8"/>
    </row>
    <row r="136" spans="1:22" x14ac:dyDescent="0.2">
      <c r="A136" s="2"/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8"/>
    </row>
    <row r="137" spans="1:22" x14ac:dyDescent="0.2">
      <c r="A137" s="6"/>
      <c r="B137" s="4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5"/>
      <c r="U137" s="5"/>
      <c r="V137" s="8"/>
    </row>
    <row r="138" spans="1:22" x14ac:dyDescent="0.2">
      <c r="A138" s="6"/>
      <c r="B138" s="4"/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5"/>
      <c r="U138" s="5"/>
      <c r="V138" s="8"/>
    </row>
    <row r="139" spans="1:22" x14ac:dyDescent="0.2">
      <c r="A139" s="6"/>
      <c r="B139" s="4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5"/>
      <c r="U139" s="5"/>
      <c r="V139" s="8"/>
    </row>
    <row r="140" spans="1:22" x14ac:dyDescent="0.2">
      <c r="A140" s="6"/>
      <c r="B140" s="4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5"/>
      <c r="U140" s="5"/>
      <c r="V140" s="8"/>
    </row>
    <row r="141" spans="1:22" x14ac:dyDescent="0.2">
      <c r="A141" s="6"/>
      <c r="B141" s="4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5"/>
      <c r="U141" s="5"/>
      <c r="V141" s="8"/>
    </row>
    <row r="142" spans="1:22" x14ac:dyDescent="0.2">
      <c r="A142" s="2"/>
      <c r="B142" s="4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5"/>
      <c r="U142" s="5"/>
      <c r="V142" s="8"/>
    </row>
    <row r="143" spans="1:22" x14ac:dyDescent="0.2">
      <c r="A143" s="2"/>
      <c r="B143" s="4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5"/>
      <c r="U143" s="5"/>
      <c r="V143" s="8"/>
    </row>
    <row r="144" spans="1:22" x14ac:dyDescent="0.2">
      <c r="A144" s="2"/>
      <c r="B144" s="4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5"/>
      <c r="U144" s="5"/>
      <c r="V144" s="8"/>
    </row>
    <row r="145" spans="1:22" x14ac:dyDescent="0.2">
      <c r="A145" s="2"/>
      <c r="B145" s="4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5"/>
      <c r="U145" s="5"/>
      <c r="V145" s="8"/>
    </row>
    <row r="146" spans="1:22" x14ac:dyDescent="0.2">
      <c r="A146" s="2"/>
      <c r="B146" s="4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5"/>
      <c r="U146" s="5"/>
      <c r="V146" s="8"/>
    </row>
    <row r="172" spans="1:3" x14ac:dyDescent="0.2">
      <c r="A172" t="e" cm="1">
        <f t="array" aca="1" ref="A172" ca="1">INDIRECT("'" &amp; E1 &amp; "'!$A$2:$A$66")</f>
        <v>#REF!</v>
      </c>
      <c r="B172" t="e" cm="1">
        <f t="array" aca="1" ref="B172" ca="1">INDIRECT("'" &amp; E1 &amp; "'!$B$2:$B$66")</f>
        <v>#REF!</v>
      </c>
      <c r="C172" t="e" cm="1">
        <f t="array" aca="1" ref="C172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E56968-7034-3440-A055-7F8DCC1E3A40}">
  <sheetPr codeName="Sheet90"/>
  <dimension ref="A1:V172"/>
  <sheetViews>
    <sheetView workbookViewId="0">
      <pane ySplit="2" topLeftCell="A3" activePane="bottomLeft" state="frozen"/>
      <selection activeCell="N24" sqref="N24"/>
      <selection pane="bottomLeft" activeCell="N24" sqref="N24"/>
    </sheetView>
  </sheetViews>
  <sheetFormatPr baseColWidth="10" defaultRowHeight="16" x14ac:dyDescent="0.2"/>
  <cols>
    <col min="1" max="1" width="21.1640625" customWidth="1"/>
    <col min="2" max="2" width="14" customWidth="1"/>
    <col min="3" max="3" width="13.33203125" customWidth="1"/>
    <col min="5" max="5" width="17.33203125" customWidth="1"/>
    <col min="6" max="6" width="21.5" customWidth="1"/>
    <col min="10" max="10" width="18.33203125" customWidth="1"/>
    <col min="11" max="11" width="16.6640625" customWidth="1"/>
    <col min="18" max="18" width="13" customWidth="1"/>
    <col min="19" max="19" width="13.6640625" customWidth="1"/>
  </cols>
  <sheetData>
    <row r="1" spans="1:22" x14ac:dyDescent="0.2">
      <c r="B1" s="72" t="s">
        <v>5</v>
      </c>
      <c r="C1" s="72"/>
      <c r="D1" s="72"/>
      <c r="E1" s="72"/>
      <c r="F1" s="72"/>
      <c r="G1" s="73" t="s">
        <v>6</v>
      </c>
      <c r="H1" s="73"/>
      <c r="I1" s="73"/>
      <c r="J1" s="73"/>
      <c r="K1" s="73"/>
      <c r="L1" s="74" t="s">
        <v>15</v>
      </c>
      <c r="M1" s="74"/>
      <c r="N1" s="74"/>
      <c r="O1" s="74"/>
      <c r="P1" s="74"/>
      <c r="Q1" s="74"/>
      <c r="R1" s="74"/>
      <c r="S1" s="74"/>
      <c r="T1" s="74"/>
      <c r="U1" s="74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235</v>
      </c>
      <c r="O2" s="1" t="s">
        <v>236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257</v>
      </c>
      <c r="U2" s="1" t="s">
        <v>258</v>
      </c>
      <c r="V2" s="1" t="s">
        <v>237</v>
      </c>
    </row>
    <row r="3" spans="1:22" x14ac:dyDescent="0.2">
      <c r="A3" s="16" t="s">
        <v>294</v>
      </c>
      <c r="B3" s="4">
        <v>646251</v>
      </c>
      <c r="C3" s="4">
        <v>647200</v>
      </c>
      <c r="D3" s="4">
        <v>-949</v>
      </c>
      <c r="E3" s="4">
        <v>-91250000</v>
      </c>
      <c r="F3" s="4">
        <f t="shared" ref="F3:F63" si="0">E3+F4</f>
        <v>-9743397743</v>
      </c>
      <c r="G3" s="4">
        <v>263100</v>
      </c>
      <c r="H3" s="4">
        <v>133800</v>
      </c>
      <c r="I3" s="4">
        <v>129300</v>
      </c>
      <c r="J3" s="4">
        <v>12438480000</v>
      </c>
      <c r="K3" s="4">
        <f t="shared" ref="K3:K25" si="1">K4+J3</f>
        <v>336342878000</v>
      </c>
      <c r="L3" s="4">
        <v>696</v>
      </c>
      <c r="M3" s="4">
        <v>868</v>
      </c>
      <c r="N3" s="4">
        <v>111</v>
      </c>
      <c r="O3" s="4">
        <v>118</v>
      </c>
      <c r="P3" s="4">
        <v>770800</v>
      </c>
      <c r="Q3" s="4">
        <v>717800</v>
      </c>
      <c r="R3" s="5">
        <v>7.4000000000000003E-3</v>
      </c>
      <c r="S3" s="4">
        <v>2139400</v>
      </c>
      <c r="T3" s="4">
        <f t="shared" ref="T3:T70" si="2">AVERAGE(S4,S13)</f>
        <v>1384604</v>
      </c>
      <c r="U3" s="4">
        <f t="shared" ref="U3:U72" si="3">MIN(S4:S8)</f>
        <v>811904</v>
      </c>
      <c r="V3" s="5">
        <v>1.24E-2</v>
      </c>
    </row>
    <row r="4" spans="1:22" x14ac:dyDescent="0.2">
      <c r="A4" s="16" t="s">
        <v>293</v>
      </c>
      <c r="B4" s="4">
        <v>491400</v>
      </c>
      <c r="C4" s="4">
        <v>528875</v>
      </c>
      <c r="D4" s="4">
        <v>-37475</v>
      </c>
      <c r="E4" s="4">
        <v>-3586530000</v>
      </c>
      <c r="F4" s="4">
        <f t="shared" si="0"/>
        <v>-9652147743</v>
      </c>
      <c r="G4" s="4">
        <v>337200</v>
      </c>
      <c r="H4" s="4">
        <v>182000</v>
      </c>
      <c r="I4" s="4">
        <v>155200</v>
      </c>
      <c r="J4" s="4">
        <v>14838980000</v>
      </c>
      <c r="K4" s="4">
        <f t="shared" si="1"/>
        <v>323904398000</v>
      </c>
      <c r="L4" s="4">
        <v>628</v>
      </c>
      <c r="M4" s="4">
        <v>504</v>
      </c>
      <c r="N4" s="4">
        <v>131</v>
      </c>
      <c r="O4" s="4">
        <v>114</v>
      </c>
      <c r="P4" s="4">
        <v>576100</v>
      </c>
      <c r="Q4" s="4">
        <v>485800</v>
      </c>
      <c r="R4" s="5">
        <v>1.1000000000000001E-3</v>
      </c>
      <c r="S4" s="4">
        <v>1628300</v>
      </c>
      <c r="T4" s="4">
        <f t="shared" si="2"/>
        <v>2197385.5</v>
      </c>
      <c r="U4" s="4">
        <f t="shared" si="3"/>
        <v>811904</v>
      </c>
      <c r="V4" s="5">
        <v>8.3999999999999995E-3</v>
      </c>
    </row>
    <row r="5" spans="1:22" x14ac:dyDescent="0.2">
      <c r="A5" s="16" t="s">
        <v>292</v>
      </c>
      <c r="B5" s="4">
        <v>654500</v>
      </c>
      <c r="C5" s="4">
        <v>654500</v>
      </c>
      <c r="D5" s="4">
        <v>0</v>
      </c>
      <c r="E5" s="4">
        <v>0</v>
      </c>
      <c r="F5" s="4">
        <f t="shared" si="0"/>
        <v>-6065617743</v>
      </c>
      <c r="G5" s="4">
        <v>257400</v>
      </c>
      <c r="H5" s="4">
        <v>651200</v>
      </c>
      <c r="I5" s="4">
        <v>-393800</v>
      </c>
      <c r="J5" s="4">
        <v>-37493090000</v>
      </c>
      <c r="K5" s="4">
        <f t="shared" si="1"/>
        <v>309065418000</v>
      </c>
      <c r="L5" s="4">
        <v>586</v>
      </c>
      <c r="M5" s="4">
        <v>1122</v>
      </c>
      <c r="N5" s="4">
        <v>79</v>
      </c>
      <c r="O5" s="4">
        <v>168</v>
      </c>
      <c r="P5" s="4">
        <v>386400</v>
      </c>
      <c r="Q5" s="4">
        <v>851600</v>
      </c>
      <c r="R5" s="5">
        <v>0</v>
      </c>
      <c r="S5" s="4">
        <v>1416305</v>
      </c>
      <c r="T5" s="4">
        <f t="shared" si="2"/>
        <v>1125742.5</v>
      </c>
      <c r="U5" s="4">
        <f t="shared" si="3"/>
        <v>811904</v>
      </c>
      <c r="V5" s="5">
        <v>1.0500000000000001E-2</v>
      </c>
    </row>
    <row r="6" spans="1:22" x14ac:dyDescent="0.2">
      <c r="A6" s="16" t="s">
        <v>291</v>
      </c>
      <c r="B6" s="4">
        <v>381900</v>
      </c>
      <c r="C6" s="4">
        <v>381951</v>
      </c>
      <c r="D6" s="4">
        <v>-51</v>
      </c>
      <c r="E6" s="4">
        <v>-4850000</v>
      </c>
      <c r="F6" s="4">
        <f t="shared" si="0"/>
        <v>-6065617743</v>
      </c>
      <c r="G6" s="4">
        <v>147800</v>
      </c>
      <c r="H6" s="4">
        <v>137100</v>
      </c>
      <c r="I6" s="4">
        <v>10700</v>
      </c>
      <c r="J6" s="4">
        <v>1039160000</v>
      </c>
      <c r="K6" s="4">
        <f t="shared" si="1"/>
        <v>346558508000</v>
      </c>
      <c r="L6" s="4">
        <v>400</v>
      </c>
      <c r="M6" s="4">
        <v>581</v>
      </c>
      <c r="N6" s="4">
        <v>62</v>
      </c>
      <c r="O6" s="4">
        <v>93</v>
      </c>
      <c r="P6" s="4">
        <v>406700</v>
      </c>
      <c r="Q6" s="4">
        <v>402900</v>
      </c>
      <c r="R6" s="5">
        <v>3.2000000000000002E-3</v>
      </c>
      <c r="S6" s="4">
        <v>811904</v>
      </c>
      <c r="T6" s="4">
        <f t="shared" si="2"/>
        <v>1516083.5</v>
      </c>
      <c r="U6" s="4">
        <f t="shared" si="3"/>
        <v>1211700</v>
      </c>
      <c r="V6" s="5">
        <v>1.0500000000000001E-2</v>
      </c>
    </row>
    <row r="7" spans="1:22" x14ac:dyDescent="0.2">
      <c r="A7" s="16" t="s">
        <v>288</v>
      </c>
      <c r="B7" s="4">
        <v>730700</v>
      </c>
      <c r="C7" s="4">
        <v>734200</v>
      </c>
      <c r="D7" s="4">
        <v>-3500</v>
      </c>
      <c r="E7" s="4">
        <v>-334250000</v>
      </c>
      <c r="F7" s="4">
        <f t="shared" si="0"/>
        <v>-6060767743</v>
      </c>
      <c r="G7" s="4">
        <v>222600</v>
      </c>
      <c r="H7" s="4">
        <v>17300</v>
      </c>
      <c r="I7" s="4">
        <v>205300</v>
      </c>
      <c r="J7" s="4">
        <v>19570850000</v>
      </c>
      <c r="K7" s="4">
        <f t="shared" si="1"/>
        <v>345519348000</v>
      </c>
      <c r="L7" s="4">
        <v>529</v>
      </c>
      <c r="M7" s="4">
        <v>681</v>
      </c>
      <c r="N7" s="4">
        <v>84</v>
      </c>
      <c r="O7" s="4">
        <v>138</v>
      </c>
      <c r="P7" s="4">
        <v>592600</v>
      </c>
      <c r="Q7" s="4">
        <v>718600</v>
      </c>
      <c r="R7" s="5">
        <v>7.4000000000000003E-3</v>
      </c>
      <c r="S7" s="4">
        <v>1315058</v>
      </c>
      <c r="T7" s="4">
        <f t="shared" si="2"/>
        <v>2235804.5</v>
      </c>
      <c r="U7" s="4">
        <f t="shared" si="3"/>
        <v>1211700</v>
      </c>
      <c r="V7" s="5">
        <v>1.0500000000000001E-2</v>
      </c>
    </row>
    <row r="8" spans="1:22" x14ac:dyDescent="0.2">
      <c r="A8" s="16" t="s">
        <v>287</v>
      </c>
      <c r="B8" s="4">
        <v>25500</v>
      </c>
      <c r="C8" s="4">
        <v>25500</v>
      </c>
      <c r="D8" s="4">
        <v>0</v>
      </c>
      <c r="E8" s="4">
        <v>0</v>
      </c>
      <c r="F8" s="4">
        <f t="shared" si="0"/>
        <v>-5726517743</v>
      </c>
      <c r="G8" s="4">
        <v>348900</v>
      </c>
      <c r="H8" s="4">
        <v>883900</v>
      </c>
      <c r="I8" s="4">
        <v>-535000</v>
      </c>
      <c r="J8" s="4">
        <v>-50406470000</v>
      </c>
      <c r="K8" s="4">
        <f t="shared" si="1"/>
        <v>325948498000</v>
      </c>
      <c r="L8" s="4">
        <v>1342</v>
      </c>
      <c r="M8" s="4">
        <v>1828</v>
      </c>
      <c r="N8" s="4">
        <v>177</v>
      </c>
      <c r="O8" s="4">
        <v>290</v>
      </c>
      <c r="P8" s="4">
        <v>953100</v>
      </c>
      <c r="Q8" s="4">
        <v>1587100</v>
      </c>
      <c r="R8" s="5">
        <v>-3.0999999999999999E-3</v>
      </c>
      <c r="S8" s="4">
        <v>2602405</v>
      </c>
      <c r="T8" s="4">
        <f t="shared" si="2"/>
        <v>1286539</v>
      </c>
      <c r="U8" s="4">
        <f t="shared" si="3"/>
        <v>1140908</v>
      </c>
      <c r="V8" s="5">
        <v>1.5700000000000002E-2</v>
      </c>
    </row>
    <row r="9" spans="1:22" x14ac:dyDescent="0.2">
      <c r="A9" s="16" t="s">
        <v>286</v>
      </c>
      <c r="B9" s="4">
        <v>201500</v>
      </c>
      <c r="C9" s="4">
        <v>244608</v>
      </c>
      <c r="D9" s="4">
        <v>-43108</v>
      </c>
      <c r="E9" s="4">
        <v>-4087210000</v>
      </c>
      <c r="F9" s="4">
        <f t="shared" si="0"/>
        <v>-5726517743</v>
      </c>
      <c r="G9" s="4">
        <v>247100</v>
      </c>
      <c r="H9" s="4">
        <v>54800</v>
      </c>
      <c r="I9" s="4">
        <v>192300</v>
      </c>
      <c r="J9" s="4">
        <v>18276260000</v>
      </c>
      <c r="K9" s="4">
        <f t="shared" si="1"/>
        <v>376354968000</v>
      </c>
      <c r="L9" s="4">
        <v>733</v>
      </c>
      <c r="M9" s="4">
        <v>998</v>
      </c>
      <c r="N9" s="4">
        <v>92</v>
      </c>
      <c r="O9" s="4">
        <v>126</v>
      </c>
      <c r="P9" s="4">
        <v>559700</v>
      </c>
      <c r="Q9" s="4">
        <v>746900</v>
      </c>
      <c r="R9" s="5">
        <v>3.2000000000000002E-3</v>
      </c>
      <c r="S9" s="4">
        <v>1373914</v>
      </c>
      <c r="T9" s="4">
        <f t="shared" si="2"/>
        <v>2334740</v>
      </c>
      <c r="U9" s="4">
        <f t="shared" si="3"/>
        <v>1140908</v>
      </c>
      <c r="V9" s="5">
        <v>7.4000000000000003E-3</v>
      </c>
    </row>
    <row r="10" spans="1:22" x14ac:dyDescent="0.2">
      <c r="A10" s="16" t="s">
        <v>281</v>
      </c>
      <c r="B10" s="4">
        <v>507500</v>
      </c>
      <c r="C10" s="4">
        <v>508042</v>
      </c>
      <c r="D10" s="4">
        <v>-542</v>
      </c>
      <c r="E10" s="4">
        <v>-51900000</v>
      </c>
      <c r="F10" s="4">
        <f t="shared" si="0"/>
        <v>-1639307743</v>
      </c>
      <c r="G10" s="4">
        <v>283000</v>
      </c>
      <c r="H10" s="4">
        <v>360500</v>
      </c>
      <c r="I10" s="4">
        <v>-77500</v>
      </c>
      <c r="J10" s="4">
        <v>-7325140000</v>
      </c>
      <c r="K10" s="4">
        <f t="shared" si="1"/>
        <v>358078708000</v>
      </c>
      <c r="L10" s="4">
        <v>1571</v>
      </c>
      <c r="M10" s="4">
        <v>2874</v>
      </c>
      <c r="N10" s="4">
        <v>199</v>
      </c>
      <c r="O10" s="4">
        <v>356</v>
      </c>
      <c r="P10" s="4">
        <v>1037600</v>
      </c>
      <c r="Q10" s="4">
        <v>1960500</v>
      </c>
      <c r="R10" s="5">
        <v>-1.9599999999999999E-2</v>
      </c>
      <c r="S10" s="4">
        <v>3309732</v>
      </c>
      <c r="T10" s="4">
        <f t="shared" si="2"/>
        <v>2287991.5</v>
      </c>
      <c r="U10" s="4">
        <f t="shared" si="3"/>
        <v>1140908</v>
      </c>
      <c r="V10" s="5">
        <v>2.4799999999999999E-2</v>
      </c>
    </row>
    <row r="11" spans="1:22" x14ac:dyDescent="0.2">
      <c r="A11" s="16" t="s">
        <v>273</v>
      </c>
      <c r="B11" s="4">
        <v>603358</v>
      </c>
      <c r="C11" s="4">
        <v>603500</v>
      </c>
      <c r="D11" s="4">
        <v>-142</v>
      </c>
      <c r="E11" s="4">
        <v>-13810000</v>
      </c>
      <c r="F11" s="4">
        <f t="shared" si="0"/>
        <v>-1587407743</v>
      </c>
      <c r="G11" s="4">
        <v>309000</v>
      </c>
      <c r="H11" s="4">
        <v>98500</v>
      </c>
      <c r="I11" s="4">
        <v>210500</v>
      </c>
      <c r="J11" s="4">
        <v>20386300000</v>
      </c>
      <c r="K11" s="4">
        <f t="shared" si="1"/>
        <v>365403848000</v>
      </c>
      <c r="L11" s="4">
        <v>847</v>
      </c>
      <c r="M11" s="4">
        <v>835</v>
      </c>
      <c r="N11" s="4">
        <v>95</v>
      </c>
      <c r="O11" s="4">
        <v>103</v>
      </c>
      <c r="P11" s="4">
        <v>506600</v>
      </c>
      <c r="Q11" s="4">
        <v>696200</v>
      </c>
      <c r="R11" s="5">
        <v>-7.0999999999999995E-3</v>
      </c>
      <c r="S11" s="4">
        <v>1211700</v>
      </c>
      <c r="T11" s="4">
        <f t="shared" si="2"/>
        <v>1731904</v>
      </c>
      <c r="U11" s="4">
        <f t="shared" si="3"/>
        <v>1140908</v>
      </c>
      <c r="V11" s="5">
        <v>7.1999999999999998E-3</v>
      </c>
    </row>
    <row r="12" spans="1:22" x14ac:dyDescent="0.2">
      <c r="A12" s="16" t="s">
        <v>272</v>
      </c>
      <c r="B12" s="4">
        <v>110401</v>
      </c>
      <c r="C12" s="4">
        <v>121900</v>
      </c>
      <c r="D12" s="4">
        <v>-11499</v>
      </c>
      <c r="E12" s="4">
        <v>-1121380000</v>
      </c>
      <c r="F12" s="4">
        <f t="shared" si="0"/>
        <v>-1573597743</v>
      </c>
      <c r="G12" s="4">
        <v>202800</v>
      </c>
      <c r="H12" s="4">
        <v>229400</v>
      </c>
      <c r="I12" s="4">
        <v>-26600</v>
      </c>
      <c r="J12" s="4">
        <v>-2566220000</v>
      </c>
      <c r="K12" s="4">
        <f t="shared" si="1"/>
        <v>345017548000</v>
      </c>
      <c r="L12" s="4">
        <v>915</v>
      </c>
      <c r="M12" s="4">
        <v>807</v>
      </c>
      <c r="N12" s="4">
        <v>121</v>
      </c>
      <c r="O12" s="4">
        <v>148</v>
      </c>
      <c r="P12" s="4">
        <v>697000</v>
      </c>
      <c r="Q12" s="4">
        <v>690200</v>
      </c>
      <c r="R12" s="5">
        <v>-1E-3</v>
      </c>
      <c r="S12" s="4">
        <v>1446808</v>
      </c>
      <c r="T12" s="4">
        <f t="shared" si="2"/>
        <v>1208897.5</v>
      </c>
      <c r="U12" s="4">
        <f t="shared" si="3"/>
        <v>1140908</v>
      </c>
      <c r="V12" s="5">
        <v>1.23E-2</v>
      </c>
    </row>
    <row r="13" spans="1:22" x14ac:dyDescent="0.2">
      <c r="A13" s="16" t="s">
        <v>248</v>
      </c>
      <c r="B13" s="4">
        <v>242800</v>
      </c>
      <c r="C13" s="4">
        <v>240700</v>
      </c>
      <c r="D13" s="4">
        <v>2100</v>
      </c>
      <c r="E13" s="4">
        <v>204330000</v>
      </c>
      <c r="F13" s="4">
        <f t="shared" si="0"/>
        <v>-452217743</v>
      </c>
      <c r="G13" s="4">
        <v>145600</v>
      </c>
      <c r="H13" s="4">
        <v>206800</v>
      </c>
      <c r="I13" s="4">
        <v>-61200</v>
      </c>
      <c r="J13" s="4">
        <v>-5939390000</v>
      </c>
      <c r="K13" s="4">
        <f t="shared" si="1"/>
        <v>347583768000</v>
      </c>
      <c r="L13" s="4">
        <v>554</v>
      </c>
      <c r="M13" s="4">
        <v>592</v>
      </c>
      <c r="N13" s="4">
        <v>106</v>
      </c>
      <c r="O13" s="4">
        <v>90</v>
      </c>
      <c r="P13" s="4">
        <v>493900</v>
      </c>
      <c r="Q13" s="4">
        <v>447800</v>
      </c>
      <c r="R13" s="5">
        <v>2.0999999999999999E-3</v>
      </c>
      <c r="S13" s="4">
        <v>1140908</v>
      </c>
      <c r="T13" s="4">
        <f t="shared" si="2"/>
        <v>2368669</v>
      </c>
      <c r="U13" s="4">
        <f t="shared" si="3"/>
        <v>1199164</v>
      </c>
      <c r="V13" s="5">
        <v>1.03E-2</v>
      </c>
    </row>
    <row r="14" spans="1:22" x14ac:dyDescent="0.2">
      <c r="A14" s="16" t="s">
        <v>240</v>
      </c>
      <c r="B14" s="4">
        <v>400</v>
      </c>
      <c r="C14" s="4">
        <v>58</v>
      </c>
      <c r="D14" s="4">
        <v>342</v>
      </c>
      <c r="E14" s="4">
        <v>32880000</v>
      </c>
      <c r="F14" s="4">
        <f t="shared" si="0"/>
        <v>-656547743</v>
      </c>
      <c r="G14" s="4">
        <v>766800</v>
      </c>
      <c r="H14" s="4">
        <v>118700</v>
      </c>
      <c r="I14" s="4">
        <v>648100</v>
      </c>
      <c r="J14" s="4">
        <v>63123640000</v>
      </c>
      <c r="K14" s="4">
        <f t="shared" si="1"/>
        <v>353523158000</v>
      </c>
      <c r="L14" s="4">
        <v>1617</v>
      </c>
      <c r="M14" s="4">
        <v>1436</v>
      </c>
      <c r="N14" s="4">
        <v>289</v>
      </c>
      <c r="O14" s="4">
        <v>256</v>
      </c>
      <c r="P14" s="4">
        <v>1515900</v>
      </c>
      <c r="Q14" s="4">
        <v>1383800</v>
      </c>
      <c r="R14" s="5">
        <v>9.3999999999999986E-3</v>
      </c>
      <c r="S14" s="4">
        <v>2978466</v>
      </c>
      <c r="T14" s="4">
        <f t="shared" si="2"/>
        <v>1395526.5</v>
      </c>
      <c r="U14" s="4">
        <f t="shared" si="3"/>
        <v>1199164</v>
      </c>
      <c r="V14" s="5">
        <v>2.2400000000000003E-2</v>
      </c>
    </row>
    <row r="15" spans="1:22" x14ac:dyDescent="0.2">
      <c r="A15" s="16" t="s">
        <v>239</v>
      </c>
      <c r="B15" s="4">
        <v>0</v>
      </c>
      <c r="C15" s="4">
        <v>1</v>
      </c>
      <c r="D15" s="4">
        <v>-1</v>
      </c>
      <c r="E15" s="4">
        <v>-100000</v>
      </c>
      <c r="F15" s="4">
        <f t="shared" si="0"/>
        <v>-689427743</v>
      </c>
      <c r="G15" s="4">
        <v>39500</v>
      </c>
      <c r="H15" s="4">
        <v>464800</v>
      </c>
      <c r="I15" s="4">
        <v>-425300</v>
      </c>
      <c r="J15" s="4">
        <v>-40695900000</v>
      </c>
      <c r="K15" s="4">
        <f t="shared" si="1"/>
        <v>290399518000</v>
      </c>
      <c r="L15" s="4">
        <v>747</v>
      </c>
      <c r="M15" s="4">
        <v>1249</v>
      </c>
      <c r="N15" s="4">
        <v>113</v>
      </c>
      <c r="O15" s="4">
        <v>111</v>
      </c>
      <c r="P15" s="4">
        <v>613900</v>
      </c>
      <c r="Q15" s="4">
        <v>820900</v>
      </c>
      <c r="R15" s="5">
        <v>4.1999999999999997E-3</v>
      </c>
      <c r="S15" s="4">
        <v>1439581</v>
      </c>
      <c r="T15" s="4">
        <f t="shared" si="2"/>
        <v>1485059.5</v>
      </c>
      <c r="U15" s="4">
        <f t="shared" si="3"/>
        <v>1199164</v>
      </c>
      <c r="V15" s="5">
        <v>1.1399999999999999E-2</v>
      </c>
    </row>
    <row r="16" spans="1:22" x14ac:dyDescent="0.2">
      <c r="A16" s="16" t="s">
        <v>238</v>
      </c>
      <c r="B16" s="4">
        <v>521200</v>
      </c>
      <c r="C16" s="4">
        <v>505376</v>
      </c>
      <c r="D16" s="4">
        <v>15824</v>
      </c>
      <c r="E16" s="4">
        <v>1535250000</v>
      </c>
      <c r="F16" s="4">
        <f t="shared" si="0"/>
        <v>-689327743</v>
      </c>
      <c r="G16" s="4">
        <v>123000</v>
      </c>
      <c r="H16" s="4">
        <v>151901</v>
      </c>
      <c r="I16" s="4">
        <v>-28901</v>
      </c>
      <c r="J16" s="4">
        <v>-2718819000</v>
      </c>
      <c r="K16" s="4">
        <f t="shared" si="1"/>
        <v>331095418000</v>
      </c>
      <c r="L16" s="4">
        <v>517</v>
      </c>
      <c r="M16" s="4">
        <v>1053</v>
      </c>
      <c r="N16" s="4">
        <v>121</v>
      </c>
      <c r="O16" s="4">
        <v>196</v>
      </c>
      <c r="P16" s="4">
        <v>604800</v>
      </c>
      <c r="Q16" s="4">
        <v>1069600</v>
      </c>
      <c r="R16" s="5">
        <v>-2E-3</v>
      </c>
      <c r="S16" s="4">
        <v>1717109</v>
      </c>
      <c r="T16" s="4">
        <f t="shared" si="2"/>
        <v>2069190.5</v>
      </c>
      <c r="U16" s="4">
        <f t="shared" si="3"/>
        <v>1199164</v>
      </c>
      <c r="V16" s="5">
        <v>1.24E-2</v>
      </c>
    </row>
    <row r="17" spans="1:21" x14ac:dyDescent="0.2">
      <c r="A17" s="16" t="s">
        <v>234</v>
      </c>
      <c r="B17" s="4">
        <v>0</v>
      </c>
      <c r="C17" s="4">
        <v>400</v>
      </c>
      <c r="D17" s="4">
        <v>-400</v>
      </c>
      <c r="E17" s="4">
        <v>-38640000</v>
      </c>
      <c r="F17" s="4">
        <f t="shared" si="0"/>
        <v>-2224577743</v>
      </c>
      <c r="G17" s="4">
        <v>708125</v>
      </c>
      <c r="H17" s="4">
        <v>314556</v>
      </c>
      <c r="I17" s="4">
        <v>393569</v>
      </c>
      <c r="J17" s="4">
        <v>41938597000</v>
      </c>
      <c r="K17" s="4">
        <f t="shared" si="1"/>
        <v>333814237000</v>
      </c>
      <c r="L17" s="4">
        <v>635</v>
      </c>
      <c r="M17" s="4">
        <v>881</v>
      </c>
      <c r="N17" s="4">
        <v>131</v>
      </c>
      <c r="O17" s="4">
        <v>189</v>
      </c>
      <c r="P17" s="4">
        <v>92400</v>
      </c>
      <c r="Q17" s="4">
        <v>114600</v>
      </c>
      <c r="R17" s="5">
        <v>-5.1000000000000004E-3</v>
      </c>
      <c r="S17" s="4">
        <v>1869204</v>
      </c>
      <c r="T17" s="4">
        <f t="shared" si="2"/>
        <v>1338324</v>
      </c>
      <c r="U17" s="4">
        <f t="shared" si="3"/>
        <v>1199164</v>
      </c>
    </row>
    <row r="18" spans="1:21" x14ac:dyDescent="0.2">
      <c r="A18" s="16" t="s">
        <v>233</v>
      </c>
      <c r="B18" s="4">
        <v>181600</v>
      </c>
      <c r="C18" s="4">
        <v>181600</v>
      </c>
      <c r="D18" s="4">
        <v>0</v>
      </c>
      <c r="E18" s="4">
        <v>0</v>
      </c>
      <c r="F18" s="4">
        <f t="shared" si="0"/>
        <v>-2185937743</v>
      </c>
      <c r="G18" s="4">
        <v>461100</v>
      </c>
      <c r="H18" s="4">
        <v>377323</v>
      </c>
      <c r="I18" s="4">
        <v>83777</v>
      </c>
      <c r="J18" s="4">
        <v>8117756000</v>
      </c>
      <c r="K18" s="4">
        <f t="shared" si="1"/>
        <v>291875640000</v>
      </c>
      <c r="L18" s="4"/>
      <c r="M18" s="4"/>
      <c r="N18" s="4"/>
      <c r="O18" s="4"/>
      <c r="P18" s="4">
        <v>537300</v>
      </c>
      <c r="Q18" s="4">
        <v>567500</v>
      </c>
      <c r="R18" s="5">
        <v>-3.0000000000000001E-3</v>
      </c>
      <c r="S18" s="4">
        <v>1199164</v>
      </c>
      <c r="T18" s="4">
        <f t="shared" si="2"/>
        <v>1537585.5</v>
      </c>
      <c r="U18" s="4">
        <f t="shared" si="3"/>
        <v>1276887</v>
      </c>
    </row>
    <row r="19" spans="1:21" x14ac:dyDescent="0.2">
      <c r="A19" s="16" t="s">
        <v>232</v>
      </c>
      <c r="B19" s="4">
        <v>935800</v>
      </c>
      <c r="C19" s="4">
        <v>953724</v>
      </c>
      <c r="D19" s="4">
        <v>-17924</v>
      </c>
      <c r="E19" s="4">
        <v>-1743780000</v>
      </c>
      <c r="F19" s="4">
        <f t="shared" si="0"/>
        <v>-2185937743</v>
      </c>
      <c r="G19" s="4">
        <v>162700</v>
      </c>
      <c r="H19" s="4">
        <v>117525</v>
      </c>
      <c r="I19" s="4">
        <v>45175</v>
      </c>
      <c r="J19" s="4">
        <v>4403290000</v>
      </c>
      <c r="K19" s="4">
        <f t="shared" si="1"/>
        <v>283757884000</v>
      </c>
      <c r="L19" s="4"/>
      <c r="M19" s="4"/>
      <c r="N19" s="4"/>
      <c r="O19" s="4"/>
      <c r="P19" s="4">
        <v>629800</v>
      </c>
      <c r="Q19" s="4">
        <v>619400</v>
      </c>
      <c r="R19" s="5">
        <v>-3.0000000000000001E-3</v>
      </c>
      <c r="S19" s="4">
        <v>1359748</v>
      </c>
      <c r="T19" s="4">
        <f t="shared" si="2"/>
        <v>2758164.5</v>
      </c>
      <c r="U19" s="4">
        <f t="shared" si="3"/>
        <v>1276887</v>
      </c>
    </row>
    <row r="20" spans="1:21" x14ac:dyDescent="0.2">
      <c r="A20" s="16" t="s">
        <v>231</v>
      </c>
      <c r="B20" s="4">
        <v>111198</v>
      </c>
      <c r="C20" s="4">
        <v>115283</v>
      </c>
      <c r="D20" s="4">
        <v>-4085</v>
      </c>
      <c r="E20" s="4">
        <v>-407280000</v>
      </c>
      <c r="F20" s="4">
        <f t="shared" si="0"/>
        <v>-442157743</v>
      </c>
      <c r="G20" s="4">
        <v>608400</v>
      </c>
      <c r="H20" s="4">
        <v>929501</v>
      </c>
      <c r="I20" s="4">
        <v>-321101</v>
      </c>
      <c r="J20" s="4">
        <v>-31520279000</v>
      </c>
      <c r="K20" s="4">
        <f t="shared" si="1"/>
        <v>279354594000</v>
      </c>
      <c r="L20" s="4"/>
      <c r="M20" s="4"/>
      <c r="N20" s="4"/>
      <c r="O20" s="4"/>
      <c r="P20" s="4">
        <v>1687200</v>
      </c>
      <c r="Q20" s="4">
        <v>1480700</v>
      </c>
      <c r="R20" s="5">
        <v>1.2500000000000001E-2</v>
      </c>
      <c r="S20" s="4">
        <v>3364283</v>
      </c>
      <c r="T20" s="4">
        <f t="shared" si="2"/>
        <v>3053759.5</v>
      </c>
      <c r="U20" s="4">
        <f t="shared" si="3"/>
        <v>1253010</v>
      </c>
    </row>
    <row r="21" spans="1:21" x14ac:dyDescent="0.2">
      <c r="A21" s="16" t="s">
        <v>230</v>
      </c>
      <c r="B21" s="4">
        <v>170800</v>
      </c>
      <c r="C21" s="4">
        <v>198280</v>
      </c>
      <c r="D21" s="4">
        <v>-27480</v>
      </c>
      <c r="E21" s="4">
        <v>-2623960000</v>
      </c>
      <c r="F21" s="4">
        <f t="shared" si="0"/>
        <v>-34877743</v>
      </c>
      <c r="G21" s="4">
        <v>420000</v>
      </c>
      <c r="H21" s="4">
        <v>347300</v>
      </c>
      <c r="I21" s="4">
        <v>72700</v>
      </c>
      <c r="J21" s="4">
        <v>6895330000</v>
      </c>
      <c r="K21" s="4">
        <f t="shared" si="1"/>
        <v>310874873000</v>
      </c>
      <c r="L21" s="4"/>
      <c r="M21" s="4"/>
      <c r="N21" s="4"/>
      <c r="O21" s="4"/>
      <c r="P21" s="4">
        <v>1176500</v>
      </c>
      <c r="Q21" s="4">
        <v>650600</v>
      </c>
      <c r="R21" s="5">
        <v>1.4800000000000001E-2</v>
      </c>
      <c r="S21" s="4">
        <v>2017000</v>
      </c>
      <c r="T21" s="4">
        <f t="shared" si="2"/>
        <v>1422249.5</v>
      </c>
      <c r="U21" s="4">
        <f t="shared" si="3"/>
        <v>1253010</v>
      </c>
    </row>
    <row r="22" spans="1:21" x14ac:dyDescent="0.2">
      <c r="A22" s="16" t="s">
        <v>229</v>
      </c>
      <c r="B22" s="4">
        <v>446383</v>
      </c>
      <c r="C22" s="4">
        <v>446102</v>
      </c>
      <c r="D22" s="4">
        <v>281</v>
      </c>
      <c r="E22" s="4">
        <v>26910000</v>
      </c>
      <c r="F22" s="4">
        <f t="shared" si="0"/>
        <v>2589082257</v>
      </c>
      <c r="G22" s="4">
        <v>264400</v>
      </c>
      <c r="H22" s="4">
        <v>359300</v>
      </c>
      <c r="I22" s="4">
        <v>-94900</v>
      </c>
      <c r="J22" s="4">
        <v>-8934830000</v>
      </c>
      <c r="K22" s="4">
        <f t="shared" si="1"/>
        <v>303979543000</v>
      </c>
      <c r="L22" s="4"/>
      <c r="M22" s="4"/>
      <c r="N22" s="4"/>
      <c r="O22" s="4"/>
      <c r="P22" s="4">
        <v>573800</v>
      </c>
      <c r="Q22" s="4">
        <v>582900</v>
      </c>
      <c r="R22" s="5">
        <v>-5.1999999999999998E-3</v>
      </c>
      <c r="S22" s="4">
        <v>1276887</v>
      </c>
      <c r="T22" s="4">
        <f t="shared" si="2"/>
        <v>1753300.5</v>
      </c>
      <c r="U22" s="4">
        <f t="shared" si="3"/>
        <v>1253010</v>
      </c>
    </row>
    <row r="23" spans="1:21" x14ac:dyDescent="0.2">
      <c r="A23" s="16" t="s">
        <v>228</v>
      </c>
      <c r="B23" s="4">
        <v>244942</v>
      </c>
      <c r="C23" s="4">
        <v>236640</v>
      </c>
      <c r="D23" s="4">
        <v>8302</v>
      </c>
      <c r="E23" s="4">
        <v>790530000</v>
      </c>
      <c r="F23" s="4">
        <f t="shared" si="0"/>
        <v>2562172257</v>
      </c>
      <c r="G23" s="4">
        <v>790400</v>
      </c>
      <c r="H23" s="4">
        <v>935700</v>
      </c>
      <c r="I23" s="4">
        <v>-145300</v>
      </c>
      <c r="J23" s="4">
        <v>-13677080000</v>
      </c>
      <c r="K23" s="4">
        <f t="shared" si="1"/>
        <v>312914373000</v>
      </c>
      <c r="L23" s="4"/>
      <c r="M23" s="4"/>
      <c r="N23" s="4"/>
      <c r="O23" s="4"/>
      <c r="P23" s="4">
        <v>910700</v>
      </c>
      <c r="Q23" s="4">
        <v>633100</v>
      </c>
      <c r="R23" s="5">
        <v>4.3E-3</v>
      </c>
      <c r="S23" s="4">
        <v>1758872</v>
      </c>
      <c r="T23" s="4">
        <f t="shared" si="2"/>
        <v>2558262</v>
      </c>
      <c r="U23" s="4">
        <f t="shared" si="3"/>
        <v>1253010</v>
      </c>
    </row>
    <row r="24" spans="1:21" x14ac:dyDescent="0.2">
      <c r="A24" s="16" t="s">
        <v>222</v>
      </c>
      <c r="B24" s="4">
        <v>3641900</v>
      </c>
      <c r="C24" s="4">
        <v>3641900</v>
      </c>
      <c r="D24" s="4">
        <v>0</v>
      </c>
      <c r="E24" s="4">
        <v>0</v>
      </c>
      <c r="F24" s="4">
        <f t="shared" si="0"/>
        <v>1771642257</v>
      </c>
      <c r="G24" s="4">
        <v>470000</v>
      </c>
      <c r="H24" s="4">
        <v>4141200</v>
      </c>
      <c r="I24" s="4">
        <v>-3671200</v>
      </c>
      <c r="J24" s="4">
        <v>-352705730000</v>
      </c>
      <c r="K24" s="4">
        <f t="shared" si="1"/>
        <v>326591453000</v>
      </c>
      <c r="L24" s="4"/>
      <c r="M24" s="4"/>
      <c r="N24" s="4"/>
      <c r="O24" s="4"/>
      <c r="P24" s="4">
        <v>666200</v>
      </c>
      <c r="Q24" s="4">
        <v>609900</v>
      </c>
      <c r="R24" s="5">
        <v>1.1000000000000001E-3</v>
      </c>
      <c r="S24" s="4">
        <v>1351472</v>
      </c>
      <c r="T24" s="4">
        <f t="shared" si="2"/>
        <v>1238239.5</v>
      </c>
      <c r="U24" s="4">
        <f t="shared" si="3"/>
        <v>1253010</v>
      </c>
    </row>
    <row r="25" spans="1:21" x14ac:dyDescent="0.2">
      <c r="A25" s="16" t="s">
        <v>213</v>
      </c>
      <c r="B25" s="4">
        <v>796900</v>
      </c>
      <c r="C25" s="4">
        <v>792583</v>
      </c>
      <c r="D25" s="4">
        <v>4317</v>
      </c>
      <c r="E25" s="4">
        <v>405170000</v>
      </c>
      <c r="F25" s="4">
        <f t="shared" si="0"/>
        <v>1771642257</v>
      </c>
      <c r="G25" s="4">
        <v>4230623</v>
      </c>
      <c r="H25" s="4">
        <v>730961</v>
      </c>
      <c r="I25" s="4">
        <v>3499662</v>
      </c>
      <c r="J25" s="4">
        <v>336523764000</v>
      </c>
      <c r="K25" s="4">
        <f t="shared" si="1"/>
        <v>679297183000</v>
      </c>
      <c r="L25" s="4"/>
      <c r="M25" s="4"/>
      <c r="N25" s="4"/>
      <c r="O25" s="4"/>
      <c r="P25" s="4">
        <v>523500</v>
      </c>
      <c r="Q25" s="4">
        <v>606500</v>
      </c>
      <c r="R25" s="5">
        <v>6.4000000000000003E-3</v>
      </c>
      <c r="S25" s="4">
        <v>1253010</v>
      </c>
      <c r="T25" s="4">
        <f t="shared" si="2"/>
        <v>2932715.5</v>
      </c>
      <c r="U25" s="4">
        <f t="shared" si="3"/>
        <v>1477484</v>
      </c>
    </row>
    <row r="26" spans="1:21" x14ac:dyDescent="0.2">
      <c r="A26" s="16" t="s">
        <v>212</v>
      </c>
      <c r="B26" s="4">
        <v>4253399</v>
      </c>
      <c r="C26" s="4">
        <v>4267800</v>
      </c>
      <c r="D26" s="4">
        <v>-14401</v>
      </c>
      <c r="E26" s="4">
        <v>-1363610000</v>
      </c>
      <c r="F26" s="4">
        <f t="shared" si="0"/>
        <v>1366472257</v>
      </c>
      <c r="G26" s="4">
        <v>3884600</v>
      </c>
      <c r="H26" s="4">
        <v>370461</v>
      </c>
      <c r="I26" s="4">
        <v>3514139</v>
      </c>
      <c r="J26" s="4">
        <v>337837402000</v>
      </c>
      <c r="K26" s="4">
        <f>K27+J26</f>
        <v>342773419000</v>
      </c>
      <c r="L26" s="4"/>
      <c r="M26" s="4"/>
      <c r="N26" s="4"/>
      <c r="O26" s="4"/>
      <c r="P26" s="4">
        <v>895900</v>
      </c>
      <c r="Q26" s="4">
        <v>1165800</v>
      </c>
      <c r="R26" s="5">
        <v>-2.2799999999999997E-2</v>
      </c>
      <c r="S26" s="4">
        <v>2269177</v>
      </c>
      <c r="T26" s="4">
        <f t="shared" si="2"/>
        <v>2472215.5</v>
      </c>
      <c r="U26" s="4">
        <f t="shared" si="3"/>
        <v>1477484</v>
      </c>
    </row>
    <row r="27" spans="1:21" x14ac:dyDescent="0.2">
      <c r="A27" s="16" t="s">
        <v>211</v>
      </c>
      <c r="B27" s="4">
        <v>921060</v>
      </c>
      <c r="C27" s="4">
        <v>915400</v>
      </c>
      <c r="D27" s="4">
        <v>5660</v>
      </c>
      <c r="E27" s="4">
        <v>544660000</v>
      </c>
      <c r="F27" s="4">
        <f t="shared" si="0"/>
        <v>2730082257</v>
      </c>
      <c r="G27" s="4">
        <v>256800</v>
      </c>
      <c r="H27" s="4">
        <v>266500</v>
      </c>
      <c r="I27" s="4">
        <v>-9700</v>
      </c>
      <c r="J27" s="4">
        <v>-899120000</v>
      </c>
      <c r="K27" s="4">
        <f>J27+K29</f>
        <v>4936017000</v>
      </c>
      <c r="R27" s="5">
        <v>0</v>
      </c>
      <c r="S27" s="4">
        <v>1477484</v>
      </c>
      <c r="T27" s="4">
        <f t="shared" si="2"/>
        <v>1453904.5</v>
      </c>
      <c r="U27" s="4">
        <f t="shared" si="3"/>
        <v>1567612</v>
      </c>
    </row>
    <row r="28" spans="1:21" x14ac:dyDescent="0.2">
      <c r="A28" s="16" t="s">
        <v>210</v>
      </c>
      <c r="B28" s="4">
        <v>4209367</v>
      </c>
      <c r="C28" s="4">
        <v>4214167</v>
      </c>
      <c r="D28" s="4">
        <v>-4800</v>
      </c>
      <c r="E28" s="4">
        <v>-460800000</v>
      </c>
      <c r="F28" s="4">
        <f t="shared" si="0"/>
        <v>2185422257</v>
      </c>
      <c r="G28" s="4">
        <v>261500</v>
      </c>
      <c r="H28" s="4">
        <v>91200</v>
      </c>
      <c r="I28" s="4">
        <v>170300</v>
      </c>
      <c r="J28" s="4">
        <v>16305350000</v>
      </c>
      <c r="L28" s="4"/>
      <c r="M28" s="4"/>
      <c r="N28" s="4"/>
      <c r="O28" s="4"/>
      <c r="P28" s="4">
        <v>676400</v>
      </c>
      <c r="Q28" s="4">
        <v>851200</v>
      </c>
      <c r="R28" s="5">
        <v>1.06E-2</v>
      </c>
      <c r="S28" s="4">
        <v>1715423</v>
      </c>
      <c r="T28" s="4">
        <f t="shared" si="2"/>
        <v>2068373.5</v>
      </c>
      <c r="U28" s="4">
        <f t="shared" si="3"/>
        <v>1567612</v>
      </c>
    </row>
    <row r="29" spans="1:21" x14ac:dyDescent="0.2">
      <c r="A29" s="16" t="s">
        <v>209</v>
      </c>
      <c r="B29" s="4">
        <v>2563885</v>
      </c>
      <c r="C29" s="4">
        <v>2550369</v>
      </c>
      <c r="D29" s="4">
        <v>13516</v>
      </c>
      <c r="E29" s="4">
        <v>1321940000</v>
      </c>
      <c r="F29" s="4">
        <f t="shared" si="0"/>
        <v>2646222257</v>
      </c>
      <c r="G29" s="4">
        <v>346000</v>
      </c>
      <c r="H29" s="4">
        <v>284000</v>
      </c>
      <c r="I29" s="4">
        <v>62000</v>
      </c>
      <c r="J29" s="4">
        <v>5835137000</v>
      </c>
      <c r="K29" s="4">
        <f>J29</f>
        <v>5835137000</v>
      </c>
      <c r="R29" s="5">
        <v>-1.6500000000000001E-2</v>
      </c>
      <c r="S29" s="4">
        <v>2152046</v>
      </c>
      <c r="T29" s="4">
        <f t="shared" si="2"/>
        <v>2447341</v>
      </c>
      <c r="U29" s="4">
        <f t="shared" si="3"/>
        <v>1223469</v>
      </c>
    </row>
    <row r="30" spans="1:21" x14ac:dyDescent="0.2">
      <c r="A30" s="16" t="s">
        <v>208</v>
      </c>
      <c r="B30" s="4">
        <v>1151656</v>
      </c>
      <c r="C30" s="4">
        <v>1152186</v>
      </c>
      <c r="D30" s="4">
        <v>-530</v>
      </c>
      <c r="E30" s="4">
        <v>-56170000</v>
      </c>
      <c r="F30" s="4">
        <f t="shared" si="0"/>
        <v>1324282257</v>
      </c>
      <c r="R30" s="5">
        <v>1.9E-2</v>
      </c>
      <c r="S30" s="4">
        <v>4090519</v>
      </c>
      <c r="T30" s="4">
        <f t="shared" si="2"/>
        <v>1330141</v>
      </c>
      <c r="U30" s="4">
        <f t="shared" si="3"/>
        <v>1223469</v>
      </c>
    </row>
    <row r="31" spans="1:21" x14ac:dyDescent="0.2">
      <c r="A31" s="16" t="s">
        <v>207</v>
      </c>
      <c r="B31" s="4">
        <v>258100</v>
      </c>
      <c r="C31" s="4">
        <v>262530</v>
      </c>
      <c r="D31" s="4">
        <v>-4430</v>
      </c>
      <c r="E31" s="4">
        <v>-421820000</v>
      </c>
      <c r="F31" s="4">
        <f t="shared" si="0"/>
        <v>1380452257</v>
      </c>
      <c r="R31" s="5">
        <v>8.5000000000000006E-3</v>
      </c>
      <c r="S31" s="4">
        <v>1567612</v>
      </c>
      <c r="T31" s="4">
        <f t="shared" si="2"/>
        <v>1704777</v>
      </c>
      <c r="U31" s="4">
        <f t="shared" si="3"/>
        <v>1223469</v>
      </c>
    </row>
    <row r="32" spans="1:21" x14ac:dyDescent="0.2">
      <c r="A32" s="16" t="s">
        <v>206</v>
      </c>
      <c r="B32" s="4">
        <v>193200</v>
      </c>
      <c r="C32" s="4">
        <v>211815</v>
      </c>
      <c r="D32" s="4">
        <v>-18615</v>
      </c>
      <c r="E32" s="4">
        <v>-1750380000</v>
      </c>
      <c r="F32" s="4">
        <f t="shared" si="0"/>
        <v>1802272257</v>
      </c>
      <c r="R32" s="5">
        <v>-1E-3</v>
      </c>
      <c r="S32" s="4">
        <v>1747729</v>
      </c>
      <c r="T32" s="4">
        <f t="shared" si="2"/>
        <v>3008195</v>
      </c>
      <c r="U32" s="4">
        <f t="shared" si="3"/>
        <v>1192386</v>
      </c>
    </row>
    <row r="33" spans="1:21" x14ac:dyDescent="0.2">
      <c r="A33" s="16" t="s">
        <v>205</v>
      </c>
      <c r="B33" s="4">
        <v>1239700</v>
      </c>
      <c r="C33" s="4">
        <v>1245130</v>
      </c>
      <c r="D33" s="4">
        <v>-5430</v>
      </c>
      <c r="E33" s="4">
        <v>-506330000</v>
      </c>
      <c r="F33" s="4">
        <f t="shared" si="0"/>
        <v>3552652257</v>
      </c>
      <c r="R33" s="5">
        <v>-7.3000000000000001E-3</v>
      </c>
      <c r="S33" s="4">
        <v>3765052</v>
      </c>
      <c r="T33" s="4">
        <f t="shared" si="2"/>
        <v>1695934</v>
      </c>
      <c r="U33" s="4">
        <f t="shared" si="3"/>
        <v>1192386</v>
      </c>
    </row>
    <row r="34" spans="1:21" x14ac:dyDescent="0.2">
      <c r="A34" s="16" t="s">
        <v>204</v>
      </c>
      <c r="B34" s="4">
        <v>860339</v>
      </c>
      <c r="C34" s="4">
        <v>861100</v>
      </c>
      <c r="D34" s="4">
        <v>-761</v>
      </c>
      <c r="E34" s="4">
        <v>-71730000</v>
      </c>
      <c r="F34" s="4">
        <f t="shared" si="0"/>
        <v>4058982257</v>
      </c>
      <c r="R34" s="5">
        <v>2.2000000000000001E-3</v>
      </c>
      <c r="S34" s="4">
        <v>1223469</v>
      </c>
      <c r="T34" s="4">
        <f t="shared" si="2"/>
        <v>3435406</v>
      </c>
      <c r="U34" s="4">
        <f t="shared" si="3"/>
        <v>804163</v>
      </c>
    </row>
    <row r="35" spans="1:21" x14ac:dyDescent="0.2">
      <c r="A35" s="16" t="s">
        <v>203</v>
      </c>
      <c r="B35" s="4">
        <v>20223</v>
      </c>
      <c r="C35" s="4">
        <v>20000</v>
      </c>
      <c r="D35" s="4">
        <v>223</v>
      </c>
      <c r="E35" s="4">
        <v>20940000</v>
      </c>
      <c r="F35" s="4">
        <f t="shared" si="0"/>
        <v>4130712257</v>
      </c>
      <c r="R35" s="5">
        <v>1.29E-2</v>
      </c>
      <c r="S35" s="4">
        <v>3596254</v>
      </c>
      <c r="T35" s="4">
        <f t="shared" si="2"/>
        <v>2464967</v>
      </c>
      <c r="U35" s="4">
        <f t="shared" si="3"/>
        <v>804163</v>
      </c>
    </row>
    <row r="36" spans="1:21" x14ac:dyDescent="0.2">
      <c r="A36" s="16" t="s">
        <v>202</v>
      </c>
      <c r="B36" s="4">
        <v>189000</v>
      </c>
      <c r="C36" s="4">
        <v>190297</v>
      </c>
      <c r="D36" s="4">
        <v>-1297</v>
      </c>
      <c r="E36" s="4">
        <v>-120330000</v>
      </c>
      <c r="F36" s="4">
        <f t="shared" si="0"/>
        <v>4109772257</v>
      </c>
      <c r="R36" s="5">
        <v>1.3000000000000001E-2</v>
      </c>
      <c r="S36" s="4">
        <v>3466947</v>
      </c>
      <c r="T36" s="4">
        <f t="shared" si="2"/>
        <v>1425835.5</v>
      </c>
      <c r="U36" s="4">
        <f t="shared" si="3"/>
        <v>804163</v>
      </c>
    </row>
    <row r="37" spans="1:21" x14ac:dyDescent="0.2">
      <c r="A37" s="16" t="s">
        <v>201</v>
      </c>
      <c r="B37" s="4">
        <v>684478</v>
      </c>
      <c r="C37" s="4">
        <v>684517</v>
      </c>
      <c r="D37" s="4">
        <v>-39</v>
      </c>
      <c r="E37" s="4">
        <v>-3830000</v>
      </c>
      <c r="F37" s="4">
        <f t="shared" si="0"/>
        <v>4230102257</v>
      </c>
      <c r="R37" s="5">
        <v>5.5000000000000005E-3</v>
      </c>
      <c r="S37" s="4">
        <v>1192386</v>
      </c>
      <c r="T37" s="4">
        <f t="shared" si="2"/>
        <v>2778352</v>
      </c>
      <c r="U37" s="4">
        <f t="shared" si="3"/>
        <v>804163</v>
      </c>
    </row>
    <row r="38" spans="1:21" x14ac:dyDescent="0.2">
      <c r="A38" s="16" t="s">
        <v>200</v>
      </c>
      <c r="B38" s="4">
        <v>842600</v>
      </c>
      <c r="C38" s="4">
        <v>842823</v>
      </c>
      <c r="D38" s="4">
        <v>-223</v>
      </c>
      <c r="E38" s="4">
        <v>-20620000</v>
      </c>
      <c r="F38" s="4">
        <f t="shared" si="0"/>
        <v>4233932257</v>
      </c>
      <c r="R38" s="5">
        <v>2.2000000000000001E-3</v>
      </c>
      <c r="S38" s="4">
        <v>1984701</v>
      </c>
      <c r="T38" s="4">
        <f t="shared" si="2"/>
        <v>1356487</v>
      </c>
      <c r="U38" s="4">
        <f t="shared" si="3"/>
        <v>804163</v>
      </c>
    </row>
    <row r="39" spans="1:21" x14ac:dyDescent="0.2">
      <c r="A39" s="16" t="s">
        <v>199</v>
      </c>
      <c r="B39" s="4">
        <v>133358</v>
      </c>
      <c r="C39" s="4">
        <v>133300</v>
      </c>
      <c r="D39" s="4">
        <v>58</v>
      </c>
      <c r="E39" s="4">
        <v>5280000</v>
      </c>
      <c r="F39" s="4">
        <f t="shared" si="0"/>
        <v>4254552257</v>
      </c>
      <c r="R39" s="5">
        <v>6.6E-3</v>
      </c>
      <c r="S39" s="4">
        <v>804163</v>
      </c>
      <c r="T39" s="4">
        <f t="shared" si="2"/>
        <v>1756531</v>
      </c>
      <c r="U39" s="4">
        <f t="shared" si="3"/>
        <v>1092670</v>
      </c>
    </row>
    <row r="40" spans="1:21" x14ac:dyDescent="0.2">
      <c r="A40" s="16" t="s">
        <v>198</v>
      </c>
      <c r="B40" s="4">
        <v>177006</v>
      </c>
      <c r="C40" s="4">
        <v>177000</v>
      </c>
      <c r="D40" s="4">
        <v>6</v>
      </c>
      <c r="E40" s="4">
        <v>540000</v>
      </c>
      <c r="F40" s="4">
        <f t="shared" si="0"/>
        <v>4249272257</v>
      </c>
      <c r="R40" s="5">
        <v>4.5000000000000005E-3</v>
      </c>
      <c r="S40" s="4">
        <v>1092670</v>
      </c>
      <c r="T40" s="4">
        <f t="shared" si="2"/>
        <v>1831119</v>
      </c>
      <c r="U40" s="4">
        <f t="shared" si="3"/>
        <v>1462987</v>
      </c>
    </row>
    <row r="41" spans="1:21" x14ac:dyDescent="0.2">
      <c r="A41" s="16" t="s">
        <v>197</v>
      </c>
      <c r="B41" s="4">
        <v>498700</v>
      </c>
      <c r="C41" s="4">
        <v>482300</v>
      </c>
      <c r="D41" s="4">
        <v>16400</v>
      </c>
      <c r="E41" s="4">
        <v>1498960000</v>
      </c>
      <c r="F41" s="4">
        <f t="shared" si="0"/>
        <v>4248732257</v>
      </c>
      <c r="R41" s="5">
        <v>-5.4000000000000003E-3</v>
      </c>
      <c r="S41" s="4">
        <v>1661825</v>
      </c>
      <c r="T41" s="4">
        <f t="shared" si="2"/>
        <v>1893165.5</v>
      </c>
      <c r="U41" s="4">
        <f t="shared" si="3"/>
        <v>1462987</v>
      </c>
    </row>
    <row r="42" spans="1:21" x14ac:dyDescent="0.2">
      <c r="A42" s="16" t="s">
        <v>196</v>
      </c>
      <c r="B42" s="4">
        <v>147300</v>
      </c>
      <c r="C42" s="4">
        <v>147358</v>
      </c>
      <c r="D42" s="4">
        <v>-58</v>
      </c>
      <c r="E42" s="4">
        <v>-5290000</v>
      </c>
      <c r="F42" s="4">
        <f t="shared" si="0"/>
        <v>2749772257</v>
      </c>
      <c r="R42" s="5">
        <v>4.5000000000000005E-3</v>
      </c>
      <c r="S42" s="4">
        <v>2251338</v>
      </c>
      <c r="T42" s="4">
        <f t="shared" si="2"/>
        <v>2289136</v>
      </c>
      <c r="U42" s="4">
        <f t="shared" si="3"/>
        <v>1462987</v>
      </c>
    </row>
    <row r="43" spans="1:21" x14ac:dyDescent="0.2">
      <c r="A43" s="16" t="s">
        <v>195</v>
      </c>
      <c r="B43" s="4">
        <v>425823</v>
      </c>
      <c r="C43" s="4">
        <v>425806</v>
      </c>
      <c r="D43" s="4">
        <v>17</v>
      </c>
      <c r="E43" s="4">
        <v>1600000</v>
      </c>
      <c r="F43" s="4">
        <f t="shared" si="0"/>
        <v>2755062257</v>
      </c>
      <c r="R43" s="5">
        <v>-2.3599999999999999E-2</v>
      </c>
      <c r="S43" s="4">
        <v>2168399</v>
      </c>
      <c r="T43" s="4">
        <f t="shared" si="2"/>
        <v>2694348</v>
      </c>
      <c r="U43" s="4">
        <f t="shared" si="3"/>
        <v>1462987</v>
      </c>
    </row>
    <row r="44" spans="1:21" x14ac:dyDescent="0.2">
      <c r="A44" s="16" t="s">
        <v>194</v>
      </c>
      <c r="B44" s="4">
        <v>99150</v>
      </c>
      <c r="C44" s="4">
        <v>113900</v>
      </c>
      <c r="D44" s="4">
        <v>-14750</v>
      </c>
      <c r="E44" s="4">
        <v>-1372520000</v>
      </c>
      <c r="F44" s="4">
        <f t="shared" si="0"/>
        <v>2753462257</v>
      </c>
      <c r="R44" s="5">
        <v>1.2E-2</v>
      </c>
      <c r="S44" s="4">
        <v>3274558</v>
      </c>
      <c r="T44" s="4">
        <f t="shared" si="2"/>
        <v>2205244</v>
      </c>
      <c r="U44" s="4">
        <f t="shared" si="3"/>
        <v>1462987</v>
      </c>
    </row>
    <row r="45" spans="1:21" x14ac:dyDescent="0.2">
      <c r="A45" s="16" t="s">
        <v>193</v>
      </c>
      <c r="B45" s="4">
        <v>193400</v>
      </c>
      <c r="C45" s="4">
        <v>192700</v>
      </c>
      <c r="D45" s="4">
        <v>700</v>
      </c>
      <c r="E45" s="4">
        <v>64400000</v>
      </c>
      <c r="F45" s="4">
        <f t="shared" si="0"/>
        <v>4125982257</v>
      </c>
      <c r="R45" s="5">
        <v>1.3300000000000001E-2</v>
      </c>
      <c r="S45" s="4">
        <v>1462987</v>
      </c>
      <c r="T45" s="4">
        <f t="shared" si="2"/>
        <v>1501346.5</v>
      </c>
      <c r="U45" s="4">
        <f t="shared" si="3"/>
        <v>1659285</v>
      </c>
    </row>
    <row r="46" spans="1:21" x14ac:dyDescent="0.2">
      <c r="A46" s="16" t="s">
        <v>192</v>
      </c>
      <c r="B46" s="4">
        <v>333000</v>
      </c>
      <c r="C46" s="4">
        <v>333023</v>
      </c>
      <c r="D46" s="4">
        <v>-23</v>
      </c>
      <c r="E46" s="4">
        <v>-2090000</v>
      </c>
      <c r="F46" s="4">
        <f t="shared" si="0"/>
        <v>4061582257</v>
      </c>
      <c r="R46" s="5">
        <v>-3.2000000000000002E-3</v>
      </c>
      <c r="S46" s="4">
        <v>1659285</v>
      </c>
      <c r="T46" s="4">
        <f t="shared" si="2"/>
        <v>2392230</v>
      </c>
      <c r="U46" s="4">
        <f t="shared" si="3"/>
        <v>1534993</v>
      </c>
    </row>
    <row r="47" spans="1:21" x14ac:dyDescent="0.2">
      <c r="A47" s="16" t="s">
        <v>191</v>
      </c>
      <c r="B47" s="4">
        <v>243411</v>
      </c>
      <c r="C47" s="4">
        <v>245050</v>
      </c>
      <c r="D47" s="4">
        <v>-1639</v>
      </c>
      <c r="E47" s="4">
        <v>-150740000</v>
      </c>
      <c r="F47" s="4">
        <f t="shared" si="0"/>
        <v>4063672257</v>
      </c>
      <c r="R47" s="5">
        <v>-2.1499999999999998E-2</v>
      </c>
      <c r="S47" s="4">
        <v>3572003</v>
      </c>
      <c r="T47" s="4">
        <f t="shared" si="2"/>
        <v>3377199</v>
      </c>
      <c r="U47" s="4">
        <f t="shared" si="3"/>
        <v>1534993</v>
      </c>
    </row>
    <row r="48" spans="1:21" x14ac:dyDescent="0.2">
      <c r="A48" s="16" t="s">
        <v>190</v>
      </c>
      <c r="B48" s="4">
        <v>524760</v>
      </c>
      <c r="C48" s="4">
        <v>508800</v>
      </c>
      <c r="D48" s="4">
        <v>15960</v>
      </c>
      <c r="E48" s="4">
        <v>1471380000</v>
      </c>
      <c r="F48" s="4">
        <f t="shared" si="0"/>
        <v>4214412257</v>
      </c>
      <c r="R48" s="5">
        <v>6.5000000000000006E-3</v>
      </c>
      <c r="S48" s="4">
        <v>1908811</v>
      </c>
      <c r="T48" s="4">
        <f t="shared" si="2"/>
        <v>2313800</v>
      </c>
      <c r="U48" s="4">
        <f t="shared" si="3"/>
        <v>1534993</v>
      </c>
    </row>
    <row r="49" spans="1:21" x14ac:dyDescent="0.2">
      <c r="A49" s="16" t="s">
        <v>189</v>
      </c>
      <c r="B49" s="4">
        <v>451700</v>
      </c>
      <c r="C49" s="4">
        <v>451700</v>
      </c>
      <c r="D49" s="4">
        <v>0</v>
      </c>
      <c r="E49" s="4">
        <v>0</v>
      </c>
      <c r="F49" s="4">
        <f t="shared" si="0"/>
        <v>2743032257</v>
      </c>
      <c r="R49" s="5">
        <v>-2.0999999999999999E-3</v>
      </c>
      <c r="S49" s="4">
        <v>2420392</v>
      </c>
      <c r="T49" s="4">
        <f t="shared" si="2"/>
        <v>2089696.5</v>
      </c>
      <c r="U49" s="4">
        <f t="shared" si="3"/>
        <v>1534993</v>
      </c>
    </row>
    <row r="50" spans="1:21" x14ac:dyDescent="0.2">
      <c r="A50" s="16" t="s">
        <v>188</v>
      </c>
      <c r="B50" s="4">
        <v>188500</v>
      </c>
      <c r="C50" s="4">
        <v>188511</v>
      </c>
      <c r="D50" s="4">
        <v>-11</v>
      </c>
      <c r="E50" s="4">
        <v>-1010000</v>
      </c>
      <c r="F50" s="4">
        <f t="shared" si="0"/>
        <v>2743032257</v>
      </c>
      <c r="R50" s="5">
        <v>1.32E-2</v>
      </c>
      <c r="S50" s="4">
        <v>2000413</v>
      </c>
      <c r="T50" s="4">
        <f t="shared" si="2"/>
        <v>2315230</v>
      </c>
      <c r="U50" s="4">
        <f t="shared" si="3"/>
        <v>1343408</v>
      </c>
    </row>
    <row r="51" spans="1:21" x14ac:dyDescent="0.2">
      <c r="A51" s="16" t="s">
        <v>187</v>
      </c>
      <c r="B51" s="4">
        <v>477400</v>
      </c>
      <c r="C51" s="4">
        <v>502400</v>
      </c>
      <c r="D51" s="4">
        <v>-25000</v>
      </c>
      <c r="E51" s="4">
        <v>-2288030000</v>
      </c>
      <c r="F51" s="4">
        <f t="shared" si="0"/>
        <v>2744042257</v>
      </c>
      <c r="R51" s="5">
        <v>-1E-3</v>
      </c>
      <c r="S51" s="4">
        <v>1534993</v>
      </c>
      <c r="T51" s="4">
        <f t="shared" si="2"/>
        <v>2141732</v>
      </c>
      <c r="U51" s="4">
        <f t="shared" si="3"/>
        <v>1212457</v>
      </c>
    </row>
    <row r="52" spans="1:21" x14ac:dyDescent="0.2">
      <c r="A52" s="16" t="s">
        <v>186</v>
      </c>
      <c r="B52" s="4">
        <v>526342</v>
      </c>
      <c r="C52" s="4">
        <v>494000</v>
      </c>
      <c r="D52" s="4">
        <v>32342</v>
      </c>
      <c r="E52" s="4">
        <v>3149470000</v>
      </c>
      <c r="F52" s="4">
        <f t="shared" si="0"/>
        <v>5032072257</v>
      </c>
      <c r="R52" s="5">
        <v>-1.0800000000000001E-2</v>
      </c>
      <c r="S52" s="4">
        <v>2409873</v>
      </c>
      <c r="T52" s="4">
        <f t="shared" si="2"/>
        <v>2076789.5</v>
      </c>
      <c r="U52" s="4">
        <f t="shared" si="3"/>
        <v>1212457</v>
      </c>
    </row>
    <row r="53" spans="1:21" x14ac:dyDescent="0.2">
      <c r="A53" s="16" t="s">
        <v>185</v>
      </c>
      <c r="B53" s="4">
        <v>906030</v>
      </c>
      <c r="C53" s="4">
        <v>915660</v>
      </c>
      <c r="D53" s="4">
        <v>-9630</v>
      </c>
      <c r="E53" s="4">
        <v>-891500000</v>
      </c>
      <c r="F53" s="4">
        <f t="shared" si="0"/>
        <v>1882602257</v>
      </c>
      <c r="R53" s="5">
        <v>-1E-3</v>
      </c>
      <c r="S53" s="4">
        <v>2114138</v>
      </c>
      <c r="T53" s="4">
        <f t="shared" si="2"/>
        <v>4433525</v>
      </c>
      <c r="U53" s="4">
        <f t="shared" si="3"/>
        <v>1212457</v>
      </c>
    </row>
    <row r="54" spans="1:21" x14ac:dyDescent="0.2">
      <c r="A54" s="16" t="s">
        <v>184</v>
      </c>
      <c r="B54" s="4">
        <v>1017905</v>
      </c>
      <c r="C54" s="4">
        <v>988800</v>
      </c>
      <c r="D54" s="4">
        <v>29105</v>
      </c>
      <c r="E54" s="4">
        <v>2747920000</v>
      </c>
      <c r="F54" s="4">
        <f t="shared" si="0"/>
        <v>2774102257</v>
      </c>
      <c r="R54" s="5">
        <v>4.87E-2</v>
      </c>
      <c r="S54" s="4">
        <v>2947501</v>
      </c>
      <c r="T54" s="4">
        <f t="shared" si="2"/>
        <v>1591787</v>
      </c>
      <c r="U54" s="4">
        <f t="shared" si="3"/>
        <v>1212457</v>
      </c>
    </row>
    <row r="55" spans="1:21" x14ac:dyDescent="0.2">
      <c r="A55" s="16" t="s">
        <v>183</v>
      </c>
      <c r="B55" s="4">
        <v>5400</v>
      </c>
      <c r="C55" s="4">
        <v>33842</v>
      </c>
      <c r="D55" s="4">
        <v>-28442</v>
      </c>
      <c r="E55" s="4">
        <v>-2513620000</v>
      </c>
      <c r="F55" s="4">
        <f t="shared" si="0"/>
        <v>26182257</v>
      </c>
      <c r="R55" s="5">
        <v>-2.2000000000000001E-3</v>
      </c>
      <c r="S55" s="4">
        <v>1343408</v>
      </c>
      <c r="T55" s="4">
        <f t="shared" si="2"/>
        <v>1413992.5</v>
      </c>
      <c r="U55" s="4">
        <f t="shared" si="3"/>
        <v>1212457</v>
      </c>
    </row>
    <row r="56" spans="1:21" x14ac:dyDescent="0.2">
      <c r="A56" s="16" t="s">
        <v>182</v>
      </c>
      <c r="B56" s="4">
        <v>790080</v>
      </c>
      <c r="C56" s="4">
        <v>791410</v>
      </c>
      <c r="D56" s="4">
        <v>-1330</v>
      </c>
      <c r="E56" s="4">
        <v>-117549403</v>
      </c>
      <c r="F56" s="4">
        <f t="shared" si="0"/>
        <v>2539802257</v>
      </c>
      <c r="R56" s="5">
        <v>1.7299999999999999E-2</v>
      </c>
      <c r="S56" s="4">
        <v>1212457</v>
      </c>
      <c r="T56" s="4">
        <f t="shared" si="2"/>
        <v>3410446</v>
      </c>
      <c r="U56" s="4">
        <f t="shared" si="3"/>
        <v>1873591</v>
      </c>
    </row>
    <row r="57" spans="1:21" x14ac:dyDescent="0.2">
      <c r="A57" s="16" t="s">
        <v>181</v>
      </c>
      <c r="B57" s="4">
        <v>610685</v>
      </c>
      <c r="C57" s="4">
        <v>636005</v>
      </c>
      <c r="D57" s="4">
        <v>-25320</v>
      </c>
      <c r="E57" s="4">
        <v>-2235420000</v>
      </c>
      <c r="F57" s="4">
        <f t="shared" si="0"/>
        <v>2657351660</v>
      </c>
      <c r="R57" s="5">
        <v>-2.2400000000000003E-2</v>
      </c>
      <c r="S57" s="4">
        <v>4845587</v>
      </c>
      <c r="T57" s="4">
        <f t="shared" si="2"/>
        <v>2537583</v>
      </c>
      <c r="U57" s="4">
        <f t="shared" si="3"/>
        <v>1873591</v>
      </c>
    </row>
    <row r="58" spans="1:21" x14ac:dyDescent="0.2">
      <c r="A58" s="16" t="s">
        <v>180</v>
      </c>
      <c r="B58" s="4">
        <v>35300</v>
      </c>
      <c r="C58" s="4">
        <v>5400</v>
      </c>
      <c r="D58" s="4">
        <v>29900</v>
      </c>
      <c r="E58" s="4">
        <v>2752460000</v>
      </c>
      <c r="F58" s="4">
        <f t="shared" si="0"/>
        <v>4892771660</v>
      </c>
      <c r="R58" s="5">
        <v>4.2199999999999994E-2</v>
      </c>
      <c r="S58" s="4">
        <v>2207208</v>
      </c>
      <c r="T58" s="4">
        <f t="shared" si="2"/>
        <v>2606088.5</v>
      </c>
      <c r="U58" s="4">
        <f t="shared" si="3"/>
        <v>1873591</v>
      </c>
    </row>
    <row r="59" spans="1:21" x14ac:dyDescent="0.2">
      <c r="A59" s="16" t="s">
        <v>179</v>
      </c>
      <c r="B59" s="4">
        <v>1381800</v>
      </c>
      <c r="C59" s="4">
        <v>1381400</v>
      </c>
      <c r="D59" s="4">
        <v>400</v>
      </c>
      <c r="E59" s="4">
        <v>34190000</v>
      </c>
      <c r="F59" s="4">
        <f t="shared" si="0"/>
        <v>2140311660</v>
      </c>
      <c r="R59" s="5">
        <v>2.8999999999999998E-2</v>
      </c>
      <c r="S59" s="4">
        <v>2178980</v>
      </c>
      <c r="T59" s="4">
        <f t="shared" si="2"/>
        <v>4622278.5</v>
      </c>
      <c r="U59" s="4">
        <f t="shared" si="3"/>
        <v>1840166</v>
      </c>
    </row>
    <row r="60" spans="1:21" x14ac:dyDescent="0.2">
      <c r="A60" s="16" t="s">
        <v>178</v>
      </c>
      <c r="B60" s="4">
        <v>1860</v>
      </c>
      <c r="C60" s="4">
        <v>3890</v>
      </c>
      <c r="D60" s="4">
        <v>-2030</v>
      </c>
      <c r="E60" s="4">
        <v>-170587682</v>
      </c>
      <c r="F60" s="4">
        <f t="shared" si="0"/>
        <v>2106121660</v>
      </c>
      <c r="R60" s="5">
        <v>-2.35E-2</v>
      </c>
      <c r="S60" s="4">
        <v>3095467</v>
      </c>
      <c r="T60" s="4">
        <f t="shared" si="2"/>
        <v>2148259</v>
      </c>
      <c r="U60" s="4">
        <f t="shared" si="3"/>
        <v>1615528</v>
      </c>
    </row>
    <row r="61" spans="1:21" x14ac:dyDescent="0.2">
      <c r="A61" s="16" t="s">
        <v>177</v>
      </c>
      <c r="B61" s="4">
        <v>50800</v>
      </c>
      <c r="C61" s="4">
        <v>86100</v>
      </c>
      <c r="D61" s="4">
        <v>-35300</v>
      </c>
      <c r="E61" s="4">
        <v>-3037940658</v>
      </c>
      <c r="F61" s="4">
        <f t="shared" si="0"/>
        <v>2276709342</v>
      </c>
      <c r="R61" s="5">
        <v>-2.29E-2</v>
      </c>
      <c r="S61" s="4">
        <v>1873591</v>
      </c>
      <c r="T61" s="4">
        <f t="shared" si="2"/>
        <v>3509678.5</v>
      </c>
      <c r="U61" s="4">
        <f t="shared" si="3"/>
        <v>1615528</v>
      </c>
    </row>
    <row r="62" spans="1:21" x14ac:dyDescent="0.2">
      <c r="A62" s="16" t="s">
        <v>176</v>
      </c>
      <c r="B62" s="4">
        <v>440000</v>
      </c>
      <c r="C62" s="4">
        <v>444500</v>
      </c>
      <c r="D62" s="4">
        <v>-4500</v>
      </c>
      <c r="E62" s="4">
        <v>-391840000</v>
      </c>
      <c r="F62" s="4">
        <f t="shared" si="0"/>
        <v>5314650000</v>
      </c>
      <c r="R62" s="5">
        <v>2.3999999999999998E-3</v>
      </c>
      <c r="S62" s="4">
        <v>2039441</v>
      </c>
      <c r="T62" s="4">
        <f t="shared" si="2"/>
        <v>4142035.5</v>
      </c>
      <c r="U62" s="4">
        <f t="shared" si="3"/>
        <v>1615528</v>
      </c>
    </row>
    <row r="63" spans="1:21" x14ac:dyDescent="0.2">
      <c r="A63" s="16" t="s">
        <v>175</v>
      </c>
      <c r="B63" s="4">
        <v>199425</v>
      </c>
      <c r="C63" s="4">
        <v>151289</v>
      </c>
      <c r="D63" s="4">
        <v>48136</v>
      </c>
      <c r="E63" s="4">
        <v>4254180000</v>
      </c>
      <c r="F63" s="4">
        <f t="shared" si="0"/>
        <v>5706490000</v>
      </c>
      <c r="R63" s="5">
        <v>-4.5100000000000001E-2</v>
      </c>
      <c r="S63" s="4">
        <v>5919549</v>
      </c>
      <c r="T63" s="4">
        <f t="shared" si="2"/>
        <v>1862084</v>
      </c>
      <c r="U63" s="4">
        <f t="shared" si="3"/>
        <v>1615528</v>
      </c>
    </row>
    <row r="64" spans="1:21" x14ac:dyDescent="0.2">
      <c r="A64" s="16" t="s">
        <v>174</v>
      </c>
      <c r="B64" s="4">
        <v>722500</v>
      </c>
      <c r="C64" s="4">
        <v>689200</v>
      </c>
      <c r="D64" s="4">
        <v>33300</v>
      </c>
      <c r="E64" s="4">
        <v>3056940000</v>
      </c>
      <c r="F64" s="4">
        <f t="shared" ref="F64:F79" si="4">E64+F65</f>
        <v>1452310000</v>
      </c>
      <c r="R64" s="5">
        <v>-1.1899999999999999E-2</v>
      </c>
      <c r="S64" s="4">
        <v>1840166</v>
      </c>
      <c r="T64" s="4">
        <f t="shared" si="2"/>
        <v>1988436</v>
      </c>
      <c r="U64" s="4">
        <f t="shared" si="3"/>
        <v>1615528</v>
      </c>
    </row>
    <row r="65" spans="1:21" x14ac:dyDescent="0.2">
      <c r="A65" s="16" t="s">
        <v>173</v>
      </c>
      <c r="B65" s="4">
        <v>1310425</v>
      </c>
      <c r="C65" s="4">
        <v>1011515</v>
      </c>
      <c r="D65" s="4">
        <v>298910</v>
      </c>
      <c r="E65" s="4">
        <v>27619390000</v>
      </c>
      <c r="F65" s="4">
        <f t="shared" si="4"/>
        <v>-1604630000</v>
      </c>
      <c r="R65" s="5">
        <v>1.1000000000000001E-2</v>
      </c>
      <c r="S65" s="4">
        <v>1615528</v>
      </c>
      <c r="T65" s="4">
        <f t="shared" si="2"/>
        <v>2617251</v>
      </c>
      <c r="U65" s="4">
        <f t="shared" si="3"/>
        <v>1975305</v>
      </c>
    </row>
    <row r="66" spans="1:21" x14ac:dyDescent="0.2">
      <c r="A66" s="16" t="s">
        <v>172</v>
      </c>
      <c r="B66" s="4">
        <v>1313600</v>
      </c>
      <c r="C66" s="4">
        <v>1082800</v>
      </c>
      <c r="D66" s="4">
        <v>230800</v>
      </c>
      <c r="E66" s="4">
        <v>21758100000</v>
      </c>
      <c r="F66" s="4">
        <f t="shared" si="4"/>
        <v>-29224020000</v>
      </c>
      <c r="R66" s="5">
        <v>-2.0400000000000001E-2</v>
      </c>
      <c r="S66" s="4">
        <v>1975305</v>
      </c>
      <c r="T66" s="4">
        <f t="shared" si="2"/>
        <v>3264297.5</v>
      </c>
      <c r="U66" s="4">
        <f t="shared" si="3"/>
        <v>2422927</v>
      </c>
    </row>
    <row r="67" spans="1:21" x14ac:dyDescent="0.2">
      <c r="A67" s="16" t="s">
        <v>171</v>
      </c>
      <c r="B67" s="4">
        <v>1064117</v>
      </c>
      <c r="C67" s="4">
        <v>968575</v>
      </c>
      <c r="D67" s="4">
        <v>95542</v>
      </c>
      <c r="E67" s="4">
        <v>8875640000</v>
      </c>
      <c r="F67" s="4">
        <f t="shared" si="4"/>
        <v>-50982120000</v>
      </c>
      <c r="R67" s="5">
        <v>9.7999999999999997E-3</v>
      </c>
      <c r="S67" s="4">
        <v>2867958</v>
      </c>
      <c r="T67" s="4">
        <f t="shared" si="2"/>
        <v>2091245</v>
      </c>
      <c r="U67" s="4">
        <f t="shared" si="3"/>
        <v>2364522</v>
      </c>
    </row>
    <row r="68" spans="1:21" x14ac:dyDescent="0.2">
      <c r="A68" s="16" t="s">
        <v>170</v>
      </c>
      <c r="B68" s="4">
        <v>4085606</v>
      </c>
      <c r="C68" s="4">
        <v>3233077</v>
      </c>
      <c r="D68" s="4">
        <v>852529</v>
      </c>
      <c r="E68" s="4">
        <v>80252090000</v>
      </c>
      <c r="F68" s="4">
        <f t="shared" si="4"/>
        <v>-59857760000</v>
      </c>
      <c r="R68" s="5">
        <v>-1.0700000000000001E-2</v>
      </c>
      <c r="S68" s="4">
        <v>3033197</v>
      </c>
      <c r="T68" s="4">
        <f t="shared" si="2"/>
        <v>3759846.5</v>
      </c>
      <c r="U68" s="4">
        <f t="shared" si="3"/>
        <v>1884002</v>
      </c>
    </row>
    <row r="69" spans="1:21" x14ac:dyDescent="0.2">
      <c r="A69" s="16" t="s">
        <v>169</v>
      </c>
      <c r="B69" s="4">
        <v>2422300</v>
      </c>
      <c r="C69" s="4">
        <v>2040700</v>
      </c>
      <c r="D69" s="4">
        <v>381600</v>
      </c>
      <c r="E69" s="4">
        <v>36251590000</v>
      </c>
      <c r="F69" s="4">
        <f t="shared" si="4"/>
        <v>-140109850000</v>
      </c>
      <c r="R69" s="5">
        <v>-1E-3</v>
      </c>
      <c r="S69" s="4">
        <v>6149090</v>
      </c>
      <c r="T69" s="4">
        <f t="shared" si="2"/>
        <v>2008422</v>
      </c>
      <c r="U69" s="4">
        <f t="shared" si="3"/>
        <v>1884002</v>
      </c>
    </row>
    <row r="70" spans="1:21" x14ac:dyDescent="0.2">
      <c r="A70" s="16" t="s">
        <v>168</v>
      </c>
      <c r="B70" s="4">
        <v>423830</v>
      </c>
      <c r="C70" s="4">
        <v>413642</v>
      </c>
      <c r="D70" s="4">
        <v>10188</v>
      </c>
      <c r="E70" s="4">
        <v>1175870000</v>
      </c>
      <c r="F70" s="4">
        <f t="shared" si="4"/>
        <v>-176361440000</v>
      </c>
      <c r="R70" s="5">
        <v>-3.8199999999999998E-2</v>
      </c>
      <c r="S70" s="4">
        <v>2422927</v>
      </c>
      <c r="T70" s="4">
        <f t="shared" si="2"/>
        <v>3495294.5</v>
      </c>
      <c r="U70" s="4">
        <f t="shared" si="3"/>
        <v>1884002</v>
      </c>
    </row>
    <row r="71" spans="1:21" x14ac:dyDescent="0.2">
      <c r="A71" s="16" t="s">
        <v>167</v>
      </c>
      <c r="B71" s="4">
        <v>2129100</v>
      </c>
      <c r="C71" s="4">
        <v>3088129</v>
      </c>
      <c r="D71" s="4">
        <v>-959029</v>
      </c>
      <c r="E71" s="4">
        <v>-93990900000</v>
      </c>
      <c r="F71" s="4">
        <f t="shared" si="4"/>
        <v>-177537310000</v>
      </c>
      <c r="R71" s="5">
        <v>7.3000000000000001E-3</v>
      </c>
      <c r="S71" s="4">
        <v>4979916</v>
      </c>
      <c r="T71" s="4">
        <f>AVERAGE(S72,S81)</f>
        <v>1752185</v>
      </c>
      <c r="U71" s="4">
        <f t="shared" si="3"/>
        <v>1884002</v>
      </c>
    </row>
    <row r="72" spans="1:21" x14ac:dyDescent="0.2">
      <c r="A72" s="16" t="s">
        <v>166</v>
      </c>
      <c r="B72" s="4">
        <v>532985</v>
      </c>
      <c r="C72" s="4">
        <v>1153800</v>
      </c>
      <c r="D72" s="4">
        <v>-620815</v>
      </c>
      <c r="E72" s="4">
        <v>-59458550000</v>
      </c>
      <c r="F72" s="4">
        <f t="shared" si="4"/>
        <v>-83546410000</v>
      </c>
      <c r="R72" s="5">
        <v>-3.0999999999999999E-3</v>
      </c>
      <c r="S72" s="4">
        <v>2364522</v>
      </c>
      <c r="U72" s="4">
        <f t="shared" si="3"/>
        <v>1149293</v>
      </c>
    </row>
    <row r="73" spans="1:21" x14ac:dyDescent="0.2">
      <c r="A73" s="16" t="s">
        <v>165</v>
      </c>
      <c r="B73" s="4">
        <v>235300</v>
      </c>
      <c r="C73" s="4">
        <v>319030</v>
      </c>
      <c r="D73" s="4">
        <v>-83730</v>
      </c>
      <c r="E73" s="4">
        <v>-8150300000</v>
      </c>
      <c r="F73" s="4">
        <f t="shared" si="4"/>
        <v>-24087860000</v>
      </c>
      <c r="R73" s="5">
        <v>-6.0999999999999995E-3</v>
      </c>
      <c r="S73" s="4">
        <v>1884002</v>
      </c>
      <c r="U73" s="4">
        <f t="shared" ref="U73:U75" si="5">MIN(S74:S78)</f>
        <v>1149293</v>
      </c>
    </row>
    <row r="74" spans="1:21" x14ac:dyDescent="0.2">
      <c r="A74" s="16" t="s">
        <v>164</v>
      </c>
      <c r="B74" s="4">
        <v>488600</v>
      </c>
      <c r="C74" s="4">
        <v>681500</v>
      </c>
      <c r="D74" s="4">
        <v>-192900</v>
      </c>
      <c r="E74" s="4">
        <v>-18754230000</v>
      </c>
      <c r="F74" s="4">
        <f t="shared" si="4"/>
        <v>-15937560000</v>
      </c>
      <c r="R74" s="5">
        <v>7.3000000000000001E-3</v>
      </c>
      <c r="S74" s="4">
        <v>2361344</v>
      </c>
      <c r="U74" s="4">
        <f t="shared" si="5"/>
        <v>1149293</v>
      </c>
    </row>
    <row r="75" spans="1:21" x14ac:dyDescent="0.2">
      <c r="A75" s="16" t="s">
        <v>163</v>
      </c>
      <c r="B75" s="4">
        <v>1428100</v>
      </c>
      <c r="C75" s="4">
        <v>1466085</v>
      </c>
      <c r="D75" s="4">
        <v>-37985</v>
      </c>
      <c r="E75" s="4">
        <v>-3674580000</v>
      </c>
      <c r="F75" s="4">
        <f t="shared" si="4"/>
        <v>2816670000</v>
      </c>
      <c r="R75" s="5">
        <v>7.4000000000000003E-3</v>
      </c>
      <c r="S75" s="4">
        <v>3259197</v>
      </c>
      <c r="U75" s="4">
        <f t="shared" si="5"/>
        <v>1149293</v>
      </c>
    </row>
    <row r="76" spans="1:21" x14ac:dyDescent="0.2">
      <c r="A76" s="16" t="s">
        <v>162</v>
      </c>
      <c r="B76" s="4">
        <v>1175000</v>
      </c>
      <c r="C76" s="4">
        <v>1230300</v>
      </c>
      <c r="D76" s="4">
        <v>-55300</v>
      </c>
      <c r="E76" s="4">
        <v>-5252570000</v>
      </c>
      <c r="F76" s="4">
        <f t="shared" si="4"/>
        <v>6491250000</v>
      </c>
      <c r="R76" s="5">
        <v>3.1300000000000001E-2</v>
      </c>
      <c r="S76" s="4">
        <v>3660637</v>
      </c>
      <c r="U76" s="4">
        <f>MIN(S77:S81)</f>
        <v>1139848</v>
      </c>
    </row>
    <row r="77" spans="1:21" x14ac:dyDescent="0.2">
      <c r="A77" s="16" t="s">
        <v>161</v>
      </c>
      <c r="B77" s="4">
        <v>162514</v>
      </c>
      <c r="C77" s="4">
        <v>151800</v>
      </c>
      <c r="D77" s="4">
        <v>10714</v>
      </c>
      <c r="E77" s="4">
        <v>980350000</v>
      </c>
      <c r="F77" s="4">
        <f t="shared" si="4"/>
        <v>11743820000</v>
      </c>
      <c r="R77" s="5">
        <v>1.21E-2</v>
      </c>
      <c r="S77" s="4">
        <v>1149293</v>
      </c>
    </row>
    <row r="78" spans="1:21" x14ac:dyDescent="0.2">
      <c r="A78" s="16" t="s">
        <v>160</v>
      </c>
      <c r="B78" s="4">
        <v>0</v>
      </c>
      <c r="C78" s="4">
        <v>3600</v>
      </c>
      <c r="D78" s="4">
        <v>-3600</v>
      </c>
      <c r="E78" s="4">
        <v>-329760000</v>
      </c>
      <c r="F78" s="4">
        <f t="shared" si="4"/>
        <v>10763470000</v>
      </c>
      <c r="R78" s="5">
        <v>-9.7000000000000003E-3</v>
      </c>
      <c r="S78" s="4">
        <v>1370603</v>
      </c>
    </row>
    <row r="79" spans="1:21" x14ac:dyDescent="0.2">
      <c r="A79" s="16" t="s">
        <v>159</v>
      </c>
      <c r="B79" s="4">
        <v>1076500</v>
      </c>
      <c r="C79" s="4">
        <v>958500</v>
      </c>
      <c r="D79" s="4">
        <v>118000</v>
      </c>
      <c r="E79" s="4">
        <v>10974000000</v>
      </c>
      <c r="F79" s="4">
        <f t="shared" si="4"/>
        <v>11093230000</v>
      </c>
      <c r="R79" s="5">
        <v>3.3E-3</v>
      </c>
      <c r="S79" s="4">
        <v>1593917</v>
      </c>
    </row>
    <row r="80" spans="1:21" x14ac:dyDescent="0.2">
      <c r="A80" s="16" t="s">
        <v>158</v>
      </c>
      <c r="B80" s="4">
        <v>701746</v>
      </c>
      <c r="C80" s="4">
        <v>712414</v>
      </c>
      <c r="D80" s="4">
        <v>-10668</v>
      </c>
      <c r="E80" s="4">
        <v>-982890000</v>
      </c>
      <c r="F80" s="4">
        <f>E80+F81</f>
        <v>119230000</v>
      </c>
      <c r="R80" s="5">
        <v>-1.0700000000000001E-2</v>
      </c>
      <c r="S80" s="4">
        <v>2010673</v>
      </c>
    </row>
    <row r="81" spans="1:22" x14ac:dyDescent="0.2">
      <c r="A81" s="16" t="s">
        <v>157</v>
      </c>
      <c r="B81" s="4">
        <v>36800</v>
      </c>
      <c r="C81" s="4">
        <v>25000</v>
      </c>
      <c r="D81" s="4">
        <v>11800</v>
      </c>
      <c r="E81" s="4">
        <v>1102120000</v>
      </c>
      <c r="F81" s="4">
        <f>E81</f>
        <v>1102120000</v>
      </c>
      <c r="R81" s="5">
        <v>4.4000000000000003E-3</v>
      </c>
      <c r="S81" s="4">
        <v>1139848</v>
      </c>
    </row>
    <row r="82" spans="1:22" x14ac:dyDescent="0.2">
      <c r="A82" s="16" t="s">
        <v>222</v>
      </c>
      <c r="B82" s="4">
        <v>3641900</v>
      </c>
      <c r="C82" s="4">
        <v>3641900</v>
      </c>
      <c r="D82" s="4">
        <v>0</v>
      </c>
      <c r="E82" s="4">
        <v>0</v>
      </c>
      <c r="G82" s="4">
        <v>470000</v>
      </c>
      <c r="H82" s="4">
        <v>4141200</v>
      </c>
      <c r="I82" s="4">
        <v>-3671200</v>
      </c>
      <c r="J82" s="4">
        <v>-352705730000</v>
      </c>
      <c r="L82" s="4">
        <v>833</v>
      </c>
      <c r="M82" s="4">
        <v>1017</v>
      </c>
      <c r="N82" s="4"/>
      <c r="O82" s="4"/>
      <c r="P82" s="4">
        <v>666200</v>
      </c>
      <c r="Q82" s="4">
        <v>609900</v>
      </c>
      <c r="R82" s="4"/>
      <c r="S82" s="4">
        <v>1351472</v>
      </c>
      <c r="V82" s="5">
        <v>1.1000000000000001E-3</v>
      </c>
    </row>
    <row r="83" spans="1:22" x14ac:dyDescent="0.2">
      <c r="A83" s="2"/>
      <c r="B83" s="4"/>
      <c r="C83" s="4"/>
      <c r="D83" s="4"/>
      <c r="E83" s="4"/>
      <c r="F83" s="4">
        <f t="shared" ref="F83:F138" si="6">E83+F84</f>
        <v>0</v>
      </c>
      <c r="G83" s="4"/>
      <c r="H83" s="4"/>
      <c r="I83" s="4"/>
      <c r="J83" s="4"/>
      <c r="K83" s="4"/>
      <c r="L83" s="4"/>
      <c r="M83" s="4"/>
      <c r="N83" s="4"/>
      <c r="O83" s="4"/>
      <c r="P83" s="4"/>
      <c r="Q83" s="4"/>
      <c r="R83" s="4"/>
      <c r="S83" s="4"/>
      <c r="T83" s="5"/>
      <c r="U83" s="5"/>
      <c r="V83" s="5"/>
    </row>
    <row r="84" spans="1:22" x14ac:dyDescent="0.2">
      <c r="A84" s="2"/>
      <c r="B84" s="4"/>
      <c r="C84" s="4"/>
      <c r="D84" s="4"/>
      <c r="E84" s="4"/>
      <c r="F84" s="4">
        <f t="shared" si="6"/>
        <v>0</v>
      </c>
      <c r="G84" s="4"/>
      <c r="H84" s="4"/>
      <c r="I84" s="4"/>
      <c r="J84" s="4"/>
      <c r="K84" s="4"/>
      <c r="L84" s="4"/>
      <c r="M84" s="4"/>
      <c r="N84" s="4"/>
      <c r="O84" s="4"/>
      <c r="P84" s="4"/>
      <c r="Q84" s="4"/>
      <c r="R84" s="4"/>
      <c r="S84" s="4"/>
      <c r="T84" s="5"/>
      <c r="U84" s="5"/>
      <c r="V84" s="5"/>
    </row>
    <row r="85" spans="1:22" x14ac:dyDescent="0.2">
      <c r="A85" s="2"/>
      <c r="B85" s="4"/>
      <c r="C85" s="4"/>
      <c r="D85" s="4"/>
      <c r="E85" s="4"/>
      <c r="F85" s="4">
        <f t="shared" si="6"/>
        <v>0</v>
      </c>
      <c r="G85" s="4"/>
      <c r="H85" s="4"/>
      <c r="I85" s="4"/>
      <c r="J85" s="4"/>
      <c r="K85" s="4"/>
      <c r="L85" s="4"/>
      <c r="M85" s="4"/>
      <c r="N85" s="4"/>
      <c r="O85" s="4"/>
      <c r="P85" s="4"/>
      <c r="Q85" s="4"/>
      <c r="R85" s="4"/>
      <c r="S85" s="4"/>
      <c r="T85" s="5"/>
      <c r="U85" s="5"/>
      <c r="V85" s="5"/>
    </row>
    <row r="86" spans="1:22" x14ac:dyDescent="0.2">
      <c r="A86" s="2"/>
      <c r="B86" s="4"/>
      <c r="C86" s="4"/>
      <c r="D86" s="4"/>
      <c r="E86" s="4"/>
      <c r="F86" s="4">
        <f t="shared" si="6"/>
        <v>0</v>
      </c>
      <c r="G86" s="4"/>
      <c r="H86" s="4"/>
      <c r="I86" s="4"/>
      <c r="J86" s="4"/>
      <c r="K86" s="4"/>
      <c r="L86" s="4"/>
      <c r="M86" s="4"/>
      <c r="N86" s="4"/>
      <c r="O86" s="4"/>
      <c r="P86" s="4"/>
      <c r="Q86" s="4"/>
      <c r="R86" s="4"/>
      <c r="S86" s="4"/>
      <c r="T86" s="5"/>
      <c r="U86" s="5"/>
      <c r="V86" s="5"/>
    </row>
    <row r="87" spans="1:22" x14ac:dyDescent="0.2">
      <c r="A87" s="2"/>
      <c r="B87" s="4"/>
      <c r="C87" s="4"/>
      <c r="D87" s="4"/>
      <c r="E87" s="4"/>
      <c r="F87" s="4">
        <f t="shared" si="6"/>
        <v>0</v>
      </c>
      <c r="G87" s="4"/>
      <c r="H87" s="4"/>
      <c r="I87" s="4"/>
      <c r="J87" s="4"/>
      <c r="K87" s="4"/>
      <c r="L87" s="4"/>
      <c r="M87" s="4"/>
      <c r="N87" s="4"/>
      <c r="O87" s="4"/>
      <c r="P87" s="4"/>
      <c r="Q87" s="4"/>
      <c r="R87" s="4"/>
      <c r="S87" s="4"/>
      <c r="T87" s="5"/>
      <c r="U87" s="5"/>
      <c r="V87" s="5"/>
    </row>
    <row r="88" spans="1:22" x14ac:dyDescent="0.2">
      <c r="A88" s="2"/>
      <c r="B88" s="4"/>
      <c r="C88" s="4"/>
      <c r="D88" s="4"/>
      <c r="E88" s="4"/>
      <c r="F88" s="4">
        <f t="shared" si="6"/>
        <v>0</v>
      </c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5"/>
      <c r="U88" s="5"/>
      <c r="V88" s="5"/>
    </row>
    <row r="89" spans="1:22" x14ac:dyDescent="0.2">
      <c r="A89" s="2"/>
      <c r="B89" s="4"/>
      <c r="C89" s="4"/>
      <c r="D89" s="4"/>
      <c r="E89" s="4"/>
      <c r="F89" s="4">
        <f t="shared" si="6"/>
        <v>0</v>
      </c>
      <c r="G89" s="4"/>
      <c r="H89" s="4"/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  <c r="T89" s="5"/>
      <c r="U89" s="5"/>
      <c r="V89" s="5"/>
    </row>
    <row r="90" spans="1:22" x14ac:dyDescent="0.2">
      <c r="A90" s="2"/>
      <c r="B90" s="4"/>
      <c r="C90" s="4"/>
      <c r="D90" s="4"/>
      <c r="E90" s="4"/>
      <c r="F90" s="4">
        <f t="shared" si="6"/>
        <v>0</v>
      </c>
      <c r="G90" s="4"/>
      <c r="H90" s="4"/>
      <c r="I90" s="4"/>
      <c r="J90" s="4"/>
      <c r="K90" s="4"/>
      <c r="L90" s="4"/>
      <c r="M90" s="4"/>
      <c r="N90" s="4"/>
      <c r="O90" s="4"/>
      <c r="P90" s="4"/>
      <c r="Q90" s="4"/>
      <c r="R90" s="4"/>
      <c r="S90" s="4"/>
      <c r="T90" s="5"/>
      <c r="U90" s="5"/>
      <c r="V90" s="5"/>
    </row>
    <row r="91" spans="1:22" x14ac:dyDescent="0.2">
      <c r="A91" s="2"/>
      <c r="B91" s="4"/>
      <c r="C91" s="4"/>
      <c r="D91" s="4"/>
      <c r="E91" s="4"/>
      <c r="F91" s="4">
        <f t="shared" si="6"/>
        <v>0</v>
      </c>
      <c r="G91" s="4"/>
      <c r="H91" s="4"/>
      <c r="I91" s="4"/>
      <c r="J91" s="4"/>
      <c r="K91" s="4"/>
      <c r="L91" s="4"/>
      <c r="M91" s="4"/>
      <c r="N91" s="4"/>
      <c r="O91" s="4"/>
      <c r="P91" s="4"/>
      <c r="Q91" s="4"/>
      <c r="R91" s="4"/>
      <c r="S91" s="4"/>
      <c r="T91" s="5"/>
      <c r="U91" s="5"/>
      <c r="V91" s="5"/>
    </row>
    <row r="92" spans="1:22" x14ac:dyDescent="0.2">
      <c r="A92" s="2"/>
      <c r="B92" s="4"/>
      <c r="C92" s="4"/>
      <c r="D92" s="4"/>
      <c r="E92" s="4"/>
      <c r="F92" s="4">
        <f t="shared" si="6"/>
        <v>0</v>
      </c>
      <c r="G92" s="4"/>
      <c r="H92" s="4"/>
      <c r="I92" s="4"/>
      <c r="J92" s="4"/>
      <c r="K92" s="4"/>
      <c r="L92" s="4"/>
      <c r="M92" s="4"/>
      <c r="N92" s="4"/>
      <c r="O92" s="4"/>
      <c r="P92" s="4"/>
      <c r="Q92" s="4"/>
      <c r="R92" s="4"/>
      <c r="S92" s="4"/>
      <c r="T92" s="5"/>
      <c r="U92" s="5"/>
      <c r="V92" s="5"/>
    </row>
    <row r="93" spans="1:22" x14ac:dyDescent="0.2">
      <c r="A93" s="6"/>
      <c r="B93" s="4"/>
      <c r="C93" s="4"/>
      <c r="D93" s="4"/>
      <c r="E93" s="4"/>
      <c r="F93" s="4">
        <f t="shared" si="6"/>
        <v>0</v>
      </c>
      <c r="G93" s="4"/>
      <c r="H93" s="4"/>
      <c r="I93" s="4"/>
      <c r="J93" s="4"/>
      <c r="K93" s="4"/>
      <c r="L93" s="4"/>
      <c r="M93" s="4"/>
      <c r="N93" s="4"/>
      <c r="O93" s="4"/>
      <c r="P93" s="4"/>
      <c r="Q93" s="4"/>
      <c r="R93" s="4"/>
      <c r="S93" s="4"/>
      <c r="T93" s="5"/>
      <c r="U93" s="5"/>
      <c r="V93" s="5"/>
    </row>
    <row r="94" spans="1:22" x14ac:dyDescent="0.2">
      <c r="A94" s="6"/>
      <c r="B94" s="4"/>
      <c r="C94" s="4"/>
      <c r="D94" s="4"/>
      <c r="E94" s="4"/>
      <c r="F94" s="4">
        <f t="shared" si="6"/>
        <v>0</v>
      </c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5"/>
      <c r="U94" s="5"/>
      <c r="V94" s="5"/>
    </row>
    <row r="95" spans="1:22" x14ac:dyDescent="0.2">
      <c r="A95" s="6"/>
      <c r="B95" s="4"/>
      <c r="C95" s="4"/>
      <c r="D95" s="4"/>
      <c r="E95" s="4"/>
      <c r="F95" s="4">
        <f t="shared" si="6"/>
        <v>0</v>
      </c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5"/>
      <c r="U95" s="5"/>
      <c r="V95" s="5"/>
    </row>
    <row r="96" spans="1:22" x14ac:dyDescent="0.2">
      <c r="A96" s="6"/>
      <c r="B96" s="4"/>
      <c r="C96" s="4"/>
      <c r="D96" s="4"/>
      <c r="E96" s="4"/>
      <c r="F96" s="4">
        <f t="shared" si="6"/>
        <v>0</v>
      </c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5"/>
      <c r="U96" s="5"/>
      <c r="V96" s="5"/>
    </row>
    <row r="97" spans="1:22" x14ac:dyDescent="0.2">
      <c r="A97" s="6"/>
      <c r="B97" s="4"/>
      <c r="C97" s="4"/>
      <c r="D97" s="4"/>
      <c r="E97" s="4"/>
      <c r="F97" s="4">
        <f t="shared" si="6"/>
        <v>0</v>
      </c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5"/>
      <c r="U97" s="5"/>
      <c r="V97" s="5"/>
    </row>
    <row r="98" spans="1:22" x14ac:dyDescent="0.2">
      <c r="A98" s="6"/>
      <c r="B98" s="4"/>
      <c r="C98" s="4"/>
      <c r="D98" s="4"/>
      <c r="E98" s="4"/>
      <c r="F98" s="4">
        <f t="shared" si="6"/>
        <v>0</v>
      </c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5"/>
      <c r="U98" s="5"/>
      <c r="V98" s="5"/>
    </row>
    <row r="99" spans="1:22" x14ac:dyDescent="0.2">
      <c r="A99" s="6"/>
      <c r="B99" s="4"/>
      <c r="C99" s="4"/>
      <c r="D99" s="4"/>
      <c r="E99" s="4"/>
      <c r="F99" s="4">
        <f t="shared" si="6"/>
        <v>0</v>
      </c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5"/>
      <c r="U99" s="5"/>
      <c r="V99" s="5"/>
    </row>
    <row r="100" spans="1:22" x14ac:dyDescent="0.2">
      <c r="A100" s="6"/>
      <c r="B100" s="4"/>
      <c r="C100" s="4"/>
      <c r="D100" s="4"/>
      <c r="E100" s="4"/>
      <c r="F100" s="4">
        <f t="shared" si="6"/>
        <v>0</v>
      </c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5"/>
      <c r="U100" s="5"/>
      <c r="V100" s="5"/>
    </row>
    <row r="101" spans="1:22" x14ac:dyDescent="0.2">
      <c r="A101" s="6"/>
      <c r="B101" s="4"/>
      <c r="C101" s="4"/>
      <c r="D101" s="4"/>
      <c r="E101" s="4"/>
      <c r="F101" s="4">
        <f t="shared" si="6"/>
        <v>0</v>
      </c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5"/>
      <c r="U101" s="5"/>
      <c r="V101" s="5"/>
    </row>
    <row r="102" spans="1:22" x14ac:dyDescent="0.2">
      <c r="A102" s="6"/>
      <c r="B102" s="4"/>
      <c r="C102" s="4"/>
      <c r="D102" s="4"/>
      <c r="E102" s="4"/>
      <c r="F102" s="4">
        <f t="shared" si="6"/>
        <v>0</v>
      </c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5"/>
      <c r="U102" s="5"/>
      <c r="V102" s="5"/>
    </row>
    <row r="103" spans="1:22" x14ac:dyDescent="0.2">
      <c r="A103" s="2"/>
      <c r="B103" s="4"/>
      <c r="C103" s="4"/>
      <c r="D103" s="4"/>
      <c r="E103" s="4"/>
      <c r="F103" s="4">
        <f t="shared" si="6"/>
        <v>0</v>
      </c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5"/>
      <c r="U103" s="5"/>
      <c r="V103" s="5"/>
    </row>
    <row r="104" spans="1:22" x14ac:dyDescent="0.2">
      <c r="A104" s="2"/>
      <c r="B104" s="4"/>
      <c r="C104" s="4"/>
      <c r="D104" s="4"/>
      <c r="E104" s="4"/>
      <c r="F104" s="4">
        <f t="shared" si="6"/>
        <v>0</v>
      </c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5"/>
      <c r="U104" s="5"/>
      <c r="V104" s="5"/>
    </row>
    <row r="105" spans="1:22" x14ac:dyDescent="0.2">
      <c r="A105" s="6"/>
      <c r="B105" s="4"/>
      <c r="C105" s="4"/>
      <c r="D105" s="4"/>
      <c r="E105" s="4"/>
      <c r="F105" s="4">
        <f t="shared" si="6"/>
        <v>0</v>
      </c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5"/>
      <c r="U105" s="5"/>
      <c r="V105" s="5"/>
    </row>
    <row r="106" spans="1:22" x14ac:dyDescent="0.2">
      <c r="A106" s="6"/>
      <c r="B106" s="4"/>
      <c r="C106" s="4"/>
      <c r="D106" s="4"/>
      <c r="E106" s="4"/>
      <c r="F106" s="4">
        <f t="shared" si="6"/>
        <v>0</v>
      </c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5"/>
      <c r="U106" s="5"/>
      <c r="V106" s="5"/>
    </row>
    <row r="107" spans="1:22" x14ac:dyDescent="0.2">
      <c r="A107" s="6"/>
      <c r="B107" s="4"/>
      <c r="C107" s="4"/>
      <c r="D107" s="4"/>
      <c r="E107" s="4"/>
      <c r="F107" s="4">
        <f t="shared" si="6"/>
        <v>0</v>
      </c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5"/>
      <c r="U107" s="5"/>
      <c r="V107" s="5"/>
    </row>
    <row r="108" spans="1:22" x14ac:dyDescent="0.2">
      <c r="A108" s="6"/>
      <c r="B108" s="4"/>
      <c r="C108" s="4"/>
      <c r="D108" s="4"/>
      <c r="E108" s="4"/>
      <c r="F108" s="4">
        <f t="shared" si="6"/>
        <v>0</v>
      </c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5"/>
      <c r="U108" s="5"/>
      <c r="V108" s="5"/>
    </row>
    <row r="109" spans="1:22" x14ac:dyDescent="0.2">
      <c r="A109" s="6"/>
      <c r="B109" s="4"/>
      <c r="C109" s="4"/>
      <c r="D109" s="4"/>
      <c r="E109" s="4"/>
      <c r="F109" s="4">
        <f t="shared" si="6"/>
        <v>0</v>
      </c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5"/>
      <c r="U109" s="5"/>
      <c r="V109" s="5"/>
    </row>
    <row r="110" spans="1:22" x14ac:dyDescent="0.2">
      <c r="A110" s="6"/>
      <c r="B110" s="4"/>
      <c r="C110" s="4"/>
      <c r="D110" s="4"/>
      <c r="E110" s="4"/>
      <c r="F110" s="4">
        <f t="shared" si="6"/>
        <v>0</v>
      </c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5"/>
      <c r="U110" s="5"/>
      <c r="V110" s="5"/>
    </row>
    <row r="111" spans="1:22" x14ac:dyDescent="0.2">
      <c r="A111" s="6"/>
      <c r="B111" s="4"/>
      <c r="C111" s="4"/>
      <c r="D111" s="4"/>
      <c r="E111" s="4"/>
      <c r="F111" s="4">
        <f t="shared" si="6"/>
        <v>0</v>
      </c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5"/>
      <c r="U111" s="5"/>
      <c r="V111" s="5"/>
    </row>
    <row r="112" spans="1:22" x14ac:dyDescent="0.2">
      <c r="A112" s="6"/>
      <c r="B112" s="4"/>
      <c r="C112" s="4"/>
      <c r="D112" s="4"/>
      <c r="E112" s="4"/>
      <c r="F112" s="4">
        <f t="shared" si="6"/>
        <v>0</v>
      </c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5"/>
      <c r="U112" s="5"/>
      <c r="V112" s="5"/>
    </row>
    <row r="113" spans="1:22" x14ac:dyDescent="0.2">
      <c r="A113" s="6"/>
      <c r="B113" s="4"/>
      <c r="C113" s="4"/>
      <c r="D113" s="4"/>
      <c r="E113" s="4"/>
      <c r="F113" s="4">
        <f t="shared" si="6"/>
        <v>0</v>
      </c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5"/>
      <c r="U113" s="5"/>
      <c r="V113" s="5"/>
    </row>
    <row r="114" spans="1:22" x14ac:dyDescent="0.2">
      <c r="A114" s="6"/>
      <c r="B114" s="4"/>
      <c r="C114" s="4"/>
      <c r="D114" s="4"/>
      <c r="E114" s="4"/>
      <c r="F114" s="4">
        <f t="shared" si="6"/>
        <v>0</v>
      </c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5"/>
      <c r="U114" s="5"/>
      <c r="V114" s="5"/>
    </row>
    <row r="115" spans="1:22" x14ac:dyDescent="0.2">
      <c r="A115" s="6"/>
      <c r="B115" s="4"/>
      <c r="C115" s="4"/>
      <c r="D115" s="4"/>
      <c r="E115" s="4"/>
      <c r="F115" s="4">
        <f t="shared" si="6"/>
        <v>0</v>
      </c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5"/>
      <c r="U115" s="5"/>
      <c r="V115" s="5"/>
    </row>
    <row r="116" spans="1:22" x14ac:dyDescent="0.2">
      <c r="A116" s="6"/>
      <c r="B116" s="4"/>
      <c r="C116" s="4"/>
      <c r="D116" s="4"/>
      <c r="E116" s="4"/>
      <c r="F116" s="4">
        <f t="shared" si="6"/>
        <v>0</v>
      </c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5"/>
      <c r="U116" s="5"/>
      <c r="V116" s="5"/>
    </row>
    <row r="117" spans="1:22" x14ac:dyDescent="0.2">
      <c r="A117" s="6"/>
      <c r="B117" s="4"/>
      <c r="C117" s="4"/>
      <c r="D117" s="4"/>
      <c r="E117" s="4"/>
      <c r="F117" s="4">
        <f t="shared" si="6"/>
        <v>0</v>
      </c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5"/>
      <c r="U117" s="5"/>
      <c r="V117" s="5"/>
    </row>
    <row r="118" spans="1:22" x14ac:dyDescent="0.2">
      <c r="A118" s="2"/>
      <c r="B118" s="4"/>
      <c r="C118" s="4"/>
      <c r="D118" s="4"/>
      <c r="E118" s="4"/>
      <c r="F118" s="4">
        <f t="shared" si="6"/>
        <v>0</v>
      </c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5"/>
      <c r="U118" s="5"/>
      <c r="V118" s="5"/>
    </row>
    <row r="119" spans="1:22" x14ac:dyDescent="0.2">
      <c r="A119" s="2"/>
      <c r="B119" s="4"/>
      <c r="C119" s="4"/>
      <c r="D119" s="4"/>
      <c r="E119" s="4"/>
      <c r="F119" s="4">
        <f t="shared" si="6"/>
        <v>0</v>
      </c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5"/>
      <c r="U119" s="5"/>
      <c r="V119" s="5"/>
    </row>
    <row r="120" spans="1:22" x14ac:dyDescent="0.2">
      <c r="A120" s="2"/>
      <c r="B120" s="4"/>
      <c r="C120" s="4"/>
      <c r="D120" s="4"/>
      <c r="E120" s="4"/>
      <c r="F120" s="4">
        <f t="shared" si="6"/>
        <v>0</v>
      </c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5"/>
      <c r="U120" s="5"/>
      <c r="V120" s="5"/>
    </row>
    <row r="121" spans="1:22" x14ac:dyDescent="0.2">
      <c r="A121" s="2"/>
      <c r="B121" s="4"/>
      <c r="C121" s="4"/>
      <c r="D121" s="4"/>
      <c r="E121" s="4"/>
      <c r="F121" s="4">
        <f t="shared" si="6"/>
        <v>0</v>
      </c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5"/>
      <c r="U121" s="5"/>
      <c r="V121" s="5"/>
    </row>
    <row r="122" spans="1:22" x14ac:dyDescent="0.2">
      <c r="A122" s="2"/>
      <c r="B122" s="4"/>
      <c r="C122" s="4"/>
      <c r="D122" s="4"/>
      <c r="E122" s="4"/>
      <c r="F122" s="4">
        <f t="shared" si="6"/>
        <v>0</v>
      </c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5"/>
      <c r="U122" s="5"/>
      <c r="V122" s="5"/>
    </row>
    <row r="123" spans="1:22" x14ac:dyDescent="0.2">
      <c r="A123" s="2"/>
      <c r="B123" s="4"/>
      <c r="C123" s="4"/>
      <c r="D123" s="4"/>
      <c r="E123" s="4"/>
      <c r="F123" s="4">
        <f t="shared" si="6"/>
        <v>0</v>
      </c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5"/>
      <c r="U123" s="5"/>
      <c r="V123" s="5"/>
    </row>
    <row r="124" spans="1:22" x14ac:dyDescent="0.2">
      <c r="A124" s="2"/>
      <c r="B124" s="4"/>
      <c r="C124" s="4"/>
      <c r="D124" s="4"/>
      <c r="E124" s="4"/>
      <c r="F124" s="4">
        <f t="shared" si="6"/>
        <v>0</v>
      </c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5"/>
      <c r="U124" s="5"/>
      <c r="V124" s="5"/>
    </row>
    <row r="125" spans="1:22" x14ac:dyDescent="0.2">
      <c r="A125" s="2"/>
      <c r="B125" s="4"/>
      <c r="C125" s="4"/>
      <c r="D125" s="4"/>
      <c r="E125" s="4"/>
      <c r="F125" s="4">
        <f t="shared" si="6"/>
        <v>0</v>
      </c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5"/>
      <c r="U125" s="5"/>
      <c r="V125" s="5"/>
    </row>
    <row r="126" spans="1:22" x14ac:dyDescent="0.2">
      <c r="A126" s="2"/>
      <c r="B126" s="4"/>
      <c r="C126" s="4"/>
      <c r="D126" s="4"/>
      <c r="E126" s="4"/>
      <c r="F126" s="4">
        <f t="shared" si="6"/>
        <v>0</v>
      </c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5"/>
      <c r="U126" s="5"/>
      <c r="V126" s="5"/>
    </row>
    <row r="127" spans="1:22" x14ac:dyDescent="0.2">
      <c r="A127" s="2"/>
      <c r="B127" s="4"/>
      <c r="C127" s="4"/>
      <c r="D127" s="4"/>
      <c r="E127" s="4"/>
      <c r="F127" s="4">
        <f t="shared" si="6"/>
        <v>0</v>
      </c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5"/>
      <c r="U127" s="5"/>
      <c r="V127" s="5"/>
    </row>
    <row r="128" spans="1:22" x14ac:dyDescent="0.2">
      <c r="A128" s="2"/>
      <c r="B128" s="4"/>
      <c r="C128" s="4"/>
      <c r="D128" s="4"/>
      <c r="E128" s="4"/>
      <c r="F128" s="4">
        <f t="shared" si="6"/>
        <v>0</v>
      </c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5"/>
      <c r="U128" s="5"/>
      <c r="V128" s="5"/>
    </row>
    <row r="129" spans="1:22" x14ac:dyDescent="0.2">
      <c r="A129" s="2"/>
      <c r="B129" s="4"/>
      <c r="C129" s="4"/>
      <c r="D129" s="4"/>
      <c r="E129" s="4"/>
      <c r="F129" s="4">
        <f t="shared" si="6"/>
        <v>0</v>
      </c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5"/>
      <c r="U129" s="5"/>
      <c r="V129" s="5"/>
    </row>
    <row r="130" spans="1:22" x14ac:dyDescent="0.2">
      <c r="A130" s="2"/>
      <c r="B130" s="4"/>
      <c r="C130" s="4"/>
      <c r="D130" s="4"/>
      <c r="E130" s="4"/>
      <c r="F130" s="4">
        <f t="shared" si="6"/>
        <v>0</v>
      </c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5"/>
      <c r="U130" s="5"/>
      <c r="V130" s="5"/>
    </row>
    <row r="131" spans="1:22" x14ac:dyDescent="0.2">
      <c r="A131" s="2"/>
      <c r="B131" s="4"/>
      <c r="C131" s="4"/>
      <c r="D131" s="4"/>
      <c r="E131" s="4"/>
      <c r="F131" s="4">
        <f t="shared" si="6"/>
        <v>0</v>
      </c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5"/>
      <c r="U131" s="5"/>
      <c r="V131" s="5"/>
    </row>
    <row r="132" spans="1:22" x14ac:dyDescent="0.2">
      <c r="A132" s="2"/>
      <c r="B132" s="4"/>
      <c r="C132" s="4"/>
      <c r="D132" s="4"/>
      <c r="E132" s="4"/>
      <c r="F132" s="4">
        <f t="shared" si="6"/>
        <v>0</v>
      </c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5"/>
      <c r="U132" s="5"/>
      <c r="V132" s="5"/>
    </row>
    <row r="133" spans="1:22" x14ac:dyDescent="0.2">
      <c r="A133" s="2"/>
      <c r="B133" s="4"/>
      <c r="C133" s="4"/>
      <c r="D133" s="4"/>
      <c r="E133" s="4"/>
      <c r="F133" s="4">
        <f t="shared" si="6"/>
        <v>0</v>
      </c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5"/>
    </row>
    <row r="134" spans="1:22" x14ac:dyDescent="0.2">
      <c r="A134" s="2"/>
      <c r="B134" s="4"/>
      <c r="C134" s="4"/>
      <c r="D134" s="4"/>
      <c r="E134" s="4"/>
      <c r="F134" s="4">
        <f t="shared" si="6"/>
        <v>0</v>
      </c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5"/>
    </row>
    <row r="135" spans="1:22" x14ac:dyDescent="0.2">
      <c r="A135" s="2"/>
      <c r="B135" s="4"/>
      <c r="C135" s="4"/>
      <c r="D135" s="4"/>
      <c r="E135" s="4"/>
      <c r="F135" s="4">
        <f t="shared" si="6"/>
        <v>0</v>
      </c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8"/>
    </row>
    <row r="136" spans="1:22" x14ac:dyDescent="0.2">
      <c r="A136" s="2"/>
      <c r="B136" s="4"/>
      <c r="C136" s="4"/>
      <c r="D136" s="4"/>
      <c r="E136" s="4"/>
      <c r="F136" s="4">
        <f t="shared" si="6"/>
        <v>0</v>
      </c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8"/>
    </row>
    <row r="137" spans="1:22" x14ac:dyDescent="0.2">
      <c r="A137" s="2"/>
      <c r="B137" s="4"/>
      <c r="C137" s="4"/>
      <c r="D137" s="4"/>
      <c r="E137" s="4"/>
      <c r="F137" s="4">
        <f t="shared" si="6"/>
        <v>0</v>
      </c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5"/>
      <c r="U137" s="5"/>
      <c r="V137" s="8"/>
    </row>
    <row r="138" spans="1:22" x14ac:dyDescent="0.2">
      <c r="A138" s="6"/>
      <c r="B138" s="4"/>
      <c r="C138" s="4"/>
      <c r="D138" s="4"/>
      <c r="E138" s="4"/>
      <c r="F138" s="4">
        <f t="shared" si="6"/>
        <v>0</v>
      </c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5"/>
      <c r="U138" s="5"/>
      <c r="V138" s="8"/>
    </row>
    <row r="139" spans="1:22" x14ac:dyDescent="0.2">
      <c r="A139" s="6"/>
      <c r="B139" s="4"/>
      <c r="C139" s="4"/>
      <c r="D139" s="4"/>
      <c r="E139" s="4"/>
      <c r="F139" s="4">
        <f>E139+F140</f>
        <v>0</v>
      </c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5"/>
      <c r="U139" s="5"/>
      <c r="V139" s="8"/>
    </row>
    <row r="140" spans="1:22" x14ac:dyDescent="0.2">
      <c r="A140" s="6"/>
      <c r="B140" s="4"/>
      <c r="C140" s="4"/>
      <c r="D140" s="4"/>
      <c r="E140" s="4"/>
      <c r="F140" s="4">
        <f>E140</f>
        <v>0</v>
      </c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5"/>
      <c r="U140" s="5"/>
      <c r="V140" s="8"/>
    </row>
    <row r="141" spans="1:22" x14ac:dyDescent="0.2">
      <c r="A141" s="6"/>
      <c r="B141" s="4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5"/>
      <c r="U141" s="5"/>
      <c r="V141" s="8"/>
    </row>
    <row r="142" spans="1:22" x14ac:dyDescent="0.2">
      <c r="A142" s="6"/>
      <c r="B142" s="4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5"/>
      <c r="U142" s="5"/>
      <c r="V142" s="8"/>
    </row>
    <row r="143" spans="1:22" x14ac:dyDescent="0.2">
      <c r="A143" s="2"/>
      <c r="B143" s="4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5"/>
      <c r="U143" s="5"/>
      <c r="V143" s="8"/>
    </row>
    <row r="144" spans="1:22" x14ac:dyDescent="0.2">
      <c r="A144" s="2"/>
      <c r="B144" s="4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5"/>
      <c r="U144" s="5"/>
      <c r="V144" s="8"/>
    </row>
    <row r="145" spans="1:22" x14ac:dyDescent="0.2">
      <c r="A145" s="2"/>
      <c r="B145" s="4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5"/>
      <c r="U145" s="5"/>
      <c r="V145" s="8"/>
    </row>
    <row r="146" spans="1:22" x14ac:dyDescent="0.2">
      <c r="A146" s="2"/>
      <c r="B146" s="4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5"/>
      <c r="U146" s="5"/>
      <c r="V146" s="8"/>
    </row>
    <row r="147" spans="1:22" x14ac:dyDescent="0.2">
      <c r="A147" s="2"/>
      <c r="B147" s="4"/>
      <c r="C147" s="4"/>
      <c r="D147" s="4"/>
      <c r="E147" s="4"/>
      <c r="F147" s="4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5"/>
      <c r="U147" s="5"/>
      <c r="V147" s="8"/>
    </row>
    <row r="172" spans="1:3" x14ac:dyDescent="0.2">
      <c r="A172" t="e" cm="1">
        <f t="array" aca="1" ref="A172" ca="1">INDIRECT("'" &amp; E1 &amp; "'!$A$2:$A$66")</f>
        <v>#REF!</v>
      </c>
      <c r="B172" t="e" cm="1">
        <f t="array" aca="1" ref="B172" ca="1">INDIRECT("'" &amp; E1 &amp; "'!$B$2:$B$66")</f>
        <v>#REF!</v>
      </c>
      <c r="C172" t="e" cm="1">
        <f t="array" aca="1" ref="C172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2D1C53-DE44-8445-9735-3A41BEBED4B3}">
  <sheetPr codeName="Sheet91"/>
  <dimension ref="A1:V172"/>
  <sheetViews>
    <sheetView topLeftCell="G1" workbookViewId="0">
      <pane ySplit="2" topLeftCell="A3" activePane="bottomLeft" state="frozen"/>
      <selection activeCell="N24" sqref="N24"/>
      <selection pane="bottomLeft" activeCell="N24" sqref="N24"/>
    </sheetView>
  </sheetViews>
  <sheetFormatPr baseColWidth="10" defaultRowHeight="16" x14ac:dyDescent="0.2"/>
  <cols>
    <col min="1" max="1" width="21.1640625" customWidth="1"/>
    <col min="2" max="2" width="12.6640625" customWidth="1"/>
    <col min="3" max="3" width="13.33203125" customWidth="1"/>
    <col min="4" max="4" width="13.1640625" customWidth="1"/>
    <col min="5" max="5" width="16" customWidth="1"/>
    <col min="6" max="6" width="21.5" customWidth="1"/>
    <col min="10" max="10" width="18.33203125" customWidth="1"/>
    <col min="11" max="11" width="16.6640625" customWidth="1"/>
    <col min="18" max="18" width="13" customWidth="1"/>
    <col min="19" max="19" width="13.6640625" customWidth="1"/>
  </cols>
  <sheetData>
    <row r="1" spans="1:22" x14ac:dyDescent="0.2">
      <c r="B1" s="72" t="s">
        <v>5</v>
      </c>
      <c r="C1" s="72"/>
      <c r="D1" s="72"/>
      <c r="E1" s="72"/>
      <c r="F1" s="72"/>
      <c r="G1" s="73" t="s">
        <v>6</v>
      </c>
      <c r="H1" s="73"/>
      <c r="I1" s="73"/>
      <c r="J1" s="73"/>
      <c r="K1" s="73"/>
      <c r="L1" s="74" t="s">
        <v>15</v>
      </c>
      <c r="M1" s="74"/>
      <c r="N1" s="74"/>
      <c r="O1" s="74"/>
      <c r="P1" s="74"/>
      <c r="Q1" s="74"/>
      <c r="R1" s="74"/>
      <c r="S1" s="74"/>
      <c r="T1" s="74"/>
      <c r="U1" s="74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235</v>
      </c>
      <c r="O2" s="1" t="s">
        <v>236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257</v>
      </c>
      <c r="U2" s="1" t="s">
        <v>258</v>
      </c>
      <c r="V2" s="1" t="s">
        <v>237</v>
      </c>
    </row>
    <row r="3" spans="1:22" x14ac:dyDescent="0.2">
      <c r="A3" s="16" t="s">
        <v>294</v>
      </c>
      <c r="B3" s="4">
        <v>16700</v>
      </c>
      <c r="C3" s="4">
        <v>201800</v>
      </c>
      <c r="D3" s="4">
        <v>-185100</v>
      </c>
      <c r="E3" s="4">
        <v>-10766777484</v>
      </c>
      <c r="F3" s="4">
        <f t="shared" ref="F3:F79" si="0">E3+F4</f>
        <v>-143946551932</v>
      </c>
      <c r="K3" s="4">
        <f t="shared" ref="K3:K25" si="1">K4+J3</f>
        <v>0</v>
      </c>
      <c r="L3" s="4">
        <v>307</v>
      </c>
      <c r="M3" s="4">
        <v>338</v>
      </c>
      <c r="N3" s="4">
        <v>105</v>
      </c>
      <c r="O3" s="4">
        <v>92</v>
      </c>
      <c r="P3" s="4">
        <v>767700</v>
      </c>
      <c r="Q3" s="4">
        <v>761700</v>
      </c>
      <c r="R3" s="5">
        <v>2.2799999999999997E-2</v>
      </c>
      <c r="S3" s="4">
        <v>1543900</v>
      </c>
      <c r="T3" s="5">
        <f t="shared" ref="T3:T70" si="2">AVERAGE(S4,S13)</f>
        <v>755074.5</v>
      </c>
      <c r="U3" s="5">
        <f t="shared" ref="U3:U72" si="3">MIN(S4:S8)</f>
        <v>537420</v>
      </c>
      <c r="V3" s="5">
        <v>2.0499999999999997E-2</v>
      </c>
    </row>
    <row r="4" spans="1:22" x14ac:dyDescent="0.2">
      <c r="A4" s="16" t="s">
        <v>293</v>
      </c>
      <c r="B4" s="4">
        <v>1500</v>
      </c>
      <c r="C4" s="4">
        <v>200200</v>
      </c>
      <c r="D4" s="4">
        <v>-198700</v>
      </c>
      <c r="E4" s="4">
        <v>-11370069331</v>
      </c>
      <c r="F4" s="4">
        <f t="shared" si="0"/>
        <v>-133179774448</v>
      </c>
      <c r="K4" s="4">
        <f t="shared" si="1"/>
        <v>0</v>
      </c>
      <c r="L4" s="4">
        <v>206</v>
      </c>
      <c r="M4" s="4">
        <v>153</v>
      </c>
      <c r="N4" s="4">
        <v>49</v>
      </c>
      <c r="O4" s="4">
        <v>47</v>
      </c>
      <c r="P4" s="4">
        <v>291100</v>
      </c>
      <c r="Q4" s="4">
        <v>396400</v>
      </c>
      <c r="R4" s="5">
        <v>5.3E-3</v>
      </c>
      <c r="S4" s="4">
        <v>705200</v>
      </c>
      <c r="T4" s="5">
        <f t="shared" si="2"/>
        <v>724282.5</v>
      </c>
      <c r="U4" s="5">
        <f t="shared" si="3"/>
        <v>431186</v>
      </c>
      <c r="V4" s="5">
        <v>2.07E-2</v>
      </c>
    </row>
    <row r="5" spans="1:22" x14ac:dyDescent="0.2">
      <c r="A5" s="16" t="s">
        <v>292</v>
      </c>
      <c r="B5" s="4">
        <v>5100</v>
      </c>
      <c r="C5" s="4">
        <v>91100</v>
      </c>
      <c r="D5" s="4">
        <v>-86000</v>
      </c>
      <c r="E5" s="4">
        <v>-4903570045</v>
      </c>
      <c r="F5" s="4">
        <f t="shared" si="0"/>
        <v>-121809705117</v>
      </c>
      <c r="K5" s="4">
        <f t="shared" si="1"/>
        <v>0</v>
      </c>
      <c r="L5" s="4">
        <v>161</v>
      </c>
      <c r="M5" s="4">
        <v>149</v>
      </c>
      <c r="N5" s="4">
        <v>33</v>
      </c>
      <c r="O5" s="4">
        <v>51</v>
      </c>
      <c r="P5" s="4">
        <v>217200</v>
      </c>
      <c r="Q5" s="4">
        <v>309600</v>
      </c>
      <c r="R5" s="5">
        <v>9.1999999999999998E-3</v>
      </c>
      <c r="S5" s="4">
        <v>537420</v>
      </c>
      <c r="T5" s="5">
        <f t="shared" si="2"/>
        <v>650092.5</v>
      </c>
      <c r="U5" s="5">
        <f t="shared" si="3"/>
        <v>431186</v>
      </c>
      <c r="V5" s="5">
        <v>1.9099999999999999E-2</v>
      </c>
    </row>
    <row r="6" spans="1:22" x14ac:dyDescent="0.2">
      <c r="A6" s="16" t="s">
        <v>291</v>
      </c>
      <c r="B6" s="4">
        <v>0</v>
      </c>
      <c r="C6" s="4">
        <v>200</v>
      </c>
      <c r="D6" s="4">
        <v>-200</v>
      </c>
      <c r="E6" s="4">
        <v>-11295728</v>
      </c>
      <c r="F6" s="4">
        <f t="shared" si="0"/>
        <v>-116906135072</v>
      </c>
      <c r="K6" s="4">
        <f t="shared" si="1"/>
        <v>0</v>
      </c>
      <c r="L6" s="4">
        <v>225</v>
      </c>
      <c r="M6" s="4">
        <v>114</v>
      </c>
      <c r="N6" s="4">
        <v>46</v>
      </c>
      <c r="O6" s="4">
        <v>45</v>
      </c>
      <c r="P6" s="4">
        <v>281800</v>
      </c>
      <c r="Q6" s="4">
        <v>267800</v>
      </c>
      <c r="R6" s="5">
        <v>5.0000000000000001E-3</v>
      </c>
      <c r="S6" s="4">
        <v>558740</v>
      </c>
      <c r="T6" s="5">
        <f t="shared" si="2"/>
        <v>1232313.5</v>
      </c>
      <c r="U6" s="5">
        <f t="shared" si="3"/>
        <v>431186</v>
      </c>
      <c r="V6" s="5">
        <v>2.1099999999999997E-2</v>
      </c>
    </row>
    <row r="7" spans="1:22" x14ac:dyDescent="0.2">
      <c r="A7" s="16" t="s">
        <v>288</v>
      </c>
      <c r="B7" s="4">
        <v>7400</v>
      </c>
      <c r="C7" s="4">
        <v>287400</v>
      </c>
      <c r="D7" s="4">
        <v>-280000</v>
      </c>
      <c r="E7" s="4">
        <v>-15723060916</v>
      </c>
      <c r="F7" s="4">
        <f t="shared" si="0"/>
        <v>-116894839344</v>
      </c>
      <c r="K7" s="4">
        <f t="shared" si="1"/>
        <v>0</v>
      </c>
      <c r="L7" s="4">
        <v>377</v>
      </c>
      <c r="M7" s="4">
        <v>374</v>
      </c>
      <c r="N7" s="4">
        <v>47</v>
      </c>
      <c r="O7" s="4">
        <v>115</v>
      </c>
      <c r="P7" s="4">
        <v>305500</v>
      </c>
      <c r="Q7" s="4">
        <v>1027200</v>
      </c>
      <c r="R7" s="5">
        <v>-2.5099999999999997E-2</v>
      </c>
      <c r="S7" s="4">
        <v>1373618</v>
      </c>
      <c r="T7" s="5">
        <f t="shared" si="2"/>
        <v>1246482.5</v>
      </c>
      <c r="U7" s="5">
        <f t="shared" si="3"/>
        <v>403002</v>
      </c>
      <c r="V7" s="5">
        <v>3.6499999999999998E-2</v>
      </c>
    </row>
    <row r="8" spans="1:22" x14ac:dyDescent="0.2">
      <c r="A8" s="16" t="s">
        <v>287</v>
      </c>
      <c r="B8" s="4">
        <v>17400</v>
      </c>
      <c r="C8" s="4">
        <v>0</v>
      </c>
      <c r="D8" s="4">
        <v>17400</v>
      </c>
      <c r="E8" s="4">
        <v>1002148082</v>
      </c>
      <c r="F8" s="4">
        <f t="shared" si="0"/>
        <v>-101171778428</v>
      </c>
      <c r="K8" s="4">
        <f t="shared" si="1"/>
        <v>0</v>
      </c>
      <c r="L8" s="4">
        <v>428</v>
      </c>
      <c r="M8" s="4">
        <v>256</v>
      </c>
      <c r="N8" s="4">
        <v>84</v>
      </c>
      <c r="O8" s="4">
        <v>108</v>
      </c>
      <c r="P8" s="4">
        <v>467900</v>
      </c>
      <c r="Q8" s="4">
        <v>846300</v>
      </c>
      <c r="R8" s="5">
        <v>-2.3799999999999998E-2</v>
      </c>
      <c r="S8" s="4">
        <v>1408070</v>
      </c>
      <c r="T8" s="5">
        <f t="shared" si="2"/>
        <v>959194</v>
      </c>
      <c r="U8" s="5">
        <f t="shared" si="3"/>
        <v>403002</v>
      </c>
      <c r="V8" s="5">
        <v>4.5700000000000005E-2</v>
      </c>
    </row>
    <row r="9" spans="1:22" x14ac:dyDescent="0.2">
      <c r="A9" s="16" t="s">
        <v>286</v>
      </c>
      <c r="B9" s="4">
        <v>7400</v>
      </c>
      <c r="C9" s="4">
        <v>2050</v>
      </c>
      <c r="D9" s="4">
        <v>5350</v>
      </c>
      <c r="E9" s="4">
        <v>315804100</v>
      </c>
      <c r="F9" s="4">
        <f t="shared" si="0"/>
        <v>-102173926510</v>
      </c>
      <c r="K9" s="4">
        <f t="shared" si="1"/>
        <v>0</v>
      </c>
      <c r="L9" s="4">
        <v>214</v>
      </c>
      <c r="M9" s="4">
        <v>126</v>
      </c>
      <c r="N9" s="4">
        <v>27</v>
      </c>
      <c r="O9" s="4">
        <v>36</v>
      </c>
      <c r="P9" s="4">
        <v>178200</v>
      </c>
      <c r="Q9" s="4">
        <v>250600</v>
      </c>
      <c r="R9" s="5">
        <v>-4.5000000000000005E-3</v>
      </c>
      <c r="S9" s="4">
        <v>431186</v>
      </c>
      <c r="T9" s="5">
        <f t="shared" si="2"/>
        <v>1463149</v>
      </c>
      <c r="U9" s="5">
        <f t="shared" si="3"/>
        <v>403002</v>
      </c>
      <c r="V9" s="5">
        <v>2.8399999999999998E-2</v>
      </c>
    </row>
    <row r="10" spans="1:22" x14ac:dyDescent="0.2">
      <c r="A10" s="16" t="s">
        <v>281</v>
      </c>
      <c r="B10" s="4">
        <v>10900</v>
      </c>
      <c r="C10" s="4">
        <v>253130</v>
      </c>
      <c r="D10" s="4">
        <v>-242230</v>
      </c>
      <c r="E10" s="4">
        <v>-14355613379</v>
      </c>
      <c r="F10" s="4">
        <f t="shared" si="0"/>
        <v>-102489730610</v>
      </c>
      <c r="K10" s="4">
        <f t="shared" si="1"/>
        <v>0</v>
      </c>
      <c r="L10" s="4">
        <v>368</v>
      </c>
      <c r="M10" s="4">
        <v>241</v>
      </c>
      <c r="N10" s="4">
        <v>116</v>
      </c>
      <c r="O10" s="4">
        <v>71</v>
      </c>
      <c r="P10" s="4">
        <v>898100</v>
      </c>
      <c r="Q10" s="4">
        <v>462600</v>
      </c>
      <c r="R10" s="5">
        <v>2.18E-2</v>
      </c>
      <c r="S10" s="4">
        <v>1368290</v>
      </c>
      <c r="T10" s="5">
        <f t="shared" si="2"/>
        <v>1100019</v>
      </c>
      <c r="U10" s="5">
        <f t="shared" si="3"/>
        <v>403002</v>
      </c>
      <c r="V10" s="5">
        <v>3.1699999999999999E-2</v>
      </c>
    </row>
    <row r="11" spans="1:22" x14ac:dyDescent="0.2">
      <c r="A11" s="16" t="s">
        <v>273</v>
      </c>
      <c r="B11" s="4">
        <v>12000</v>
      </c>
      <c r="C11" s="4">
        <v>2760</v>
      </c>
      <c r="D11" s="4">
        <v>9240</v>
      </c>
      <c r="E11" s="4">
        <v>535807689</v>
      </c>
      <c r="F11" s="4">
        <f t="shared" si="0"/>
        <v>-88134117231</v>
      </c>
      <c r="K11" s="4">
        <f t="shared" si="1"/>
        <v>0</v>
      </c>
      <c r="L11" s="4">
        <v>216</v>
      </c>
      <c r="M11" s="4">
        <v>116</v>
      </c>
      <c r="N11" s="4">
        <v>54</v>
      </c>
      <c r="O11" s="4">
        <v>24</v>
      </c>
      <c r="P11" s="4">
        <v>336500</v>
      </c>
      <c r="Q11" s="4">
        <v>183700</v>
      </c>
      <c r="R11" s="5">
        <v>1.6000000000000001E-3</v>
      </c>
      <c r="S11" s="4">
        <v>522637</v>
      </c>
      <c r="T11" s="5">
        <f t="shared" si="2"/>
        <v>1116385</v>
      </c>
      <c r="U11" s="5">
        <f t="shared" si="3"/>
        <v>403002</v>
      </c>
      <c r="V11" s="5">
        <v>1.7100000000000001E-2</v>
      </c>
    </row>
    <row r="12" spans="1:22" x14ac:dyDescent="0.2">
      <c r="A12" s="16" t="s">
        <v>272</v>
      </c>
      <c r="B12" s="4">
        <v>0</v>
      </c>
      <c r="C12" s="4">
        <v>600</v>
      </c>
      <c r="D12" s="4">
        <v>-600</v>
      </c>
      <c r="E12" s="4">
        <v>-34733881</v>
      </c>
      <c r="F12" s="4">
        <f t="shared" si="0"/>
        <v>-88669924920</v>
      </c>
      <c r="K12" s="4">
        <f t="shared" si="1"/>
        <v>0</v>
      </c>
      <c r="L12" s="4">
        <v>110</v>
      </c>
      <c r="M12" s="4">
        <v>123</v>
      </c>
      <c r="N12" s="4">
        <v>24</v>
      </c>
      <c r="O12" s="4">
        <v>30</v>
      </c>
      <c r="P12" s="4">
        <v>158300</v>
      </c>
      <c r="Q12" s="4">
        <v>230400</v>
      </c>
      <c r="R12" s="5">
        <v>3.3E-3</v>
      </c>
      <c r="S12" s="4">
        <v>403002</v>
      </c>
      <c r="T12" s="5">
        <f t="shared" si="2"/>
        <v>1395977.5</v>
      </c>
      <c r="U12" s="5">
        <f t="shared" si="3"/>
        <v>741445</v>
      </c>
      <c r="V12" s="5">
        <v>2.8900000000000002E-2</v>
      </c>
    </row>
    <row r="13" spans="1:22" x14ac:dyDescent="0.2">
      <c r="A13" s="16" t="s">
        <v>248</v>
      </c>
      <c r="B13" s="4">
        <v>320</v>
      </c>
      <c r="C13" s="4">
        <v>250100</v>
      </c>
      <c r="D13" s="4">
        <v>-249780</v>
      </c>
      <c r="E13" s="4">
        <v>-14414794790</v>
      </c>
      <c r="F13" s="4">
        <f t="shared" si="0"/>
        <v>-88635191039</v>
      </c>
      <c r="K13" s="4">
        <f t="shared" si="1"/>
        <v>0</v>
      </c>
      <c r="L13" s="4">
        <v>236</v>
      </c>
      <c r="M13" s="4">
        <v>215</v>
      </c>
      <c r="N13" s="4">
        <v>63</v>
      </c>
      <c r="O13" s="4">
        <v>57</v>
      </c>
      <c r="P13" s="4">
        <v>420500</v>
      </c>
      <c r="Q13" s="4">
        <v>372700</v>
      </c>
      <c r="R13" s="5">
        <v>3.7000000000000002E-3</v>
      </c>
      <c r="S13" s="4">
        <v>804949</v>
      </c>
      <c r="T13" s="5">
        <f t="shared" si="2"/>
        <v>724356</v>
      </c>
      <c r="U13" s="5">
        <f t="shared" si="3"/>
        <v>741445</v>
      </c>
      <c r="V13" s="5">
        <v>1.9E-2</v>
      </c>
    </row>
    <row r="14" spans="1:22" x14ac:dyDescent="0.2">
      <c r="A14" s="16" t="s">
        <v>240</v>
      </c>
      <c r="B14" s="4">
        <v>150400</v>
      </c>
      <c r="C14" s="4">
        <v>2300</v>
      </c>
      <c r="D14" s="4">
        <v>148100</v>
      </c>
      <c r="E14" s="4">
        <v>8517279992</v>
      </c>
      <c r="F14" s="4">
        <f t="shared" si="0"/>
        <v>-74220396249</v>
      </c>
      <c r="K14" s="4">
        <f t="shared" si="1"/>
        <v>0</v>
      </c>
      <c r="L14" s="4">
        <v>225</v>
      </c>
      <c r="M14" s="4">
        <v>236</v>
      </c>
      <c r="N14" s="4">
        <v>50</v>
      </c>
      <c r="O14" s="4">
        <v>71</v>
      </c>
      <c r="P14" s="4">
        <v>336900</v>
      </c>
      <c r="Q14" s="4">
        <v>556500</v>
      </c>
      <c r="R14" s="5">
        <v>-6.7000000000000002E-3</v>
      </c>
      <c r="S14" s="4">
        <v>911145</v>
      </c>
      <c r="T14" s="5">
        <f t="shared" si="2"/>
        <v>526210</v>
      </c>
      <c r="U14" s="5">
        <f t="shared" si="3"/>
        <v>741445</v>
      </c>
      <c r="V14" s="5">
        <v>2.41E-2</v>
      </c>
    </row>
    <row r="15" spans="1:22" x14ac:dyDescent="0.2">
      <c r="A15" s="16" t="s">
        <v>239</v>
      </c>
      <c r="B15" s="4">
        <v>540</v>
      </c>
      <c r="C15" s="4">
        <v>54900</v>
      </c>
      <c r="D15" s="4">
        <v>-54360</v>
      </c>
      <c r="E15" s="4">
        <v>-3145064235</v>
      </c>
      <c r="F15" s="4">
        <f t="shared" si="0"/>
        <v>-82737676241</v>
      </c>
      <c r="K15" s="4">
        <f t="shared" si="1"/>
        <v>0</v>
      </c>
      <c r="L15" s="4">
        <v>207</v>
      </c>
      <c r="M15" s="4">
        <v>240</v>
      </c>
      <c r="N15" s="4">
        <v>36</v>
      </c>
      <c r="O15" s="4">
        <v>84</v>
      </c>
      <c r="P15" s="4">
        <v>268800</v>
      </c>
      <c r="Q15" s="4">
        <v>451300</v>
      </c>
      <c r="R15" s="5">
        <v>-4.0999999999999995E-3</v>
      </c>
      <c r="S15" s="4">
        <v>741445</v>
      </c>
      <c r="T15" s="5">
        <f t="shared" si="2"/>
        <v>1091009</v>
      </c>
      <c r="U15" s="5">
        <f t="shared" si="3"/>
        <v>1084895</v>
      </c>
      <c r="V15" s="5">
        <v>2.7200000000000002E-2</v>
      </c>
    </row>
    <row r="16" spans="1:22" x14ac:dyDescent="0.2">
      <c r="A16" s="16" t="s">
        <v>238</v>
      </c>
      <c r="B16" s="4">
        <v>750</v>
      </c>
      <c r="C16" s="4">
        <v>202400</v>
      </c>
      <c r="D16" s="4">
        <v>-201650</v>
      </c>
      <c r="E16" s="4">
        <v>-11723058060</v>
      </c>
      <c r="F16" s="4">
        <f t="shared" si="0"/>
        <v>-79592612006</v>
      </c>
      <c r="K16" s="4">
        <f t="shared" si="1"/>
        <v>0</v>
      </c>
      <c r="L16" s="4">
        <v>239</v>
      </c>
      <c r="M16" s="4">
        <v>266</v>
      </c>
      <c r="N16" s="4">
        <v>73</v>
      </c>
      <c r="O16" s="4">
        <v>77</v>
      </c>
      <c r="P16" s="4">
        <v>533000</v>
      </c>
      <c r="Q16" s="4">
        <v>549900</v>
      </c>
      <c r="R16" s="5">
        <v>2.5399999999999999E-2</v>
      </c>
      <c r="S16" s="4">
        <v>1091009</v>
      </c>
      <c r="T16" s="5">
        <f t="shared" si="2"/>
        <v>1084895</v>
      </c>
      <c r="U16" s="5">
        <f t="shared" si="3"/>
        <v>1084895</v>
      </c>
      <c r="V16" s="5">
        <v>5.0499999999999996E-2</v>
      </c>
    </row>
    <row r="17" spans="1:21" x14ac:dyDescent="0.2">
      <c r="A17" s="16" t="s">
        <v>234</v>
      </c>
      <c r="B17" s="4">
        <v>1120</v>
      </c>
      <c r="C17" s="4">
        <v>309250</v>
      </c>
      <c r="D17" s="4">
        <v>-308130</v>
      </c>
      <c r="E17" s="4">
        <v>-17470803183</v>
      </c>
      <c r="F17" s="4">
        <f t="shared" si="0"/>
        <v>-67869553946</v>
      </c>
      <c r="K17" s="4">
        <f t="shared" si="1"/>
        <v>0</v>
      </c>
      <c r="L17" s="4">
        <v>303</v>
      </c>
      <c r="M17" s="4">
        <v>309</v>
      </c>
      <c r="N17" s="4">
        <v>58</v>
      </c>
      <c r="O17" s="4">
        <v>61</v>
      </c>
      <c r="R17" s="5">
        <v>1.0700000000000001E-2</v>
      </c>
      <c r="S17" s="4">
        <v>1084895</v>
      </c>
      <c r="T17" s="5">
        <f t="shared" si="2"/>
        <v>1487202</v>
      </c>
      <c r="U17" s="5">
        <f t="shared" si="3"/>
        <v>1487202</v>
      </c>
    </row>
    <row r="18" spans="1:21" x14ac:dyDescent="0.2">
      <c r="A18" s="16" t="s">
        <v>233</v>
      </c>
      <c r="B18" s="4">
        <v>880</v>
      </c>
      <c r="C18" s="4">
        <v>447690</v>
      </c>
      <c r="D18" s="4">
        <v>-446810</v>
      </c>
      <c r="E18" s="4">
        <v>-25052783008</v>
      </c>
      <c r="F18" s="4">
        <f t="shared" si="0"/>
        <v>-50398750763</v>
      </c>
      <c r="K18" s="4">
        <f t="shared" si="1"/>
        <v>0</v>
      </c>
      <c r="R18" s="5">
        <v>1.3999999999999999E-2</v>
      </c>
      <c r="S18" s="4">
        <v>1487202</v>
      </c>
      <c r="T18" s="5">
        <f t="shared" si="2"/>
        <v>1558008</v>
      </c>
      <c r="U18" s="5">
        <f t="shared" si="3"/>
        <v>537567</v>
      </c>
    </row>
    <row r="19" spans="1:21" x14ac:dyDescent="0.2">
      <c r="A19" s="16" t="s">
        <v>232</v>
      </c>
      <c r="B19" s="4">
        <v>1800</v>
      </c>
      <c r="C19" s="4">
        <v>208540</v>
      </c>
      <c r="D19" s="4">
        <v>-206740</v>
      </c>
      <c r="E19" s="4">
        <v>-11429291838</v>
      </c>
      <c r="F19" s="4">
        <f t="shared" si="0"/>
        <v>-25345967755</v>
      </c>
      <c r="K19" s="4">
        <f t="shared" si="1"/>
        <v>0</v>
      </c>
      <c r="R19" s="5">
        <v>2.3799999999999998E-2</v>
      </c>
      <c r="S19" s="4">
        <v>1558008</v>
      </c>
      <c r="T19" s="5">
        <f t="shared" si="2"/>
        <v>1677401</v>
      </c>
      <c r="U19" s="5">
        <f t="shared" si="3"/>
        <v>310975</v>
      </c>
    </row>
    <row r="20" spans="1:21" x14ac:dyDescent="0.2">
      <c r="A20" s="16" t="s">
        <v>231</v>
      </c>
      <c r="B20" s="4">
        <v>41100</v>
      </c>
      <c r="C20" s="4">
        <v>206950</v>
      </c>
      <c r="D20" s="4">
        <v>-165850</v>
      </c>
      <c r="E20" s="4">
        <v>-8956253294</v>
      </c>
      <c r="F20" s="4">
        <f t="shared" si="0"/>
        <v>-13916675917</v>
      </c>
      <c r="K20" s="4">
        <f t="shared" si="1"/>
        <v>0</v>
      </c>
      <c r="R20" s="5">
        <v>5.6999999999999993E-3</v>
      </c>
      <c r="S20" s="4">
        <v>1677401</v>
      </c>
      <c r="T20" s="5">
        <f t="shared" si="2"/>
        <v>1829768</v>
      </c>
      <c r="U20" s="5">
        <f t="shared" si="3"/>
        <v>310975</v>
      </c>
    </row>
    <row r="21" spans="1:21" x14ac:dyDescent="0.2">
      <c r="A21" s="16" t="s">
        <v>230</v>
      </c>
      <c r="B21" s="4">
        <v>4100</v>
      </c>
      <c r="C21" s="4">
        <v>207820</v>
      </c>
      <c r="D21" s="4">
        <v>-203720</v>
      </c>
      <c r="E21" s="4">
        <v>-10936803031</v>
      </c>
      <c r="F21" s="4">
        <f t="shared" si="0"/>
        <v>-4960422623</v>
      </c>
      <c r="K21" s="4">
        <f t="shared" si="1"/>
        <v>0</v>
      </c>
      <c r="R21" s="5">
        <v>6.0999999999999999E-2</v>
      </c>
      <c r="S21" s="4">
        <v>1829768</v>
      </c>
      <c r="T21" s="5">
        <f t="shared" si="2"/>
        <v>1987006</v>
      </c>
      <c r="U21" s="5">
        <f t="shared" si="3"/>
        <v>310975</v>
      </c>
    </row>
    <row r="22" spans="1:21" x14ac:dyDescent="0.2">
      <c r="A22" s="16" t="s">
        <v>229</v>
      </c>
      <c r="B22" s="4">
        <v>131600</v>
      </c>
      <c r="C22" s="4">
        <v>10800</v>
      </c>
      <c r="D22" s="4">
        <v>120800</v>
      </c>
      <c r="E22" s="4">
        <v>6107528730</v>
      </c>
      <c r="F22" s="4">
        <f t="shared" si="0"/>
        <v>5976380408</v>
      </c>
      <c r="K22" s="4">
        <f t="shared" si="1"/>
        <v>0</v>
      </c>
      <c r="R22" s="5">
        <v>4.9000000000000002E-2</v>
      </c>
      <c r="S22" s="4">
        <v>1987006</v>
      </c>
      <c r="T22" s="5">
        <f t="shared" si="2"/>
        <v>537567</v>
      </c>
      <c r="U22" s="5">
        <f t="shared" si="3"/>
        <v>310975</v>
      </c>
    </row>
    <row r="23" spans="1:21" x14ac:dyDescent="0.2">
      <c r="A23" s="16" t="s">
        <v>228</v>
      </c>
      <c r="B23" s="4">
        <v>0</v>
      </c>
      <c r="C23" s="4">
        <v>3000</v>
      </c>
      <c r="D23" s="4">
        <v>-3000</v>
      </c>
      <c r="E23" s="4">
        <v>-144525335</v>
      </c>
      <c r="F23" s="4">
        <f t="shared" si="0"/>
        <v>-131148322</v>
      </c>
      <c r="K23" s="4">
        <f t="shared" si="1"/>
        <v>0</v>
      </c>
      <c r="R23" s="5">
        <v>7.9000000000000008E-3</v>
      </c>
      <c r="S23" s="4">
        <v>537567</v>
      </c>
      <c r="T23" s="5">
        <f t="shared" si="2"/>
        <v>310975</v>
      </c>
      <c r="U23" s="5">
        <f t="shared" si="3"/>
        <v>310975</v>
      </c>
    </row>
    <row r="24" spans="1:21" x14ac:dyDescent="0.2">
      <c r="A24" s="16" t="s">
        <v>222</v>
      </c>
      <c r="B24" s="4">
        <v>500</v>
      </c>
      <c r="C24" s="4">
        <v>220</v>
      </c>
      <c r="D24" s="4">
        <v>280</v>
      </c>
      <c r="E24" s="4">
        <v>13377013</v>
      </c>
      <c r="F24" s="4">
        <f t="shared" si="0"/>
        <v>13377013</v>
      </c>
      <c r="K24" s="4">
        <f t="shared" si="1"/>
        <v>0</v>
      </c>
      <c r="R24" s="5">
        <v>3.7000000000000002E-3</v>
      </c>
      <c r="S24" s="4">
        <v>310975</v>
      </c>
      <c r="T24" s="5" t="e">
        <f t="shared" si="2"/>
        <v>#DIV/0!</v>
      </c>
      <c r="U24" s="5">
        <f t="shared" si="3"/>
        <v>0</v>
      </c>
    </row>
    <row r="25" spans="1:21" x14ac:dyDescent="0.2">
      <c r="A25" s="2"/>
      <c r="B25" s="4"/>
      <c r="C25" s="4"/>
      <c r="D25" s="4"/>
      <c r="E25" s="4"/>
      <c r="F25" s="4">
        <f t="shared" si="0"/>
        <v>0</v>
      </c>
      <c r="G25" s="4"/>
      <c r="H25" s="4"/>
      <c r="I25" s="4"/>
      <c r="J25" s="4"/>
      <c r="K25" s="4">
        <f t="shared" si="1"/>
        <v>0</v>
      </c>
      <c r="L25" s="4"/>
      <c r="M25" s="4"/>
      <c r="N25" s="4"/>
      <c r="O25" s="4"/>
      <c r="P25" s="4"/>
      <c r="Q25" s="4"/>
      <c r="R25" s="5"/>
      <c r="S25" s="4"/>
      <c r="T25" s="5" t="e">
        <f t="shared" si="2"/>
        <v>#DIV/0!</v>
      </c>
      <c r="U25" s="5">
        <f t="shared" si="3"/>
        <v>0</v>
      </c>
    </row>
    <row r="26" spans="1:21" x14ac:dyDescent="0.2">
      <c r="A26" s="2"/>
      <c r="B26" s="4"/>
      <c r="C26" s="4"/>
      <c r="D26" s="4"/>
      <c r="E26" s="4"/>
      <c r="F26" s="4">
        <f t="shared" si="0"/>
        <v>0</v>
      </c>
      <c r="G26" s="4"/>
      <c r="H26" s="4"/>
      <c r="I26" s="4"/>
      <c r="J26" s="4"/>
      <c r="K26" s="4">
        <f>K27+J26</f>
        <v>0</v>
      </c>
      <c r="L26" s="4"/>
      <c r="M26" s="4"/>
      <c r="N26" s="4"/>
      <c r="O26" s="4"/>
      <c r="P26" s="4"/>
      <c r="Q26" s="4"/>
      <c r="R26" s="5"/>
      <c r="S26" s="4"/>
      <c r="T26" s="5" t="e">
        <f t="shared" si="2"/>
        <v>#DIV/0!</v>
      </c>
      <c r="U26" s="5">
        <f t="shared" si="3"/>
        <v>0</v>
      </c>
    </row>
    <row r="27" spans="1:21" x14ac:dyDescent="0.2">
      <c r="A27" s="2"/>
      <c r="B27" s="4"/>
      <c r="C27" s="4"/>
      <c r="D27" s="4"/>
      <c r="E27" s="4"/>
      <c r="F27" s="4">
        <f t="shared" si="0"/>
        <v>0</v>
      </c>
      <c r="G27" s="4"/>
      <c r="H27" s="4"/>
      <c r="I27" s="4"/>
      <c r="J27" s="4"/>
      <c r="K27" s="4">
        <f>J27+K29</f>
        <v>0</v>
      </c>
      <c r="L27" s="4"/>
      <c r="M27" s="4"/>
      <c r="N27" s="4"/>
      <c r="O27" s="4"/>
      <c r="P27" s="4"/>
      <c r="Q27" s="4"/>
      <c r="R27" s="5"/>
      <c r="S27" s="4"/>
      <c r="T27" s="5" t="e">
        <f t="shared" si="2"/>
        <v>#DIV/0!</v>
      </c>
      <c r="U27" s="5">
        <f t="shared" si="3"/>
        <v>0</v>
      </c>
    </row>
    <row r="28" spans="1:21" x14ac:dyDescent="0.2">
      <c r="A28" s="2"/>
      <c r="B28" s="4"/>
      <c r="C28" s="4"/>
      <c r="D28" s="4"/>
      <c r="E28" s="4"/>
      <c r="F28" s="4">
        <f t="shared" si="0"/>
        <v>0</v>
      </c>
      <c r="G28" s="4"/>
      <c r="H28" s="4"/>
      <c r="I28" s="4"/>
      <c r="J28" s="4"/>
      <c r="K28" s="4"/>
      <c r="L28" s="4"/>
      <c r="M28" s="4"/>
      <c r="N28" s="4"/>
      <c r="O28" s="4"/>
      <c r="P28" s="4"/>
      <c r="Q28" s="4"/>
      <c r="R28" s="5"/>
      <c r="S28" s="4"/>
      <c r="T28" s="5" t="e">
        <f t="shared" si="2"/>
        <v>#DIV/0!</v>
      </c>
      <c r="U28" s="5">
        <f t="shared" si="3"/>
        <v>0</v>
      </c>
    </row>
    <row r="29" spans="1:21" x14ac:dyDescent="0.2">
      <c r="A29" s="2"/>
      <c r="B29" s="4"/>
      <c r="C29" s="4"/>
      <c r="D29" s="4"/>
      <c r="E29" s="4"/>
      <c r="F29" s="4">
        <f t="shared" si="0"/>
        <v>0</v>
      </c>
      <c r="G29" s="4"/>
      <c r="H29" s="4"/>
      <c r="I29" s="4"/>
      <c r="J29" s="4"/>
      <c r="K29" s="4">
        <f>J29</f>
        <v>0</v>
      </c>
      <c r="L29" s="4"/>
      <c r="M29" s="4"/>
      <c r="N29" s="4"/>
      <c r="O29" s="4"/>
      <c r="P29" s="4"/>
      <c r="Q29" s="4"/>
      <c r="R29" s="5"/>
      <c r="S29" s="4"/>
      <c r="T29" s="5" t="e">
        <f t="shared" si="2"/>
        <v>#DIV/0!</v>
      </c>
      <c r="U29" s="5">
        <f t="shared" si="3"/>
        <v>0</v>
      </c>
    </row>
    <row r="30" spans="1:21" x14ac:dyDescent="0.2">
      <c r="A30" s="2"/>
      <c r="B30" s="4"/>
      <c r="C30" s="4"/>
      <c r="D30" s="4"/>
      <c r="E30" s="4"/>
      <c r="F30" s="4">
        <f t="shared" si="0"/>
        <v>0</v>
      </c>
      <c r="G30" s="4"/>
      <c r="H30" s="4"/>
      <c r="I30" s="4"/>
      <c r="J30" s="4"/>
      <c r="K30" s="4"/>
      <c r="L30" s="4"/>
      <c r="M30" s="4"/>
      <c r="N30" s="4"/>
      <c r="O30" s="4"/>
      <c r="P30" s="4"/>
      <c r="Q30" s="4"/>
      <c r="R30" s="5"/>
      <c r="S30" s="4"/>
      <c r="T30" s="5" t="e">
        <f t="shared" si="2"/>
        <v>#DIV/0!</v>
      </c>
      <c r="U30" s="5">
        <f t="shared" si="3"/>
        <v>0</v>
      </c>
    </row>
    <row r="31" spans="1:21" x14ac:dyDescent="0.2">
      <c r="A31" s="2"/>
      <c r="B31" s="4"/>
      <c r="C31" s="4"/>
      <c r="D31" s="4"/>
      <c r="E31" s="4"/>
      <c r="F31" s="4">
        <f t="shared" si="0"/>
        <v>0</v>
      </c>
      <c r="G31" s="4"/>
      <c r="H31" s="4"/>
      <c r="I31" s="4"/>
      <c r="J31" s="4"/>
      <c r="K31" s="4"/>
      <c r="L31" s="4"/>
      <c r="M31" s="4"/>
      <c r="N31" s="4"/>
      <c r="O31" s="4"/>
      <c r="P31" s="4"/>
      <c r="Q31" s="4"/>
      <c r="R31" s="5"/>
      <c r="S31" s="4"/>
      <c r="T31" s="5" t="e">
        <f t="shared" si="2"/>
        <v>#DIV/0!</v>
      </c>
      <c r="U31" s="5">
        <f t="shared" si="3"/>
        <v>0</v>
      </c>
    </row>
    <row r="32" spans="1:21" x14ac:dyDescent="0.2">
      <c r="A32" s="2"/>
      <c r="B32" s="4"/>
      <c r="C32" s="4"/>
      <c r="D32" s="4"/>
      <c r="E32" s="4"/>
      <c r="F32" s="4">
        <f t="shared" si="0"/>
        <v>0</v>
      </c>
      <c r="G32" s="4"/>
      <c r="H32" s="4"/>
      <c r="I32" s="4"/>
      <c r="J32" s="4"/>
      <c r="K32" s="4"/>
      <c r="L32" s="4"/>
      <c r="M32" s="4"/>
      <c r="N32" s="4"/>
      <c r="O32" s="4"/>
      <c r="P32" s="4"/>
      <c r="Q32" s="4"/>
      <c r="R32" s="5"/>
      <c r="S32" s="4"/>
      <c r="T32" s="5" t="e">
        <f t="shared" si="2"/>
        <v>#DIV/0!</v>
      </c>
      <c r="U32" s="5">
        <f t="shared" si="3"/>
        <v>0</v>
      </c>
    </row>
    <row r="33" spans="1:21" x14ac:dyDescent="0.2">
      <c r="A33" s="2"/>
      <c r="B33" s="4"/>
      <c r="C33" s="4"/>
      <c r="D33" s="4"/>
      <c r="E33" s="4"/>
      <c r="F33" s="4">
        <f t="shared" si="0"/>
        <v>0</v>
      </c>
      <c r="G33" s="4"/>
      <c r="H33" s="4"/>
      <c r="I33" s="4"/>
      <c r="J33" s="4"/>
      <c r="K33" s="4"/>
      <c r="L33" s="4"/>
      <c r="M33" s="4"/>
      <c r="N33" s="4"/>
      <c r="O33" s="4"/>
      <c r="P33" s="4"/>
      <c r="Q33" s="4"/>
      <c r="R33" s="5"/>
      <c r="S33" s="4"/>
      <c r="T33" s="5" t="e">
        <f t="shared" si="2"/>
        <v>#DIV/0!</v>
      </c>
      <c r="U33" s="5">
        <f t="shared" si="3"/>
        <v>0</v>
      </c>
    </row>
    <row r="34" spans="1:21" x14ac:dyDescent="0.2">
      <c r="A34" s="2"/>
      <c r="B34" s="4"/>
      <c r="C34" s="4"/>
      <c r="D34" s="4"/>
      <c r="E34" s="4"/>
      <c r="F34" s="4">
        <f t="shared" si="0"/>
        <v>0</v>
      </c>
      <c r="G34" s="4"/>
      <c r="H34" s="4"/>
      <c r="I34" s="4"/>
      <c r="J34" s="4"/>
      <c r="K34" s="4"/>
      <c r="L34" s="4"/>
      <c r="M34" s="4"/>
      <c r="N34" s="4"/>
      <c r="O34" s="4"/>
      <c r="P34" s="4"/>
      <c r="Q34" s="4"/>
      <c r="R34" s="5"/>
      <c r="S34" s="4"/>
      <c r="T34" s="5" t="e">
        <f t="shared" si="2"/>
        <v>#DIV/0!</v>
      </c>
      <c r="U34" s="5">
        <f t="shared" si="3"/>
        <v>0</v>
      </c>
    </row>
    <row r="35" spans="1:21" x14ac:dyDescent="0.2">
      <c r="A35" s="6"/>
      <c r="B35" s="4"/>
      <c r="C35" s="4"/>
      <c r="D35" s="4"/>
      <c r="E35" s="4"/>
      <c r="F35" s="4">
        <f t="shared" si="0"/>
        <v>0</v>
      </c>
      <c r="G35" s="4"/>
      <c r="H35" s="4"/>
      <c r="I35" s="4"/>
      <c r="J35" s="4"/>
      <c r="K35" s="4"/>
      <c r="L35" s="4"/>
      <c r="M35" s="4"/>
      <c r="N35" s="4"/>
      <c r="O35" s="4"/>
      <c r="P35" s="4"/>
      <c r="Q35" s="4"/>
      <c r="R35" s="5"/>
      <c r="S35" s="4"/>
      <c r="T35" s="5" t="e">
        <f t="shared" si="2"/>
        <v>#DIV/0!</v>
      </c>
      <c r="U35" s="5">
        <f t="shared" si="3"/>
        <v>0</v>
      </c>
    </row>
    <row r="36" spans="1:21" x14ac:dyDescent="0.2">
      <c r="A36" s="6"/>
      <c r="B36" s="4"/>
      <c r="C36" s="4"/>
      <c r="D36" s="4"/>
      <c r="E36" s="4"/>
      <c r="F36" s="4">
        <f t="shared" si="0"/>
        <v>0</v>
      </c>
      <c r="G36" s="4"/>
      <c r="H36" s="4"/>
      <c r="I36" s="4"/>
      <c r="J36" s="4"/>
      <c r="K36" s="4"/>
      <c r="L36" s="4"/>
      <c r="M36" s="4"/>
      <c r="N36" s="4"/>
      <c r="O36" s="4"/>
      <c r="P36" s="4"/>
      <c r="Q36" s="4"/>
      <c r="R36" s="5"/>
      <c r="S36" s="4"/>
      <c r="T36" s="5" t="e">
        <f t="shared" si="2"/>
        <v>#DIV/0!</v>
      </c>
      <c r="U36" s="5">
        <f t="shared" si="3"/>
        <v>0</v>
      </c>
    </row>
    <row r="37" spans="1:21" x14ac:dyDescent="0.2">
      <c r="A37" s="6"/>
      <c r="B37" s="4"/>
      <c r="C37" s="4"/>
      <c r="D37" s="4"/>
      <c r="E37" s="4"/>
      <c r="F37" s="4">
        <f t="shared" si="0"/>
        <v>0</v>
      </c>
      <c r="G37" s="4"/>
      <c r="H37" s="4"/>
      <c r="I37" s="4"/>
      <c r="J37" s="4"/>
      <c r="K37" s="4"/>
      <c r="L37" s="4"/>
      <c r="M37" s="4"/>
      <c r="N37" s="4"/>
      <c r="O37" s="4"/>
      <c r="P37" s="4"/>
      <c r="Q37" s="4"/>
      <c r="R37" s="5"/>
      <c r="S37" s="4"/>
      <c r="T37" s="5" t="e">
        <f t="shared" si="2"/>
        <v>#DIV/0!</v>
      </c>
      <c r="U37" s="5">
        <f t="shared" si="3"/>
        <v>0</v>
      </c>
    </row>
    <row r="38" spans="1:21" x14ac:dyDescent="0.2">
      <c r="A38" s="6"/>
      <c r="B38" s="4"/>
      <c r="C38" s="4"/>
      <c r="D38" s="4"/>
      <c r="E38" s="4"/>
      <c r="F38" s="4">
        <f t="shared" si="0"/>
        <v>0</v>
      </c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5"/>
      <c r="S38" s="4"/>
      <c r="T38" s="5" t="e">
        <f t="shared" si="2"/>
        <v>#DIV/0!</v>
      </c>
      <c r="U38" s="5">
        <f t="shared" si="3"/>
        <v>0</v>
      </c>
    </row>
    <row r="39" spans="1:21" x14ac:dyDescent="0.2">
      <c r="A39" s="6"/>
      <c r="B39" s="4"/>
      <c r="C39" s="4"/>
      <c r="D39" s="4"/>
      <c r="E39" s="4"/>
      <c r="F39" s="4">
        <f t="shared" si="0"/>
        <v>0</v>
      </c>
      <c r="G39" s="4"/>
      <c r="H39" s="4"/>
      <c r="I39" s="4"/>
      <c r="J39" s="4"/>
      <c r="K39" s="4"/>
      <c r="L39" s="4"/>
      <c r="M39" s="4"/>
      <c r="N39" s="4"/>
      <c r="O39" s="4"/>
      <c r="P39" s="4"/>
      <c r="Q39" s="4"/>
      <c r="R39" s="5"/>
      <c r="S39" s="4"/>
      <c r="T39" s="5" t="e">
        <f t="shared" si="2"/>
        <v>#DIV/0!</v>
      </c>
      <c r="U39" s="5">
        <f t="shared" si="3"/>
        <v>0</v>
      </c>
    </row>
    <row r="40" spans="1:21" x14ac:dyDescent="0.2">
      <c r="A40" s="6"/>
      <c r="B40" s="4"/>
      <c r="C40" s="4"/>
      <c r="D40" s="4"/>
      <c r="E40" s="4"/>
      <c r="F40" s="4">
        <f t="shared" si="0"/>
        <v>0</v>
      </c>
      <c r="G40" s="4"/>
      <c r="H40" s="4"/>
      <c r="I40" s="4"/>
      <c r="J40" s="4"/>
      <c r="K40" s="4"/>
      <c r="L40" s="4"/>
      <c r="M40" s="4"/>
      <c r="N40" s="4"/>
      <c r="O40" s="4"/>
      <c r="P40" s="4"/>
      <c r="Q40" s="4"/>
      <c r="R40" s="5"/>
      <c r="S40" s="4"/>
      <c r="T40" s="5" t="e">
        <f t="shared" si="2"/>
        <v>#DIV/0!</v>
      </c>
      <c r="U40" s="5">
        <f t="shared" si="3"/>
        <v>0</v>
      </c>
    </row>
    <row r="41" spans="1:21" x14ac:dyDescent="0.2">
      <c r="A41" s="6"/>
      <c r="B41" s="4"/>
      <c r="C41" s="4"/>
      <c r="D41" s="4"/>
      <c r="E41" s="4"/>
      <c r="F41" s="4">
        <f t="shared" si="0"/>
        <v>0</v>
      </c>
      <c r="G41" s="4"/>
      <c r="H41" s="4"/>
      <c r="I41" s="4"/>
      <c r="J41" s="4"/>
      <c r="K41" s="4"/>
      <c r="L41" s="4"/>
      <c r="M41" s="4"/>
      <c r="N41" s="4"/>
      <c r="O41" s="4"/>
      <c r="P41" s="4"/>
      <c r="Q41" s="4"/>
      <c r="R41" s="5"/>
      <c r="S41" s="4"/>
      <c r="T41" s="5" t="e">
        <f t="shared" si="2"/>
        <v>#DIV/0!</v>
      </c>
      <c r="U41" s="5">
        <f t="shared" si="3"/>
        <v>0</v>
      </c>
    </row>
    <row r="42" spans="1:21" x14ac:dyDescent="0.2">
      <c r="A42" s="6"/>
      <c r="B42" s="4"/>
      <c r="C42" s="4"/>
      <c r="D42" s="4"/>
      <c r="E42" s="4"/>
      <c r="F42" s="4">
        <f t="shared" si="0"/>
        <v>0</v>
      </c>
      <c r="G42" s="4"/>
      <c r="H42" s="4"/>
      <c r="I42" s="4"/>
      <c r="J42" s="4"/>
      <c r="K42" s="4"/>
      <c r="L42" s="4"/>
      <c r="M42" s="4"/>
      <c r="N42" s="4"/>
      <c r="O42" s="4"/>
      <c r="P42" s="4"/>
      <c r="Q42" s="4"/>
      <c r="R42" s="5"/>
      <c r="S42" s="4"/>
      <c r="T42" s="5" t="e">
        <f t="shared" si="2"/>
        <v>#DIV/0!</v>
      </c>
      <c r="U42" s="5">
        <f t="shared" si="3"/>
        <v>0</v>
      </c>
    </row>
    <row r="43" spans="1:21" x14ac:dyDescent="0.2">
      <c r="A43" s="6"/>
      <c r="B43" s="4"/>
      <c r="C43" s="4"/>
      <c r="D43" s="4"/>
      <c r="E43" s="4"/>
      <c r="F43" s="4">
        <f t="shared" si="0"/>
        <v>0</v>
      </c>
      <c r="G43" s="4"/>
      <c r="H43" s="4"/>
      <c r="I43" s="4"/>
      <c r="J43" s="4"/>
      <c r="K43" s="4"/>
      <c r="L43" s="4"/>
      <c r="M43" s="4"/>
      <c r="N43" s="4"/>
      <c r="O43" s="4"/>
      <c r="P43" s="4"/>
      <c r="Q43" s="4"/>
      <c r="R43" s="5"/>
      <c r="S43" s="4"/>
      <c r="T43" s="5" t="e">
        <f t="shared" si="2"/>
        <v>#DIV/0!</v>
      </c>
      <c r="U43" s="5">
        <f t="shared" si="3"/>
        <v>0</v>
      </c>
    </row>
    <row r="44" spans="1:21" x14ac:dyDescent="0.2">
      <c r="A44" s="6"/>
      <c r="B44" s="4"/>
      <c r="C44" s="4"/>
      <c r="D44" s="4"/>
      <c r="E44" s="4"/>
      <c r="F44" s="4">
        <f t="shared" si="0"/>
        <v>0</v>
      </c>
      <c r="G44" s="4"/>
      <c r="H44" s="4"/>
      <c r="I44" s="4"/>
      <c r="J44" s="4"/>
      <c r="K44" s="4"/>
      <c r="L44" s="4"/>
      <c r="M44" s="4"/>
      <c r="N44" s="4"/>
      <c r="O44" s="4"/>
      <c r="P44" s="4"/>
      <c r="Q44" s="4"/>
      <c r="R44" s="5"/>
      <c r="S44" s="4"/>
      <c r="T44" s="5" t="e">
        <f t="shared" si="2"/>
        <v>#DIV/0!</v>
      </c>
      <c r="U44" s="5">
        <f t="shared" si="3"/>
        <v>0</v>
      </c>
    </row>
    <row r="45" spans="1:21" x14ac:dyDescent="0.2">
      <c r="A45" s="2"/>
      <c r="B45" s="4"/>
      <c r="C45" s="4"/>
      <c r="D45" s="4"/>
      <c r="E45" s="4"/>
      <c r="F45" s="4">
        <f t="shared" si="0"/>
        <v>0</v>
      </c>
      <c r="G45" s="4"/>
      <c r="H45" s="4"/>
      <c r="I45" s="4"/>
      <c r="J45" s="4"/>
      <c r="K45" s="4"/>
      <c r="L45" s="4"/>
      <c r="M45" s="4"/>
      <c r="N45" s="4"/>
      <c r="O45" s="4"/>
      <c r="P45" s="4"/>
      <c r="Q45" s="4"/>
      <c r="R45" s="5"/>
      <c r="S45" s="4"/>
      <c r="T45" s="5" t="e">
        <f t="shared" si="2"/>
        <v>#DIV/0!</v>
      </c>
      <c r="U45" s="5">
        <f t="shared" si="3"/>
        <v>0</v>
      </c>
    </row>
    <row r="46" spans="1:21" x14ac:dyDescent="0.2">
      <c r="A46" s="2"/>
      <c r="B46" s="4"/>
      <c r="C46" s="4"/>
      <c r="D46" s="4"/>
      <c r="E46" s="4"/>
      <c r="F46" s="4">
        <f t="shared" si="0"/>
        <v>0</v>
      </c>
      <c r="G46" s="4"/>
      <c r="H46" s="4"/>
      <c r="I46" s="4"/>
      <c r="J46" s="4"/>
      <c r="K46" s="4"/>
      <c r="L46" s="4"/>
      <c r="M46" s="4"/>
      <c r="N46" s="4"/>
      <c r="O46" s="4"/>
      <c r="P46" s="4"/>
      <c r="Q46" s="4"/>
      <c r="R46" s="5"/>
      <c r="S46" s="4"/>
      <c r="T46" s="5" t="e">
        <f t="shared" si="2"/>
        <v>#DIV/0!</v>
      </c>
      <c r="U46" s="5">
        <f t="shared" si="3"/>
        <v>0</v>
      </c>
    </row>
    <row r="47" spans="1:21" x14ac:dyDescent="0.2">
      <c r="A47" s="6"/>
      <c r="B47" s="4"/>
      <c r="C47" s="4"/>
      <c r="D47" s="4"/>
      <c r="E47" s="4"/>
      <c r="F47" s="4">
        <f t="shared" si="0"/>
        <v>0</v>
      </c>
      <c r="G47" s="4"/>
      <c r="H47" s="4"/>
      <c r="I47" s="4"/>
      <c r="J47" s="4"/>
      <c r="K47" s="4"/>
      <c r="L47" s="4"/>
      <c r="M47" s="4"/>
      <c r="N47" s="4"/>
      <c r="O47" s="4"/>
      <c r="P47" s="4"/>
      <c r="Q47" s="4"/>
      <c r="R47" s="5"/>
      <c r="S47" s="4"/>
      <c r="T47" s="5" t="e">
        <f t="shared" si="2"/>
        <v>#DIV/0!</v>
      </c>
      <c r="U47" s="5">
        <f t="shared" si="3"/>
        <v>0</v>
      </c>
    </row>
    <row r="48" spans="1:21" x14ac:dyDescent="0.2">
      <c r="A48" s="6"/>
      <c r="B48" s="4"/>
      <c r="C48" s="4"/>
      <c r="D48" s="4"/>
      <c r="E48" s="4"/>
      <c r="F48" s="4">
        <f t="shared" si="0"/>
        <v>0</v>
      </c>
      <c r="G48" s="4"/>
      <c r="H48" s="4"/>
      <c r="I48" s="4"/>
      <c r="J48" s="4"/>
      <c r="K48" s="4"/>
      <c r="L48" s="4"/>
      <c r="M48" s="4"/>
      <c r="N48" s="4"/>
      <c r="O48" s="4"/>
      <c r="P48" s="4"/>
      <c r="Q48" s="4"/>
      <c r="R48" s="5"/>
      <c r="S48" s="4"/>
      <c r="T48" s="5" t="e">
        <f t="shared" si="2"/>
        <v>#DIV/0!</v>
      </c>
      <c r="U48" s="5">
        <f t="shared" si="3"/>
        <v>0</v>
      </c>
    </row>
    <row r="49" spans="1:21" x14ac:dyDescent="0.2">
      <c r="A49" s="6"/>
      <c r="B49" s="4"/>
      <c r="C49" s="4"/>
      <c r="D49" s="4"/>
      <c r="E49" s="4"/>
      <c r="F49" s="4">
        <f t="shared" si="0"/>
        <v>0</v>
      </c>
      <c r="G49" s="4"/>
      <c r="H49" s="4"/>
      <c r="I49" s="4"/>
      <c r="J49" s="4"/>
      <c r="K49" s="4"/>
      <c r="L49" s="4"/>
      <c r="M49" s="4"/>
      <c r="N49" s="4"/>
      <c r="O49" s="4"/>
      <c r="P49" s="4"/>
      <c r="Q49" s="4"/>
      <c r="R49" s="5"/>
      <c r="S49" s="4"/>
      <c r="T49" s="5" t="e">
        <f t="shared" si="2"/>
        <v>#DIV/0!</v>
      </c>
      <c r="U49" s="5">
        <f t="shared" si="3"/>
        <v>0</v>
      </c>
    </row>
    <row r="50" spans="1:21" x14ac:dyDescent="0.2">
      <c r="A50" s="6"/>
      <c r="B50" s="4"/>
      <c r="C50" s="4"/>
      <c r="D50" s="4"/>
      <c r="E50" s="4"/>
      <c r="F50" s="4">
        <f t="shared" si="0"/>
        <v>0</v>
      </c>
      <c r="G50" s="4"/>
      <c r="H50" s="4"/>
      <c r="I50" s="4"/>
      <c r="J50" s="4"/>
      <c r="K50" s="4"/>
      <c r="L50" s="4"/>
      <c r="M50" s="4"/>
      <c r="N50" s="4"/>
      <c r="O50" s="4"/>
      <c r="P50" s="4"/>
      <c r="Q50" s="4"/>
      <c r="R50" s="5"/>
      <c r="S50" s="4"/>
      <c r="T50" s="5" t="e">
        <f t="shared" si="2"/>
        <v>#DIV/0!</v>
      </c>
      <c r="U50" s="5">
        <f t="shared" si="3"/>
        <v>0</v>
      </c>
    </row>
    <row r="51" spans="1:21" x14ac:dyDescent="0.2">
      <c r="A51" s="6"/>
      <c r="B51" s="4"/>
      <c r="C51" s="4"/>
      <c r="D51" s="4"/>
      <c r="E51" s="4"/>
      <c r="F51" s="4">
        <f t="shared" si="0"/>
        <v>0</v>
      </c>
      <c r="G51" s="4"/>
      <c r="H51" s="4"/>
      <c r="I51" s="4"/>
      <c r="J51" s="4"/>
      <c r="K51" s="4"/>
      <c r="L51" s="4"/>
      <c r="M51" s="4"/>
      <c r="N51" s="4"/>
      <c r="O51" s="4"/>
      <c r="P51" s="4"/>
      <c r="Q51" s="4"/>
      <c r="R51" s="5"/>
      <c r="S51" s="4"/>
      <c r="T51" s="5" t="e">
        <f t="shared" si="2"/>
        <v>#DIV/0!</v>
      </c>
      <c r="U51" s="5">
        <f t="shared" si="3"/>
        <v>0</v>
      </c>
    </row>
    <row r="52" spans="1:21" x14ac:dyDescent="0.2">
      <c r="A52" s="6"/>
      <c r="B52" s="4"/>
      <c r="C52" s="4"/>
      <c r="D52" s="4"/>
      <c r="E52" s="4"/>
      <c r="F52" s="4">
        <f t="shared" si="0"/>
        <v>0</v>
      </c>
      <c r="G52" s="4"/>
      <c r="H52" s="4"/>
      <c r="I52" s="4"/>
      <c r="J52" s="4"/>
      <c r="K52" s="4"/>
      <c r="L52" s="4"/>
      <c r="M52" s="4"/>
      <c r="N52" s="4"/>
      <c r="O52" s="4"/>
      <c r="P52" s="4"/>
      <c r="Q52" s="4"/>
      <c r="R52" s="5"/>
      <c r="S52" s="4"/>
      <c r="T52" s="5" t="e">
        <f t="shared" si="2"/>
        <v>#DIV/0!</v>
      </c>
      <c r="U52" s="5">
        <f t="shared" si="3"/>
        <v>0</v>
      </c>
    </row>
    <row r="53" spans="1:21" x14ac:dyDescent="0.2">
      <c r="A53" s="6"/>
      <c r="B53" s="4"/>
      <c r="C53" s="4"/>
      <c r="D53" s="4"/>
      <c r="E53" s="4"/>
      <c r="F53" s="4">
        <f t="shared" si="0"/>
        <v>0</v>
      </c>
      <c r="G53" s="4"/>
      <c r="H53" s="4"/>
      <c r="I53" s="4"/>
      <c r="J53" s="4"/>
      <c r="K53" s="4"/>
      <c r="L53" s="4"/>
      <c r="M53" s="4"/>
      <c r="N53" s="4"/>
      <c r="O53" s="4"/>
      <c r="P53" s="4"/>
      <c r="Q53" s="4"/>
      <c r="R53" s="5"/>
      <c r="S53" s="4"/>
      <c r="T53" s="5" t="e">
        <f t="shared" si="2"/>
        <v>#DIV/0!</v>
      </c>
      <c r="U53" s="5">
        <f t="shared" si="3"/>
        <v>0</v>
      </c>
    </row>
    <row r="54" spans="1:21" x14ac:dyDescent="0.2">
      <c r="A54" s="6"/>
      <c r="B54" s="4"/>
      <c r="C54" s="4"/>
      <c r="D54" s="4"/>
      <c r="E54" s="4"/>
      <c r="F54" s="4">
        <f t="shared" si="0"/>
        <v>0</v>
      </c>
      <c r="G54" s="4"/>
      <c r="H54" s="4"/>
      <c r="I54" s="4"/>
      <c r="J54" s="4"/>
      <c r="K54" s="4"/>
      <c r="L54" s="4"/>
      <c r="M54" s="4"/>
      <c r="N54" s="4"/>
      <c r="O54" s="4"/>
      <c r="P54" s="4"/>
      <c r="Q54" s="4"/>
      <c r="R54" s="5"/>
      <c r="S54" s="4"/>
      <c r="T54" s="5" t="e">
        <f t="shared" si="2"/>
        <v>#DIV/0!</v>
      </c>
      <c r="U54" s="5">
        <f t="shared" si="3"/>
        <v>0</v>
      </c>
    </row>
    <row r="55" spans="1:21" x14ac:dyDescent="0.2">
      <c r="A55" s="6"/>
      <c r="B55" s="4"/>
      <c r="C55" s="4"/>
      <c r="D55" s="4"/>
      <c r="E55" s="4"/>
      <c r="F55" s="4">
        <f t="shared" si="0"/>
        <v>0</v>
      </c>
      <c r="G55" s="4"/>
      <c r="H55" s="4"/>
      <c r="I55" s="4"/>
      <c r="J55" s="4"/>
      <c r="K55" s="4"/>
      <c r="L55" s="4"/>
      <c r="M55" s="4"/>
      <c r="N55" s="4"/>
      <c r="O55" s="4"/>
      <c r="P55" s="4"/>
      <c r="Q55" s="4"/>
      <c r="R55" s="5"/>
      <c r="S55" s="4"/>
      <c r="T55" s="5" t="e">
        <f t="shared" si="2"/>
        <v>#DIV/0!</v>
      </c>
      <c r="U55" s="5">
        <f t="shared" si="3"/>
        <v>0</v>
      </c>
    </row>
    <row r="56" spans="1:21" x14ac:dyDescent="0.2">
      <c r="A56" s="6"/>
      <c r="B56" s="4"/>
      <c r="C56" s="4"/>
      <c r="D56" s="4"/>
      <c r="E56" s="4"/>
      <c r="F56" s="4">
        <f t="shared" si="0"/>
        <v>0</v>
      </c>
      <c r="G56" s="4"/>
      <c r="H56" s="4"/>
      <c r="I56" s="4"/>
      <c r="J56" s="4"/>
      <c r="K56" s="4"/>
      <c r="L56" s="4"/>
      <c r="M56" s="4"/>
      <c r="N56" s="4"/>
      <c r="O56" s="4"/>
      <c r="P56" s="4"/>
      <c r="Q56" s="4"/>
      <c r="R56" s="5"/>
      <c r="S56" s="4"/>
      <c r="T56" s="5" t="e">
        <f t="shared" si="2"/>
        <v>#DIV/0!</v>
      </c>
      <c r="U56" s="5">
        <f t="shared" si="3"/>
        <v>0</v>
      </c>
    </row>
    <row r="57" spans="1:21" x14ac:dyDescent="0.2">
      <c r="A57" s="6"/>
      <c r="B57" s="4"/>
      <c r="C57" s="4"/>
      <c r="D57" s="4"/>
      <c r="E57" s="4"/>
      <c r="F57" s="4">
        <f t="shared" si="0"/>
        <v>0</v>
      </c>
      <c r="G57" s="4"/>
      <c r="H57" s="4"/>
      <c r="I57" s="4"/>
      <c r="J57" s="4"/>
      <c r="K57" s="4"/>
      <c r="L57" s="4"/>
      <c r="M57" s="4"/>
      <c r="N57" s="4"/>
      <c r="O57" s="4"/>
      <c r="P57" s="4"/>
      <c r="Q57" s="4"/>
      <c r="R57" s="5"/>
      <c r="S57" s="4"/>
      <c r="T57" s="5" t="e">
        <f t="shared" si="2"/>
        <v>#DIV/0!</v>
      </c>
      <c r="U57" s="5">
        <f t="shared" si="3"/>
        <v>0</v>
      </c>
    </row>
    <row r="58" spans="1:21" x14ac:dyDescent="0.2">
      <c r="A58" s="6"/>
      <c r="B58" s="4"/>
      <c r="C58" s="4"/>
      <c r="D58" s="4"/>
      <c r="E58" s="4"/>
      <c r="F58" s="4">
        <f t="shared" si="0"/>
        <v>0</v>
      </c>
      <c r="G58" s="4"/>
      <c r="H58" s="4"/>
      <c r="I58" s="4"/>
      <c r="J58" s="4"/>
      <c r="K58" s="4"/>
      <c r="L58" s="4"/>
      <c r="M58" s="4"/>
      <c r="N58" s="4"/>
      <c r="O58" s="4"/>
      <c r="P58" s="4"/>
      <c r="Q58" s="4"/>
      <c r="R58" s="5"/>
      <c r="S58" s="4"/>
      <c r="T58" s="5" t="e">
        <f t="shared" si="2"/>
        <v>#DIV/0!</v>
      </c>
      <c r="U58" s="5">
        <f t="shared" si="3"/>
        <v>0</v>
      </c>
    </row>
    <row r="59" spans="1:21" x14ac:dyDescent="0.2">
      <c r="A59" s="6"/>
      <c r="B59" s="4"/>
      <c r="C59" s="4"/>
      <c r="D59" s="4"/>
      <c r="E59" s="4"/>
      <c r="F59" s="4">
        <f t="shared" si="0"/>
        <v>0</v>
      </c>
      <c r="G59" s="4"/>
      <c r="H59" s="4"/>
      <c r="I59" s="4"/>
      <c r="J59" s="4"/>
      <c r="K59" s="4"/>
      <c r="L59" s="4"/>
      <c r="M59" s="4"/>
      <c r="N59" s="4"/>
      <c r="O59" s="4"/>
      <c r="P59" s="4"/>
      <c r="Q59" s="4"/>
      <c r="R59" s="5"/>
      <c r="S59" s="4"/>
      <c r="T59" s="5" t="e">
        <f t="shared" si="2"/>
        <v>#DIV/0!</v>
      </c>
      <c r="U59" s="5">
        <f t="shared" si="3"/>
        <v>0</v>
      </c>
    </row>
    <row r="60" spans="1:21" x14ac:dyDescent="0.2">
      <c r="A60" s="2"/>
      <c r="B60" s="4"/>
      <c r="C60" s="4"/>
      <c r="D60" s="4"/>
      <c r="E60" s="4"/>
      <c r="F60" s="4">
        <f t="shared" si="0"/>
        <v>0</v>
      </c>
      <c r="G60" s="4"/>
      <c r="H60" s="4"/>
      <c r="I60" s="4"/>
      <c r="J60" s="4"/>
      <c r="K60" s="4"/>
      <c r="L60" s="4"/>
      <c r="M60" s="4"/>
      <c r="N60" s="4"/>
      <c r="O60" s="4"/>
      <c r="P60" s="4"/>
      <c r="Q60" s="4"/>
      <c r="R60" s="5"/>
      <c r="S60" s="4"/>
      <c r="T60" s="5" t="e">
        <f t="shared" si="2"/>
        <v>#DIV/0!</v>
      </c>
      <c r="U60" s="5">
        <f t="shared" si="3"/>
        <v>0</v>
      </c>
    </row>
    <row r="61" spans="1:21" x14ac:dyDescent="0.2">
      <c r="A61" s="2"/>
      <c r="B61" s="4"/>
      <c r="C61" s="4"/>
      <c r="D61" s="4"/>
      <c r="E61" s="4"/>
      <c r="F61" s="4">
        <f t="shared" si="0"/>
        <v>0</v>
      </c>
      <c r="G61" s="4"/>
      <c r="H61" s="4"/>
      <c r="I61" s="4"/>
      <c r="J61" s="4"/>
      <c r="K61" s="4"/>
      <c r="L61" s="4"/>
      <c r="M61" s="4"/>
      <c r="N61" s="4"/>
      <c r="O61" s="4"/>
      <c r="P61" s="4"/>
      <c r="Q61" s="4"/>
      <c r="R61" s="5"/>
      <c r="S61" s="4"/>
      <c r="T61" s="5" t="e">
        <f t="shared" si="2"/>
        <v>#DIV/0!</v>
      </c>
      <c r="U61" s="5">
        <f t="shared" si="3"/>
        <v>0</v>
      </c>
    </row>
    <row r="62" spans="1:21" x14ac:dyDescent="0.2">
      <c r="A62" s="2"/>
      <c r="B62" s="4"/>
      <c r="C62" s="4"/>
      <c r="D62" s="4"/>
      <c r="E62" s="4"/>
      <c r="F62" s="4">
        <f t="shared" si="0"/>
        <v>0</v>
      </c>
      <c r="G62" s="4"/>
      <c r="H62" s="4"/>
      <c r="I62" s="4"/>
      <c r="J62" s="4"/>
      <c r="K62" s="4"/>
      <c r="L62" s="4"/>
      <c r="M62" s="4"/>
      <c r="N62" s="4"/>
      <c r="O62" s="4"/>
      <c r="P62" s="4"/>
      <c r="Q62" s="4"/>
      <c r="R62" s="5"/>
      <c r="S62" s="4"/>
      <c r="T62" s="5" t="e">
        <f t="shared" si="2"/>
        <v>#DIV/0!</v>
      </c>
      <c r="U62" s="5">
        <f t="shared" si="3"/>
        <v>0</v>
      </c>
    </row>
    <row r="63" spans="1:21" x14ac:dyDescent="0.2">
      <c r="A63" s="2"/>
      <c r="B63" s="4"/>
      <c r="C63" s="4"/>
      <c r="D63" s="4"/>
      <c r="E63" s="4"/>
      <c r="F63" s="4">
        <f t="shared" si="0"/>
        <v>0</v>
      </c>
      <c r="G63" s="4"/>
      <c r="H63" s="4"/>
      <c r="I63" s="4"/>
      <c r="J63" s="4"/>
      <c r="K63" s="4"/>
      <c r="L63" s="4"/>
      <c r="M63" s="4"/>
      <c r="N63" s="4"/>
      <c r="O63" s="4"/>
      <c r="P63" s="4"/>
      <c r="Q63" s="4"/>
      <c r="R63" s="5"/>
      <c r="S63" s="4"/>
      <c r="T63" s="5" t="e">
        <f t="shared" si="2"/>
        <v>#DIV/0!</v>
      </c>
      <c r="U63" s="5">
        <f t="shared" si="3"/>
        <v>0</v>
      </c>
    </row>
    <row r="64" spans="1:21" x14ac:dyDescent="0.2">
      <c r="A64" s="2"/>
      <c r="B64" s="4"/>
      <c r="C64" s="4"/>
      <c r="D64" s="4"/>
      <c r="E64" s="4"/>
      <c r="F64" s="4">
        <f t="shared" si="0"/>
        <v>0</v>
      </c>
      <c r="G64" s="4"/>
      <c r="H64" s="4"/>
      <c r="I64" s="4"/>
      <c r="J64" s="4"/>
      <c r="K64" s="4"/>
      <c r="L64" s="4"/>
      <c r="M64" s="4"/>
      <c r="N64" s="4"/>
      <c r="O64" s="4"/>
      <c r="P64" s="4"/>
      <c r="Q64" s="4"/>
      <c r="R64" s="5"/>
      <c r="S64" s="4"/>
      <c r="T64" s="5" t="e">
        <f t="shared" si="2"/>
        <v>#DIV/0!</v>
      </c>
      <c r="U64" s="5">
        <f t="shared" si="3"/>
        <v>0</v>
      </c>
    </row>
    <row r="65" spans="1:21" x14ac:dyDescent="0.2">
      <c r="A65" s="2"/>
      <c r="B65" s="4"/>
      <c r="C65" s="4"/>
      <c r="D65" s="4"/>
      <c r="E65" s="4"/>
      <c r="F65" s="4">
        <f t="shared" si="0"/>
        <v>0</v>
      </c>
      <c r="G65" s="4"/>
      <c r="H65" s="4"/>
      <c r="I65" s="4"/>
      <c r="J65" s="4"/>
      <c r="K65" s="4"/>
      <c r="L65" s="4"/>
      <c r="M65" s="4"/>
      <c r="N65" s="4"/>
      <c r="O65" s="4"/>
      <c r="P65" s="4"/>
      <c r="Q65" s="4"/>
      <c r="R65" s="5"/>
      <c r="S65" s="4"/>
      <c r="T65" s="5" t="e">
        <f t="shared" si="2"/>
        <v>#DIV/0!</v>
      </c>
      <c r="U65" s="5">
        <f t="shared" si="3"/>
        <v>0</v>
      </c>
    </row>
    <row r="66" spans="1:21" x14ac:dyDescent="0.2">
      <c r="A66" s="2"/>
      <c r="B66" s="4"/>
      <c r="C66" s="4"/>
      <c r="D66" s="4"/>
      <c r="E66" s="4"/>
      <c r="F66" s="4">
        <f t="shared" si="0"/>
        <v>0</v>
      </c>
      <c r="G66" s="4"/>
      <c r="H66" s="4"/>
      <c r="I66" s="4"/>
      <c r="J66" s="4"/>
      <c r="K66" s="4"/>
      <c r="L66" s="4"/>
      <c r="M66" s="4"/>
      <c r="N66" s="4"/>
      <c r="O66" s="4"/>
      <c r="P66" s="4"/>
      <c r="Q66" s="4"/>
      <c r="R66" s="5"/>
      <c r="S66" s="4"/>
      <c r="T66" s="5" t="e">
        <f t="shared" si="2"/>
        <v>#DIV/0!</v>
      </c>
      <c r="U66" s="5">
        <f t="shared" si="3"/>
        <v>0</v>
      </c>
    </row>
    <row r="67" spans="1:21" x14ac:dyDescent="0.2">
      <c r="A67" s="2"/>
      <c r="B67" s="4"/>
      <c r="C67" s="4"/>
      <c r="D67" s="4"/>
      <c r="E67" s="4"/>
      <c r="F67" s="4">
        <f t="shared" si="0"/>
        <v>0</v>
      </c>
      <c r="G67" s="4"/>
      <c r="H67" s="4"/>
      <c r="I67" s="4"/>
      <c r="J67" s="4"/>
      <c r="K67" s="4"/>
      <c r="L67" s="4"/>
      <c r="M67" s="4"/>
      <c r="N67" s="4"/>
      <c r="O67" s="4"/>
      <c r="P67" s="4"/>
      <c r="Q67" s="4"/>
      <c r="R67" s="5"/>
      <c r="S67" s="4"/>
      <c r="T67" s="5" t="e">
        <f t="shared" si="2"/>
        <v>#DIV/0!</v>
      </c>
      <c r="U67" s="5">
        <f t="shared" si="3"/>
        <v>0</v>
      </c>
    </row>
    <row r="68" spans="1:21" x14ac:dyDescent="0.2">
      <c r="A68" s="2"/>
      <c r="B68" s="4"/>
      <c r="C68" s="4"/>
      <c r="D68" s="4"/>
      <c r="E68" s="4"/>
      <c r="F68" s="4">
        <f t="shared" si="0"/>
        <v>0</v>
      </c>
      <c r="G68" s="4"/>
      <c r="H68" s="4"/>
      <c r="I68" s="4"/>
      <c r="J68" s="4"/>
      <c r="K68" s="4"/>
      <c r="L68" s="4"/>
      <c r="M68" s="4"/>
      <c r="N68" s="4"/>
      <c r="O68" s="4"/>
      <c r="P68" s="4"/>
      <c r="Q68" s="4"/>
      <c r="R68" s="5"/>
      <c r="S68" s="4"/>
      <c r="T68" s="5" t="e">
        <f t="shared" si="2"/>
        <v>#DIV/0!</v>
      </c>
      <c r="U68" s="5">
        <f t="shared" si="3"/>
        <v>0</v>
      </c>
    </row>
    <row r="69" spans="1:21" x14ac:dyDescent="0.2">
      <c r="A69" s="2"/>
      <c r="B69" s="4"/>
      <c r="C69" s="4"/>
      <c r="D69" s="4"/>
      <c r="E69" s="4"/>
      <c r="F69" s="4">
        <f t="shared" si="0"/>
        <v>0</v>
      </c>
      <c r="G69" s="4"/>
      <c r="H69" s="4"/>
      <c r="I69" s="4"/>
      <c r="J69" s="4"/>
      <c r="K69" s="4"/>
      <c r="L69" s="4"/>
      <c r="M69" s="4"/>
      <c r="N69" s="4"/>
      <c r="O69" s="4"/>
      <c r="P69" s="4"/>
      <c r="Q69" s="4"/>
      <c r="R69" s="5"/>
      <c r="S69" s="4"/>
      <c r="T69" s="5" t="e">
        <f t="shared" si="2"/>
        <v>#DIV/0!</v>
      </c>
      <c r="U69" s="5">
        <f t="shared" si="3"/>
        <v>0</v>
      </c>
    </row>
    <row r="70" spans="1:21" x14ac:dyDescent="0.2">
      <c r="A70" s="2"/>
      <c r="B70" s="4"/>
      <c r="C70" s="4"/>
      <c r="D70" s="4"/>
      <c r="E70" s="4"/>
      <c r="F70" s="4">
        <f t="shared" si="0"/>
        <v>0</v>
      </c>
      <c r="G70" s="4"/>
      <c r="H70" s="4"/>
      <c r="I70" s="4"/>
      <c r="J70" s="4"/>
      <c r="K70" s="4"/>
      <c r="L70" s="4"/>
      <c r="M70" s="4"/>
      <c r="N70" s="4"/>
      <c r="O70" s="4"/>
      <c r="P70" s="4"/>
      <c r="Q70" s="4"/>
      <c r="R70" s="5"/>
      <c r="S70" s="4"/>
      <c r="T70" s="5" t="e">
        <f t="shared" si="2"/>
        <v>#DIV/0!</v>
      </c>
      <c r="U70" s="5">
        <f t="shared" si="3"/>
        <v>0</v>
      </c>
    </row>
    <row r="71" spans="1:21" x14ac:dyDescent="0.2">
      <c r="A71" s="2"/>
      <c r="B71" s="4"/>
      <c r="C71" s="4"/>
      <c r="D71" s="4"/>
      <c r="E71" s="4"/>
      <c r="F71" s="4">
        <f t="shared" si="0"/>
        <v>0</v>
      </c>
      <c r="G71" s="4"/>
      <c r="H71" s="4"/>
      <c r="I71" s="4"/>
      <c r="J71" s="4"/>
      <c r="K71" s="4"/>
      <c r="L71" s="4"/>
      <c r="M71" s="4"/>
      <c r="N71" s="4"/>
      <c r="O71" s="4"/>
      <c r="P71" s="4"/>
      <c r="Q71" s="4"/>
      <c r="R71" s="5"/>
      <c r="S71" s="4"/>
      <c r="T71" s="5" t="e">
        <f>AVERAGE(S72,S81)</f>
        <v>#DIV/0!</v>
      </c>
      <c r="U71" s="5">
        <f t="shared" si="3"/>
        <v>0</v>
      </c>
    </row>
    <row r="72" spans="1:21" x14ac:dyDescent="0.2">
      <c r="A72" s="2"/>
      <c r="B72" s="4"/>
      <c r="C72" s="4"/>
      <c r="D72" s="4"/>
      <c r="E72" s="4"/>
      <c r="F72" s="4">
        <f t="shared" si="0"/>
        <v>0</v>
      </c>
      <c r="G72" s="4"/>
      <c r="H72" s="4"/>
      <c r="I72" s="4"/>
      <c r="J72" s="4"/>
      <c r="K72" s="4"/>
      <c r="L72" s="4"/>
      <c r="M72" s="4"/>
      <c r="N72" s="4"/>
      <c r="O72" s="4"/>
      <c r="P72" s="4"/>
      <c r="Q72" s="4"/>
      <c r="R72" s="5"/>
      <c r="S72" s="4"/>
      <c r="T72" s="5"/>
      <c r="U72" s="5">
        <f t="shared" si="3"/>
        <v>0</v>
      </c>
    </row>
    <row r="73" spans="1:21" x14ac:dyDescent="0.2">
      <c r="A73" s="2"/>
      <c r="B73" s="4"/>
      <c r="C73" s="4"/>
      <c r="D73" s="4"/>
      <c r="E73" s="4"/>
      <c r="F73" s="4">
        <f t="shared" si="0"/>
        <v>0</v>
      </c>
      <c r="G73" s="4"/>
      <c r="H73" s="4"/>
      <c r="I73" s="4"/>
      <c r="J73" s="4"/>
      <c r="K73" s="4"/>
      <c r="L73" s="4"/>
      <c r="M73" s="4"/>
      <c r="N73" s="4"/>
      <c r="O73" s="4"/>
      <c r="P73" s="4"/>
      <c r="Q73" s="4"/>
      <c r="R73" s="5"/>
      <c r="S73" s="4"/>
      <c r="T73" s="5"/>
      <c r="U73" s="5">
        <f t="shared" ref="U73:U75" si="4">MIN(S74:S78)</f>
        <v>0</v>
      </c>
    </row>
    <row r="74" spans="1:21" x14ac:dyDescent="0.2">
      <c r="A74" s="2"/>
      <c r="B74" s="4"/>
      <c r="C74" s="4"/>
      <c r="D74" s="4"/>
      <c r="E74" s="4"/>
      <c r="F74" s="4">
        <f t="shared" si="0"/>
        <v>0</v>
      </c>
      <c r="G74" s="4"/>
      <c r="H74" s="4"/>
      <c r="I74" s="4"/>
      <c r="J74" s="4"/>
      <c r="K74" s="4"/>
      <c r="L74" s="4"/>
      <c r="M74" s="4"/>
      <c r="N74" s="4"/>
      <c r="O74" s="4"/>
      <c r="P74" s="4"/>
      <c r="Q74" s="4"/>
      <c r="R74" s="5"/>
      <c r="S74" s="4"/>
      <c r="T74" s="5"/>
      <c r="U74" s="5">
        <f t="shared" si="4"/>
        <v>0</v>
      </c>
    </row>
    <row r="75" spans="1:21" x14ac:dyDescent="0.2">
      <c r="A75" s="2"/>
      <c r="B75" s="4"/>
      <c r="C75" s="4"/>
      <c r="D75" s="4"/>
      <c r="E75" s="4"/>
      <c r="F75" s="4">
        <f t="shared" si="0"/>
        <v>0</v>
      </c>
      <c r="G75" s="4"/>
      <c r="H75" s="4"/>
      <c r="I75" s="4"/>
      <c r="J75" s="4"/>
      <c r="K75" s="4"/>
      <c r="L75" s="4"/>
      <c r="M75" s="4"/>
      <c r="N75" s="4"/>
      <c r="O75" s="4"/>
      <c r="P75" s="4"/>
      <c r="Q75" s="4"/>
      <c r="R75" s="5"/>
      <c r="S75" s="4"/>
      <c r="T75" s="5"/>
      <c r="U75" s="5">
        <f t="shared" si="4"/>
        <v>0</v>
      </c>
    </row>
    <row r="76" spans="1:21" x14ac:dyDescent="0.2">
      <c r="A76" s="2"/>
      <c r="B76" s="4"/>
      <c r="C76" s="4"/>
      <c r="D76" s="4"/>
      <c r="E76" s="4"/>
      <c r="F76" s="4">
        <f t="shared" si="0"/>
        <v>0</v>
      </c>
      <c r="G76" s="4"/>
      <c r="H76" s="4"/>
      <c r="I76" s="4"/>
      <c r="J76" s="4"/>
      <c r="K76" s="4"/>
      <c r="L76" s="4"/>
      <c r="M76" s="4"/>
      <c r="N76" s="4"/>
      <c r="O76" s="4"/>
      <c r="P76" s="4"/>
      <c r="Q76" s="4"/>
      <c r="R76" s="5"/>
      <c r="S76" s="4"/>
      <c r="T76" s="5"/>
      <c r="U76" s="5">
        <f>MIN(S77:S81)</f>
        <v>0</v>
      </c>
    </row>
    <row r="77" spans="1:21" x14ac:dyDescent="0.2">
      <c r="A77" s="2"/>
      <c r="B77" s="4"/>
      <c r="C77" s="4"/>
      <c r="D77" s="4"/>
      <c r="E77" s="4"/>
      <c r="F77" s="4">
        <f t="shared" si="0"/>
        <v>0</v>
      </c>
      <c r="G77" s="4"/>
      <c r="H77" s="4"/>
      <c r="I77" s="4"/>
      <c r="J77" s="4"/>
      <c r="K77" s="4"/>
      <c r="L77" s="4"/>
      <c r="M77" s="4"/>
      <c r="N77" s="4"/>
      <c r="O77" s="4"/>
      <c r="P77" s="4"/>
      <c r="Q77" s="4"/>
      <c r="R77" s="8"/>
      <c r="S77" s="4"/>
      <c r="T77" s="5"/>
      <c r="U77" s="5"/>
    </row>
    <row r="78" spans="1:21" x14ac:dyDescent="0.2">
      <c r="A78" s="2"/>
      <c r="B78" s="4"/>
      <c r="C78" s="4"/>
      <c r="D78" s="4"/>
      <c r="E78" s="4"/>
      <c r="F78" s="4">
        <f t="shared" si="0"/>
        <v>0</v>
      </c>
      <c r="G78" s="4"/>
      <c r="H78" s="4"/>
      <c r="I78" s="4"/>
      <c r="J78" s="4"/>
      <c r="K78" s="4"/>
      <c r="L78" s="4"/>
      <c r="M78" s="4"/>
      <c r="N78" s="4"/>
      <c r="O78" s="4"/>
      <c r="P78" s="4"/>
      <c r="Q78" s="4"/>
      <c r="R78" s="8"/>
      <c r="S78" s="4"/>
      <c r="T78" s="5"/>
      <c r="U78" s="5"/>
    </row>
    <row r="79" spans="1:21" x14ac:dyDescent="0.2">
      <c r="A79" s="2"/>
      <c r="B79" s="4"/>
      <c r="C79" s="4"/>
      <c r="D79" s="4"/>
      <c r="E79" s="4"/>
      <c r="F79" s="4">
        <f t="shared" si="0"/>
        <v>0</v>
      </c>
      <c r="G79" s="4"/>
      <c r="H79" s="4"/>
      <c r="I79" s="4"/>
      <c r="J79" s="4"/>
      <c r="K79" s="4"/>
      <c r="L79" s="4"/>
      <c r="M79" s="4"/>
      <c r="N79" s="4"/>
      <c r="O79" s="4"/>
      <c r="P79" s="4"/>
      <c r="Q79" s="4"/>
      <c r="R79" s="8"/>
      <c r="S79" s="4"/>
      <c r="T79" s="5"/>
      <c r="U79" s="5"/>
    </row>
    <row r="80" spans="1:21" x14ac:dyDescent="0.2">
      <c r="A80" s="6"/>
      <c r="B80" s="4"/>
      <c r="C80" s="4"/>
      <c r="D80" s="4"/>
      <c r="E80" s="4"/>
      <c r="F80" s="4">
        <f>E80+F81</f>
        <v>0</v>
      </c>
      <c r="G80" s="4"/>
      <c r="H80" s="4"/>
      <c r="I80" s="4"/>
      <c r="J80" s="4"/>
      <c r="K80" s="4"/>
      <c r="L80" s="4"/>
      <c r="M80" s="4"/>
      <c r="N80" s="4"/>
      <c r="O80" s="4"/>
      <c r="P80" s="4"/>
      <c r="Q80" s="4"/>
      <c r="R80" s="8"/>
      <c r="S80" s="4"/>
      <c r="T80" s="5"/>
      <c r="U80" s="5"/>
    </row>
    <row r="81" spans="1:22" x14ac:dyDescent="0.2">
      <c r="A81" s="6"/>
      <c r="B81" s="4"/>
      <c r="C81" s="4"/>
      <c r="D81" s="4"/>
      <c r="E81" s="4"/>
      <c r="F81" s="4">
        <f>E81</f>
        <v>0</v>
      </c>
      <c r="G81" s="4"/>
      <c r="H81" s="4"/>
      <c r="I81" s="4"/>
      <c r="J81" s="4"/>
      <c r="K81" s="4"/>
      <c r="L81" s="4"/>
      <c r="M81" s="4"/>
      <c r="N81" s="4"/>
      <c r="O81" s="4"/>
      <c r="P81" s="4"/>
      <c r="Q81" s="4"/>
      <c r="R81" s="8"/>
      <c r="S81" s="4"/>
      <c r="T81" s="5"/>
      <c r="U81" s="5"/>
    </row>
    <row r="82" spans="1:22" x14ac:dyDescent="0.2">
      <c r="A82" s="6"/>
      <c r="B82" s="4"/>
      <c r="C82" s="4"/>
      <c r="D82" s="4"/>
      <c r="E82" s="4"/>
      <c r="F82" s="4">
        <f>E82</f>
        <v>0</v>
      </c>
      <c r="G82" s="4"/>
      <c r="H82" s="4"/>
      <c r="I82" s="4"/>
      <c r="J82" s="4"/>
      <c r="K82" s="4"/>
      <c r="L82" s="4"/>
      <c r="M82" s="4"/>
      <c r="N82" s="4"/>
      <c r="O82" s="4"/>
      <c r="P82" s="4"/>
      <c r="Q82" s="4"/>
      <c r="R82" s="4"/>
      <c r="S82" s="4"/>
      <c r="T82" s="5"/>
      <c r="U82" s="5"/>
      <c r="V82" s="8"/>
    </row>
    <row r="83" spans="1:22" x14ac:dyDescent="0.2">
      <c r="A83" s="6"/>
      <c r="B83" s="4"/>
      <c r="C83" s="4"/>
      <c r="D83" s="4"/>
      <c r="E83" s="4"/>
      <c r="F83" s="4"/>
      <c r="G83" s="4"/>
      <c r="H83" s="4"/>
      <c r="I83" s="4"/>
      <c r="J83" s="4"/>
      <c r="K83" s="4"/>
      <c r="L83" s="4"/>
      <c r="M83" s="4"/>
      <c r="N83" s="4"/>
      <c r="O83" s="4"/>
      <c r="P83" s="4"/>
      <c r="Q83" s="4"/>
      <c r="R83" s="4"/>
      <c r="S83" s="4"/>
      <c r="T83" s="5"/>
      <c r="U83" s="5"/>
      <c r="V83" s="8"/>
    </row>
    <row r="84" spans="1:22" x14ac:dyDescent="0.2">
      <c r="A84" s="6"/>
      <c r="B84" s="4"/>
      <c r="C84" s="4"/>
      <c r="D84" s="4"/>
      <c r="E84" s="4"/>
      <c r="F84" s="4"/>
      <c r="G84" s="4"/>
      <c r="H84" s="4"/>
      <c r="I84" s="4"/>
      <c r="J84" s="4"/>
      <c r="K84" s="4"/>
      <c r="L84" s="4"/>
      <c r="M84" s="4"/>
      <c r="N84" s="4"/>
      <c r="O84" s="4"/>
      <c r="P84" s="4"/>
      <c r="Q84" s="4"/>
      <c r="R84" s="4"/>
      <c r="S84" s="4"/>
      <c r="T84" s="5"/>
      <c r="U84" s="5"/>
      <c r="V84" s="8"/>
    </row>
    <row r="85" spans="1:22" x14ac:dyDescent="0.2">
      <c r="A85" s="2"/>
      <c r="B85" s="4"/>
      <c r="C85" s="4"/>
      <c r="D85" s="4"/>
      <c r="E85" s="4"/>
      <c r="F85" s="4"/>
      <c r="G85" s="4"/>
      <c r="H85" s="4"/>
      <c r="I85" s="4"/>
      <c r="J85" s="4"/>
      <c r="K85" s="4"/>
      <c r="L85" s="4"/>
      <c r="M85" s="4"/>
      <c r="N85" s="4"/>
      <c r="O85" s="4"/>
      <c r="P85" s="4"/>
      <c r="Q85" s="4"/>
      <c r="R85" s="4"/>
      <c r="S85" s="4"/>
      <c r="T85" s="5"/>
      <c r="U85" s="5"/>
      <c r="V85" s="8"/>
    </row>
    <row r="86" spans="1:22" x14ac:dyDescent="0.2">
      <c r="A86" s="2"/>
      <c r="B86" s="4"/>
      <c r="C86" s="4"/>
      <c r="D86" s="4"/>
      <c r="E86" s="4"/>
      <c r="F86" s="4"/>
      <c r="G86" s="4"/>
      <c r="H86" s="4"/>
      <c r="I86" s="4"/>
      <c r="J86" s="4"/>
      <c r="K86" s="4"/>
      <c r="L86" s="4"/>
      <c r="M86" s="4"/>
      <c r="N86" s="4"/>
      <c r="O86" s="4"/>
      <c r="P86" s="4"/>
      <c r="Q86" s="4"/>
      <c r="R86" s="4"/>
      <c r="S86" s="4"/>
      <c r="T86" s="5"/>
      <c r="U86" s="5"/>
      <c r="V86" s="8"/>
    </row>
    <row r="87" spans="1:22" x14ac:dyDescent="0.2">
      <c r="A87" s="2"/>
      <c r="B87" s="4"/>
      <c r="C87" s="4"/>
      <c r="D87" s="4"/>
      <c r="E87" s="4"/>
      <c r="F87" s="4"/>
      <c r="G87" s="4"/>
      <c r="H87" s="4"/>
      <c r="I87" s="4"/>
      <c r="J87" s="4"/>
      <c r="K87" s="4"/>
      <c r="L87" s="4"/>
      <c r="M87" s="4"/>
      <c r="N87" s="4"/>
      <c r="O87" s="4"/>
      <c r="P87" s="4"/>
      <c r="Q87" s="4"/>
      <c r="R87" s="4"/>
      <c r="S87" s="4"/>
      <c r="T87" s="5"/>
      <c r="U87" s="5"/>
      <c r="V87" s="8"/>
    </row>
    <row r="88" spans="1:22" x14ac:dyDescent="0.2">
      <c r="A88" s="2"/>
      <c r="B88" s="4"/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5"/>
      <c r="U88" s="5"/>
      <c r="V88" s="8"/>
    </row>
    <row r="89" spans="1:22" x14ac:dyDescent="0.2">
      <c r="A89" s="2"/>
      <c r="B89" s="4"/>
      <c r="C89" s="4"/>
      <c r="D89" s="4"/>
      <c r="E89" s="4"/>
      <c r="F89" s="4"/>
      <c r="G89" s="4"/>
      <c r="H89" s="4"/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  <c r="T89" s="5"/>
      <c r="U89" s="5"/>
      <c r="V89" s="8"/>
    </row>
    <row r="172" spans="1:3" x14ac:dyDescent="0.2">
      <c r="A172" t="e" cm="1">
        <f t="array" aca="1" ref="A172" ca="1">INDIRECT("'" &amp; E1 &amp; "'!$A$2:$A$66")</f>
        <v>#REF!</v>
      </c>
      <c r="B172" t="e" cm="1">
        <f t="array" aca="1" ref="B172" ca="1">INDIRECT("'" &amp; E1 &amp; "'!$B$2:$B$66")</f>
        <v>#REF!</v>
      </c>
      <c r="C172" t="e" cm="1">
        <f t="array" aca="1" ref="C172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FA83CB-2BA3-794B-B5E4-66C10D462460}">
  <sheetPr codeName="Sheet92"/>
  <dimension ref="A1:V172"/>
  <sheetViews>
    <sheetView topLeftCell="L1" workbookViewId="0">
      <pane ySplit="2" topLeftCell="A3" activePane="bottomLeft" state="frozen"/>
      <selection activeCell="N24" sqref="N24"/>
      <selection pane="bottomLeft" activeCell="N24" sqref="N24"/>
    </sheetView>
  </sheetViews>
  <sheetFormatPr baseColWidth="10" defaultRowHeight="16" x14ac:dyDescent="0.2"/>
  <cols>
    <col min="1" max="1" width="21.1640625" customWidth="1"/>
    <col min="2" max="2" width="12.83203125" customWidth="1"/>
    <col min="3" max="3" width="13.33203125" customWidth="1"/>
    <col min="4" max="4" width="13.1640625" customWidth="1"/>
    <col min="5" max="5" width="17" customWidth="1"/>
    <col min="6" max="6" width="21.5" customWidth="1"/>
    <col min="10" max="10" width="18.33203125" customWidth="1"/>
    <col min="11" max="11" width="16.6640625" customWidth="1"/>
    <col min="18" max="18" width="13" customWidth="1"/>
    <col min="19" max="19" width="14.1640625" customWidth="1"/>
  </cols>
  <sheetData>
    <row r="1" spans="1:22" x14ac:dyDescent="0.2">
      <c r="B1" s="72" t="s">
        <v>5</v>
      </c>
      <c r="C1" s="72"/>
      <c r="D1" s="72"/>
      <c r="E1" s="72"/>
      <c r="F1" s="72"/>
      <c r="G1" s="73" t="s">
        <v>6</v>
      </c>
      <c r="H1" s="73"/>
      <c r="I1" s="73"/>
      <c r="J1" s="73"/>
      <c r="K1" s="73"/>
      <c r="L1" s="74" t="s">
        <v>15</v>
      </c>
      <c r="M1" s="74"/>
      <c r="N1" s="74"/>
      <c r="O1" s="74"/>
      <c r="P1" s="74"/>
      <c r="Q1" s="74"/>
      <c r="R1" s="74"/>
      <c r="S1" s="74"/>
      <c r="T1" s="74"/>
      <c r="U1" s="74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235</v>
      </c>
      <c r="O2" s="1" t="s">
        <v>236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257</v>
      </c>
      <c r="U2" s="1" t="s">
        <v>258</v>
      </c>
      <c r="V2" s="1" t="s">
        <v>237</v>
      </c>
    </row>
    <row r="3" spans="1:22" x14ac:dyDescent="0.2">
      <c r="A3" s="16" t="s">
        <v>294</v>
      </c>
      <c r="B3" s="4">
        <v>65700</v>
      </c>
      <c r="C3" s="4">
        <v>16015</v>
      </c>
      <c r="D3" s="4">
        <v>49685</v>
      </c>
      <c r="E3" s="4">
        <v>2061430000</v>
      </c>
      <c r="F3" s="4">
        <f t="shared" ref="F3:F63" si="0">E3+F4</f>
        <v>112864550000</v>
      </c>
      <c r="K3">
        <f t="shared" ref="K3:K25" si="1">K4+J3</f>
        <v>-53590000</v>
      </c>
      <c r="L3" s="4">
        <v>102</v>
      </c>
      <c r="M3" s="4">
        <v>293</v>
      </c>
      <c r="N3" s="4">
        <v>4</v>
      </c>
      <c r="O3" s="4">
        <v>13</v>
      </c>
      <c r="P3" s="4">
        <v>59800</v>
      </c>
      <c r="Q3" s="4">
        <v>146500</v>
      </c>
      <c r="R3" s="5">
        <v>4.8999999999999998E-3</v>
      </c>
      <c r="S3" s="4">
        <v>212600</v>
      </c>
      <c r="T3" s="4">
        <f t="shared" ref="T3:T70" si="2">AVERAGE(S4,S13)</f>
        <v>535583.5</v>
      </c>
      <c r="U3" s="4">
        <f t="shared" ref="U3:U72" si="3">MIN(S4:S8)</f>
        <v>136056</v>
      </c>
      <c r="V3" s="5">
        <v>8.3999999999999995E-3</v>
      </c>
    </row>
    <row r="4" spans="1:22" x14ac:dyDescent="0.2">
      <c r="A4" s="16" t="s">
        <v>293</v>
      </c>
      <c r="B4" s="4">
        <v>279500</v>
      </c>
      <c r="C4" s="4">
        <v>500</v>
      </c>
      <c r="D4" s="4">
        <v>279000</v>
      </c>
      <c r="E4" s="4">
        <v>11581300000</v>
      </c>
      <c r="F4" s="4">
        <f t="shared" si="0"/>
        <v>110803120000</v>
      </c>
      <c r="G4" s="4">
        <v>0</v>
      </c>
      <c r="H4" s="4">
        <v>0</v>
      </c>
      <c r="I4" s="4">
        <v>0</v>
      </c>
      <c r="J4" s="4">
        <v>-4135000</v>
      </c>
      <c r="K4">
        <f t="shared" si="1"/>
        <v>-53590000</v>
      </c>
      <c r="L4" s="4">
        <v>207</v>
      </c>
      <c r="M4" s="4">
        <v>391</v>
      </c>
      <c r="N4" s="4">
        <v>29</v>
      </c>
      <c r="O4" s="4">
        <v>38</v>
      </c>
      <c r="P4" s="4">
        <v>249400</v>
      </c>
      <c r="Q4" s="4">
        <v>328100</v>
      </c>
      <c r="R4" s="5">
        <v>1.34E-2</v>
      </c>
      <c r="S4" s="4">
        <v>603600</v>
      </c>
      <c r="T4" s="4">
        <f t="shared" si="2"/>
        <v>227606</v>
      </c>
      <c r="U4" s="4">
        <f t="shared" si="3"/>
        <v>90736</v>
      </c>
      <c r="V4" s="5">
        <v>1.6799999999999999E-2</v>
      </c>
    </row>
    <row r="5" spans="1:22" x14ac:dyDescent="0.2">
      <c r="A5" s="16" t="s">
        <v>292</v>
      </c>
      <c r="B5" s="4">
        <v>68300</v>
      </c>
      <c r="C5" s="4">
        <v>3600</v>
      </c>
      <c r="D5" s="4">
        <v>64700</v>
      </c>
      <c r="E5" s="4">
        <v>2666980000</v>
      </c>
      <c r="F5" s="4">
        <f t="shared" si="0"/>
        <v>99221820000</v>
      </c>
      <c r="G5" s="4">
        <v>0</v>
      </c>
      <c r="H5" s="4">
        <v>0</v>
      </c>
      <c r="I5" s="4">
        <v>0</v>
      </c>
      <c r="J5" s="4">
        <v>-45375000</v>
      </c>
      <c r="K5">
        <f t="shared" si="1"/>
        <v>-49455000</v>
      </c>
      <c r="L5" s="4">
        <v>57</v>
      </c>
      <c r="M5" s="4">
        <v>172</v>
      </c>
      <c r="N5" s="4">
        <v>0</v>
      </c>
      <c r="O5" s="4">
        <v>7</v>
      </c>
      <c r="P5" s="4">
        <v>23800</v>
      </c>
      <c r="Q5" s="4">
        <v>76300</v>
      </c>
      <c r="R5" s="5">
        <v>-1.0800000000000001E-2</v>
      </c>
      <c r="S5" s="4">
        <v>136056</v>
      </c>
      <c r="T5" s="4">
        <f t="shared" si="2"/>
        <v>200109.5</v>
      </c>
      <c r="U5" s="4">
        <f t="shared" si="3"/>
        <v>90736</v>
      </c>
      <c r="V5" s="5">
        <v>1.21E-2</v>
      </c>
    </row>
    <row r="6" spans="1:22" x14ac:dyDescent="0.2">
      <c r="A6" s="16" t="s">
        <v>291</v>
      </c>
      <c r="B6" s="4">
        <v>155300</v>
      </c>
      <c r="C6" s="4">
        <v>13</v>
      </c>
      <c r="D6" s="4">
        <v>155287</v>
      </c>
      <c r="E6" s="4">
        <v>6438480000</v>
      </c>
      <c r="F6" s="4">
        <f t="shared" si="0"/>
        <v>96554840000</v>
      </c>
      <c r="K6">
        <f t="shared" si="1"/>
        <v>-4080000</v>
      </c>
      <c r="L6" s="4">
        <v>172</v>
      </c>
      <c r="M6" s="4">
        <v>218</v>
      </c>
      <c r="N6" s="4">
        <v>5</v>
      </c>
      <c r="O6" s="4">
        <v>5</v>
      </c>
      <c r="P6" s="4">
        <v>89000</v>
      </c>
      <c r="Q6" s="4">
        <v>137700</v>
      </c>
      <c r="R6" s="5">
        <v>0</v>
      </c>
      <c r="S6" s="4">
        <v>237042</v>
      </c>
      <c r="T6" s="4">
        <f t="shared" si="2"/>
        <v>237943.5</v>
      </c>
      <c r="U6" s="4">
        <f t="shared" si="3"/>
        <v>90736</v>
      </c>
      <c r="V6" s="5">
        <v>1.0800000000000001E-2</v>
      </c>
    </row>
    <row r="7" spans="1:22" x14ac:dyDescent="0.2">
      <c r="A7" s="16" t="s">
        <v>288</v>
      </c>
      <c r="B7" s="4">
        <v>250500</v>
      </c>
      <c r="C7" s="4">
        <v>10400</v>
      </c>
      <c r="D7" s="4">
        <v>240100</v>
      </c>
      <c r="E7" s="4">
        <v>9924240000</v>
      </c>
      <c r="F7" s="4">
        <f t="shared" si="0"/>
        <v>90116360000</v>
      </c>
      <c r="K7">
        <f t="shared" si="1"/>
        <v>-4080000</v>
      </c>
      <c r="L7" s="4">
        <v>213</v>
      </c>
      <c r="M7" s="4">
        <v>316</v>
      </c>
      <c r="N7" s="4">
        <v>19</v>
      </c>
      <c r="O7" s="4">
        <v>13</v>
      </c>
      <c r="P7" s="4">
        <v>191700</v>
      </c>
      <c r="Q7" s="4">
        <v>165400</v>
      </c>
      <c r="R7" s="5">
        <v>2.1000000000000001E-2</v>
      </c>
      <c r="S7" s="4">
        <v>357495</v>
      </c>
      <c r="T7" s="4">
        <f t="shared" si="2"/>
        <v>297691.5</v>
      </c>
      <c r="U7" s="4">
        <f t="shared" si="3"/>
        <v>90736</v>
      </c>
      <c r="V7" s="5">
        <v>3.4700000000000002E-2</v>
      </c>
    </row>
    <row r="8" spans="1:22" x14ac:dyDescent="0.2">
      <c r="A8" s="16" t="s">
        <v>287</v>
      </c>
      <c r="B8" s="4">
        <v>197500</v>
      </c>
      <c r="C8" s="4">
        <v>4800</v>
      </c>
      <c r="D8" s="4">
        <v>192700</v>
      </c>
      <c r="E8" s="4">
        <v>7764900000</v>
      </c>
      <c r="F8" s="4">
        <f t="shared" si="0"/>
        <v>80192120000</v>
      </c>
      <c r="G8" s="4">
        <v>0</v>
      </c>
      <c r="H8" s="4">
        <v>0</v>
      </c>
      <c r="I8" s="4">
        <v>0</v>
      </c>
      <c r="J8" s="4">
        <v>-4080000</v>
      </c>
      <c r="K8">
        <f t="shared" si="1"/>
        <v>-4080000</v>
      </c>
      <c r="L8" s="4">
        <v>93</v>
      </c>
      <c r="M8" s="4">
        <v>335</v>
      </c>
      <c r="N8" s="4">
        <v>4</v>
      </c>
      <c r="O8" s="4">
        <v>29</v>
      </c>
      <c r="P8" s="4">
        <v>68900</v>
      </c>
      <c r="Q8" s="4">
        <v>283800</v>
      </c>
      <c r="R8" s="5">
        <v>-2.3999999999999998E-3</v>
      </c>
      <c r="S8" s="4">
        <v>364058</v>
      </c>
      <c r="T8" s="4">
        <f t="shared" si="2"/>
        <v>171064</v>
      </c>
      <c r="U8" s="4">
        <f t="shared" si="3"/>
        <v>90736</v>
      </c>
      <c r="V8" s="5">
        <v>1.3500000000000002E-2</v>
      </c>
    </row>
    <row r="9" spans="1:22" x14ac:dyDescent="0.2">
      <c r="A9" s="16" t="s">
        <v>286</v>
      </c>
      <c r="B9" s="4">
        <v>46300</v>
      </c>
      <c r="C9" s="4">
        <v>200</v>
      </c>
      <c r="D9" s="4">
        <v>46100</v>
      </c>
      <c r="E9" s="4">
        <v>1888480000</v>
      </c>
      <c r="F9" s="4">
        <f t="shared" si="0"/>
        <v>72427220000</v>
      </c>
      <c r="K9">
        <f t="shared" si="1"/>
        <v>0</v>
      </c>
      <c r="L9" s="4">
        <v>91</v>
      </c>
      <c r="M9" s="4">
        <v>120</v>
      </c>
      <c r="N9" s="4">
        <v>2</v>
      </c>
      <c r="O9" s="4">
        <v>1</v>
      </c>
      <c r="P9" s="4">
        <v>35500</v>
      </c>
      <c r="Q9" s="4">
        <v>48800</v>
      </c>
      <c r="R9" s="5">
        <v>0</v>
      </c>
      <c r="S9" s="4">
        <v>90736</v>
      </c>
      <c r="T9" s="4">
        <f t="shared" si="2"/>
        <v>183817.5</v>
      </c>
      <c r="U9" s="4">
        <f t="shared" si="3"/>
        <v>265830</v>
      </c>
      <c r="V9" s="5">
        <v>1.1000000000000001E-2</v>
      </c>
    </row>
    <row r="10" spans="1:22" x14ac:dyDescent="0.2">
      <c r="A10" s="16" t="s">
        <v>281</v>
      </c>
      <c r="B10" s="4">
        <v>116200</v>
      </c>
      <c r="C10" s="4">
        <v>400</v>
      </c>
      <c r="D10" s="4">
        <v>115800</v>
      </c>
      <c r="E10" s="4">
        <v>4763880000</v>
      </c>
      <c r="F10" s="4">
        <f t="shared" si="0"/>
        <v>70538740000</v>
      </c>
      <c r="K10">
        <f t="shared" si="1"/>
        <v>0</v>
      </c>
      <c r="L10" s="4">
        <v>189</v>
      </c>
      <c r="M10" s="4">
        <v>219</v>
      </c>
      <c r="N10" s="4">
        <v>6</v>
      </c>
      <c r="O10" s="4">
        <v>13</v>
      </c>
      <c r="P10" s="4">
        <v>96600</v>
      </c>
      <c r="Q10" s="4">
        <v>136800</v>
      </c>
      <c r="R10" s="5">
        <v>-1.5700000000000002E-2</v>
      </c>
      <c r="S10" s="4">
        <v>265830</v>
      </c>
      <c r="T10" s="4">
        <f t="shared" si="2"/>
        <v>339652</v>
      </c>
      <c r="U10" s="4">
        <f t="shared" si="3"/>
        <v>163177</v>
      </c>
      <c r="V10" s="5">
        <v>1.8100000000000002E-2</v>
      </c>
    </row>
    <row r="11" spans="1:22" x14ac:dyDescent="0.2">
      <c r="A11" s="16" t="s">
        <v>273</v>
      </c>
      <c r="B11" s="4">
        <v>397000</v>
      </c>
      <c r="C11" s="4">
        <v>0</v>
      </c>
      <c r="D11" s="4">
        <v>397000</v>
      </c>
      <c r="E11" s="4">
        <v>16448380000</v>
      </c>
      <c r="F11" s="4">
        <f t="shared" si="0"/>
        <v>65774860000</v>
      </c>
      <c r="K11">
        <f t="shared" si="1"/>
        <v>0</v>
      </c>
      <c r="L11" s="4">
        <v>229</v>
      </c>
      <c r="M11" s="4">
        <v>607</v>
      </c>
      <c r="N11" s="4">
        <v>18</v>
      </c>
      <c r="O11" s="4">
        <v>20</v>
      </c>
      <c r="P11" s="4">
        <v>165100</v>
      </c>
      <c r="Q11" s="4">
        <v>368300</v>
      </c>
      <c r="R11" s="5">
        <v>-4.7999999999999996E-3</v>
      </c>
      <c r="S11" s="4">
        <v>551000</v>
      </c>
      <c r="T11" s="4">
        <f t="shared" si="2"/>
        <v>520638.5</v>
      </c>
      <c r="U11" s="4">
        <f t="shared" si="3"/>
        <v>118392</v>
      </c>
      <c r="V11" s="5">
        <v>2.0400000000000001E-2</v>
      </c>
    </row>
    <row r="12" spans="1:22" x14ac:dyDescent="0.2">
      <c r="A12" s="16" t="s">
        <v>272</v>
      </c>
      <c r="B12" s="4">
        <v>502800</v>
      </c>
      <c r="C12" s="4">
        <v>8000</v>
      </c>
      <c r="D12" s="4">
        <v>494800</v>
      </c>
      <c r="E12" s="4">
        <v>20484940000</v>
      </c>
      <c r="F12" s="4">
        <f t="shared" si="0"/>
        <v>49326480000</v>
      </c>
      <c r="K12">
        <f t="shared" si="1"/>
        <v>0</v>
      </c>
      <c r="L12" s="4">
        <v>484</v>
      </c>
      <c r="M12" s="4">
        <v>583</v>
      </c>
      <c r="N12" s="4">
        <v>55</v>
      </c>
      <c r="O12" s="4">
        <v>25</v>
      </c>
      <c r="P12" s="4">
        <v>446900</v>
      </c>
      <c r="Q12" s="4">
        <v>421400</v>
      </c>
      <c r="R12" s="5">
        <v>0.04</v>
      </c>
      <c r="S12" s="4">
        <v>897677</v>
      </c>
      <c r="T12" s="4">
        <f t="shared" si="2"/>
        <v>297151</v>
      </c>
      <c r="U12" s="4">
        <f t="shared" si="3"/>
        <v>118392</v>
      </c>
      <c r="V12" s="5">
        <v>3.4700000000000002E-2</v>
      </c>
    </row>
    <row r="13" spans="1:22" x14ac:dyDescent="0.2">
      <c r="A13" s="16" t="s">
        <v>248</v>
      </c>
      <c r="B13" s="4">
        <v>219800</v>
      </c>
      <c r="C13" s="4">
        <v>50400</v>
      </c>
      <c r="D13" s="4">
        <v>169400</v>
      </c>
      <c r="E13" s="4">
        <v>6730560000</v>
      </c>
      <c r="F13" s="4">
        <f t="shared" si="0"/>
        <v>28841540000</v>
      </c>
      <c r="K13">
        <f t="shared" si="1"/>
        <v>0</v>
      </c>
      <c r="L13" s="4">
        <v>448</v>
      </c>
      <c r="M13" s="4">
        <v>241</v>
      </c>
      <c r="N13" s="4">
        <v>23</v>
      </c>
      <c r="O13" s="4">
        <v>17</v>
      </c>
      <c r="P13" s="4">
        <v>270600</v>
      </c>
      <c r="Q13" s="4">
        <v>196500</v>
      </c>
      <c r="R13" s="5">
        <v>2.4399999999999998E-2</v>
      </c>
      <c r="S13" s="4">
        <v>467567</v>
      </c>
      <c r="T13" s="4">
        <f t="shared" si="2"/>
        <v>188748</v>
      </c>
      <c r="U13" s="4">
        <f t="shared" si="3"/>
        <v>118392</v>
      </c>
      <c r="V13" s="5">
        <v>3.85E-2</v>
      </c>
    </row>
    <row r="14" spans="1:22" x14ac:dyDescent="0.2">
      <c r="A14" s="16" t="s">
        <v>240</v>
      </c>
      <c r="B14" s="4">
        <v>80700</v>
      </c>
      <c r="C14" s="4">
        <v>2000</v>
      </c>
      <c r="D14" s="4">
        <v>78700</v>
      </c>
      <c r="E14" s="4">
        <v>3060550000</v>
      </c>
      <c r="F14" s="4">
        <f t="shared" si="0"/>
        <v>22110980000</v>
      </c>
      <c r="K14">
        <f t="shared" si="1"/>
        <v>0</v>
      </c>
      <c r="L14" s="4">
        <v>260</v>
      </c>
      <c r="M14" s="4">
        <v>194</v>
      </c>
      <c r="N14" s="4">
        <v>17</v>
      </c>
      <c r="O14" s="4">
        <v>10</v>
      </c>
      <c r="P14" s="4">
        <v>173600</v>
      </c>
      <c r="Q14" s="4">
        <v>121500</v>
      </c>
      <c r="R14" s="5">
        <v>1.9599999999999999E-2</v>
      </c>
      <c r="S14" s="4">
        <v>319156</v>
      </c>
      <c r="T14" s="4">
        <f t="shared" si="2"/>
        <v>139868.5</v>
      </c>
      <c r="U14" s="4">
        <f t="shared" si="3"/>
        <v>101805</v>
      </c>
      <c r="V14" s="5">
        <v>3.1699999999999999E-2</v>
      </c>
    </row>
    <row r="15" spans="1:22" x14ac:dyDescent="0.2">
      <c r="A15" s="16" t="s">
        <v>239</v>
      </c>
      <c r="B15" s="4">
        <v>1500</v>
      </c>
      <c r="C15" s="4">
        <v>4000</v>
      </c>
      <c r="D15" s="4">
        <v>-2500</v>
      </c>
      <c r="E15" s="4">
        <v>-94790000</v>
      </c>
      <c r="F15" s="4">
        <f t="shared" si="0"/>
        <v>19050430000</v>
      </c>
      <c r="K15">
        <f t="shared" si="1"/>
        <v>0</v>
      </c>
      <c r="L15" s="4">
        <v>91</v>
      </c>
      <c r="M15" s="4">
        <v>79</v>
      </c>
      <c r="N15" s="4">
        <v>13</v>
      </c>
      <c r="O15" s="4">
        <v>6</v>
      </c>
      <c r="P15" s="4">
        <v>102700</v>
      </c>
      <c r="Q15" s="4">
        <v>60400</v>
      </c>
      <c r="R15" s="5">
        <v>7.9000000000000008E-3</v>
      </c>
      <c r="S15" s="4">
        <v>163177</v>
      </c>
      <c r="T15" s="4">
        <f t="shared" si="2"/>
        <v>224144.5</v>
      </c>
      <c r="U15" s="4">
        <f t="shared" si="3"/>
        <v>101805</v>
      </c>
      <c r="V15" s="5">
        <v>9.1999999999999998E-3</v>
      </c>
    </row>
    <row r="16" spans="1:22" x14ac:dyDescent="0.2">
      <c r="A16" s="16" t="s">
        <v>238</v>
      </c>
      <c r="B16" s="4">
        <v>33902</v>
      </c>
      <c r="C16" s="4">
        <v>0</v>
      </c>
      <c r="D16" s="4">
        <v>33902</v>
      </c>
      <c r="E16" s="4">
        <v>1289690000</v>
      </c>
      <c r="F16" s="4">
        <f t="shared" si="0"/>
        <v>19145220000</v>
      </c>
      <c r="K16">
        <f t="shared" si="1"/>
        <v>0</v>
      </c>
      <c r="L16" s="4">
        <v>152</v>
      </c>
      <c r="M16" s="4">
        <v>168</v>
      </c>
      <c r="N16" s="4">
        <v>2</v>
      </c>
      <c r="O16" s="4">
        <v>3</v>
      </c>
      <c r="P16" s="4">
        <v>43500</v>
      </c>
      <c r="Q16" s="4">
        <v>67000</v>
      </c>
      <c r="R16" s="5">
        <v>0</v>
      </c>
      <c r="S16" s="4">
        <v>118392</v>
      </c>
      <c r="T16" s="4">
        <f t="shared" si="2"/>
        <v>262359.5</v>
      </c>
      <c r="U16" s="4">
        <f t="shared" si="3"/>
        <v>101805</v>
      </c>
      <c r="V16" s="5">
        <v>1.44E-2</v>
      </c>
    </row>
    <row r="17" spans="1:21" x14ac:dyDescent="0.2">
      <c r="A17" s="16" t="s">
        <v>234</v>
      </c>
      <c r="B17" s="4">
        <v>48000</v>
      </c>
      <c r="C17" s="4">
        <v>10000</v>
      </c>
      <c r="D17" s="4">
        <v>38000</v>
      </c>
      <c r="E17" s="4">
        <v>1450920000</v>
      </c>
      <c r="F17" s="4">
        <f t="shared" si="0"/>
        <v>17855530000</v>
      </c>
      <c r="K17">
        <f t="shared" si="1"/>
        <v>0</v>
      </c>
      <c r="L17" s="4">
        <v>75</v>
      </c>
      <c r="M17" s="4">
        <v>121</v>
      </c>
      <c r="N17" s="4">
        <v>6</v>
      </c>
      <c r="O17" s="4">
        <v>8</v>
      </c>
      <c r="P17" s="4">
        <v>5300</v>
      </c>
      <c r="Q17" s="4">
        <v>17600</v>
      </c>
      <c r="R17" s="5">
        <v>-5.1999999999999998E-3</v>
      </c>
      <c r="S17" s="4">
        <v>231325</v>
      </c>
      <c r="T17" s="4">
        <f t="shared" si="2"/>
        <v>259405</v>
      </c>
      <c r="U17" s="4">
        <f t="shared" si="3"/>
        <v>101805</v>
      </c>
    </row>
    <row r="18" spans="1:21" x14ac:dyDescent="0.2">
      <c r="A18" s="16" t="s">
        <v>233</v>
      </c>
      <c r="B18" s="4">
        <v>77823</v>
      </c>
      <c r="C18" s="4">
        <v>10800</v>
      </c>
      <c r="D18" s="4">
        <v>67023</v>
      </c>
      <c r="E18" s="4">
        <v>2554680000</v>
      </c>
      <c r="F18" s="4">
        <f t="shared" si="0"/>
        <v>16404610000</v>
      </c>
      <c r="K18">
        <f t="shared" si="1"/>
        <v>0</v>
      </c>
      <c r="L18" s="4"/>
      <c r="M18" s="4"/>
      <c r="N18" s="4"/>
      <c r="O18" s="4"/>
      <c r="P18" s="4">
        <v>174200</v>
      </c>
      <c r="Q18" s="4">
        <v>56200</v>
      </c>
      <c r="R18" s="5">
        <v>9.300000000000001E-3</v>
      </c>
      <c r="S18" s="4">
        <v>251392</v>
      </c>
      <c r="T18" s="4">
        <f t="shared" si="2"/>
        <v>160843</v>
      </c>
      <c r="U18" s="4">
        <f t="shared" si="3"/>
        <v>58340</v>
      </c>
    </row>
    <row r="19" spans="1:21" x14ac:dyDescent="0.2">
      <c r="A19" s="16" t="s">
        <v>232</v>
      </c>
      <c r="B19" s="4">
        <v>18000</v>
      </c>
      <c r="C19" s="4">
        <v>3910</v>
      </c>
      <c r="D19" s="4">
        <v>14090</v>
      </c>
      <c r="E19" s="4">
        <v>533840000</v>
      </c>
      <c r="F19" s="4">
        <f t="shared" si="0"/>
        <v>13849930000</v>
      </c>
      <c r="K19">
        <f t="shared" si="1"/>
        <v>0</v>
      </c>
      <c r="L19" s="4"/>
      <c r="M19" s="4"/>
      <c r="N19" s="4"/>
      <c r="O19" s="4"/>
      <c r="P19" s="4">
        <v>27100</v>
      </c>
      <c r="Q19" s="4">
        <v>73100</v>
      </c>
      <c r="R19" s="5">
        <v>-2.5999999999999999E-3</v>
      </c>
      <c r="S19" s="4">
        <v>101805</v>
      </c>
      <c r="T19" s="4">
        <f t="shared" si="2"/>
        <v>250195</v>
      </c>
      <c r="U19" s="4">
        <f t="shared" si="3"/>
        <v>58340</v>
      </c>
    </row>
    <row r="20" spans="1:21" x14ac:dyDescent="0.2">
      <c r="A20" s="16" t="s">
        <v>231</v>
      </c>
      <c r="B20" s="4">
        <v>19800</v>
      </c>
      <c r="C20" s="4">
        <v>3400</v>
      </c>
      <c r="D20" s="4">
        <v>16400</v>
      </c>
      <c r="E20" s="4">
        <v>623330000</v>
      </c>
      <c r="F20" s="4">
        <f t="shared" si="0"/>
        <v>13316090000</v>
      </c>
      <c r="K20">
        <f t="shared" si="1"/>
        <v>0</v>
      </c>
      <c r="L20" s="4"/>
      <c r="M20" s="4"/>
      <c r="N20" s="4"/>
      <c r="O20" s="4"/>
      <c r="P20" s="4">
        <v>46300</v>
      </c>
      <c r="Q20" s="4">
        <v>71400</v>
      </c>
      <c r="R20" s="5">
        <v>-3.9000000000000003E-3</v>
      </c>
      <c r="S20" s="4">
        <v>128304</v>
      </c>
      <c r="T20" s="4">
        <f t="shared" si="2"/>
        <v>130102.5</v>
      </c>
      <c r="U20" s="4">
        <f t="shared" si="3"/>
        <v>58340</v>
      </c>
    </row>
    <row r="21" spans="1:21" x14ac:dyDescent="0.2">
      <c r="A21" s="16" t="s">
        <v>230</v>
      </c>
      <c r="B21" s="4">
        <v>31300</v>
      </c>
      <c r="C21" s="4">
        <v>11489</v>
      </c>
      <c r="D21" s="4">
        <v>19811</v>
      </c>
      <c r="E21" s="4">
        <v>755750000</v>
      </c>
      <c r="F21" s="4">
        <f t="shared" si="0"/>
        <v>12692760000</v>
      </c>
      <c r="K21">
        <f t="shared" si="1"/>
        <v>0</v>
      </c>
      <c r="L21" s="4"/>
      <c r="M21" s="4"/>
      <c r="N21" s="4"/>
      <c r="O21" s="4"/>
      <c r="P21" s="4">
        <v>87400</v>
      </c>
      <c r="Q21" s="4">
        <v>53300</v>
      </c>
      <c r="R21" s="5">
        <v>5.3E-3</v>
      </c>
      <c r="S21" s="4">
        <v>143600</v>
      </c>
      <c r="T21" s="4">
        <f t="shared" si="2"/>
        <v>120712</v>
      </c>
      <c r="U21" s="4">
        <f t="shared" si="3"/>
        <v>58340</v>
      </c>
    </row>
    <row r="22" spans="1:21" x14ac:dyDescent="0.2">
      <c r="A22" s="16" t="s">
        <v>229</v>
      </c>
      <c r="B22" s="4">
        <v>33200</v>
      </c>
      <c r="C22" s="4">
        <v>4900</v>
      </c>
      <c r="D22" s="4">
        <v>28300</v>
      </c>
      <c r="E22" s="4">
        <v>1058250000</v>
      </c>
      <c r="F22" s="4">
        <f t="shared" si="0"/>
        <v>11937010000</v>
      </c>
      <c r="K22">
        <f t="shared" si="1"/>
        <v>0</v>
      </c>
      <c r="L22" s="4"/>
      <c r="M22" s="4"/>
      <c r="N22" s="4"/>
      <c r="O22" s="4"/>
      <c r="P22" s="4">
        <v>29100</v>
      </c>
      <c r="Q22" s="4">
        <v>52400</v>
      </c>
      <c r="R22" s="5">
        <v>1.61E-2</v>
      </c>
      <c r="S22" s="4">
        <v>126735</v>
      </c>
      <c r="T22" s="4">
        <f t="shared" si="2"/>
        <v>75548</v>
      </c>
      <c r="U22" s="4">
        <f t="shared" si="3"/>
        <v>58340</v>
      </c>
    </row>
    <row r="23" spans="1:21" x14ac:dyDescent="0.2">
      <c r="A23" s="16" t="s">
        <v>228</v>
      </c>
      <c r="B23" s="4">
        <v>400</v>
      </c>
      <c r="C23" s="4">
        <v>0</v>
      </c>
      <c r="D23" s="4">
        <v>400</v>
      </c>
      <c r="E23" s="4">
        <v>14640000</v>
      </c>
      <c r="F23" s="4">
        <f t="shared" si="0"/>
        <v>10878760000</v>
      </c>
      <c r="K23">
        <f t="shared" si="1"/>
        <v>0</v>
      </c>
      <c r="L23" s="4"/>
      <c r="M23" s="4"/>
      <c r="N23" s="4"/>
      <c r="O23" s="4"/>
      <c r="P23" s="4">
        <v>33200</v>
      </c>
      <c r="Q23" s="4">
        <v>17100</v>
      </c>
      <c r="R23" s="5">
        <v>1.6399999999999998E-2</v>
      </c>
      <c r="S23" s="4">
        <v>58340</v>
      </c>
      <c r="T23" s="4">
        <f t="shared" si="2"/>
        <v>171828</v>
      </c>
      <c r="U23" s="4">
        <f t="shared" si="3"/>
        <v>116560</v>
      </c>
    </row>
    <row r="24" spans="1:21" x14ac:dyDescent="0.2">
      <c r="A24" s="16" t="s">
        <v>222</v>
      </c>
      <c r="B24" s="4">
        <v>28200</v>
      </c>
      <c r="C24" s="4">
        <v>27190</v>
      </c>
      <c r="D24" s="4">
        <v>1010</v>
      </c>
      <c r="E24" s="4">
        <v>37270000</v>
      </c>
      <c r="F24" s="4">
        <f t="shared" si="0"/>
        <v>10864120000</v>
      </c>
      <c r="K24">
        <f t="shared" si="1"/>
        <v>0</v>
      </c>
      <c r="L24" s="4"/>
      <c r="M24" s="4"/>
      <c r="N24" s="4"/>
      <c r="O24" s="4"/>
      <c r="P24" s="4">
        <v>46500</v>
      </c>
      <c r="Q24" s="4">
        <v>67600</v>
      </c>
      <c r="R24" s="5">
        <v>1.5300000000000001E-2</v>
      </c>
      <c r="S24" s="4">
        <v>116560</v>
      </c>
      <c r="T24" s="4">
        <f t="shared" si="2"/>
        <v>256796.5</v>
      </c>
      <c r="U24" s="4">
        <f t="shared" si="3"/>
        <v>219881</v>
      </c>
    </row>
    <row r="25" spans="1:21" x14ac:dyDescent="0.2">
      <c r="A25" s="16" t="s">
        <v>213</v>
      </c>
      <c r="B25" s="4">
        <v>100</v>
      </c>
      <c r="C25" s="4">
        <v>130600</v>
      </c>
      <c r="D25" s="4">
        <v>-130500</v>
      </c>
      <c r="E25" s="4">
        <v>-4698710000</v>
      </c>
      <c r="F25" s="4">
        <f t="shared" si="0"/>
        <v>10826850000</v>
      </c>
      <c r="K25">
        <f t="shared" si="1"/>
        <v>0</v>
      </c>
      <c r="L25" s="4"/>
      <c r="M25" s="4"/>
      <c r="N25" s="4"/>
      <c r="O25" s="4"/>
      <c r="P25" s="4">
        <v>96500</v>
      </c>
      <c r="Q25" s="4">
        <v>217400</v>
      </c>
      <c r="R25" s="5">
        <v>4.1999999999999997E-3</v>
      </c>
      <c r="S25" s="4">
        <v>329897</v>
      </c>
      <c r="T25" s="4">
        <f t="shared" si="2"/>
        <v>201618.5</v>
      </c>
      <c r="U25" s="4">
        <f t="shared" si="3"/>
        <v>116605</v>
      </c>
    </row>
    <row r="26" spans="1:21" x14ac:dyDescent="0.2">
      <c r="A26" s="16" t="s">
        <v>212</v>
      </c>
      <c r="B26" s="4">
        <v>0</v>
      </c>
      <c r="C26" s="4">
        <v>101200</v>
      </c>
      <c r="D26" s="4">
        <v>-101200</v>
      </c>
      <c r="E26" s="4">
        <v>-3739150000</v>
      </c>
      <c r="F26" s="4">
        <f t="shared" si="0"/>
        <v>15525560000</v>
      </c>
      <c r="K26">
        <f>K27+J26</f>
        <v>0</v>
      </c>
      <c r="L26" s="4"/>
      <c r="M26" s="4"/>
      <c r="N26" s="4"/>
      <c r="O26" s="4"/>
      <c r="P26" s="4">
        <v>60800</v>
      </c>
      <c r="Q26" s="4">
        <v>213700</v>
      </c>
      <c r="R26" s="5">
        <v>-0.04</v>
      </c>
      <c r="S26" s="4">
        <v>293394</v>
      </c>
      <c r="T26" s="4">
        <f t="shared" si="2"/>
        <v>212573</v>
      </c>
      <c r="U26" s="4">
        <f t="shared" si="3"/>
        <v>114689</v>
      </c>
    </row>
    <row r="27" spans="1:21" x14ac:dyDescent="0.2">
      <c r="A27" s="16" t="s">
        <v>211</v>
      </c>
      <c r="B27" s="4">
        <v>31000</v>
      </c>
      <c r="C27" s="4">
        <v>130200</v>
      </c>
      <c r="D27" s="4">
        <v>-99200</v>
      </c>
      <c r="E27" s="4">
        <v>-3673700000</v>
      </c>
      <c r="F27" s="4">
        <f t="shared" si="0"/>
        <v>19264710000</v>
      </c>
      <c r="K27">
        <f>J27+K29</f>
        <v>0</v>
      </c>
      <c r="R27" s="5">
        <v>2.7000000000000001E-3</v>
      </c>
      <c r="S27" s="4">
        <v>267418</v>
      </c>
      <c r="T27" s="4">
        <f t="shared" si="2"/>
        <v>152609</v>
      </c>
      <c r="U27" s="4">
        <f t="shared" si="3"/>
        <v>92756</v>
      </c>
    </row>
    <row r="28" spans="1:21" x14ac:dyDescent="0.2">
      <c r="A28" s="16" t="s">
        <v>210</v>
      </c>
      <c r="B28" s="4">
        <v>38300</v>
      </c>
      <c r="C28" s="4">
        <v>111656</v>
      </c>
      <c r="D28" s="4">
        <v>-73356</v>
      </c>
      <c r="E28" s="4">
        <v>-2755800000</v>
      </c>
      <c r="F28" s="4">
        <f t="shared" si="0"/>
        <v>22938410000</v>
      </c>
      <c r="L28" s="4"/>
      <c r="M28" s="4"/>
      <c r="N28" s="4"/>
      <c r="O28" s="4"/>
      <c r="P28" s="4">
        <v>73200</v>
      </c>
      <c r="Q28" s="4">
        <v>132000</v>
      </c>
      <c r="R28" s="5">
        <v>-3.9000000000000003E-3</v>
      </c>
      <c r="S28" s="4">
        <v>219881</v>
      </c>
      <c r="T28" s="4">
        <f t="shared" si="2"/>
        <v>239809.5</v>
      </c>
      <c r="U28" s="4">
        <f t="shared" si="3"/>
        <v>92756</v>
      </c>
    </row>
    <row r="29" spans="1:21" x14ac:dyDescent="0.2">
      <c r="A29" s="16" t="s">
        <v>209</v>
      </c>
      <c r="B29" s="4">
        <v>5400</v>
      </c>
      <c r="C29" s="4">
        <v>150000</v>
      </c>
      <c r="D29" s="4">
        <v>-144600</v>
      </c>
      <c r="E29" s="4">
        <v>-5463320000</v>
      </c>
      <c r="F29" s="4">
        <f t="shared" si="0"/>
        <v>25694210000</v>
      </c>
      <c r="R29" s="5">
        <v>-1.95E-2</v>
      </c>
      <c r="S29" s="4">
        <v>372086</v>
      </c>
      <c r="T29" s="4">
        <f t="shared" si="2"/>
        <v>110972</v>
      </c>
      <c r="U29" s="4">
        <f t="shared" si="3"/>
        <v>92756</v>
      </c>
    </row>
    <row r="30" spans="1:21" x14ac:dyDescent="0.2">
      <c r="A30" s="16" t="s">
        <v>208</v>
      </c>
      <c r="B30" s="4">
        <v>0</v>
      </c>
      <c r="C30" s="4">
        <v>18762</v>
      </c>
      <c r="D30" s="4">
        <v>-18762</v>
      </c>
      <c r="E30" s="4">
        <v>-717320000</v>
      </c>
      <c r="F30" s="4">
        <f t="shared" si="0"/>
        <v>31157530000</v>
      </c>
      <c r="R30" s="5">
        <v>4.0000000000000001E-3</v>
      </c>
      <c r="S30" s="4">
        <v>116605</v>
      </c>
      <c r="T30" s="4">
        <f t="shared" si="2"/>
        <v>130832</v>
      </c>
      <c r="U30" s="4">
        <f t="shared" si="3"/>
        <v>92756</v>
      </c>
    </row>
    <row r="31" spans="1:21" x14ac:dyDescent="0.2">
      <c r="A31" s="16" t="s">
        <v>207</v>
      </c>
      <c r="B31" s="4">
        <v>400</v>
      </c>
      <c r="C31" s="4">
        <v>17000</v>
      </c>
      <c r="D31" s="4">
        <v>-16600</v>
      </c>
      <c r="E31" s="4">
        <v>-634970000</v>
      </c>
      <c r="F31" s="4">
        <f t="shared" si="0"/>
        <v>31874850000</v>
      </c>
      <c r="R31" s="5">
        <v>-1.2999999999999999E-3</v>
      </c>
      <c r="S31" s="4">
        <v>114689</v>
      </c>
      <c r="T31" s="4">
        <f t="shared" si="2"/>
        <v>128915</v>
      </c>
      <c r="U31" s="4">
        <f t="shared" si="3"/>
        <v>92756</v>
      </c>
    </row>
    <row r="32" spans="1:21" x14ac:dyDescent="0.2">
      <c r="A32" s="16" t="s">
        <v>206</v>
      </c>
      <c r="B32" s="4">
        <v>4400</v>
      </c>
      <c r="C32" s="4">
        <v>22200</v>
      </c>
      <c r="D32" s="4">
        <v>-17800</v>
      </c>
      <c r="E32" s="4">
        <v>-682110000</v>
      </c>
      <c r="F32" s="4">
        <f t="shared" si="0"/>
        <v>32509820000</v>
      </c>
      <c r="R32" s="5">
        <v>-7.7000000000000002E-3</v>
      </c>
      <c r="S32" s="4">
        <v>92756</v>
      </c>
      <c r="T32" s="4">
        <f t="shared" si="2"/>
        <v>168524.5</v>
      </c>
      <c r="U32" s="4">
        <f t="shared" si="3"/>
        <v>85337</v>
      </c>
    </row>
    <row r="33" spans="1:21" x14ac:dyDescent="0.2">
      <c r="A33" s="16" t="s">
        <v>205</v>
      </c>
      <c r="B33" s="4">
        <v>6500</v>
      </c>
      <c r="C33" s="4">
        <v>21700</v>
      </c>
      <c r="D33" s="4">
        <v>-15200</v>
      </c>
      <c r="E33" s="4">
        <v>-582610000</v>
      </c>
      <c r="F33" s="4">
        <f t="shared" si="0"/>
        <v>33191930000</v>
      </c>
      <c r="R33" s="5">
        <v>0</v>
      </c>
      <c r="S33" s="4">
        <v>227096</v>
      </c>
      <c r="T33" s="4">
        <f t="shared" si="2"/>
        <v>175926</v>
      </c>
      <c r="U33" s="4">
        <f t="shared" si="3"/>
        <v>85337</v>
      </c>
    </row>
    <row r="34" spans="1:21" x14ac:dyDescent="0.2">
      <c r="A34" s="16" t="s">
        <v>204</v>
      </c>
      <c r="B34" s="4">
        <v>1000</v>
      </c>
      <c r="C34" s="4">
        <v>20300</v>
      </c>
      <c r="D34" s="4">
        <v>-19300</v>
      </c>
      <c r="E34" s="4">
        <v>-742630000</v>
      </c>
      <c r="F34" s="4">
        <f t="shared" si="0"/>
        <v>33774540000</v>
      </c>
      <c r="R34" s="5">
        <v>1.4000000000000002E-3</v>
      </c>
      <c r="S34" s="4">
        <v>183696</v>
      </c>
      <c r="T34" s="4">
        <f t="shared" si="2"/>
        <v>224277</v>
      </c>
      <c r="U34" s="4">
        <f t="shared" si="3"/>
        <v>85337</v>
      </c>
    </row>
    <row r="35" spans="1:21" x14ac:dyDescent="0.2">
      <c r="A35" s="16" t="s">
        <v>203</v>
      </c>
      <c r="B35" s="4">
        <v>3900</v>
      </c>
      <c r="C35" s="4">
        <v>20600</v>
      </c>
      <c r="D35" s="4">
        <v>-16700</v>
      </c>
      <c r="E35" s="4">
        <v>-641930000</v>
      </c>
      <c r="F35" s="4">
        <f t="shared" si="0"/>
        <v>34517170000</v>
      </c>
      <c r="R35" s="5">
        <v>0</v>
      </c>
      <c r="S35" s="4">
        <v>109843</v>
      </c>
      <c r="T35" s="4">
        <f t="shared" si="2"/>
        <v>142894</v>
      </c>
      <c r="U35" s="4">
        <f t="shared" si="3"/>
        <v>85337</v>
      </c>
    </row>
    <row r="36" spans="1:21" x14ac:dyDescent="0.2">
      <c r="A36" s="16" t="s">
        <v>202</v>
      </c>
      <c r="B36" s="4">
        <v>0</v>
      </c>
      <c r="C36" s="4">
        <v>11600</v>
      </c>
      <c r="D36" s="4">
        <v>-11600</v>
      </c>
      <c r="E36" s="4">
        <v>-444030000</v>
      </c>
      <c r="F36" s="4">
        <f t="shared" si="0"/>
        <v>35159100000</v>
      </c>
      <c r="R36" s="5">
        <v>9.1999999999999998E-3</v>
      </c>
      <c r="S36" s="4">
        <v>157728</v>
      </c>
      <c r="T36" s="4">
        <f t="shared" si="2"/>
        <v>102353.5</v>
      </c>
      <c r="U36" s="4">
        <f t="shared" si="3"/>
        <v>85337</v>
      </c>
    </row>
    <row r="37" spans="1:21" x14ac:dyDescent="0.2">
      <c r="A37" s="16" t="s">
        <v>201</v>
      </c>
      <c r="B37" s="4">
        <v>8100</v>
      </c>
      <c r="C37" s="4">
        <v>12500</v>
      </c>
      <c r="D37" s="4">
        <v>-4400</v>
      </c>
      <c r="E37" s="4">
        <v>-169600000</v>
      </c>
      <c r="F37" s="4">
        <f t="shared" si="0"/>
        <v>35603130000</v>
      </c>
      <c r="R37" s="5">
        <v>-1.03E-2</v>
      </c>
      <c r="S37" s="4">
        <v>85337</v>
      </c>
      <c r="T37" s="4">
        <f t="shared" si="2"/>
        <v>129514</v>
      </c>
      <c r="U37" s="4">
        <f t="shared" si="3"/>
        <v>105339</v>
      </c>
    </row>
    <row r="38" spans="1:21" x14ac:dyDescent="0.2">
      <c r="A38" s="16" t="s">
        <v>200</v>
      </c>
      <c r="B38" s="4">
        <v>100</v>
      </c>
      <c r="C38" s="4">
        <v>11900</v>
      </c>
      <c r="D38" s="4">
        <v>-11800</v>
      </c>
      <c r="E38" s="4">
        <v>-455460000</v>
      </c>
      <c r="F38" s="4">
        <f t="shared" si="0"/>
        <v>35772730000</v>
      </c>
      <c r="R38" s="5">
        <v>-9.0000000000000011E-3</v>
      </c>
      <c r="S38" s="4">
        <v>107533</v>
      </c>
      <c r="T38" s="4">
        <f t="shared" si="2"/>
        <v>105007.5</v>
      </c>
      <c r="U38" s="4">
        <f t="shared" si="3"/>
        <v>105339</v>
      </c>
    </row>
    <row r="39" spans="1:21" x14ac:dyDescent="0.2">
      <c r="A39" s="16" t="s">
        <v>199</v>
      </c>
      <c r="B39" s="4">
        <v>1000</v>
      </c>
      <c r="C39" s="4">
        <v>5700</v>
      </c>
      <c r="D39" s="4">
        <v>-4700</v>
      </c>
      <c r="E39" s="4">
        <v>-182050000</v>
      </c>
      <c r="F39" s="4">
        <f t="shared" si="0"/>
        <v>36228190000</v>
      </c>
      <c r="R39" s="5">
        <v>1.84E-2</v>
      </c>
      <c r="S39" s="4">
        <v>105339</v>
      </c>
      <c r="T39" s="4">
        <f t="shared" si="2"/>
        <v>250262</v>
      </c>
      <c r="U39" s="4">
        <f t="shared" si="3"/>
        <v>109953</v>
      </c>
    </row>
    <row r="40" spans="1:21" x14ac:dyDescent="0.2">
      <c r="A40" s="16" t="s">
        <v>198</v>
      </c>
      <c r="B40" s="4">
        <v>400</v>
      </c>
      <c r="C40" s="4">
        <v>9600</v>
      </c>
      <c r="D40" s="4">
        <v>-9200</v>
      </c>
      <c r="E40" s="4">
        <v>-347610000</v>
      </c>
      <c r="F40" s="4">
        <f t="shared" si="0"/>
        <v>36410240000</v>
      </c>
      <c r="R40" s="5">
        <v>2.7000000000000001E-3</v>
      </c>
      <c r="S40" s="4">
        <v>146975</v>
      </c>
      <c r="T40" s="4">
        <f t="shared" si="2"/>
        <v>185077</v>
      </c>
      <c r="U40" s="4">
        <f t="shared" si="3"/>
        <v>109953</v>
      </c>
    </row>
    <row r="41" spans="1:21" x14ac:dyDescent="0.2">
      <c r="A41" s="16" t="s">
        <v>197</v>
      </c>
      <c r="B41" s="4">
        <v>2200</v>
      </c>
      <c r="C41" s="4">
        <v>20620</v>
      </c>
      <c r="D41" s="4">
        <v>-18420</v>
      </c>
      <c r="E41" s="4">
        <v>-706990000</v>
      </c>
      <c r="F41" s="4">
        <f t="shared" si="0"/>
        <v>36757850000</v>
      </c>
      <c r="R41" s="5">
        <v>-2.7999999999999997E-2</v>
      </c>
      <c r="S41" s="4">
        <v>165074</v>
      </c>
      <c r="T41" s="4">
        <f t="shared" si="2"/>
        <v>103303</v>
      </c>
      <c r="U41" s="4">
        <f t="shared" si="3"/>
        <v>109953</v>
      </c>
    </row>
    <row r="42" spans="1:21" x14ac:dyDescent="0.2">
      <c r="A42" s="16" t="s">
        <v>196</v>
      </c>
      <c r="B42" s="4">
        <v>500</v>
      </c>
      <c r="C42" s="4">
        <v>20600</v>
      </c>
      <c r="D42" s="4">
        <v>-20100</v>
      </c>
      <c r="E42" s="4">
        <v>-782170000</v>
      </c>
      <c r="F42" s="4">
        <f t="shared" si="0"/>
        <v>37464840000</v>
      </c>
      <c r="R42" s="5">
        <v>-1.38E-2</v>
      </c>
      <c r="S42" s="4">
        <v>109953</v>
      </c>
      <c r="T42" s="4">
        <f t="shared" si="2"/>
        <v>128911</v>
      </c>
      <c r="U42" s="4">
        <f t="shared" si="3"/>
        <v>119370</v>
      </c>
    </row>
    <row r="43" spans="1:21" x14ac:dyDescent="0.2">
      <c r="A43" s="16" t="s">
        <v>195</v>
      </c>
      <c r="B43" s="4">
        <v>700</v>
      </c>
      <c r="C43" s="4">
        <v>3800</v>
      </c>
      <c r="D43" s="4">
        <v>-3100</v>
      </c>
      <c r="E43" s="4">
        <v>-126460000</v>
      </c>
      <c r="F43" s="4">
        <f t="shared" si="0"/>
        <v>38247010000</v>
      </c>
      <c r="R43" s="5">
        <v>0</v>
      </c>
      <c r="S43" s="4">
        <v>168156</v>
      </c>
      <c r="T43" s="4">
        <f t="shared" si="2"/>
        <v>297949</v>
      </c>
      <c r="U43" s="4">
        <f t="shared" si="3"/>
        <v>104676</v>
      </c>
    </row>
    <row r="44" spans="1:21" x14ac:dyDescent="0.2">
      <c r="A44" s="16" t="s">
        <v>194</v>
      </c>
      <c r="B44" s="4">
        <v>2400</v>
      </c>
      <c r="C44" s="4">
        <v>221500</v>
      </c>
      <c r="D44" s="4">
        <v>-219100</v>
      </c>
      <c r="E44" s="4">
        <v>-8896740000</v>
      </c>
      <c r="F44" s="4">
        <f t="shared" si="0"/>
        <v>38373470000</v>
      </c>
      <c r="R44" s="5">
        <v>-7.3000000000000001E-3</v>
      </c>
      <c r="S44" s="4">
        <v>338711</v>
      </c>
      <c r="T44" s="4">
        <f t="shared" si="2"/>
        <v>116985.5</v>
      </c>
      <c r="U44" s="4">
        <f t="shared" si="3"/>
        <v>104676</v>
      </c>
    </row>
    <row r="45" spans="1:21" x14ac:dyDescent="0.2">
      <c r="A45" s="16" t="s">
        <v>193</v>
      </c>
      <c r="B45" s="4">
        <v>0</v>
      </c>
      <c r="C45" s="4">
        <v>18700</v>
      </c>
      <c r="D45" s="4">
        <v>-18700</v>
      </c>
      <c r="E45" s="4">
        <v>-766030000</v>
      </c>
      <c r="F45" s="4">
        <f t="shared" si="0"/>
        <v>47270210000</v>
      </c>
      <c r="R45" s="5">
        <v>0</v>
      </c>
      <c r="S45" s="4">
        <v>128060</v>
      </c>
      <c r="T45" s="4">
        <f t="shared" si="2"/>
        <v>126489</v>
      </c>
      <c r="U45" s="4">
        <f t="shared" si="3"/>
        <v>104676</v>
      </c>
    </row>
    <row r="46" spans="1:21" x14ac:dyDescent="0.2">
      <c r="A46" s="16" t="s">
        <v>192</v>
      </c>
      <c r="B46" s="4">
        <v>2000</v>
      </c>
      <c r="C46" s="4">
        <v>600</v>
      </c>
      <c r="D46" s="4">
        <v>1400</v>
      </c>
      <c r="E46" s="4">
        <v>57370000</v>
      </c>
      <c r="F46" s="4">
        <f t="shared" si="0"/>
        <v>48036240000</v>
      </c>
      <c r="R46" s="5">
        <v>-1.32E-2</v>
      </c>
      <c r="S46" s="4">
        <v>119370</v>
      </c>
      <c r="T46" s="4">
        <f t="shared" si="2"/>
        <v>146886.5</v>
      </c>
      <c r="U46" s="4">
        <f t="shared" si="3"/>
        <v>96653</v>
      </c>
    </row>
    <row r="47" spans="1:21" x14ac:dyDescent="0.2">
      <c r="A47" s="16" t="s">
        <v>191</v>
      </c>
      <c r="B47" s="4">
        <v>2800</v>
      </c>
      <c r="C47" s="4">
        <v>6500</v>
      </c>
      <c r="D47" s="4">
        <v>-3700</v>
      </c>
      <c r="E47" s="4">
        <v>-154530000</v>
      </c>
      <c r="F47" s="4">
        <f t="shared" si="0"/>
        <v>47978870000</v>
      </c>
      <c r="R47" s="5">
        <v>-3.4999999999999996E-3</v>
      </c>
      <c r="S47" s="4">
        <v>151495</v>
      </c>
      <c r="T47" s="4">
        <f t="shared" si="2"/>
        <v>505230</v>
      </c>
      <c r="U47" s="4">
        <f t="shared" si="3"/>
        <v>89666</v>
      </c>
    </row>
    <row r="48" spans="1:21" x14ac:dyDescent="0.2">
      <c r="A48" s="16" t="s">
        <v>190</v>
      </c>
      <c r="B48" s="4">
        <v>200</v>
      </c>
      <c r="C48" s="4">
        <v>3300</v>
      </c>
      <c r="D48" s="4">
        <v>-3100</v>
      </c>
      <c r="E48" s="4">
        <v>-128790000</v>
      </c>
      <c r="F48" s="4">
        <f t="shared" si="0"/>
        <v>48133400000</v>
      </c>
      <c r="R48" s="5">
        <v>-9.4999999999999998E-3</v>
      </c>
      <c r="S48" s="4">
        <v>104676</v>
      </c>
      <c r="T48" s="4">
        <f t="shared" si="2"/>
        <v>248958.5</v>
      </c>
      <c r="U48" s="4">
        <f t="shared" si="3"/>
        <v>89666</v>
      </c>
    </row>
    <row r="49" spans="1:21" x14ac:dyDescent="0.2">
      <c r="A49" s="16" t="s">
        <v>189</v>
      </c>
      <c r="B49" s="4">
        <v>29000</v>
      </c>
      <c r="C49" s="4">
        <v>6400</v>
      </c>
      <c r="D49" s="4">
        <v>22600</v>
      </c>
      <c r="E49" s="4">
        <v>947600000</v>
      </c>
      <c r="F49" s="4">
        <f t="shared" si="0"/>
        <v>48262190000</v>
      </c>
      <c r="R49" s="5">
        <v>1.09E-2</v>
      </c>
      <c r="S49" s="4">
        <v>353549</v>
      </c>
      <c r="T49" s="4">
        <f t="shared" si="2"/>
        <v>145335</v>
      </c>
      <c r="U49" s="4">
        <f t="shared" si="3"/>
        <v>89666</v>
      </c>
    </row>
    <row r="50" spans="1:21" x14ac:dyDescent="0.2">
      <c r="A50" s="16" t="s">
        <v>188</v>
      </c>
      <c r="B50" s="4">
        <v>2500</v>
      </c>
      <c r="C50" s="4">
        <v>2400</v>
      </c>
      <c r="D50" s="4">
        <v>100</v>
      </c>
      <c r="E50" s="4">
        <v>4040000</v>
      </c>
      <c r="F50" s="4">
        <f t="shared" si="0"/>
        <v>47314590000</v>
      </c>
      <c r="R50" s="5">
        <v>2.3399999999999997E-2</v>
      </c>
      <c r="S50" s="4">
        <v>205080</v>
      </c>
      <c r="T50" s="4">
        <f t="shared" si="2"/>
        <v>254552</v>
      </c>
      <c r="U50" s="4">
        <f t="shared" si="3"/>
        <v>89666</v>
      </c>
    </row>
    <row r="51" spans="1:21" x14ac:dyDescent="0.2">
      <c r="A51" s="16" t="s">
        <v>187</v>
      </c>
      <c r="B51" s="4">
        <v>0</v>
      </c>
      <c r="C51" s="4">
        <v>4730</v>
      </c>
      <c r="D51" s="4">
        <v>-4730</v>
      </c>
      <c r="E51" s="4">
        <v>-193610000</v>
      </c>
      <c r="F51" s="4">
        <f t="shared" si="0"/>
        <v>47310550000</v>
      </c>
      <c r="R51" s="5">
        <v>-1.3300000000000001E-2</v>
      </c>
      <c r="S51" s="4">
        <v>96653</v>
      </c>
      <c r="T51" s="4">
        <f t="shared" si="2"/>
        <v>107380.5</v>
      </c>
      <c r="U51" s="4">
        <f t="shared" si="3"/>
        <v>89666</v>
      </c>
    </row>
    <row r="52" spans="1:21" x14ac:dyDescent="0.2">
      <c r="A52" s="16" t="s">
        <v>186</v>
      </c>
      <c r="B52" s="4">
        <v>8500</v>
      </c>
      <c r="C52" s="4">
        <v>4500</v>
      </c>
      <c r="D52" s="4">
        <v>4000</v>
      </c>
      <c r="E52" s="4">
        <v>164980000</v>
      </c>
      <c r="F52" s="4">
        <f t="shared" si="0"/>
        <v>47504160000</v>
      </c>
      <c r="R52" s="5">
        <v>-1.3100000000000001E-2</v>
      </c>
      <c r="S52" s="4">
        <v>89666</v>
      </c>
      <c r="T52" s="4">
        <f t="shared" si="2"/>
        <v>241256.5</v>
      </c>
      <c r="U52" s="4">
        <f t="shared" si="3"/>
        <v>105911</v>
      </c>
    </row>
    <row r="53" spans="1:21" x14ac:dyDescent="0.2">
      <c r="A53" s="16" t="s">
        <v>185</v>
      </c>
      <c r="B53" s="4">
        <v>11500</v>
      </c>
      <c r="C53" s="4">
        <v>6700</v>
      </c>
      <c r="D53" s="4">
        <v>4800</v>
      </c>
      <c r="E53" s="4">
        <v>200690000</v>
      </c>
      <c r="F53" s="4">
        <f t="shared" si="0"/>
        <v>47339180000</v>
      </c>
      <c r="R53" s="5">
        <v>-3.4999999999999996E-3</v>
      </c>
      <c r="S53" s="4">
        <v>257187</v>
      </c>
      <c r="T53" s="4">
        <f t="shared" si="2"/>
        <v>285944.5</v>
      </c>
      <c r="U53" s="4">
        <f t="shared" si="3"/>
        <v>105911</v>
      </c>
    </row>
    <row r="54" spans="1:21" x14ac:dyDescent="0.2">
      <c r="A54" s="16" t="s">
        <v>184</v>
      </c>
      <c r="B54" s="4">
        <v>6000</v>
      </c>
      <c r="C54" s="4">
        <v>7600</v>
      </c>
      <c r="D54" s="4">
        <v>-1600</v>
      </c>
      <c r="E54" s="4">
        <v>-67240000</v>
      </c>
      <c r="F54" s="4">
        <f t="shared" si="0"/>
        <v>47138490000</v>
      </c>
      <c r="R54" s="5">
        <v>2.07E-2</v>
      </c>
      <c r="S54" s="4">
        <v>105911</v>
      </c>
      <c r="T54" s="4">
        <f t="shared" si="2"/>
        <v>143651</v>
      </c>
      <c r="U54" s="4">
        <f t="shared" si="3"/>
        <v>85590</v>
      </c>
    </row>
    <row r="55" spans="1:21" x14ac:dyDescent="0.2">
      <c r="A55" s="16" t="s">
        <v>183</v>
      </c>
      <c r="B55" s="4">
        <v>54500</v>
      </c>
      <c r="C55" s="4">
        <v>8900</v>
      </c>
      <c r="D55" s="4">
        <v>45600</v>
      </c>
      <c r="E55" s="4">
        <v>1868810000</v>
      </c>
      <c r="F55" s="4">
        <f t="shared" si="0"/>
        <v>47205730000</v>
      </c>
      <c r="R55" s="5">
        <v>-9.5999999999999992E-3</v>
      </c>
      <c r="S55" s="4">
        <v>133608</v>
      </c>
      <c r="T55" s="4">
        <f t="shared" si="2"/>
        <v>139571.5</v>
      </c>
      <c r="U55" s="4">
        <f t="shared" si="3"/>
        <v>85590</v>
      </c>
    </row>
    <row r="56" spans="1:21" x14ac:dyDescent="0.2">
      <c r="A56" s="16" t="s">
        <v>182</v>
      </c>
      <c r="B56" s="4">
        <v>2100</v>
      </c>
      <c r="C56" s="4">
        <v>13600</v>
      </c>
      <c r="D56" s="4">
        <v>-11500</v>
      </c>
      <c r="E56" s="4">
        <v>-473170000</v>
      </c>
      <c r="F56" s="4">
        <f t="shared" si="0"/>
        <v>45336920000</v>
      </c>
      <c r="R56" s="5">
        <v>-1.1999999999999999E-3</v>
      </c>
      <c r="S56" s="4">
        <v>142278</v>
      </c>
      <c r="T56" s="4">
        <f t="shared" si="2"/>
        <v>569422.5</v>
      </c>
      <c r="U56" s="4">
        <f t="shared" si="3"/>
        <v>85590</v>
      </c>
    </row>
    <row r="57" spans="1:21" x14ac:dyDescent="0.2">
      <c r="A57" s="16" t="s">
        <v>181</v>
      </c>
      <c r="B57" s="4">
        <v>684100</v>
      </c>
      <c r="C57" s="4">
        <v>4100</v>
      </c>
      <c r="D57" s="4">
        <v>680000</v>
      </c>
      <c r="E57" s="4">
        <v>27981760000</v>
      </c>
      <c r="F57" s="4">
        <f t="shared" si="0"/>
        <v>45810090000</v>
      </c>
      <c r="R57" s="5">
        <v>5.7300000000000004E-2</v>
      </c>
      <c r="S57" s="4">
        <v>905784</v>
      </c>
      <c r="T57" s="4">
        <f t="shared" si="2"/>
        <v>197658.5</v>
      </c>
      <c r="U57" s="4">
        <f t="shared" si="3"/>
        <v>85590</v>
      </c>
    </row>
    <row r="58" spans="1:21" x14ac:dyDescent="0.2">
      <c r="A58" s="16" t="s">
        <v>180</v>
      </c>
      <c r="B58" s="4">
        <v>31600</v>
      </c>
      <c r="C58" s="4">
        <v>900</v>
      </c>
      <c r="D58" s="4">
        <v>30700</v>
      </c>
      <c r="E58" s="4">
        <v>1199080000</v>
      </c>
      <c r="F58" s="4">
        <f t="shared" si="0"/>
        <v>17828330000</v>
      </c>
      <c r="R58" s="5">
        <v>2.35E-2</v>
      </c>
      <c r="S58" s="4">
        <v>144368</v>
      </c>
      <c r="T58" s="4">
        <f t="shared" si="2"/>
        <v>166143</v>
      </c>
      <c r="U58" s="4">
        <f t="shared" si="3"/>
        <v>85590</v>
      </c>
    </row>
    <row r="59" spans="1:21" x14ac:dyDescent="0.2">
      <c r="A59" s="16" t="s">
        <v>179</v>
      </c>
      <c r="B59" s="4">
        <v>22700</v>
      </c>
      <c r="C59" s="4">
        <v>2200</v>
      </c>
      <c r="D59" s="4">
        <v>20500</v>
      </c>
      <c r="E59" s="4">
        <v>784910000</v>
      </c>
      <c r="F59" s="4">
        <f t="shared" si="0"/>
        <v>16629250000</v>
      </c>
      <c r="R59" s="5">
        <v>6.6E-3</v>
      </c>
      <c r="S59" s="4">
        <v>85590</v>
      </c>
      <c r="T59" s="4">
        <f t="shared" si="2"/>
        <v>535819</v>
      </c>
      <c r="U59" s="4">
        <f t="shared" si="3"/>
        <v>125095</v>
      </c>
    </row>
    <row r="60" spans="1:21" x14ac:dyDescent="0.2">
      <c r="A60" s="16" t="s">
        <v>178</v>
      </c>
      <c r="B60" s="4">
        <v>8900</v>
      </c>
      <c r="C60" s="4">
        <v>0</v>
      </c>
      <c r="D60" s="4">
        <v>8900</v>
      </c>
      <c r="E60" s="4">
        <v>339870000</v>
      </c>
      <c r="F60" s="4">
        <f t="shared" si="0"/>
        <v>15844340000</v>
      </c>
      <c r="R60" s="5">
        <v>-2.1700000000000001E-2</v>
      </c>
      <c r="S60" s="4">
        <v>412451</v>
      </c>
      <c r="T60" s="4">
        <f t="shared" si="2"/>
        <v>386895</v>
      </c>
      <c r="U60" s="4">
        <f t="shared" si="3"/>
        <v>125095</v>
      </c>
    </row>
    <row r="61" spans="1:21" x14ac:dyDescent="0.2">
      <c r="A61" s="16" t="s">
        <v>177</v>
      </c>
      <c r="B61" s="4">
        <v>1900</v>
      </c>
      <c r="C61" s="4">
        <v>3400</v>
      </c>
      <c r="D61" s="4">
        <v>-1500</v>
      </c>
      <c r="E61" s="4">
        <v>-59940000</v>
      </c>
      <c r="F61" s="4">
        <f t="shared" si="0"/>
        <v>15504470000</v>
      </c>
      <c r="R61" s="5">
        <v>-1.6299999999999999E-2</v>
      </c>
      <c r="S61" s="4">
        <v>125095</v>
      </c>
      <c r="T61" s="4">
        <f t="shared" si="2"/>
        <v>306975.5</v>
      </c>
      <c r="U61" s="4">
        <f t="shared" si="3"/>
        <v>136865</v>
      </c>
    </row>
    <row r="62" spans="1:21" x14ac:dyDescent="0.2">
      <c r="A62" s="16" t="s">
        <v>176</v>
      </c>
      <c r="B62" s="4">
        <v>4900</v>
      </c>
      <c r="C62" s="4">
        <v>32700</v>
      </c>
      <c r="D62" s="4">
        <v>-27800</v>
      </c>
      <c r="E62" s="4">
        <v>-1115890000</v>
      </c>
      <c r="F62" s="4">
        <f t="shared" si="0"/>
        <v>15564410000</v>
      </c>
      <c r="R62" s="5">
        <v>-2.0899999999999998E-2</v>
      </c>
      <c r="S62" s="4">
        <v>225326</v>
      </c>
      <c r="T62" s="4">
        <f t="shared" si="2"/>
        <v>502330</v>
      </c>
      <c r="U62" s="4">
        <f t="shared" si="3"/>
        <v>136865</v>
      </c>
    </row>
    <row r="63" spans="1:21" x14ac:dyDescent="0.2">
      <c r="A63" s="16" t="s">
        <v>175</v>
      </c>
      <c r="B63" s="4">
        <v>256500</v>
      </c>
      <c r="C63" s="4">
        <v>5900</v>
      </c>
      <c r="D63" s="4">
        <v>250600</v>
      </c>
      <c r="E63" s="4">
        <v>10176850000</v>
      </c>
      <c r="F63" s="4">
        <f t="shared" si="0"/>
        <v>16680300000</v>
      </c>
      <c r="R63" s="5">
        <v>-3.6799999999999999E-2</v>
      </c>
      <c r="S63" s="4">
        <v>465978</v>
      </c>
      <c r="T63" s="4">
        <f t="shared" si="2"/>
        <v>578499.5</v>
      </c>
      <c r="U63" s="4">
        <f t="shared" si="3"/>
        <v>136865</v>
      </c>
    </row>
    <row r="64" spans="1:21" x14ac:dyDescent="0.2">
      <c r="A64" s="16" t="s">
        <v>174</v>
      </c>
      <c r="B64" s="4">
        <v>1400</v>
      </c>
      <c r="C64" s="4">
        <v>20500</v>
      </c>
      <c r="D64" s="4">
        <v>-19100</v>
      </c>
      <c r="E64" s="4">
        <v>-808670000</v>
      </c>
      <c r="F64" s="4">
        <f t="shared" ref="F64:F79" si="4">E64+F65</f>
        <v>6503450000</v>
      </c>
      <c r="R64" s="5">
        <v>-8.199999999999999E-3</v>
      </c>
      <c r="S64" s="4">
        <v>153694</v>
      </c>
      <c r="T64" s="4">
        <f t="shared" si="2"/>
        <v>322536</v>
      </c>
      <c r="U64" s="4">
        <f t="shared" si="3"/>
        <v>136865</v>
      </c>
    </row>
    <row r="65" spans="1:21" x14ac:dyDescent="0.2">
      <c r="A65" s="16" t="s">
        <v>173</v>
      </c>
      <c r="B65" s="4">
        <v>1000</v>
      </c>
      <c r="C65" s="4">
        <v>14300</v>
      </c>
      <c r="D65" s="4">
        <v>-13300</v>
      </c>
      <c r="E65" s="4">
        <v>-559250000</v>
      </c>
      <c r="F65" s="4">
        <f t="shared" si="4"/>
        <v>7312120000</v>
      </c>
      <c r="R65" s="5">
        <v>4.7999999999999996E-3</v>
      </c>
      <c r="S65" s="4">
        <v>136865</v>
      </c>
      <c r="T65" s="4">
        <f t="shared" si="2"/>
        <v>359918.5</v>
      </c>
      <c r="U65" s="4">
        <f t="shared" si="3"/>
        <v>233061</v>
      </c>
    </row>
    <row r="66" spans="1:21" x14ac:dyDescent="0.2">
      <c r="A66" s="16" t="s">
        <v>172</v>
      </c>
      <c r="B66" s="4">
        <v>3000</v>
      </c>
      <c r="C66" s="4">
        <v>18500</v>
      </c>
      <c r="D66" s="4">
        <v>-15500</v>
      </c>
      <c r="E66" s="4">
        <v>-654190000</v>
      </c>
      <c r="F66" s="4">
        <f t="shared" si="4"/>
        <v>7871370000</v>
      </c>
      <c r="R66" s="5">
        <v>-1.8600000000000002E-2</v>
      </c>
      <c r="S66" s="4">
        <v>233061</v>
      </c>
      <c r="T66" s="4">
        <f t="shared" si="2"/>
        <v>318307.5</v>
      </c>
      <c r="U66" s="4">
        <f t="shared" si="3"/>
        <v>246696</v>
      </c>
    </row>
    <row r="67" spans="1:21" x14ac:dyDescent="0.2">
      <c r="A67" s="16" t="s">
        <v>171</v>
      </c>
      <c r="B67" s="4">
        <v>6600</v>
      </c>
      <c r="C67" s="4">
        <v>8000</v>
      </c>
      <c r="D67" s="4">
        <v>-1400</v>
      </c>
      <c r="E67" s="4">
        <v>-56840000</v>
      </c>
      <c r="F67" s="4">
        <f t="shared" si="4"/>
        <v>8525560000</v>
      </c>
      <c r="R67" s="5">
        <v>2.3900000000000001E-2</v>
      </c>
      <c r="S67" s="4">
        <v>250949</v>
      </c>
      <c r="T67" s="4">
        <f t="shared" si="2"/>
        <v>186415.5</v>
      </c>
      <c r="U67" s="4">
        <f t="shared" si="3"/>
        <v>246696</v>
      </c>
    </row>
    <row r="68" spans="1:21" x14ac:dyDescent="0.2">
      <c r="A68" s="16" t="s">
        <v>170</v>
      </c>
      <c r="B68" s="4">
        <v>12800</v>
      </c>
      <c r="C68" s="4">
        <v>25100</v>
      </c>
      <c r="D68" s="4">
        <v>-12300</v>
      </c>
      <c r="E68" s="4">
        <v>-529590000</v>
      </c>
      <c r="F68" s="4">
        <f t="shared" si="4"/>
        <v>8582400000</v>
      </c>
      <c r="R68" s="5">
        <v>-1.1000000000000001E-3</v>
      </c>
      <c r="S68" s="4">
        <v>246696</v>
      </c>
      <c r="T68" s="4">
        <f t="shared" si="2"/>
        <v>400723.5</v>
      </c>
      <c r="U68" s="4">
        <f t="shared" si="3"/>
        <v>388625</v>
      </c>
    </row>
    <row r="69" spans="1:21" x14ac:dyDescent="0.2">
      <c r="A69" s="16" t="s">
        <v>169</v>
      </c>
      <c r="B69" s="4">
        <v>192000</v>
      </c>
      <c r="C69" s="4">
        <v>3300</v>
      </c>
      <c r="D69" s="4">
        <v>188700</v>
      </c>
      <c r="E69" s="4">
        <v>8113650000</v>
      </c>
      <c r="F69" s="4">
        <f t="shared" si="4"/>
        <v>9111990000</v>
      </c>
      <c r="R69" s="5">
        <v>-1.29E-2</v>
      </c>
      <c r="S69" s="4">
        <v>659187</v>
      </c>
      <c r="T69" s="4">
        <f t="shared" si="2"/>
        <v>463207.5</v>
      </c>
      <c r="U69" s="4">
        <f t="shared" si="3"/>
        <v>388625</v>
      </c>
    </row>
    <row r="70" spans="1:21" x14ac:dyDescent="0.2">
      <c r="A70" s="16" t="s">
        <v>168</v>
      </c>
      <c r="B70" s="4">
        <v>56200</v>
      </c>
      <c r="C70" s="4">
        <v>56215</v>
      </c>
      <c r="D70" s="4">
        <v>-15</v>
      </c>
      <c r="E70" s="4">
        <v>-1290000</v>
      </c>
      <c r="F70" s="4">
        <f t="shared" si="4"/>
        <v>998340000</v>
      </c>
      <c r="R70" s="5">
        <v>-6.7799999999999999E-2</v>
      </c>
      <c r="S70" s="4">
        <v>648695</v>
      </c>
      <c r="T70" s="4">
        <f t="shared" si="2"/>
        <v>353657</v>
      </c>
      <c r="U70" s="4">
        <f t="shared" si="3"/>
        <v>388625</v>
      </c>
    </row>
    <row r="71" spans="1:21" x14ac:dyDescent="0.2">
      <c r="A71" s="16" t="s">
        <v>167</v>
      </c>
      <c r="B71" s="4">
        <v>200</v>
      </c>
      <c r="C71" s="4">
        <v>10300</v>
      </c>
      <c r="D71" s="4">
        <v>-10100</v>
      </c>
      <c r="E71" s="4">
        <v>-471590000</v>
      </c>
      <c r="F71" s="4">
        <f t="shared" si="4"/>
        <v>999630000</v>
      </c>
      <c r="R71" s="5">
        <v>-3.3799999999999997E-2</v>
      </c>
      <c r="S71" s="4">
        <v>388625</v>
      </c>
      <c r="T71" s="4">
        <f>AVERAGE(S72,S81)</f>
        <v>341844</v>
      </c>
      <c r="U71" s="4">
        <f t="shared" si="3"/>
        <v>385666</v>
      </c>
    </row>
    <row r="72" spans="1:21" x14ac:dyDescent="0.2">
      <c r="A72" s="16" t="s">
        <v>166</v>
      </c>
      <c r="B72" s="4">
        <v>54800</v>
      </c>
      <c r="C72" s="4">
        <v>32700</v>
      </c>
      <c r="D72" s="4">
        <v>22100</v>
      </c>
      <c r="E72" s="4">
        <v>1057130000</v>
      </c>
      <c r="F72" s="4">
        <f t="shared" si="4"/>
        <v>1471220000</v>
      </c>
      <c r="R72" s="5">
        <v>1.0700000000000001E-2</v>
      </c>
      <c r="S72" s="4">
        <v>538682</v>
      </c>
      <c r="U72" s="4">
        <f t="shared" si="3"/>
        <v>126135</v>
      </c>
    </row>
    <row r="73" spans="1:21" x14ac:dyDescent="0.2">
      <c r="A73" s="16" t="s">
        <v>165</v>
      </c>
      <c r="B73" s="4">
        <v>75300</v>
      </c>
      <c r="C73" s="4">
        <v>36600</v>
      </c>
      <c r="D73" s="4">
        <v>38700</v>
      </c>
      <c r="E73" s="4">
        <v>1802920000</v>
      </c>
      <c r="F73" s="4">
        <f t="shared" si="4"/>
        <v>414090000</v>
      </c>
      <c r="R73" s="5">
        <v>0.04</v>
      </c>
      <c r="S73" s="4">
        <v>1003305</v>
      </c>
      <c r="U73" s="4">
        <f t="shared" ref="U73:U75" si="5">MIN(S74:S78)</f>
        <v>126135</v>
      </c>
    </row>
    <row r="74" spans="1:21" x14ac:dyDescent="0.2">
      <c r="A74" s="16" t="s">
        <v>164</v>
      </c>
      <c r="B74" s="4">
        <v>1400</v>
      </c>
      <c r="C74" s="4">
        <v>8100</v>
      </c>
      <c r="D74" s="4">
        <v>-6700</v>
      </c>
      <c r="E74" s="4">
        <v>-300970000</v>
      </c>
      <c r="F74" s="4">
        <f t="shared" si="4"/>
        <v>-1388830000</v>
      </c>
      <c r="R74" s="5">
        <v>1.0200000000000001E-2</v>
      </c>
      <c r="S74" s="4">
        <v>508207</v>
      </c>
      <c r="U74" s="4">
        <f t="shared" si="5"/>
        <v>126135</v>
      </c>
    </row>
    <row r="75" spans="1:21" x14ac:dyDescent="0.2">
      <c r="A75" s="16" t="s">
        <v>163</v>
      </c>
      <c r="B75" s="4">
        <v>1200</v>
      </c>
      <c r="C75" s="4">
        <v>4500</v>
      </c>
      <c r="D75" s="4">
        <v>-3300</v>
      </c>
      <c r="E75" s="4">
        <v>-147620000</v>
      </c>
      <c r="F75" s="4">
        <f t="shared" si="4"/>
        <v>-1087860000</v>
      </c>
      <c r="R75" s="5">
        <v>1.1999999999999999E-3</v>
      </c>
      <c r="S75" s="4">
        <v>486776</v>
      </c>
      <c r="U75" s="4">
        <f t="shared" si="5"/>
        <v>126135</v>
      </c>
    </row>
    <row r="76" spans="1:21" x14ac:dyDescent="0.2">
      <c r="A76" s="16" t="s">
        <v>162</v>
      </c>
      <c r="B76" s="4">
        <v>1600</v>
      </c>
      <c r="C76" s="4">
        <v>5100</v>
      </c>
      <c r="D76" s="4">
        <v>-3500</v>
      </c>
      <c r="E76" s="4">
        <v>-155210000</v>
      </c>
      <c r="F76" s="4">
        <f t="shared" si="4"/>
        <v>-940240000</v>
      </c>
      <c r="R76" s="5">
        <v>6.8000000000000005E-3</v>
      </c>
      <c r="S76" s="4">
        <v>385666</v>
      </c>
      <c r="U76" s="4">
        <f>MIN(S77:S81)</f>
        <v>126135</v>
      </c>
    </row>
    <row r="77" spans="1:21" x14ac:dyDescent="0.2">
      <c r="A77" s="16" t="s">
        <v>161</v>
      </c>
      <c r="B77" s="4">
        <v>500</v>
      </c>
      <c r="C77" s="4">
        <v>3800</v>
      </c>
      <c r="D77" s="4">
        <v>-3300</v>
      </c>
      <c r="E77" s="4">
        <v>-144600000</v>
      </c>
      <c r="F77" s="4">
        <f t="shared" si="4"/>
        <v>-785030000</v>
      </c>
      <c r="R77" s="5">
        <v>-6.7000000000000002E-3</v>
      </c>
      <c r="S77" s="4">
        <v>126135</v>
      </c>
    </row>
    <row r="78" spans="1:21" x14ac:dyDescent="0.2">
      <c r="A78" s="16" t="s">
        <v>160</v>
      </c>
      <c r="B78" s="4">
        <v>4100</v>
      </c>
      <c r="C78" s="4">
        <v>10300</v>
      </c>
      <c r="D78" s="4">
        <v>-6200</v>
      </c>
      <c r="E78" s="4">
        <v>-277110000</v>
      </c>
      <c r="F78" s="4">
        <f t="shared" si="4"/>
        <v>-640430000</v>
      </c>
      <c r="R78" s="5">
        <v>-1.11E-2</v>
      </c>
      <c r="S78" s="4">
        <v>142260</v>
      </c>
    </row>
    <row r="79" spans="1:21" x14ac:dyDescent="0.2">
      <c r="A79" s="16" t="s">
        <v>159</v>
      </c>
      <c r="B79" s="4">
        <v>9400</v>
      </c>
      <c r="C79" s="4">
        <v>0</v>
      </c>
      <c r="D79" s="4">
        <v>9400</v>
      </c>
      <c r="E79" s="4">
        <v>414500000</v>
      </c>
      <c r="F79" s="4">
        <f t="shared" si="4"/>
        <v>-363320000</v>
      </c>
      <c r="R79" s="5">
        <v>2.2799999999999997E-2</v>
      </c>
      <c r="S79" s="4">
        <v>277720</v>
      </c>
    </row>
    <row r="80" spans="1:21" x14ac:dyDescent="0.2">
      <c r="A80" s="16" t="s">
        <v>158</v>
      </c>
      <c r="B80" s="4">
        <v>5100</v>
      </c>
      <c r="C80" s="4">
        <v>8400</v>
      </c>
      <c r="D80" s="4">
        <v>-3300</v>
      </c>
      <c r="E80" s="4">
        <v>-144860000</v>
      </c>
      <c r="F80" s="4">
        <f>E80+F81</f>
        <v>-777820000</v>
      </c>
      <c r="R80" s="5">
        <v>-2.86E-2</v>
      </c>
      <c r="S80" s="4">
        <v>318689</v>
      </c>
    </row>
    <row r="81" spans="1:22" x14ac:dyDescent="0.2">
      <c r="A81" s="16" t="s">
        <v>157</v>
      </c>
      <c r="B81" s="4">
        <v>0</v>
      </c>
      <c r="C81" s="4">
        <v>13900</v>
      </c>
      <c r="D81" s="4">
        <v>-13900</v>
      </c>
      <c r="E81" s="4">
        <v>-632960000</v>
      </c>
      <c r="F81" s="4">
        <f>E81</f>
        <v>-632960000</v>
      </c>
      <c r="R81" s="5">
        <v>-2.2000000000000001E-3</v>
      </c>
      <c r="S81" s="4">
        <v>145006</v>
      </c>
    </row>
    <row r="82" spans="1:22" x14ac:dyDescent="0.2">
      <c r="A82" s="16" t="s">
        <v>222</v>
      </c>
      <c r="B82" s="4">
        <v>0</v>
      </c>
      <c r="C82" s="4">
        <v>0</v>
      </c>
      <c r="D82" s="4">
        <v>0</v>
      </c>
      <c r="E82" s="4">
        <v>0</v>
      </c>
      <c r="S82" s="4">
        <v>31728</v>
      </c>
      <c r="V82" s="5">
        <v>5.6000000000000008E-3</v>
      </c>
    </row>
    <row r="83" spans="1:22" x14ac:dyDescent="0.2">
      <c r="A83" s="2"/>
      <c r="B83" s="4"/>
      <c r="C83" s="4"/>
      <c r="D83" s="4"/>
      <c r="E83" s="4"/>
      <c r="F83" s="4">
        <f t="shared" ref="F83:F138" si="6">E83+F84</f>
        <v>0</v>
      </c>
      <c r="G83" s="4"/>
      <c r="H83" s="4"/>
      <c r="I83" s="4"/>
      <c r="J83" s="4"/>
      <c r="K83" s="4"/>
      <c r="L83" s="4"/>
      <c r="M83" s="4"/>
      <c r="N83" s="4"/>
      <c r="O83" s="4"/>
      <c r="P83" s="4"/>
      <c r="Q83" s="4"/>
      <c r="R83" s="4"/>
      <c r="S83" s="4"/>
      <c r="T83" s="5"/>
      <c r="U83" s="5"/>
      <c r="V83" s="5"/>
    </row>
    <row r="84" spans="1:22" x14ac:dyDescent="0.2">
      <c r="A84" s="2"/>
      <c r="B84" s="4"/>
      <c r="C84" s="4"/>
      <c r="D84" s="4"/>
      <c r="E84" s="4"/>
      <c r="F84" s="4">
        <f t="shared" si="6"/>
        <v>0</v>
      </c>
      <c r="G84" s="4"/>
      <c r="H84" s="4"/>
      <c r="I84" s="4"/>
      <c r="J84" s="4"/>
      <c r="K84" s="4"/>
      <c r="L84" s="4"/>
      <c r="M84" s="4"/>
      <c r="N84" s="4"/>
      <c r="O84" s="4"/>
      <c r="P84" s="4"/>
      <c r="Q84" s="4"/>
      <c r="R84" s="4"/>
      <c r="S84" s="4"/>
      <c r="T84" s="5"/>
      <c r="U84" s="5"/>
      <c r="V84" s="5"/>
    </row>
    <row r="85" spans="1:22" x14ac:dyDescent="0.2">
      <c r="A85" s="2"/>
      <c r="B85" s="4"/>
      <c r="C85" s="4"/>
      <c r="D85" s="4"/>
      <c r="E85" s="4"/>
      <c r="F85" s="4">
        <f t="shared" si="6"/>
        <v>0</v>
      </c>
      <c r="G85" s="4"/>
      <c r="H85" s="4"/>
      <c r="I85" s="4"/>
      <c r="J85" s="4"/>
      <c r="K85" s="4"/>
      <c r="L85" s="4"/>
      <c r="M85" s="4"/>
      <c r="N85" s="4"/>
      <c r="O85" s="4"/>
      <c r="P85" s="4"/>
      <c r="Q85" s="4"/>
      <c r="R85" s="4"/>
      <c r="S85" s="4"/>
      <c r="T85" s="5"/>
      <c r="U85" s="5"/>
      <c r="V85" s="5"/>
    </row>
    <row r="86" spans="1:22" x14ac:dyDescent="0.2">
      <c r="A86" s="2"/>
      <c r="B86" s="4"/>
      <c r="C86" s="4"/>
      <c r="D86" s="4"/>
      <c r="E86" s="4"/>
      <c r="F86" s="4">
        <f t="shared" si="6"/>
        <v>0</v>
      </c>
      <c r="G86" s="4"/>
      <c r="H86" s="4"/>
      <c r="I86" s="4"/>
      <c r="J86" s="4"/>
      <c r="K86" s="4"/>
      <c r="L86" s="4"/>
      <c r="M86" s="4"/>
      <c r="N86" s="4"/>
      <c r="O86" s="4"/>
      <c r="P86" s="4"/>
      <c r="Q86" s="4"/>
      <c r="R86" s="4"/>
      <c r="S86" s="4"/>
      <c r="T86" s="5"/>
      <c r="U86" s="5"/>
      <c r="V86" s="5"/>
    </row>
    <row r="87" spans="1:22" x14ac:dyDescent="0.2">
      <c r="A87" s="2"/>
      <c r="B87" s="4"/>
      <c r="C87" s="4"/>
      <c r="D87" s="4"/>
      <c r="E87" s="4"/>
      <c r="F87" s="4">
        <f t="shared" si="6"/>
        <v>0</v>
      </c>
      <c r="G87" s="4"/>
      <c r="H87" s="4"/>
      <c r="I87" s="4"/>
      <c r="J87" s="4"/>
      <c r="K87" s="4"/>
      <c r="L87" s="4"/>
      <c r="M87" s="4"/>
      <c r="N87" s="4"/>
      <c r="O87" s="4"/>
      <c r="P87" s="4"/>
      <c r="Q87" s="4"/>
      <c r="R87" s="4"/>
      <c r="S87" s="4"/>
      <c r="T87" s="5"/>
      <c r="U87" s="5"/>
      <c r="V87" s="5"/>
    </row>
    <row r="88" spans="1:22" x14ac:dyDescent="0.2">
      <c r="A88" s="2"/>
      <c r="B88" s="4"/>
      <c r="C88" s="4"/>
      <c r="D88" s="4"/>
      <c r="E88" s="4"/>
      <c r="F88" s="4">
        <f t="shared" si="6"/>
        <v>0</v>
      </c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5"/>
      <c r="U88" s="5"/>
      <c r="V88" s="5"/>
    </row>
    <row r="89" spans="1:22" x14ac:dyDescent="0.2">
      <c r="A89" s="2"/>
      <c r="B89" s="4"/>
      <c r="C89" s="4"/>
      <c r="D89" s="4"/>
      <c r="E89" s="4"/>
      <c r="F89" s="4">
        <f t="shared" si="6"/>
        <v>0</v>
      </c>
      <c r="G89" s="4"/>
      <c r="H89" s="4"/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  <c r="T89" s="5"/>
      <c r="U89" s="5"/>
      <c r="V89" s="5"/>
    </row>
    <row r="90" spans="1:22" x14ac:dyDescent="0.2">
      <c r="A90" s="2"/>
      <c r="B90" s="4"/>
      <c r="C90" s="4"/>
      <c r="D90" s="4"/>
      <c r="E90" s="4"/>
      <c r="F90" s="4">
        <f t="shared" si="6"/>
        <v>0</v>
      </c>
      <c r="G90" s="4"/>
      <c r="H90" s="4"/>
      <c r="I90" s="4"/>
      <c r="J90" s="4"/>
      <c r="K90" s="4"/>
      <c r="L90" s="4"/>
      <c r="M90" s="4"/>
      <c r="N90" s="4"/>
      <c r="O90" s="4"/>
      <c r="P90" s="4"/>
      <c r="Q90" s="4"/>
      <c r="R90" s="4"/>
      <c r="S90" s="4"/>
      <c r="T90" s="5"/>
      <c r="U90" s="5"/>
      <c r="V90" s="5"/>
    </row>
    <row r="91" spans="1:22" x14ac:dyDescent="0.2">
      <c r="A91" s="2"/>
      <c r="B91" s="4"/>
      <c r="C91" s="4"/>
      <c r="D91" s="4"/>
      <c r="E91" s="4"/>
      <c r="F91" s="4">
        <f t="shared" si="6"/>
        <v>0</v>
      </c>
      <c r="G91" s="4"/>
      <c r="H91" s="4"/>
      <c r="I91" s="4"/>
      <c r="J91" s="4"/>
      <c r="K91" s="4"/>
      <c r="L91" s="4"/>
      <c r="M91" s="4"/>
      <c r="N91" s="4"/>
      <c r="O91" s="4"/>
      <c r="P91" s="4"/>
      <c r="Q91" s="4"/>
      <c r="R91" s="4"/>
      <c r="S91" s="4"/>
      <c r="T91" s="5"/>
      <c r="U91" s="5"/>
      <c r="V91" s="5"/>
    </row>
    <row r="92" spans="1:22" x14ac:dyDescent="0.2">
      <c r="A92" s="2"/>
      <c r="B92" s="4"/>
      <c r="C92" s="4"/>
      <c r="D92" s="4"/>
      <c r="E92" s="4"/>
      <c r="F92" s="4">
        <f t="shared" si="6"/>
        <v>0</v>
      </c>
      <c r="G92" s="4"/>
      <c r="H92" s="4"/>
      <c r="I92" s="4"/>
      <c r="J92" s="4"/>
      <c r="K92" s="4"/>
      <c r="L92" s="4"/>
      <c r="M92" s="4"/>
      <c r="N92" s="4"/>
      <c r="O92" s="4"/>
      <c r="P92" s="4"/>
      <c r="Q92" s="4"/>
      <c r="R92" s="4"/>
      <c r="S92" s="4"/>
      <c r="T92" s="5"/>
      <c r="U92" s="5"/>
      <c r="V92" s="5"/>
    </row>
    <row r="93" spans="1:22" x14ac:dyDescent="0.2">
      <c r="A93" s="6"/>
      <c r="B93" s="4"/>
      <c r="C93" s="4"/>
      <c r="D93" s="4"/>
      <c r="E93" s="4"/>
      <c r="F93" s="4">
        <f t="shared" si="6"/>
        <v>0</v>
      </c>
      <c r="G93" s="4"/>
      <c r="H93" s="4"/>
      <c r="I93" s="4"/>
      <c r="J93" s="4"/>
      <c r="K93" s="4"/>
      <c r="L93" s="4"/>
      <c r="M93" s="4"/>
      <c r="N93" s="4"/>
      <c r="O93" s="4"/>
      <c r="P93" s="4"/>
      <c r="Q93" s="4"/>
      <c r="R93" s="4"/>
      <c r="S93" s="4"/>
      <c r="T93" s="5"/>
      <c r="U93" s="5"/>
      <c r="V93" s="5"/>
    </row>
    <row r="94" spans="1:22" x14ac:dyDescent="0.2">
      <c r="A94" s="6"/>
      <c r="B94" s="4"/>
      <c r="C94" s="4"/>
      <c r="D94" s="4"/>
      <c r="E94" s="4"/>
      <c r="F94" s="4">
        <f t="shared" si="6"/>
        <v>0</v>
      </c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5"/>
      <c r="U94" s="5"/>
      <c r="V94" s="5"/>
    </row>
    <row r="95" spans="1:22" x14ac:dyDescent="0.2">
      <c r="A95" s="6"/>
      <c r="B95" s="4"/>
      <c r="C95" s="4"/>
      <c r="D95" s="4"/>
      <c r="E95" s="4"/>
      <c r="F95" s="4">
        <f t="shared" si="6"/>
        <v>0</v>
      </c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5"/>
      <c r="U95" s="5"/>
      <c r="V95" s="5"/>
    </row>
    <row r="96" spans="1:22" x14ac:dyDescent="0.2">
      <c r="A96" s="6"/>
      <c r="B96" s="4"/>
      <c r="C96" s="4"/>
      <c r="D96" s="4"/>
      <c r="E96" s="4"/>
      <c r="F96" s="4">
        <f t="shared" si="6"/>
        <v>0</v>
      </c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5"/>
      <c r="U96" s="5"/>
      <c r="V96" s="5"/>
    </row>
    <row r="97" spans="1:22" x14ac:dyDescent="0.2">
      <c r="A97" s="6"/>
      <c r="B97" s="4"/>
      <c r="C97" s="4"/>
      <c r="D97" s="4"/>
      <c r="E97" s="4"/>
      <c r="F97" s="4">
        <f t="shared" si="6"/>
        <v>0</v>
      </c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5"/>
      <c r="U97" s="5"/>
      <c r="V97" s="5"/>
    </row>
    <row r="98" spans="1:22" x14ac:dyDescent="0.2">
      <c r="A98" s="6"/>
      <c r="B98" s="4"/>
      <c r="C98" s="4"/>
      <c r="D98" s="4"/>
      <c r="E98" s="4"/>
      <c r="F98" s="4">
        <f t="shared" si="6"/>
        <v>0</v>
      </c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5"/>
      <c r="U98" s="5"/>
      <c r="V98" s="5"/>
    </row>
    <row r="99" spans="1:22" x14ac:dyDescent="0.2">
      <c r="A99" s="6"/>
      <c r="B99" s="4"/>
      <c r="C99" s="4"/>
      <c r="D99" s="4"/>
      <c r="E99" s="4"/>
      <c r="F99" s="4">
        <f t="shared" si="6"/>
        <v>0</v>
      </c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5"/>
      <c r="U99" s="5"/>
      <c r="V99" s="5"/>
    </row>
    <row r="100" spans="1:22" x14ac:dyDescent="0.2">
      <c r="A100" s="6"/>
      <c r="B100" s="4"/>
      <c r="C100" s="4"/>
      <c r="D100" s="4"/>
      <c r="E100" s="4"/>
      <c r="F100" s="4">
        <f t="shared" si="6"/>
        <v>0</v>
      </c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5"/>
      <c r="U100" s="5"/>
      <c r="V100" s="5"/>
    </row>
    <row r="101" spans="1:22" x14ac:dyDescent="0.2">
      <c r="A101" s="6"/>
      <c r="B101" s="4"/>
      <c r="C101" s="4"/>
      <c r="D101" s="4"/>
      <c r="E101" s="4"/>
      <c r="F101" s="4">
        <f t="shared" si="6"/>
        <v>0</v>
      </c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5"/>
      <c r="U101" s="5"/>
      <c r="V101" s="5"/>
    </row>
    <row r="102" spans="1:22" x14ac:dyDescent="0.2">
      <c r="A102" s="6"/>
      <c r="B102" s="4"/>
      <c r="C102" s="4"/>
      <c r="D102" s="4"/>
      <c r="E102" s="4"/>
      <c r="F102" s="4">
        <f t="shared" si="6"/>
        <v>0</v>
      </c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5"/>
      <c r="U102" s="5"/>
      <c r="V102" s="5"/>
    </row>
    <row r="103" spans="1:22" x14ac:dyDescent="0.2">
      <c r="A103" s="2"/>
      <c r="B103" s="4"/>
      <c r="C103" s="4"/>
      <c r="D103" s="4"/>
      <c r="E103" s="4"/>
      <c r="F103" s="4">
        <f t="shared" si="6"/>
        <v>0</v>
      </c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5"/>
      <c r="U103" s="5"/>
      <c r="V103" s="5"/>
    </row>
    <row r="104" spans="1:22" x14ac:dyDescent="0.2">
      <c r="A104" s="2"/>
      <c r="B104" s="4"/>
      <c r="C104" s="4"/>
      <c r="D104" s="4"/>
      <c r="E104" s="4"/>
      <c r="F104" s="4">
        <f t="shared" si="6"/>
        <v>0</v>
      </c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5"/>
      <c r="U104" s="5"/>
      <c r="V104" s="5"/>
    </row>
    <row r="105" spans="1:22" x14ac:dyDescent="0.2">
      <c r="A105" s="6"/>
      <c r="B105" s="4"/>
      <c r="C105" s="4"/>
      <c r="D105" s="4"/>
      <c r="E105" s="4"/>
      <c r="F105" s="4">
        <f t="shared" si="6"/>
        <v>0</v>
      </c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5"/>
      <c r="U105" s="5"/>
      <c r="V105" s="5"/>
    </row>
    <row r="106" spans="1:22" x14ac:dyDescent="0.2">
      <c r="A106" s="6"/>
      <c r="B106" s="4"/>
      <c r="C106" s="4"/>
      <c r="D106" s="4"/>
      <c r="E106" s="4"/>
      <c r="F106" s="4">
        <f t="shared" si="6"/>
        <v>0</v>
      </c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5"/>
      <c r="U106" s="5"/>
      <c r="V106" s="5"/>
    </row>
    <row r="107" spans="1:22" x14ac:dyDescent="0.2">
      <c r="A107" s="6"/>
      <c r="B107" s="4"/>
      <c r="C107" s="4"/>
      <c r="D107" s="4"/>
      <c r="E107" s="4"/>
      <c r="F107" s="4">
        <f t="shared" si="6"/>
        <v>0</v>
      </c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5"/>
      <c r="U107" s="5"/>
      <c r="V107" s="5"/>
    </row>
    <row r="108" spans="1:22" x14ac:dyDescent="0.2">
      <c r="A108" s="6"/>
      <c r="B108" s="4"/>
      <c r="C108" s="4"/>
      <c r="D108" s="4"/>
      <c r="E108" s="4"/>
      <c r="F108" s="4">
        <f t="shared" si="6"/>
        <v>0</v>
      </c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5"/>
      <c r="U108" s="5"/>
      <c r="V108" s="5"/>
    </row>
    <row r="109" spans="1:22" x14ac:dyDescent="0.2">
      <c r="A109" s="6"/>
      <c r="B109" s="4"/>
      <c r="C109" s="4"/>
      <c r="D109" s="4"/>
      <c r="E109" s="4"/>
      <c r="F109" s="4">
        <f t="shared" si="6"/>
        <v>0</v>
      </c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5"/>
      <c r="U109" s="5"/>
      <c r="V109" s="5"/>
    </row>
    <row r="110" spans="1:22" x14ac:dyDescent="0.2">
      <c r="A110" s="6"/>
      <c r="B110" s="4"/>
      <c r="C110" s="4"/>
      <c r="D110" s="4"/>
      <c r="E110" s="4"/>
      <c r="F110" s="4">
        <f t="shared" si="6"/>
        <v>0</v>
      </c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5"/>
      <c r="U110" s="5"/>
      <c r="V110" s="5"/>
    </row>
    <row r="111" spans="1:22" x14ac:dyDescent="0.2">
      <c r="A111" s="6"/>
      <c r="B111" s="4"/>
      <c r="C111" s="4"/>
      <c r="D111" s="4"/>
      <c r="E111" s="4"/>
      <c r="F111" s="4">
        <f t="shared" si="6"/>
        <v>0</v>
      </c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5"/>
      <c r="U111" s="5"/>
      <c r="V111" s="5"/>
    </row>
    <row r="112" spans="1:22" x14ac:dyDescent="0.2">
      <c r="A112" s="6"/>
      <c r="B112" s="4"/>
      <c r="C112" s="4"/>
      <c r="D112" s="4"/>
      <c r="E112" s="4"/>
      <c r="F112" s="4">
        <f t="shared" si="6"/>
        <v>0</v>
      </c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5"/>
      <c r="U112" s="5"/>
      <c r="V112" s="5"/>
    </row>
    <row r="113" spans="1:22" x14ac:dyDescent="0.2">
      <c r="A113" s="6"/>
      <c r="B113" s="4"/>
      <c r="C113" s="4"/>
      <c r="D113" s="4"/>
      <c r="E113" s="4"/>
      <c r="F113" s="4">
        <f t="shared" si="6"/>
        <v>0</v>
      </c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5"/>
      <c r="U113" s="5"/>
      <c r="V113" s="5"/>
    </row>
    <row r="114" spans="1:22" x14ac:dyDescent="0.2">
      <c r="A114" s="6"/>
      <c r="B114" s="4"/>
      <c r="C114" s="4"/>
      <c r="D114" s="4"/>
      <c r="E114" s="4"/>
      <c r="F114" s="4">
        <f t="shared" si="6"/>
        <v>0</v>
      </c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5"/>
      <c r="U114" s="5"/>
      <c r="V114" s="5"/>
    </row>
    <row r="115" spans="1:22" x14ac:dyDescent="0.2">
      <c r="A115" s="6"/>
      <c r="B115" s="4"/>
      <c r="C115" s="4"/>
      <c r="D115" s="4"/>
      <c r="E115" s="4"/>
      <c r="F115" s="4">
        <f t="shared" si="6"/>
        <v>0</v>
      </c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5"/>
      <c r="U115" s="5"/>
      <c r="V115" s="5"/>
    </row>
    <row r="116" spans="1:22" x14ac:dyDescent="0.2">
      <c r="A116" s="6"/>
      <c r="B116" s="4"/>
      <c r="C116" s="4"/>
      <c r="D116" s="4"/>
      <c r="E116" s="4"/>
      <c r="F116" s="4">
        <f t="shared" si="6"/>
        <v>0</v>
      </c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5"/>
      <c r="U116" s="5"/>
      <c r="V116" s="5"/>
    </row>
    <row r="117" spans="1:22" x14ac:dyDescent="0.2">
      <c r="A117" s="6"/>
      <c r="B117" s="4"/>
      <c r="C117" s="4"/>
      <c r="D117" s="4"/>
      <c r="E117" s="4"/>
      <c r="F117" s="4">
        <f t="shared" si="6"/>
        <v>0</v>
      </c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5"/>
      <c r="U117" s="5"/>
      <c r="V117" s="5"/>
    </row>
    <row r="118" spans="1:22" x14ac:dyDescent="0.2">
      <c r="A118" s="2"/>
      <c r="B118" s="4"/>
      <c r="C118" s="4"/>
      <c r="D118" s="4"/>
      <c r="E118" s="4"/>
      <c r="F118" s="4">
        <f t="shared" si="6"/>
        <v>0</v>
      </c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5"/>
      <c r="U118" s="5"/>
      <c r="V118" s="5"/>
    </row>
    <row r="119" spans="1:22" x14ac:dyDescent="0.2">
      <c r="A119" s="2"/>
      <c r="B119" s="4"/>
      <c r="C119" s="4"/>
      <c r="D119" s="4"/>
      <c r="E119" s="4"/>
      <c r="F119" s="4">
        <f t="shared" si="6"/>
        <v>0</v>
      </c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5"/>
      <c r="U119" s="5"/>
      <c r="V119" s="5"/>
    </row>
    <row r="120" spans="1:22" x14ac:dyDescent="0.2">
      <c r="A120" s="2"/>
      <c r="B120" s="4"/>
      <c r="C120" s="4"/>
      <c r="D120" s="4"/>
      <c r="E120" s="4"/>
      <c r="F120" s="4">
        <f t="shared" si="6"/>
        <v>0</v>
      </c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5"/>
      <c r="U120" s="5"/>
      <c r="V120" s="5"/>
    </row>
    <row r="121" spans="1:22" x14ac:dyDescent="0.2">
      <c r="A121" s="2"/>
      <c r="B121" s="4"/>
      <c r="C121" s="4"/>
      <c r="D121" s="4"/>
      <c r="E121" s="4"/>
      <c r="F121" s="4">
        <f t="shared" si="6"/>
        <v>0</v>
      </c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5"/>
      <c r="U121" s="5"/>
      <c r="V121" s="5"/>
    </row>
    <row r="122" spans="1:22" x14ac:dyDescent="0.2">
      <c r="A122" s="2"/>
      <c r="B122" s="4"/>
      <c r="C122" s="4"/>
      <c r="D122" s="4"/>
      <c r="E122" s="4"/>
      <c r="F122" s="4">
        <f t="shared" si="6"/>
        <v>0</v>
      </c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5"/>
      <c r="U122" s="5"/>
      <c r="V122" s="5"/>
    </row>
    <row r="123" spans="1:22" x14ac:dyDescent="0.2">
      <c r="A123" s="2"/>
      <c r="B123" s="4"/>
      <c r="C123" s="4"/>
      <c r="D123" s="4"/>
      <c r="E123" s="4"/>
      <c r="F123" s="4">
        <f t="shared" si="6"/>
        <v>0</v>
      </c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5"/>
      <c r="U123" s="5"/>
      <c r="V123" s="5"/>
    </row>
    <row r="124" spans="1:22" x14ac:dyDescent="0.2">
      <c r="A124" s="2"/>
      <c r="B124" s="4"/>
      <c r="C124" s="4"/>
      <c r="D124" s="4"/>
      <c r="E124" s="4"/>
      <c r="F124" s="4">
        <f t="shared" si="6"/>
        <v>0</v>
      </c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5"/>
      <c r="U124" s="5"/>
      <c r="V124" s="5"/>
    </row>
    <row r="125" spans="1:22" x14ac:dyDescent="0.2">
      <c r="A125" s="2"/>
      <c r="B125" s="4"/>
      <c r="C125" s="4"/>
      <c r="D125" s="4"/>
      <c r="E125" s="4"/>
      <c r="F125" s="4">
        <f t="shared" si="6"/>
        <v>0</v>
      </c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5"/>
      <c r="U125" s="5"/>
      <c r="V125" s="5"/>
    </row>
    <row r="126" spans="1:22" x14ac:dyDescent="0.2">
      <c r="A126" s="2"/>
      <c r="B126" s="4"/>
      <c r="C126" s="4"/>
      <c r="D126" s="4"/>
      <c r="E126" s="4"/>
      <c r="F126" s="4">
        <f t="shared" si="6"/>
        <v>0</v>
      </c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5"/>
      <c r="U126" s="5"/>
      <c r="V126" s="5"/>
    </row>
    <row r="127" spans="1:22" x14ac:dyDescent="0.2">
      <c r="A127" s="2"/>
      <c r="B127" s="4"/>
      <c r="C127" s="4"/>
      <c r="D127" s="4"/>
      <c r="E127" s="4"/>
      <c r="F127" s="4">
        <f t="shared" si="6"/>
        <v>0</v>
      </c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5"/>
      <c r="U127" s="5"/>
      <c r="V127" s="5"/>
    </row>
    <row r="128" spans="1:22" x14ac:dyDescent="0.2">
      <c r="A128" s="2"/>
      <c r="B128" s="4"/>
      <c r="C128" s="4"/>
      <c r="D128" s="4"/>
      <c r="E128" s="4"/>
      <c r="F128" s="4">
        <f t="shared" si="6"/>
        <v>0</v>
      </c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5"/>
      <c r="U128" s="5"/>
      <c r="V128" s="5"/>
    </row>
    <row r="129" spans="1:22" x14ac:dyDescent="0.2">
      <c r="A129" s="2"/>
      <c r="B129" s="4"/>
      <c r="C129" s="4"/>
      <c r="D129" s="4"/>
      <c r="E129" s="4"/>
      <c r="F129" s="4">
        <f t="shared" si="6"/>
        <v>0</v>
      </c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5"/>
      <c r="U129" s="5"/>
      <c r="V129" s="5"/>
    </row>
    <row r="130" spans="1:22" x14ac:dyDescent="0.2">
      <c r="A130" s="2"/>
      <c r="B130" s="4"/>
      <c r="C130" s="4"/>
      <c r="D130" s="4"/>
      <c r="E130" s="4"/>
      <c r="F130" s="4">
        <f t="shared" si="6"/>
        <v>0</v>
      </c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5"/>
      <c r="U130" s="5"/>
      <c r="V130" s="5"/>
    </row>
    <row r="131" spans="1:22" x14ac:dyDescent="0.2">
      <c r="A131" s="2"/>
      <c r="B131" s="4"/>
      <c r="C131" s="4"/>
      <c r="D131" s="4"/>
      <c r="E131" s="4"/>
      <c r="F131" s="4">
        <f t="shared" si="6"/>
        <v>0</v>
      </c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5"/>
      <c r="U131" s="5"/>
      <c r="V131" s="5"/>
    </row>
    <row r="132" spans="1:22" x14ac:dyDescent="0.2">
      <c r="A132" s="2"/>
      <c r="B132" s="4"/>
      <c r="C132" s="4"/>
      <c r="D132" s="4"/>
      <c r="E132" s="4"/>
      <c r="F132" s="4">
        <f t="shared" si="6"/>
        <v>0</v>
      </c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5"/>
      <c r="U132" s="5"/>
      <c r="V132" s="5"/>
    </row>
    <row r="133" spans="1:22" x14ac:dyDescent="0.2">
      <c r="A133" s="2"/>
      <c r="B133" s="4"/>
      <c r="C133" s="4"/>
      <c r="D133" s="4"/>
      <c r="E133" s="4"/>
      <c r="F133" s="4">
        <f t="shared" si="6"/>
        <v>0</v>
      </c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5"/>
    </row>
    <row r="134" spans="1:22" x14ac:dyDescent="0.2">
      <c r="A134" s="2"/>
      <c r="B134" s="4"/>
      <c r="C134" s="4"/>
      <c r="D134" s="4"/>
      <c r="E134" s="4"/>
      <c r="F134" s="4">
        <f t="shared" si="6"/>
        <v>0</v>
      </c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5"/>
    </row>
    <row r="135" spans="1:22" x14ac:dyDescent="0.2">
      <c r="A135" s="2"/>
      <c r="B135" s="4"/>
      <c r="C135" s="4"/>
      <c r="D135" s="4"/>
      <c r="E135" s="4"/>
      <c r="F135" s="4">
        <f t="shared" si="6"/>
        <v>0</v>
      </c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8"/>
    </row>
    <row r="136" spans="1:22" x14ac:dyDescent="0.2">
      <c r="A136" s="2"/>
      <c r="B136" s="4"/>
      <c r="C136" s="4"/>
      <c r="D136" s="4"/>
      <c r="E136" s="4"/>
      <c r="F136" s="4">
        <f t="shared" si="6"/>
        <v>0</v>
      </c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8"/>
    </row>
    <row r="137" spans="1:22" x14ac:dyDescent="0.2">
      <c r="A137" s="2"/>
      <c r="B137" s="4"/>
      <c r="C137" s="4"/>
      <c r="D137" s="4"/>
      <c r="E137" s="4"/>
      <c r="F137" s="4">
        <f t="shared" si="6"/>
        <v>0</v>
      </c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5"/>
      <c r="U137" s="5"/>
      <c r="V137" s="8"/>
    </row>
    <row r="138" spans="1:22" x14ac:dyDescent="0.2">
      <c r="A138" s="6"/>
      <c r="B138" s="4"/>
      <c r="C138" s="4"/>
      <c r="D138" s="4"/>
      <c r="E138" s="4"/>
      <c r="F138" s="4">
        <f t="shared" si="6"/>
        <v>0</v>
      </c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5"/>
      <c r="U138" s="5"/>
      <c r="V138" s="8"/>
    </row>
    <row r="139" spans="1:22" x14ac:dyDescent="0.2">
      <c r="A139" s="6"/>
      <c r="B139" s="4"/>
      <c r="C139" s="4"/>
      <c r="D139" s="4"/>
      <c r="E139" s="4"/>
      <c r="F139" s="4">
        <f>E139+F140</f>
        <v>0</v>
      </c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5"/>
      <c r="U139" s="5"/>
      <c r="V139" s="8"/>
    </row>
    <row r="140" spans="1:22" x14ac:dyDescent="0.2">
      <c r="A140" s="6"/>
      <c r="B140" s="4"/>
      <c r="C140" s="4"/>
      <c r="D140" s="4"/>
      <c r="E140" s="4"/>
      <c r="F140" s="4">
        <f>E140</f>
        <v>0</v>
      </c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5"/>
      <c r="U140" s="5"/>
      <c r="V140" s="8"/>
    </row>
    <row r="141" spans="1:22" x14ac:dyDescent="0.2">
      <c r="A141" s="6"/>
      <c r="B141" s="4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5"/>
      <c r="U141" s="5"/>
      <c r="V141" s="8"/>
    </row>
    <row r="142" spans="1:22" x14ac:dyDescent="0.2">
      <c r="A142" s="6"/>
      <c r="B142" s="4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5"/>
      <c r="U142" s="5"/>
      <c r="V142" s="8"/>
    </row>
    <row r="143" spans="1:22" x14ac:dyDescent="0.2">
      <c r="A143" s="2"/>
      <c r="B143" s="4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5"/>
      <c r="U143" s="5"/>
      <c r="V143" s="8"/>
    </row>
    <row r="144" spans="1:22" x14ac:dyDescent="0.2">
      <c r="A144" s="2"/>
      <c r="B144" s="4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5"/>
      <c r="U144" s="5"/>
      <c r="V144" s="8"/>
    </row>
    <row r="145" spans="1:22" x14ac:dyDescent="0.2">
      <c r="A145" s="2"/>
      <c r="B145" s="4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5"/>
      <c r="U145" s="5"/>
      <c r="V145" s="8"/>
    </row>
    <row r="146" spans="1:22" x14ac:dyDescent="0.2">
      <c r="A146" s="2"/>
      <c r="B146" s="4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5"/>
      <c r="U146" s="5"/>
      <c r="V146" s="8"/>
    </row>
    <row r="147" spans="1:22" x14ac:dyDescent="0.2">
      <c r="A147" s="2"/>
      <c r="B147" s="4"/>
      <c r="C147" s="4"/>
      <c r="D147" s="4"/>
      <c r="E147" s="4"/>
      <c r="F147" s="4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5"/>
      <c r="U147" s="5"/>
      <c r="V147" s="8"/>
    </row>
    <row r="172" spans="1:3" x14ac:dyDescent="0.2">
      <c r="A172" t="e" cm="1">
        <f t="array" aca="1" ref="A172" ca="1">INDIRECT("'" &amp; E1 &amp; "'!$A$2:$A$66")</f>
        <v>#REF!</v>
      </c>
      <c r="B172" t="e" cm="1">
        <f t="array" aca="1" ref="B172" ca="1">INDIRECT("'" &amp; E1 &amp; "'!$B$2:$B$66")</f>
        <v>#REF!</v>
      </c>
      <c r="C172" t="e" cm="1">
        <f t="array" aca="1" ref="C172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E0E2D2-1361-4048-8CCE-735F006EB4AF}">
  <sheetPr codeName="Sheet93"/>
  <dimension ref="A1:V172"/>
  <sheetViews>
    <sheetView topLeftCell="G1" workbookViewId="0">
      <pane ySplit="2" topLeftCell="A3" activePane="bottomLeft" state="frozen"/>
      <selection activeCell="N24" sqref="N24"/>
      <selection pane="bottomLeft" activeCell="N24" sqref="N24"/>
    </sheetView>
  </sheetViews>
  <sheetFormatPr baseColWidth="10" defaultRowHeight="16" x14ac:dyDescent="0.2"/>
  <cols>
    <col min="1" max="1" width="21.1640625" customWidth="1"/>
    <col min="2" max="2" width="12.83203125" customWidth="1"/>
    <col min="3" max="3" width="13.33203125" customWidth="1"/>
    <col min="4" max="4" width="13.1640625" customWidth="1"/>
    <col min="5" max="5" width="17" customWidth="1"/>
    <col min="6" max="6" width="21.5" customWidth="1"/>
    <col min="10" max="10" width="18.33203125" customWidth="1"/>
    <col min="11" max="11" width="16.6640625" customWidth="1"/>
    <col min="18" max="18" width="13" customWidth="1"/>
    <col min="19" max="19" width="14.1640625" customWidth="1"/>
  </cols>
  <sheetData>
    <row r="1" spans="1:22" x14ac:dyDescent="0.2">
      <c r="B1" s="72" t="s">
        <v>5</v>
      </c>
      <c r="C1" s="72"/>
      <c r="D1" s="72"/>
      <c r="E1" s="72"/>
      <c r="F1" s="72"/>
      <c r="G1" s="73" t="s">
        <v>6</v>
      </c>
      <c r="H1" s="73"/>
      <c r="I1" s="73"/>
      <c r="J1" s="73"/>
      <c r="K1" s="73"/>
      <c r="L1" s="74" t="s">
        <v>15</v>
      </c>
      <c r="M1" s="74"/>
      <c r="N1" s="74"/>
      <c r="O1" s="74"/>
      <c r="P1" s="74"/>
      <c r="Q1" s="74"/>
      <c r="R1" s="74"/>
      <c r="S1" s="74"/>
      <c r="T1" s="74"/>
      <c r="U1" s="74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235</v>
      </c>
      <c r="O2" s="1" t="s">
        <v>236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257</v>
      </c>
      <c r="U2" s="1" t="s">
        <v>258</v>
      </c>
      <c r="V2" s="1" t="s">
        <v>237</v>
      </c>
    </row>
    <row r="3" spans="1:22" x14ac:dyDescent="0.2">
      <c r="A3" s="16" t="s">
        <v>294</v>
      </c>
      <c r="B3" s="4">
        <v>200</v>
      </c>
      <c r="C3" s="4">
        <v>0</v>
      </c>
      <c r="D3" s="4">
        <v>200</v>
      </c>
      <c r="E3" s="4">
        <v>8644615</v>
      </c>
      <c r="F3" s="4">
        <f t="shared" ref="F3:F63" si="0">E3+F4</f>
        <v>-1202752594</v>
      </c>
      <c r="G3" s="4">
        <v>0</v>
      </c>
      <c r="H3" s="4">
        <v>1500</v>
      </c>
      <c r="I3" s="4">
        <v>-1500</v>
      </c>
      <c r="J3" s="4">
        <v>-64900000</v>
      </c>
      <c r="K3" s="4">
        <f t="shared" ref="K3:K25" si="1">K4+J3</f>
        <v>-115620000</v>
      </c>
      <c r="L3" s="4">
        <v>35</v>
      </c>
      <c r="M3" s="4">
        <v>42</v>
      </c>
      <c r="N3" s="4">
        <v>0</v>
      </c>
      <c r="O3" s="4">
        <v>2</v>
      </c>
      <c r="P3" s="4">
        <v>20100</v>
      </c>
      <c r="Q3" s="4">
        <v>33300</v>
      </c>
      <c r="R3" s="5">
        <v>0</v>
      </c>
      <c r="S3" s="4">
        <v>61100</v>
      </c>
      <c r="T3" s="5">
        <f t="shared" ref="T3:T70" si="2">AVERAGE(S4,S13)</f>
        <v>147867</v>
      </c>
      <c r="U3" s="5">
        <f t="shared" ref="U3:U72" si="3">MIN(S4:S8)</f>
        <v>75279</v>
      </c>
      <c r="V3" s="5">
        <v>1.61E-2</v>
      </c>
    </row>
    <row r="4" spans="1:22" x14ac:dyDescent="0.2">
      <c r="A4" s="16" t="s">
        <v>293</v>
      </c>
      <c r="B4" s="4">
        <v>1100</v>
      </c>
      <c r="C4" s="4">
        <v>2100</v>
      </c>
      <c r="D4" s="4">
        <v>-1000</v>
      </c>
      <c r="E4" s="4">
        <v>-43703728</v>
      </c>
      <c r="F4" s="4">
        <f t="shared" si="0"/>
        <v>-1211397209</v>
      </c>
      <c r="G4" s="4">
        <v>0</v>
      </c>
      <c r="H4" s="4">
        <v>500</v>
      </c>
      <c r="I4" s="4">
        <v>-500</v>
      </c>
      <c r="J4" s="4">
        <v>-21690000</v>
      </c>
      <c r="K4" s="4">
        <f t="shared" si="1"/>
        <v>-50720000</v>
      </c>
      <c r="L4" s="4">
        <v>66</v>
      </c>
      <c r="M4" s="4">
        <v>172</v>
      </c>
      <c r="N4" s="4">
        <v>6</v>
      </c>
      <c r="O4" s="4">
        <v>15</v>
      </c>
      <c r="P4" s="4">
        <v>54200</v>
      </c>
      <c r="Q4" s="4">
        <v>132500</v>
      </c>
      <c r="R4" s="5">
        <v>1.6500000000000001E-2</v>
      </c>
      <c r="S4" s="4">
        <v>195800</v>
      </c>
      <c r="T4" s="5">
        <f t="shared" si="2"/>
        <v>68953</v>
      </c>
      <c r="U4" s="5">
        <f t="shared" si="3"/>
        <v>70576</v>
      </c>
      <c r="V4" s="5">
        <v>4.4500000000000005E-2</v>
      </c>
    </row>
    <row r="5" spans="1:22" x14ac:dyDescent="0.2">
      <c r="A5" s="16" t="s">
        <v>292</v>
      </c>
      <c r="B5" s="4">
        <v>0</v>
      </c>
      <c r="C5" s="4">
        <v>300</v>
      </c>
      <c r="D5" s="4">
        <v>-300</v>
      </c>
      <c r="E5" s="4">
        <v>-12863816</v>
      </c>
      <c r="F5" s="4">
        <f t="shared" si="0"/>
        <v>-1167693481</v>
      </c>
      <c r="K5" s="4">
        <f t="shared" si="1"/>
        <v>-29030000</v>
      </c>
      <c r="L5" s="4">
        <v>35</v>
      </c>
      <c r="M5" s="4">
        <v>58</v>
      </c>
      <c r="N5" s="4">
        <v>4</v>
      </c>
      <c r="O5" s="4">
        <v>4</v>
      </c>
      <c r="P5" s="4">
        <v>29800</v>
      </c>
      <c r="Q5" s="4">
        <v>42100</v>
      </c>
      <c r="R5" s="5">
        <v>-1.1599999999999999E-2</v>
      </c>
      <c r="S5" s="4">
        <v>75279</v>
      </c>
      <c r="T5" s="5">
        <f t="shared" si="2"/>
        <v>69269.5</v>
      </c>
      <c r="U5" s="5">
        <f t="shared" si="3"/>
        <v>70576</v>
      </c>
      <c r="V5" s="5">
        <v>2.52E-2</v>
      </c>
    </row>
    <row r="6" spans="1:22" x14ac:dyDescent="0.2">
      <c r="A6" s="16" t="s">
        <v>291</v>
      </c>
      <c r="B6" s="4">
        <v>0</v>
      </c>
      <c r="C6" s="4">
        <v>0</v>
      </c>
      <c r="D6" s="4">
        <v>0</v>
      </c>
      <c r="E6" s="4">
        <v>0</v>
      </c>
      <c r="F6" s="4">
        <f t="shared" si="0"/>
        <v>-1154829665</v>
      </c>
      <c r="K6" s="4">
        <f t="shared" si="1"/>
        <v>-29030000</v>
      </c>
      <c r="L6" s="4">
        <v>38</v>
      </c>
      <c r="M6" s="4">
        <v>125</v>
      </c>
      <c r="N6" s="4">
        <v>4</v>
      </c>
      <c r="O6" s="4">
        <v>5</v>
      </c>
      <c r="P6" s="4">
        <v>34300</v>
      </c>
      <c r="Q6" s="4">
        <v>53100</v>
      </c>
      <c r="R6" s="5">
        <v>7.0999999999999995E-3</v>
      </c>
      <c r="S6" s="4">
        <v>91494</v>
      </c>
      <c r="T6" s="5">
        <f t="shared" si="2"/>
        <v>107173.5</v>
      </c>
      <c r="U6" s="5">
        <f t="shared" si="3"/>
        <v>70576</v>
      </c>
      <c r="V6" s="5">
        <v>2.07E-2</v>
      </c>
    </row>
    <row r="7" spans="1:22" x14ac:dyDescent="0.2">
      <c r="A7" s="16" t="s">
        <v>288</v>
      </c>
      <c r="B7" s="4">
        <v>2200</v>
      </c>
      <c r="C7" s="4">
        <v>4000</v>
      </c>
      <c r="D7" s="4">
        <v>-1800</v>
      </c>
      <c r="E7" s="4">
        <v>-77586213</v>
      </c>
      <c r="F7" s="4">
        <f t="shared" si="0"/>
        <v>-1154829665</v>
      </c>
      <c r="K7" s="4">
        <f t="shared" si="1"/>
        <v>-29030000</v>
      </c>
      <c r="L7" s="4">
        <v>49</v>
      </c>
      <c r="M7" s="4">
        <v>134</v>
      </c>
      <c r="N7" s="4">
        <v>3</v>
      </c>
      <c r="O7" s="4">
        <v>7</v>
      </c>
      <c r="P7" s="4">
        <v>40700</v>
      </c>
      <c r="Q7" s="4">
        <v>53600</v>
      </c>
      <c r="R7" s="5">
        <v>1.43E-2</v>
      </c>
      <c r="S7" s="4">
        <v>101617</v>
      </c>
      <c r="T7" s="5">
        <f t="shared" si="2"/>
        <v>165851.5</v>
      </c>
      <c r="U7" s="5">
        <f t="shared" si="3"/>
        <v>70576</v>
      </c>
      <c r="V7" s="5">
        <v>3.44E-2</v>
      </c>
    </row>
    <row r="8" spans="1:22" x14ac:dyDescent="0.2">
      <c r="A8" s="16" t="s">
        <v>287</v>
      </c>
      <c r="B8" s="4">
        <v>0</v>
      </c>
      <c r="C8" s="4">
        <v>14300</v>
      </c>
      <c r="D8" s="4">
        <v>-14300</v>
      </c>
      <c r="E8" s="4">
        <v>-605651039</v>
      </c>
      <c r="F8" s="4">
        <f t="shared" si="0"/>
        <v>-1077243452</v>
      </c>
      <c r="G8" s="4">
        <v>0</v>
      </c>
      <c r="H8" s="4">
        <v>400</v>
      </c>
      <c r="I8" s="4">
        <v>-400</v>
      </c>
      <c r="J8" s="4">
        <v>-17220000</v>
      </c>
      <c r="K8" s="4">
        <f t="shared" si="1"/>
        <v>-29030000</v>
      </c>
      <c r="L8" s="4">
        <v>61</v>
      </c>
      <c r="M8" s="4">
        <v>131</v>
      </c>
      <c r="N8" s="4">
        <v>9</v>
      </c>
      <c r="O8" s="4">
        <v>12</v>
      </c>
      <c r="P8" s="4">
        <v>84100</v>
      </c>
      <c r="Q8" s="4">
        <v>100500</v>
      </c>
      <c r="R8" s="5">
        <v>2.6800000000000001E-2</v>
      </c>
      <c r="S8" s="4">
        <v>205103</v>
      </c>
      <c r="T8" s="5">
        <f t="shared" si="2"/>
        <v>129934.5</v>
      </c>
      <c r="U8" s="5">
        <f t="shared" si="3"/>
        <v>70576</v>
      </c>
      <c r="V8" s="5">
        <v>7.0999999999999994E-2</v>
      </c>
    </row>
    <row r="9" spans="1:22" x14ac:dyDescent="0.2">
      <c r="A9" s="16" t="s">
        <v>286</v>
      </c>
      <c r="B9" s="4">
        <v>0</v>
      </c>
      <c r="C9" s="4">
        <v>20</v>
      </c>
      <c r="D9" s="4">
        <v>-20</v>
      </c>
      <c r="E9" s="4">
        <v>-823434</v>
      </c>
      <c r="F9" s="4">
        <f t="shared" si="0"/>
        <v>-471592413</v>
      </c>
      <c r="K9" s="4">
        <f t="shared" si="1"/>
        <v>-11810000</v>
      </c>
      <c r="L9" s="4">
        <v>22</v>
      </c>
      <c r="M9" s="4">
        <v>91</v>
      </c>
      <c r="N9" s="4">
        <v>2</v>
      </c>
      <c r="O9" s="4">
        <v>3</v>
      </c>
      <c r="P9" s="4">
        <v>23500</v>
      </c>
      <c r="Q9" s="4">
        <v>43500</v>
      </c>
      <c r="R9" s="5">
        <v>-2.3999999999999998E-3</v>
      </c>
      <c r="S9" s="4">
        <v>70576</v>
      </c>
      <c r="T9" s="5">
        <f t="shared" si="2"/>
        <v>70466</v>
      </c>
      <c r="U9" s="5">
        <f t="shared" si="3"/>
        <v>62627</v>
      </c>
      <c r="V9" s="5">
        <v>2.1600000000000001E-2</v>
      </c>
    </row>
    <row r="10" spans="1:22" x14ac:dyDescent="0.2">
      <c r="A10" s="16" t="s">
        <v>281</v>
      </c>
      <c r="B10" s="4">
        <v>1500</v>
      </c>
      <c r="C10" s="4">
        <v>1500</v>
      </c>
      <c r="D10" s="4">
        <v>0</v>
      </c>
      <c r="E10" s="4">
        <v>0</v>
      </c>
      <c r="F10" s="4">
        <f t="shared" si="0"/>
        <v>-470768979</v>
      </c>
      <c r="K10" s="4">
        <f t="shared" si="1"/>
        <v>-11810000</v>
      </c>
      <c r="L10" s="4">
        <v>45</v>
      </c>
      <c r="M10" s="4">
        <v>78</v>
      </c>
      <c r="N10" s="4">
        <v>3</v>
      </c>
      <c r="O10" s="4">
        <v>4</v>
      </c>
      <c r="P10" s="4">
        <v>40500</v>
      </c>
      <c r="Q10" s="4">
        <v>43500</v>
      </c>
      <c r="R10" s="5">
        <v>-2.3999999999999998E-3</v>
      </c>
      <c r="S10" s="4">
        <v>92789</v>
      </c>
      <c r="T10" s="5">
        <f t="shared" si="2"/>
        <v>114329.5</v>
      </c>
      <c r="U10" s="5">
        <f t="shared" si="3"/>
        <v>47045</v>
      </c>
      <c r="V10" s="5">
        <v>2.8799999999999999E-2</v>
      </c>
    </row>
    <row r="11" spans="1:22" x14ac:dyDescent="0.2">
      <c r="A11" s="16" t="s">
        <v>273</v>
      </c>
      <c r="B11" s="4">
        <v>0</v>
      </c>
      <c r="C11" s="4">
        <v>6800</v>
      </c>
      <c r="D11" s="4">
        <v>-6800</v>
      </c>
      <c r="E11" s="4">
        <v>-280510120</v>
      </c>
      <c r="F11" s="4">
        <f t="shared" si="0"/>
        <v>-470768979</v>
      </c>
      <c r="K11" s="4">
        <f t="shared" si="1"/>
        <v>-11810000</v>
      </c>
      <c r="L11" s="4">
        <v>117</v>
      </c>
      <c r="M11" s="4">
        <v>96</v>
      </c>
      <c r="N11" s="4">
        <v>13</v>
      </c>
      <c r="O11" s="4">
        <v>7</v>
      </c>
      <c r="P11" s="4">
        <v>106800</v>
      </c>
      <c r="Q11" s="4">
        <v>81600</v>
      </c>
      <c r="R11" s="5">
        <v>4.2999999999999997E-2</v>
      </c>
      <c r="S11" s="4">
        <v>192004</v>
      </c>
      <c r="T11" s="5">
        <f t="shared" si="2"/>
        <v>72068</v>
      </c>
      <c r="U11" s="5">
        <f t="shared" si="3"/>
        <v>47045</v>
      </c>
      <c r="V11" s="5">
        <v>6.59E-2</v>
      </c>
    </row>
    <row r="12" spans="1:22" x14ac:dyDescent="0.2">
      <c r="A12" s="16" t="s">
        <v>272</v>
      </c>
      <c r="B12" s="4">
        <v>1500</v>
      </c>
      <c r="C12" s="4">
        <v>4500</v>
      </c>
      <c r="D12" s="4">
        <v>-3000</v>
      </c>
      <c r="E12" s="4">
        <v>-119461394</v>
      </c>
      <c r="F12" s="4">
        <f t="shared" si="0"/>
        <v>-190258859</v>
      </c>
      <c r="K12" s="4">
        <f t="shared" si="1"/>
        <v>-11810000</v>
      </c>
      <c r="L12" s="4">
        <v>49</v>
      </c>
      <c r="M12" s="4">
        <v>48</v>
      </c>
      <c r="N12" s="4">
        <v>3</v>
      </c>
      <c r="O12" s="4">
        <v>3</v>
      </c>
      <c r="P12" s="4">
        <v>43000</v>
      </c>
      <c r="Q12" s="4">
        <v>36400</v>
      </c>
      <c r="R12" s="5">
        <v>2.86E-2</v>
      </c>
      <c r="S12" s="4">
        <v>90421</v>
      </c>
      <c r="T12" s="5">
        <f t="shared" si="2"/>
        <v>77122</v>
      </c>
      <c r="U12" s="5">
        <f t="shared" si="3"/>
        <v>47045</v>
      </c>
      <c r="V12" s="5">
        <v>2.5000000000000001E-2</v>
      </c>
    </row>
    <row r="13" spans="1:22" x14ac:dyDescent="0.2">
      <c r="A13" s="16" t="s">
        <v>248</v>
      </c>
      <c r="B13" s="4">
        <v>0</v>
      </c>
      <c r="C13" s="4">
        <v>0</v>
      </c>
      <c r="D13" s="4">
        <v>0</v>
      </c>
      <c r="E13" s="4">
        <v>0</v>
      </c>
      <c r="F13" s="4">
        <f t="shared" si="0"/>
        <v>-70797465</v>
      </c>
      <c r="K13" s="4">
        <f t="shared" si="1"/>
        <v>-11810000</v>
      </c>
      <c r="L13" s="4">
        <v>39</v>
      </c>
      <c r="M13" s="4">
        <v>40</v>
      </c>
      <c r="N13" s="4">
        <v>3</v>
      </c>
      <c r="O13" s="4">
        <v>9</v>
      </c>
      <c r="P13" s="4">
        <v>21300</v>
      </c>
      <c r="Q13" s="4">
        <v>72100</v>
      </c>
      <c r="R13" s="5">
        <v>-1.0200000000000001E-2</v>
      </c>
      <c r="S13" s="4">
        <v>99934</v>
      </c>
      <c r="T13" s="5">
        <f t="shared" si="2"/>
        <v>38364</v>
      </c>
      <c r="U13" s="5">
        <f t="shared" si="3"/>
        <v>47045</v>
      </c>
      <c r="V13" s="5">
        <v>1.8000000000000002E-2</v>
      </c>
    </row>
    <row r="14" spans="1:22" x14ac:dyDescent="0.2">
      <c r="A14" s="16" t="s">
        <v>240</v>
      </c>
      <c r="B14" s="4">
        <v>0</v>
      </c>
      <c r="C14" s="4">
        <v>500</v>
      </c>
      <c r="D14" s="4">
        <v>-500</v>
      </c>
      <c r="E14" s="4">
        <v>-19555032</v>
      </c>
      <c r="F14" s="4">
        <f t="shared" si="0"/>
        <v>-70797465</v>
      </c>
      <c r="K14" s="4">
        <f t="shared" si="1"/>
        <v>-11810000</v>
      </c>
      <c r="L14" s="4">
        <v>24</v>
      </c>
      <c r="M14" s="4">
        <v>124</v>
      </c>
      <c r="N14" s="4">
        <v>0</v>
      </c>
      <c r="O14" s="4">
        <v>2</v>
      </c>
      <c r="P14" s="4">
        <v>10000</v>
      </c>
      <c r="Q14" s="4">
        <v>42100</v>
      </c>
      <c r="R14" s="5">
        <v>-1.26E-2</v>
      </c>
      <c r="S14" s="4">
        <v>62627</v>
      </c>
      <c r="T14" s="5">
        <f t="shared" si="2"/>
        <v>47045</v>
      </c>
      <c r="U14" s="5">
        <f t="shared" si="3"/>
        <v>47045</v>
      </c>
      <c r="V14" s="5">
        <v>1.77E-2</v>
      </c>
    </row>
    <row r="15" spans="1:22" x14ac:dyDescent="0.2">
      <c r="A15" s="16" t="s">
        <v>239</v>
      </c>
      <c r="B15" s="4">
        <v>0</v>
      </c>
      <c r="C15" s="4">
        <v>0</v>
      </c>
      <c r="D15" s="4">
        <v>0</v>
      </c>
      <c r="E15" s="4">
        <v>0</v>
      </c>
      <c r="F15" s="4">
        <f t="shared" si="0"/>
        <v>-51242433</v>
      </c>
      <c r="K15" s="4">
        <f t="shared" si="1"/>
        <v>-11810000</v>
      </c>
      <c r="L15" s="4">
        <v>15</v>
      </c>
      <c r="M15" s="4">
        <v>26</v>
      </c>
      <c r="N15" s="4">
        <v>0</v>
      </c>
      <c r="O15" s="4">
        <v>2</v>
      </c>
      <c r="P15" s="4">
        <v>5700</v>
      </c>
      <c r="Q15" s="4">
        <v>27800</v>
      </c>
      <c r="R15" s="5">
        <v>0</v>
      </c>
      <c r="S15" s="4">
        <v>47045</v>
      </c>
      <c r="T15" s="5">
        <f t="shared" si="2"/>
        <v>112730</v>
      </c>
      <c r="U15" s="5">
        <f t="shared" si="3"/>
        <v>36655</v>
      </c>
      <c r="V15" s="5">
        <v>1.0200000000000001E-2</v>
      </c>
    </row>
    <row r="16" spans="1:22" x14ac:dyDescent="0.2">
      <c r="A16" s="16" t="s">
        <v>238</v>
      </c>
      <c r="B16" s="4">
        <v>0</v>
      </c>
      <c r="C16" s="4">
        <v>0</v>
      </c>
      <c r="D16" s="4">
        <v>0</v>
      </c>
      <c r="E16" s="4">
        <v>0</v>
      </c>
      <c r="F16" s="4">
        <f t="shared" si="0"/>
        <v>-51242433</v>
      </c>
      <c r="K16" s="4">
        <f t="shared" si="1"/>
        <v>-11810000</v>
      </c>
      <c r="L16" s="4">
        <v>35</v>
      </c>
      <c r="M16" s="4">
        <v>87</v>
      </c>
      <c r="N16" s="4">
        <v>1</v>
      </c>
      <c r="O16" s="4">
        <v>1</v>
      </c>
      <c r="P16" s="4">
        <v>19000</v>
      </c>
      <c r="Q16" s="4">
        <v>82700</v>
      </c>
      <c r="R16" s="5">
        <v>-2.5000000000000001E-3</v>
      </c>
      <c r="S16" s="4">
        <v>112730</v>
      </c>
      <c r="T16" s="5">
        <f t="shared" si="2"/>
        <v>126600</v>
      </c>
      <c r="U16" s="5">
        <f t="shared" si="3"/>
        <v>36655</v>
      </c>
      <c r="V16" s="5">
        <v>2.75E-2</v>
      </c>
    </row>
    <row r="17" spans="1:21" x14ac:dyDescent="0.2">
      <c r="A17" s="16" t="s">
        <v>234</v>
      </c>
      <c r="B17" s="4">
        <v>1500</v>
      </c>
      <c r="C17" s="4">
        <v>0</v>
      </c>
      <c r="D17" s="4">
        <v>1500</v>
      </c>
      <c r="E17" s="4">
        <v>59136076</v>
      </c>
      <c r="F17" s="4">
        <f t="shared" si="0"/>
        <v>-51242433</v>
      </c>
      <c r="K17" s="4">
        <f t="shared" si="1"/>
        <v>-11810000</v>
      </c>
      <c r="L17" s="4">
        <v>57</v>
      </c>
      <c r="M17" s="4">
        <v>73</v>
      </c>
      <c r="N17" s="4">
        <v>7</v>
      </c>
      <c r="O17" s="4">
        <v>2</v>
      </c>
      <c r="R17" s="5">
        <v>2.3399999999999997E-2</v>
      </c>
      <c r="S17" s="4">
        <v>126600</v>
      </c>
      <c r="T17" s="5">
        <f t="shared" si="2"/>
        <v>189293</v>
      </c>
      <c r="U17" s="5">
        <f t="shared" si="3"/>
        <v>36655</v>
      </c>
    </row>
    <row r="18" spans="1:21" x14ac:dyDescent="0.2">
      <c r="A18" s="16" t="s">
        <v>233</v>
      </c>
      <c r="B18" s="4">
        <v>4000</v>
      </c>
      <c r="C18" s="4">
        <v>6900</v>
      </c>
      <c r="D18" s="4">
        <v>-2900</v>
      </c>
      <c r="E18" s="4">
        <v>-110378509</v>
      </c>
      <c r="F18" s="4">
        <f t="shared" si="0"/>
        <v>-110378509</v>
      </c>
      <c r="K18" s="4">
        <f t="shared" si="1"/>
        <v>-11810000</v>
      </c>
      <c r="R18" s="5">
        <v>5.4699999999999999E-2</v>
      </c>
      <c r="S18" s="4">
        <v>189293</v>
      </c>
      <c r="T18" s="5">
        <f t="shared" si="2"/>
        <v>48143</v>
      </c>
      <c r="U18" s="5">
        <f t="shared" si="3"/>
        <v>14101</v>
      </c>
    </row>
    <row r="19" spans="1:21" x14ac:dyDescent="0.2">
      <c r="A19" s="16" t="s">
        <v>232</v>
      </c>
      <c r="B19" s="4">
        <v>0</v>
      </c>
      <c r="C19" s="4">
        <v>0</v>
      </c>
      <c r="D19" s="4">
        <v>0</v>
      </c>
      <c r="E19" s="4">
        <v>0</v>
      </c>
      <c r="F19" s="4">
        <f t="shared" si="0"/>
        <v>0</v>
      </c>
      <c r="K19" s="4">
        <f t="shared" si="1"/>
        <v>-11810000</v>
      </c>
      <c r="R19" s="5">
        <v>-1.0800000000000001E-2</v>
      </c>
      <c r="S19" s="4">
        <v>48143</v>
      </c>
      <c r="T19" s="5">
        <f t="shared" si="2"/>
        <v>36655</v>
      </c>
      <c r="U19" s="5">
        <f t="shared" si="3"/>
        <v>14101</v>
      </c>
    </row>
    <row r="20" spans="1:21" x14ac:dyDescent="0.2">
      <c r="A20" s="16" t="s">
        <v>231</v>
      </c>
      <c r="B20" s="4">
        <v>0</v>
      </c>
      <c r="C20" s="4">
        <v>0</v>
      </c>
      <c r="D20" s="4">
        <v>0</v>
      </c>
      <c r="E20" s="4">
        <v>0</v>
      </c>
      <c r="F20" s="4">
        <f t="shared" si="0"/>
        <v>0</v>
      </c>
      <c r="G20" s="4">
        <v>0</v>
      </c>
      <c r="H20" s="4">
        <v>200</v>
      </c>
      <c r="I20" s="4">
        <v>-200</v>
      </c>
      <c r="J20" s="4">
        <v>-7480000</v>
      </c>
      <c r="K20" s="4">
        <f t="shared" si="1"/>
        <v>-11810000</v>
      </c>
      <c r="R20" s="5">
        <v>-2.5999999999999999E-3</v>
      </c>
      <c r="S20" s="4">
        <v>36655</v>
      </c>
      <c r="T20" s="5">
        <f t="shared" si="2"/>
        <v>53715</v>
      </c>
      <c r="U20" s="5">
        <f t="shared" si="3"/>
        <v>14101</v>
      </c>
    </row>
    <row r="21" spans="1:21" x14ac:dyDescent="0.2">
      <c r="A21" s="16" t="s">
        <v>230</v>
      </c>
      <c r="B21" s="4">
        <v>0</v>
      </c>
      <c r="C21" s="4">
        <v>0</v>
      </c>
      <c r="D21" s="4">
        <v>0</v>
      </c>
      <c r="E21" s="4">
        <v>0</v>
      </c>
      <c r="F21" s="4">
        <f t="shared" si="0"/>
        <v>0</v>
      </c>
      <c r="G21" s="4">
        <v>0</v>
      </c>
      <c r="H21" s="4">
        <v>600</v>
      </c>
      <c r="I21" s="4">
        <v>-600</v>
      </c>
      <c r="J21" s="4">
        <v>-22330000</v>
      </c>
      <c r="K21" s="4">
        <f t="shared" si="1"/>
        <v>-4330000</v>
      </c>
      <c r="R21" s="5">
        <v>1.37E-2</v>
      </c>
      <c r="S21" s="4">
        <v>53715</v>
      </c>
      <c r="T21" s="5">
        <f t="shared" si="2"/>
        <v>54310</v>
      </c>
      <c r="U21" s="5">
        <f t="shared" si="3"/>
        <v>14101</v>
      </c>
    </row>
    <row r="22" spans="1:21" x14ac:dyDescent="0.2">
      <c r="A22" s="16" t="s">
        <v>229</v>
      </c>
      <c r="B22" s="4">
        <v>0</v>
      </c>
      <c r="C22" s="4">
        <v>0</v>
      </c>
      <c r="D22" s="4">
        <v>0</v>
      </c>
      <c r="E22" s="4">
        <v>0</v>
      </c>
      <c r="F22" s="4">
        <f t="shared" si="0"/>
        <v>0</v>
      </c>
      <c r="G22" s="4">
        <v>200</v>
      </c>
      <c r="H22" s="4">
        <v>0</v>
      </c>
      <c r="I22" s="4">
        <v>200</v>
      </c>
      <c r="J22" s="4">
        <v>7200000</v>
      </c>
      <c r="K22" s="4">
        <f t="shared" si="1"/>
        <v>18000000</v>
      </c>
      <c r="R22" s="5">
        <v>1.67E-2</v>
      </c>
      <c r="S22" s="4">
        <v>54310</v>
      </c>
      <c r="T22" s="5">
        <f t="shared" si="2"/>
        <v>14101</v>
      </c>
      <c r="U22" s="5">
        <f t="shared" si="3"/>
        <v>14101</v>
      </c>
    </row>
    <row r="23" spans="1:21" x14ac:dyDescent="0.2">
      <c r="A23" s="16" t="s">
        <v>228</v>
      </c>
      <c r="B23" s="4">
        <v>0</v>
      </c>
      <c r="C23" s="4">
        <v>0</v>
      </c>
      <c r="D23" s="4">
        <v>0</v>
      </c>
      <c r="E23" s="4">
        <v>0</v>
      </c>
      <c r="F23" s="4">
        <f t="shared" si="0"/>
        <v>0</v>
      </c>
      <c r="G23" s="4">
        <v>300</v>
      </c>
      <c r="H23" s="4">
        <v>0</v>
      </c>
      <c r="I23" s="4">
        <v>300</v>
      </c>
      <c r="J23" s="4">
        <v>10800000</v>
      </c>
      <c r="K23" s="4">
        <f t="shared" si="1"/>
        <v>10800000</v>
      </c>
      <c r="R23" s="5">
        <v>-8.199999999999999E-3</v>
      </c>
      <c r="S23" s="4">
        <v>14101</v>
      </c>
      <c r="T23" s="5" t="e">
        <f t="shared" si="2"/>
        <v>#DIV/0!</v>
      </c>
      <c r="U23" s="5">
        <f t="shared" si="3"/>
        <v>0</v>
      </c>
    </row>
    <row r="24" spans="1:21" x14ac:dyDescent="0.2">
      <c r="A24" s="2"/>
      <c r="B24" s="4"/>
      <c r="C24" s="4"/>
      <c r="D24" s="4"/>
      <c r="E24" s="4"/>
      <c r="F24" s="4">
        <f t="shared" si="0"/>
        <v>0</v>
      </c>
      <c r="G24" s="4"/>
      <c r="H24" s="4"/>
      <c r="I24" s="4"/>
      <c r="J24" s="4"/>
      <c r="K24" s="4">
        <f t="shared" si="1"/>
        <v>0</v>
      </c>
      <c r="L24" s="4"/>
      <c r="M24" s="4"/>
      <c r="N24" s="4"/>
      <c r="O24" s="4"/>
      <c r="P24" s="4"/>
      <c r="Q24" s="4"/>
      <c r="R24" s="5"/>
      <c r="S24" s="4"/>
      <c r="T24" s="5" t="e">
        <f t="shared" si="2"/>
        <v>#DIV/0!</v>
      </c>
      <c r="U24" s="5">
        <f t="shared" si="3"/>
        <v>0</v>
      </c>
    </row>
    <row r="25" spans="1:21" x14ac:dyDescent="0.2">
      <c r="A25" s="2"/>
      <c r="B25" s="4"/>
      <c r="C25" s="4"/>
      <c r="D25" s="4"/>
      <c r="E25" s="4"/>
      <c r="F25" s="4">
        <f t="shared" si="0"/>
        <v>0</v>
      </c>
      <c r="G25" s="4"/>
      <c r="H25" s="4"/>
      <c r="I25" s="4"/>
      <c r="J25" s="4"/>
      <c r="K25" s="4">
        <f t="shared" si="1"/>
        <v>0</v>
      </c>
      <c r="L25" s="4"/>
      <c r="M25" s="4"/>
      <c r="N25" s="4"/>
      <c r="O25" s="4"/>
      <c r="P25" s="4"/>
      <c r="Q25" s="4"/>
      <c r="R25" s="5"/>
      <c r="S25" s="4"/>
      <c r="T25" s="5" t="e">
        <f t="shared" si="2"/>
        <v>#DIV/0!</v>
      </c>
      <c r="U25" s="5">
        <f t="shared" si="3"/>
        <v>0</v>
      </c>
    </row>
    <row r="26" spans="1:21" x14ac:dyDescent="0.2">
      <c r="A26" s="2"/>
      <c r="B26" s="4"/>
      <c r="C26" s="4"/>
      <c r="D26" s="4"/>
      <c r="E26" s="4"/>
      <c r="F26" s="4">
        <f t="shared" si="0"/>
        <v>0</v>
      </c>
      <c r="G26" s="4"/>
      <c r="H26" s="4"/>
      <c r="I26" s="4"/>
      <c r="J26" s="4"/>
      <c r="K26" s="4">
        <f>K27+J26</f>
        <v>0</v>
      </c>
      <c r="L26" s="4"/>
      <c r="M26" s="4"/>
      <c r="N26" s="4"/>
      <c r="O26" s="4"/>
      <c r="P26" s="4"/>
      <c r="Q26" s="4"/>
      <c r="R26" s="5"/>
      <c r="S26" s="4"/>
      <c r="T26" s="5" t="e">
        <f t="shared" si="2"/>
        <v>#DIV/0!</v>
      </c>
      <c r="U26" s="5">
        <f t="shared" si="3"/>
        <v>0</v>
      </c>
    </row>
    <row r="27" spans="1:21" x14ac:dyDescent="0.2">
      <c r="A27" s="2"/>
      <c r="B27" s="4"/>
      <c r="C27" s="4"/>
      <c r="D27" s="4"/>
      <c r="E27" s="4"/>
      <c r="F27" s="4">
        <f t="shared" si="0"/>
        <v>0</v>
      </c>
      <c r="G27" s="4"/>
      <c r="H27" s="4"/>
      <c r="I27" s="4"/>
      <c r="J27" s="4"/>
      <c r="K27" s="4">
        <f>J27+K29</f>
        <v>0</v>
      </c>
      <c r="L27" s="4"/>
      <c r="M27" s="4"/>
      <c r="N27" s="4"/>
      <c r="O27" s="4"/>
      <c r="P27" s="4"/>
      <c r="Q27" s="4"/>
      <c r="R27" s="5"/>
      <c r="S27" s="4"/>
      <c r="T27" s="5" t="e">
        <f t="shared" si="2"/>
        <v>#DIV/0!</v>
      </c>
      <c r="U27" s="5">
        <f t="shared" si="3"/>
        <v>0</v>
      </c>
    </row>
    <row r="28" spans="1:21" x14ac:dyDescent="0.2">
      <c r="A28" s="2"/>
      <c r="B28" s="4"/>
      <c r="C28" s="4"/>
      <c r="D28" s="4"/>
      <c r="E28" s="4"/>
      <c r="F28" s="4">
        <f t="shared" si="0"/>
        <v>0</v>
      </c>
      <c r="G28" s="4"/>
      <c r="H28" s="4"/>
      <c r="I28" s="4"/>
      <c r="J28" s="4"/>
      <c r="K28" s="4"/>
      <c r="L28" s="4"/>
      <c r="M28" s="4"/>
      <c r="N28" s="4"/>
      <c r="O28" s="4"/>
      <c r="P28" s="4"/>
      <c r="Q28" s="4"/>
      <c r="R28" s="5"/>
      <c r="S28" s="4"/>
      <c r="T28" s="5" t="e">
        <f t="shared" si="2"/>
        <v>#DIV/0!</v>
      </c>
      <c r="U28" s="5">
        <f t="shared" si="3"/>
        <v>0</v>
      </c>
    </row>
    <row r="29" spans="1:21" x14ac:dyDescent="0.2">
      <c r="A29" s="2"/>
      <c r="B29" s="4"/>
      <c r="C29" s="4"/>
      <c r="D29" s="4"/>
      <c r="E29" s="4"/>
      <c r="F29" s="4">
        <f t="shared" si="0"/>
        <v>0</v>
      </c>
      <c r="G29" s="4"/>
      <c r="H29" s="4"/>
      <c r="I29" s="4"/>
      <c r="J29" s="4"/>
      <c r="K29" s="4">
        <f>J29</f>
        <v>0</v>
      </c>
      <c r="L29" s="4"/>
      <c r="M29" s="4"/>
      <c r="N29" s="4"/>
      <c r="O29" s="4"/>
      <c r="P29" s="4"/>
      <c r="Q29" s="4"/>
      <c r="R29" s="5"/>
      <c r="S29" s="4"/>
      <c r="T29" s="5" t="e">
        <f t="shared" si="2"/>
        <v>#DIV/0!</v>
      </c>
      <c r="U29" s="5">
        <f t="shared" si="3"/>
        <v>0</v>
      </c>
    </row>
    <row r="30" spans="1:21" x14ac:dyDescent="0.2">
      <c r="A30" s="2"/>
      <c r="B30" s="4"/>
      <c r="C30" s="4"/>
      <c r="D30" s="4"/>
      <c r="E30" s="4"/>
      <c r="F30" s="4">
        <f t="shared" si="0"/>
        <v>0</v>
      </c>
      <c r="G30" s="4"/>
      <c r="H30" s="4"/>
      <c r="I30" s="4"/>
      <c r="J30" s="4"/>
      <c r="K30" s="4"/>
      <c r="L30" s="4"/>
      <c r="M30" s="4"/>
      <c r="N30" s="4"/>
      <c r="O30" s="4"/>
      <c r="P30" s="4"/>
      <c r="Q30" s="4"/>
      <c r="R30" s="5"/>
      <c r="S30" s="4"/>
      <c r="T30" s="5" t="e">
        <f t="shared" si="2"/>
        <v>#DIV/0!</v>
      </c>
      <c r="U30" s="5">
        <f t="shared" si="3"/>
        <v>0</v>
      </c>
    </row>
    <row r="31" spans="1:21" x14ac:dyDescent="0.2">
      <c r="A31" s="2"/>
      <c r="B31" s="4"/>
      <c r="C31" s="4"/>
      <c r="D31" s="4"/>
      <c r="E31" s="4"/>
      <c r="F31" s="4">
        <f t="shared" si="0"/>
        <v>0</v>
      </c>
      <c r="G31" s="4"/>
      <c r="H31" s="4"/>
      <c r="I31" s="4"/>
      <c r="J31" s="4"/>
      <c r="K31" s="4"/>
      <c r="L31" s="4"/>
      <c r="M31" s="4"/>
      <c r="N31" s="4"/>
      <c r="O31" s="4"/>
      <c r="P31" s="4"/>
      <c r="Q31" s="4"/>
      <c r="R31" s="5"/>
      <c r="S31" s="4"/>
      <c r="T31" s="5" t="e">
        <f t="shared" si="2"/>
        <v>#DIV/0!</v>
      </c>
      <c r="U31" s="5">
        <f t="shared" si="3"/>
        <v>0</v>
      </c>
    </row>
    <row r="32" spans="1:21" x14ac:dyDescent="0.2">
      <c r="A32" s="2"/>
      <c r="B32" s="4"/>
      <c r="C32" s="4"/>
      <c r="D32" s="4"/>
      <c r="E32" s="4"/>
      <c r="F32" s="4">
        <f t="shared" si="0"/>
        <v>0</v>
      </c>
      <c r="G32" s="4"/>
      <c r="H32" s="4"/>
      <c r="I32" s="4"/>
      <c r="J32" s="4"/>
      <c r="K32" s="4"/>
      <c r="L32" s="4"/>
      <c r="M32" s="4"/>
      <c r="N32" s="4"/>
      <c r="O32" s="4"/>
      <c r="P32" s="4"/>
      <c r="Q32" s="4"/>
      <c r="R32" s="5"/>
      <c r="S32" s="4"/>
      <c r="T32" s="5" t="e">
        <f t="shared" si="2"/>
        <v>#DIV/0!</v>
      </c>
      <c r="U32" s="5">
        <f t="shared" si="3"/>
        <v>0</v>
      </c>
    </row>
    <row r="33" spans="1:21" x14ac:dyDescent="0.2">
      <c r="A33" s="2"/>
      <c r="B33" s="4"/>
      <c r="C33" s="4"/>
      <c r="D33" s="4"/>
      <c r="E33" s="4"/>
      <c r="F33" s="4">
        <f t="shared" si="0"/>
        <v>0</v>
      </c>
      <c r="G33" s="4"/>
      <c r="H33" s="4"/>
      <c r="I33" s="4"/>
      <c r="J33" s="4"/>
      <c r="K33" s="4"/>
      <c r="L33" s="4"/>
      <c r="M33" s="4"/>
      <c r="N33" s="4"/>
      <c r="O33" s="4"/>
      <c r="P33" s="4"/>
      <c r="Q33" s="4"/>
      <c r="R33" s="5"/>
      <c r="S33" s="4"/>
      <c r="T33" s="5" t="e">
        <f t="shared" si="2"/>
        <v>#DIV/0!</v>
      </c>
      <c r="U33" s="5">
        <f t="shared" si="3"/>
        <v>0</v>
      </c>
    </row>
    <row r="34" spans="1:21" x14ac:dyDescent="0.2">
      <c r="A34" s="6"/>
      <c r="B34" s="4"/>
      <c r="C34" s="4"/>
      <c r="D34" s="4"/>
      <c r="E34" s="4"/>
      <c r="F34" s="4">
        <f t="shared" si="0"/>
        <v>0</v>
      </c>
      <c r="G34" s="4"/>
      <c r="H34" s="4"/>
      <c r="I34" s="4"/>
      <c r="J34" s="4"/>
      <c r="K34" s="4"/>
      <c r="L34" s="4"/>
      <c r="M34" s="4"/>
      <c r="N34" s="4"/>
      <c r="O34" s="4"/>
      <c r="P34" s="4"/>
      <c r="Q34" s="4"/>
      <c r="R34" s="5"/>
      <c r="S34" s="4"/>
      <c r="T34" s="5" t="e">
        <f t="shared" si="2"/>
        <v>#DIV/0!</v>
      </c>
      <c r="U34" s="5">
        <f t="shared" si="3"/>
        <v>0</v>
      </c>
    </row>
    <row r="35" spans="1:21" x14ac:dyDescent="0.2">
      <c r="A35" s="6"/>
      <c r="B35" s="4"/>
      <c r="C35" s="4"/>
      <c r="D35" s="4"/>
      <c r="E35" s="4"/>
      <c r="F35" s="4">
        <f t="shared" si="0"/>
        <v>0</v>
      </c>
      <c r="G35" s="4"/>
      <c r="H35" s="4"/>
      <c r="I35" s="4"/>
      <c r="J35" s="4"/>
      <c r="K35" s="4"/>
      <c r="L35" s="4"/>
      <c r="M35" s="4"/>
      <c r="N35" s="4"/>
      <c r="O35" s="4"/>
      <c r="P35" s="4"/>
      <c r="Q35" s="4"/>
      <c r="R35" s="5"/>
      <c r="S35" s="4"/>
      <c r="T35" s="5" t="e">
        <f t="shared" si="2"/>
        <v>#DIV/0!</v>
      </c>
      <c r="U35" s="5">
        <f t="shared" si="3"/>
        <v>0</v>
      </c>
    </row>
    <row r="36" spans="1:21" x14ac:dyDescent="0.2">
      <c r="A36" s="6"/>
      <c r="B36" s="4"/>
      <c r="C36" s="4"/>
      <c r="D36" s="4"/>
      <c r="E36" s="4"/>
      <c r="F36" s="4">
        <f t="shared" si="0"/>
        <v>0</v>
      </c>
      <c r="G36" s="4"/>
      <c r="H36" s="4"/>
      <c r="I36" s="4"/>
      <c r="J36" s="4"/>
      <c r="K36" s="4"/>
      <c r="L36" s="4"/>
      <c r="M36" s="4"/>
      <c r="N36" s="4"/>
      <c r="O36" s="4"/>
      <c r="P36" s="4"/>
      <c r="Q36" s="4"/>
      <c r="R36" s="5"/>
      <c r="S36" s="4"/>
      <c r="T36" s="5" t="e">
        <f t="shared" si="2"/>
        <v>#DIV/0!</v>
      </c>
      <c r="U36" s="5">
        <f t="shared" si="3"/>
        <v>0</v>
      </c>
    </row>
    <row r="37" spans="1:21" x14ac:dyDescent="0.2">
      <c r="A37" s="6"/>
      <c r="B37" s="4"/>
      <c r="C37" s="4"/>
      <c r="D37" s="4"/>
      <c r="E37" s="4"/>
      <c r="F37" s="4">
        <f t="shared" si="0"/>
        <v>0</v>
      </c>
      <c r="G37" s="4"/>
      <c r="H37" s="4"/>
      <c r="I37" s="4"/>
      <c r="J37" s="4"/>
      <c r="K37" s="4"/>
      <c r="L37" s="4"/>
      <c r="M37" s="4"/>
      <c r="N37" s="4"/>
      <c r="O37" s="4"/>
      <c r="P37" s="4"/>
      <c r="Q37" s="4"/>
      <c r="R37" s="5"/>
      <c r="S37" s="4"/>
      <c r="T37" s="5" t="e">
        <f t="shared" si="2"/>
        <v>#DIV/0!</v>
      </c>
      <c r="U37" s="5">
        <f t="shared" si="3"/>
        <v>0</v>
      </c>
    </row>
    <row r="38" spans="1:21" x14ac:dyDescent="0.2">
      <c r="A38" s="6"/>
      <c r="B38" s="4"/>
      <c r="C38" s="4"/>
      <c r="D38" s="4"/>
      <c r="E38" s="4"/>
      <c r="F38" s="4">
        <f t="shared" si="0"/>
        <v>0</v>
      </c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5"/>
      <c r="S38" s="4"/>
      <c r="T38" s="5" t="e">
        <f t="shared" si="2"/>
        <v>#DIV/0!</v>
      </c>
      <c r="U38" s="5">
        <f t="shared" si="3"/>
        <v>0</v>
      </c>
    </row>
    <row r="39" spans="1:21" x14ac:dyDescent="0.2">
      <c r="A39" s="6"/>
      <c r="B39" s="4"/>
      <c r="C39" s="4"/>
      <c r="D39" s="4"/>
      <c r="E39" s="4"/>
      <c r="F39" s="4">
        <f t="shared" si="0"/>
        <v>0</v>
      </c>
      <c r="G39" s="4"/>
      <c r="H39" s="4"/>
      <c r="I39" s="4"/>
      <c r="J39" s="4"/>
      <c r="K39" s="4"/>
      <c r="L39" s="4"/>
      <c r="M39" s="4"/>
      <c r="N39" s="4"/>
      <c r="O39" s="4"/>
      <c r="P39" s="4"/>
      <c r="Q39" s="4"/>
      <c r="R39" s="5"/>
      <c r="S39" s="4"/>
      <c r="T39" s="5" t="e">
        <f t="shared" si="2"/>
        <v>#DIV/0!</v>
      </c>
      <c r="U39" s="5">
        <f t="shared" si="3"/>
        <v>0</v>
      </c>
    </row>
    <row r="40" spans="1:21" x14ac:dyDescent="0.2">
      <c r="A40" s="6"/>
      <c r="B40" s="4"/>
      <c r="C40" s="4"/>
      <c r="D40" s="4"/>
      <c r="E40" s="4"/>
      <c r="F40" s="4">
        <f t="shared" si="0"/>
        <v>0</v>
      </c>
      <c r="G40" s="4"/>
      <c r="H40" s="4"/>
      <c r="I40" s="4"/>
      <c r="J40" s="4"/>
      <c r="K40" s="4"/>
      <c r="L40" s="4"/>
      <c r="M40" s="4"/>
      <c r="N40" s="4"/>
      <c r="O40" s="4"/>
      <c r="P40" s="4"/>
      <c r="Q40" s="4"/>
      <c r="R40" s="5"/>
      <c r="S40" s="4"/>
      <c r="T40" s="5" t="e">
        <f t="shared" si="2"/>
        <v>#DIV/0!</v>
      </c>
      <c r="U40" s="5">
        <f t="shared" si="3"/>
        <v>0</v>
      </c>
    </row>
    <row r="41" spans="1:21" x14ac:dyDescent="0.2">
      <c r="A41" s="6"/>
      <c r="B41" s="4"/>
      <c r="C41" s="4"/>
      <c r="D41" s="4"/>
      <c r="E41" s="4"/>
      <c r="F41" s="4">
        <f t="shared" si="0"/>
        <v>0</v>
      </c>
      <c r="G41" s="4"/>
      <c r="H41" s="4"/>
      <c r="I41" s="4"/>
      <c r="J41" s="4"/>
      <c r="K41" s="4"/>
      <c r="L41" s="4"/>
      <c r="M41" s="4"/>
      <c r="N41" s="4"/>
      <c r="O41" s="4"/>
      <c r="P41" s="4"/>
      <c r="Q41" s="4"/>
      <c r="R41" s="5"/>
      <c r="S41" s="4"/>
      <c r="T41" s="5" t="e">
        <f t="shared" si="2"/>
        <v>#DIV/0!</v>
      </c>
      <c r="U41" s="5">
        <f t="shared" si="3"/>
        <v>0</v>
      </c>
    </row>
    <row r="42" spans="1:21" x14ac:dyDescent="0.2">
      <c r="A42" s="6"/>
      <c r="B42" s="4"/>
      <c r="C42" s="4"/>
      <c r="D42" s="4"/>
      <c r="E42" s="4"/>
      <c r="F42" s="4">
        <f t="shared" si="0"/>
        <v>0</v>
      </c>
      <c r="G42" s="4"/>
      <c r="H42" s="4"/>
      <c r="I42" s="4"/>
      <c r="J42" s="4"/>
      <c r="K42" s="4"/>
      <c r="L42" s="4"/>
      <c r="M42" s="4"/>
      <c r="N42" s="4"/>
      <c r="O42" s="4"/>
      <c r="P42" s="4"/>
      <c r="Q42" s="4"/>
      <c r="R42" s="5"/>
      <c r="S42" s="4"/>
      <c r="T42" s="5" t="e">
        <f t="shared" si="2"/>
        <v>#DIV/0!</v>
      </c>
      <c r="U42" s="5">
        <f t="shared" si="3"/>
        <v>0</v>
      </c>
    </row>
    <row r="43" spans="1:21" x14ac:dyDescent="0.2">
      <c r="A43" s="6"/>
      <c r="B43" s="4"/>
      <c r="C43" s="4"/>
      <c r="D43" s="4"/>
      <c r="E43" s="4"/>
      <c r="F43" s="4">
        <f t="shared" si="0"/>
        <v>0</v>
      </c>
      <c r="G43" s="4"/>
      <c r="H43" s="4"/>
      <c r="I43" s="4"/>
      <c r="J43" s="4"/>
      <c r="K43" s="4"/>
      <c r="L43" s="4"/>
      <c r="M43" s="4"/>
      <c r="N43" s="4"/>
      <c r="O43" s="4"/>
      <c r="P43" s="4"/>
      <c r="Q43" s="4"/>
      <c r="R43" s="5"/>
      <c r="S43" s="4"/>
      <c r="T43" s="5" t="e">
        <f t="shared" si="2"/>
        <v>#DIV/0!</v>
      </c>
      <c r="U43" s="5">
        <f t="shared" si="3"/>
        <v>0</v>
      </c>
    </row>
    <row r="44" spans="1:21" x14ac:dyDescent="0.2">
      <c r="A44" s="2"/>
      <c r="B44" s="4"/>
      <c r="C44" s="4"/>
      <c r="D44" s="4"/>
      <c r="E44" s="4"/>
      <c r="F44" s="4">
        <f t="shared" si="0"/>
        <v>0</v>
      </c>
      <c r="G44" s="4"/>
      <c r="H44" s="4"/>
      <c r="I44" s="4"/>
      <c r="J44" s="4"/>
      <c r="K44" s="4"/>
      <c r="L44" s="4"/>
      <c r="M44" s="4"/>
      <c r="N44" s="4"/>
      <c r="O44" s="4"/>
      <c r="P44" s="4"/>
      <c r="Q44" s="4"/>
      <c r="R44" s="5"/>
      <c r="S44" s="4"/>
      <c r="T44" s="5" t="e">
        <f t="shared" si="2"/>
        <v>#DIV/0!</v>
      </c>
      <c r="U44" s="5">
        <f t="shared" si="3"/>
        <v>0</v>
      </c>
    </row>
    <row r="45" spans="1:21" x14ac:dyDescent="0.2">
      <c r="A45" s="2"/>
      <c r="B45" s="4"/>
      <c r="C45" s="4"/>
      <c r="D45" s="4"/>
      <c r="E45" s="4"/>
      <c r="F45" s="4">
        <f t="shared" si="0"/>
        <v>0</v>
      </c>
      <c r="G45" s="4"/>
      <c r="H45" s="4"/>
      <c r="I45" s="4"/>
      <c r="J45" s="4"/>
      <c r="K45" s="4"/>
      <c r="L45" s="4"/>
      <c r="M45" s="4"/>
      <c r="N45" s="4"/>
      <c r="O45" s="4"/>
      <c r="P45" s="4"/>
      <c r="Q45" s="4"/>
      <c r="R45" s="5"/>
      <c r="S45" s="4"/>
      <c r="T45" s="5" t="e">
        <f t="shared" si="2"/>
        <v>#DIV/0!</v>
      </c>
      <c r="U45" s="5">
        <f t="shared" si="3"/>
        <v>0</v>
      </c>
    </row>
    <row r="46" spans="1:21" x14ac:dyDescent="0.2">
      <c r="A46" s="6"/>
      <c r="B46" s="4"/>
      <c r="C46" s="4"/>
      <c r="D46" s="4"/>
      <c r="E46" s="4"/>
      <c r="F46" s="4">
        <f t="shared" si="0"/>
        <v>0</v>
      </c>
      <c r="G46" s="4"/>
      <c r="H46" s="4"/>
      <c r="I46" s="4"/>
      <c r="J46" s="4"/>
      <c r="K46" s="4"/>
      <c r="L46" s="4"/>
      <c r="M46" s="4"/>
      <c r="N46" s="4"/>
      <c r="O46" s="4"/>
      <c r="P46" s="4"/>
      <c r="Q46" s="4"/>
      <c r="R46" s="5"/>
      <c r="S46" s="4"/>
      <c r="T46" s="5" t="e">
        <f t="shared" si="2"/>
        <v>#DIV/0!</v>
      </c>
      <c r="U46" s="5">
        <f t="shared" si="3"/>
        <v>0</v>
      </c>
    </row>
    <row r="47" spans="1:21" x14ac:dyDescent="0.2">
      <c r="A47" s="6"/>
      <c r="B47" s="4"/>
      <c r="C47" s="4"/>
      <c r="D47" s="4"/>
      <c r="E47" s="4"/>
      <c r="F47" s="4">
        <f t="shared" si="0"/>
        <v>0</v>
      </c>
      <c r="G47" s="4"/>
      <c r="H47" s="4"/>
      <c r="I47" s="4"/>
      <c r="J47" s="4"/>
      <c r="K47" s="4"/>
      <c r="L47" s="4"/>
      <c r="M47" s="4"/>
      <c r="N47" s="4"/>
      <c r="O47" s="4"/>
      <c r="P47" s="4"/>
      <c r="Q47" s="4"/>
      <c r="R47" s="5"/>
      <c r="S47" s="4"/>
      <c r="T47" s="5" t="e">
        <f t="shared" si="2"/>
        <v>#DIV/0!</v>
      </c>
      <c r="U47" s="5">
        <f t="shared" si="3"/>
        <v>0</v>
      </c>
    </row>
    <row r="48" spans="1:21" x14ac:dyDescent="0.2">
      <c r="A48" s="6"/>
      <c r="B48" s="4"/>
      <c r="C48" s="4"/>
      <c r="D48" s="4"/>
      <c r="E48" s="4"/>
      <c r="F48" s="4">
        <f t="shared" si="0"/>
        <v>0</v>
      </c>
      <c r="G48" s="4"/>
      <c r="H48" s="4"/>
      <c r="I48" s="4"/>
      <c r="J48" s="4"/>
      <c r="K48" s="4"/>
      <c r="L48" s="4"/>
      <c r="M48" s="4"/>
      <c r="N48" s="4"/>
      <c r="O48" s="4"/>
      <c r="P48" s="4"/>
      <c r="Q48" s="4"/>
      <c r="R48" s="5"/>
      <c r="S48" s="4"/>
      <c r="T48" s="5" t="e">
        <f t="shared" si="2"/>
        <v>#DIV/0!</v>
      </c>
      <c r="U48" s="5">
        <f t="shared" si="3"/>
        <v>0</v>
      </c>
    </row>
    <row r="49" spans="1:21" x14ac:dyDescent="0.2">
      <c r="A49" s="6"/>
      <c r="B49" s="4"/>
      <c r="C49" s="4"/>
      <c r="D49" s="4"/>
      <c r="E49" s="4"/>
      <c r="F49" s="4">
        <f t="shared" si="0"/>
        <v>0</v>
      </c>
      <c r="G49" s="4"/>
      <c r="H49" s="4"/>
      <c r="I49" s="4"/>
      <c r="J49" s="4"/>
      <c r="K49" s="4"/>
      <c r="L49" s="4"/>
      <c r="M49" s="4"/>
      <c r="N49" s="4"/>
      <c r="O49" s="4"/>
      <c r="P49" s="4"/>
      <c r="Q49" s="4"/>
      <c r="R49" s="5"/>
      <c r="S49" s="4"/>
      <c r="T49" s="5" t="e">
        <f t="shared" si="2"/>
        <v>#DIV/0!</v>
      </c>
      <c r="U49" s="5">
        <f t="shared" si="3"/>
        <v>0</v>
      </c>
    </row>
    <row r="50" spans="1:21" x14ac:dyDescent="0.2">
      <c r="A50" s="6"/>
      <c r="B50" s="4"/>
      <c r="C50" s="4"/>
      <c r="D50" s="4"/>
      <c r="E50" s="4"/>
      <c r="F50" s="4">
        <f t="shared" si="0"/>
        <v>0</v>
      </c>
      <c r="G50" s="4"/>
      <c r="H50" s="4"/>
      <c r="I50" s="4"/>
      <c r="J50" s="4"/>
      <c r="K50" s="4"/>
      <c r="L50" s="4"/>
      <c r="M50" s="4"/>
      <c r="N50" s="4"/>
      <c r="O50" s="4"/>
      <c r="P50" s="4"/>
      <c r="Q50" s="4"/>
      <c r="R50" s="5"/>
      <c r="S50" s="4"/>
      <c r="T50" s="5" t="e">
        <f t="shared" si="2"/>
        <v>#DIV/0!</v>
      </c>
      <c r="U50" s="5">
        <f t="shared" si="3"/>
        <v>0</v>
      </c>
    </row>
    <row r="51" spans="1:21" x14ac:dyDescent="0.2">
      <c r="A51" s="6"/>
      <c r="B51" s="4"/>
      <c r="C51" s="4"/>
      <c r="D51" s="4"/>
      <c r="E51" s="4"/>
      <c r="F51" s="4">
        <f t="shared" si="0"/>
        <v>0</v>
      </c>
      <c r="G51" s="4"/>
      <c r="H51" s="4"/>
      <c r="I51" s="4"/>
      <c r="J51" s="4"/>
      <c r="K51" s="4"/>
      <c r="L51" s="4"/>
      <c r="M51" s="4"/>
      <c r="N51" s="4"/>
      <c r="O51" s="4"/>
      <c r="P51" s="4"/>
      <c r="Q51" s="4"/>
      <c r="R51" s="5"/>
      <c r="S51" s="4"/>
      <c r="T51" s="5" t="e">
        <f t="shared" si="2"/>
        <v>#DIV/0!</v>
      </c>
      <c r="U51" s="5">
        <f t="shared" si="3"/>
        <v>0</v>
      </c>
    </row>
    <row r="52" spans="1:21" x14ac:dyDescent="0.2">
      <c r="A52" s="6"/>
      <c r="B52" s="4"/>
      <c r="C52" s="4"/>
      <c r="D52" s="4"/>
      <c r="E52" s="4"/>
      <c r="F52" s="4">
        <f t="shared" si="0"/>
        <v>0</v>
      </c>
      <c r="G52" s="4"/>
      <c r="H52" s="4"/>
      <c r="I52" s="4"/>
      <c r="J52" s="4"/>
      <c r="K52" s="4"/>
      <c r="L52" s="4"/>
      <c r="M52" s="4"/>
      <c r="N52" s="4"/>
      <c r="O52" s="4"/>
      <c r="P52" s="4"/>
      <c r="Q52" s="4"/>
      <c r="R52" s="5"/>
      <c r="S52" s="4"/>
      <c r="T52" s="5" t="e">
        <f t="shared" si="2"/>
        <v>#DIV/0!</v>
      </c>
      <c r="U52" s="5">
        <f t="shared" si="3"/>
        <v>0</v>
      </c>
    </row>
    <row r="53" spans="1:21" x14ac:dyDescent="0.2">
      <c r="A53" s="6"/>
      <c r="B53" s="4"/>
      <c r="C53" s="4"/>
      <c r="D53" s="4"/>
      <c r="E53" s="4"/>
      <c r="F53" s="4">
        <f t="shared" si="0"/>
        <v>0</v>
      </c>
      <c r="G53" s="4"/>
      <c r="H53" s="4"/>
      <c r="I53" s="4"/>
      <c r="J53" s="4"/>
      <c r="K53" s="4"/>
      <c r="L53" s="4"/>
      <c r="M53" s="4"/>
      <c r="N53" s="4"/>
      <c r="O53" s="4"/>
      <c r="P53" s="4"/>
      <c r="Q53" s="4"/>
      <c r="R53" s="5"/>
      <c r="S53" s="4"/>
      <c r="T53" s="5" t="e">
        <f t="shared" si="2"/>
        <v>#DIV/0!</v>
      </c>
      <c r="U53" s="5">
        <f t="shared" si="3"/>
        <v>0</v>
      </c>
    </row>
    <row r="54" spans="1:21" x14ac:dyDescent="0.2">
      <c r="A54" s="6"/>
      <c r="B54" s="4"/>
      <c r="C54" s="4"/>
      <c r="D54" s="4"/>
      <c r="E54" s="4"/>
      <c r="F54" s="4">
        <f t="shared" si="0"/>
        <v>0</v>
      </c>
      <c r="G54" s="4"/>
      <c r="H54" s="4"/>
      <c r="I54" s="4"/>
      <c r="J54" s="4"/>
      <c r="K54" s="4"/>
      <c r="L54" s="4"/>
      <c r="M54" s="4"/>
      <c r="N54" s="4"/>
      <c r="O54" s="4"/>
      <c r="P54" s="4"/>
      <c r="Q54" s="4"/>
      <c r="R54" s="5"/>
      <c r="S54" s="4"/>
      <c r="T54" s="5" t="e">
        <f t="shared" si="2"/>
        <v>#DIV/0!</v>
      </c>
      <c r="U54" s="5">
        <f t="shared" si="3"/>
        <v>0</v>
      </c>
    </row>
    <row r="55" spans="1:21" x14ac:dyDescent="0.2">
      <c r="A55" s="6"/>
      <c r="B55" s="4"/>
      <c r="C55" s="4"/>
      <c r="D55" s="4"/>
      <c r="E55" s="4"/>
      <c r="F55" s="4">
        <f t="shared" si="0"/>
        <v>0</v>
      </c>
      <c r="G55" s="4"/>
      <c r="H55" s="4"/>
      <c r="I55" s="4"/>
      <c r="J55" s="4"/>
      <c r="K55" s="4"/>
      <c r="L55" s="4"/>
      <c r="M55" s="4"/>
      <c r="N55" s="4"/>
      <c r="O55" s="4"/>
      <c r="P55" s="4"/>
      <c r="Q55" s="4"/>
      <c r="R55" s="5"/>
      <c r="S55" s="4"/>
      <c r="T55" s="5" t="e">
        <f t="shared" si="2"/>
        <v>#DIV/0!</v>
      </c>
      <c r="U55" s="5">
        <f t="shared" si="3"/>
        <v>0</v>
      </c>
    </row>
    <row r="56" spans="1:21" x14ac:dyDescent="0.2">
      <c r="A56" s="6"/>
      <c r="B56" s="4"/>
      <c r="C56" s="4"/>
      <c r="D56" s="4"/>
      <c r="E56" s="4"/>
      <c r="F56" s="4">
        <f t="shared" si="0"/>
        <v>0</v>
      </c>
      <c r="G56" s="4"/>
      <c r="H56" s="4"/>
      <c r="I56" s="4"/>
      <c r="J56" s="4"/>
      <c r="K56" s="4"/>
      <c r="L56" s="4"/>
      <c r="M56" s="4"/>
      <c r="N56" s="4"/>
      <c r="O56" s="4"/>
      <c r="P56" s="4"/>
      <c r="Q56" s="4"/>
      <c r="R56" s="5"/>
      <c r="S56" s="4"/>
      <c r="T56" s="5" t="e">
        <f t="shared" si="2"/>
        <v>#DIV/0!</v>
      </c>
      <c r="U56" s="5">
        <f t="shared" si="3"/>
        <v>0</v>
      </c>
    </row>
    <row r="57" spans="1:21" x14ac:dyDescent="0.2">
      <c r="A57" s="6"/>
      <c r="B57" s="4"/>
      <c r="C57" s="4"/>
      <c r="D57" s="4"/>
      <c r="E57" s="4"/>
      <c r="F57" s="4">
        <f t="shared" si="0"/>
        <v>0</v>
      </c>
      <c r="G57" s="4"/>
      <c r="H57" s="4"/>
      <c r="I57" s="4"/>
      <c r="J57" s="4"/>
      <c r="K57" s="4"/>
      <c r="L57" s="4"/>
      <c r="M57" s="4"/>
      <c r="N57" s="4"/>
      <c r="O57" s="4"/>
      <c r="P57" s="4"/>
      <c r="Q57" s="4"/>
      <c r="R57" s="5"/>
      <c r="S57" s="4"/>
      <c r="T57" s="5" t="e">
        <f t="shared" si="2"/>
        <v>#DIV/0!</v>
      </c>
      <c r="U57" s="5">
        <f t="shared" si="3"/>
        <v>0</v>
      </c>
    </row>
    <row r="58" spans="1:21" x14ac:dyDescent="0.2">
      <c r="A58" s="6"/>
      <c r="B58" s="4"/>
      <c r="C58" s="4"/>
      <c r="D58" s="4"/>
      <c r="E58" s="4"/>
      <c r="F58" s="4">
        <f t="shared" si="0"/>
        <v>0</v>
      </c>
      <c r="G58" s="4"/>
      <c r="H58" s="4"/>
      <c r="I58" s="4"/>
      <c r="J58" s="4"/>
      <c r="K58" s="4"/>
      <c r="L58" s="4"/>
      <c r="M58" s="4"/>
      <c r="N58" s="4"/>
      <c r="O58" s="4"/>
      <c r="P58" s="4"/>
      <c r="Q58" s="4"/>
      <c r="R58" s="5"/>
      <c r="S58" s="4"/>
      <c r="T58" s="5" t="e">
        <f t="shared" si="2"/>
        <v>#DIV/0!</v>
      </c>
      <c r="U58" s="5">
        <f t="shared" si="3"/>
        <v>0</v>
      </c>
    </row>
    <row r="59" spans="1:21" x14ac:dyDescent="0.2">
      <c r="A59" s="2"/>
      <c r="B59" s="4"/>
      <c r="C59" s="4"/>
      <c r="D59" s="4"/>
      <c r="E59" s="4"/>
      <c r="F59" s="4">
        <f t="shared" si="0"/>
        <v>0</v>
      </c>
      <c r="G59" s="4"/>
      <c r="H59" s="4"/>
      <c r="I59" s="4"/>
      <c r="J59" s="4"/>
      <c r="K59" s="4"/>
      <c r="L59" s="4"/>
      <c r="M59" s="4"/>
      <c r="N59" s="4"/>
      <c r="O59" s="4"/>
      <c r="P59" s="4"/>
      <c r="Q59" s="4"/>
      <c r="R59" s="5"/>
      <c r="S59" s="4"/>
      <c r="T59" s="5" t="e">
        <f t="shared" si="2"/>
        <v>#DIV/0!</v>
      </c>
      <c r="U59" s="5">
        <f t="shared" si="3"/>
        <v>0</v>
      </c>
    </row>
    <row r="60" spans="1:21" x14ac:dyDescent="0.2">
      <c r="A60" s="2"/>
      <c r="B60" s="4"/>
      <c r="C60" s="4"/>
      <c r="D60" s="4"/>
      <c r="E60" s="4"/>
      <c r="F60" s="4">
        <f t="shared" si="0"/>
        <v>0</v>
      </c>
      <c r="G60" s="4"/>
      <c r="H60" s="4"/>
      <c r="I60" s="4"/>
      <c r="J60" s="4"/>
      <c r="K60" s="4"/>
      <c r="L60" s="4"/>
      <c r="M60" s="4"/>
      <c r="N60" s="4"/>
      <c r="O60" s="4"/>
      <c r="P60" s="4"/>
      <c r="Q60" s="4"/>
      <c r="R60" s="5"/>
      <c r="S60" s="4"/>
      <c r="T60" s="5" t="e">
        <f t="shared" si="2"/>
        <v>#DIV/0!</v>
      </c>
      <c r="U60" s="5">
        <f t="shared" si="3"/>
        <v>0</v>
      </c>
    </row>
    <row r="61" spans="1:21" x14ac:dyDescent="0.2">
      <c r="A61" s="2"/>
      <c r="B61" s="4"/>
      <c r="C61" s="4"/>
      <c r="D61" s="4"/>
      <c r="E61" s="4"/>
      <c r="F61" s="4">
        <f t="shared" si="0"/>
        <v>0</v>
      </c>
      <c r="G61" s="4"/>
      <c r="H61" s="4"/>
      <c r="I61" s="4"/>
      <c r="J61" s="4"/>
      <c r="K61" s="4"/>
      <c r="L61" s="4"/>
      <c r="M61" s="4"/>
      <c r="N61" s="4"/>
      <c r="O61" s="4"/>
      <c r="P61" s="4"/>
      <c r="Q61" s="4"/>
      <c r="R61" s="5"/>
      <c r="S61" s="4"/>
      <c r="T61" s="5" t="e">
        <f t="shared" si="2"/>
        <v>#DIV/0!</v>
      </c>
      <c r="U61" s="5">
        <f t="shared" si="3"/>
        <v>0</v>
      </c>
    </row>
    <row r="62" spans="1:21" x14ac:dyDescent="0.2">
      <c r="A62" s="2"/>
      <c r="B62" s="4"/>
      <c r="C62" s="4"/>
      <c r="D62" s="4"/>
      <c r="E62" s="4"/>
      <c r="F62" s="4">
        <f t="shared" si="0"/>
        <v>0</v>
      </c>
      <c r="G62" s="4"/>
      <c r="H62" s="4"/>
      <c r="I62" s="4"/>
      <c r="J62" s="4"/>
      <c r="K62" s="4"/>
      <c r="L62" s="4"/>
      <c r="M62" s="4"/>
      <c r="N62" s="4"/>
      <c r="O62" s="4"/>
      <c r="P62" s="4"/>
      <c r="Q62" s="4"/>
      <c r="R62" s="5"/>
      <c r="S62" s="4"/>
      <c r="T62" s="5" t="e">
        <f t="shared" si="2"/>
        <v>#DIV/0!</v>
      </c>
      <c r="U62" s="5">
        <f t="shared" si="3"/>
        <v>0</v>
      </c>
    </row>
    <row r="63" spans="1:21" x14ac:dyDescent="0.2">
      <c r="A63" s="2"/>
      <c r="B63" s="4"/>
      <c r="C63" s="4"/>
      <c r="D63" s="4"/>
      <c r="E63" s="4"/>
      <c r="F63" s="4">
        <f t="shared" si="0"/>
        <v>0</v>
      </c>
      <c r="G63" s="4"/>
      <c r="H63" s="4"/>
      <c r="I63" s="4"/>
      <c r="J63" s="4"/>
      <c r="K63" s="4"/>
      <c r="L63" s="4"/>
      <c r="M63" s="4"/>
      <c r="N63" s="4"/>
      <c r="O63" s="4"/>
      <c r="P63" s="4"/>
      <c r="Q63" s="4"/>
      <c r="R63" s="5"/>
      <c r="S63" s="4"/>
      <c r="T63" s="5" t="e">
        <f t="shared" si="2"/>
        <v>#DIV/0!</v>
      </c>
      <c r="U63" s="5">
        <f t="shared" si="3"/>
        <v>0</v>
      </c>
    </row>
    <row r="64" spans="1:21" x14ac:dyDescent="0.2">
      <c r="A64" s="2"/>
      <c r="B64" s="4"/>
      <c r="C64" s="4"/>
      <c r="D64" s="4"/>
      <c r="E64" s="4"/>
      <c r="F64" s="4">
        <f t="shared" ref="F64:F79" si="4">E64+F65</f>
        <v>0</v>
      </c>
      <c r="G64" s="4"/>
      <c r="H64" s="4"/>
      <c r="I64" s="4"/>
      <c r="J64" s="4"/>
      <c r="K64" s="4"/>
      <c r="L64" s="4"/>
      <c r="M64" s="4"/>
      <c r="N64" s="4"/>
      <c r="O64" s="4"/>
      <c r="P64" s="4"/>
      <c r="Q64" s="4"/>
      <c r="R64" s="5"/>
      <c r="S64" s="4"/>
      <c r="T64" s="5" t="e">
        <f t="shared" si="2"/>
        <v>#DIV/0!</v>
      </c>
      <c r="U64" s="5">
        <f t="shared" si="3"/>
        <v>0</v>
      </c>
    </row>
    <row r="65" spans="1:21" x14ac:dyDescent="0.2">
      <c r="A65" s="2"/>
      <c r="B65" s="4"/>
      <c r="C65" s="4"/>
      <c r="D65" s="4"/>
      <c r="E65" s="4"/>
      <c r="F65" s="4">
        <f t="shared" si="4"/>
        <v>0</v>
      </c>
      <c r="G65" s="4"/>
      <c r="H65" s="4"/>
      <c r="I65" s="4"/>
      <c r="J65" s="4"/>
      <c r="K65" s="4"/>
      <c r="L65" s="4"/>
      <c r="M65" s="4"/>
      <c r="N65" s="4"/>
      <c r="O65" s="4"/>
      <c r="P65" s="4"/>
      <c r="Q65" s="4"/>
      <c r="R65" s="5"/>
      <c r="S65" s="4"/>
      <c r="T65" s="5" t="e">
        <f t="shared" si="2"/>
        <v>#DIV/0!</v>
      </c>
      <c r="U65" s="5">
        <f t="shared" si="3"/>
        <v>0</v>
      </c>
    </row>
    <row r="66" spans="1:21" x14ac:dyDescent="0.2">
      <c r="A66" s="2"/>
      <c r="B66" s="4"/>
      <c r="C66" s="4"/>
      <c r="D66" s="4"/>
      <c r="E66" s="4"/>
      <c r="F66" s="4">
        <f t="shared" si="4"/>
        <v>0</v>
      </c>
      <c r="G66" s="4"/>
      <c r="H66" s="4"/>
      <c r="I66" s="4"/>
      <c r="J66" s="4"/>
      <c r="K66" s="4"/>
      <c r="L66" s="4"/>
      <c r="M66" s="4"/>
      <c r="N66" s="4"/>
      <c r="O66" s="4"/>
      <c r="P66" s="4"/>
      <c r="Q66" s="4"/>
      <c r="R66" s="5"/>
      <c r="S66" s="4"/>
      <c r="T66" s="5" t="e">
        <f t="shared" si="2"/>
        <v>#DIV/0!</v>
      </c>
      <c r="U66" s="5">
        <f t="shared" si="3"/>
        <v>0</v>
      </c>
    </row>
    <row r="67" spans="1:21" x14ac:dyDescent="0.2">
      <c r="A67" s="2"/>
      <c r="B67" s="4"/>
      <c r="C67" s="4"/>
      <c r="D67" s="4"/>
      <c r="E67" s="4"/>
      <c r="F67" s="4">
        <f t="shared" si="4"/>
        <v>0</v>
      </c>
      <c r="G67" s="4"/>
      <c r="H67" s="4"/>
      <c r="I67" s="4"/>
      <c r="J67" s="4"/>
      <c r="K67" s="4"/>
      <c r="L67" s="4"/>
      <c r="M67" s="4"/>
      <c r="N67" s="4"/>
      <c r="O67" s="4"/>
      <c r="P67" s="4"/>
      <c r="Q67" s="4"/>
      <c r="R67" s="5"/>
      <c r="S67" s="4"/>
      <c r="T67" s="5" t="e">
        <f t="shared" si="2"/>
        <v>#DIV/0!</v>
      </c>
      <c r="U67" s="5">
        <f t="shared" si="3"/>
        <v>0</v>
      </c>
    </row>
    <row r="68" spans="1:21" x14ac:dyDescent="0.2">
      <c r="A68" s="2"/>
      <c r="B68" s="4"/>
      <c r="C68" s="4"/>
      <c r="D68" s="4"/>
      <c r="E68" s="4"/>
      <c r="F68" s="4">
        <f t="shared" si="4"/>
        <v>0</v>
      </c>
      <c r="G68" s="4"/>
      <c r="H68" s="4"/>
      <c r="I68" s="4"/>
      <c r="J68" s="4"/>
      <c r="K68" s="4"/>
      <c r="L68" s="4"/>
      <c r="M68" s="4"/>
      <c r="N68" s="4"/>
      <c r="O68" s="4"/>
      <c r="P68" s="4"/>
      <c r="Q68" s="4"/>
      <c r="R68" s="5"/>
      <c r="S68" s="4"/>
      <c r="T68" s="5" t="e">
        <f t="shared" si="2"/>
        <v>#DIV/0!</v>
      </c>
      <c r="U68" s="5">
        <f t="shared" si="3"/>
        <v>0</v>
      </c>
    </row>
    <row r="69" spans="1:21" x14ac:dyDescent="0.2">
      <c r="A69" s="2"/>
      <c r="B69" s="4"/>
      <c r="C69" s="4"/>
      <c r="D69" s="4"/>
      <c r="E69" s="4"/>
      <c r="F69" s="4">
        <f t="shared" si="4"/>
        <v>0</v>
      </c>
      <c r="G69" s="4"/>
      <c r="H69" s="4"/>
      <c r="I69" s="4"/>
      <c r="J69" s="4"/>
      <c r="K69" s="4"/>
      <c r="L69" s="4"/>
      <c r="M69" s="4"/>
      <c r="N69" s="4"/>
      <c r="O69" s="4"/>
      <c r="P69" s="4"/>
      <c r="Q69" s="4"/>
      <c r="R69" s="5"/>
      <c r="S69" s="4"/>
      <c r="T69" s="5" t="e">
        <f t="shared" si="2"/>
        <v>#DIV/0!</v>
      </c>
      <c r="U69" s="5">
        <f t="shared" si="3"/>
        <v>0</v>
      </c>
    </row>
    <row r="70" spans="1:21" x14ac:dyDescent="0.2">
      <c r="A70" s="2"/>
      <c r="B70" s="4"/>
      <c r="C70" s="4"/>
      <c r="D70" s="4"/>
      <c r="E70" s="4"/>
      <c r="F70" s="4">
        <f t="shared" si="4"/>
        <v>0</v>
      </c>
      <c r="G70" s="4"/>
      <c r="H70" s="4"/>
      <c r="I70" s="4"/>
      <c r="J70" s="4"/>
      <c r="K70" s="4"/>
      <c r="L70" s="4"/>
      <c r="M70" s="4"/>
      <c r="N70" s="4"/>
      <c r="O70" s="4"/>
      <c r="P70" s="4"/>
      <c r="Q70" s="4"/>
      <c r="R70" s="5"/>
      <c r="S70" s="4"/>
      <c r="T70" s="5" t="e">
        <f t="shared" si="2"/>
        <v>#DIV/0!</v>
      </c>
      <c r="U70" s="5">
        <f t="shared" si="3"/>
        <v>0</v>
      </c>
    </row>
    <row r="71" spans="1:21" x14ac:dyDescent="0.2">
      <c r="A71" s="2"/>
      <c r="B71" s="4"/>
      <c r="C71" s="4"/>
      <c r="D71" s="4"/>
      <c r="E71" s="4"/>
      <c r="F71" s="4">
        <f t="shared" si="4"/>
        <v>0</v>
      </c>
      <c r="G71" s="4"/>
      <c r="H71" s="4"/>
      <c r="I71" s="4"/>
      <c r="J71" s="4"/>
      <c r="K71" s="4"/>
      <c r="L71" s="4"/>
      <c r="M71" s="4"/>
      <c r="N71" s="4"/>
      <c r="O71" s="4"/>
      <c r="P71" s="4"/>
      <c r="Q71" s="4"/>
      <c r="R71" s="5"/>
      <c r="S71" s="4"/>
      <c r="T71" s="5" t="e">
        <f>AVERAGE(S72,S81)</f>
        <v>#DIV/0!</v>
      </c>
      <c r="U71" s="5">
        <f t="shared" si="3"/>
        <v>0</v>
      </c>
    </row>
    <row r="72" spans="1:21" x14ac:dyDescent="0.2">
      <c r="A72" s="2"/>
      <c r="B72" s="4"/>
      <c r="C72" s="4"/>
      <c r="D72" s="4"/>
      <c r="E72" s="4"/>
      <c r="F72" s="4">
        <f t="shared" si="4"/>
        <v>0</v>
      </c>
      <c r="G72" s="4"/>
      <c r="H72" s="4"/>
      <c r="I72" s="4"/>
      <c r="J72" s="4"/>
      <c r="K72" s="4"/>
      <c r="L72" s="4"/>
      <c r="M72" s="4"/>
      <c r="N72" s="4"/>
      <c r="O72" s="4"/>
      <c r="P72" s="4"/>
      <c r="Q72" s="4"/>
      <c r="R72" s="5"/>
      <c r="S72" s="4"/>
      <c r="T72" s="5"/>
      <c r="U72" s="5">
        <f t="shared" si="3"/>
        <v>0</v>
      </c>
    </row>
    <row r="73" spans="1:21" x14ac:dyDescent="0.2">
      <c r="A73" s="2"/>
      <c r="B73" s="4"/>
      <c r="C73" s="4"/>
      <c r="D73" s="4"/>
      <c r="E73" s="4"/>
      <c r="F73" s="4">
        <f t="shared" si="4"/>
        <v>0</v>
      </c>
      <c r="G73" s="4"/>
      <c r="H73" s="4"/>
      <c r="I73" s="4"/>
      <c r="J73" s="4"/>
      <c r="K73" s="4"/>
      <c r="L73" s="4"/>
      <c r="M73" s="4"/>
      <c r="N73" s="4"/>
      <c r="O73" s="4"/>
      <c r="P73" s="4"/>
      <c r="Q73" s="4"/>
      <c r="R73" s="5"/>
      <c r="S73" s="4"/>
      <c r="T73" s="5"/>
      <c r="U73" s="5">
        <f t="shared" ref="U73:U75" si="5">MIN(S74:S78)</f>
        <v>0</v>
      </c>
    </row>
    <row r="74" spans="1:21" x14ac:dyDescent="0.2">
      <c r="A74" s="2"/>
      <c r="B74" s="4"/>
      <c r="C74" s="4"/>
      <c r="D74" s="4"/>
      <c r="E74" s="4"/>
      <c r="F74" s="4">
        <f t="shared" si="4"/>
        <v>0</v>
      </c>
      <c r="G74" s="4"/>
      <c r="H74" s="4"/>
      <c r="I74" s="4"/>
      <c r="J74" s="4"/>
      <c r="K74" s="4"/>
      <c r="L74" s="4"/>
      <c r="M74" s="4"/>
      <c r="N74" s="4"/>
      <c r="O74" s="4"/>
      <c r="P74" s="4"/>
      <c r="Q74" s="4"/>
      <c r="R74" s="5"/>
      <c r="S74" s="4"/>
      <c r="T74" s="5"/>
      <c r="U74" s="5">
        <f t="shared" si="5"/>
        <v>0</v>
      </c>
    </row>
    <row r="75" spans="1:21" x14ac:dyDescent="0.2">
      <c r="A75" s="2"/>
      <c r="B75" s="4"/>
      <c r="C75" s="4"/>
      <c r="D75" s="4"/>
      <c r="E75" s="4"/>
      <c r="F75" s="4">
        <f t="shared" si="4"/>
        <v>0</v>
      </c>
      <c r="G75" s="4"/>
      <c r="H75" s="4"/>
      <c r="I75" s="4"/>
      <c r="J75" s="4"/>
      <c r="K75" s="4"/>
      <c r="L75" s="4"/>
      <c r="M75" s="4"/>
      <c r="N75" s="4"/>
      <c r="O75" s="4"/>
      <c r="P75" s="4"/>
      <c r="Q75" s="4"/>
      <c r="R75" s="5"/>
      <c r="S75" s="4"/>
      <c r="T75" s="5"/>
      <c r="U75" s="5">
        <f t="shared" si="5"/>
        <v>0</v>
      </c>
    </row>
    <row r="76" spans="1:21" x14ac:dyDescent="0.2">
      <c r="A76" s="2"/>
      <c r="B76" s="4"/>
      <c r="C76" s="4"/>
      <c r="D76" s="4"/>
      <c r="E76" s="4"/>
      <c r="F76" s="4">
        <f t="shared" si="4"/>
        <v>0</v>
      </c>
      <c r="G76" s="4"/>
      <c r="H76" s="4"/>
      <c r="I76" s="4"/>
      <c r="J76" s="4"/>
      <c r="K76" s="4"/>
      <c r="L76" s="4"/>
      <c r="M76" s="4"/>
      <c r="N76" s="4"/>
      <c r="O76" s="4"/>
      <c r="P76" s="4"/>
      <c r="Q76" s="4"/>
      <c r="R76" s="8"/>
      <c r="S76" s="4"/>
      <c r="T76" s="5"/>
      <c r="U76" s="5">
        <f>MIN(S77:S81)</f>
        <v>0</v>
      </c>
    </row>
    <row r="77" spans="1:21" x14ac:dyDescent="0.2">
      <c r="A77" s="2"/>
      <c r="B77" s="4"/>
      <c r="C77" s="4"/>
      <c r="D77" s="4"/>
      <c r="E77" s="4"/>
      <c r="F77" s="4">
        <f t="shared" si="4"/>
        <v>0</v>
      </c>
      <c r="G77" s="4"/>
      <c r="H77" s="4"/>
      <c r="I77" s="4"/>
      <c r="J77" s="4"/>
      <c r="K77" s="4"/>
      <c r="L77" s="4"/>
      <c r="M77" s="4"/>
      <c r="N77" s="4"/>
      <c r="O77" s="4"/>
      <c r="P77" s="4"/>
      <c r="Q77" s="4"/>
      <c r="R77" s="8"/>
      <c r="S77" s="4"/>
      <c r="T77" s="5"/>
      <c r="U77" s="5"/>
    </row>
    <row r="78" spans="1:21" x14ac:dyDescent="0.2">
      <c r="A78" s="2"/>
      <c r="B78" s="4"/>
      <c r="C78" s="4"/>
      <c r="D78" s="4"/>
      <c r="E78" s="4"/>
      <c r="F78" s="4">
        <f t="shared" si="4"/>
        <v>0</v>
      </c>
      <c r="G78" s="4"/>
      <c r="H78" s="4"/>
      <c r="I78" s="4"/>
      <c r="J78" s="4"/>
      <c r="K78" s="4"/>
      <c r="L78" s="4"/>
      <c r="M78" s="4"/>
      <c r="N78" s="4"/>
      <c r="O78" s="4"/>
      <c r="P78" s="4"/>
      <c r="Q78" s="4"/>
      <c r="R78" s="8"/>
      <c r="S78" s="4"/>
      <c r="T78" s="5"/>
      <c r="U78" s="5"/>
    </row>
    <row r="79" spans="1:21" x14ac:dyDescent="0.2">
      <c r="A79" s="6"/>
      <c r="B79" s="4"/>
      <c r="C79" s="4"/>
      <c r="D79" s="4"/>
      <c r="E79" s="4"/>
      <c r="F79" s="4">
        <f t="shared" si="4"/>
        <v>0</v>
      </c>
      <c r="G79" s="4"/>
      <c r="H79" s="4"/>
      <c r="I79" s="4"/>
      <c r="J79" s="4"/>
      <c r="K79" s="4"/>
      <c r="L79" s="4"/>
      <c r="M79" s="4"/>
      <c r="N79" s="4"/>
      <c r="O79" s="4"/>
      <c r="P79" s="4"/>
      <c r="Q79" s="4"/>
      <c r="R79" s="8"/>
      <c r="S79" s="4"/>
      <c r="T79" s="5"/>
      <c r="U79" s="5"/>
    </row>
    <row r="80" spans="1:21" x14ac:dyDescent="0.2">
      <c r="A80" s="6"/>
      <c r="B80" s="4"/>
      <c r="C80" s="4"/>
      <c r="D80" s="4"/>
      <c r="E80" s="4"/>
      <c r="F80" s="4">
        <f>E80+F81</f>
        <v>0</v>
      </c>
      <c r="G80" s="4"/>
      <c r="H80" s="4"/>
      <c r="I80" s="4"/>
      <c r="J80" s="4"/>
      <c r="K80" s="4"/>
      <c r="L80" s="4"/>
      <c r="M80" s="4"/>
      <c r="N80" s="4"/>
      <c r="O80" s="4"/>
      <c r="P80" s="4"/>
      <c r="Q80" s="4"/>
      <c r="R80" s="8"/>
      <c r="S80" s="4"/>
      <c r="T80" s="5"/>
      <c r="U80" s="5"/>
    </row>
    <row r="81" spans="1:22" x14ac:dyDescent="0.2">
      <c r="A81" s="6"/>
      <c r="B81" s="4"/>
      <c r="C81" s="4"/>
      <c r="D81" s="4"/>
      <c r="E81" s="4"/>
      <c r="F81" s="4">
        <f>E81</f>
        <v>0</v>
      </c>
      <c r="G81" s="4"/>
      <c r="H81" s="4"/>
      <c r="I81" s="4"/>
      <c r="J81" s="4"/>
      <c r="K81" s="4"/>
      <c r="L81" s="4"/>
      <c r="M81" s="4"/>
      <c r="N81" s="4"/>
      <c r="O81" s="4"/>
      <c r="P81" s="4"/>
      <c r="Q81" s="4"/>
      <c r="R81" s="8"/>
      <c r="S81" s="4"/>
      <c r="T81" s="5"/>
      <c r="U81" s="5"/>
    </row>
    <row r="82" spans="1:22" x14ac:dyDescent="0.2">
      <c r="A82" s="6"/>
      <c r="B82" s="4"/>
      <c r="C82" s="4"/>
      <c r="D82" s="4"/>
      <c r="E82" s="4"/>
      <c r="F82" s="4"/>
      <c r="G82" s="4"/>
      <c r="H82" s="4"/>
      <c r="I82" s="4"/>
      <c r="J82" s="4"/>
      <c r="K82" s="4"/>
      <c r="L82" s="4"/>
      <c r="M82" s="4"/>
      <c r="N82" s="4"/>
      <c r="O82" s="4"/>
      <c r="P82" s="4"/>
      <c r="Q82" s="4"/>
      <c r="R82" s="4"/>
      <c r="S82" s="4"/>
      <c r="T82" s="5"/>
      <c r="U82" s="5"/>
      <c r="V82" s="8"/>
    </row>
    <row r="83" spans="1:22" x14ac:dyDescent="0.2">
      <c r="A83" s="6"/>
      <c r="B83" s="4"/>
      <c r="C83" s="4"/>
      <c r="D83" s="4"/>
      <c r="E83" s="4"/>
      <c r="F83" s="4"/>
      <c r="G83" s="4"/>
      <c r="H83" s="4"/>
      <c r="I83" s="4"/>
      <c r="J83" s="4"/>
      <c r="K83" s="4"/>
      <c r="L83" s="4"/>
      <c r="M83" s="4"/>
      <c r="N83" s="4"/>
      <c r="O83" s="4"/>
      <c r="P83" s="4"/>
      <c r="Q83" s="4"/>
      <c r="R83" s="4"/>
      <c r="S83" s="4"/>
      <c r="T83" s="5"/>
      <c r="U83" s="5"/>
      <c r="V83" s="8"/>
    </row>
    <row r="84" spans="1:22" x14ac:dyDescent="0.2">
      <c r="A84" s="2"/>
      <c r="B84" s="4"/>
      <c r="C84" s="4"/>
      <c r="D84" s="4"/>
      <c r="E84" s="4"/>
      <c r="F84" s="4"/>
      <c r="G84" s="4"/>
      <c r="H84" s="4"/>
      <c r="I84" s="4"/>
      <c r="J84" s="4"/>
      <c r="K84" s="4"/>
      <c r="L84" s="4"/>
      <c r="M84" s="4"/>
      <c r="N84" s="4"/>
      <c r="O84" s="4"/>
      <c r="P84" s="4"/>
      <c r="Q84" s="4"/>
      <c r="R84" s="4"/>
      <c r="S84" s="4"/>
      <c r="T84" s="5"/>
      <c r="U84" s="5"/>
      <c r="V84" s="8"/>
    </row>
    <row r="85" spans="1:22" x14ac:dyDescent="0.2">
      <c r="A85" s="2"/>
      <c r="B85" s="4"/>
      <c r="C85" s="4"/>
      <c r="D85" s="4"/>
      <c r="E85" s="4"/>
      <c r="F85" s="4"/>
      <c r="G85" s="4"/>
      <c r="H85" s="4"/>
      <c r="I85" s="4"/>
      <c r="J85" s="4"/>
      <c r="K85" s="4"/>
      <c r="L85" s="4"/>
      <c r="M85" s="4"/>
      <c r="N85" s="4"/>
      <c r="O85" s="4"/>
      <c r="P85" s="4"/>
      <c r="Q85" s="4"/>
      <c r="R85" s="4"/>
      <c r="S85" s="4"/>
      <c r="T85" s="5"/>
      <c r="U85" s="5"/>
      <c r="V85" s="8"/>
    </row>
    <row r="86" spans="1:22" x14ac:dyDescent="0.2">
      <c r="A86" s="2"/>
      <c r="B86" s="4"/>
      <c r="C86" s="4"/>
      <c r="D86" s="4"/>
      <c r="E86" s="4"/>
      <c r="F86" s="4"/>
      <c r="G86" s="4"/>
      <c r="H86" s="4"/>
      <c r="I86" s="4"/>
      <c r="J86" s="4"/>
      <c r="K86" s="4"/>
      <c r="L86" s="4"/>
      <c r="M86" s="4"/>
      <c r="N86" s="4"/>
      <c r="O86" s="4"/>
      <c r="P86" s="4"/>
      <c r="Q86" s="4"/>
      <c r="R86" s="4"/>
      <c r="S86" s="4"/>
      <c r="T86" s="5"/>
      <c r="U86" s="5"/>
      <c r="V86" s="8"/>
    </row>
    <row r="87" spans="1:22" x14ac:dyDescent="0.2">
      <c r="A87" s="2"/>
      <c r="B87" s="4"/>
      <c r="C87" s="4"/>
      <c r="D87" s="4"/>
      <c r="E87" s="4"/>
      <c r="F87" s="4"/>
      <c r="G87" s="4"/>
      <c r="H87" s="4"/>
      <c r="I87" s="4"/>
      <c r="J87" s="4"/>
      <c r="K87" s="4"/>
      <c r="L87" s="4"/>
      <c r="M87" s="4"/>
      <c r="N87" s="4"/>
      <c r="O87" s="4"/>
      <c r="P87" s="4"/>
      <c r="Q87" s="4"/>
      <c r="R87" s="4"/>
      <c r="S87" s="4"/>
      <c r="T87" s="5"/>
      <c r="U87" s="5"/>
      <c r="V87" s="8"/>
    </row>
    <row r="88" spans="1:22" x14ac:dyDescent="0.2">
      <c r="A88" s="2"/>
      <c r="B88" s="4"/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5"/>
      <c r="U88" s="5"/>
      <c r="V88" s="8"/>
    </row>
    <row r="172" spans="1:3" x14ac:dyDescent="0.2">
      <c r="A172" t="e" cm="1">
        <f t="array" aca="1" ref="A172" ca="1">INDIRECT("'" &amp; E1 &amp; "'!$A$2:$A$66")</f>
        <v>#REF!</v>
      </c>
      <c r="B172" t="e" cm="1">
        <f t="array" aca="1" ref="B172" ca="1">INDIRECT("'" &amp; E1 &amp; "'!$B$2:$B$66")</f>
        <v>#REF!</v>
      </c>
      <c r="C172" t="e" cm="1">
        <f t="array" aca="1" ref="C172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74B6B4-1320-1A4B-A409-737164CCD373}">
  <sheetPr codeName="Sheet94"/>
  <dimension ref="A1:V172"/>
  <sheetViews>
    <sheetView topLeftCell="B1" workbookViewId="0">
      <pane ySplit="2" topLeftCell="A3" activePane="bottomLeft" state="frozen"/>
      <selection activeCell="N24" sqref="N24"/>
      <selection pane="bottomLeft" activeCell="N24" sqref="N24"/>
    </sheetView>
  </sheetViews>
  <sheetFormatPr baseColWidth="10" defaultRowHeight="16" x14ac:dyDescent="0.2"/>
  <cols>
    <col min="1" max="1" width="21.1640625" customWidth="1"/>
    <col min="2" max="2" width="12.83203125" customWidth="1"/>
    <col min="3" max="3" width="13.33203125" customWidth="1"/>
    <col min="4" max="4" width="13.1640625" customWidth="1"/>
    <col min="5" max="5" width="17" customWidth="1"/>
    <col min="6" max="6" width="21.5" customWidth="1"/>
    <col min="10" max="10" width="18.33203125" customWidth="1"/>
    <col min="11" max="11" width="16.6640625" customWidth="1"/>
    <col min="18" max="18" width="13" customWidth="1"/>
    <col min="19" max="19" width="14.1640625" customWidth="1"/>
  </cols>
  <sheetData>
    <row r="1" spans="1:22" x14ac:dyDescent="0.2">
      <c r="B1" s="72" t="s">
        <v>5</v>
      </c>
      <c r="C1" s="72"/>
      <c r="D1" s="72"/>
      <c r="E1" s="72"/>
      <c r="F1" s="72"/>
      <c r="G1" s="73" t="s">
        <v>6</v>
      </c>
      <c r="H1" s="73"/>
      <c r="I1" s="73"/>
      <c r="J1" s="73"/>
      <c r="K1" s="73"/>
      <c r="L1" s="74" t="s">
        <v>15</v>
      </c>
      <c r="M1" s="74"/>
      <c r="N1" s="74"/>
      <c r="O1" s="74"/>
      <c r="P1" s="74"/>
      <c r="Q1" s="74"/>
      <c r="R1" s="74"/>
      <c r="S1" s="74"/>
      <c r="T1" s="74"/>
      <c r="U1" s="74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235</v>
      </c>
      <c r="O2" s="1" t="s">
        <v>236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257</v>
      </c>
      <c r="U2" s="1" t="s">
        <v>258</v>
      </c>
      <c r="V2" s="1" t="s">
        <v>237</v>
      </c>
    </row>
    <row r="3" spans="1:22" x14ac:dyDescent="0.2">
      <c r="A3" s="16" t="s">
        <v>294</v>
      </c>
      <c r="B3" s="4">
        <v>23700</v>
      </c>
      <c r="C3" s="4">
        <v>5300</v>
      </c>
      <c r="D3" s="4">
        <v>18400</v>
      </c>
      <c r="E3" s="4">
        <v>1987920000</v>
      </c>
      <c r="F3" s="4">
        <f t="shared" ref="F3:F63" si="0">E3+F4</f>
        <v>77928450000</v>
      </c>
      <c r="K3" s="4">
        <f t="shared" ref="K3:K25" si="1">K4+J3</f>
        <v>-295460000</v>
      </c>
      <c r="L3" s="4">
        <v>75</v>
      </c>
      <c r="M3" s="4">
        <v>125</v>
      </c>
      <c r="N3" s="4">
        <v>13</v>
      </c>
      <c r="O3" s="4">
        <v>12</v>
      </c>
      <c r="P3" s="4">
        <v>40800</v>
      </c>
      <c r="Q3" s="4">
        <v>53400</v>
      </c>
      <c r="R3" s="5">
        <v>8.3999999999999995E-3</v>
      </c>
      <c r="S3" s="4">
        <v>94200</v>
      </c>
      <c r="T3" s="5">
        <f t="shared" ref="T3:T70" si="2">AVERAGE(S4,S13)</f>
        <v>154132.5</v>
      </c>
      <c r="U3" s="5">
        <f t="shared" ref="U3:U72" si="3">MIN(S4:S8)</f>
        <v>73544</v>
      </c>
      <c r="V3" s="5">
        <v>1.4800000000000001E-2</v>
      </c>
    </row>
    <row r="4" spans="1:22" x14ac:dyDescent="0.2">
      <c r="A4" s="16" t="s">
        <v>293</v>
      </c>
      <c r="B4" s="4">
        <v>43000</v>
      </c>
      <c r="C4" s="4">
        <v>2300</v>
      </c>
      <c r="D4" s="4">
        <v>40700</v>
      </c>
      <c r="E4" s="4">
        <v>4407400000</v>
      </c>
      <c r="F4" s="4">
        <f t="shared" si="0"/>
        <v>75940530000</v>
      </c>
      <c r="G4" s="4">
        <v>0</v>
      </c>
      <c r="H4" s="4">
        <v>0</v>
      </c>
      <c r="I4" s="4">
        <v>0</v>
      </c>
      <c r="J4" s="4">
        <v>-64930000</v>
      </c>
      <c r="K4" s="4">
        <f t="shared" si="1"/>
        <v>-295460000</v>
      </c>
      <c r="L4" s="4">
        <v>46</v>
      </c>
      <c r="M4" s="4">
        <v>101</v>
      </c>
      <c r="N4" s="4">
        <v>5</v>
      </c>
      <c r="O4" s="4">
        <v>19</v>
      </c>
      <c r="P4" s="4">
        <v>17400</v>
      </c>
      <c r="Q4" s="4">
        <v>59900</v>
      </c>
      <c r="R4" s="5">
        <v>1E-3</v>
      </c>
      <c r="S4" s="4">
        <v>86700</v>
      </c>
      <c r="T4" s="5">
        <f t="shared" si="2"/>
        <v>232170.5</v>
      </c>
      <c r="U4" s="5">
        <f t="shared" si="3"/>
        <v>73544</v>
      </c>
      <c r="V4" s="5">
        <v>1.29E-2</v>
      </c>
    </row>
    <row r="5" spans="1:22" x14ac:dyDescent="0.2">
      <c r="A5" s="16" t="s">
        <v>292</v>
      </c>
      <c r="B5" s="4">
        <v>101400</v>
      </c>
      <c r="C5" s="4">
        <v>28300</v>
      </c>
      <c r="D5" s="4">
        <v>73100</v>
      </c>
      <c r="E5" s="4">
        <v>7909230000</v>
      </c>
      <c r="F5" s="4">
        <f t="shared" si="0"/>
        <v>71533130000</v>
      </c>
      <c r="G5" s="4">
        <v>0</v>
      </c>
      <c r="H5" s="4">
        <v>0</v>
      </c>
      <c r="I5" s="4">
        <v>0</v>
      </c>
      <c r="J5" s="4">
        <v>-118390000</v>
      </c>
      <c r="K5" s="4">
        <f t="shared" si="1"/>
        <v>-230530000</v>
      </c>
      <c r="L5" s="4">
        <v>239</v>
      </c>
      <c r="M5" s="4">
        <v>270</v>
      </c>
      <c r="N5" s="4">
        <v>20</v>
      </c>
      <c r="O5" s="4">
        <v>18</v>
      </c>
      <c r="P5" s="4">
        <v>75600</v>
      </c>
      <c r="Q5" s="4">
        <v>81200</v>
      </c>
      <c r="R5" s="5">
        <v>9.300000000000001E-3</v>
      </c>
      <c r="S5" s="4">
        <v>166280</v>
      </c>
      <c r="T5" s="5">
        <f t="shared" si="2"/>
        <v>79182</v>
      </c>
      <c r="U5" s="5">
        <f t="shared" si="3"/>
        <v>73544</v>
      </c>
      <c r="V5" s="5">
        <v>2.5600000000000001E-2</v>
      </c>
    </row>
    <row r="6" spans="1:22" x14ac:dyDescent="0.2">
      <c r="A6" s="16" t="s">
        <v>291</v>
      </c>
      <c r="B6" s="4">
        <v>400</v>
      </c>
      <c r="C6" s="4">
        <v>3100</v>
      </c>
      <c r="D6" s="4">
        <v>-2700</v>
      </c>
      <c r="E6" s="4">
        <v>-289060000</v>
      </c>
      <c r="F6" s="4">
        <f t="shared" si="0"/>
        <v>63623900000</v>
      </c>
      <c r="K6" s="4">
        <f t="shared" si="1"/>
        <v>-112140000</v>
      </c>
      <c r="L6" s="4">
        <v>68</v>
      </c>
      <c r="M6" s="4">
        <v>124</v>
      </c>
      <c r="N6" s="4">
        <v>6</v>
      </c>
      <c r="O6" s="4">
        <v>10</v>
      </c>
      <c r="P6" s="4">
        <v>34900</v>
      </c>
      <c r="Q6" s="4">
        <v>38300</v>
      </c>
      <c r="R6" s="5">
        <v>8.5000000000000006E-3</v>
      </c>
      <c r="S6" s="4">
        <v>73544</v>
      </c>
      <c r="T6" s="5">
        <f t="shared" si="2"/>
        <v>231584</v>
      </c>
      <c r="U6" s="5">
        <f t="shared" si="3"/>
        <v>67000</v>
      </c>
      <c r="V6" s="5">
        <v>1.95E-2</v>
      </c>
    </row>
    <row r="7" spans="1:22" x14ac:dyDescent="0.2">
      <c r="A7" s="16" t="s">
        <v>288</v>
      </c>
      <c r="B7" s="4">
        <v>0</v>
      </c>
      <c r="C7" s="4">
        <v>12700</v>
      </c>
      <c r="D7" s="4">
        <v>-12700</v>
      </c>
      <c r="E7" s="4">
        <v>-1383320000</v>
      </c>
      <c r="F7" s="4">
        <f t="shared" si="0"/>
        <v>63912960000</v>
      </c>
      <c r="G7" s="4">
        <v>0</v>
      </c>
      <c r="H7" s="4">
        <v>0</v>
      </c>
      <c r="I7" s="4">
        <v>0</v>
      </c>
      <c r="J7" s="4">
        <v>-54640000</v>
      </c>
      <c r="K7" s="4">
        <f t="shared" si="1"/>
        <v>-112140000</v>
      </c>
      <c r="L7" s="4">
        <v>320</v>
      </c>
      <c r="M7" s="4">
        <v>165</v>
      </c>
      <c r="N7" s="4">
        <v>44</v>
      </c>
      <c r="O7" s="4">
        <v>29</v>
      </c>
      <c r="P7" s="4">
        <v>127500</v>
      </c>
      <c r="Q7" s="4">
        <v>96500</v>
      </c>
      <c r="R7" s="5">
        <v>7.6E-3</v>
      </c>
      <c r="S7" s="4">
        <v>226269</v>
      </c>
      <c r="T7" s="5">
        <f t="shared" si="2"/>
        <v>180941</v>
      </c>
      <c r="U7" s="5">
        <f t="shared" si="3"/>
        <v>67000</v>
      </c>
      <c r="V7" s="5">
        <v>4.0599999999999997E-2</v>
      </c>
    </row>
    <row r="8" spans="1:22" x14ac:dyDescent="0.2">
      <c r="A8" s="16" t="s">
        <v>287</v>
      </c>
      <c r="B8" s="4">
        <v>2700</v>
      </c>
      <c r="C8" s="4">
        <v>10900</v>
      </c>
      <c r="D8" s="4">
        <v>-8200</v>
      </c>
      <c r="E8" s="4">
        <v>-861840000</v>
      </c>
      <c r="F8" s="4">
        <f t="shared" si="0"/>
        <v>65296280000</v>
      </c>
      <c r="G8" s="4">
        <v>0</v>
      </c>
      <c r="H8" s="4">
        <v>0</v>
      </c>
      <c r="I8" s="4">
        <v>0</v>
      </c>
      <c r="J8" s="4">
        <v>-2935890000</v>
      </c>
      <c r="K8" s="4">
        <f t="shared" si="1"/>
        <v>-57500000</v>
      </c>
      <c r="L8" s="4">
        <v>121</v>
      </c>
      <c r="M8" s="4">
        <v>194</v>
      </c>
      <c r="N8" s="4">
        <v>18</v>
      </c>
      <c r="O8" s="4">
        <v>13</v>
      </c>
      <c r="P8" s="4">
        <v>51400</v>
      </c>
      <c r="Q8" s="4">
        <v>65400</v>
      </c>
      <c r="R8" s="5">
        <v>-2.8000000000000004E-3</v>
      </c>
      <c r="S8" s="4">
        <v>125063</v>
      </c>
      <c r="T8" s="5">
        <f t="shared" si="2"/>
        <v>227966.5</v>
      </c>
      <c r="U8" s="5">
        <f t="shared" si="3"/>
        <v>67000</v>
      </c>
      <c r="V8" s="5">
        <v>2.4399999999999998E-2</v>
      </c>
    </row>
    <row r="9" spans="1:22" x14ac:dyDescent="0.2">
      <c r="A9" s="16" t="s">
        <v>286</v>
      </c>
      <c r="B9" s="4">
        <v>59500</v>
      </c>
      <c r="C9" s="4">
        <v>11600</v>
      </c>
      <c r="D9" s="4">
        <v>47900</v>
      </c>
      <c r="E9" s="4">
        <v>5073420000</v>
      </c>
      <c r="F9" s="4">
        <f t="shared" si="0"/>
        <v>66158120000</v>
      </c>
      <c r="K9" s="4">
        <f t="shared" si="1"/>
        <v>2878390000</v>
      </c>
      <c r="L9" s="4">
        <v>273</v>
      </c>
      <c r="M9" s="4">
        <v>245</v>
      </c>
      <c r="N9" s="4">
        <v>33</v>
      </c>
      <c r="O9" s="4">
        <v>21</v>
      </c>
      <c r="P9" s="4">
        <v>98600</v>
      </c>
      <c r="Q9" s="4">
        <v>86500</v>
      </c>
      <c r="R9" s="5">
        <v>2.3099999999999999E-2</v>
      </c>
      <c r="S9" s="4">
        <v>208281</v>
      </c>
      <c r="T9" s="5">
        <f t="shared" si="2"/>
        <v>159250</v>
      </c>
      <c r="U9" s="5">
        <f t="shared" si="3"/>
        <v>67000</v>
      </c>
      <c r="V9" s="5">
        <v>2.2599999999999999E-2</v>
      </c>
    </row>
    <row r="10" spans="1:22" x14ac:dyDescent="0.2">
      <c r="A10" s="16" t="s">
        <v>281</v>
      </c>
      <c r="B10" s="4">
        <v>5300</v>
      </c>
      <c r="C10" s="4">
        <v>6100</v>
      </c>
      <c r="D10" s="4">
        <v>-800</v>
      </c>
      <c r="E10" s="4">
        <v>-83340000</v>
      </c>
      <c r="F10" s="4">
        <f t="shared" si="0"/>
        <v>61084700000</v>
      </c>
      <c r="K10" s="4">
        <f t="shared" si="1"/>
        <v>2878390000</v>
      </c>
      <c r="L10" s="4">
        <v>99</v>
      </c>
      <c r="M10" s="4">
        <v>115</v>
      </c>
      <c r="N10" s="4">
        <v>5</v>
      </c>
      <c r="O10" s="4">
        <v>16</v>
      </c>
      <c r="P10" s="4">
        <v>27800</v>
      </c>
      <c r="Q10" s="4">
        <v>50200</v>
      </c>
      <c r="R10" s="5">
        <v>-6.6E-3</v>
      </c>
      <c r="S10" s="4">
        <v>81932</v>
      </c>
      <c r="T10" s="5">
        <f t="shared" si="2"/>
        <v>149092</v>
      </c>
      <c r="U10" s="5">
        <f t="shared" si="3"/>
        <v>67000</v>
      </c>
      <c r="V10" s="5">
        <v>1.34E-2</v>
      </c>
    </row>
    <row r="11" spans="1:22" x14ac:dyDescent="0.2">
      <c r="A11" s="16" t="s">
        <v>273</v>
      </c>
      <c r="B11" s="4">
        <v>7205</v>
      </c>
      <c r="C11" s="4">
        <v>1100</v>
      </c>
      <c r="D11" s="4">
        <v>6105</v>
      </c>
      <c r="E11" s="4">
        <v>644610000</v>
      </c>
      <c r="F11" s="4">
        <f t="shared" si="0"/>
        <v>61168040000</v>
      </c>
      <c r="K11" s="4">
        <f t="shared" si="1"/>
        <v>2878390000</v>
      </c>
      <c r="L11" s="4">
        <v>130</v>
      </c>
      <c r="M11" s="4">
        <v>125</v>
      </c>
      <c r="N11" s="4">
        <v>4</v>
      </c>
      <c r="O11" s="4">
        <v>10</v>
      </c>
      <c r="P11" s="4">
        <v>29100</v>
      </c>
      <c r="Q11" s="4">
        <v>37400</v>
      </c>
      <c r="R11" s="5">
        <v>-1.03E-2</v>
      </c>
      <c r="S11" s="4">
        <v>67000</v>
      </c>
      <c r="T11" s="5">
        <f t="shared" si="2"/>
        <v>304820.5</v>
      </c>
      <c r="U11" s="5">
        <f t="shared" si="3"/>
        <v>84820</v>
      </c>
      <c r="V11" s="5">
        <v>3.4700000000000002E-2</v>
      </c>
    </row>
    <row r="12" spans="1:22" x14ac:dyDescent="0.2">
      <c r="A12" s="16" t="s">
        <v>272</v>
      </c>
      <c r="B12" s="4">
        <v>42900</v>
      </c>
      <c r="C12" s="4">
        <v>10700</v>
      </c>
      <c r="D12" s="4">
        <v>32200</v>
      </c>
      <c r="E12" s="4">
        <v>3389900000</v>
      </c>
      <c r="F12" s="4">
        <f t="shared" si="0"/>
        <v>60523430000</v>
      </c>
      <c r="K12" s="4">
        <f t="shared" si="1"/>
        <v>2878390000</v>
      </c>
      <c r="L12" s="4">
        <v>280</v>
      </c>
      <c r="M12" s="4">
        <v>190</v>
      </c>
      <c r="N12" s="4">
        <v>39</v>
      </c>
      <c r="O12" s="4">
        <v>27</v>
      </c>
      <c r="P12" s="4">
        <v>139900</v>
      </c>
      <c r="Q12" s="4">
        <v>92900</v>
      </c>
      <c r="R12" s="5">
        <v>2.3199999999999998E-2</v>
      </c>
      <c r="S12" s="4">
        <v>237741</v>
      </c>
      <c r="T12" s="5">
        <f t="shared" si="2"/>
        <v>428008.5</v>
      </c>
      <c r="U12" s="5">
        <f t="shared" si="3"/>
        <v>84820</v>
      </c>
      <c r="V12" s="5">
        <v>3.3700000000000001E-2</v>
      </c>
    </row>
    <row r="13" spans="1:22" x14ac:dyDescent="0.2">
      <c r="A13" s="16" t="s">
        <v>248</v>
      </c>
      <c r="B13" s="4">
        <v>9800</v>
      </c>
      <c r="C13" s="4">
        <v>57900</v>
      </c>
      <c r="D13" s="4">
        <v>-48100</v>
      </c>
      <c r="E13" s="4">
        <v>-4972270000</v>
      </c>
      <c r="F13" s="4">
        <f t="shared" si="0"/>
        <v>57133530000</v>
      </c>
      <c r="K13" s="4">
        <f t="shared" si="1"/>
        <v>2878390000</v>
      </c>
      <c r="L13" s="4">
        <v>203</v>
      </c>
      <c r="M13" s="4">
        <v>642</v>
      </c>
      <c r="N13" s="4">
        <v>11</v>
      </c>
      <c r="O13" s="4">
        <v>27</v>
      </c>
      <c r="P13" s="4">
        <v>58400</v>
      </c>
      <c r="Q13" s="4">
        <v>151300</v>
      </c>
      <c r="R13" s="5">
        <v>-7.6E-3</v>
      </c>
      <c r="S13" s="4">
        <v>221565</v>
      </c>
      <c r="T13" s="5">
        <f t="shared" si="2"/>
        <v>219687</v>
      </c>
      <c r="U13" s="5">
        <f t="shared" si="3"/>
        <v>84820</v>
      </c>
      <c r="V13" s="5">
        <v>2.2099999999999998E-2</v>
      </c>
    </row>
    <row r="14" spans="1:22" x14ac:dyDescent="0.2">
      <c r="A14" s="16" t="s">
        <v>240</v>
      </c>
      <c r="B14" s="4">
        <v>41700</v>
      </c>
      <c r="C14" s="4">
        <v>34000</v>
      </c>
      <c r="D14" s="4">
        <v>7700</v>
      </c>
      <c r="E14" s="4">
        <v>802450000</v>
      </c>
      <c r="F14" s="4">
        <f t="shared" si="0"/>
        <v>62105800000</v>
      </c>
      <c r="K14" s="4">
        <f t="shared" si="1"/>
        <v>2878390000</v>
      </c>
      <c r="L14" s="4">
        <v>217</v>
      </c>
      <c r="M14" s="4">
        <v>511</v>
      </c>
      <c r="N14" s="4">
        <v>25</v>
      </c>
      <c r="O14" s="4">
        <v>46</v>
      </c>
      <c r="P14" s="4">
        <v>99200</v>
      </c>
      <c r="Q14" s="4">
        <v>178800</v>
      </c>
      <c r="R14" s="5">
        <v>-2.4199999999999999E-2</v>
      </c>
      <c r="S14" s="4">
        <v>298061</v>
      </c>
      <c r="T14" s="5">
        <f t="shared" si="2"/>
        <v>84820</v>
      </c>
      <c r="U14" s="5">
        <f t="shared" si="3"/>
        <v>84820</v>
      </c>
      <c r="V14" s="5">
        <v>3.78E-2</v>
      </c>
    </row>
    <row r="15" spans="1:22" x14ac:dyDescent="0.2">
      <c r="A15" s="16" t="s">
        <v>239</v>
      </c>
      <c r="B15" s="4">
        <v>12700</v>
      </c>
      <c r="C15" s="4">
        <v>2100</v>
      </c>
      <c r="D15" s="4">
        <v>10600</v>
      </c>
      <c r="E15" s="4">
        <v>1142520000</v>
      </c>
      <c r="F15" s="4">
        <f t="shared" si="0"/>
        <v>61303350000</v>
      </c>
      <c r="K15" s="4">
        <f t="shared" si="1"/>
        <v>2878390000</v>
      </c>
      <c r="L15" s="4">
        <v>99</v>
      </c>
      <c r="M15" s="4">
        <v>112</v>
      </c>
      <c r="N15" s="4">
        <v>5</v>
      </c>
      <c r="O15" s="4">
        <v>6</v>
      </c>
      <c r="P15" s="4">
        <v>30200</v>
      </c>
      <c r="Q15" s="4">
        <v>30400</v>
      </c>
      <c r="R15" s="5">
        <v>-1.83E-2</v>
      </c>
      <c r="S15" s="4">
        <v>84820</v>
      </c>
      <c r="T15" s="5">
        <f t="shared" si="2"/>
        <v>236899</v>
      </c>
      <c r="U15" s="5">
        <f t="shared" si="3"/>
        <v>231184</v>
      </c>
      <c r="V15" s="5">
        <v>2.0199999999999999E-2</v>
      </c>
    </row>
    <row r="16" spans="1:22" x14ac:dyDescent="0.2">
      <c r="A16" s="16" t="s">
        <v>238</v>
      </c>
      <c r="B16" s="4">
        <v>78800</v>
      </c>
      <c r="C16" s="4">
        <v>31700</v>
      </c>
      <c r="D16" s="4">
        <v>47100</v>
      </c>
      <c r="E16" s="4">
        <v>5085230000</v>
      </c>
      <c r="F16" s="4">
        <f t="shared" si="0"/>
        <v>60160830000</v>
      </c>
      <c r="G16" s="4">
        <v>27700</v>
      </c>
      <c r="H16" s="4">
        <v>500</v>
      </c>
      <c r="I16" s="4">
        <v>27200</v>
      </c>
      <c r="J16" s="4">
        <v>2878390000</v>
      </c>
      <c r="K16" s="4">
        <f t="shared" si="1"/>
        <v>2878390000</v>
      </c>
      <c r="L16" s="4">
        <v>272</v>
      </c>
      <c r="M16" s="4">
        <v>206</v>
      </c>
      <c r="N16" s="4">
        <v>33</v>
      </c>
      <c r="O16" s="4">
        <v>32</v>
      </c>
      <c r="P16" s="4">
        <v>120700</v>
      </c>
      <c r="Q16" s="4">
        <v>98600</v>
      </c>
      <c r="R16" s="5">
        <v>4.5100000000000001E-2</v>
      </c>
      <c r="S16" s="4">
        <v>236899</v>
      </c>
      <c r="T16" s="5">
        <f t="shared" si="2"/>
        <v>236819</v>
      </c>
      <c r="U16" s="5">
        <f t="shared" si="3"/>
        <v>231184</v>
      </c>
      <c r="V16" s="5">
        <v>5.67E-2</v>
      </c>
    </row>
    <row r="17" spans="1:21" x14ac:dyDescent="0.2">
      <c r="A17" s="16" t="s">
        <v>234</v>
      </c>
      <c r="B17" s="4">
        <v>52800</v>
      </c>
      <c r="C17" s="4">
        <v>35200</v>
      </c>
      <c r="D17" s="4">
        <v>17600</v>
      </c>
      <c r="E17" s="4">
        <v>1828970000</v>
      </c>
      <c r="F17" s="4">
        <f t="shared" si="0"/>
        <v>55075600000</v>
      </c>
      <c r="K17" s="4">
        <f t="shared" si="1"/>
        <v>0</v>
      </c>
      <c r="L17" s="4">
        <v>173</v>
      </c>
      <c r="M17" s="4">
        <v>409</v>
      </c>
      <c r="N17" s="4">
        <v>18</v>
      </c>
      <c r="O17" s="4">
        <v>33</v>
      </c>
      <c r="P17" s="4">
        <v>2300</v>
      </c>
      <c r="Q17" s="4">
        <v>26300</v>
      </c>
      <c r="R17" s="5">
        <v>-1.78E-2</v>
      </c>
      <c r="S17" s="4">
        <v>236819</v>
      </c>
      <c r="T17" s="5">
        <f t="shared" si="2"/>
        <v>247652</v>
      </c>
      <c r="U17" s="5">
        <f t="shared" si="3"/>
        <v>231184</v>
      </c>
    </row>
    <row r="18" spans="1:21" x14ac:dyDescent="0.2">
      <c r="A18" s="16" t="s">
        <v>233</v>
      </c>
      <c r="B18" s="4">
        <v>86100</v>
      </c>
      <c r="C18" s="4">
        <v>10800</v>
      </c>
      <c r="D18" s="4">
        <v>75300</v>
      </c>
      <c r="E18" s="4">
        <v>8188500000</v>
      </c>
      <c r="F18" s="4">
        <f t="shared" si="0"/>
        <v>53246630000</v>
      </c>
      <c r="K18" s="4">
        <f t="shared" si="1"/>
        <v>0</v>
      </c>
      <c r="L18" s="4"/>
      <c r="M18" s="4"/>
      <c r="N18" s="4"/>
      <c r="O18" s="4"/>
      <c r="P18" s="4">
        <v>120900</v>
      </c>
      <c r="Q18" s="4">
        <v>73600</v>
      </c>
      <c r="R18" s="5">
        <v>1.9E-3</v>
      </c>
      <c r="S18" s="4">
        <v>247652</v>
      </c>
      <c r="T18" s="5">
        <f t="shared" si="2"/>
        <v>236568</v>
      </c>
      <c r="U18" s="5">
        <f t="shared" si="3"/>
        <v>141313</v>
      </c>
    </row>
    <row r="19" spans="1:21" x14ac:dyDescent="0.2">
      <c r="A19" s="16" t="s">
        <v>232</v>
      </c>
      <c r="B19" s="4">
        <v>139800</v>
      </c>
      <c r="C19" s="4">
        <v>30150</v>
      </c>
      <c r="D19" s="4">
        <v>109650</v>
      </c>
      <c r="E19" s="4">
        <v>11548590000</v>
      </c>
      <c r="F19" s="4">
        <f t="shared" si="0"/>
        <v>45058130000</v>
      </c>
      <c r="K19" s="4">
        <f t="shared" si="1"/>
        <v>0</v>
      </c>
      <c r="L19" s="4"/>
      <c r="M19" s="4"/>
      <c r="N19" s="4"/>
      <c r="O19" s="4"/>
      <c r="P19" s="4">
        <v>100500</v>
      </c>
      <c r="Q19" s="4">
        <v>93400</v>
      </c>
      <c r="R19" s="5">
        <v>1.9E-3</v>
      </c>
      <c r="S19" s="4">
        <v>236568</v>
      </c>
      <c r="T19" s="5">
        <f t="shared" si="2"/>
        <v>231184</v>
      </c>
      <c r="U19" s="5">
        <f t="shared" si="3"/>
        <v>141313</v>
      </c>
    </row>
    <row r="20" spans="1:21" x14ac:dyDescent="0.2">
      <c r="A20" s="16" t="s">
        <v>231</v>
      </c>
      <c r="B20" s="4">
        <v>136100</v>
      </c>
      <c r="C20" s="4">
        <v>53800</v>
      </c>
      <c r="D20" s="4">
        <v>82300</v>
      </c>
      <c r="E20" s="4">
        <v>8659050000</v>
      </c>
      <c r="F20" s="4">
        <f t="shared" si="0"/>
        <v>33509540000</v>
      </c>
      <c r="K20" s="4">
        <f t="shared" si="1"/>
        <v>0</v>
      </c>
      <c r="L20" s="4"/>
      <c r="M20" s="4"/>
      <c r="N20" s="4"/>
      <c r="O20" s="4"/>
      <c r="P20" s="4">
        <v>72200</v>
      </c>
      <c r="Q20" s="4">
        <v>150800</v>
      </c>
      <c r="R20" s="5">
        <v>3.8E-3</v>
      </c>
      <c r="S20" s="4">
        <v>231184</v>
      </c>
      <c r="T20" s="5">
        <f t="shared" si="2"/>
        <v>371900</v>
      </c>
      <c r="U20" s="5">
        <f t="shared" si="3"/>
        <v>141313</v>
      </c>
    </row>
    <row r="21" spans="1:21" x14ac:dyDescent="0.2">
      <c r="A21" s="16" t="s">
        <v>230</v>
      </c>
      <c r="B21" s="4">
        <v>104600</v>
      </c>
      <c r="C21" s="4">
        <v>28970</v>
      </c>
      <c r="D21" s="4">
        <v>75630</v>
      </c>
      <c r="E21" s="4">
        <v>7895000000</v>
      </c>
      <c r="F21" s="4">
        <f t="shared" si="0"/>
        <v>24850490000</v>
      </c>
      <c r="K21" s="4">
        <f t="shared" si="1"/>
        <v>0</v>
      </c>
      <c r="L21" s="4"/>
      <c r="M21" s="4"/>
      <c r="N21" s="4"/>
      <c r="O21" s="4"/>
      <c r="P21" s="4">
        <v>191000</v>
      </c>
      <c r="Q21" s="4">
        <v>154300</v>
      </c>
      <c r="R21" s="5">
        <v>5.4000000000000006E-2</v>
      </c>
      <c r="S21" s="4">
        <v>371900</v>
      </c>
      <c r="T21" s="5">
        <f t="shared" si="2"/>
        <v>634452</v>
      </c>
      <c r="U21" s="5">
        <f t="shared" si="3"/>
        <v>141313</v>
      </c>
    </row>
    <row r="22" spans="1:21" x14ac:dyDescent="0.2">
      <c r="A22" s="16" t="s">
        <v>229</v>
      </c>
      <c r="B22" s="4">
        <v>162100</v>
      </c>
      <c r="C22" s="4">
        <v>26800</v>
      </c>
      <c r="D22" s="4">
        <v>135300</v>
      </c>
      <c r="E22" s="4">
        <v>12888700000</v>
      </c>
      <c r="F22" s="4">
        <f t="shared" si="0"/>
        <v>16955490000</v>
      </c>
      <c r="K22" s="4">
        <f t="shared" si="1"/>
        <v>0</v>
      </c>
      <c r="L22" s="4"/>
      <c r="M22" s="4"/>
      <c r="N22" s="4"/>
      <c r="O22" s="4"/>
      <c r="P22" s="4">
        <v>490300</v>
      </c>
      <c r="Q22" s="4">
        <v>99800</v>
      </c>
      <c r="R22" s="5">
        <v>6.9599999999999995E-2</v>
      </c>
      <c r="S22" s="4">
        <v>634452</v>
      </c>
      <c r="T22" s="5">
        <f t="shared" si="2"/>
        <v>141313</v>
      </c>
      <c r="U22" s="5">
        <f t="shared" si="3"/>
        <v>141313</v>
      </c>
    </row>
    <row r="23" spans="1:21" x14ac:dyDescent="0.2">
      <c r="A23" s="16" t="s">
        <v>228</v>
      </c>
      <c r="B23" s="4">
        <v>51600</v>
      </c>
      <c r="C23" s="4">
        <v>7600</v>
      </c>
      <c r="D23" s="4">
        <v>44000</v>
      </c>
      <c r="E23" s="4">
        <v>4066790000</v>
      </c>
      <c r="F23" s="4">
        <f t="shared" si="0"/>
        <v>4066790000</v>
      </c>
      <c r="K23" s="4">
        <f t="shared" si="1"/>
        <v>0</v>
      </c>
      <c r="L23" s="4"/>
      <c r="M23" s="4"/>
      <c r="N23" s="4"/>
      <c r="O23" s="4"/>
      <c r="P23" s="4">
        <v>33000</v>
      </c>
      <c r="Q23" s="4">
        <v>50200</v>
      </c>
      <c r="R23" s="5">
        <v>1.2E-2</v>
      </c>
      <c r="S23" s="4">
        <v>141313</v>
      </c>
      <c r="T23" s="5" t="e">
        <f t="shared" si="2"/>
        <v>#DIV/0!</v>
      </c>
      <c r="U23" s="5">
        <f t="shared" si="3"/>
        <v>0</v>
      </c>
    </row>
    <row r="24" spans="1:21" x14ac:dyDescent="0.2">
      <c r="A24" s="2"/>
      <c r="B24" s="4"/>
      <c r="C24" s="4"/>
      <c r="D24" s="4"/>
      <c r="E24" s="4"/>
      <c r="F24" s="4">
        <f t="shared" si="0"/>
        <v>0</v>
      </c>
      <c r="G24" s="4"/>
      <c r="H24" s="4"/>
      <c r="I24" s="4"/>
      <c r="J24" s="4"/>
      <c r="K24" s="4">
        <f t="shared" si="1"/>
        <v>0</v>
      </c>
      <c r="L24" s="4"/>
      <c r="M24" s="4"/>
      <c r="N24" s="4"/>
      <c r="O24" s="4"/>
      <c r="P24" s="4"/>
      <c r="Q24" s="4"/>
      <c r="R24" s="5"/>
      <c r="S24" s="4"/>
      <c r="T24" s="5" t="e">
        <f t="shared" si="2"/>
        <v>#DIV/0!</v>
      </c>
      <c r="U24" s="5">
        <f t="shared" si="3"/>
        <v>0</v>
      </c>
    </row>
    <row r="25" spans="1:21" x14ac:dyDescent="0.2">
      <c r="A25" s="2"/>
      <c r="B25" s="4"/>
      <c r="C25" s="4"/>
      <c r="D25" s="4"/>
      <c r="E25" s="4"/>
      <c r="F25" s="4">
        <f t="shared" si="0"/>
        <v>0</v>
      </c>
      <c r="G25" s="4"/>
      <c r="H25" s="4"/>
      <c r="I25" s="4"/>
      <c r="J25" s="4"/>
      <c r="K25" s="4">
        <f t="shared" si="1"/>
        <v>0</v>
      </c>
      <c r="L25" s="4"/>
      <c r="M25" s="4"/>
      <c r="N25" s="4"/>
      <c r="O25" s="4"/>
      <c r="P25" s="4"/>
      <c r="Q25" s="4"/>
      <c r="R25" s="5"/>
      <c r="S25" s="4"/>
      <c r="T25" s="5" t="e">
        <f t="shared" si="2"/>
        <v>#DIV/0!</v>
      </c>
      <c r="U25" s="5">
        <f t="shared" si="3"/>
        <v>0</v>
      </c>
    </row>
    <row r="26" spans="1:21" x14ac:dyDescent="0.2">
      <c r="A26" s="2"/>
      <c r="B26" s="4"/>
      <c r="C26" s="4"/>
      <c r="D26" s="4"/>
      <c r="E26" s="4"/>
      <c r="F26" s="4">
        <f t="shared" si="0"/>
        <v>0</v>
      </c>
      <c r="G26" s="4"/>
      <c r="H26" s="4"/>
      <c r="I26" s="4"/>
      <c r="J26" s="4"/>
      <c r="K26" s="4">
        <f>K27+J26</f>
        <v>0</v>
      </c>
      <c r="L26" s="4"/>
      <c r="M26" s="4"/>
      <c r="N26" s="4"/>
      <c r="O26" s="4"/>
      <c r="P26" s="4"/>
      <c r="Q26" s="4"/>
      <c r="R26" s="5"/>
      <c r="S26" s="4"/>
      <c r="T26" s="5" t="e">
        <f t="shared" si="2"/>
        <v>#DIV/0!</v>
      </c>
      <c r="U26" s="5">
        <f t="shared" si="3"/>
        <v>0</v>
      </c>
    </row>
    <row r="27" spans="1:21" x14ac:dyDescent="0.2">
      <c r="A27" s="2"/>
      <c r="B27" s="4"/>
      <c r="C27" s="4"/>
      <c r="D27" s="4"/>
      <c r="E27" s="4"/>
      <c r="F27" s="4">
        <f t="shared" si="0"/>
        <v>0</v>
      </c>
      <c r="G27" s="4"/>
      <c r="H27" s="4"/>
      <c r="I27" s="4"/>
      <c r="J27" s="4"/>
      <c r="K27" s="4">
        <f>J27+K29</f>
        <v>0</v>
      </c>
      <c r="L27" s="4"/>
      <c r="M27" s="4"/>
      <c r="N27" s="4"/>
      <c r="O27" s="4"/>
      <c r="P27" s="4"/>
      <c r="Q27" s="4"/>
      <c r="R27" s="5"/>
      <c r="S27" s="4"/>
      <c r="T27" s="5" t="e">
        <f t="shared" si="2"/>
        <v>#DIV/0!</v>
      </c>
      <c r="U27" s="5">
        <f t="shared" si="3"/>
        <v>0</v>
      </c>
    </row>
    <row r="28" spans="1:21" x14ac:dyDescent="0.2">
      <c r="A28" s="2"/>
      <c r="B28" s="4"/>
      <c r="C28" s="4"/>
      <c r="D28" s="4"/>
      <c r="E28" s="4"/>
      <c r="F28" s="4">
        <f t="shared" si="0"/>
        <v>0</v>
      </c>
      <c r="G28" s="4"/>
      <c r="H28" s="4"/>
      <c r="I28" s="4"/>
      <c r="J28" s="4"/>
      <c r="K28" s="4"/>
      <c r="L28" s="4"/>
      <c r="M28" s="4"/>
      <c r="N28" s="4"/>
      <c r="O28" s="4"/>
      <c r="P28" s="4"/>
      <c r="Q28" s="4"/>
      <c r="R28" s="5"/>
      <c r="S28" s="4"/>
      <c r="T28" s="5" t="e">
        <f t="shared" si="2"/>
        <v>#DIV/0!</v>
      </c>
      <c r="U28" s="5">
        <f t="shared" si="3"/>
        <v>0</v>
      </c>
    </row>
    <row r="29" spans="1:21" x14ac:dyDescent="0.2">
      <c r="A29" s="2"/>
      <c r="B29" s="4"/>
      <c r="C29" s="4"/>
      <c r="D29" s="4"/>
      <c r="E29" s="4"/>
      <c r="F29" s="4">
        <f t="shared" si="0"/>
        <v>0</v>
      </c>
      <c r="G29" s="4"/>
      <c r="H29" s="4"/>
      <c r="I29" s="4"/>
      <c r="J29" s="4"/>
      <c r="K29" s="4">
        <f>J29</f>
        <v>0</v>
      </c>
      <c r="L29" s="4"/>
      <c r="M29" s="4"/>
      <c r="N29" s="4"/>
      <c r="O29" s="4"/>
      <c r="P29" s="4"/>
      <c r="Q29" s="4"/>
      <c r="R29" s="5"/>
      <c r="S29" s="4"/>
      <c r="T29" s="5" t="e">
        <f t="shared" si="2"/>
        <v>#DIV/0!</v>
      </c>
      <c r="U29" s="5">
        <f t="shared" si="3"/>
        <v>0</v>
      </c>
    </row>
    <row r="30" spans="1:21" x14ac:dyDescent="0.2">
      <c r="A30" s="2"/>
      <c r="B30" s="4"/>
      <c r="C30" s="4"/>
      <c r="D30" s="4"/>
      <c r="E30" s="4"/>
      <c r="F30" s="4">
        <f t="shared" si="0"/>
        <v>0</v>
      </c>
      <c r="G30" s="4"/>
      <c r="H30" s="4"/>
      <c r="I30" s="4"/>
      <c r="J30" s="4"/>
      <c r="K30" s="4"/>
      <c r="L30" s="4"/>
      <c r="M30" s="4"/>
      <c r="N30" s="4"/>
      <c r="O30" s="4"/>
      <c r="P30" s="4"/>
      <c r="Q30" s="4"/>
      <c r="R30" s="5"/>
      <c r="S30" s="4"/>
      <c r="T30" s="5" t="e">
        <f t="shared" si="2"/>
        <v>#DIV/0!</v>
      </c>
      <c r="U30" s="5">
        <f t="shared" si="3"/>
        <v>0</v>
      </c>
    </row>
    <row r="31" spans="1:21" x14ac:dyDescent="0.2">
      <c r="A31" s="2"/>
      <c r="B31" s="4"/>
      <c r="C31" s="4"/>
      <c r="D31" s="4"/>
      <c r="E31" s="4"/>
      <c r="F31" s="4">
        <f t="shared" si="0"/>
        <v>0</v>
      </c>
      <c r="G31" s="4"/>
      <c r="H31" s="4"/>
      <c r="I31" s="4"/>
      <c r="J31" s="4"/>
      <c r="K31" s="4"/>
      <c r="L31" s="4"/>
      <c r="M31" s="4"/>
      <c r="N31" s="4"/>
      <c r="O31" s="4"/>
      <c r="P31" s="4"/>
      <c r="Q31" s="4"/>
      <c r="R31" s="5"/>
      <c r="S31" s="4"/>
      <c r="T31" s="5" t="e">
        <f t="shared" si="2"/>
        <v>#DIV/0!</v>
      </c>
      <c r="U31" s="5">
        <f t="shared" si="3"/>
        <v>0</v>
      </c>
    </row>
    <row r="32" spans="1:21" x14ac:dyDescent="0.2">
      <c r="A32" s="2"/>
      <c r="B32" s="4"/>
      <c r="C32" s="4"/>
      <c r="D32" s="4"/>
      <c r="E32" s="4"/>
      <c r="F32" s="4">
        <f t="shared" si="0"/>
        <v>0</v>
      </c>
      <c r="G32" s="4"/>
      <c r="H32" s="4"/>
      <c r="I32" s="4"/>
      <c r="J32" s="4"/>
      <c r="K32" s="4"/>
      <c r="L32" s="4"/>
      <c r="M32" s="4"/>
      <c r="N32" s="4"/>
      <c r="O32" s="4"/>
      <c r="P32" s="4"/>
      <c r="Q32" s="4"/>
      <c r="R32" s="5"/>
      <c r="S32" s="4"/>
      <c r="T32" s="5" t="e">
        <f t="shared" si="2"/>
        <v>#DIV/0!</v>
      </c>
      <c r="U32" s="5">
        <f t="shared" si="3"/>
        <v>0</v>
      </c>
    </row>
    <row r="33" spans="1:21" x14ac:dyDescent="0.2">
      <c r="A33" s="2"/>
      <c r="B33" s="4"/>
      <c r="C33" s="4"/>
      <c r="D33" s="4"/>
      <c r="E33" s="4"/>
      <c r="F33" s="4">
        <f t="shared" si="0"/>
        <v>0</v>
      </c>
      <c r="G33" s="4"/>
      <c r="H33" s="4"/>
      <c r="I33" s="4"/>
      <c r="J33" s="4"/>
      <c r="K33" s="4"/>
      <c r="L33" s="4"/>
      <c r="M33" s="4"/>
      <c r="N33" s="4"/>
      <c r="O33" s="4"/>
      <c r="P33" s="4"/>
      <c r="Q33" s="4"/>
      <c r="R33" s="5"/>
      <c r="S33" s="4"/>
      <c r="T33" s="5" t="e">
        <f t="shared" si="2"/>
        <v>#DIV/0!</v>
      </c>
      <c r="U33" s="5">
        <f t="shared" si="3"/>
        <v>0</v>
      </c>
    </row>
    <row r="34" spans="1:21" x14ac:dyDescent="0.2">
      <c r="A34" s="6"/>
      <c r="B34" s="4"/>
      <c r="C34" s="4"/>
      <c r="D34" s="4"/>
      <c r="E34" s="4"/>
      <c r="F34" s="4">
        <f t="shared" si="0"/>
        <v>0</v>
      </c>
      <c r="G34" s="4"/>
      <c r="H34" s="4"/>
      <c r="I34" s="4"/>
      <c r="J34" s="4"/>
      <c r="K34" s="4"/>
      <c r="L34" s="4"/>
      <c r="M34" s="4"/>
      <c r="N34" s="4"/>
      <c r="O34" s="4"/>
      <c r="P34" s="4"/>
      <c r="Q34" s="4"/>
      <c r="R34" s="5"/>
      <c r="S34" s="4"/>
      <c r="T34" s="5" t="e">
        <f t="shared" si="2"/>
        <v>#DIV/0!</v>
      </c>
      <c r="U34" s="5">
        <f t="shared" si="3"/>
        <v>0</v>
      </c>
    </row>
    <row r="35" spans="1:21" x14ac:dyDescent="0.2">
      <c r="A35" s="6"/>
      <c r="B35" s="4"/>
      <c r="C35" s="4"/>
      <c r="D35" s="4"/>
      <c r="E35" s="4"/>
      <c r="F35" s="4">
        <f t="shared" si="0"/>
        <v>0</v>
      </c>
      <c r="G35" s="4"/>
      <c r="H35" s="4"/>
      <c r="I35" s="4"/>
      <c r="J35" s="4"/>
      <c r="K35" s="4"/>
      <c r="L35" s="4"/>
      <c r="M35" s="4"/>
      <c r="N35" s="4"/>
      <c r="O35" s="4"/>
      <c r="P35" s="4"/>
      <c r="Q35" s="4"/>
      <c r="R35" s="5"/>
      <c r="S35" s="4"/>
      <c r="T35" s="5" t="e">
        <f t="shared" si="2"/>
        <v>#DIV/0!</v>
      </c>
      <c r="U35" s="5">
        <f t="shared" si="3"/>
        <v>0</v>
      </c>
    </row>
    <row r="36" spans="1:21" x14ac:dyDescent="0.2">
      <c r="A36" s="6"/>
      <c r="B36" s="4"/>
      <c r="C36" s="4"/>
      <c r="D36" s="4"/>
      <c r="E36" s="4"/>
      <c r="F36" s="4">
        <f t="shared" si="0"/>
        <v>0</v>
      </c>
      <c r="G36" s="4"/>
      <c r="H36" s="4"/>
      <c r="I36" s="4"/>
      <c r="J36" s="4"/>
      <c r="K36" s="4"/>
      <c r="L36" s="4"/>
      <c r="M36" s="4"/>
      <c r="N36" s="4"/>
      <c r="O36" s="4"/>
      <c r="P36" s="4"/>
      <c r="Q36" s="4"/>
      <c r="R36" s="5"/>
      <c r="S36" s="4"/>
      <c r="T36" s="5" t="e">
        <f t="shared" si="2"/>
        <v>#DIV/0!</v>
      </c>
      <c r="U36" s="5">
        <f t="shared" si="3"/>
        <v>0</v>
      </c>
    </row>
    <row r="37" spans="1:21" x14ac:dyDescent="0.2">
      <c r="A37" s="6"/>
      <c r="B37" s="4"/>
      <c r="C37" s="4"/>
      <c r="D37" s="4"/>
      <c r="E37" s="4"/>
      <c r="F37" s="4">
        <f t="shared" si="0"/>
        <v>0</v>
      </c>
      <c r="G37" s="4"/>
      <c r="H37" s="4"/>
      <c r="I37" s="4"/>
      <c r="J37" s="4"/>
      <c r="K37" s="4"/>
      <c r="L37" s="4"/>
      <c r="M37" s="4"/>
      <c r="N37" s="4"/>
      <c r="O37" s="4"/>
      <c r="P37" s="4"/>
      <c r="Q37" s="4"/>
      <c r="R37" s="5"/>
      <c r="S37" s="4"/>
      <c r="T37" s="5" t="e">
        <f t="shared" si="2"/>
        <v>#DIV/0!</v>
      </c>
      <c r="U37" s="5">
        <f t="shared" si="3"/>
        <v>0</v>
      </c>
    </row>
    <row r="38" spans="1:21" x14ac:dyDescent="0.2">
      <c r="A38" s="6"/>
      <c r="B38" s="4"/>
      <c r="C38" s="4"/>
      <c r="D38" s="4"/>
      <c r="E38" s="4"/>
      <c r="F38" s="4">
        <f t="shared" si="0"/>
        <v>0</v>
      </c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5"/>
      <c r="S38" s="4"/>
      <c r="T38" s="5" t="e">
        <f t="shared" si="2"/>
        <v>#DIV/0!</v>
      </c>
      <c r="U38" s="5">
        <f t="shared" si="3"/>
        <v>0</v>
      </c>
    </row>
    <row r="39" spans="1:21" x14ac:dyDescent="0.2">
      <c r="A39" s="6"/>
      <c r="B39" s="4"/>
      <c r="C39" s="4"/>
      <c r="D39" s="4"/>
      <c r="E39" s="4"/>
      <c r="F39" s="4">
        <f t="shared" si="0"/>
        <v>0</v>
      </c>
      <c r="G39" s="4"/>
      <c r="H39" s="4"/>
      <c r="I39" s="4"/>
      <c r="J39" s="4"/>
      <c r="K39" s="4"/>
      <c r="L39" s="4"/>
      <c r="M39" s="4"/>
      <c r="N39" s="4"/>
      <c r="O39" s="4"/>
      <c r="P39" s="4"/>
      <c r="Q39" s="4"/>
      <c r="R39" s="5"/>
      <c r="S39" s="4"/>
      <c r="T39" s="5" t="e">
        <f t="shared" si="2"/>
        <v>#DIV/0!</v>
      </c>
      <c r="U39" s="5">
        <f t="shared" si="3"/>
        <v>0</v>
      </c>
    </row>
    <row r="40" spans="1:21" x14ac:dyDescent="0.2">
      <c r="A40" s="6"/>
      <c r="B40" s="4"/>
      <c r="C40" s="4"/>
      <c r="D40" s="4"/>
      <c r="E40" s="4"/>
      <c r="F40" s="4">
        <f t="shared" si="0"/>
        <v>0</v>
      </c>
      <c r="G40" s="4"/>
      <c r="H40" s="4"/>
      <c r="I40" s="4"/>
      <c r="J40" s="4"/>
      <c r="K40" s="4"/>
      <c r="L40" s="4"/>
      <c r="M40" s="4"/>
      <c r="N40" s="4"/>
      <c r="O40" s="4"/>
      <c r="P40" s="4"/>
      <c r="Q40" s="4"/>
      <c r="R40" s="5"/>
      <c r="S40" s="4"/>
      <c r="T40" s="5" t="e">
        <f t="shared" si="2"/>
        <v>#DIV/0!</v>
      </c>
      <c r="U40" s="5">
        <f t="shared" si="3"/>
        <v>0</v>
      </c>
    </row>
    <row r="41" spans="1:21" x14ac:dyDescent="0.2">
      <c r="A41" s="6"/>
      <c r="B41" s="4"/>
      <c r="C41" s="4"/>
      <c r="D41" s="4"/>
      <c r="E41" s="4"/>
      <c r="F41" s="4">
        <f t="shared" si="0"/>
        <v>0</v>
      </c>
      <c r="G41" s="4"/>
      <c r="H41" s="4"/>
      <c r="I41" s="4"/>
      <c r="J41" s="4"/>
      <c r="K41" s="4"/>
      <c r="L41" s="4"/>
      <c r="M41" s="4"/>
      <c r="N41" s="4"/>
      <c r="O41" s="4"/>
      <c r="P41" s="4"/>
      <c r="Q41" s="4"/>
      <c r="R41" s="5"/>
      <c r="S41" s="4"/>
      <c r="T41" s="5" t="e">
        <f t="shared" si="2"/>
        <v>#DIV/0!</v>
      </c>
      <c r="U41" s="5">
        <f t="shared" si="3"/>
        <v>0</v>
      </c>
    </row>
    <row r="42" spans="1:21" x14ac:dyDescent="0.2">
      <c r="A42" s="6"/>
      <c r="B42" s="4"/>
      <c r="C42" s="4"/>
      <c r="D42" s="4"/>
      <c r="E42" s="4"/>
      <c r="F42" s="4">
        <f t="shared" si="0"/>
        <v>0</v>
      </c>
      <c r="G42" s="4"/>
      <c r="H42" s="4"/>
      <c r="I42" s="4"/>
      <c r="J42" s="4"/>
      <c r="K42" s="4"/>
      <c r="L42" s="4"/>
      <c r="M42" s="4"/>
      <c r="N42" s="4"/>
      <c r="O42" s="4"/>
      <c r="P42" s="4"/>
      <c r="Q42" s="4"/>
      <c r="R42" s="5"/>
      <c r="S42" s="4"/>
      <c r="T42" s="5" t="e">
        <f t="shared" si="2"/>
        <v>#DIV/0!</v>
      </c>
      <c r="U42" s="5">
        <f t="shared" si="3"/>
        <v>0</v>
      </c>
    </row>
    <row r="43" spans="1:21" x14ac:dyDescent="0.2">
      <c r="A43" s="6"/>
      <c r="B43" s="4"/>
      <c r="C43" s="4"/>
      <c r="D43" s="4"/>
      <c r="E43" s="4"/>
      <c r="F43" s="4">
        <f t="shared" si="0"/>
        <v>0</v>
      </c>
      <c r="G43" s="4"/>
      <c r="H43" s="4"/>
      <c r="I43" s="4"/>
      <c r="J43" s="4"/>
      <c r="K43" s="4"/>
      <c r="L43" s="4"/>
      <c r="M43" s="4"/>
      <c r="N43" s="4"/>
      <c r="O43" s="4"/>
      <c r="P43" s="4"/>
      <c r="Q43" s="4"/>
      <c r="R43" s="5"/>
      <c r="S43" s="4"/>
      <c r="T43" s="5" t="e">
        <f t="shared" si="2"/>
        <v>#DIV/0!</v>
      </c>
      <c r="U43" s="5">
        <f t="shared" si="3"/>
        <v>0</v>
      </c>
    </row>
    <row r="44" spans="1:21" x14ac:dyDescent="0.2">
      <c r="A44" s="2"/>
      <c r="B44" s="4"/>
      <c r="C44" s="4"/>
      <c r="D44" s="4"/>
      <c r="E44" s="4"/>
      <c r="F44" s="4">
        <f t="shared" si="0"/>
        <v>0</v>
      </c>
      <c r="G44" s="4"/>
      <c r="H44" s="4"/>
      <c r="I44" s="4"/>
      <c r="J44" s="4"/>
      <c r="K44" s="4"/>
      <c r="L44" s="4"/>
      <c r="M44" s="4"/>
      <c r="N44" s="4"/>
      <c r="O44" s="4"/>
      <c r="P44" s="4"/>
      <c r="Q44" s="4"/>
      <c r="R44" s="5"/>
      <c r="S44" s="4"/>
      <c r="T44" s="5" t="e">
        <f t="shared" si="2"/>
        <v>#DIV/0!</v>
      </c>
      <c r="U44" s="5">
        <f t="shared" si="3"/>
        <v>0</v>
      </c>
    </row>
    <row r="45" spans="1:21" x14ac:dyDescent="0.2">
      <c r="A45" s="2"/>
      <c r="B45" s="4"/>
      <c r="C45" s="4"/>
      <c r="D45" s="4"/>
      <c r="E45" s="4"/>
      <c r="F45" s="4">
        <f t="shared" si="0"/>
        <v>0</v>
      </c>
      <c r="G45" s="4"/>
      <c r="H45" s="4"/>
      <c r="I45" s="4"/>
      <c r="J45" s="4"/>
      <c r="K45" s="4"/>
      <c r="L45" s="4"/>
      <c r="M45" s="4"/>
      <c r="N45" s="4"/>
      <c r="O45" s="4"/>
      <c r="P45" s="4"/>
      <c r="Q45" s="4"/>
      <c r="R45" s="5"/>
      <c r="S45" s="4"/>
      <c r="T45" s="5" t="e">
        <f t="shared" si="2"/>
        <v>#DIV/0!</v>
      </c>
      <c r="U45" s="5">
        <f t="shared" si="3"/>
        <v>0</v>
      </c>
    </row>
    <row r="46" spans="1:21" x14ac:dyDescent="0.2">
      <c r="A46" s="6"/>
      <c r="B46" s="4"/>
      <c r="C46" s="4"/>
      <c r="D46" s="4"/>
      <c r="E46" s="4"/>
      <c r="F46" s="4">
        <f t="shared" si="0"/>
        <v>0</v>
      </c>
      <c r="G46" s="4"/>
      <c r="H46" s="4"/>
      <c r="I46" s="4"/>
      <c r="J46" s="4"/>
      <c r="K46" s="4"/>
      <c r="L46" s="4"/>
      <c r="M46" s="4"/>
      <c r="N46" s="4"/>
      <c r="O46" s="4"/>
      <c r="P46" s="4"/>
      <c r="Q46" s="4"/>
      <c r="R46" s="5"/>
      <c r="S46" s="4"/>
      <c r="T46" s="5" t="e">
        <f t="shared" si="2"/>
        <v>#DIV/0!</v>
      </c>
      <c r="U46" s="5">
        <f t="shared" si="3"/>
        <v>0</v>
      </c>
    </row>
    <row r="47" spans="1:21" x14ac:dyDescent="0.2">
      <c r="A47" s="6"/>
      <c r="B47" s="4"/>
      <c r="C47" s="4"/>
      <c r="D47" s="4"/>
      <c r="E47" s="4"/>
      <c r="F47" s="4">
        <f t="shared" si="0"/>
        <v>0</v>
      </c>
      <c r="G47" s="4"/>
      <c r="H47" s="4"/>
      <c r="I47" s="4"/>
      <c r="J47" s="4"/>
      <c r="K47" s="4"/>
      <c r="L47" s="4"/>
      <c r="M47" s="4"/>
      <c r="N47" s="4"/>
      <c r="O47" s="4"/>
      <c r="P47" s="4"/>
      <c r="Q47" s="4"/>
      <c r="R47" s="5"/>
      <c r="S47" s="4"/>
      <c r="T47" s="5" t="e">
        <f t="shared" si="2"/>
        <v>#DIV/0!</v>
      </c>
      <c r="U47" s="5">
        <f t="shared" si="3"/>
        <v>0</v>
      </c>
    </row>
    <row r="48" spans="1:21" x14ac:dyDescent="0.2">
      <c r="A48" s="6"/>
      <c r="B48" s="4"/>
      <c r="C48" s="4"/>
      <c r="D48" s="4"/>
      <c r="E48" s="4"/>
      <c r="F48" s="4">
        <f t="shared" si="0"/>
        <v>0</v>
      </c>
      <c r="G48" s="4"/>
      <c r="H48" s="4"/>
      <c r="I48" s="4"/>
      <c r="J48" s="4"/>
      <c r="K48" s="4"/>
      <c r="L48" s="4"/>
      <c r="M48" s="4"/>
      <c r="N48" s="4"/>
      <c r="O48" s="4"/>
      <c r="P48" s="4"/>
      <c r="Q48" s="4"/>
      <c r="R48" s="5"/>
      <c r="S48" s="4"/>
      <c r="T48" s="5" t="e">
        <f t="shared" si="2"/>
        <v>#DIV/0!</v>
      </c>
      <c r="U48" s="5">
        <f t="shared" si="3"/>
        <v>0</v>
      </c>
    </row>
    <row r="49" spans="1:21" x14ac:dyDescent="0.2">
      <c r="A49" s="6"/>
      <c r="B49" s="4"/>
      <c r="C49" s="4"/>
      <c r="D49" s="4"/>
      <c r="E49" s="4"/>
      <c r="F49" s="4">
        <f t="shared" si="0"/>
        <v>0</v>
      </c>
      <c r="G49" s="4"/>
      <c r="H49" s="4"/>
      <c r="I49" s="4"/>
      <c r="J49" s="4"/>
      <c r="K49" s="4"/>
      <c r="L49" s="4"/>
      <c r="M49" s="4"/>
      <c r="N49" s="4"/>
      <c r="O49" s="4"/>
      <c r="P49" s="4"/>
      <c r="Q49" s="4"/>
      <c r="R49" s="5"/>
      <c r="S49" s="4"/>
      <c r="T49" s="5" t="e">
        <f t="shared" si="2"/>
        <v>#DIV/0!</v>
      </c>
      <c r="U49" s="5">
        <f t="shared" si="3"/>
        <v>0</v>
      </c>
    </row>
    <row r="50" spans="1:21" x14ac:dyDescent="0.2">
      <c r="A50" s="6"/>
      <c r="B50" s="4"/>
      <c r="C50" s="4"/>
      <c r="D50" s="4"/>
      <c r="E50" s="4"/>
      <c r="F50" s="4">
        <f t="shared" si="0"/>
        <v>0</v>
      </c>
      <c r="G50" s="4"/>
      <c r="H50" s="4"/>
      <c r="I50" s="4"/>
      <c r="J50" s="4"/>
      <c r="K50" s="4"/>
      <c r="L50" s="4"/>
      <c r="M50" s="4"/>
      <c r="N50" s="4"/>
      <c r="O50" s="4"/>
      <c r="P50" s="4"/>
      <c r="Q50" s="4"/>
      <c r="R50" s="5"/>
      <c r="S50" s="4"/>
      <c r="T50" s="5" t="e">
        <f t="shared" si="2"/>
        <v>#DIV/0!</v>
      </c>
      <c r="U50" s="5">
        <f t="shared" si="3"/>
        <v>0</v>
      </c>
    </row>
    <row r="51" spans="1:21" x14ac:dyDescent="0.2">
      <c r="A51" s="6"/>
      <c r="B51" s="4"/>
      <c r="C51" s="4"/>
      <c r="D51" s="4"/>
      <c r="E51" s="4"/>
      <c r="F51" s="4">
        <f t="shared" si="0"/>
        <v>0</v>
      </c>
      <c r="G51" s="4"/>
      <c r="H51" s="4"/>
      <c r="I51" s="4"/>
      <c r="J51" s="4"/>
      <c r="K51" s="4"/>
      <c r="L51" s="4"/>
      <c r="M51" s="4"/>
      <c r="N51" s="4"/>
      <c r="O51" s="4"/>
      <c r="P51" s="4"/>
      <c r="Q51" s="4"/>
      <c r="R51" s="5"/>
      <c r="S51" s="4"/>
      <c r="T51" s="5" t="e">
        <f t="shared" si="2"/>
        <v>#DIV/0!</v>
      </c>
      <c r="U51" s="5">
        <f t="shared" si="3"/>
        <v>0</v>
      </c>
    </row>
    <row r="52" spans="1:21" x14ac:dyDescent="0.2">
      <c r="A52" s="6"/>
      <c r="B52" s="4"/>
      <c r="C52" s="4"/>
      <c r="D52" s="4"/>
      <c r="E52" s="4"/>
      <c r="F52" s="4">
        <f t="shared" si="0"/>
        <v>0</v>
      </c>
      <c r="G52" s="4"/>
      <c r="H52" s="4"/>
      <c r="I52" s="4"/>
      <c r="J52" s="4"/>
      <c r="K52" s="4"/>
      <c r="L52" s="4"/>
      <c r="M52" s="4"/>
      <c r="N52" s="4"/>
      <c r="O52" s="4"/>
      <c r="P52" s="4"/>
      <c r="Q52" s="4"/>
      <c r="R52" s="5"/>
      <c r="S52" s="4"/>
      <c r="T52" s="5" t="e">
        <f t="shared" si="2"/>
        <v>#DIV/0!</v>
      </c>
      <c r="U52" s="5">
        <f t="shared" si="3"/>
        <v>0</v>
      </c>
    </row>
    <row r="53" spans="1:21" x14ac:dyDescent="0.2">
      <c r="A53" s="6"/>
      <c r="B53" s="4"/>
      <c r="C53" s="4"/>
      <c r="D53" s="4"/>
      <c r="E53" s="4"/>
      <c r="F53" s="4">
        <f t="shared" si="0"/>
        <v>0</v>
      </c>
      <c r="G53" s="4"/>
      <c r="H53" s="4"/>
      <c r="I53" s="4"/>
      <c r="J53" s="4"/>
      <c r="K53" s="4"/>
      <c r="L53" s="4"/>
      <c r="M53" s="4"/>
      <c r="N53" s="4"/>
      <c r="O53" s="4"/>
      <c r="P53" s="4"/>
      <c r="Q53" s="4"/>
      <c r="R53" s="5"/>
      <c r="S53" s="4"/>
      <c r="T53" s="5" t="e">
        <f t="shared" si="2"/>
        <v>#DIV/0!</v>
      </c>
      <c r="U53" s="5">
        <f t="shared" si="3"/>
        <v>0</v>
      </c>
    </row>
    <row r="54" spans="1:21" x14ac:dyDescent="0.2">
      <c r="A54" s="6"/>
      <c r="B54" s="4"/>
      <c r="C54" s="4"/>
      <c r="D54" s="4"/>
      <c r="E54" s="4"/>
      <c r="F54" s="4">
        <f t="shared" si="0"/>
        <v>0</v>
      </c>
      <c r="G54" s="4"/>
      <c r="H54" s="4"/>
      <c r="I54" s="4"/>
      <c r="J54" s="4"/>
      <c r="K54" s="4"/>
      <c r="L54" s="4"/>
      <c r="M54" s="4"/>
      <c r="N54" s="4"/>
      <c r="O54" s="4"/>
      <c r="P54" s="4"/>
      <c r="Q54" s="4"/>
      <c r="R54" s="5"/>
      <c r="S54" s="4"/>
      <c r="T54" s="5" t="e">
        <f t="shared" si="2"/>
        <v>#DIV/0!</v>
      </c>
      <c r="U54" s="5">
        <f t="shared" si="3"/>
        <v>0</v>
      </c>
    </row>
    <row r="55" spans="1:21" x14ac:dyDescent="0.2">
      <c r="A55" s="6"/>
      <c r="B55" s="4"/>
      <c r="C55" s="4"/>
      <c r="D55" s="4"/>
      <c r="E55" s="4"/>
      <c r="F55" s="4">
        <f t="shared" si="0"/>
        <v>0</v>
      </c>
      <c r="G55" s="4"/>
      <c r="H55" s="4"/>
      <c r="I55" s="4"/>
      <c r="J55" s="4"/>
      <c r="K55" s="4"/>
      <c r="L55" s="4"/>
      <c r="M55" s="4"/>
      <c r="N55" s="4"/>
      <c r="O55" s="4"/>
      <c r="P55" s="4"/>
      <c r="Q55" s="4"/>
      <c r="R55" s="5"/>
      <c r="S55" s="4"/>
      <c r="T55" s="5" t="e">
        <f t="shared" si="2"/>
        <v>#DIV/0!</v>
      </c>
      <c r="U55" s="5">
        <f t="shared" si="3"/>
        <v>0</v>
      </c>
    </row>
    <row r="56" spans="1:21" x14ac:dyDescent="0.2">
      <c r="A56" s="6"/>
      <c r="B56" s="4"/>
      <c r="C56" s="4"/>
      <c r="D56" s="4"/>
      <c r="E56" s="4"/>
      <c r="F56" s="4">
        <f t="shared" si="0"/>
        <v>0</v>
      </c>
      <c r="G56" s="4"/>
      <c r="H56" s="4"/>
      <c r="I56" s="4"/>
      <c r="J56" s="4"/>
      <c r="K56" s="4"/>
      <c r="L56" s="4"/>
      <c r="M56" s="4"/>
      <c r="N56" s="4"/>
      <c r="O56" s="4"/>
      <c r="P56" s="4"/>
      <c r="Q56" s="4"/>
      <c r="R56" s="5"/>
      <c r="S56" s="4"/>
      <c r="T56" s="5" t="e">
        <f t="shared" si="2"/>
        <v>#DIV/0!</v>
      </c>
      <c r="U56" s="5">
        <f t="shared" si="3"/>
        <v>0</v>
      </c>
    </row>
    <row r="57" spans="1:21" x14ac:dyDescent="0.2">
      <c r="A57" s="6"/>
      <c r="B57" s="4"/>
      <c r="C57" s="4"/>
      <c r="D57" s="4"/>
      <c r="E57" s="4"/>
      <c r="F57" s="4">
        <f t="shared" si="0"/>
        <v>0</v>
      </c>
      <c r="G57" s="4"/>
      <c r="H57" s="4"/>
      <c r="I57" s="4"/>
      <c r="J57" s="4"/>
      <c r="K57" s="4"/>
      <c r="L57" s="4"/>
      <c r="M57" s="4"/>
      <c r="N57" s="4"/>
      <c r="O57" s="4"/>
      <c r="P57" s="4"/>
      <c r="Q57" s="4"/>
      <c r="R57" s="5"/>
      <c r="S57" s="4"/>
      <c r="T57" s="5" t="e">
        <f t="shared" si="2"/>
        <v>#DIV/0!</v>
      </c>
      <c r="U57" s="5">
        <f t="shared" si="3"/>
        <v>0</v>
      </c>
    </row>
    <row r="58" spans="1:21" x14ac:dyDescent="0.2">
      <c r="A58" s="6"/>
      <c r="B58" s="4"/>
      <c r="C58" s="4"/>
      <c r="D58" s="4"/>
      <c r="E58" s="4"/>
      <c r="F58" s="4">
        <f t="shared" si="0"/>
        <v>0</v>
      </c>
      <c r="G58" s="4"/>
      <c r="H58" s="4"/>
      <c r="I58" s="4"/>
      <c r="J58" s="4"/>
      <c r="K58" s="4"/>
      <c r="L58" s="4"/>
      <c r="M58" s="4"/>
      <c r="N58" s="4"/>
      <c r="O58" s="4"/>
      <c r="P58" s="4"/>
      <c r="Q58" s="4"/>
      <c r="R58" s="5"/>
      <c r="S58" s="4"/>
      <c r="T58" s="5" t="e">
        <f t="shared" si="2"/>
        <v>#DIV/0!</v>
      </c>
      <c r="U58" s="5">
        <f t="shared" si="3"/>
        <v>0</v>
      </c>
    </row>
    <row r="59" spans="1:21" x14ac:dyDescent="0.2">
      <c r="A59" s="2"/>
      <c r="B59" s="4"/>
      <c r="C59" s="4"/>
      <c r="D59" s="4"/>
      <c r="E59" s="4"/>
      <c r="F59" s="4">
        <f t="shared" si="0"/>
        <v>0</v>
      </c>
      <c r="G59" s="4"/>
      <c r="H59" s="4"/>
      <c r="I59" s="4"/>
      <c r="J59" s="4"/>
      <c r="K59" s="4"/>
      <c r="L59" s="4"/>
      <c r="M59" s="4"/>
      <c r="N59" s="4"/>
      <c r="O59" s="4"/>
      <c r="P59" s="4"/>
      <c r="Q59" s="4"/>
      <c r="R59" s="5"/>
      <c r="S59" s="4"/>
      <c r="T59" s="5" t="e">
        <f t="shared" si="2"/>
        <v>#DIV/0!</v>
      </c>
      <c r="U59" s="5">
        <f t="shared" si="3"/>
        <v>0</v>
      </c>
    </row>
    <row r="60" spans="1:21" x14ac:dyDescent="0.2">
      <c r="A60" s="2"/>
      <c r="B60" s="4"/>
      <c r="C60" s="4"/>
      <c r="D60" s="4"/>
      <c r="E60" s="4"/>
      <c r="F60" s="4">
        <f t="shared" si="0"/>
        <v>0</v>
      </c>
      <c r="G60" s="4"/>
      <c r="H60" s="4"/>
      <c r="I60" s="4"/>
      <c r="J60" s="4"/>
      <c r="K60" s="4"/>
      <c r="L60" s="4"/>
      <c r="M60" s="4"/>
      <c r="N60" s="4"/>
      <c r="O60" s="4"/>
      <c r="P60" s="4"/>
      <c r="Q60" s="4"/>
      <c r="R60" s="5"/>
      <c r="S60" s="4"/>
      <c r="T60" s="5" t="e">
        <f t="shared" si="2"/>
        <v>#DIV/0!</v>
      </c>
      <c r="U60" s="5">
        <f t="shared" si="3"/>
        <v>0</v>
      </c>
    </row>
    <row r="61" spans="1:21" x14ac:dyDescent="0.2">
      <c r="A61" s="2"/>
      <c r="B61" s="4"/>
      <c r="C61" s="4"/>
      <c r="D61" s="4"/>
      <c r="E61" s="4"/>
      <c r="F61" s="4">
        <f t="shared" si="0"/>
        <v>0</v>
      </c>
      <c r="G61" s="4"/>
      <c r="H61" s="4"/>
      <c r="I61" s="4"/>
      <c r="J61" s="4"/>
      <c r="K61" s="4"/>
      <c r="L61" s="4"/>
      <c r="M61" s="4"/>
      <c r="N61" s="4"/>
      <c r="O61" s="4"/>
      <c r="P61" s="4"/>
      <c r="Q61" s="4"/>
      <c r="R61" s="5"/>
      <c r="S61" s="4"/>
      <c r="T61" s="5" t="e">
        <f t="shared" si="2"/>
        <v>#DIV/0!</v>
      </c>
      <c r="U61" s="5">
        <f t="shared" si="3"/>
        <v>0</v>
      </c>
    </row>
    <row r="62" spans="1:21" x14ac:dyDescent="0.2">
      <c r="A62" s="2"/>
      <c r="B62" s="4"/>
      <c r="C62" s="4"/>
      <c r="D62" s="4"/>
      <c r="E62" s="4"/>
      <c r="F62" s="4">
        <f t="shared" si="0"/>
        <v>0</v>
      </c>
      <c r="G62" s="4"/>
      <c r="H62" s="4"/>
      <c r="I62" s="4"/>
      <c r="J62" s="4"/>
      <c r="K62" s="4"/>
      <c r="L62" s="4"/>
      <c r="M62" s="4"/>
      <c r="N62" s="4"/>
      <c r="O62" s="4"/>
      <c r="P62" s="4"/>
      <c r="Q62" s="4"/>
      <c r="R62" s="5"/>
      <c r="S62" s="4"/>
      <c r="T62" s="5" t="e">
        <f t="shared" si="2"/>
        <v>#DIV/0!</v>
      </c>
      <c r="U62" s="5">
        <f t="shared" si="3"/>
        <v>0</v>
      </c>
    </row>
    <row r="63" spans="1:21" x14ac:dyDescent="0.2">
      <c r="A63" s="2"/>
      <c r="B63" s="4"/>
      <c r="C63" s="4"/>
      <c r="D63" s="4"/>
      <c r="E63" s="4"/>
      <c r="F63" s="4">
        <f t="shared" si="0"/>
        <v>0</v>
      </c>
      <c r="G63" s="4"/>
      <c r="H63" s="4"/>
      <c r="I63" s="4"/>
      <c r="J63" s="4"/>
      <c r="K63" s="4"/>
      <c r="L63" s="4"/>
      <c r="M63" s="4"/>
      <c r="N63" s="4"/>
      <c r="O63" s="4"/>
      <c r="P63" s="4"/>
      <c r="Q63" s="4"/>
      <c r="R63" s="5"/>
      <c r="S63" s="4"/>
      <c r="T63" s="5" t="e">
        <f t="shared" si="2"/>
        <v>#DIV/0!</v>
      </c>
      <c r="U63" s="5">
        <f t="shared" si="3"/>
        <v>0</v>
      </c>
    </row>
    <row r="64" spans="1:21" x14ac:dyDescent="0.2">
      <c r="A64" s="2"/>
      <c r="B64" s="4"/>
      <c r="C64" s="4"/>
      <c r="D64" s="4"/>
      <c r="E64" s="4"/>
      <c r="F64" s="4">
        <f t="shared" ref="F64:F79" si="4">E64+F65</f>
        <v>0</v>
      </c>
      <c r="G64" s="4"/>
      <c r="H64" s="4"/>
      <c r="I64" s="4"/>
      <c r="J64" s="4"/>
      <c r="K64" s="4"/>
      <c r="L64" s="4"/>
      <c r="M64" s="4"/>
      <c r="N64" s="4"/>
      <c r="O64" s="4"/>
      <c r="P64" s="4"/>
      <c r="Q64" s="4"/>
      <c r="R64" s="5"/>
      <c r="S64" s="4"/>
      <c r="T64" s="5" t="e">
        <f t="shared" si="2"/>
        <v>#DIV/0!</v>
      </c>
      <c r="U64" s="5">
        <f t="shared" si="3"/>
        <v>0</v>
      </c>
    </row>
    <row r="65" spans="1:21" x14ac:dyDescent="0.2">
      <c r="A65" s="2"/>
      <c r="B65" s="4"/>
      <c r="C65" s="4"/>
      <c r="D65" s="4"/>
      <c r="E65" s="4"/>
      <c r="F65" s="4">
        <f t="shared" si="4"/>
        <v>0</v>
      </c>
      <c r="G65" s="4"/>
      <c r="H65" s="4"/>
      <c r="I65" s="4"/>
      <c r="J65" s="4"/>
      <c r="K65" s="4"/>
      <c r="L65" s="4"/>
      <c r="M65" s="4"/>
      <c r="N65" s="4"/>
      <c r="O65" s="4"/>
      <c r="P65" s="4"/>
      <c r="Q65" s="4"/>
      <c r="R65" s="5"/>
      <c r="S65" s="4"/>
      <c r="T65" s="5" t="e">
        <f t="shared" si="2"/>
        <v>#DIV/0!</v>
      </c>
      <c r="U65" s="5">
        <f t="shared" si="3"/>
        <v>0</v>
      </c>
    </row>
    <row r="66" spans="1:21" x14ac:dyDescent="0.2">
      <c r="A66" s="2"/>
      <c r="B66" s="4"/>
      <c r="C66" s="4"/>
      <c r="D66" s="4"/>
      <c r="E66" s="4"/>
      <c r="F66" s="4">
        <f t="shared" si="4"/>
        <v>0</v>
      </c>
      <c r="G66" s="4"/>
      <c r="H66" s="4"/>
      <c r="I66" s="4"/>
      <c r="J66" s="4"/>
      <c r="K66" s="4"/>
      <c r="L66" s="4"/>
      <c r="M66" s="4"/>
      <c r="N66" s="4"/>
      <c r="O66" s="4"/>
      <c r="P66" s="4"/>
      <c r="Q66" s="4"/>
      <c r="R66" s="5"/>
      <c r="S66" s="4"/>
      <c r="T66" s="5" t="e">
        <f t="shared" si="2"/>
        <v>#DIV/0!</v>
      </c>
      <c r="U66" s="5">
        <f t="shared" si="3"/>
        <v>0</v>
      </c>
    </row>
    <row r="67" spans="1:21" x14ac:dyDescent="0.2">
      <c r="A67" s="2"/>
      <c r="B67" s="4"/>
      <c r="C67" s="4"/>
      <c r="D67" s="4"/>
      <c r="E67" s="4"/>
      <c r="F67" s="4">
        <f t="shared" si="4"/>
        <v>0</v>
      </c>
      <c r="G67" s="4"/>
      <c r="H67" s="4"/>
      <c r="I67" s="4"/>
      <c r="J67" s="4"/>
      <c r="K67" s="4"/>
      <c r="L67" s="4"/>
      <c r="M67" s="4"/>
      <c r="N67" s="4"/>
      <c r="O67" s="4"/>
      <c r="P67" s="4"/>
      <c r="Q67" s="4"/>
      <c r="R67" s="5"/>
      <c r="S67" s="4"/>
      <c r="T67" s="5" t="e">
        <f t="shared" si="2"/>
        <v>#DIV/0!</v>
      </c>
      <c r="U67" s="5">
        <f t="shared" si="3"/>
        <v>0</v>
      </c>
    </row>
    <row r="68" spans="1:21" x14ac:dyDescent="0.2">
      <c r="A68" s="2"/>
      <c r="B68" s="4"/>
      <c r="C68" s="4"/>
      <c r="D68" s="4"/>
      <c r="E68" s="4"/>
      <c r="F68" s="4">
        <f t="shared" si="4"/>
        <v>0</v>
      </c>
      <c r="G68" s="4"/>
      <c r="H68" s="4"/>
      <c r="I68" s="4"/>
      <c r="J68" s="4"/>
      <c r="K68" s="4"/>
      <c r="L68" s="4"/>
      <c r="M68" s="4"/>
      <c r="N68" s="4"/>
      <c r="O68" s="4"/>
      <c r="P68" s="4"/>
      <c r="Q68" s="4"/>
      <c r="R68" s="5"/>
      <c r="S68" s="4"/>
      <c r="T68" s="5" t="e">
        <f t="shared" si="2"/>
        <v>#DIV/0!</v>
      </c>
      <c r="U68" s="5">
        <f t="shared" si="3"/>
        <v>0</v>
      </c>
    </row>
    <row r="69" spans="1:21" x14ac:dyDescent="0.2">
      <c r="A69" s="2"/>
      <c r="B69" s="4"/>
      <c r="C69" s="4"/>
      <c r="D69" s="4"/>
      <c r="E69" s="4"/>
      <c r="F69" s="4">
        <f t="shared" si="4"/>
        <v>0</v>
      </c>
      <c r="G69" s="4"/>
      <c r="H69" s="4"/>
      <c r="I69" s="4"/>
      <c r="J69" s="4"/>
      <c r="K69" s="4"/>
      <c r="L69" s="4"/>
      <c r="M69" s="4"/>
      <c r="N69" s="4"/>
      <c r="O69" s="4"/>
      <c r="P69" s="4"/>
      <c r="Q69" s="4"/>
      <c r="R69" s="5"/>
      <c r="S69" s="4"/>
      <c r="T69" s="5" t="e">
        <f t="shared" si="2"/>
        <v>#DIV/0!</v>
      </c>
      <c r="U69" s="5">
        <f t="shared" si="3"/>
        <v>0</v>
      </c>
    </row>
    <row r="70" spans="1:21" x14ac:dyDescent="0.2">
      <c r="A70" s="2"/>
      <c r="B70" s="4"/>
      <c r="C70" s="4"/>
      <c r="D70" s="4"/>
      <c r="E70" s="4"/>
      <c r="F70" s="4">
        <f t="shared" si="4"/>
        <v>0</v>
      </c>
      <c r="G70" s="4"/>
      <c r="H70" s="4"/>
      <c r="I70" s="4"/>
      <c r="J70" s="4"/>
      <c r="K70" s="4"/>
      <c r="L70" s="4"/>
      <c r="M70" s="4"/>
      <c r="N70" s="4"/>
      <c r="O70" s="4"/>
      <c r="P70" s="4"/>
      <c r="Q70" s="4"/>
      <c r="R70" s="5"/>
      <c r="S70" s="4"/>
      <c r="T70" s="5" t="e">
        <f t="shared" si="2"/>
        <v>#DIV/0!</v>
      </c>
      <c r="U70" s="5">
        <f t="shared" si="3"/>
        <v>0</v>
      </c>
    </row>
    <row r="71" spans="1:21" x14ac:dyDescent="0.2">
      <c r="A71" s="2"/>
      <c r="B71" s="4"/>
      <c r="C71" s="4"/>
      <c r="D71" s="4"/>
      <c r="E71" s="4"/>
      <c r="F71" s="4">
        <f t="shared" si="4"/>
        <v>0</v>
      </c>
      <c r="G71" s="4"/>
      <c r="H71" s="4"/>
      <c r="I71" s="4"/>
      <c r="J71" s="4"/>
      <c r="K71" s="4"/>
      <c r="L71" s="4"/>
      <c r="M71" s="4"/>
      <c r="N71" s="4"/>
      <c r="O71" s="4"/>
      <c r="P71" s="4"/>
      <c r="Q71" s="4"/>
      <c r="R71" s="5"/>
      <c r="S71" s="4"/>
      <c r="T71" s="5" t="e">
        <f>AVERAGE(S72,S81)</f>
        <v>#DIV/0!</v>
      </c>
      <c r="U71" s="5">
        <f t="shared" si="3"/>
        <v>0</v>
      </c>
    </row>
    <row r="72" spans="1:21" x14ac:dyDescent="0.2">
      <c r="A72" s="2"/>
      <c r="B72" s="4"/>
      <c r="C72" s="4"/>
      <c r="D72" s="4"/>
      <c r="E72" s="4"/>
      <c r="F72" s="4">
        <f t="shared" si="4"/>
        <v>0</v>
      </c>
      <c r="G72" s="4"/>
      <c r="H72" s="4"/>
      <c r="I72" s="4"/>
      <c r="J72" s="4"/>
      <c r="K72" s="4"/>
      <c r="L72" s="4"/>
      <c r="M72" s="4"/>
      <c r="N72" s="4"/>
      <c r="O72" s="4"/>
      <c r="P72" s="4"/>
      <c r="Q72" s="4"/>
      <c r="R72" s="5"/>
      <c r="S72" s="4"/>
      <c r="T72" s="5"/>
      <c r="U72" s="5">
        <f t="shared" si="3"/>
        <v>0</v>
      </c>
    </row>
    <row r="73" spans="1:21" x14ac:dyDescent="0.2">
      <c r="A73" s="2"/>
      <c r="B73" s="4"/>
      <c r="C73" s="4"/>
      <c r="D73" s="4"/>
      <c r="E73" s="4"/>
      <c r="F73" s="4">
        <f t="shared" si="4"/>
        <v>0</v>
      </c>
      <c r="G73" s="4"/>
      <c r="H73" s="4"/>
      <c r="I73" s="4"/>
      <c r="J73" s="4"/>
      <c r="K73" s="4"/>
      <c r="L73" s="4"/>
      <c r="M73" s="4"/>
      <c r="N73" s="4"/>
      <c r="O73" s="4"/>
      <c r="P73" s="4"/>
      <c r="Q73" s="4"/>
      <c r="R73" s="5"/>
      <c r="S73" s="4"/>
      <c r="T73" s="5"/>
      <c r="U73" s="5">
        <f t="shared" ref="U73:U75" si="5">MIN(S74:S78)</f>
        <v>0</v>
      </c>
    </row>
    <row r="74" spans="1:21" x14ac:dyDescent="0.2">
      <c r="A74" s="2"/>
      <c r="B74" s="4"/>
      <c r="C74" s="4"/>
      <c r="D74" s="4"/>
      <c r="E74" s="4"/>
      <c r="F74" s="4">
        <f t="shared" si="4"/>
        <v>0</v>
      </c>
      <c r="G74" s="4"/>
      <c r="H74" s="4"/>
      <c r="I74" s="4"/>
      <c r="J74" s="4"/>
      <c r="K74" s="4"/>
      <c r="L74" s="4"/>
      <c r="M74" s="4"/>
      <c r="N74" s="4"/>
      <c r="O74" s="4"/>
      <c r="P74" s="4"/>
      <c r="Q74" s="4"/>
      <c r="R74" s="5"/>
      <c r="S74" s="4"/>
      <c r="T74" s="5"/>
      <c r="U74" s="5">
        <f t="shared" si="5"/>
        <v>0</v>
      </c>
    </row>
    <row r="75" spans="1:21" x14ac:dyDescent="0.2">
      <c r="A75" s="2"/>
      <c r="B75" s="4"/>
      <c r="C75" s="4"/>
      <c r="D75" s="4"/>
      <c r="E75" s="4"/>
      <c r="F75" s="4">
        <f t="shared" si="4"/>
        <v>0</v>
      </c>
      <c r="G75" s="4"/>
      <c r="H75" s="4"/>
      <c r="I75" s="4"/>
      <c r="J75" s="4"/>
      <c r="K75" s="4"/>
      <c r="L75" s="4"/>
      <c r="M75" s="4"/>
      <c r="N75" s="4"/>
      <c r="O75" s="4"/>
      <c r="P75" s="4"/>
      <c r="Q75" s="4"/>
      <c r="R75" s="5"/>
      <c r="S75" s="4"/>
      <c r="T75" s="5"/>
      <c r="U75" s="5">
        <f t="shared" si="5"/>
        <v>0</v>
      </c>
    </row>
    <row r="76" spans="1:21" x14ac:dyDescent="0.2">
      <c r="A76" s="2"/>
      <c r="B76" s="4"/>
      <c r="C76" s="4"/>
      <c r="D76" s="4"/>
      <c r="E76" s="4"/>
      <c r="F76" s="4">
        <f t="shared" si="4"/>
        <v>0</v>
      </c>
      <c r="G76" s="4"/>
      <c r="H76" s="4"/>
      <c r="I76" s="4"/>
      <c r="J76" s="4"/>
      <c r="K76" s="4"/>
      <c r="L76" s="4"/>
      <c r="M76" s="4"/>
      <c r="N76" s="4"/>
      <c r="O76" s="4"/>
      <c r="P76" s="4"/>
      <c r="Q76" s="4"/>
      <c r="R76" s="8"/>
      <c r="S76" s="4"/>
      <c r="T76" s="5"/>
      <c r="U76" s="5">
        <f>MIN(S77:S81)</f>
        <v>0</v>
      </c>
    </row>
    <row r="77" spans="1:21" x14ac:dyDescent="0.2">
      <c r="A77" s="2"/>
      <c r="B77" s="4"/>
      <c r="C77" s="4"/>
      <c r="D77" s="4"/>
      <c r="E77" s="4"/>
      <c r="F77" s="4">
        <f t="shared" si="4"/>
        <v>0</v>
      </c>
      <c r="G77" s="4"/>
      <c r="H77" s="4"/>
      <c r="I77" s="4"/>
      <c r="J77" s="4"/>
      <c r="K77" s="4"/>
      <c r="L77" s="4"/>
      <c r="M77" s="4"/>
      <c r="N77" s="4"/>
      <c r="O77" s="4"/>
      <c r="P77" s="4"/>
      <c r="Q77" s="4"/>
      <c r="R77" s="8"/>
      <c r="S77" s="4"/>
      <c r="T77" s="5"/>
      <c r="U77" s="5"/>
    </row>
    <row r="78" spans="1:21" x14ac:dyDescent="0.2">
      <c r="A78" s="2"/>
      <c r="B78" s="4"/>
      <c r="C78" s="4"/>
      <c r="D78" s="4"/>
      <c r="E78" s="4"/>
      <c r="F78" s="4">
        <f t="shared" si="4"/>
        <v>0</v>
      </c>
      <c r="G78" s="4"/>
      <c r="H78" s="4"/>
      <c r="I78" s="4"/>
      <c r="J78" s="4"/>
      <c r="K78" s="4"/>
      <c r="L78" s="4"/>
      <c r="M78" s="4"/>
      <c r="N78" s="4"/>
      <c r="O78" s="4"/>
      <c r="P78" s="4"/>
      <c r="Q78" s="4"/>
      <c r="R78" s="8"/>
      <c r="S78" s="4"/>
      <c r="T78" s="5"/>
      <c r="U78" s="5"/>
    </row>
    <row r="79" spans="1:21" x14ac:dyDescent="0.2">
      <c r="A79" s="6"/>
      <c r="B79" s="4"/>
      <c r="C79" s="4"/>
      <c r="D79" s="4"/>
      <c r="E79" s="4"/>
      <c r="F79" s="4">
        <f t="shared" si="4"/>
        <v>0</v>
      </c>
      <c r="G79" s="4"/>
      <c r="H79" s="4"/>
      <c r="I79" s="4"/>
      <c r="J79" s="4"/>
      <c r="K79" s="4"/>
      <c r="L79" s="4"/>
      <c r="M79" s="4"/>
      <c r="N79" s="4"/>
      <c r="O79" s="4"/>
      <c r="P79" s="4"/>
      <c r="Q79" s="4"/>
      <c r="R79" s="8"/>
      <c r="S79" s="4"/>
      <c r="T79" s="5"/>
      <c r="U79" s="5"/>
    </row>
    <row r="80" spans="1:21" x14ac:dyDescent="0.2">
      <c r="A80" s="6"/>
      <c r="B80" s="4"/>
      <c r="C80" s="4"/>
      <c r="D80" s="4"/>
      <c r="E80" s="4"/>
      <c r="F80" s="4">
        <f>E80+F81</f>
        <v>0</v>
      </c>
      <c r="G80" s="4"/>
      <c r="H80" s="4"/>
      <c r="I80" s="4"/>
      <c r="J80" s="4"/>
      <c r="K80" s="4"/>
      <c r="L80" s="4"/>
      <c r="M80" s="4"/>
      <c r="N80" s="4"/>
      <c r="O80" s="4"/>
      <c r="P80" s="4"/>
      <c r="Q80" s="4"/>
      <c r="R80" s="8"/>
      <c r="S80" s="4"/>
      <c r="T80" s="5"/>
      <c r="U80" s="5"/>
    </row>
    <row r="81" spans="1:22" x14ac:dyDescent="0.2">
      <c r="A81" s="6"/>
      <c r="B81" s="4"/>
      <c r="C81" s="4"/>
      <c r="D81" s="4"/>
      <c r="E81" s="4"/>
      <c r="F81" s="4">
        <f>E81</f>
        <v>0</v>
      </c>
      <c r="G81" s="4"/>
      <c r="H81" s="4"/>
      <c r="I81" s="4"/>
      <c r="J81" s="4"/>
      <c r="K81" s="4"/>
      <c r="L81" s="4"/>
      <c r="M81" s="4"/>
      <c r="N81" s="4"/>
      <c r="O81" s="4"/>
      <c r="P81" s="4"/>
      <c r="Q81" s="4"/>
      <c r="R81" s="8"/>
      <c r="S81" s="4"/>
      <c r="T81" s="5"/>
      <c r="U81" s="5"/>
    </row>
    <row r="82" spans="1:22" x14ac:dyDescent="0.2">
      <c r="A82" s="6"/>
      <c r="B82" s="4"/>
      <c r="C82" s="4"/>
      <c r="D82" s="4"/>
      <c r="E82" s="4"/>
      <c r="F82" s="4"/>
      <c r="G82" s="4"/>
      <c r="H82" s="4"/>
      <c r="I82" s="4"/>
      <c r="J82" s="4"/>
      <c r="K82" s="4"/>
      <c r="L82" s="4"/>
      <c r="M82" s="4"/>
      <c r="N82" s="4"/>
      <c r="O82" s="4"/>
      <c r="P82" s="4"/>
      <c r="Q82" s="4"/>
      <c r="R82" s="4"/>
      <c r="S82" s="4"/>
      <c r="T82" s="5"/>
      <c r="U82" s="5"/>
      <c r="V82" s="8"/>
    </row>
    <row r="83" spans="1:22" x14ac:dyDescent="0.2">
      <c r="A83" s="6"/>
      <c r="B83" s="4"/>
      <c r="C83" s="4"/>
      <c r="D83" s="4"/>
      <c r="E83" s="4"/>
      <c r="F83" s="4"/>
      <c r="G83" s="4"/>
      <c r="H83" s="4"/>
      <c r="I83" s="4"/>
      <c r="J83" s="4"/>
      <c r="K83" s="4"/>
      <c r="L83" s="4"/>
      <c r="M83" s="4"/>
      <c r="N83" s="4"/>
      <c r="O83" s="4"/>
      <c r="P83" s="4"/>
      <c r="Q83" s="4"/>
      <c r="R83" s="4"/>
      <c r="S83" s="4"/>
      <c r="T83" s="5"/>
      <c r="U83" s="5"/>
      <c r="V83" s="8"/>
    </row>
    <row r="84" spans="1:22" x14ac:dyDescent="0.2">
      <c r="A84" s="2"/>
      <c r="B84" s="4"/>
      <c r="C84" s="4"/>
      <c r="D84" s="4"/>
      <c r="E84" s="4"/>
      <c r="F84" s="4"/>
      <c r="G84" s="4"/>
      <c r="H84" s="4"/>
      <c r="I84" s="4"/>
      <c r="J84" s="4"/>
      <c r="K84" s="4"/>
      <c r="L84" s="4"/>
      <c r="M84" s="4"/>
      <c r="N84" s="4"/>
      <c r="O84" s="4"/>
      <c r="P84" s="4"/>
      <c r="Q84" s="4"/>
      <c r="R84" s="4"/>
      <c r="S84" s="4"/>
      <c r="T84" s="5"/>
      <c r="U84" s="5"/>
      <c r="V84" s="8"/>
    </row>
    <row r="85" spans="1:22" x14ac:dyDescent="0.2">
      <c r="A85" s="2"/>
      <c r="B85" s="4"/>
      <c r="C85" s="4"/>
      <c r="D85" s="4"/>
      <c r="E85" s="4"/>
      <c r="F85" s="4"/>
      <c r="G85" s="4"/>
      <c r="H85" s="4"/>
      <c r="I85" s="4"/>
      <c r="J85" s="4"/>
      <c r="K85" s="4"/>
      <c r="L85" s="4"/>
      <c r="M85" s="4"/>
      <c r="N85" s="4"/>
      <c r="O85" s="4"/>
      <c r="P85" s="4"/>
      <c r="Q85" s="4"/>
      <c r="R85" s="4"/>
      <c r="S85" s="4"/>
      <c r="T85" s="5"/>
      <c r="U85" s="5"/>
      <c r="V85" s="8"/>
    </row>
    <row r="86" spans="1:22" x14ac:dyDescent="0.2">
      <c r="A86" s="2"/>
      <c r="B86" s="4"/>
      <c r="C86" s="4"/>
      <c r="D86" s="4"/>
      <c r="E86" s="4"/>
      <c r="F86" s="4"/>
      <c r="G86" s="4"/>
      <c r="H86" s="4"/>
      <c r="I86" s="4"/>
      <c r="J86" s="4"/>
      <c r="K86" s="4"/>
      <c r="L86" s="4"/>
      <c r="M86" s="4"/>
      <c r="N86" s="4"/>
      <c r="O86" s="4"/>
      <c r="P86" s="4"/>
      <c r="Q86" s="4"/>
      <c r="R86" s="4"/>
      <c r="S86" s="4"/>
      <c r="T86" s="5"/>
      <c r="U86" s="5"/>
      <c r="V86" s="8"/>
    </row>
    <row r="87" spans="1:22" x14ac:dyDescent="0.2">
      <c r="A87" s="2"/>
      <c r="B87" s="4"/>
      <c r="C87" s="4"/>
      <c r="D87" s="4"/>
      <c r="E87" s="4"/>
      <c r="F87" s="4"/>
      <c r="G87" s="4"/>
      <c r="H87" s="4"/>
      <c r="I87" s="4"/>
      <c r="J87" s="4"/>
      <c r="K87" s="4"/>
      <c r="L87" s="4"/>
      <c r="M87" s="4"/>
      <c r="N87" s="4"/>
      <c r="O87" s="4"/>
      <c r="P87" s="4"/>
      <c r="Q87" s="4"/>
      <c r="R87" s="4"/>
      <c r="S87" s="4"/>
      <c r="T87" s="5"/>
      <c r="U87" s="5"/>
      <c r="V87" s="8"/>
    </row>
    <row r="88" spans="1:22" x14ac:dyDescent="0.2">
      <c r="A88" s="2"/>
      <c r="B88" s="4"/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5"/>
      <c r="U88" s="5"/>
      <c r="V88" s="8"/>
    </row>
    <row r="172" spans="1:3" x14ac:dyDescent="0.2">
      <c r="A172" t="e" cm="1">
        <f t="array" aca="1" ref="A172" ca="1">INDIRECT("'" &amp; E1 &amp; "'!$A$2:$A$66")</f>
        <v>#REF!</v>
      </c>
      <c r="B172" t="e" cm="1">
        <f t="array" aca="1" ref="B172" ca="1">INDIRECT("'" &amp; E1 &amp; "'!$B$2:$B$66")</f>
        <v>#REF!</v>
      </c>
      <c r="C172" t="e" cm="1">
        <f t="array" aca="1" ref="C172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1E8784-C818-6348-BDFC-0EA85BB92084}">
  <sheetPr codeName="Sheet95"/>
  <dimension ref="A1:V172"/>
  <sheetViews>
    <sheetView topLeftCell="F1" workbookViewId="0">
      <pane ySplit="2" topLeftCell="A3" activePane="bottomLeft" state="frozen"/>
      <selection activeCell="N24" sqref="N24"/>
      <selection pane="bottomLeft" activeCell="N24" sqref="N24"/>
    </sheetView>
  </sheetViews>
  <sheetFormatPr baseColWidth="10" defaultRowHeight="16" x14ac:dyDescent="0.2"/>
  <cols>
    <col min="1" max="1" width="21.1640625" customWidth="1"/>
    <col min="2" max="2" width="12.83203125" customWidth="1"/>
    <col min="3" max="3" width="13.33203125" customWidth="1"/>
    <col min="4" max="4" width="13.1640625" customWidth="1"/>
    <col min="5" max="5" width="17" customWidth="1"/>
    <col min="6" max="6" width="21.5" customWidth="1"/>
    <col min="10" max="10" width="18.33203125" customWidth="1"/>
    <col min="11" max="11" width="16.6640625" customWidth="1"/>
    <col min="18" max="18" width="13" customWidth="1"/>
    <col min="19" max="19" width="14.1640625" customWidth="1"/>
  </cols>
  <sheetData>
    <row r="1" spans="1:22" x14ac:dyDescent="0.2">
      <c r="B1" s="72" t="s">
        <v>5</v>
      </c>
      <c r="C1" s="72"/>
      <c r="D1" s="72"/>
      <c r="E1" s="72"/>
      <c r="F1" s="72"/>
      <c r="G1" s="73" t="s">
        <v>6</v>
      </c>
      <c r="H1" s="73"/>
      <c r="I1" s="73"/>
      <c r="J1" s="73"/>
      <c r="K1" s="73"/>
      <c r="L1" s="74" t="s">
        <v>15</v>
      </c>
      <c r="M1" s="74"/>
      <c r="N1" s="74"/>
      <c r="O1" s="74"/>
      <c r="P1" s="74"/>
      <c r="Q1" s="74"/>
      <c r="R1" s="74"/>
      <c r="S1" s="74"/>
      <c r="T1" s="74"/>
      <c r="U1" s="74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235</v>
      </c>
      <c r="O2" s="1" t="s">
        <v>236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257</v>
      </c>
      <c r="U2" s="1" t="s">
        <v>258</v>
      </c>
      <c r="V2" s="1" t="s">
        <v>237</v>
      </c>
    </row>
    <row r="3" spans="1:22" x14ac:dyDescent="0.2">
      <c r="A3" s="16" t="s">
        <v>294</v>
      </c>
      <c r="B3" s="4">
        <v>64700</v>
      </c>
      <c r="C3" s="4">
        <v>227831</v>
      </c>
      <c r="D3" s="4">
        <v>-163131</v>
      </c>
      <c r="E3" s="4">
        <v>-7054170000</v>
      </c>
      <c r="F3" s="4">
        <f t="shared" ref="F3:F63" si="0">E3+F4</f>
        <v>-841745874252</v>
      </c>
      <c r="G3" s="4">
        <v>267800</v>
      </c>
      <c r="H3" s="4">
        <v>95300</v>
      </c>
      <c r="I3" s="4">
        <v>172500</v>
      </c>
      <c r="J3" s="4">
        <v>7482830000</v>
      </c>
      <c r="K3" s="4">
        <f t="shared" ref="K3:K25" si="1">K4+J3</f>
        <v>30213692000</v>
      </c>
      <c r="L3" s="4">
        <v>834</v>
      </c>
      <c r="M3" s="4">
        <v>1562</v>
      </c>
      <c r="N3" s="4">
        <v>134</v>
      </c>
      <c r="O3" s="4">
        <v>150</v>
      </c>
      <c r="P3" s="4">
        <v>1069100</v>
      </c>
      <c r="Q3" s="4">
        <v>1799400</v>
      </c>
      <c r="R3" s="5">
        <v>1.1999999999999999E-3</v>
      </c>
      <c r="S3" s="4">
        <v>2977400</v>
      </c>
      <c r="T3" s="4">
        <f t="shared" ref="T3:T70" si="2">AVERAGE(S4,S13)</f>
        <v>1626045</v>
      </c>
      <c r="U3" s="4">
        <f t="shared" ref="U3:U72" si="3">MIN(S4:S8)</f>
        <v>1437992</v>
      </c>
      <c r="V3" s="5">
        <v>6.9999999999999993E-3</v>
      </c>
    </row>
    <row r="4" spans="1:22" x14ac:dyDescent="0.2">
      <c r="A4" s="16" t="s">
        <v>293</v>
      </c>
      <c r="B4" s="4">
        <v>136900</v>
      </c>
      <c r="C4" s="4">
        <v>445356</v>
      </c>
      <c r="D4" s="4">
        <v>-308456</v>
      </c>
      <c r="E4" s="4">
        <v>-13338570000</v>
      </c>
      <c r="F4" s="4">
        <f t="shared" si="0"/>
        <v>-834691704252</v>
      </c>
      <c r="G4" s="4">
        <v>345300</v>
      </c>
      <c r="H4" s="4">
        <v>87800</v>
      </c>
      <c r="I4" s="4">
        <v>257500</v>
      </c>
      <c r="J4" s="4">
        <v>11112130000</v>
      </c>
      <c r="K4" s="4">
        <f t="shared" si="1"/>
        <v>22730862000</v>
      </c>
      <c r="L4" s="4">
        <v>775</v>
      </c>
      <c r="M4" s="4">
        <v>750</v>
      </c>
      <c r="N4" s="4">
        <v>94</v>
      </c>
      <c r="O4" s="4">
        <v>84</v>
      </c>
      <c r="P4" s="4">
        <v>763000</v>
      </c>
      <c r="Q4" s="4">
        <v>781100</v>
      </c>
      <c r="R4" s="5">
        <v>3.4999999999999996E-3</v>
      </c>
      <c r="S4" s="4">
        <v>1768100</v>
      </c>
      <c r="T4" s="4">
        <f t="shared" si="2"/>
        <v>2110541.5</v>
      </c>
      <c r="U4" s="4">
        <f t="shared" si="3"/>
        <v>1437992</v>
      </c>
      <c r="V4" s="5">
        <v>1.15E-2</v>
      </c>
    </row>
    <row r="5" spans="1:22" x14ac:dyDescent="0.2">
      <c r="A5" s="16" t="s">
        <v>292</v>
      </c>
      <c r="B5" s="4">
        <v>183742</v>
      </c>
      <c r="C5" s="4">
        <v>111977</v>
      </c>
      <c r="D5" s="4">
        <v>71765</v>
      </c>
      <c r="E5" s="4">
        <v>3094440000</v>
      </c>
      <c r="F5" s="4">
        <f t="shared" si="0"/>
        <v>-821353134252</v>
      </c>
      <c r="G5" s="4">
        <v>344100</v>
      </c>
      <c r="H5" s="4">
        <v>641900</v>
      </c>
      <c r="I5" s="4">
        <v>-297800</v>
      </c>
      <c r="J5" s="4">
        <v>-12784175000</v>
      </c>
      <c r="K5" s="4">
        <f t="shared" si="1"/>
        <v>11618732000</v>
      </c>
      <c r="L5" s="4">
        <v>823</v>
      </c>
      <c r="M5" s="4">
        <v>1174</v>
      </c>
      <c r="N5" s="4">
        <v>74</v>
      </c>
      <c r="O5" s="4">
        <v>97</v>
      </c>
      <c r="P5" s="4">
        <v>763300</v>
      </c>
      <c r="Q5" s="4">
        <v>974200</v>
      </c>
      <c r="R5" s="5">
        <v>1.1999999999999999E-3</v>
      </c>
      <c r="S5" s="4">
        <v>1880531</v>
      </c>
      <c r="T5" s="4">
        <f t="shared" si="2"/>
        <v>1857531.5</v>
      </c>
      <c r="U5" s="4">
        <f t="shared" si="3"/>
        <v>1437992</v>
      </c>
      <c r="V5" s="5">
        <v>1.1599999999999999E-2</v>
      </c>
    </row>
    <row r="6" spans="1:22" x14ac:dyDescent="0.2">
      <c r="A6" s="16" t="s">
        <v>291</v>
      </c>
      <c r="B6" s="4">
        <v>80300</v>
      </c>
      <c r="C6" s="4">
        <v>457178</v>
      </c>
      <c r="D6" s="4">
        <v>-376878</v>
      </c>
      <c r="E6" s="4">
        <v>-16180300000</v>
      </c>
      <c r="F6" s="4">
        <f t="shared" si="0"/>
        <v>-824447574252</v>
      </c>
      <c r="G6" s="4">
        <v>231500</v>
      </c>
      <c r="H6" s="4">
        <v>124100</v>
      </c>
      <c r="I6" s="4">
        <v>107400</v>
      </c>
      <c r="J6" s="4">
        <v>4627070000</v>
      </c>
      <c r="K6" s="4">
        <f t="shared" si="1"/>
        <v>24402907000</v>
      </c>
      <c r="L6" s="4">
        <v>728</v>
      </c>
      <c r="M6" s="4">
        <v>1384</v>
      </c>
      <c r="N6" s="4">
        <v>74</v>
      </c>
      <c r="O6" s="4">
        <v>49</v>
      </c>
      <c r="P6" s="4">
        <v>643600</v>
      </c>
      <c r="Q6" s="4">
        <v>723500</v>
      </c>
      <c r="R6" s="5">
        <v>2.3999999999999998E-3</v>
      </c>
      <c r="S6" s="4">
        <v>1437992</v>
      </c>
      <c r="T6" s="4">
        <f t="shared" si="2"/>
        <v>1871265</v>
      </c>
      <c r="U6" s="4">
        <f t="shared" si="3"/>
        <v>1457599</v>
      </c>
      <c r="V6" s="5">
        <v>9.300000000000001E-3</v>
      </c>
    </row>
    <row r="7" spans="1:22" x14ac:dyDescent="0.2">
      <c r="A7" s="16" t="s">
        <v>288</v>
      </c>
      <c r="B7" s="4">
        <v>72800</v>
      </c>
      <c r="C7" s="4">
        <v>94704</v>
      </c>
      <c r="D7" s="4">
        <v>-21904</v>
      </c>
      <c r="E7" s="4">
        <v>-950490000</v>
      </c>
      <c r="F7" s="4">
        <f t="shared" si="0"/>
        <v>-808267274252</v>
      </c>
      <c r="G7" s="4">
        <v>307600</v>
      </c>
      <c r="H7" s="4">
        <v>46000</v>
      </c>
      <c r="I7" s="4">
        <v>261600</v>
      </c>
      <c r="J7" s="4">
        <v>11306105000</v>
      </c>
      <c r="K7" s="4">
        <f t="shared" si="1"/>
        <v>19775837000</v>
      </c>
      <c r="L7" s="4">
        <v>476</v>
      </c>
      <c r="M7" s="4">
        <v>730</v>
      </c>
      <c r="N7" s="4">
        <v>55</v>
      </c>
      <c r="O7" s="4">
        <v>67</v>
      </c>
      <c r="P7" s="4">
        <v>555900</v>
      </c>
      <c r="Q7" s="4">
        <v>899900</v>
      </c>
      <c r="R7" s="5">
        <v>1.1999999999999999E-3</v>
      </c>
      <c r="S7" s="4">
        <v>1457599</v>
      </c>
      <c r="T7" s="4">
        <f t="shared" si="2"/>
        <v>2572165</v>
      </c>
      <c r="U7" s="4">
        <f t="shared" si="3"/>
        <v>1604800</v>
      </c>
      <c r="V7" s="5">
        <v>1.04E-2</v>
      </c>
    </row>
    <row r="8" spans="1:22" x14ac:dyDescent="0.2">
      <c r="A8" s="16" t="s">
        <v>287</v>
      </c>
      <c r="B8" s="4">
        <v>64500</v>
      </c>
      <c r="C8" s="4">
        <v>280407</v>
      </c>
      <c r="D8" s="4">
        <v>-215907</v>
      </c>
      <c r="E8" s="4">
        <v>-9291640000</v>
      </c>
      <c r="F8" s="4">
        <f t="shared" si="0"/>
        <v>-807316784252</v>
      </c>
      <c r="G8" s="4">
        <v>144900</v>
      </c>
      <c r="H8" s="4">
        <v>555600</v>
      </c>
      <c r="I8" s="4">
        <v>-410700</v>
      </c>
      <c r="J8" s="4">
        <v>-17675305000</v>
      </c>
      <c r="K8" s="4">
        <f t="shared" si="1"/>
        <v>8469732000</v>
      </c>
      <c r="L8" s="4">
        <v>1132</v>
      </c>
      <c r="M8" s="4">
        <v>2385</v>
      </c>
      <c r="N8" s="4">
        <v>112</v>
      </c>
      <c r="O8" s="4">
        <v>145</v>
      </c>
      <c r="P8" s="4">
        <v>1390800</v>
      </c>
      <c r="Q8" s="4">
        <v>1574100</v>
      </c>
      <c r="R8" s="5">
        <v>-1.4800000000000001E-2</v>
      </c>
      <c r="S8" s="4">
        <v>2971794</v>
      </c>
      <c r="T8" s="4">
        <f t="shared" si="2"/>
        <v>2871613</v>
      </c>
      <c r="U8" s="4">
        <f t="shared" si="3"/>
        <v>1483990</v>
      </c>
      <c r="V8" s="5">
        <v>1.84E-2</v>
      </c>
    </row>
    <row r="9" spans="1:22" x14ac:dyDescent="0.2">
      <c r="A9" s="16" t="s">
        <v>286</v>
      </c>
      <c r="B9" s="4">
        <v>77447</v>
      </c>
      <c r="C9" s="4">
        <v>190447</v>
      </c>
      <c r="D9" s="4">
        <v>-113000</v>
      </c>
      <c r="E9" s="4">
        <v>-4930200000</v>
      </c>
      <c r="F9" s="4">
        <f t="shared" si="0"/>
        <v>-798025144252</v>
      </c>
      <c r="G9" s="4">
        <v>180100</v>
      </c>
      <c r="H9" s="4">
        <v>90400</v>
      </c>
      <c r="I9" s="4">
        <v>89700</v>
      </c>
      <c r="J9" s="4">
        <v>3936340000</v>
      </c>
      <c r="K9" s="4">
        <f t="shared" si="1"/>
        <v>26145037000</v>
      </c>
      <c r="L9" s="4">
        <v>761</v>
      </c>
      <c r="M9" s="4">
        <v>828</v>
      </c>
      <c r="N9" s="4">
        <v>83</v>
      </c>
      <c r="O9" s="4">
        <v>77</v>
      </c>
      <c r="P9" s="4">
        <v>814100</v>
      </c>
      <c r="Q9" s="4">
        <v>740500</v>
      </c>
      <c r="R9" s="5">
        <v>1.1999999999999999E-3</v>
      </c>
      <c r="S9" s="4">
        <v>1667559</v>
      </c>
      <c r="T9" s="4">
        <f t="shared" si="2"/>
        <v>2265050</v>
      </c>
      <c r="U9" s="4">
        <f t="shared" si="3"/>
        <v>1483990</v>
      </c>
      <c r="V9" s="5">
        <v>1.37E-2</v>
      </c>
    </row>
    <row r="10" spans="1:22" x14ac:dyDescent="0.2">
      <c r="A10" s="16" t="s">
        <v>281</v>
      </c>
      <c r="B10" s="4">
        <v>38500</v>
      </c>
      <c r="C10" s="4">
        <v>405036</v>
      </c>
      <c r="D10" s="4">
        <v>-366536</v>
      </c>
      <c r="E10" s="4">
        <v>-16010290000</v>
      </c>
      <c r="F10" s="4">
        <f t="shared" si="0"/>
        <v>-793094944252</v>
      </c>
      <c r="G10" s="4">
        <v>43200</v>
      </c>
      <c r="H10" s="4">
        <v>265200</v>
      </c>
      <c r="I10" s="4">
        <v>-222000</v>
      </c>
      <c r="J10" s="4">
        <v>-9680855000</v>
      </c>
      <c r="K10" s="4">
        <f t="shared" si="1"/>
        <v>22208697000</v>
      </c>
      <c r="L10" s="4">
        <v>722</v>
      </c>
      <c r="M10" s="4">
        <v>2164</v>
      </c>
      <c r="N10" s="4">
        <v>71</v>
      </c>
      <c r="O10" s="4">
        <v>106</v>
      </c>
      <c r="P10" s="4">
        <v>649800</v>
      </c>
      <c r="Q10" s="4">
        <v>1505900</v>
      </c>
      <c r="R10" s="5">
        <v>-6.8000000000000005E-3</v>
      </c>
      <c r="S10" s="4">
        <v>2678758</v>
      </c>
      <c r="T10" s="4">
        <f t="shared" si="2"/>
        <v>1685565</v>
      </c>
      <c r="U10" s="4">
        <f t="shared" si="3"/>
        <v>1483990</v>
      </c>
      <c r="V10" s="5">
        <v>1.9299999999999998E-2</v>
      </c>
    </row>
    <row r="11" spans="1:22" x14ac:dyDescent="0.2">
      <c r="A11" s="16" t="s">
        <v>273</v>
      </c>
      <c r="B11" s="4">
        <v>96400</v>
      </c>
      <c r="C11" s="4">
        <v>272618</v>
      </c>
      <c r="D11" s="4">
        <v>-176218</v>
      </c>
      <c r="E11" s="4">
        <v>-7772490000</v>
      </c>
      <c r="F11" s="4">
        <f t="shared" si="0"/>
        <v>-777084654252</v>
      </c>
      <c r="G11" s="4">
        <v>171300</v>
      </c>
      <c r="H11" s="4">
        <v>38600</v>
      </c>
      <c r="I11" s="4">
        <v>132700</v>
      </c>
      <c r="J11" s="4">
        <v>5839460000</v>
      </c>
      <c r="K11" s="4">
        <f t="shared" si="1"/>
        <v>31889552000</v>
      </c>
      <c r="L11" s="4">
        <v>745</v>
      </c>
      <c r="M11" s="4">
        <v>1288</v>
      </c>
      <c r="N11" s="4">
        <v>47</v>
      </c>
      <c r="O11" s="4">
        <v>64</v>
      </c>
      <c r="P11" s="4">
        <v>624900</v>
      </c>
      <c r="Q11" s="4">
        <v>881800</v>
      </c>
      <c r="R11" s="5">
        <v>-1.01E-2</v>
      </c>
      <c r="S11" s="4">
        <v>1604800</v>
      </c>
      <c r="T11" s="4">
        <f t="shared" si="2"/>
        <v>2257619.5</v>
      </c>
      <c r="U11" s="4">
        <f t="shared" si="3"/>
        <v>1483990</v>
      </c>
      <c r="V11" s="5">
        <v>1.1299999999999999E-2</v>
      </c>
    </row>
    <row r="12" spans="1:22" x14ac:dyDescent="0.2">
      <c r="A12" s="16" t="s">
        <v>272</v>
      </c>
      <c r="B12" s="4">
        <v>173604</v>
      </c>
      <c r="C12" s="4">
        <v>418010</v>
      </c>
      <c r="D12" s="4">
        <v>-244406</v>
      </c>
      <c r="E12" s="4">
        <v>-10807960000</v>
      </c>
      <c r="F12" s="4">
        <f t="shared" si="0"/>
        <v>-769312164252</v>
      </c>
      <c r="G12" s="4">
        <v>170900</v>
      </c>
      <c r="H12" s="4">
        <v>40400</v>
      </c>
      <c r="I12" s="4">
        <v>130500</v>
      </c>
      <c r="J12" s="4">
        <v>5818625000</v>
      </c>
      <c r="K12" s="4">
        <f t="shared" si="1"/>
        <v>26050092000</v>
      </c>
      <c r="L12" s="4">
        <v>1000</v>
      </c>
      <c r="M12" s="4">
        <v>1573</v>
      </c>
      <c r="N12" s="4">
        <v>87</v>
      </c>
      <c r="O12" s="4">
        <v>116</v>
      </c>
      <c r="P12" s="4">
        <v>995000</v>
      </c>
      <c r="Q12" s="4">
        <v>1390200</v>
      </c>
      <c r="R12" s="5">
        <v>5.6999999999999993E-3</v>
      </c>
      <c r="S12" s="4">
        <v>2537739</v>
      </c>
      <c r="T12" s="4">
        <f t="shared" si="2"/>
        <v>1743321</v>
      </c>
      <c r="U12" s="4">
        <f t="shared" si="3"/>
        <v>1483990</v>
      </c>
      <c r="V12" s="5">
        <v>1.46E-2</v>
      </c>
    </row>
    <row r="13" spans="1:22" x14ac:dyDescent="0.2">
      <c r="A13" s="16" t="s">
        <v>248</v>
      </c>
      <c r="B13" s="4">
        <v>81676</v>
      </c>
      <c r="C13" s="4">
        <v>53559</v>
      </c>
      <c r="D13" s="4">
        <v>28117</v>
      </c>
      <c r="E13" s="4">
        <v>1238440000</v>
      </c>
      <c r="F13" s="4">
        <f t="shared" si="0"/>
        <v>-758504204252</v>
      </c>
      <c r="G13" s="4">
        <v>173700</v>
      </c>
      <c r="H13" s="4">
        <v>141500</v>
      </c>
      <c r="I13" s="4">
        <v>32200</v>
      </c>
      <c r="J13" s="4">
        <v>1427545000</v>
      </c>
      <c r="K13" s="4">
        <f t="shared" si="1"/>
        <v>20231467000</v>
      </c>
      <c r="L13" s="4">
        <v>507</v>
      </c>
      <c r="M13" s="4">
        <v>904</v>
      </c>
      <c r="N13" s="4">
        <v>45</v>
      </c>
      <c r="O13" s="4">
        <v>63</v>
      </c>
      <c r="P13" s="4">
        <v>469900</v>
      </c>
      <c r="Q13" s="4">
        <v>785800</v>
      </c>
      <c r="R13" s="5">
        <v>-1.1000000000000001E-3</v>
      </c>
      <c r="S13" s="4">
        <v>1483990</v>
      </c>
      <c r="T13" s="4">
        <f t="shared" si="2"/>
        <v>2116306.5</v>
      </c>
      <c r="U13" s="4">
        <f t="shared" si="3"/>
        <v>2172536</v>
      </c>
      <c r="V13" s="5">
        <v>6.8000000000000005E-3</v>
      </c>
    </row>
    <row r="14" spans="1:22" x14ac:dyDescent="0.2">
      <c r="A14" s="16" t="s">
        <v>240</v>
      </c>
      <c r="B14" s="4">
        <v>123200</v>
      </c>
      <c r="C14" s="4">
        <v>179228</v>
      </c>
      <c r="D14" s="4">
        <v>-56028</v>
      </c>
      <c r="E14" s="4">
        <v>-2431110000</v>
      </c>
      <c r="F14" s="4">
        <f t="shared" si="0"/>
        <v>-759742644252</v>
      </c>
      <c r="G14" s="4">
        <v>533200</v>
      </c>
      <c r="H14" s="4">
        <v>166000</v>
      </c>
      <c r="I14" s="4">
        <v>367200</v>
      </c>
      <c r="J14" s="4">
        <v>16297340000</v>
      </c>
      <c r="K14" s="4">
        <f t="shared" si="1"/>
        <v>18803922000</v>
      </c>
      <c r="L14" s="4">
        <v>1291</v>
      </c>
      <c r="M14" s="4">
        <v>1317</v>
      </c>
      <c r="N14" s="4">
        <v>138</v>
      </c>
      <c r="O14" s="4">
        <v>84</v>
      </c>
      <c r="P14" s="4">
        <v>1235400</v>
      </c>
      <c r="Q14" s="4">
        <v>993600</v>
      </c>
      <c r="R14" s="5">
        <v>0</v>
      </c>
      <c r="S14" s="4">
        <v>2340552</v>
      </c>
      <c r="T14" s="4">
        <f t="shared" si="2"/>
        <v>2019382.5</v>
      </c>
      <c r="U14" s="4">
        <f t="shared" si="3"/>
        <v>1851342</v>
      </c>
      <c r="V14" s="5">
        <v>1.3600000000000001E-2</v>
      </c>
    </row>
    <row r="15" spans="1:22" x14ac:dyDescent="0.2">
      <c r="A15" s="16" t="s">
        <v>239</v>
      </c>
      <c r="B15" s="4">
        <v>343500</v>
      </c>
      <c r="C15" s="4">
        <v>272797</v>
      </c>
      <c r="D15" s="4">
        <v>70703</v>
      </c>
      <c r="E15" s="4">
        <v>3189300000</v>
      </c>
      <c r="F15" s="4">
        <f t="shared" si="0"/>
        <v>-757311534252</v>
      </c>
      <c r="G15" s="4">
        <v>45800</v>
      </c>
      <c r="H15" s="4">
        <v>273300</v>
      </c>
      <c r="I15" s="4">
        <v>-227500</v>
      </c>
      <c r="J15" s="4">
        <v>-9949255000</v>
      </c>
      <c r="K15" s="4">
        <f t="shared" si="1"/>
        <v>2506582000</v>
      </c>
      <c r="L15" s="4">
        <v>795</v>
      </c>
      <c r="M15" s="4">
        <v>1488</v>
      </c>
      <c r="N15" s="4">
        <v>67</v>
      </c>
      <c r="O15" s="4">
        <v>96</v>
      </c>
      <c r="P15" s="4">
        <v>1114100</v>
      </c>
      <c r="Q15" s="4">
        <v>1160700</v>
      </c>
      <c r="R15" s="5">
        <v>3.4999999999999996E-3</v>
      </c>
      <c r="S15" s="4">
        <v>2277071</v>
      </c>
      <c r="T15" s="4">
        <f t="shared" si="2"/>
        <v>2550756</v>
      </c>
      <c r="U15" s="4">
        <f t="shared" si="3"/>
        <v>1766330</v>
      </c>
      <c r="V15" s="5">
        <v>1.4800000000000001E-2</v>
      </c>
    </row>
    <row r="16" spans="1:22" x14ac:dyDescent="0.2">
      <c r="A16" s="16" t="s">
        <v>238</v>
      </c>
      <c r="B16" s="4">
        <v>102600</v>
      </c>
      <c r="C16" s="4">
        <v>125592</v>
      </c>
      <c r="D16" s="4">
        <v>-22992</v>
      </c>
      <c r="E16" s="4">
        <v>-1048500000</v>
      </c>
      <c r="F16" s="4">
        <f t="shared" si="0"/>
        <v>-760500834252</v>
      </c>
      <c r="G16" s="4">
        <v>138600</v>
      </c>
      <c r="H16" s="4">
        <v>179000</v>
      </c>
      <c r="I16" s="4">
        <v>-40400</v>
      </c>
      <c r="J16" s="4">
        <v>-1765370000</v>
      </c>
      <c r="K16" s="4">
        <f t="shared" si="1"/>
        <v>12455837000</v>
      </c>
      <c r="L16" s="4">
        <v>922</v>
      </c>
      <c r="M16" s="4">
        <v>1569</v>
      </c>
      <c r="N16" s="4">
        <v>78</v>
      </c>
      <c r="O16" s="4">
        <v>99</v>
      </c>
      <c r="P16" s="4">
        <v>842600</v>
      </c>
      <c r="Q16" s="4">
        <v>1418400</v>
      </c>
      <c r="R16" s="5">
        <v>-1.34E-2</v>
      </c>
      <c r="S16" s="4">
        <v>2284931</v>
      </c>
      <c r="T16" s="4">
        <f t="shared" si="2"/>
        <v>2259951.5</v>
      </c>
      <c r="U16" s="4">
        <f t="shared" si="3"/>
        <v>1766330</v>
      </c>
      <c r="V16" s="5">
        <v>2.12E-2</v>
      </c>
    </row>
    <row r="17" spans="1:21" x14ac:dyDescent="0.2">
      <c r="A17" s="16" t="s">
        <v>234</v>
      </c>
      <c r="B17" s="4">
        <v>221400</v>
      </c>
      <c r="C17" s="4">
        <v>56254</v>
      </c>
      <c r="D17" s="4">
        <v>165146</v>
      </c>
      <c r="E17" s="4">
        <v>7378890000</v>
      </c>
      <c r="F17" s="4">
        <f t="shared" si="0"/>
        <v>-759452334252</v>
      </c>
      <c r="G17" s="4">
        <v>279800</v>
      </c>
      <c r="H17" s="4">
        <v>267600</v>
      </c>
      <c r="I17" s="4">
        <v>12200</v>
      </c>
      <c r="J17" s="4">
        <v>1253790000</v>
      </c>
      <c r="K17" s="4">
        <f t="shared" si="1"/>
        <v>14221207000</v>
      </c>
      <c r="L17" s="4">
        <v>1110</v>
      </c>
      <c r="M17" s="4">
        <v>1174</v>
      </c>
      <c r="N17" s="4">
        <v>89</v>
      </c>
      <c r="O17" s="4">
        <v>96</v>
      </c>
      <c r="P17" s="4">
        <v>39200</v>
      </c>
      <c r="Q17" s="4">
        <v>97400</v>
      </c>
      <c r="R17" s="5">
        <v>3.4000000000000002E-3</v>
      </c>
      <c r="S17" s="4">
        <v>2172536</v>
      </c>
      <c r="T17" s="4">
        <f t="shared" si="2"/>
        <v>5072180.5</v>
      </c>
      <c r="U17" s="4">
        <f t="shared" si="3"/>
        <v>1766330</v>
      </c>
    </row>
    <row r="18" spans="1:21" x14ac:dyDescent="0.2">
      <c r="A18" s="16" t="s">
        <v>233</v>
      </c>
      <c r="B18" s="4">
        <v>396300</v>
      </c>
      <c r="C18" s="4">
        <v>70405</v>
      </c>
      <c r="D18" s="4">
        <v>325895</v>
      </c>
      <c r="E18" s="4">
        <v>14455190000</v>
      </c>
      <c r="F18" s="4">
        <f t="shared" si="0"/>
        <v>-766831224252</v>
      </c>
      <c r="G18" s="4">
        <v>417200</v>
      </c>
      <c r="H18" s="4">
        <v>332224</v>
      </c>
      <c r="I18" s="4">
        <v>84976</v>
      </c>
      <c r="J18" s="4">
        <v>3821787000</v>
      </c>
      <c r="K18" s="4">
        <f t="shared" si="1"/>
        <v>12967417000</v>
      </c>
      <c r="L18" s="4"/>
      <c r="M18" s="4"/>
      <c r="N18" s="4"/>
      <c r="O18" s="4"/>
      <c r="P18" s="4">
        <v>2609900</v>
      </c>
      <c r="Q18" s="4">
        <v>1335100</v>
      </c>
      <c r="R18" s="5">
        <v>1.95E-2</v>
      </c>
      <c r="S18" s="4">
        <v>4075667</v>
      </c>
      <c r="T18" s="4">
        <f t="shared" si="2"/>
        <v>2448227.5</v>
      </c>
      <c r="U18" s="4">
        <f t="shared" si="3"/>
        <v>1766330</v>
      </c>
    </row>
    <row r="19" spans="1:21" x14ac:dyDescent="0.2">
      <c r="A19" s="16" t="s">
        <v>232</v>
      </c>
      <c r="B19" s="4">
        <v>204600</v>
      </c>
      <c r="C19" s="4">
        <v>100780</v>
      </c>
      <c r="D19" s="4">
        <v>103820</v>
      </c>
      <c r="E19" s="4">
        <v>4552390000</v>
      </c>
      <c r="F19" s="4">
        <f t="shared" si="0"/>
        <v>-781286414252</v>
      </c>
      <c r="G19" s="4">
        <v>168000</v>
      </c>
      <c r="H19" s="4">
        <v>45000</v>
      </c>
      <c r="I19" s="4">
        <v>123000</v>
      </c>
      <c r="J19" s="4">
        <v>5398935000</v>
      </c>
      <c r="K19" s="4">
        <f t="shared" si="1"/>
        <v>9145630000</v>
      </c>
      <c r="L19" s="4"/>
      <c r="M19" s="4"/>
      <c r="N19" s="4"/>
      <c r="O19" s="4"/>
      <c r="P19" s="4">
        <v>857800</v>
      </c>
      <c r="Q19" s="4">
        <v>772100</v>
      </c>
      <c r="R19" s="5">
        <v>1.1999999999999999E-3</v>
      </c>
      <c r="S19" s="4">
        <v>1851342</v>
      </c>
      <c r="T19" s="4">
        <f t="shared" si="2"/>
        <v>2872180</v>
      </c>
      <c r="U19" s="4">
        <f t="shared" si="3"/>
        <v>1761694</v>
      </c>
    </row>
    <row r="20" spans="1:21" x14ac:dyDescent="0.2">
      <c r="A20" s="16" t="s">
        <v>231</v>
      </c>
      <c r="B20" s="4">
        <v>133000</v>
      </c>
      <c r="C20" s="4">
        <v>270549</v>
      </c>
      <c r="D20" s="4">
        <v>-137549</v>
      </c>
      <c r="E20" s="4">
        <v>-5989610000</v>
      </c>
      <c r="F20" s="4">
        <f t="shared" si="0"/>
        <v>-785838804252</v>
      </c>
      <c r="G20" s="4">
        <v>478900</v>
      </c>
      <c r="H20" s="4">
        <v>263200</v>
      </c>
      <c r="I20" s="4">
        <v>215700</v>
      </c>
      <c r="J20" s="4">
        <v>9282110000</v>
      </c>
      <c r="K20" s="4">
        <f t="shared" si="1"/>
        <v>3746695000</v>
      </c>
      <c r="L20" s="4"/>
      <c r="M20" s="4"/>
      <c r="N20" s="4"/>
      <c r="O20" s="4"/>
      <c r="P20" s="4">
        <v>867700</v>
      </c>
      <c r="Q20" s="4">
        <v>711300</v>
      </c>
      <c r="R20" s="5">
        <v>3.4999999999999996E-3</v>
      </c>
      <c r="S20" s="4">
        <v>1766330</v>
      </c>
      <c r="T20" s="4">
        <f t="shared" si="2"/>
        <v>2377749.5</v>
      </c>
      <c r="U20" s="4">
        <f t="shared" si="3"/>
        <v>1761694</v>
      </c>
    </row>
    <row r="21" spans="1:21" x14ac:dyDescent="0.2">
      <c r="A21" s="16" t="s">
        <v>230</v>
      </c>
      <c r="B21" s="4">
        <v>134150</v>
      </c>
      <c r="C21" s="4">
        <v>100603</v>
      </c>
      <c r="D21" s="4">
        <v>33547</v>
      </c>
      <c r="E21" s="4">
        <v>1453090000</v>
      </c>
      <c r="F21" s="4">
        <f t="shared" si="0"/>
        <v>-779849194252</v>
      </c>
      <c r="G21" s="4">
        <v>452500</v>
      </c>
      <c r="H21" s="4">
        <v>7600</v>
      </c>
      <c r="I21" s="4">
        <v>444900</v>
      </c>
      <c r="J21" s="4">
        <v>19268280000</v>
      </c>
      <c r="K21" s="4">
        <f t="shared" si="1"/>
        <v>-5535415000</v>
      </c>
      <c r="L21" s="4"/>
      <c r="M21" s="4"/>
      <c r="N21" s="4"/>
      <c r="O21" s="4"/>
      <c r="P21" s="4">
        <v>1181700</v>
      </c>
      <c r="Q21" s="4">
        <v>700900</v>
      </c>
      <c r="R21" s="5">
        <v>5.7999999999999996E-3</v>
      </c>
      <c r="S21" s="4">
        <v>1977500</v>
      </c>
      <c r="T21" s="4">
        <f t="shared" si="2"/>
        <v>3650679</v>
      </c>
      <c r="U21" s="4">
        <f t="shared" si="3"/>
        <v>1761694</v>
      </c>
    </row>
    <row r="22" spans="1:21" x14ac:dyDescent="0.2">
      <c r="A22" s="16" t="s">
        <v>229</v>
      </c>
      <c r="B22" s="4">
        <v>259000</v>
      </c>
      <c r="C22" s="4">
        <v>627490</v>
      </c>
      <c r="D22" s="4">
        <v>-368490</v>
      </c>
      <c r="E22" s="4">
        <v>-15798980000</v>
      </c>
      <c r="F22" s="4">
        <f t="shared" si="0"/>
        <v>-781302284252</v>
      </c>
      <c r="G22" s="4">
        <v>112100</v>
      </c>
      <c r="H22" s="4">
        <v>361000</v>
      </c>
      <c r="I22" s="4">
        <v>-248900</v>
      </c>
      <c r="J22" s="4">
        <v>-10664345000</v>
      </c>
      <c r="K22" s="4">
        <f t="shared" si="1"/>
        <v>-24803695000</v>
      </c>
      <c r="L22" s="4"/>
      <c r="M22" s="4"/>
      <c r="N22" s="4"/>
      <c r="O22" s="4"/>
      <c r="P22" s="4">
        <v>766300</v>
      </c>
      <c r="Q22" s="4">
        <v>967000</v>
      </c>
      <c r="R22" s="5">
        <v>-1.1000000000000001E-3</v>
      </c>
      <c r="S22" s="4">
        <v>2002652</v>
      </c>
      <c r="T22" s="4">
        <f t="shared" si="2"/>
        <v>2273556.5</v>
      </c>
      <c r="U22" s="4">
        <f t="shared" si="3"/>
        <v>1761694</v>
      </c>
    </row>
    <row r="23" spans="1:21" x14ac:dyDescent="0.2">
      <c r="A23" s="16" t="s">
        <v>228</v>
      </c>
      <c r="B23" s="4">
        <v>224100</v>
      </c>
      <c r="C23" s="4">
        <v>362368</v>
      </c>
      <c r="D23" s="4">
        <v>-138268</v>
      </c>
      <c r="E23" s="4">
        <v>-5922860000</v>
      </c>
      <c r="F23" s="4">
        <f t="shared" si="0"/>
        <v>-765503304252</v>
      </c>
      <c r="G23" s="4">
        <v>257900</v>
      </c>
      <c r="H23" s="4">
        <v>402100</v>
      </c>
      <c r="I23" s="4">
        <v>-144200</v>
      </c>
      <c r="J23" s="4">
        <v>-6190705000</v>
      </c>
      <c r="K23" s="4">
        <f t="shared" si="1"/>
        <v>-14139350000</v>
      </c>
      <c r="L23" s="4"/>
      <c r="M23" s="4"/>
      <c r="N23" s="4"/>
      <c r="O23" s="4"/>
      <c r="P23" s="4">
        <v>565500</v>
      </c>
      <c r="Q23" s="4">
        <v>878400</v>
      </c>
      <c r="R23" s="5">
        <v>-1.1000000000000001E-3</v>
      </c>
      <c r="S23" s="4">
        <v>1892061</v>
      </c>
      <c r="T23" s="4">
        <f t="shared" si="2"/>
        <v>3109155.5</v>
      </c>
      <c r="U23" s="4">
        <f t="shared" si="3"/>
        <v>1761694</v>
      </c>
    </row>
    <row r="24" spans="1:21" x14ac:dyDescent="0.2">
      <c r="A24" s="16" t="s">
        <v>222</v>
      </c>
      <c r="B24" s="4">
        <v>318988</v>
      </c>
      <c r="C24" s="4">
        <v>509629</v>
      </c>
      <c r="D24" s="4">
        <v>-190641</v>
      </c>
      <c r="E24" s="4">
        <v>-8172650000</v>
      </c>
      <c r="F24" s="4">
        <f t="shared" si="0"/>
        <v>-759580444252</v>
      </c>
      <c r="G24" s="4">
        <v>56400</v>
      </c>
      <c r="H24" s="4">
        <v>353200</v>
      </c>
      <c r="I24" s="4">
        <v>-296800</v>
      </c>
      <c r="J24" s="4">
        <v>-12777550000</v>
      </c>
      <c r="K24" s="4">
        <f t="shared" si="1"/>
        <v>-7948645000</v>
      </c>
      <c r="L24" s="4"/>
      <c r="M24" s="4"/>
      <c r="N24" s="4"/>
      <c r="O24" s="4"/>
      <c r="P24" s="4">
        <v>682600</v>
      </c>
      <c r="Q24" s="4">
        <v>640200</v>
      </c>
      <c r="R24" s="5">
        <v>1.1999999999999999E-3</v>
      </c>
      <c r="S24" s="4">
        <v>1761694</v>
      </c>
      <c r="T24" s="4">
        <f t="shared" si="2"/>
        <v>2580223.5</v>
      </c>
      <c r="U24" s="4">
        <f t="shared" si="3"/>
        <v>2347367</v>
      </c>
    </row>
    <row r="25" spans="1:21" x14ac:dyDescent="0.2">
      <c r="A25" s="16" t="s">
        <v>213</v>
      </c>
      <c r="B25" s="4">
        <v>200200</v>
      </c>
      <c r="C25" s="4">
        <v>596394</v>
      </c>
      <c r="D25" s="4">
        <v>-396194</v>
      </c>
      <c r="E25" s="4">
        <v>-16991630000</v>
      </c>
      <c r="F25" s="4">
        <f t="shared" si="0"/>
        <v>-751407794252</v>
      </c>
      <c r="G25" s="4">
        <v>386300</v>
      </c>
      <c r="H25" s="4">
        <v>534900</v>
      </c>
      <c r="I25" s="4">
        <v>-148600</v>
      </c>
      <c r="J25" s="4">
        <v>-6358490000</v>
      </c>
      <c r="K25" s="4">
        <f t="shared" si="1"/>
        <v>4828905000</v>
      </c>
      <c r="L25" s="4"/>
      <c r="M25" s="4"/>
      <c r="N25" s="4"/>
      <c r="O25" s="4"/>
      <c r="P25" s="4">
        <v>1024000</v>
      </c>
      <c r="Q25" s="4">
        <v>1291400</v>
      </c>
      <c r="R25" s="5">
        <v>0</v>
      </c>
      <c r="S25" s="4">
        <v>2816581</v>
      </c>
      <c r="T25" s="4">
        <f t="shared" si="2"/>
        <v>2988666.5</v>
      </c>
      <c r="U25" s="4">
        <f t="shared" si="3"/>
        <v>2347367</v>
      </c>
    </row>
    <row r="26" spans="1:21" x14ac:dyDescent="0.2">
      <c r="A26" s="16" t="s">
        <v>212</v>
      </c>
      <c r="B26" s="4">
        <v>273710</v>
      </c>
      <c r="C26" s="4">
        <v>458856</v>
      </c>
      <c r="D26" s="4">
        <v>-185146</v>
      </c>
      <c r="E26" s="4">
        <v>-8033080000</v>
      </c>
      <c r="F26" s="4">
        <f t="shared" si="0"/>
        <v>-734416164252</v>
      </c>
      <c r="G26" s="4">
        <v>160000</v>
      </c>
      <c r="H26" s="4">
        <v>177800</v>
      </c>
      <c r="I26" s="4">
        <v>-17800</v>
      </c>
      <c r="J26" s="4">
        <v>-759115000</v>
      </c>
      <c r="K26" s="4">
        <f>K27+J26</f>
        <v>11187395000</v>
      </c>
      <c r="L26" s="4"/>
      <c r="M26" s="4"/>
      <c r="N26" s="4"/>
      <c r="O26" s="4"/>
      <c r="P26" s="4">
        <v>699700</v>
      </c>
      <c r="Q26" s="4">
        <v>1266900</v>
      </c>
      <c r="R26" s="5">
        <v>-1.1399999999999999E-2</v>
      </c>
      <c r="S26" s="4">
        <v>2347367</v>
      </c>
      <c r="T26" s="4">
        <f t="shared" si="2"/>
        <v>4821574.5</v>
      </c>
      <c r="U26" s="4">
        <f t="shared" si="3"/>
        <v>2777999</v>
      </c>
    </row>
    <row r="27" spans="1:21" x14ac:dyDescent="0.2">
      <c r="A27" s="16" t="s">
        <v>211</v>
      </c>
      <c r="B27" s="4">
        <v>3805600</v>
      </c>
      <c r="C27" s="4">
        <v>4299333</v>
      </c>
      <c r="D27" s="4">
        <v>-493733</v>
      </c>
      <c r="E27" s="4">
        <v>-21450760000</v>
      </c>
      <c r="F27" s="4">
        <f t="shared" si="0"/>
        <v>-726383084252</v>
      </c>
      <c r="G27" s="4">
        <v>329700</v>
      </c>
      <c r="H27" s="4">
        <v>94300</v>
      </c>
      <c r="I27" s="4">
        <v>235400</v>
      </c>
      <c r="J27" s="4">
        <v>10247110000</v>
      </c>
      <c r="K27" s="4">
        <f>J27+K29</f>
        <v>11946510000</v>
      </c>
      <c r="R27" s="5">
        <v>-2.2000000000000001E-3</v>
      </c>
      <c r="S27" s="4">
        <v>6068694</v>
      </c>
      <c r="T27" s="4">
        <f t="shared" si="2"/>
        <v>2674742</v>
      </c>
      <c r="U27" s="4">
        <f t="shared" si="3"/>
        <v>2655052</v>
      </c>
    </row>
    <row r="28" spans="1:21" x14ac:dyDescent="0.2">
      <c r="A28" s="16" t="s">
        <v>210</v>
      </c>
      <c r="B28" s="4">
        <v>1007350</v>
      </c>
      <c r="C28" s="4">
        <v>722900</v>
      </c>
      <c r="D28" s="4">
        <v>284450</v>
      </c>
      <c r="E28" s="4">
        <v>12379270000</v>
      </c>
      <c r="F28" s="4">
        <f t="shared" si="0"/>
        <v>-704932324252</v>
      </c>
      <c r="G28" s="4">
        <v>466500</v>
      </c>
      <c r="H28" s="4">
        <v>42700</v>
      </c>
      <c r="I28" s="4">
        <v>423800</v>
      </c>
      <c r="J28" s="4">
        <v>18477690000</v>
      </c>
      <c r="L28" s="4"/>
      <c r="M28" s="4"/>
      <c r="N28" s="4"/>
      <c r="O28" s="4"/>
      <c r="P28" s="4">
        <v>740600</v>
      </c>
      <c r="Q28" s="4">
        <v>1673500</v>
      </c>
      <c r="R28" s="5">
        <v>-2.2000000000000001E-3</v>
      </c>
      <c r="S28" s="4">
        <v>3045113</v>
      </c>
      <c r="T28" s="4">
        <f t="shared" si="2"/>
        <v>3723401.5</v>
      </c>
      <c r="U28" s="4">
        <f t="shared" si="3"/>
        <v>2655052</v>
      </c>
    </row>
    <row r="29" spans="1:21" x14ac:dyDescent="0.2">
      <c r="A29" s="16" t="s">
        <v>209</v>
      </c>
      <c r="B29" s="4">
        <v>125800</v>
      </c>
      <c r="C29" s="4">
        <v>662593</v>
      </c>
      <c r="D29" s="4">
        <v>-536793</v>
      </c>
      <c r="E29" s="4">
        <v>-23506160000</v>
      </c>
      <c r="F29" s="4">
        <f t="shared" si="0"/>
        <v>-717311594252</v>
      </c>
      <c r="G29" s="4">
        <v>142400</v>
      </c>
      <c r="H29" s="4">
        <v>102600</v>
      </c>
      <c r="I29" s="4">
        <v>39800</v>
      </c>
      <c r="J29" s="4">
        <v>1699400000</v>
      </c>
      <c r="K29" s="4">
        <f>J29</f>
        <v>1699400000</v>
      </c>
      <c r="R29" s="5">
        <v>-7.9000000000000008E-3</v>
      </c>
      <c r="S29" s="4">
        <v>3978030</v>
      </c>
      <c r="T29" s="4">
        <f t="shared" si="2"/>
        <v>2416083.5</v>
      </c>
      <c r="U29" s="4">
        <f t="shared" si="3"/>
        <v>2343866</v>
      </c>
    </row>
    <row r="30" spans="1:21" x14ac:dyDescent="0.2">
      <c r="A30" s="16" t="s">
        <v>208</v>
      </c>
      <c r="B30" s="4">
        <v>790267</v>
      </c>
      <c r="C30" s="4">
        <v>449427</v>
      </c>
      <c r="D30" s="4">
        <v>340840</v>
      </c>
      <c r="E30" s="4">
        <v>15058820000</v>
      </c>
      <c r="F30" s="4">
        <f t="shared" si="0"/>
        <v>-693805434252</v>
      </c>
      <c r="R30" s="5">
        <v>4.5999999999999999E-3</v>
      </c>
      <c r="S30" s="4">
        <v>2777999</v>
      </c>
      <c r="T30" s="4">
        <f t="shared" si="2"/>
        <v>3886918.5</v>
      </c>
      <c r="U30" s="4">
        <f t="shared" si="3"/>
        <v>2343866</v>
      </c>
    </row>
    <row r="31" spans="1:21" x14ac:dyDescent="0.2">
      <c r="A31" s="16" t="s">
        <v>207</v>
      </c>
      <c r="B31" s="4">
        <v>761316</v>
      </c>
      <c r="C31" s="4">
        <v>327319</v>
      </c>
      <c r="D31" s="4">
        <v>433997</v>
      </c>
      <c r="E31" s="4">
        <v>19095560000</v>
      </c>
      <c r="F31" s="4">
        <f t="shared" si="0"/>
        <v>-708864254252</v>
      </c>
      <c r="R31" s="5">
        <v>2.5699999999999997E-2</v>
      </c>
      <c r="S31" s="4">
        <v>5298706</v>
      </c>
      <c r="T31" s="4">
        <f t="shared" si="2"/>
        <v>2726269</v>
      </c>
      <c r="U31" s="4">
        <f t="shared" si="3"/>
        <v>2343866</v>
      </c>
    </row>
    <row r="32" spans="1:21" x14ac:dyDescent="0.2">
      <c r="A32" s="16" t="s">
        <v>206</v>
      </c>
      <c r="B32" s="4">
        <v>60804</v>
      </c>
      <c r="C32" s="4">
        <v>291700</v>
      </c>
      <c r="D32" s="4">
        <v>-230896</v>
      </c>
      <c r="E32" s="4">
        <v>-9871460000</v>
      </c>
      <c r="F32" s="4">
        <f t="shared" si="0"/>
        <v>-727959814252</v>
      </c>
      <c r="R32" s="5">
        <v>3.5999999999999999E-3</v>
      </c>
      <c r="S32" s="4">
        <v>2655052</v>
      </c>
      <c r="T32" s="4">
        <f t="shared" si="2"/>
        <v>3993883</v>
      </c>
      <c r="U32" s="4">
        <f t="shared" si="3"/>
        <v>2304371</v>
      </c>
    </row>
    <row r="33" spans="1:21" x14ac:dyDescent="0.2">
      <c r="A33" s="16" t="s">
        <v>205</v>
      </c>
      <c r="B33" s="4">
        <v>204200</v>
      </c>
      <c r="C33" s="4">
        <v>624350</v>
      </c>
      <c r="D33" s="4">
        <v>-420150</v>
      </c>
      <c r="E33" s="4">
        <v>-17915510000</v>
      </c>
      <c r="F33" s="4">
        <f t="shared" si="0"/>
        <v>-718088354252</v>
      </c>
      <c r="R33" s="5">
        <v>0</v>
      </c>
      <c r="S33" s="4">
        <v>4456617</v>
      </c>
      <c r="T33" s="4">
        <f t="shared" si="2"/>
        <v>2824550.5</v>
      </c>
      <c r="U33" s="4">
        <f t="shared" si="3"/>
        <v>2304371</v>
      </c>
    </row>
    <row r="34" spans="1:21" x14ac:dyDescent="0.2">
      <c r="A34" s="16" t="s">
        <v>204</v>
      </c>
      <c r="B34" s="4">
        <v>188000</v>
      </c>
      <c r="C34" s="4">
        <v>222497</v>
      </c>
      <c r="D34" s="4">
        <v>-34497</v>
      </c>
      <c r="E34" s="4">
        <v>-1460850000</v>
      </c>
      <c r="F34" s="4">
        <f t="shared" si="0"/>
        <v>-700172844252</v>
      </c>
      <c r="R34" s="5">
        <v>0</v>
      </c>
      <c r="S34" s="4">
        <v>2343866</v>
      </c>
      <c r="T34" s="4">
        <f t="shared" si="2"/>
        <v>3716322</v>
      </c>
      <c r="U34" s="4">
        <f t="shared" si="3"/>
        <v>2054168</v>
      </c>
    </row>
    <row r="35" spans="1:21" x14ac:dyDescent="0.2">
      <c r="A35" s="16" t="s">
        <v>203</v>
      </c>
      <c r="B35" s="4">
        <v>286800</v>
      </c>
      <c r="C35" s="4">
        <v>1015838</v>
      </c>
      <c r="D35" s="4">
        <v>-729038</v>
      </c>
      <c r="E35" s="4">
        <v>-31126090000</v>
      </c>
      <c r="F35" s="4">
        <f t="shared" si="0"/>
        <v>-698711994252</v>
      </c>
      <c r="R35" s="5">
        <v>-3.4000000000000002E-3</v>
      </c>
      <c r="S35" s="4">
        <v>3629966</v>
      </c>
      <c r="T35" s="4">
        <f t="shared" si="2"/>
        <v>3215202.5</v>
      </c>
      <c r="U35" s="4">
        <f t="shared" si="3"/>
        <v>2054168</v>
      </c>
    </row>
    <row r="36" spans="1:21" x14ac:dyDescent="0.2">
      <c r="A36" s="16" t="s">
        <v>202</v>
      </c>
      <c r="B36" s="4">
        <v>375800</v>
      </c>
      <c r="C36" s="4">
        <v>119538</v>
      </c>
      <c r="D36" s="4">
        <v>256262</v>
      </c>
      <c r="E36" s="4">
        <v>10946350000</v>
      </c>
      <c r="F36" s="4">
        <f t="shared" si="0"/>
        <v>-667585904252</v>
      </c>
      <c r="R36" s="5">
        <v>2.0199999999999999E-2</v>
      </c>
      <c r="S36" s="4">
        <v>3574455</v>
      </c>
      <c r="T36" s="4">
        <f t="shared" si="2"/>
        <v>3306340</v>
      </c>
      <c r="U36" s="4">
        <f t="shared" si="3"/>
        <v>2054168</v>
      </c>
    </row>
    <row r="37" spans="1:21" x14ac:dyDescent="0.2">
      <c r="A37" s="16" t="s">
        <v>201</v>
      </c>
      <c r="B37" s="4">
        <v>328003</v>
      </c>
      <c r="C37" s="4">
        <v>2578500</v>
      </c>
      <c r="D37" s="4">
        <v>-2250497</v>
      </c>
      <c r="E37" s="4">
        <v>-94516750000</v>
      </c>
      <c r="F37" s="4">
        <f t="shared" si="0"/>
        <v>-678532254252</v>
      </c>
      <c r="R37" s="5">
        <v>8.3999999999999995E-3</v>
      </c>
      <c r="S37" s="4">
        <v>2304371</v>
      </c>
      <c r="T37" s="4">
        <f t="shared" si="2"/>
        <v>7525647</v>
      </c>
      <c r="U37" s="4">
        <f t="shared" si="3"/>
        <v>2054168</v>
      </c>
    </row>
    <row r="38" spans="1:21" x14ac:dyDescent="0.2">
      <c r="A38" s="16" t="s">
        <v>200</v>
      </c>
      <c r="B38" s="4">
        <v>378920</v>
      </c>
      <c r="C38" s="4">
        <v>1683366</v>
      </c>
      <c r="D38" s="4">
        <v>-1304446</v>
      </c>
      <c r="E38" s="4">
        <v>-54539540000</v>
      </c>
      <c r="F38" s="4">
        <f t="shared" si="0"/>
        <v>-584015504252</v>
      </c>
      <c r="R38" s="5">
        <v>-1.8799999999999997E-2</v>
      </c>
      <c r="S38" s="4">
        <v>3468773</v>
      </c>
      <c r="T38" s="4">
        <f t="shared" si="2"/>
        <v>2199084</v>
      </c>
      <c r="U38" s="4">
        <f t="shared" si="3"/>
        <v>2054168</v>
      </c>
    </row>
    <row r="39" spans="1:21" x14ac:dyDescent="0.2">
      <c r="A39" s="16" t="s">
        <v>199</v>
      </c>
      <c r="B39" s="4">
        <v>449904</v>
      </c>
      <c r="C39" s="4">
        <v>131917</v>
      </c>
      <c r="D39" s="4">
        <v>317987</v>
      </c>
      <c r="E39" s="4">
        <v>13496750000</v>
      </c>
      <c r="F39" s="4">
        <f t="shared" si="0"/>
        <v>-529475964252</v>
      </c>
      <c r="R39" s="5">
        <v>3.5999999999999999E-3</v>
      </c>
      <c r="S39" s="4">
        <v>2054168</v>
      </c>
      <c r="T39" s="4">
        <f t="shared" si="2"/>
        <v>4343034</v>
      </c>
      <c r="U39" s="4">
        <f t="shared" si="3"/>
        <v>2475131</v>
      </c>
    </row>
    <row r="40" spans="1:21" x14ac:dyDescent="0.2">
      <c r="A40" s="16" t="s">
        <v>198</v>
      </c>
      <c r="B40" s="4">
        <v>342200</v>
      </c>
      <c r="C40" s="4">
        <v>118848</v>
      </c>
      <c r="D40" s="4">
        <v>223352</v>
      </c>
      <c r="E40" s="4">
        <v>9362690000</v>
      </c>
      <c r="F40" s="4">
        <f t="shared" si="0"/>
        <v>-542972714252</v>
      </c>
      <c r="R40" s="5">
        <v>1.32E-2</v>
      </c>
      <c r="S40" s="4">
        <v>2475131</v>
      </c>
      <c r="T40" s="4">
        <f t="shared" si="2"/>
        <v>3323151.5</v>
      </c>
      <c r="U40" s="4">
        <f t="shared" si="3"/>
        <v>2797486</v>
      </c>
    </row>
    <row r="41" spans="1:21" x14ac:dyDescent="0.2">
      <c r="A41" s="16" t="s">
        <v>197</v>
      </c>
      <c r="B41" s="4">
        <v>610903</v>
      </c>
      <c r="C41" s="4">
        <v>110423</v>
      </c>
      <c r="D41" s="4">
        <v>500480</v>
      </c>
      <c r="E41" s="4">
        <v>20968480000</v>
      </c>
      <c r="F41" s="4">
        <f t="shared" si="0"/>
        <v>-552335404252</v>
      </c>
      <c r="R41" s="5">
        <v>1.21E-2</v>
      </c>
      <c r="S41" s="4">
        <v>2797486</v>
      </c>
      <c r="T41" s="4">
        <f t="shared" si="2"/>
        <v>3744149</v>
      </c>
      <c r="U41" s="4">
        <f t="shared" si="3"/>
        <v>2855950</v>
      </c>
    </row>
    <row r="42" spans="1:21" x14ac:dyDescent="0.2">
      <c r="A42" s="16" t="s">
        <v>196</v>
      </c>
      <c r="B42" s="4">
        <v>514630</v>
      </c>
      <c r="C42" s="4">
        <v>97735</v>
      </c>
      <c r="D42" s="4">
        <v>416895</v>
      </c>
      <c r="E42" s="4">
        <v>17123980000</v>
      </c>
      <c r="F42" s="4">
        <f t="shared" si="0"/>
        <v>-573303884252</v>
      </c>
      <c r="R42" s="5">
        <v>1.2999999999999999E-3</v>
      </c>
      <c r="S42" s="4">
        <v>3531149</v>
      </c>
      <c r="T42" s="4">
        <f t="shared" si="2"/>
        <v>4206486</v>
      </c>
      <c r="U42" s="4">
        <f t="shared" si="3"/>
        <v>2855950</v>
      </c>
    </row>
    <row r="43" spans="1:21" x14ac:dyDescent="0.2">
      <c r="A43" s="16" t="s">
        <v>195</v>
      </c>
      <c r="B43" s="4">
        <v>167600</v>
      </c>
      <c r="C43" s="4">
        <v>562320</v>
      </c>
      <c r="D43" s="4">
        <v>-394720</v>
      </c>
      <c r="E43" s="4">
        <v>-16600410000</v>
      </c>
      <c r="F43" s="4">
        <f t="shared" si="0"/>
        <v>-590427864252</v>
      </c>
      <c r="R43" s="5">
        <v>-1.66E-2</v>
      </c>
      <c r="S43" s="4">
        <v>3305235</v>
      </c>
      <c r="T43" s="4">
        <f t="shared" si="2"/>
        <v>5559888</v>
      </c>
      <c r="U43" s="4">
        <f t="shared" si="3"/>
        <v>2344000</v>
      </c>
    </row>
    <row r="44" spans="1:21" x14ac:dyDescent="0.2">
      <c r="A44" s="16" t="s">
        <v>194</v>
      </c>
      <c r="B44" s="4">
        <v>175168</v>
      </c>
      <c r="C44" s="4">
        <v>1202227</v>
      </c>
      <c r="D44" s="4">
        <v>-1027059</v>
      </c>
      <c r="E44" s="4">
        <v>-43307900000</v>
      </c>
      <c r="F44" s="4">
        <f t="shared" si="0"/>
        <v>-573827454252</v>
      </c>
      <c r="R44" s="5">
        <v>-1.3999999999999999E-2</v>
      </c>
      <c r="S44" s="4">
        <v>3802678</v>
      </c>
      <c r="T44" s="4">
        <f t="shared" si="2"/>
        <v>3805287</v>
      </c>
      <c r="U44" s="4">
        <f t="shared" si="3"/>
        <v>2344000</v>
      </c>
    </row>
    <row r="45" spans="1:21" x14ac:dyDescent="0.2">
      <c r="A45" s="16" t="s">
        <v>193</v>
      </c>
      <c r="B45" s="4">
        <v>100440</v>
      </c>
      <c r="C45" s="4">
        <v>998647</v>
      </c>
      <c r="D45" s="4">
        <v>-898207</v>
      </c>
      <c r="E45" s="4">
        <v>-38037050000</v>
      </c>
      <c r="F45" s="4">
        <f t="shared" si="0"/>
        <v>-530519554252</v>
      </c>
      <c r="R45" s="5">
        <v>-2.3E-3</v>
      </c>
      <c r="S45" s="4">
        <v>2855950</v>
      </c>
      <c r="T45" s="4">
        <f t="shared" si="2"/>
        <v>4267117</v>
      </c>
      <c r="U45" s="4">
        <f t="shared" si="3"/>
        <v>2344000</v>
      </c>
    </row>
    <row r="46" spans="1:21" x14ac:dyDescent="0.2">
      <c r="A46" s="16" t="s">
        <v>192</v>
      </c>
      <c r="B46" s="4">
        <v>620300</v>
      </c>
      <c r="C46" s="4">
        <v>685858</v>
      </c>
      <c r="D46" s="4">
        <v>-65558</v>
      </c>
      <c r="E46" s="4">
        <v>-2727620000</v>
      </c>
      <c r="F46" s="4">
        <f t="shared" si="0"/>
        <v>-492482504252</v>
      </c>
      <c r="R46" s="5">
        <v>1.1899999999999999E-2</v>
      </c>
      <c r="S46" s="4">
        <v>4308309</v>
      </c>
      <c r="T46" s="4">
        <f t="shared" si="2"/>
        <v>7940456.5</v>
      </c>
      <c r="U46" s="4">
        <f t="shared" si="3"/>
        <v>2344000</v>
      </c>
    </row>
    <row r="47" spans="1:21" x14ac:dyDescent="0.2">
      <c r="A47" s="16" t="s">
        <v>191</v>
      </c>
      <c r="B47" s="4">
        <v>564100</v>
      </c>
      <c r="C47" s="4">
        <v>1383316</v>
      </c>
      <c r="D47" s="4">
        <v>-819216</v>
      </c>
      <c r="E47" s="4">
        <v>-34978650000</v>
      </c>
      <c r="F47" s="4">
        <f t="shared" si="0"/>
        <v>-489754884252</v>
      </c>
      <c r="R47" s="5">
        <v>-6.4299999999999996E-2</v>
      </c>
      <c r="S47" s="4">
        <v>11582521</v>
      </c>
      <c r="T47" s="4">
        <f t="shared" si="2"/>
        <v>3221914.5</v>
      </c>
      <c r="U47" s="4">
        <f t="shared" si="3"/>
        <v>2344000</v>
      </c>
    </row>
    <row r="48" spans="1:21" x14ac:dyDescent="0.2">
      <c r="A48" s="16" t="s">
        <v>190</v>
      </c>
      <c r="B48" s="4">
        <v>303500</v>
      </c>
      <c r="C48" s="4">
        <v>349878</v>
      </c>
      <c r="D48" s="4">
        <v>-46378</v>
      </c>
      <c r="E48" s="4">
        <v>-2082040000</v>
      </c>
      <c r="F48" s="4">
        <f t="shared" si="0"/>
        <v>-454776234252</v>
      </c>
      <c r="R48" s="5">
        <v>-6.6E-3</v>
      </c>
      <c r="S48" s="4">
        <v>2344000</v>
      </c>
      <c r="T48" s="4">
        <f t="shared" si="2"/>
        <v>6131904.5</v>
      </c>
      <c r="U48" s="4">
        <f t="shared" si="3"/>
        <v>3848817</v>
      </c>
    </row>
    <row r="49" spans="1:21" x14ac:dyDescent="0.2">
      <c r="A49" s="16" t="s">
        <v>189</v>
      </c>
      <c r="B49" s="4">
        <v>404600</v>
      </c>
      <c r="C49" s="4">
        <v>1301480</v>
      </c>
      <c r="D49" s="4">
        <v>-896880</v>
      </c>
      <c r="E49" s="4">
        <v>-40521320000</v>
      </c>
      <c r="F49" s="4">
        <f t="shared" si="0"/>
        <v>-452694194252</v>
      </c>
      <c r="R49" s="5">
        <v>1.01E-2</v>
      </c>
      <c r="S49" s="4">
        <v>6210937</v>
      </c>
      <c r="T49" s="4">
        <f t="shared" si="2"/>
        <v>4236450</v>
      </c>
      <c r="U49" s="4">
        <f t="shared" si="3"/>
        <v>3848817</v>
      </c>
    </row>
    <row r="50" spans="1:21" x14ac:dyDescent="0.2">
      <c r="A50" s="16" t="s">
        <v>188</v>
      </c>
      <c r="B50" s="4">
        <v>93800</v>
      </c>
      <c r="C50" s="4">
        <v>496873</v>
      </c>
      <c r="D50" s="4">
        <v>-403073</v>
      </c>
      <c r="E50" s="4">
        <v>-18114410000</v>
      </c>
      <c r="F50" s="4">
        <f t="shared" si="0"/>
        <v>-412172874252</v>
      </c>
      <c r="R50" s="5">
        <v>3.4000000000000002E-3</v>
      </c>
      <c r="S50" s="4">
        <v>3848817</v>
      </c>
      <c r="T50" s="4">
        <f t="shared" si="2"/>
        <v>4949887</v>
      </c>
      <c r="U50" s="4">
        <f t="shared" si="3"/>
        <v>3957149</v>
      </c>
    </row>
    <row r="51" spans="1:21" x14ac:dyDescent="0.2">
      <c r="A51" s="16" t="s">
        <v>187</v>
      </c>
      <c r="B51" s="4">
        <v>84400</v>
      </c>
      <c r="C51" s="4">
        <v>347200</v>
      </c>
      <c r="D51" s="4">
        <v>-262800</v>
      </c>
      <c r="E51" s="4">
        <v>-11738150000</v>
      </c>
      <c r="F51" s="4">
        <f t="shared" si="0"/>
        <v>-394058464252</v>
      </c>
      <c r="R51" s="5">
        <v>-3.3E-3</v>
      </c>
      <c r="S51" s="4">
        <v>3957149</v>
      </c>
      <c r="T51" s="4">
        <f t="shared" si="2"/>
        <v>5586870.5</v>
      </c>
      <c r="U51" s="4">
        <f t="shared" si="3"/>
        <v>4225925</v>
      </c>
    </row>
    <row r="52" spans="1:21" x14ac:dyDescent="0.2">
      <c r="A52" s="16" t="s">
        <v>186</v>
      </c>
      <c r="B52" s="4">
        <v>65600</v>
      </c>
      <c r="C52" s="4">
        <v>630807</v>
      </c>
      <c r="D52" s="4">
        <v>-565207</v>
      </c>
      <c r="E52" s="4">
        <v>-25371130000</v>
      </c>
      <c r="F52" s="4">
        <f t="shared" si="0"/>
        <v>-382320314252</v>
      </c>
      <c r="R52" s="5">
        <v>-9.8999999999999991E-3</v>
      </c>
      <c r="S52" s="4">
        <v>5107737</v>
      </c>
      <c r="T52" s="4">
        <f t="shared" si="2"/>
        <v>10665003</v>
      </c>
      <c r="U52" s="4">
        <f t="shared" si="3"/>
        <v>4099829</v>
      </c>
    </row>
    <row r="53" spans="1:21" x14ac:dyDescent="0.2">
      <c r="A53" s="16" t="s">
        <v>185</v>
      </c>
      <c r="B53" s="4">
        <v>264581</v>
      </c>
      <c r="C53" s="4">
        <v>324448</v>
      </c>
      <c r="D53" s="4">
        <v>-59867</v>
      </c>
      <c r="E53" s="4">
        <v>-2679670000</v>
      </c>
      <c r="F53" s="4">
        <f t="shared" si="0"/>
        <v>-356949184252</v>
      </c>
      <c r="R53" s="5">
        <v>5.5899999999999998E-2</v>
      </c>
      <c r="S53" s="4">
        <v>7317098</v>
      </c>
      <c r="T53" s="4">
        <f t="shared" si="2"/>
        <v>9936543.5</v>
      </c>
      <c r="U53" s="4">
        <f t="shared" si="3"/>
        <v>4099829</v>
      </c>
    </row>
    <row r="54" spans="1:21" x14ac:dyDescent="0.2">
      <c r="A54" s="16" t="s">
        <v>184</v>
      </c>
      <c r="B54" s="4">
        <v>750600</v>
      </c>
      <c r="C54" s="4">
        <v>167315</v>
      </c>
      <c r="D54" s="4">
        <v>583285</v>
      </c>
      <c r="E54" s="4">
        <v>24908740000</v>
      </c>
      <c r="F54" s="4">
        <f t="shared" si="0"/>
        <v>-354269514252</v>
      </c>
      <c r="R54" s="5">
        <v>2.2599999999999999E-2</v>
      </c>
      <c r="S54" s="4">
        <v>4754624</v>
      </c>
      <c r="T54" s="4">
        <f t="shared" si="2"/>
        <v>5228053</v>
      </c>
      <c r="U54" s="4">
        <f t="shared" si="3"/>
        <v>4099829</v>
      </c>
    </row>
    <row r="55" spans="1:21" x14ac:dyDescent="0.2">
      <c r="A55" s="16" t="s">
        <v>183</v>
      </c>
      <c r="B55" s="4">
        <v>133500</v>
      </c>
      <c r="C55" s="4">
        <v>274013</v>
      </c>
      <c r="D55" s="4">
        <v>-140513</v>
      </c>
      <c r="E55" s="4">
        <v>-5851010000</v>
      </c>
      <c r="F55" s="4">
        <f t="shared" si="0"/>
        <v>-379178254252</v>
      </c>
      <c r="R55" s="5">
        <v>-1.1000000000000001E-3</v>
      </c>
      <c r="S55" s="4">
        <v>4225925</v>
      </c>
      <c r="T55" s="4">
        <f t="shared" si="2"/>
        <v>3561923</v>
      </c>
      <c r="U55" s="4">
        <f t="shared" si="3"/>
        <v>4099829</v>
      </c>
    </row>
    <row r="56" spans="1:21" x14ac:dyDescent="0.2">
      <c r="A56" s="16" t="s">
        <v>182</v>
      </c>
      <c r="B56" s="4">
        <v>696700</v>
      </c>
      <c r="C56" s="4">
        <v>663112</v>
      </c>
      <c r="D56" s="4">
        <v>33588</v>
      </c>
      <c r="E56" s="4">
        <v>1433280000</v>
      </c>
      <c r="F56" s="4">
        <f t="shared" si="0"/>
        <v>-373327244252</v>
      </c>
      <c r="R56" s="5">
        <v>1.21E-2</v>
      </c>
      <c r="S56" s="4">
        <v>4298392</v>
      </c>
      <c r="T56" s="4">
        <f t="shared" si="2"/>
        <v>4501782</v>
      </c>
      <c r="U56" s="4">
        <f t="shared" si="3"/>
        <v>4099829</v>
      </c>
    </row>
    <row r="57" spans="1:21" x14ac:dyDescent="0.2">
      <c r="A57" s="16" t="s">
        <v>181</v>
      </c>
      <c r="B57" s="4">
        <v>589700</v>
      </c>
      <c r="C57" s="4">
        <v>487665</v>
      </c>
      <c r="D57" s="4">
        <v>102035</v>
      </c>
      <c r="E57" s="4">
        <v>4259270000</v>
      </c>
      <c r="F57" s="4">
        <f t="shared" si="0"/>
        <v>-374760524252</v>
      </c>
      <c r="R57" s="5">
        <v>3.7000000000000002E-3</v>
      </c>
      <c r="S57" s="4">
        <v>4099829</v>
      </c>
      <c r="T57" s="4">
        <f t="shared" si="2"/>
        <v>6005428</v>
      </c>
      <c r="U57" s="4">
        <f t="shared" si="3"/>
        <v>4624083</v>
      </c>
    </row>
    <row r="58" spans="1:21" x14ac:dyDescent="0.2">
      <c r="A58" s="16" t="s">
        <v>180</v>
      </c>
      <c r="B58" s="4">
        <v>612400</v>
      </c>
      <c r="C58" s="4">
        <v>740560</v>
      </c>
      <c r="D58" s="4">
        <v>-128160</v>
      </c>
      <c r="E58" s="4">
        <v>-5189540549</v>
      </c>
      <c r="F58" s="4">
        <f t="shared" si="0"/>
        <v>-379019794252</v>
      </c>
      <c r="R58" s="5">
        <v>2.6000000000000002E-2</v>
      </c>
      <c r="S58" s="4">
        <v>6052872</v>
      </c>
      <c r="T58" s="4">
        <f t="shared" si="2"/>
        <v>5006382</v>
      </c>
      <c r="U58" s="4">
        <f t="shared" si="3"/>
        <v>4624083</v>
      </c>
    </row>
    <row r="59" spans="1:21" x14ac:dyDescent="0.2">
      <c r="A59" s="16" t="s">
        <v>179</v>
      </c>
      <c r="B59" s="4">
        <v>761150</v>
      </c>
      <c r="C59" s="4">
        <v>272524</v>
      </c>
      <c r="D59" s="4">
        <v>488626</v>
      </c>
      <c r="E59" s="4">
        <v>19580810000</v>
      </c>
      <c r="F59" s="4">
        <f t="shared" si="0"/>
        <v>-373830253703</v>
      </c>
      <c r="R59" s="5">
        <v>-2.3999999999999998E-3</v>
      </c>
      <c r="S59" s="4">
        <v>4624083</v>
      </c>
      <c r="T59" s="4">
        <f t="shared" si="2"/>
        <v>7411274</v>
      </c>
      <c r="U59" s="4">
        <f t="shared" si="3"/>
        <v>5942625</v>
      </c>
    </row>
    <row r="60" spans="1:21" x14ac:dyDescent="0.2">
      <c r="A60" s="16" t="s">
        <v>178</v>
      </c>
      <c r="B60" s="4">
        <v>1159700</v>
      </c>
      <c r="C60" s="4">
        <v>506270</v>
      </c>
      <c r="D60" s="4">
        <v>653430</v>
      </c>
      <c r="E60" s="4">
        <v>26719410047</v>
      </c>
      <c r="F60" s="4">
        <f t="shared" si="0"/>
        <v>-393411063703</v>
      </c>
      <c r="R60" s="5">
        <v>-2.4E-2</v>
      </c>
      <c r="S60" s="4">
        <v>5942625</v>
      </c>
      <c r="T60" s="4">
        <f t="shared" si="2"/>
        <v>5457968.5</v>
      </c>
      <c r="U60" s="4">
        <f t="shared" si="3"/>
        <v>2825454</v>
      </c>
    </row>
    <row r="61" spans="1:21" x14ac:dyDescent="0.2">
      <c r="A61" s="16" t="s">
        <v>177</v>
      </c>
      <c r="B61" s="4">
        <v>420170</v>
      </c>
      <c r="C61" s="4">
        <v>949733</v>
      </c>
      <c r="D61" s="4">
        <v>-529563</v>
      </c>
      <c r="E61" s="4">
        <v>-21366000000</v>
      </c>
      <c r="F61" s="4">
        <f t="shared" si="0"/>
        <v>-420130473750</v>
      </c>
      <c r="R61" s="5">
        <v>-2.3999999999999998E-3</v>
      </c>
      <c r="S61" s="4">
        <v>6066004</v>
      </c>
      <c r="T61" s="4">
        <f t="shared" si="2"/>
        <v>9429060.5</v>
      </c>
      <c r="U61" s="4">
        <f t="shared" si="3"/>
        <v>2825454</v>
      </c>
    </row>
    <row r="62" spans="1:21" x14ac:dyDescent="0.2">
      <c r="A62" s="16" t="s">
        <v>176</v>
      </c>
      <c r="B62" s="4">
        <v>950200</v>
      </c>
      <c r="C62" s="4">
        <v>2322978</v>
      </c>
      <c r="D62" s="4">
        <v>-1372778</v>
      </c>
      <c r="E62" s="4">
        <v>-54349190000</v>
      </c>
      <c r="F62" s="4">
        <f t="shared" si="0"/>
        <v>-398764473750</v>
      </c>
      <c r="R62" s="5">
        <v>0</v>
      </c>
      <c r="S62" s="4">
        <v>14012908</v>
      </c>
      <c r="T62" s="4">
        <f t="shared" si="2"/>
        <v>10090046</v>
      </c>
      <c r="U62" s="4">
        <f t="shared" si="3"/>
        <v>2825454</v>
      </c>
    </row>
    <row r="63" spans="1:21" x14ac:dyDescent="0.2">
      <c r="A63" s="16" t="s">
        <v>175</v>
      </c>
      <c r="B63" s="4">
        <v>299317</v>
      </c>
      <c r="C63" s="4">
        <v>3071384</v>
      </c>
      <c r="D63" s="4">
        <v>-2772067</v>
      </c>
      <c r="E63" s="4">
        <v>-115403890000</v>
      </c>
      <c r="F63" s="4">
        <f t="shared" si="0"/>
        <v>-344415283750</v>
      </c>
      <c r="R63" s="5">
        <v>-6.93E-2</v>
      </c>
      <c r="S63" s="4">
        <v>15118463</v>
      </c>
      <c r="T63" s="4">
        <f t="shared" si="2"/>
        <v>6973644</v>
      </c>
      <c r="U63" s="4">
        <f t="shared" si="3"/>
        <v>2825454</v>
      </c>
    </row>
    <row r="64" spans="1:21" x14ac:dyDescent="0.2">
      <c r="A64" s="16" t="s">
        <v>174</v>
      </c>
      <c r="B64" s="4">
        <v>204700</v>
      </c>
      <c r="C64" s="4">
        <v>2248272</v>
      </c>
      <c r="D64" s="4">
        <v>-2043572</v>
      </c>
      <c r="E64" s="4">
        <v>-90275130000</v>
      </c>
      <c r="F64" s="4">
        <f t="shared" ref="F64:F79" si="4">E64+F65</f>
        <v>-229011393750</v>
      </c>
      <c r="R64" s="5">
        <v>2.8799999999999999E-2</v>
      </c>
      <c r="S64" s="4">
        <v>6230181</v>
      </c>
      <c r="T64" s="4">
        <f t="shared" si="2"/>
        <v>3228985.5</v>
      </c>
      <c r="U64" s="4">
        <f t="shared" si="3"/>
        <v>2825454</v>
      </c>
    </row>
    <row r="65" spans="1:21" x14ac:dyDescent="0.2">
      <c r="A65" s="16" t="s">
        <v>173</v>
      </c>
      <c r="B65" s="4">
        <v>124900</v>
      </c>
      <c r="C65" s="4">
        <v>118868</v>
      </c>
      <c r="D65" s="4">
        <v>6032</v>
      </c>
      <c r="E65" s="4">
        <v>262970000</v>
      </c>
      <c r="F65" s="4">
        <f t="shared" si="4"/>
        <v>-138736263750</v>
      </c>
      <c r="R65" s="5">
        <v>1.1999999999999999E-3</v>
      </c>
      <c r="S65" s="4">
        <v>2825454</v>
      </c>
      <c r="T65" s="4">
        <f t="shared" si="2"/>
        <v>5385637</v>
      </c>
      <c r="U65" s="4">
        <f t="shared" si="3"/>
        <v>4849933</v>
      </c>
    </row>
    <row r="66" spans="1:21" x14ac:dyDescent="0.2">
      <c r="A66" s="16" t="s">
        <v>172</v>
      </c>
      <c r="B66" s="4">
        <v>376800</v>
      </c>
      <c r="C66" s="4">
        <v>540900</v>
      </c>
      <c r="D66" s="4">
        <v>-164100</v>
      </c>
      <c r="E66" s="4">
        <v>-7021320000</v>
      </c>
      <c r="F66" s="4">
        <f t="shared" si="4"/>
        <v>-138999233750</v>
      </c>
      <c r="R66" s="5">
        <v>1.1999999999999999E-3</v>
      </c>
      <c r="S66" s="4">
        <v>4903735</v>
      </c>
      <c r="T66" s="4">
        <f t="shared" si="2"/>
        <v>5426231.5</v>
      </c>
      <c r="U66" s="4">
        <f t="shared" si="3"/>
        <v>4845213</v>
      </c>
    </row>
    <row r="67" spans="1:21" x14ac:dyDescent="0.2">
      <c r="A67" s="16" t="s">
        <v>171</v>
      </c>
      <c r="B67" s="4">
        <v>314800</v>
      </c>
      <c r="C67" s="4">
        <v>1266973</v>
      </c>
      <c r="D67" s="4">
        <v>-952173</v>
      </c>
      <c r="E67" s="4">
        <v>-40277560000</v>
      </c>
      <c r="F67" s="4">
        <f t="shared" si="4"/>
        <v>-131977913750</v>
      </c>
      <c r="R67" s="5">
        <v>3.4999999999999996E-3</v>
      </c>
      <c r="S67" s="4">
        <v>5957984</v>
      </c>
      <c r="T67" s="4">
        <f t="shared" si="2"/>
        <v>5792724</v>
      </c>
      <c r="U67" s="4">
        <f t="shared" si="3"/>
        <v>4845213</v>
      </c>
    </row>
    <row r="68" spans="1:21" x14ac:dyDescent="0.2">
      <c r="A68" s="16" t="s">
        <v>170</v>
      </c>
      <c r="B68" s="4">
        <v>554600</v>
      </c>
      <c r="C68" s="4">
        <v>147600</v>
      </c>
      <c r="D68" s="4">
        <v>407000</v>
      </c>
      <c r="E68" s="4">
        <v>17439790000</v>
      </c>
      <c r="F68" s="4">
        <f t="shared" si="4"/>
        <v>-91700353750</v>
      </c>
      <c r="R68" s="5">
        <v>-1.3600000000000001E-2</v>
      </c>
      <c r="S68" s="4">
        <v>5388681</v>
      </c>
      <c r="T68" s="4">
        <f t="shared" si="2"/>
        <v>7122438</v>
      </c>
      <c r="U68" s="4">
        <f t="shared" si="3"/>
        <v>4845213</v>
      </c>
    </row>
    <row r="69" spans="1:21" x14ac:dyDescent="0.2">
      <c r="A69" s="16" t="s">
        <v>169</v>
      </c>
      <c r="B69" s="4">
        <v>495700</v>
      </c>
      <c r="C69" s="4">
        <v>292708</v>
      </c>
      <c r="D69" s="4">
        <v>202992</v>
      </c>
      <c r="E69" s="4">
        <v>8846950000</v>
      </c>
      <c r="F69" s="4">
        <f t="shared" si="4"/>
        <v>-109140143750</v>
      </c>
      <c r="R69" s="5">
        <v>-4.5000000000000005E-3</v>
      </c>
      <c r="S69" s="4">
        <v>8879923</v>
      </c>
      <c r="T69" s="4">
        <f t="shared" si="2"/>
        <v>5786869.5</v>
      </c>
      <c r="U69" s="4">
        <f t="shared" si="3"/>
        <v>3632517</v>
      </c>
    </row>
    <row r="70" spans="1:21" x14ac:dyDescent="0.2">
      <c r="A70" s="16" t="s">
        <v>168</v>
      </c>
      <c r="B70" s="4">
        <v>507100</v>
      </c>
      <c r="C70" s="4">
        <v>171626</v>
      </c>
      <c r="D70" s="4">
        <v>335474</v>
      </c>
      <c r="E70" s="4">
        <v>15038160000</v>
      </c>
      <c r="F70" s="4">
        <f t="shared" si="4"/>
        <v>-117987093750</v>
      </c>
      <c r="R70" s="5">
        <v>-2.2200000000000001E-2</v>
      </c>
      <c r="S70" s="4">
        <v>4849933</v>
      </c>
      <c r="T70" s="4">
        <f t="shared" si="2"/>
        <v>8877732.5</v>
      </c>
      <c r="U70" s="4">
        <f t="shared" si="3"/>
        <v>3632517</v>
      </c>
    </row>
    <row r="71" spans="1:21" x14ac:dyDescent="0.2">
      <c r="A71" s="16" t="s">
        <v>167</v>
      </c>
      <c r="B71" s="4">
        <v>127550</v>
      </c>
      <c r="C71" s="4">
        <v>138430</v>
      </c>
      <c r="D71" s="4">
        <v>-10880</v>
      </c>
      <c r="E71" s="4">
        <v>-472680000</v>
      </c>
      <c r="F71" s="4">
        <f t="shared" si="4"/>
        <v>-133025253750</v>
      </c>
      <c r="R71" s="5">
        <v>-2.3799999999999998E-2</v>
      </c>
      <c r="S71" s="4">
        <v>4845213</v>
      </c>
      <c r="T71" s="4">
        <f>AVERAGE(S72,S81)</f>
        <v>5076677.5</v>
      </c>
      <c r="U71" s="4">
        <f t="shared" si="3"/>
        <v>3632517</v>
      </c>
    </row>
    <row r="72" spans="1:21" x14ac:dyDescent="0.2">
      <c r="A72" s="16" t="s">
        <v>166</v>
      </c>
      <c r="B72" s="4">
        <v>250600</v>
      </c>
      <c r="C72" s="4">
        <v>405200</v>
      </c>
      <c r="D72" s="4">
        <v>-154600</v>
      </c>
      <c r="E72" s="4">
        <v>-7063250000</v>
      </c>
      <c r="F72" s="4">
        <f t="shared" si="4"/>
        <v>-132552573750</v>
      </c>
      <c r="R72" s="5">
        <v>-8.6E-3</v>
      </c>
      <c r="S72" s="4">
        <v>5061629</v>
      </c>
      <c r="U72" s="4">
        <f t="shared" si="3"/>
        <v>3632517</v>
      </c>
    </row>
    <row r="73" spans="1:21" x14ac:dyDescent="0.2">
      <c r="A73" s="16" t="s">
        <v>165</v>
      </c>
      <c r="B73" s="4">
        <v>335600</v>
      </c>
      <c r="C73" s="4">
        <v>281728</v>
      </c>
      <c r="D73" s="4">
        <v>53872</v>
      </c>
      <c r="E73" s="4">
        <v>2579650000</v>
      </c>
      <c r="F73" s="4">
        <f t="shared" si="4"/>
        <v>-125489323750</v>
      </c>
      <c r="R73" s="5">
        <v>2.3199999999999998E-2</v>
      </c>
      <c r="S73" s="4">
        <v>7717107</v>
      </c>
      <c r="U73" s="4">
        <f t="shared" ref="U73:U75" si="5">MIN(S74:S78)</f>
        <v>3632517</v>
      </c>
    </row>
    <row r="74" spans="1:21" x14ac:dyDescent="0.2">
      <c r="A74" s="16" t="s">
        <v>164</v>
      </c>
      <c r="B74" s="4">
        <v>713391</v>
      </c>
      <c r="C74" s="4">
        <v>223275</v>
      </c>
      <c r="D74" s="4">
        <v>490116</v>
      </c>
      <c r="E74" s="4">
        <v>22149040000</v>
      </c>
      <c r="F74" s="4">
        <f t="shared" si="4"/>
        <v>-128068973750</v>
      </c>
      <c r="R74" s="5">
        <v>1.23E-2</v>
      </c>
      <c r="S74" s="4">
        <v>3632517</v>
      </c>
      <c r="U74" s="4">
        <f t="shared" si="5"/>
        <v>4894479</v>
      </c>
    </row>
    <row r="75" spans="1:21" x14ac:dyDescent="0.2">
      <c r="A75" s="16" t="s">
        <v>163</v>
      </c>
      <c r="B75" s="4">
        <v>224100</v>
      </c>
      <c r="C75" s="4">
        <v>423061</v>
      </c>
      <c r="D75" s="4">
        <v>-198961</v>
      </c>
      <c r="E75" s="4">
        <v>-9044370000</v>
      </c>
      <c r="F75" s="4">
        <f t="shared" si="4"/>
        <v>-150218013750</v>
      </c>
      <c r="R75" s="5">
        <v>-6.6E-3</v>
      </c>
      <c r="S75" s="4">
        <v>5867539</v>
      </c>
      <c r="U75" s="4">
        <f t="shared" si="5"/>
        <v>4894479</v>
      </c>
    </row>
    <row r="76" spans="1:21" x14ac:dyDescent="0.2">
      <c r="A76" s="16" t="s">
        <v>162</v>
      </c>
      <c r="B76" s="4">
        <v>31510</v>
      </c>
      <c r="C76" s="4">
        <v>1941787</v>
      </c>
      <c r="D76" s="4">
        <v>-1910277</v>
      </c>
      <c r="E76" s="4">
        <v>-87700700000</v>
      </c>
      <c r="F76" s="4">
        <f t="shared" si="4"/>
        <v>-141173643750</v>
      </c>
      <c r="R76" s="5">
        <v>-1.6299999999999999E-2</v>
      </c>
      <c r="S76" s="4">
        <v>4894479</v>
      </c>
      <c r="U76" s="4">
        <f>MIN(S77:S81)</f>
        <v>5091726</v>
      </c>
    </row>
    <row r="77" spans="1:21" x14ac:dyDescent="0.2">
      <c r="A77" s="16" t="s">
        <v>161</v>
      </c>
      <c r="B77" s="4">
        <v>463033</v>
      </c>
      <c r="C77" s="4">
        <v>649418</v>
      </c>
      <c r="D77" s="4">
        <v>-186385</v>
      </c>
      <c r="E77" s="4">
        <v>-8487540000</v>
      </c>
      <c r="F77" s="4">
        <f t="shared" si="4"/>
        <v>-53472943750</v>
      </c>
      <c r="R77" s="5">
        <v>7.7000000000000002E-3</v>
      </c>
      <c r="S77" s="4">
        <v>6196767</v>
      </c>
    </row>
    <row r="78" spans="1:21" x14ac:dyDescent="0.2">
      <c r="A78" s="16" t="s">
        <v>160</v>
      </c>
      <c r="B78" s="4">
        <v>81620</v>
      </c>
      <c r="C78" s="4">
        <v>842200</v>
      </c>
      <c r="D78" s="4">
        <v>-760580</v>
      </c>
      <c r="E78" s="4">
        <v>-34732110000</v>
      </c>
      <c r="F78" s="4">
        <f t="shared" si="4"/>
        <v>-44985403750</v>
      </c>
      <c r="R78" s="5">
        <v>-1.0800000000000001E-2</v>
      </c>
      <c r="S78" s="4">
        <v>5364953</v>
      </c>
    </row>
    <row r="79" spans="1:21" x14ac:dyDescent="0.2">
      <c r="A79" s="16" t="s">
        <v>159</v>
      </c>
      <c r="B79" s="4">
        <v>1206600</v>
      </c>
      <c r="C79" s="4">
        <v>259600</v>
      </c>
      <c r="D79" s="4">
        <v>947000</v>
      </c>
      <c r="E79" s="4">
        <v>43269590000</v>
      </c>
      <c r="F79" s="4">
        <f t="shared" si="4"/>
        <v>-10253293750</v>
      </c>
      <c r="R79" s="5">
        <v>3.6000000000000004E-2</v>
      </c>
      <c r="S79" s="4">
        <v>6723806</v>
      </c>
    </row>
    <row r="80" spans="1:21" x14ac:dyDescent="0.2">
      <c r="A80" s="16" t="s">
        <v>158</v>
      </c>
      <c r="B80" s="4">
        <v>278500</v>
      </c>
      <c r="C80" s="4">
        <v>957962</v>
      </c>
      <c r="D80" s="4">
        <v>-679462</v>
      </c>
      <c r="E80" s="4">
        <v>-30759010000</v>
      </c>
      <c r="F80" s="4">
        <f>E80+F81</f>
        <v>-53522883750</v>
      </c>
      <c r="R80" s="5">
        <v>-5.1100000000000007E-2</v>
      </c>
      <c r="S80" s="4">
        <v>12910252</v>
      </c>
    </row>
    <row r="81" spans="1:22" x14ac:dyDescent="0.2">
      <c r="A81" s="16" t="s">
        <v>157</v>
      </c>
      <c r="B81" s="4">
        <v>60962</v>
      </c>
      <c r="C81" s="4">
        <v>545051</v>
      </c>
      <c r="D81" s="4">
        <v>-484089</v>
      </c>
      <c r="E81" s="4">
        <v>-22763873750</v>
      </c>
      <c r="F81" s="4">
        <f>E81</f>
        <v>-22763873750</v>
      </c>
      <c r="R81" s="5">
        <v>1.1000000000000001E-3</v>
      </c>
      <c r="S81" s="4">
        <v>5091726</v>
      </c>
    </row>
    <row r="82" spans="1:22" x14ac:dyDescent="0.2">
      <c r="A82" s="2"/>
      <c r="B82" s="4"/>
      <c r="C82" s="4"/>
      <c r="D82" s="4"/>
      <c r="E82" s="4"/>
      <c r="F82" s="4"/>
      <c r="G82" s="4"/>
      <c r="H82" s="4"/>
      <c r="I82" s="4"/>
      <c r="J82" s="4"/>
      <c r="K82" s="4"/>
      <c r="L82" s="4"/>
      <c r="M82" s="4"/>
      <c r="N82" s="4"/>
      <c r="O82" s="4"/>
      <c r="P82" s="4"/>
      <c r="Q82" s="4"/>
      <c r="R82" s="4"/>
      <c r="S82" s="4"/>
      <c r="T82" s="5"/>
      <c r="U82" s="5"/>
      <c r="V82" s="5"/>
    </row>
    <row r="83" spans="1:22" x14ac:dyDescent="0.2">
      <c r="A83" s="2"/>
      <c r="B83" s="4"/>
      <c r="C83" s="4"/>
      <c r="D83" s="4"/>
      <c r="E83" s="4"/>
      <c r="F83" s="4"/>
      <c r="G83" s="4"/>
      <c r="H83" s="4"/>
      <c r="I83" s="4"/>
      <c r="J83" s="4"/>
      <c r="K83" s="4"/>
      <c r="L83" s="4"/>
      <c r="M83" s="4"/>
      <c r="N83" s="4"/>
      <c r="O83" s="4"/>
      <c r="P83" s="4"/>
      <c r="Q83" s="4"/>
      <c r="R83" s="4"/>
      <c r="S83" s="4"/>
      <c r="T83" s="5"/>
      <c r="U83" s="5"/>
      <c r="V83" s="5"/>
    </row>
    <row r="84" spans="1:22" x14ac:dyDescent="0.2">
      <c r="A84" s="2"/>
      <c r="B84" s="4"/>
      <c r="C84" s="4"/>
      <c r="D84" s="4"/>
      <c r="E84" s="4"/>
      <c r="F84" s="4"/>
      <c r="G84" s="4"/>
      <c r="H84" s="4"/>
      <c r="I84" s="4"/>
      <c r="J84" s="4"/>
      <c r="K84" s="4"/>
      <c r="L84" s="4"/>
      <c r="M84" s="4"/>
      <c r="N84" s="4"/>
      <c r="O84" s="4"/>
      <c r="P84" s="4"/>
      <c r="Q84" s="4"/>
      <c r="R84" s="4"/>
      <c r="S84" s="4"/>
      <c r="T84" s="5"/>
      <c r="U84" s="5"/>
      <c r="V84" s="5"/>
    </row>
    <row r="85" spans="1:22" x14ac:dyDescent="0.2">
      <c r="A85" s="2"/>
      <c r="B85" s="4"/>
      <c r="C85" s="4"/>
      <c r="D85" s="4"/>
      <c r="E85" s="4"/>
      <c r="F85" s="4"/>
      <c r="G85" s="4"/>
      <c r="H85" s="4"/>
      <c r="I85" s="4"/>
      <c r="J85" s="4"/>
      <c r="K85" s="4"/>
      <c r="L85" s="4"/>
      <c r="M85" s="4"/>
      <c r="N85" s="4"/>
      <c r="O85" s="4"/>
      <c r="P85" s="4"/>
      <c r="Q85" s="4"/>
      <c r="R85" s="4"/>
      <c r="S85" s="4"/>
      <c r="T85" s="5"/>
      <c r="U85" s="5"/>
      <c r="V85" s="5"/>
    </row>
    <row r="86" spans="1:22" x14ac:dyDescent="0.2">
      <c r="A86" s="2"/>
      <c r="B86" s="4"/>
      <c r="C86" s="4"/>
      <c r="D86" s="4"/>
      <c r="E86" s="4"/>
      <c r="F86" s="4"/>
      <c r="G86" s="4"/>
      <c r="H86" s="4"/>
      <c r="I86" s="4"/>
      <c r="J86" s="4"/>
      <c r="K86" s="4"/>
      <c r="L86" s="4"/>
      <c r="M86" s="4"/>
      <c r="N86" s="4"/>
      <c r="O86" s="4"/>
      <c r="P86" s="4"/>
      <c r="Q86" s="4"/>
      <c r="R86" s="4"/>
      <c r="S86" s="4"/>
      <c r="T86" s="5"/>
      <c r="U86" s="5"/>
      <c r="V86" s="5"/>
    </row>
    <row r="87" spans="1:22" x14ac:dyDescent="0.2">
      <c r="A87" s="2"/>
      <c r="B87" s="4"/>
      <c r="C87" s="4"/>
      <c r="D87" s="4"/>
      <c r="E87" s="4"/>
      <c r="F87" s="4"/>
      <c r="G87" s="4"/>
      <c r="H87" s="4"/>
      <c r="I87" s="4"/>
      <c r="J87" s="4"/>
      <c r="K87" s="4"/>
      <c r="L87" s="4"/>
      <c r="M87" s="4"/>
      <c r="N87" s="4"/>
      <c r="O87" s="4"/>
      <c r="P87" s="4"/>
      <c r="Q87" s="4"/>
      <c r="R87" s="4"/>
      <c r="S87" s="4"/>
      <c r="T87" s="5"/>
      <c r="U87" s="5"/>
      <c r="V87" s="5"/>
    </row>
    <row r="88" spans="1:22" x14ac:dyDescent="0.2">
      <c r="A88" s="2"/>
      <c r="B88" s="4"/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5"/>
      <c r="U88" s="5"/>
      <c r="V88" s="5"/>
    </row>
    <row r="89" spans="1:22" x14ac:dyDescent="0.2">
      <c r="A89" s="2"/>
      <c r="B89" s="4"/>
      <c r="C89" s="4"/>
      <c r="D89" s="4"/>
      <c r="E89" s="4"/>
      <c r="F89" s="4"/>
      <c r="G89" s="4"/>
      <c r="H89" s="4"/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  <c r="T89" s="5"/>
      <c r="U89" s="5"/>
      <c r="V89" s="5"/>
    </row>
    <row r="90" spans="1:22" x14ac:dyDescent="0.2">
      <c r="A90" s="2"/>
      <c r="B90" s="4"/>
      <c r="C90" s="4"/>
      <c r="D90" s="4"/>
      <c r="E90" s="4"/>
      <c r="F90" s="4"/>
      <c r="G90" s="4"/>
      <c r="H90" s="4"/>
      <c r="I90" s="4"/>
      <c r="J90" s="4"/>
      <c r="K90" s="4"/>
      <c r="L90" s="4"/>
      <c r="M90" s="4"/>
      <c r="N90" s="4"/>
      <c r="O90" s="4"/>
      <c r="P90" s="4"/>
      <c r="Q90" s="4"/>
      <c r="R90" s="4"/>
      <c r="S90" s="4"/>
      <c r="T90" s="5"/>
      <c r="U90" s="5"/>
      <c r="V90" s="5"/>
    </row>
    <row r="91" spans="1:22" x14ac:dyDescent="0.2">
      <c r="A91" s="2"/>
      <c r="B91" s="4"/>
      <c r="C91" s="4"/>
      <c r="D91" s="4"/>
      <c r="E91" s="4"/>
      <c r="F91" s="4"/>
      <c r="G91" s="4"/>
      <c r="H91" s="4"/>
      <c r="I91" s="4"/>
      <c r="J91" s="4"/>
      <c r="K91" s="4"/>
      <c r="L91" s="4"/>
      <c r="M91" s="4"/>
      <c r="N91" s="4"/>
      <c r="O91" s="4"/>
      <c r="P91" s="4"/>
      <c r="Q91" s="4"/>
      <c r="R91" s="4"/>
      <c r="S91" s="4"/>
      <c r="T91" s="5"/>
      <c r="U91" s="5"/>
      <c r="V91" s="5"/>
    </row>
    <row r="92" spans="1:22" x14ac:dyDescent="0.2">
      <c r="A92" s="6"/>
      <c r="B92" s="4"/>
      <c r="C92" s="4"/>
      <c r="D92" s="4"/>
      <c r="E92" s="4"/>
      <c r="F92" s="4"/>
      <c r="G92" s="4"/>
      <c r="H92" s="4"/>
      <c r="I92" s="4"/>
      <c r="J92" s="4"/>
      <c r="K92" s="4"/>
      <c r="L92" s="4"/>
      <c r="M92" s="4"/>
      <c r="N92" s="4"/>
      <c r="O92" s="4"/>
      <c r="P92" s="4"/>
      <c r="Q92" s="4"/>
      <c r="R92" s="4"/>
      <c r="S92" s="4"/>
      <c r="T92" s="5"/>
      <c r="U92" s="5"/>
      <c r="V92" s="5"/>
    </row>
    <row r="93" spans="1:22" x14ac:dyDescent="0.2">
      <c r="A93" s="6"/>
      <c r="B93" s="4"/>
      <c r="C93" s="4"/>
      <c r="D93" s="4"/>
      <c r="E93" s="4"/>
      <c r="F93" s="4"/>
      <c r="G93" s="4"/>
      <c r="H93" s="4"/>
      <c r="I93" s="4"/>
      <c r="J93" s="4"/>
      <c r="K93" s="4"/>
      <c r="L93" s="4"/>
      <c r="M93" s="4"/>
      <c r="N93" s="4"/>
      <c r="O93" s="4"/>
      <c r="P93" s="4"/>
      <c r="Q93" s="4"/>
      <c r="R93" s="4"/>
      <c r="S93" s="4"/>
      <c r="T93" s="5"/>
      <c r="U93" s="5"/>
      <c r="V93" s="5"/>
    </row>
    <row r="94" spans="1:22" x14ac:dyDescent="0.2">
      <c r="A94" s="6"/>
      <c r="B94" s="4"/>
      <c r="C94" s="4"/>
      <c r="D94" s="4"/>
      <c r="E94" s="4"/>
      <c r="F94" s="4"/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5"/>
      <c r="U94" s="5"/>
      <c r="V94" s="5"/>
    </row>
    <row r="95" spans="1:22" x14ac:dyDescent="0.2">
      <c r="A95" s="6"/>
      <c r="B95" s="4"/>
      <c r="C95" s="4"/>
      <c r="D95" s="4"/>
      <c r="E95" s="4"/>
      <c r="F95" s="4"/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5"/>
      <c r="U95" s="5"/>
      <c r="V95" s="5"/>
    </row>
    <row r="96" spans="1:22" x14ac:dyDescent="0.2">
      <c r="A96" s="6"/>
      <c r="B96" s="4"/>
      <c r="C96" s="4"/>
      <c r="D96" s="4"/>
      <c r="E96" s="4"/>
      <c r="F96" s="4"/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5"/>
      <c r="U96" s="5"/>
      <c r="V96" s="5"/>
    </row>
    <row r="97" spans="1:22" x14ac:dyDescent="0.2">
      <c r="A97" s="6"/>
      <c r="B97" s="4"/>
      <c r="C97" s="4"/>
      <c r="D97" s="4"/>
      <c r="E97" s="4"/>
      <c r="F97" s="4"/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5"/>
      <c r="U97" s="5"/>
      <c r="V97" s="5"/>
    </row>
    <row r="98" spans="1:22" x14ac:dyDescent="0.2">
      <c r="A98" s="6"/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5"/>
      <c r="U98" s="5"/>
      <c r="V98" s="5"/>
    </row>
    <row r="99" spans="1:22" x14ac:dyDescent="0.2">
      <c r="A99" s="6"/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5"/>
      <c r="U99" s="5"/>
      <c r="V99" s="5"/>
    </row>
    <row r="100" spans="1:22" x14ac:dyDescent="0.2">
      <c r="A100" s="6"/>
      <c r="B100" s="4"/>
      <c r="C100" s="4"/>
      <c r="D100" s="4"/>
      <c r="E100" s="4"/>
      <c r="F100" s="4"/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5"/>
      <c r="U100" s="5"/>
      <c r="V100" s="5"/>
    </row>
    <row r="101" spans="1:22" x14ac:dyDescent="0.2">
      <c r="A101" s="6"/>
      <c r="B101" s="4"/>
      <c r="C101" s="4"/>
      <c r="D101" s="4"/>
      <c r="E101" s="4"/>
      <c r="F101" s="4"/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5"/>
      <c r="U101" s="5"/>
      <c r="V101" s="5"/>
    </row>
    <row r="102" spans="1:22" x14ac:dyDescent="0.2">
      <c r="A102" s="2"/>
      <c r="B102" s="4"/>
      <c r="C102" s="4"/>
      <c r="D102" s="4"/>
      <c r="E102" s="4"/>
      <c r="F102" s="4"/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5"/>
      <c r="U102" s="5"/>
      <c r="V102" s="5"/>
    </row>
    <row r="103" spans="1:22" x14ac:dyDescent="0.2">
      <c r="A103" s="2"/>
      <c r="B103" s="4"/>
      <c r="C103" s="4"/>
      <c r="D103" s="4"/>
      <c r="E103" s="4"/>
      <c r="F103" s="4"/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5"/>
      <c r="U103" s="5"/>
      <c r="V103" s="5"/>
    </row>
    <row r="104" spans="1:22" x14ac:dyDescent="0.2">
      <c r="A104" s="6"/>
      <c r="B104" s="4"/>
      <c r="C104" s="4"/>
      <c r="D104" s="4"/>
      <c r="E104" s="4"/>
      <c r="F104" s="4"/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5"/>
      <c r="U104" s="5"/>
      <c r="V104" s="5"/>
    </row>
    <row r="105" spans="1:22" x14ac:dyDescent="0.2">
      <c r="A105" s="6"/>
      <c r="B105" s="4"/>
      <c r="C105" s="4"/>
      <c r="D105" s="4"/>
      <c r="E105" s="4"/>
      <c r="F105" s="4"/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5"/>
      <c r="U105" s="5"/>
      <c r="V105" s="5"/>
    </row>
    <row r="106" spans="1:22" x14ac:dyDescent="0.2">
      <c r="A106" s="6"/>
      <c r="B106" s="4"/>
      <c r="C106" s="4"/>
      <c r="D106" s="4"/>
      <c r="E106" s="4"/>
      <c r="F106" s="4"/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5"/>
      <c r="U106" s="5"/>
      <c r="V106" s="5"/>
    </row>
    <row r="107" spans="1:22" x14ac:dyDescent="0.2">
      <c r="A107" s="6"/>
      <c r="B107" s="4"/>
      <c r="C107" s="4"/>
      <c r="D107" s="4"/>
      <c r="E107" s="4"/>
      <c r="F107" s="4"/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5"/>
      <c r="U107" s="5"/>
      <c r="V107" s="5"/>
    </row>
    <row r="108" spans="1:22" x14ac:dyDescent="0.2">
      <c r="A108" s="6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5"/>
      <c r="U108" s="5"/>
      <c r="V108" s="5"/>
    </row>
    <row r="109" spans="1:22" x14ac:dyDescent="0.2">
      <c r="A109" s="6"/>
      <c r="B109" s="4"/>
      <c r="C109" s="4"/>
      <c r="D109" s="4"/>
      <c r="E109" s="4"/>
      <c r="F109" s="4"/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5"/>
      <c r="U109" s="5"/>
      <c r="V109" s="5"/>
    </row>
    <row r="110" spans="1:22" x14ac:dyDescent="0.2">
      <c r="A110" s="6"/>
      <c r="B110" s="4"/>
      <c r="C110" s="4"/>
      <c r="D110" s="4"/>
      <c r="E110" s="4"/>
      <c r="F110" s="4"/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5"/>
      <c r="U110" s="5"/>
      <c r="V110" s="5"/>
    </row>
    <row r="111" spans="1:22" x14ac:dyDescent="0.2">
      <c r="A111" s="6"/>
      <c r="B111" s="4"/>
      <c r="C111" s="4"/>
      <c r="D111" s="4"/>
      <c r="E111" s="4"/>
      <c r="F111" s="4"/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5"/>
      <c r="U111" s="5"/>
      <c r="V111" s="5"/>
    </row>
    <row r="112" spans="1:22" x14ac:dyDescent="0.2">
      <c r="A112" s="6"/>
      <c r="B112" s="4"/>
      <c r="C112" s="4"/>
      <c r="D112" s="4"/>
      <c r="E112" s="4"/>
      <c r="F112" s="4"/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5"/>
      <c r="U112" s="5"/>
      <c r="V112" s="5"/>
    </row>
    <row r="113" spans="1:22" x14ac:dyDescent="0.2">
      <c r="A113" s="6"/>
      <c r="B113" s="4"/>
      <c r="C113" s="4"/>
      <c r="D113" s="4"/>
      <c r="E113" s="4"/>
      <c r="F113" s="4"/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5"/>
      <c r="U113" s="5"/>
      <c r="V113" s="5"/>
    </row>
    <row r="114" spans="1:22" x14ac:dyDescent="0.2">
      <c r="A114" s="6"/>
      <c r="B114" s="4"/>
      <c r="C114" s="4"/>
      <c r="D114" s="4"/>
      <c r="E114" s="4"/>
      <c r="F114" s="4"/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5"/>
      <c r="U114" s="5"/>
      <c r="V114" s="5"/>
    </row>
    <row r="115" spans="1:22" x14ac:dyDescent="0.2">
      <c r="A115" s="6"/>
      <c r="B115" s="4"/>
      <c r="C115" s="4"/>
      <c r="D115" s="4"/>
      <c r="E115" s="4"/>
      <c r="F115" s="4"/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5"/>
      <c r="U115" s="5"/>
      <c r="V115" s="5"/>
    </row>
    <row r="116" spans="1:22" x14ac:dyDescent="0.2">
      <c r="A116" s="6"/>
      <c r="B116" s="4"/>
      <c r="C116" s="4"/>
      <c r="D116" s="4"/>
      <c r="E116" s="4"/>
      <c r="F116" s="4"/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5"/>
      <c r="U116" s="5"/>
      <c r="V116" s="5"/>
    </row>
    <row r="117" spans="1:22" x14ac:dyDescent="0.2">
      <c r="A117" s="2"/>
      <c r="B117" s="4"/>
      <c r="C117" s="4"/>
      <c r="D117" s="4"/>
      <c r="E117" s="4"/>
      <c r="F117" s="4"/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5"/>
      <c r="U117" s="5"/>
      <c r="V117" s="5"/>
    </row>
    <row r="118" spans="1:22" x14ac:dyDescent="0.2">
      <c r="A118" s="2"/>
      <c r="B118" s="4"/>
      <c r="C118" s="4"/>
      <c r="D118" s="4"/>
      <c r="E118" s="4"/>
      <c r="F118" s="4"/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5"/>
      <c r="U118" s="5"/>
      <c r="V118" s="5"/>
    </row>
    <row r="119" spans="1:22" x14ac:dyDescent="0.2">
      <c r="A119" s="2"/>
      <c r="B119" s="4"/>
      <c r="C119" s="4"/>
      <c r="D119" s="4"/>
      <c r="E119" s="4"/>
      <c r="F119" s="4"/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5"/>
      <c r="U119" s="5"/>
      <c r="V119" s="5"/>
    </row>
    <row r="120" spans="1:22" x14ac:dyDescent="0.2">
      <c r="A120" s="2"/>
      <c r="B120" s="4"/>
      <c r="C120" s="4"/>
      <c r="D120" s="4"/>
      <c r="E120" s="4"/>
      <c r="F120" s="4"/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5"/>
      <c r="U120" s="5"/>
      <c r="V120" s="5"/>
    </row>
    <row r="121" spans="1:22" x14ac:dyDescent="0.2">
      <c r="A121" s="2"/>
      <c r="B121" s="4"/>
      <c r="C121" s="4"/>
      <c r="D121" s="4"/>
      <c r="E121" s="4"/>
      <c r="F121" s="4"/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5"/>
      <c r="U121" s="5"/>
      <c r="V121" s="5"/>
    </row>
    <row r="122" spans="1:22" x14ac:dyDescent="0.2">
      <c r="A122" s="2"/>
      <c r="B122" s="4"/>
      <c r="C122" s="4"/>
      <c r="D122" s="4"/>
      <c r="E122" s="4"/>
      <c r="F122" s="4"/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5"/>
      <c r="U122" s="5"/>
      <c r="V122" s="5"/>
    </row>
    <row r="123" spans="1:22" x14ac:dyDescent="0.2">
      <c r="A123" s="2"/>
      <c r="B123" s="4"/>
      <c r="C123" s="4"/>
      <c r="D123" s="4"/>
      <c r="E123" s="4"/>
      <c r="F123" s="4"/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5"/>
      <c r="U123" s="5"/>
      <c r="V123" s="5"/>
    </row>
    <row r="124" spans="1:22" x14ac:dyDescent="0.2">
      <c r="A124" s="2"/>
      <c r="B124" s="4"/>
      <c r="C124" s="4"/>
      <c r="D124" s="4"/>
      <c r="E124" s="4"/>
      <c r="F124" s="4"/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5"/>
      <c r="U124" s="5"/>
      <c r="V124" s="5"/>
    </row>
    <row r="125" spans="1:22" x14ac:dyDescent="0.2">
      <c r="A125" s="2"/>
      <c r="B125" s="4"/>
      <c r="C125" s="4"/>
      <c r="D125" s="4"/>
      <c r="E125" s="4"/>
      <c r="F125" s="4"/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5"/>
      <c r="U125" s="5"/>
      <c r="V125" s="5"/>
    </row>
    <row r="126" spans="1:22" x14ac:dyDescent="0.2">
      <c r="A126" s="2"/>
      <c r="B126" s="4"/>
      <c r="C126" s="4"/>
      <c r="D126" s="4"/>
      <c r="E126" s="4"/>
      <c r="F126" s="4"/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5"/>
      <c r="U126" s="5"/>
      <c r="V126" s="5"/>
    </row>
    <row r="127" spans="1:22" x14ac:dyDescent="0.2">
      <c r="A127" s="2"/>
      <c r="B127" s="4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5"/>
      <c r="U127" s="5"/>
      <c r="V127" s="5"/>
    </row>
    <row r="128" spans="1:22" x14ac:dyDescent="0.2">
      <c r="A128" s="2"/>
      <c r="B128" s="4"/>
      <c r="C128" s="4"/>
      <c r="D128" s="4"/>
      <c r="E128" s="4"/>
      <c r="F128" s="4"/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5"/>
      <c r="U128" s="5"/>
      <c r="V128" s="5"/>
    </row>
    <row r="129" spans="1:22" x14ac:dyDescent="0.2">
      <c r="A129" s="2"/>
      <c r="B129" s="4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5"/>
      <c r="U129" s="5"/>
      <c r="V129" s="5"/>
    </row>
    <row r="130" spans="1:22" x14ac:dyDescent="0.2">
      <c r="A130" s="2"/>
      <c r="B130" s="4"/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5"/>
      <c r="U130" s="5"/>
      <c r="V130" s="5"/>
    </row>
    <row r="131" spans="1:22" x14ac:dyDescent="0.2">
      <c r="A131" s="2"/>
      <c r="B131" s="4"/>
      <c r="C131" s="4"/>
      <c r="D131" s="4"/>
      <c r="E131" s="4"/>
      <c r="F131" s="4"/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5"/>
      <c r="U131" s="5"/>
      <c r="V131" s="5"/>
    </row>
    <row r="132" spans="1:22" x14ac:dyDescent="0.2">
      <c r="A132" s="2"/>
      <c r="B132" s="4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5"/>
      <c r="U132" s="5"/>
      <c r="V132" s="5"/>
    </row>
    <row r="133" spans="1:22" x14ac:dyDescent="0.2">
      <c r="A133" s="2"/>
      <c r="B133" s="4"/>
      <c r="C133" s="4"/>
      <c r="D133" s="4"/>
      <c r="E133" s="4"/>
      <c r="F133" s="4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5"/>
    </row>
    <row r="134" spans="1:22" x14ac:dyDescent="0.2">
      <c r="A134" s="2"/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8"/>
    </row>
    <row r="135" spans="1:22" x14ac:dyDescent="0.2">
      <c r="A135" s="2"/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8"/>
    </row>
    <row r="136" spans="1:22" x14ac:dyDescent="0.2">
      <c r="A136" s="2"/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8"/>
    </row>
    <row r="137" spans="1:22" x14ac:dyDescent="0.2">
      <c r="A137" s="6"/>
      <c r="B137" s="4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5"/>
      <c r="U137" s="5"/>
      <c r="V137" s="8"/>
    </row>
    <row r="138" spans="1:22" x14ac:dyDescent="0.2">
      <c r="A138" s="6"/>
      <c r="B138" s="4"/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5"/>
      <c r="U138" s="5"/>
      <c r="V138" s="8"/>
    </row>
    <row r="139" spans="1:22" x14ac:dyDescent="0.2">
      <c r="A139" s="6"/>
      <c r="B139" s="4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5"/>
      <c r="U139" s="5"/>
      <c r="V139" s="8"/>
    </row>
    <row r="140" spans="1:22" x14ac:dyDescent="0.2">
      <c r="A140" s="6"/>
      <c r="B140" s="4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5"/>
      <c r="U140" s="5"/>
      <c r="V140" s="8"/>
    </row>
    <row r="141" spans="1:22" x14ac:dyDescent="0.2">
      <c r="A141" s="6"/>
      <c r="B141" s="4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5"/>
      <c r="U141" s="5"/>
      <c r="V141" s="8"/>
    </row>
    <row r="142" spans="1:22" x14ac:dyDescent="0.2">
      <c r="A142" s="2"/>
      <c r="B142" s="4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5"/>
      <c r="U142" s="5"/>
      <c r="V142" s="8"/>
    </row>
    <row r="143" spans="1:22" x14ac:dyDescent="0.2">
      <c r="A143" s="2"/>
      <c r="B143" s="4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5"/>
      <c r="U143" s="5"/>
      <c r="V143" s="8"/>
    </row>
    <row r="144" spans="1:22" x14ac:dyDescent="0.2">
      <c r="A144" s="2"/>
      <c r="B144" s="4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5"/>
      <c r="U144" s="5"/>
      <c r="V144" s="8"/>
    </row>
    <row r="145" spans="1:22" x14ac:dyDescent="0.2">
      <c r="A145" s="2"/>
      <c r="B145" s="4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5"/>
      <c r="U145" s="5"/>
      <c r="V145" s="8"/>
    </row>
    <row r="146" spans="1:22" x14ac:dyDescent="0.2">
      <c r="A146" s="2"/>
      <c r="B146" s="4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5"/>
      <c r="U146" s="5"/>
      <c r="V146" s="8"/>
    </row>
    <row r="172" spans="1:3" x14ac:dyDescent="0.2">
      <c r="A172" t="e" cm="1">
        <f t="array" aca="1" ref="A172" ca="1">INDIRECT("'" &amp; E1 &amp; "'!$A$2:$A$66")</f>
        <v>#REF!</v>
      </c>
      <c r="B172" t="e" cm="1">
        <f t="array" aca="1" ref="B172" ca="1">INDIRECT("'" &amp; E1 &amp; "'!$B$2:$B$66")</f>
        <v>#REF!</v>
      </c>
      <c r="C172" t="e" cm="1">
        <f t="array" aca="1" ref="C172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0EAF29-FC9D-B440-B29C-AA4DAB367399}">
  <sheetPr codeName="Sheet98"/>
  <dimension ref="A1:V149"/>
  <sheetViews>
    <sheetView workbookViewId="0">
      <selection activeCell="N24" sqref="N24"/>
    </sheetView>
  </sheetViews>
  <sheetFormatPr baseColWidth="10" defaultRowHeight="16" x14ac:dyDescent="0.2"/>
  <cols>
    <col min="5" max="5" width="15.83203125" customWidth="1"/>
    <col min="10" max="10" width="14.1640625" customWidth="1"/>
  </cols>
  <sheetData>
    <row r="1" spans="1:22" x14ac:dyDescent="0.2">
      <c r="B1" s="72" t="s">
        <v>5</v>
      </c>
      <c r="C1" s="72"/>
      <c r="D1" s="72"/>
      <c r="E1" s="72"/>
      <c r="F1" s="72"/>
      <c r="G1" s="73" t="s">
        <v>6</v>
      </c>
      <c r="H1" s="73"/>
      <c r="I1" s="73"/>
      <c r="J1" s="73"/>
      <c r="K1" s="73"/>
      <c r="L1" s="74" t="s">
        <v>15</v>
      </c>
      <c r="M1" s="74"/>
      <c r="N1" s="74"/>
      <c r="O1" s="74"/>
      <c r="P1" s="74"/>
      <c r="Q1" s="74"/>
      <c r="R1" s="74"/>
      <c r="S1" s="74"/>
      <c r="T1" s="74"/>
      <c r="U1" s="74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235</v>
      </c>
      <c r="O2" s="1" t="s">
        <v>236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257</v>
      </c>
      <c r="U2" s="1" t="s">
        <v>258</v>
      </c>
      <c r="V2" s="1" t="s">
        <v>237</v>
      </c>
    </row>
    <row r="3" spans="1:22" x14ac:dyDescent="0.2">
      <c r="A3" s="16" t="s">
        <v>294</v>
      </c>
      <c r="B3" s="4">
        <v>50500</v>
      </c>
      <c r="C3" s="4">
        <v>0</v>
      </c>
      <c r="D3" s="4">
        <v>50500</v>
      </c>
      <c r="E3" s="4">
        <v>639150000</v>
      </c>
      <c r="G3" s="4">
        <v>65000</v>
      </c>
      <c r="H3" s="4">
        <v>0</v>
      </c>
      <c r="I3" s="4">
        <v>65000</v>
      </c>
      <c r="J3" s="4">
        <v>825460000</v>
      </c>
      <c r="L3" s="4">
        <v>121</v>
      </c>
      <c r="M3" s="4">
        <v>108</v>
      </c>
      <c r="N3" s="4">
        <v>3</v>
      </c>
      <c r="O3" s="4">
        <v>1</v>
      </c>
      <c r="P3" s="4">
        <v>130300</v>
      </c>
      <c r="Q3" s="4">
        <v>84100</v>
      </c>
      <c r="R3" s="5">
        <v>4.0000000000000001E-3</v>
      </c>
      <c r="S3" s="4">
        <v>214400</v>
      </c>
      <c r="T3" s="4">
        <f t="shared" ref="T3:T70" si="0">AVERAGE(S4,S13)</f>
        <v>217952.5</v>
      </c>
      <c r="U3" s="4">
        <f t="shared" ref="U3:U72" si="1">MIN(S4:S8)</f>
        <v>147297</v>
      </c>
      <c r="V3" s="5">
        <v>7.9000000000000008E-3</v>
      </c>
    </row>
    <row r="4" spans="1:22" x14ac:dyDescent="0.2">
      <c r="A4" s="16" t="s">
        <v>293</v>
      </c>
      <c r="B4" s="4">
        <v>36800</v>
      </c>
      <c r="C4" s="4">
        <v>0</v>
      </c>
      <c r="D4" s="4">
        <v>36800</v>
      </c>
      <c r="E4" s="4">
        <v>462690000</v>
      </c>
      <c r="G4" s="4">
        <v>97200</v>
      </c>
      <c r="H4" s="4">
        <v>0</v>
      </c>
      <c r="I4" s="4">
        <v>97200</v>
      </c>
      <c r="J4" s="4">
        <v>1220000000</v>
      </c>
      <c r="L4" s="4">
        <v>70</v>
      </c>
      <c r="M4" s="4">
        <v>79</v>
      </c>
      <c r="N4" s="4">
        <v>6</v>
      </c>
      <c r="O4" s="4">
        <v>0</v>
      </c>
      <c r="P4" s="4">
        <v>125700</v>
      </c>
      <c r="Q4" s="4">
        <v>71900</v>
      </c>
      <c r="R4" s="5">
        <v>1.61E-2</v>
      </c>
      <c r="S4" s="4">
        <v>199600</v>
      </c>
      <c r="T4" s="4">
        <f t="shared" si="0"/>
        <v>394252.5</v>
      </c>
      <c r="U4" s="4">
        <f t="shared" si="1"/>
        <v>147297</v>
      </c>
      <c r="V4" s="5">
        <v>2.3799999999999998E-2</v>
      </c>
    </row>
    <row r="5" spans="1:22" x14ac:dyDescent="0.2">
      <c r="A5" s="16" t="s">
        <v>292</v>
      </c>
      <c r="B5" s="4">
        <v>1000</v>
      </c>
      <c r="C5" s="4">
        <v>0</v>
      </c>
      <c r="D5" s="4">
        <v>1000</v>
      </c>
      <c r="E5" s="4">
        <v>12550000</v>
      </c>
      <c r="G5" s="4">
        <v>95000</v>
      </c>
      <c r="H5" s="4">
        <v>0</v>
      </c>
      <c r="I5" s="4">
        <v>95000</v>
      </c>
      <c r="J5" s="4">
        <v>1194400000</v>
      </c>
      <c r="L5" s="4">
        <v>128</v>
      </c>
      <c r="M5" s="4">
        <v>88</v>
      </c>
      <c r="N5" s="4">
        <v>4</v>
      </c>
      <c r="O5" s="4">
        <v>1</v>
      </c>
      <c r="P5" s="4">
        <v>168500</v>
      </c>
      <c r="Q5" s="4">
        <v>52000</v>
      </c>
      <c r="R5" s="5">
        <v>0</v>
      </c>
      <c r="S5" s="4">
        <v>221133</v>
      </c>
      <c r="T5" s="4">
        <f t="shared" si="0"/>
        <v>347925</v>
      </c>
      <c r="U5" s="4">
        <f t="shared" si="1"/>
        <v>147297</v>
      </c>
      <c r="V5" s="5">
        <v>1.5900000000000001E-2</v>
      </c>
    </row>
    <row r="6" spans="1:22" x14ac:dyDescent="0.2">
      <c r="A6" s="16" t="s">
        <v>291</v>
      </c>
      <c r="B6" s="4">
        <v>0</v>
      </c>
      <c r="C6" s="4">
        <v>1300</v>
      </c>
      <c r="D6" s="4">
        <v>-1300</v>
      </c>
      <c r="E6" s="4">
        <v>-15990000</v>
      </c>
      <c r="L6" s="4">
        <v>87</v>
      </c>
      <c r="M6" s="4">
        <v>80</v>
      </c>
      <c r="N6" s="4">
        <v>1</v>
      </c>
      <c r="O6" s="4">
        <v>1</v>
      </c>
      <c r="P6" s="4">
        <v>79500</v>
      </c>
      <c r="Q6" s="4">
        <v>67700</v>
      </c>
      <c r="R6" s="5">
        <v>1.2199999999999999E-2</v>
      </c>
      <c r="S6" s="4">
        <v>147297</v>
      </c>
      <c r="T6" s="4">
        <f t="shared" si="0"/>
        <v>190925</v>
      </c>
      <c r="U6" s="4">
        <f t="shared" si="1"/>
        <v>227221</v>
      </c>
      <c r="V6" s="5">
        <v>2.0099999999999996E-2</v>
      </c>
    </row>
    <row r="7" spans="1:22" x14ac:dyDescent="0.2">
      <c r="A7" s="16" t="s">
        <v>288</v>
      </c>
      <c r="B7" s="4">
        <v>900</v>
      </c>
      <c r="C7" s="4">
        <v>5700</v>
      </c>
      <c r="D7" s="4">
        <v>-4800</v>
      </c>
      <c r="E7" s="4">
        <v>-59420000</v>
      </c>
      <c r="G7" s="4">
        <v>70000</v>
      </c>
      <c r="H7" s="4">
        <v>0</v>
      </c>
      <c r="I7" s="4">
        <v>70000</v>
      </c>
      <c r="J7" s="4">
        <v>871955000</v>
      </c>
      <c r="L7" s="4">
        <v>58</v>
      </c>
      <c r="M7" s="4">
        <v>159</v>
      </c>
      <c r="N7" s="4">
        <v>3</v>
      </c>
      <c r="O7" s="4">
        <v>2</v>
      </c>
      <c r="P7" s="4">
        <v>91300</v>
      </c>
      <c r="Q7" s="4">
        <v>135800</v>
      </c>
      <c r="R7" s="5">
        <v>-1.9900000000000001E-2</v>
      </c>
      <c r="S7" s="4">
        <v>227221</v>
      </c>
      <c r="T7" s="4">
        <f t="shared" si="0"/>
        <v>324511</v>
      </c>
      <c r="U7" s="4">
        <f t="shared" si="1"/>
        <v>245775</v>
      </c>
      <c r="V7" s="5">
        <v>2.3900000000000001E-2</v>
      </c>
    </row>
    <row r="8" spans="1:22" x14ac:dyDescent="0.2">
      <c r="A8" s="16" t="s">
        <v>287</v>
      </c>
      <c r="B8" s="4">
        <v>17600</v>
      </c>
      <c r="C8" s="4">
        <v>1400</v>
      </c>
      <c r="D8" s="4">
        <v>16200</v>
      </c>
      <c r="E8" s="4">
        <v>203580000</v>
      </c>
      <c r="L8" s="4">
        <v>150</v>
      </c>
      <c r="M8" s="4">
        <v>211</v>
      </c>
      <c r="N8" s="4">
        <v>3</v>
      </c>
      <c r="O8" s="4">
        <v>2</v>
      </c>
      <c r="P8" s="4">
        <v>185100</v>
      </c>
      <c r="Q8" s="4">
        <v>186600</v>
      </c>
      <c r="R8" s="5">
        <v>-1.18E-2</v>
      </c>
      <c r="S8" s="4">
        <v>375877</v>
      </c>
      <c r="T8" s="4">
        <f t="shared" si="0"/>
        <v>223938</v>
      </c>
      <c r="U8" s="4">
        <f t="shared" si="1"/>
        <v>236305</v>
      </c>
      <c r="V8" s="5">
        <v>2.75E-2</v>
      </c>
    </row>
    <row r="9" spans="1:22" x14ac:dyDescent="0.2">
      <c r="A9" s="16" t="s">
        <v>286</v>
      </c>
      <c r="B9" s="4">
        <v>48200</v>
      </c>
      <c r="C9" s="4">
        <v>65</v>
      </c>
      <c r="D9" s="4">
        <v>48135</v>
      </c>
      <c r="E9" s="4">
        <v>610960000</v>
      </c>
      <c r="L9" s="4">
        <v>183</v>
      </c>
      <c r="M9" s="4">
        <v>155</v>
      </c>
      <c r="N9" s="4">
        <v>0</v>
      </c>
      <c r="O9" s="4">
        <v>0</v>
      </c>
      <c r="P9" s="4">
        <v>112200</v>
      </c>
      <c r="Q9" s="4">
        <v>123000</v>
      </c>
      <c r="R9" s="5">
        <v>-7.8000000000000005E-3</v>
      </c>
      <c r="S9" s="4">
        <v>245775</v>
      </c>
      <c r="T9" s="4">
        <f t="shared" si="0"/>
        <v>293805.5</v>
      </c>
      <c r="U9" s="4">
        <f t="shared" si="1"/>
        <v>236305</v>
      </c>
      <c r="V9" s="5">
        <v>1.5700000000000002E-2</v>
      </c>
    </row>
    <row r="10" spans="1:22" x14ac:dyDescent="0.2">
      <c r="A10" s="16" t="s">
        <v>281</v>
      </c>
      <c r="B10" s="4">
        <v>200000</v>
      </c>
      <c r="C10" s="4">
        <v>1800</v>
      </c>
      <c r="D10" s="4">
        <v>198200</v>
      </c>
      <c r="E10" s="4">
        <v>2529370000</v>
      </c>
      <c r="G10" s="4">
        <v>90000</v>
      </c>
      <c r="H10" s="4">
        <v>0</v>
      </c>
      <c r="I10" s="4">
        <v>90000</v>
      </c>
      <c r="J10" s="4">
        <v>1151250000</v>
      </c>
      <c r="L10" s="4">
        <v>330</v>
      </c>
      <c r="M10" s="4">
        <v>201</v>
      </c>
      <c r="N10" s="4">
        <v>2</v>
      </c>
      <c r="O10" s="4">
        <v>0</v>
      </c>
      <c r="P10" s="4">
        <v>270500</v>
      </c>
      <c r="Q10" s="4">
        <v>138400</v>
      </c>
      <c r="R10" s="5">
        <v>4.0000000000000001E-3</v>
      </c>
      <c r="S10" s="4">
        <v>426369</v>
      </c>
      <c r="T10" s="4">
        <f t="shared" si="0"/>
        <v>216809.5</v>
      </c>
      <c r="U10" s="4">
        <f t="shared" si="1"/>
        <v>236305</v>
      </c>
      <c r="V10" s="5">
        <v>2.3399999999999997E-2</v>
      </c>
    </row>
    <row r="11" spans="1:22" x14ac:dyDescent="0.2">
      <c r="A11" s="16" t="s">
        <v>273</v>
      </c>
      <c r="B11" s="4">
        <v>0</v>
      </c>
      <c r="C11" s="4">
        <v>6000</v>
      </c>
      <c r="D11" s="4">
        <v>-6000</v>
      </c>
      <c r="E11" s="4">
        <v>-77100000</v>
      </c>
      <c r="L11" s="4">
        <v>145</v>
      </c>
      <c r="M11" s="4">
        <v>182</v>
      </c>
      <c r="N11" s="4">
        <v>2</v>
      </c>
      <c r="O11" s="4">
        <v>0</v>
      </c>
      <c r="P11" s="4">
        <v>121900</v>
      </c>
      <c r="Q11" s="4">
        <v>134400</v>
      </c>
      <c r="R11" s="5">
        <v>-3.9000000000000003E-3</v>
      </c>
      <c r="S11" s="4">
        <v>256300</v>
      </c>
      <c r="T11" s="4">
        <f t="shared" si="0"/>
        <v>510112.5</v>
      </c>
      <c r="U11" s="4">
        <f t="shared" si="1"/>
        <v>154629</v>
      </c>
      <c r="V11" s="5">
        <v>3.0800000000000001E-2</v>
      </c>
    </row>
    <row r="12" spans="1:22" x14ac:dyDescent="0.2">
      <c r="A12" s="16" t="s">
        <v>272</v>
      </c>
      <c r="B12" s="4">
        <v>158000</v>
      </c>
      <c r="C12" s="4">
        <v>1200</v>
      </c>
      <c r="D12" s="4">
        <v>156800</v>
      </c>
      <c r="E12" s="4">
        <v>2009600000</v>
      </c>
      <c r="L12" s="4">
        <v>484</v>
      </c>
      <c r="M12" s="4">
        <v>339</v>
      </c>
      <c r="N12" s="4">
        <v>9</v>
      </c>
      <c r="O12" s="4">
        <v>5</v>
      </c>
      <c r="P12" s="4">
        <v>484200</v>
      </c>
      <c r="Q12" s="4">
        <v>356800</v>
      </c>
      <c r="R12" s="5">
        <v>2.8199999999999999E-2</v>
      </c>
      <c r="S12" s="4">
        <v>853415</v>
      </c>
      <c r="T12" s="4">
        <f t="shared" si="0"/>
        <v>196722.5</v>
      </c>
      <c r="U12" s="4">
        <f t="shared" si="1"/>
        <v>154629</v>
      </c>
      <c r="V12" s="5">
        <v>4.5999999999999999E-2</v>
      </c>
    </row>
    <row r="13" spans="1:22" x14ac:dyDescent="0.2">
      <c r="A13" s="16" t="s">
        <v>248</v>
      </c>
      <c r="B13" s="4">
        <v>42000</v>
      </c>
      <c r="C13" s="4">
        <v>1400</v>
      </c>
      <c r="D13" s="4">
        <v>40600</v>
      </c>
      <c r="E13" s="4">
        <v>503590000</v>
      </c>
      <c r="L13" s="4">
        <v>155</v>
      </c>
      <c r="M13" s="4">
        <v>168</v>
      </c>
      <c r="N13" s="4">
        <v>1</v>
      </c>
      <c r="O13" s="4">
        <v>0</v>
      </c>
      <c r="P13" s="4">
        <v>111300</v>
      </c>
      <c r="Q13" s="4">
        <v>124900</v>
      </c>
      <c r="R13" s="5">
        <v>4.0999999999999995E-3</v>
      </c>
      <c r="S13" s="4">
        <v>236305</v>
      </c>
      <c r="T13" s="4">
        <f t="shared" si="0"/>
        <v>324052.5</v>
      </c>
      <c r="U13" s="4">
        <f t="shared" si="1"/>
        <v>154629</v>
      </c>
      <c r="V13" s="5">
        <v>1.6E-2</v>
      </c>
    </row>
    <row r="14" spans="1:22" x14ac:dyDescent="0.2">
      <c r="A14" s="16" t="s">
        <v>240</v>
      </c>
      <c r="B14" s="4">
        <v>1300</v>
      </c>
      <c r="C14" s="4">
        <v>0</v>
      </c>
      <c r="D14" s="4">
        <v>1300</v>
      </c>
      <c r="E14" s="4">
        <v>16190000</v>
      </c>
      <c r="L14" s="4">
        <v>206</v>
      </c>
      <c r="M14" s="4">
        <v>241</v>
      </c>
      <c r="N14" s="4">
        <v>4</v>
      </c>
      <c r="O14" s="4">
        <v>6</v>
      </c>
      <c r="P14" s="4">
        <v>225600</v>
      </c>
      <c r="Q14" s="4">
        <v>330000</v>
      </c>
      <c r="R14" s="5">
        <v>0</v>
      </c>
      <c r="S14" s="4">
        <v>567372</v>
      </c>
      <c r="T14" s="4">
        <f t="shared" si="0"/>
        <v>310947.5</v>
      </c>
      <c r="U14" s="4">
        <f t="shared" si="1"/>
        <v>154629</v>
      </c>
      <c r="V14" s="5">
        <v>8.0000000000000002E-3</v>
      </c>
    </row>
    <row r="15" spans="1:22" x14ac:dyDescent="0.2">
      <c r="A15" s="16" t="s">
        <v>239</v>
      </c>
      <c r="B15" s="4">
        <v>300</v>
      </c>
      <c r="C15" s="4">
        <v>13600</v>
      </c>
      <c r="D15" s="4">
        <v>-13300</v>
      </c>
      <c r="E15" s="4">
        <v>-162240000</v>
      </c>
      <c r="L15" s="4">
        <v>374</v>
      </c>
      <c r="M15" s="4">
        <v>196</v>
      </c>
      <c r="N15" s="4">
        <v>5</v>
      </c>
      <c r="O15" s="4">
        <v>0</v>
      </c>
      <c r="P15" s="4">
        <v>378700</v>
      </c>
      <c r="Q15" s="4">
        <v>141900</v>
      </c>
      <c r="R15" s="5">
        <v>3.3399999999999999E-2</v>
      </c>
      <c r="S15" s="4">
        <v>548553</v>
      </c>
      <c r="T15" s="4">
        <f t="shared" si="0"/>
        <v>127815</v>
      </c>
      <c r="U15" s="4">
        <f t="shared" si="1"/>
        <v>154629</v>
      </c>
      <c r="V15" s="5">
        <v>4.4000000000000004E-2</v>
      </c>
    </row>
    <row r="16" spans="1:22" x14ac:dyDescent="0.2">
      <c r="A16" s="16" t="s">
        <v>238</v>
      </c>
      <c r="B16" s="4">
        <v>0</v>
      </c>
      <c r="C16" s="4">
        <v>2500</v>
      </c>
      <c r="D16" s="4">
        <v>-2500</v>
      </c>
      <c r="E16" s="4">
        <v>-30030000</v>
      </c>
      <c r="L16" s="4">
        <v>39</v>
      </c>
      <c r="M16" s="4">
        <v>170</v>
      </c>
      <c r="N16" s="4">
        <v>0</v>
      </c>
      <c r="O16" s="4">
        <v>1</v>
      </c>
      <c r="P16" s="4">
        <v>23400</v>
      </c>
      <c r="Q16" s="4">
        <v>131000</v>
      </c>
      <c r="R16" s="5">
        <v>0</v>
      </c>
      <c r="S16" s="4">
        <v>154629</v>
      </c>
      <c r="T16" s="4">
        <f t="shared" si="0"/>
        <v>274093</v>
      </c>
      <c r="U16" s="4">
        <f t="shared" si="1"/>
        <v>161242</v>
      </c>
      <c r="V16" s="5">
        <v>1.24E-2</v>
      </c>
    </row>
    <row r="17" spans="1:22" x14ac:dyDescent="0.2">
      <c r="A17" s="16" t="s">
        <v>234</v>
      </c>
      <c r="B17" s="4">
        <v>1000</v>
      </c>
      <c r="C17" s="4">
        <v>1000</v>
      </c>
      <c r="D17" s="4">
        <v>0</v>
      </c>
      <c r="E17" s="4">
        <v>-50000</v>
      </c>
      <c r="L17" s="4">
        <v>84</v>
      </c>
      <c r="M17" s="4">
        <v>125</v>
      </c>
      <c r="N17" s="4">
        <v>2</v>
      </c>
      <c r="O17" s="4">
        <v>3</v>
      </c>
      <c r="P17" s="4">
        <v>100900</v>
      </c>
      <c r="Q17" s="4">
        <v>172200</v>
      </c>
      <c r="R17" s="5">
        <v>0</v>
      </c>
      <c r="S17" s="4">
        <v>273145</v>
      </c>
      <c r="T17" s="4">
        <f t="shared" si="0"/>
        <v>394012</v>
      </c>
      <c r="U17" s="4">
        <f t="shared" si="1"/>
        <v>157140</v>
      </c>
      <c r="V17" s="5">
        <v>8.3000000000000001E-3</v>
      </c>
    </row>
    <row r="18" spans="1:22" x14ac:dyDescent="0.2">
      <c r="A18" s="16" t="s">
        <v>233</v>
      </c>
      <c r="B18" s="4">
        <v>2700</v>
      </c>
      <c r="C18" s="4">
        <v>0</v>
      </c>
      <c r="D18" s="4">
        <v>2700</v>
      </c>
      <c r="E18" s="4">
        <v>32400000</v>
      </c>
      <c r="R18" s="5">
        <v>-8.199999999999999E-3</v>
      </c>
      <c r="S18" s="4">
        <v>202101</v>
      </c>
      <c r="T18" s="4">
        <f t="shared" si="0"/>
        <v>209726.5</v>
      </c>
      <c r="U18" s="4">
        <f t="shared" si="1"/>
        <v>80733</v>
      </c>
      <c r="V18" s="5">
        <v>8.3000000000000001E-3</v>
      </c>
    </row>
    <row r="19" spans="1:22" x14ac:dyDescent="0.2">
      <c r="A19" s="16" t="s">
        <v>232</v>
      </c>
      <c r="B19" s="4">
        <v>0</v>
      </c>
      <c r="C19" s="4">
        <v>0</v>
      </c>
      <c r="D19" s="4">
        <v>0</v>
      </c>
      <c r="E19" s="4">
        <v>0</v>
      </c>
      <c r="R19" s="5">
        <v>0</v>
      </c>
      <c r="S19" s="4">
        <v>161242</v>
      </c>
      <c r="T19" s="4">
        <f t="shared" si="0"/>
        <v>256827.5</v>
      </c>
      <c r="U19" s="4">
        <f t="shared" si="1"/>
        <v>73342</v>
      </c>
      <c r="V19" s="5">
        <v>8.3000000000000001E-3</v>
      </c>
    </row>
    <row r="20" spans="1:22" x14ac:dyDescent="0.2">
      <c r="A20" s="16" t="s">
        <v>231</v>
      </c>
      <c r="B20" s="4">
        <v>4400</v>
      </c>
      <c r="C20" s="4">
        <v>200</v>
      </c>
      <c r="D20" s="4">
        <v>4200</v>
      </c>
      <c r="E20" s="4">
        <v>50830000</v>
      </c>
      <c r="R20" s="5">
        <v>0</v>
      </c>
      <c r="S20" s="4">
        <v>177319</v>
      </c>
      <c r="T20" s="4">
        <f t="shared" si="0"/>
        <v>184316</v>
      </c>
      <c r="U20" s="4">
        <f t="shared" si="1"/>
        <v>73342</v>
      </c>
      <c r="V20" s="5">
        <v>1.23E-2</v>
      </c>
    </row>
    <row r="21" spans="1:22" x14ac:dyDescent="0.2">
      <c r="A21" s="16" t="s">
        <v>230</v>
      </c>
      <c r="B21" s="4">
        <v>0</v>
      </c>
      <c r="C21" s="4">
        <v>14550</v>
      </c>
      <c r="D21" s="4">
        <v>-14550</v>
      </c>
      <c r="E21" s="4">
        <v>-173880000</v>
      </c>
      <c r="R21" s="5">
        <v>8.3999999999999995E-3</v>
      </c>
      <c r="S21" s="4">
        <v>166810</v>
      </c>
      <c r="T21" s="4">
        <f t="shared" si="0"/>
        <v>182112</v>
      </c>
      <c r="U21" s="4">
        <f t="shared" si="1"/>
        <v>73342</v>
      </c>
      <c r="V21" s="5">
        <v>1.6500000000000001E-2</v>
      </c>
    </row>
    <row r="22" spans="1:22" x14ac:dyDescent="0.2">
      <c r="A22" s="16" t="s">
        <v>229</v>
      </c>
      <c r="B22" s="4">
        <v>0</v>
      </c>
      <c r="C22" s="4">
        <v>0</v>
      </c>
      <c r="D22" s="4">
        <v>0</v>
      </c>
      <c r="E22" s="4">
        <v>0</v>
      </c>
      <c r="R22" s="5">
        <v>0</v>
      </c>
      <c r="S22" s="4">
        <v>157140</v>
      </c>
      <c r="T22" s="4">
        <f t="shared" si="0"/>
        <v>158163</v>
      </c>
      <c r="U22" s="4">
        <f t="shared" si="1"/>
        <v>73342</v>
      </c>
      <c r="V22" s="5">
        <v>1.66E-2</v>
      </c>
    </row>
    <row r="23" spans="1:22" x14ac:dyDescent="0.2">
      <c r="A23" s="16" t="s">
        <v>228</v>
      </c>
      <c r="B23" s="4">
        <v>700</v>
      </c>
      <c r="C23" s="4">
        <v>5000</v>
      </c>
      <c r="D23" s="4">
        <v>-4300</v>
      </c>
      <c r="E23" s="4">
        <v>-51380000</v>
      </c>
      <c r="R23" s="5">
        <v>0</v>
      </c>
      <c r="S23" s="4">
        <v>80733</v>
      </c>
      <c r="T23" s="4">
        <f t="shared" si="0"/>
        <v>323665.5</v>
      </c>
      <c r="U23" s="4">
        <f t="shared" si="1"/>
        <v>73342</v>
      </c>
      <c r="V23" s="5">
        <v>8.3000000000000001E-3</v>
      </c>
    </row>
    <row r="24" spans="1:22" x14ac:dyDescent="0.2">
      <c r="A24" s="16" t="s">
        <v>222</v>
      </c>
      <c r="B24" s="4">
        <v>1200</v>
      </c>
      <c r="C24" s="4">
        <v>0</v>
      </c>
      <c r="D24" s="4">
        <v>1200</v>
      </c>
      <c r="E24" s="4">
        <v>14460000</v>
      </c>
      <c r="R24" s="5">
        <v>0</v>
      </c>
      <c r="S24" s="4">
        <v>73342</v>
      </c>
      <c r="T24" s="4">
        <f t="shared" si="0"/>
        <v>267075.5</v>
      </c>
      <c r="U24" s="4">
        <f t="shared" si="1"/>
        <v>101001</v>
      </c>
      <c r="V24" s="5">
        <v>1.6500000000000001E-2</v>
      </c>
    </row>
    <row r="25" spans="1:22" x14ac:dyDescent="0.2">
      <c r="A25" s="16" t="s">
        <v>213</v>
      </c>
      <c r="B25" s="4">
        <v>0</v>
      </c>
      <c r="C25" s="4">
        <v>30</v>
      </c>
      <c r="D25" s="4">
        <v>-30</v>
      </c>
      <c r="E25" s="4">
        <v>-360000</v>
      </c>
      <c r="R25" s="5">
        <v>4.1999999999999997E-3</v>
      </c>
      <c r="S25" s="4">
        <v>101001</v>
      </c>
      <c r="T25" s="4">
        <f t="shared" si="0"/>
        <v>404073.5</v>
      </c>
      <c r="U25" s="4">
        <f t="shared" si="1"/>
        <v>201822</v>
      </c>
      <c r="V25" s="5">
        <v>8.3999999999999995E-3</v>
      </c>
    </row>
    <row r="26" spans="1:22" x14ac:dyDescent="0.2">
      <c r="A26" s="16" t="s">
        <v>212</v>
      </c>
      <c r="B26" s="4">
        <v>107100</v>
      </c>
      <c r="C26" s="4">
        <v>0</v>
      </c>
      <c r="D26" s="4">
        <v>107100</v>
      </c>
      <c r="E26" s="4">
        <v>1292370000</v>
      </c>
      <c r="R26" s="5">
        <v>-8.199999999999999E-3</v>
      </c>
      <c r="S26" s="4">
        <v>275041</v>
      </c>
      <c r="T26" s="4">
        <f t="shared" si="0"/>
        <v>801075</v>
      </c>
      <c r="U26" s="4">
        <f t="shared" si="1"/>
        <v>201822</v>
      </c>
      <c r="V26" s="5">
        <v>1.6500000000000001E-2</v>
      </c>
    </row>
    <row r="27" spans="1:22" x14ac:dyDescent="0.2">
      <c r="A27" s="16" t="s">
        <v>211</v>
      </c>
      <c r="B27" s="4">
        <v>116400</v>
      </c>
      <c r="C27" s="4">
        <v>0</v>
      </c>
      <c r="D27" s="4">
        <v>116400</v>
      </c>
      <c r="E27" s="4">
        <v>1396740000</v>
      </c>
      <c r="R27" s="5">
        <v>-4.0999999999999995E-3</v>
      </c>
      <c r="S27" s="4">
        <v>585923</v>
      </c>
      <c r="T27" s="4">
        <f t="shared" si="0"/>
        <v>256530.5</v>
      </c>
      <c r="U27" s="4">
        <f t="shared" si="1"/>
        <v>201822</v>
      </c>
      <c r="V27" s="5">
        <v>3.27E-2</v>
      </c>
    </row>
    <row r="28" spans="1:22" x14ac:dyDescent="0.2">
      <c r="A28" s="16" t="s">
        <v>210</v>
      </c>
      <c r="B28" s="4">
        <v>100600</v>
      </c>
      <c r="C28" s="4">
        <v>1800</v>
      </c>
      <c r="D28" s="4">
        <v>98800</v>
      </c>
      <c r="E28" s="4">
        <v>1204600000</v>
      </c>
      <c r="R28" s="5">
        <v>-4.0999999999999995E-3</v>
      </c>
      <c r="S28" s="4">
        <v>258211</v>
      </c>
      <c r="T28" s="4">
        <f t="shared" si="0"/>
        <v>566769</v>
      </c>
      <c r="U28" s="4">
        <f t="shared" si="1"/>
        <v>201822</v>
      </c>
      <c r="V28" s="5">
        <v>2.0299999999999999E-2</v>
      </c>
    </row>
    <row r="29" spans="1:22" x14ac:dyDescent="0.2">
      <c r="A29" s="16" t="s">
        <v>209</v>
      </c>
      <c r="B29" s="4">
        <v>0</v>
      </c>
      <c r="C29" s="4">
        <v>11100</v>
      </c>
      <c r="D29" s="4">
        <v>-11100</v>
      </c>
      <c r="E29" s="4">
        <v>-137990000</v>
      </c>
      <c r="R29" s="5">
        <v>-2.4E-2</v>
      </c>
      <c r="S29" s="4">
        <v>336336</v>
      </c>
      <c r="T29" s="4">
        <f t="shared" si="0"/>
        <v>199474.5</v>
      </c>
      <c r="U29" s="4">
        <f t="shared" si="1"/>
        <v>201822</v>
      </c>
      <c r="V29" s="5">
        <v>5.1399999999999994E-2</v>
      </c>
    </row>
    <row r="30" spans="1:22" x14ac:dyDescent="0.2">
      <c r="A30" s="16" t="s">
        <v>208</v>
      </c>
      <c r="B30" s="4">
        <v>0</v>
      </c>
      <c r="C30" s="4">
        <v>14000</v>
      </c>
      <c r="D30" s="4">
        <v>-14000</v>
      </c>
      <c r="E30" s="4">
        <v>-175090000</v>
      </c>
      <c r="R30" s="5">
        <v>-4.0000000000000001E-3</v>
      </c>
      <c r="S30" s="4">
        <v>201822</v>
      </c>
      <c r="T30" s="4">
        <f t="shared" si="0"/>
        <v>206296</v>
      </c>
      <c r="U30" s="4">
        <f t="shared" si="1"/>
        <v>207084</v>
      </c>
      <c r="V30" s="5">
        <v>1.5900000000000001E-2</v>
      </c>
    </row>
    <row r="31" spans="1:22" x14ac:dyDescent="0.2">
      <c r="A31" s="16" t="s">
        <v>207</v>
      </c>
      <c r="B31" s="4">
        <v>0</v>
      </c>
      <c r="C31" s="4">
        <v>22300</v>
      </c>
      <c r="D31" s="4">
        <v>-22300</v>
      </c>
      <c r="E31" s="4">
        <v>-277370000</v>
      </c>
      <c r="R31" s="5">
        <v>8.1000000000000013E-3</v>
      </c>
      <c r="S31" s="4">
        <v>207084</v>
      </c>
      <c r="T31" s="4">
        <f t="shared" si="0"/>
        <v>251304.5</v>
      </c>
      <c r="U31" s="4">
        <f t="shared" si="1"/>
        <v>235593</v>
      </c>
      <c r="V31" s="5">
        <v>1.5900000000000001E-2</v>
      </c>
    </row>
    <row r="32" spans="1:22" x14ac:dyDescent="0.2">
      <c r="A32" s="16" t="s">
        <v>206</v>
      </c>
      <c r="B32" s="4">
        <v>2000</v>
      </c>
      <c r="C32" s="4">
        <v>700</v>
      </c>
      <c r="D32" s="4">
        <v>1300</v>
      </c>
      <c r="E32" s="4">
        <v>16410000</v>
      </c>
      <c r="R32" s="5">
        <v>-8.0000000000000002E-3</v>
      </c>
      <c r="S32" s="4">
        <v>235593</v>
      </c>
      <c r="T32" s="4">
        <f t="shared" si="0"/>
        <v>428046.5</v>
      </c>
      <c r="U32" s="4">
        <f t="shared" si="1"/>
        <v>254850</v>
      </c>
      <c r="V32" s="5">
        <v>3.1300000000000001E-2</v>
      </c>
    </row>
    <row r="33" spans="1:22" x14ac:dyDescent="0.2">
      <c r="A33" s="16" t="s">
        <v>205</v>
      </c>
      <c r="B33" s="4">
        <v>5900</v>
      </c>
      <c r="C33" s="4">
        <v>3136</v>
      </c>
      <c r="D33" s="4">
        <v>2764</v>
      </c>
      <c r="E33" s="4">
        <v>33180000</v>
      </c>
      <c r="R33" s="5">
        <v>-1.9599999999999999E-2</v>
      </c>
      <c r="S33" s="4">
        <v>573989</v>
      </c>
      <c r="T33" s="4">
        <f t="shared" si="0"/>
        <v>357050</v>
      </c>
      <c r="U33" s="4">
        <f t="shared" si="1"/>
        <v>254850</v>
      </c>
      <c r="V33" s="5">
        <v>4.2900000000000001E-2</v>
      </c>
    </row>
    <row r="34" spans="1:22" x14ac:dyDescent="0.2">
      <c r="A34" s="16" t="s">
        <v>204</v>
      </c>
      <c r="B34" s="4">
        <v>1500</v>
      </c>
      <c r="C34" s="4">
        <v>20</v>
      </c>
      <c r="D34" s="4">
        <v>1480</v>
      </c>
      <c r="E34" s="4">
        <v>19090000</v>
      </c>
      <c r="R34" s="5">
        <v>-3.9000000000000003E-3</v>
      </c>
      <c r="S34" s="4">
        <v>433150</v>
      </c>
      <c r="T34" s="4">
        <f t="shared" si="0"/>
        <v>443336</v>
      </c>
      <c r="U34" s="4">
        <f t="shared" si="1"/>
        <v>197127</v>
      </c>
      <c r="V34" s="5">
        <v>3.4700000000000002E-2</v>
      </c>
    </row>
    <row r="35" spans="1:22" x14ac:dyDescent="0.2">
      <c r="A35" s="16" t="s">
        <v>203</v>
      </c>
      <c r="B35" s="4">
        <v>110000</v>
      </c>
      <c r="C35" s="4">
        <v>230</v>
      </c>
      <c r="D35" s="4">
        <v>109770</v>
      </c>
      <c r="E35" s="4">
        <v>1403370000</v>
      </c>
      <c r="R35" s="5">
        <v>7.9000000000000008E-3</v>
      </c>
      <c r="S35" s="4">
        <v>533106</v>
      </c>
      <c r="T35" s="4">
        <f t="shared" si="0"/>
        <v>623962.5</v>
      </c>
      <c r="U35" s="4">
        <f t="shared" si="1"/>
        <v>197127</v>
      </c>
      <c r="V35" s="5">
        <v>3.4700000000000002E-2</v>
      </c>
    </row>
    <row r="36" spans="1:22" x14ac:dyDescent="0.2">
      <c r="A36" s="16" t="s">
        <v>202</v>
      </c>
      <c r="B36" s="4">
        <v>1500</v>
      </c>
      <c r="C36" s="4">
        <v>3100</v>
      </c>
      <c r="D36" s="4">
        <v>-1600</v>
      </c>
      <c r="E36" s="4">
        <v>-19700000</v>
      </c>
      <c r="R36" s="5">
        <v>3.6799999999999999E-2</v>
      </c>
      <c r="S36" s="4">
        <v>1016227</v>
      </c>
      <c r="T36" s="4">
        <f t="shared" si="0"/>
        <v>229493</v>
      </c>
      <c r="U36" s="4">
        <f t="shared" si="1"/>
        <v>197127</v>
      </c>
      <c r="V36" s="5">
        <v>4.2900000000000001E-2</v>
      </c>
    </row>
    <row r="37" spans="1:22" x14ac:dyDescent="0.2">
      <c r="A37" s="16" t="s">
        <v>201</v>
      </c>
      <c r="B37" s="4">
        <v>0</v>
      </c>
      <c r="C37" s="4">
        <v>100</v>
      </c>
      <c r="D37" s="4">
        <v>-100</v>
      </c>
      <c r="E37" s="4">
        <v>-1220000</v>
      </c>
      <c r="R37" s="5">
        <v>4.0999999999999995E-3</v>
      </c>
      <c r="S37" s="4">
        <v>254850</v>
      </c>
      <c r="T37" s="4">
        <f t="shared" si="0"/>
        <v>664587.5</v>
      </c>
      <c r="U37" s="4">
        <f t="shared" si="1"/>
        <v>197127</v>
      </c>
      <c r="V37" s="5">
        <v>2.4300000000000002E-2</v>
      </c>
    </row>
    <row r="38" spans="1:22" x14ac:dyDescent="0.2">
      <c r="A38" s="16" t="s">
        <v>200</v>
      </c>
      <c r="B38" s="4">
        <v>91000</v>
      </c>
      <c r="C38" s="4">
        <v>400</v>
      </c>
      <c r="D38" s="4">
        <v>90600</v>
      </c>
      <c r="E38" s="4">
        <v>1096450000</v>
      </c>
      <c r="R38" s="5">
        <v>2.9600000000000001E-2</v>
      </c>
      <c r="S38" s="4">
        <v>797202</v>
      </c>
      <c r="T38" s="4">
        <f t="shared" si="0"/>
        <v>195499.5</v>
      </c>
      <c r="U38" s="4">
        <f t="shared" si="1"/>
        <v>197127</v>
      </c>
      <c r="V38" s="5">
        <v>4.5100000000000001E-2</v>
      </c>
    </row>
    <row r="39" spans="1:22" x14ac:dyDescent="0.2">
      <c r="A39" s="16" t="s">
        <v>199</v>
      </c>
      <c r="B39" s="4">
        <v>5100</v>
      </c>
      <c r="C39" s="4">
        <v>200</v>
      </c>
      <c r="D39" s="4">
        <v>4900</v>
      </c>
      <c r="E39" s="4">
        <v>57570000</v>
      </c>
      <c r="R39" s="5">
        <v>1.72E-2</v>
      </c>
      <c r="S39" s="4">
        <v>197127</v>
      </c>
      <c r="T39" s="4">
        <f t="shared" si="0"/>
        <v>293637.5</v>
      </c>
      <c r="U39" s="4">
        <f t="shared" si="1"/>
        <v>205508</v>
      </c>
      <c r="V39" s="5">
        <v>1.2699999999999999E-2</v>
      </c>
    </row>
    <row r="40" spans="1:22" x14ac:dyDescent="0.2">
      <c r="A40" s="16" t="s">
        <v>198</v>
      </c>
      <c r="B40" s="4">
        <v>0</v>
      </c>
      <c r="C40" s="4">
        <v>0</v>
      </c>
      <c r="D40" s="4">
        <v>0</v>
      </c>
      <c r="E40" s="4">
        <v>0</v>
      </c>
      <c r="R40" s="5">
        <v>0</v>
      </c>
      <c r="S40" s="4">
        <v>205508</v>
      </c>
      <c r="T40" s="4">
        <f t="shared" si="0"/>
        <v>267827.5</v>
      </c>
      <c r="U40" s="4">
        <f t="shared" si="1"/>
        <v>231698</v>
      </c>
      <c r="V40" s="5">
        <v>2.1099999999999997E-2</v>
      </c>
    </row>
    <row r="41" spans="1:22" x14ac:dyDescent="0.2">
      <c r="A41" s="16" t="s">
        <v>197</v>
      </c>
      <c r="B41" s="4">
        <v>2000</v>
      </c>
      <c r="C41" s="4">
        <v>100</v>
      </c>
      <c r="D41" s="4">
        <v>1900</v>
      </c>
      <c r="E41" s="4">
        <v>22610000</v>
      </c>
      <c r="R41" s="5">
        <v>-1.2699999999999999E-2</v>
      </c>
      <c r="S41" s="4">
        <v>267016</v>
      </c>
      <c r="T41" s="4">
        <f t="shared" si="0"/>
        <v>247458</v>
      </c>
      <c r="U41" s="4">
        <f t="shared" si="1"/>
        <v>204136</v>
      </c>
      <c r="V41" s="5">
        <v>3.3700000000000001E-2</v>
      </c>
    </row>
    <row r="42" spans="1:22" x14ac:dyDescent="0.2">
      <c r="A42" s="16" t="s">
        <v>196</v>
      </c>
      <c r="B42" s="4">
        <v>3300</v>
      </c>
      <c r="C42" s="4">
        <v>19500</v>
      </c>
      <c r="D42" s="4">
        <v>-16200</v>
      </c>
      <c r="E42" s="4">
        <v>-189900000</v>
      </c>
      <c r="R42" s="5">
        <v>-8.3999999999999995E-3</v>
      </c>
      <c r="S42" s="4">
        <v>282104</v>
      </c>
      <c r="T42" s="4">
        <f t="shared" si="0"/>
        <v>391699.5</v>
      </c>
      <c r="U42" s="4">
        <f t="shared" si="1"/>
        <v>204136</v>
      </c>
      <c r="V42" s="5">
        <v>2.5399999999999999E-2</v>
      </c>
    </row>
    <row r="43" spans="1:22" x14ac:dyDescent="0.2">
      <c r="A43" s="16" t="s">
        <v>195</v>
      </c>
      <c r="B43" s="4">
        <v>2100</v>
      </c>
      <c r="C43" s="4">
        <v>0</v>
      </c>
      <c r="D43" s="4">
        <v>2100</v>
      </c>
      <c r="E43" s="4">
        <v>25310000</v>
      </c>
      <c r="R43" s="5">
        <v>-1.24E-2</v>
      </c>
      <c r="S43" s="4">
        <v>280950</v>
      </c>
      <c r="T43" s="4">
        <f t="shared" si="0"/>
        <v>347863</v>
      </c>
      <c r="U43" s="4">
        <f t="shared" si="1"/>
        <v>193872</v>
      </c>
      <c r="V43" s="5">
        <v>1.66E-2</v>
      </c>
    </row>
    <row r="44" spans="1:22" x14ac:dyDescent="0.2">
      <c r="A44" s="16" t="s">
        <v>194</v>
      </c>
      <c r="B44" s="4">
        <v>400</v>
      </c>
      <c r="C44" s="4">
        <v>2200</v>
      </c>
      <c r="D44" s="4">
        <v>-1800</v>
      </c>
      <c r="E44" s="4">
        <v>-21480000</v>
      </c>
      <c r="R44" s="5">
        <v>8.3999999999999995E-3</v>
      </c>
      <c r="S44" s="4">
        <v>353566</v>
      </c>
      <c r="T44" s="4">
        <f t="shared" si="0"/>
        <v>333925.5</v>
      </c>
      <c r="U44" s="4">
        <f t="shared" si="1"/>
        <v>193872</v>
      </c>
      <c r="V44" s="5">
        <v>1.2500000000000001E-2</v>
      </c>
    </row>
    <row r="45" spans="1:22" x14ac:dyDescent="0.2">
      <c r="A45" s="16" t="s">
        <v>193</v>
      </c>
      <c r="B45" s="4">
        <v>2400</v>
      </c>
      <c r="C45" s="4">
        <v>7000</v>
      </c>
      <c r="D45" s="4">
        <v>-4600</v>
      </c>
      <c r="E45" s="4">
        <v>-55280000</v>
      </c>
      <c r="R45" s="5">
        <v>0</v>
      </c>
      <c r="S45" s="4">
        <v>231698</v>
      </c>
      <c r="T45" s="4">
        <f t="shared" si="0"/>
        <v>202462</v>
      </c>
      <c r="U45" s="4">
        <f t="shared" si="1"/>
        <v>193872</v>
      </c>
      <c r="V45" s="5">
        <v>1.66E-2</v>
      </c>
    </row>
    <row r="46" spans="1:22" x14ac:dyDescent="0.2">
      <c r="A46" s="16" t="s">
        <v>192</v>
      </c>
      <c r="B46" s="4">
        <v>21000</v>
      </c>
      <c r="C46" s="4">
        <v>300</v>
      </c>
      <c r="D46" s="4">
        <v>20700</v>
      </c>
      <c r="E46" s="4">
        <v>247730000</v>
      </c>
      <c r="R46" s="5">
        <v>-1.23E-2</v>
      </c>
      <c r="S46" s="4">
        <v>204136</v>
      </c>
      <c r="T46" s="4">
        <f t="shared" si="0"/>
        <v>392064</v>
      </c>
      <c r="U46" s="4">
        <f t="shared" si="1"/>
        <v>193872</v>
      </c>
      <c r="V46" s="5">
        <v>1.2500000000000001E-2</v>
      </c>
    </row>
    <row r="47" spans="1:22" x14ac:dyDescent="0.2">
      <c r="A47" s="16" t="s">
        <v>191</v>
      </c>
      <c r="B47" s="4">
        <v>3900</v>
      </c>
      <c r="C47" s="4">
        <v>0</v>
      </c>
      <c r="D47" s="4">
        <v>3900</v>
      </c>
      <c r="E47" s="4">
        <v>47000000</v>
      </c>
      <c r="R47" s="5">
        <v>-2.0199999999999999E-2</v>
      </c>
      <c r="S47" s="4">
        <v>531973</v>
      </c>
      <c r="T47" s="4">
        <f t="shared" si="0"/>
        <v>219267</v>
      </c>
      <c r="U47" s="4">
        <f t="shared" si="1"/>
        <v>193872</v>
      </c>
      <c r="V47" s="5">
        <v>7.6399999999999996E-2</v>
      </c>
    </row>
    <row r="48" spans="1:22" x14ac:dyDescent="0.2">
      <c r="A48" s="16" t="s">
        <v>190</v>
      </c>
      <c r="B48" s="4">
        <v>4700</v>
      </c>
      <c r="C48" s="4">
        <v>0</v>
      </c>
      <c r="D48" s="4">
        <v>4700</v>
      </c>
      <c r="E48" s="4">
        <v>57330000</v>
      </c>
      <c r="R48" s="5">
        <v>0</v>
      </c>
      <c r="S48" s="4">
        <v>193872</v>
      </c>
      <c r="T48" s="4">
        <f t="shared" si="0"/>
        <v>408956.5</v>
      </c>
      <c r="U48" s="4">
        <f t="shared" si="1"/>
        <v>212812</v>
      </c>
      <c r="V48" s="5">
        <v>1.6200000000000003E-2</v>
      </c>
    </row>
    <row r="49" spans="1:22" x14ac:dyDescent="0.2">
      <c r="A49" s="16" t="s">
        <v>189</v>
      </c>
      <c r="B49" s="4">
        <v>2100</v>
      </c>
      <c r="C49" s="4">
        <v>0</v>
      </c>
      <c r="D49" s="4">
        <v>2100</v>
      </c>
      <c r="E49" s="4">
        <v>25940000</v>
      </c>
      <c r="R49" s="5">
        <v>8.199999999999999E-3</v>
      </c>
      <c r="S49" s="4">
        <v>381767</v>
      </c>
      <c r="T49" s="4">
        <f t="shared" si="0"/>
        <v>251058.5</v>
      </c>
      <c r="U49" s="4">
        <f t="shared" si="1"/>
        <v>212812</v>
      </c>
      <c r="V49" s="5">
        <v>1.21E-2</v>
      </c>
    </row>
    <row r="50" spans="1:22" x14ac:dyDescent="0.2">
      <c r="A50" s="16" t="s">
        <v>188</v>
      </c>
      <c r="B50" s="4">
        <v>0</v>
      </c>
      <c r="C50" s="4">
        <v>0</v>
      </c>
      <c r="D50" s="4">
        <v>0</v>
      </c>
      <c r="E50" s="4">
        <v>0</v>
      </c>
      <c r="R50" s="5">
        <v>-4.0000000000000001E-3</v>
      </c>
      <c r="S50" s="4">
        <v>268639</v>
      </c>
      <c r="T50" s="4">
        <f t="shared" si="0"/>
        <v>245174.5</v>
      </c>
      <c r="U50" s="4">
        <f t="shared" si="1"/>
        <v>200788</v>
      </c>
      <c r="V50" s="5">
        <v>2.0199999999999999E-2</v>
      </c>
    </row>
    <row r="51" spans="1:22" x14ac:dyDescent="0.2">
      <c r="A51" s="16" t="s">
        <v>187</v>
      </c>
      <c r="B51" s="4">
        <v>0</v>
      </c>
      <c r="C51" s="4">
        <v>3100</v>
      </c>
      <c r="D51" s="4">
        <v>-3100</v>
      </c>
      <c r="E51" s="4">
        <v>-38310000</v>
      </c>
      <c r="R51" s="5">
        <v>0</v>
      </c>
      <c r="S51" s="4">
        <v>212812</v>
      </c>
      <c r="T51" s="4">
        <f t="shared" si="0"/>
        <v>322352.5</v>
      </c>
      <c r="U51" s="4">
        <f t="shared" si="1"/>
        <v>200788</v>
      </c>
      <c r="V51" s="5">
        <v>2.4E-2</v>
      </c>
    </row>
    <row r="52" spans="1:22" x14ac:dyDescent="0.2">
      <c r="A52" s="16" t="s">
        <v>186</v>
      </c>
      <c r="B52" s="4">
        <v>0</v>
      </c>
      <c r="C52" s="4">
        <v>400</v>
      </c>
      <c r="D52" s="4">
        <v>-400</v>
      </c>
      <c r="E52" s="4">
        <v>-4860000</v>
      </c>
      <c r="R52" s="5">
        <v>4.0999999999999995E-3</v>
      </c>
      <c r="S52" s="4">
        <v>502449</v>
      </c>
      <c r="T52" s="4">
        <f t="shared" si="0"/>
        <v>306887.5</v>
      </c>
      <c r="U52" s="4">
        <f t="shared" si="1"/>
        <v>200788</v>
      </c>
      <c r="V52" s="5">
        <v>3.6200000000000003E-2</v>
      </c>
    </row>
    <row r="53" spans="1:22" x14ac:dyDescent="0.2">
      <c r="A53" s="16" t="s">
        <v>185</v>
      </c>
      <c r="B53" s="4">
        <v>1600</v>
      </c>
      <c r="C53" s="4">
        <v>10300</v>
      </c>
      <c r="D53" s="4">
        <v>-8700</v>
      </c>
      <c r="E53" s="4">
        <v>-106870000</v>
      </c>
      <c r="R53" s="5">
        <v>4.0999999999999995E-3</v>
      </c>
      <c r="S53" s="4">
        <v>342160</v>
      </c>
      <c r="T53" s="4">
        <f t="shared" si="0"/>
        <v>500631.5</v>
      </c>
      <c r="U53" s="4">
        <f t="shared" si="1"/>
        <v>200788</v>
      </c>
      <c r="V53" s="5">
        <v>2.0199999999999999E-2</v>
      </c>
    </row>
    <row r="54" spans="1:22" x14ac:dyDescent="0.2">
      <c r="A54" s="16" t="s">
        <v>184</v>
      </c>
      <c r="B54" s="4">
        <v>3400</v>
      </c>
      <c r="C54" s="4">
        <v>5300</v>
      </c>
      <c r="D54" s="4">
        <v>-1900</v>
      </c>
      <c r="E54" s="4">
        <v>-21350000</v>
      </c>
      <c r="R54" s="5">
        <v>6.0899999999999996E-2</v>
      </c>
      <c r="S54" s="4">
        <v>436153</v>
      </c>
      <c r="T54" s="4">
        <f t="shared" si="0"/>
        <v>166683</v>
      </c>
      <c r="U54" s="4">
        <f t="shared" si="1"/>
        <v>200788</v>
      </c>
      <c r="V54" s="5">
        <v>7.3499999999999996E-2</v>
      </c>
    </row>
    <row r="55" spans="1:22" x14ac:dyDescent="0.2">
      <c r="A55" s="16" t="s">
        <v>183</v>
      </c>
      <c r="B55" s="4">
        <v>400</v>
      </c>
      <c r="C55" s="4">
        <v>12300</v>
      </c>
      <c r="D55" s="4">
        <v>-11900</v>
      </c>
      <c r="E55" s="4">
        <v>-137770000</v>
      </c>
      <c r="R55" s="5">
        <v>-8.6E-3</v>
      </c>
      <c r="S55" s="4">
        <v>200788</v>
      </c>
      <c r="T55" s="4">
        <f t="shared" si="0"/>
        <v>188540.5</v>
      </c>
      <c r="U55" s="4">
        <f t="shared" si="1"/>
        <v>233478</v>
      </c>
      <c r="V55" s="5">
        <v>2.9600000000000001E-2</v>
      </c>
    </row>
    <row r="56" spans="1:22" x14ac:dyDescent="0.2">
      <c r="A56" s="16" t="s">
        <v>182</v>
      </c>
      <c r="B56" s="4">
        <v>0</v>
      </c>
      <c r="C56" s="4">
        <v>3900</v>
      </c>
      <c r="D56" s="4">
        <v>-3900</v>
      </c>
      <c r="E56" s="4">
        <v>-46880000</v>
      </c>
      <c r="R56" s="5">
        <v>2.1299999999999999E-2</v>
      </c>
      <c r="S56" s="4">
        <v>252155</v>
      </c>
      <c r="T56" s="4">
        <f t="shared" si="0"/>
        <v>233347</v>
      </c>
      <c r="U56" s="4">
        <f t="shared" si="1"/>
        <v>142256</v>
      </c>
      <c r="V56" s="5">
        <v>1.66E-2</v>
      </c>
    </row>
    <row r="57" spans="1:22" x14ac:dyDescent="0.2">
      <c r="A57" s="16" t="s">
        <v>181</v>
      </c>
      <c r="B57" s="4">
        <v>4200</v>
      </c>
      <c r="C57" s="4">
        <v>5800</v>
      </c>
      <c r="D57" s="4">
        <v>-1600</v>
      </c>
      <c r="E57" s="4">
        <v>-19550000</v>
      </c>
      <c r="R57" s="5">
        <v>-4.1999999999999997E-3</v>
      </c>
      <c r="S57" s="4">
        <v>244662</v>
      </c>
      <c r="T57" s="4">
        <f t="shared" si="0"/>
        <v>411540.5</v>
      </c>
      <c r="U57" s="4">
        <f t="shared" si="1"/>
        <v>142256</v>
      </c>
      <c r="V57" s="5">
        <v>3.3099999999999997E-2</v>
      </c>
    </row>
    <row r="58" spans="1:22" x14ac:dyDescent="0.2">
      <c r="A58" s="16" t="s">
        <v>180</v>
      </c>
      <c r="B58" s="4">
        <v>8500</v>
      </c>
      <c r="C58" s="4">
        <v>0</v>
      </c>
      <c r="D58" s="4">
        <v>8500</v>
      </c>
      <c r="E58" s="4">
        <v>98510000</v>
      </c>
      <c r="R58" s="5">
        <v>6.3099999999999989E-2</v>
      </c>
      <c r="S58" s="4">
        <v>436146</v>
      </c>
      <c r="T58" s="4">
        <f t="shared" si="0"/>
        <v>478108.5</v>
      </c>
      <c r="U58" s="4">
        <f t="shared" si="1"/>
        <v>142256</v>
      </c>
      <c r="V58" s="5">
        <v>5.91E-2</v>
      </c>
    </row>
    <row r="59" spans="1:22" x14ac:dyDescent="0.2">
      <c r="A59" s="16" t="s">
        <v>179</v>
      </c>
      <c r="B59" s="4">
        <v>8200</v>
      </c>
      <c r="C59" s="4">
        <v>3000</v>
      </c>
      <c r="D59" s="4">
        <v>5200</v>
      </c>
      <c r="E59" s="4">
        <v>58080000</v>
      </c>
      <c r="R59" s="5">
        <v>-4.4000000000000003E-3</v>
      </c>
      <c r="S59" s="4">
        <v>233478</v>
      </c>
      <c r="T59" s="4">
        <f t="shared" si="0"/>
        <v>387043.5</v>
      </c>
      <c r="U59" s="4">
        <f t="shared" si="1"/>
        <v>132578</v>
      </c>
      <c r="V59" s="5">
        <v>2.6600000000000002E-2</v>
      </c>
    </row>
    <row r="60" spans="1:22" x14ac:dyDescent="0.2">
      <c r="A60" s="16" t="s">
        <v>178</v>
      </c>
      <c r="B60" s="4">
        <v>600</v>
      </c>
      <c r="C60" s="4">
        <v>1000</v>
      </c>
      <c r="D60" s="4">
        <v>-400</v>
      </c>
      <c r="E60" s="4">
        <v>-4490000</v>
      </c>
      <c r="R60" s="5">
        <v>-1.7600000000000001E-2</v>
      </c>
      <c r="S60" s="4">
        <v>277537</v>
      </c>
      <c r="T60" s="4">
        <f t="shared" si="0"/>
        <v>173473.5</v>
      </c>
      <c r="U60" s="4">
        <f t="shared" si="1"/>
        <v>124926</v>
      </c>
      <c r="V60" s="5">
        <v>2.2099999999999998E-2</v>
      </c>
    </row>
    <row r="61" spans="1:22" x14ac:dyDescent="0.2">
      <c r="A61" s="16" t="s">
        <v>177</v>
      </c>
      <c r="B61" s="4">
        <v>9600</v>
      </c>
      <c r="C61" s="4">
        <v>2000</v>
      </c>
      <c r="D61" s="4">
        <v>7600</v>
      </c>
      <c r="E61" s="4">
        <v>86030000</v>
      </c>
      <c r="R61" s="5">
        <v>-1.3000000000000001E-2</v>
      </c>
      <c r="S61" s="4">
        <v>142256</v>
      </c>
      <c r="T61" s="4">
        <f t="shared" si="0"/>
        <v>260157.5</v>
      </c>
      <c r="U61" s="4">
        <f t="shared" si="1"/>
        <v>124926</v>
      </c>
      <c r="V61" s="5">
        <v>2.18E-2</v>
      </c>
    </row>
    <row r="62" spans="1:22" x14ac:dyDescent="0.2">
      <c r="A62" s="16" t="s">
        <v>176</v>
      </c>
      <c r="B62" s="4">
        <v>4700</v>
      </c>
      <c r="C62" s="4">
        <v>1400</v>
      </c>
      <c r="D62" s="4">
        <v>3300</v>
      </c>
      <c r="E62" s="4">
        <v>36830000</v>
      </c>
      <c r="R62" s="5">
        <v>8.8000000000000005E-3</v>
      </c>
      <c r="S62" s="4">
        <v>271615</v>
      </c>
      <c r="T62" s="4">
        <f t="shared" si="0"/>
        <v>441735</v>
      </c>
      <c r="U62" s="4">
        <f t="shared" si="1"/>
        <v>124926</v>
      </c>
      <c r="V62" s="5">
        <v>4.3499999999999997E-2</v>
      </c>
    </row>
    <row r="63" spans="1:22" x14ac:dyDescent="0.2">
      <c r="A63" s="16" t="s">
        <v>175</v>
      </c>
      <c r="B63" s="4">
        <v>600</v>
      </c>
      <c r="C63" s="4">
        <v>5400</v>
      </c>
      <c r="D63" s="4">
        <v>-4800</v>
      </c>
      <c r="E63" s="4">
        <v>-57790000</v>
      </c>
      <c r="R63" s="5">
        <v>-6.93E-2</v>
      </c>
      <c r="S63" s="4">
        <v>565110</v>
      </c>
      <c r="T63" s="4">
        <f t="shared" si="0"/>
        <v>265150</v>
      </c>
      <c r="U63" s="4">
        <f t="shared" si="1"/>
        <v>124926</v>
      </c>
      <c r="V63" s="5">
        <v>6.5599999999999992E-2</v>
      </c>
    </row>
    <row r="64" spans="1:22" x14ac:dyDescent="0.2">
      <c r="A64" s="16" t="s">
        <v>174</v>
      </c>
      <c r="B64" s="4">
        <v>30</v>
      </c>
      <c r="C64" s="4">
        <v>3300</v>
      </c>
      <c r="D64" s="4">
        <v>-3270</v>
      </c>
      <c r="E64" s="4">
        <v>-40270000</v>
      </c>
      <c r="R64" s="5">
        <v>4.0999999999999995E-3</v>
      </c>
      <c r="S64" s="4">
        <v>132578</v>
      </c>
      <c r="T64" s="4">
        <f t="shared" si="0"/>
        <v>195869</v>
      </c>
      <c r="U64" s="4">
        <f t="shared" si="1"/>
        <v>124926</v>
      </c>
      <c r="V64" s="5">
        <v>1.6200000000000003E-2</v>
      </c>
    </row>
    <row r="65" spans="1:22" x14ac:dyDescent="0.2">
      <c r="A65" s="16" t="s">
        <v>173</v>
      </c>
      <c r="B65" s="4">
        <v>6900</v>
      </c>
      <c r="C65" s="4">
        <v>0</v>
      </c>
      <c r="D65" s="4">
        <v>6900</v>
      </c>
      <c r="E65" s="4">
        <v>84340000</v>
      </c>
      <c r="R65" s="5">
        <v>4.1999999999999997E-3</v>
      </c>
      <c r="S65" s="4">
        <v>124926</v>
      </c>
      <c r="T65" s="4">
        <f t="shared" si="0"/>
        <v>347980.5</v>
      </c>
      <c r="U65" s="4">
        <f t="shared" si="1"/>
        <v>204691</v>
      </c>
      <c r="V65" s="5">
        <v>1.23E-2</v>
      </c>
    </row>
    <row r="66" spans="1:22" x14ac:dyDescent="0.2">
      <c r="A66" s="16" t="s">
        <v>172</v>
      </c>
      <c r="B66" s="4">
        <v>100</v>
      </c>
      <c r="C66" s="4">
        <v>0</v>
      </c>
      <c r="D66" s="4">
        <v>100</v>
      </c>
      <c r="E66" s="4">
        <v>1220000</v>
      </c>
      <c r="R66" s="5">
        <v>-2.0099999999999996E-2</v>
      </c>
      <c r="S66" s="4">
        <v>222032</v>
      </c>
      <c r="T66" s="4">
        <f t="shared" si="0"/>
        <v>318665</v>
      </c>
      <c r="U66" s="4">
        <f t="shared" si="1"/>
        <v>204691</v>
      </c>
      <c r="V66" s="5">
        <v>3.6000000000000004E-2</v>
      </c>
    </row>
    <row r="67" spans="1:22" x14ac:dyDescent="0.2">
      <c r="A67" s="16" t="s">
        <v>171</v>
      </c>
      <c r="B67" s="4">
        <v>7300</v>
      </c>
      <c r="C67" s="4">
        <v>8200</v>
      </c>
      <c r="D67" s="4">
        <v>-900</v>
      </c>
      <c r="E67" s="4">
        <v>-9170000</v>
      </c>
      <c r="R67" s="5">
        <v>1.6399999999999998E-2</v>
      </c>
      <c r="S67" s="4">
        <v>386935</v>
      </c>
      <c r="T67" s="4">
        <f t="shared" si="0"/>
        <v>465053.5</v>
      </c>
      <c r="U67" s="4">
        <f t="shared" si="1"/>
        <v>204691</v>
      </c>
      <c r="V67" s="5">
        <v>3.2300000000000002E-2</v>
      </c>
    </row>
    <row r="68" spans="1:22" x14ac:dyDescent="0.2">
      <c r="A68" s="16" t="s">
        <v>170</v>
      </c>
      <c r="B68" s="4">
        <v>5730</v>
      </c>
      <c r="C68" s="4">
        <v>12500</v>
      </c>
      <c r="D68" s="4">
        <v>-6770</v>
      </c>
      <c r="E68" s="4">
        <v>-88890000</v>
      </c>
      <c r="R68" s="5">
        <v>-4.6799999999999994E-2</v>
      </c>
      <c r="S68" s="4">
        <v>722739</v>
      </c>
      <c r="T68" s="4">
        <f t="shared" si="0"/>
        <v>514293</v>
      </c>
      <c r="U68" s="4">
        <f t="shared" si="1"/>
        <v>204691</v>
      </c>
      <c r="V68" s="5">
        <v>5.8200000000000002E-2</v>
      </c>
    </row>
    <row r="69" spans="1:22" x14ac:dyDescent="0.2">
      <c r="A69" s="16" t="s">
        <v>169</v>
      </c>
      <c r="B69" s="4">
        <v>4030</v>
      </c>
      <c r="C69" s="4">
        <v>600</v>
      </c>
      <c r="D69" s="4">
        <v>3430</v>
      </c>
      <c r="E69" s="4">
        <v>44730000</v>
      </c>
      <c r="R69" s="5">
        <v>-5.1799999999999999E-2</v>
      </c>
      <c r="S69" s="4">
        <v>496550</v>
      </c>
      <c r="T69" s="4">
        <f t="shared" si="0"/>
        <v>256191.5</v>
      </c>
      <c r="U69" s="4">
        <f t="shared" si="1"/>
        <v>204691</v>
      </c>
      <c r="V69" s="5">
        <v>6.6500000000000004E-2</v>
      </c>
    </row>
    <row r="70" spans="1:22" x14ac:dyDescent="0.2">
      <c r="A70" s="16" t="s">
        <v>168</v>
      </c>
      <c r="B70" s="4">
        <v>0</v>
      </c>
      <c r="C70" s="4">
        <v>1000</v>
      </c>
      <c r="D70" s="4">
        <v>-1000</v>
      </c>
      <c r="E70" s="4">
        <v>-13600000</v>
      </c>
      <c r="R70" s="5">
        <v>-1.09E-2</v>
      </c>
      <c r="S70" s="4">
        <v>204691</v>
      </c>
      <c r="T70" s="4">
        <f t="shared" si="0"/>
        <v>412351.5</v>
      </c>
      <c r="U70" s="4">
        <f t="shared" si="1"/>
        <v>248700</v>
      </c>
      <c r="V70" s="5">
        <v>1.46E-2</v>
      </c>
    </row>
    <row r="71" spans="1:22" x14ac:dyDescent="0.2">
      <c r="A71" s="16" t="s">
        <v>167</v>
      </c>
      <c r="B71" s="4">
        <v>500</v>
      </c>
      <c r="C71" s="4">
        <v>600</v>
      </c>
      <c r="D71" s="4">
        <v>-100</v>
      </c>
      <c r="E71" s="4">
        <v>-1340000</v>
      </c>
      <c r="R71" s="5">
        <v>-1.0800000000000001E-2</v>
      </c>
      <c r="S71" s="4">
        <v>248700</v>
      </c>
      <c r="T71" s="4">
        <f>AVERAGE(S72,S81)</f>
        <v>375291</v>
      </c>
      <c r="U71" s="4">
        <f t="shared" si="1"/>
        <v>250395</v>
      </c>
      <c r="V71" s="5">
        <v>2.1700000000000001E-2</v>
      </c>
    </row>
    <row r="72" spans="1:22" x14ac:dyDescent="0.2">
      <c r="A72" s="16" t="s">
        <v>166</v>
      </c>
      <c r="B72" s="4">
        <v>1700</v>
      </c>
      <c r="C72" s="4">
        <v>0</v>
      </c>
      <c r="D72" s="4">
        <v>1700</v>
      </c>
      <c r="E72" s="4">
        <v>23220000</v>
      </c>
      <c r="R72" s="5">
        <v>-1.0700000000000001E-2</v>
      </c>
      <c r="S72" s="4">
        <v>318360</v>
      </c>
      <c r="U72" s="4">
        <f t="shared" si="1"/>
        <v>207368</v>
      </c>
      <c r="V72" s="5">
        <v>2.1700000000000001E-2</v>
      </c>
    </row>
    <row r="73" spans="1:22" x14ac:dyDescent="0.2">
      <c r="A73" s="16" t="s">
        <v>165</v>
      </c>
      <c r="B73" s="4">
        <v>200</v>
      </c>
      <c r="C73" s="4">
        <v>0</v>
      </c>
      <c r="D73" s="4">
        <v>200</v>
      </c>
      <c r="E73" s="4">
        <v>2800000</v>
      </c>
      <c r="R73" s="5">
        <v>-3.4999999999999996E-3</v>
      </c>
      <c r="S73" s="4">
        <v>397722</v>
      </c>
      <c r="U73" s="4">
        <f t="shared" ref="U73:U75" si="2">MIN(S74:S78)</f>
        <v>207368</v>
      </c>
      <c r="V73" s="5">
        <v>2.12E-2</v>
      </c>
    </row>
    <row r="74" spans="1:22" x14ac:dyDescent="0.2">
      <c r="A74" s="16" t="s">
        <v>164</v>
      </c>
      <c r="B74" s="4">
        <v>0</v>
      </c>
      <c r="C74" s="4">
        <v>0</v>
      </c>
      <c r="D74" s="4">
        <v>0</v>
      </c>
      <c r="E74" s="4">
        <v>0</v>
      </c>
      <c r="R74" s="5">
        <v>0</v>
      </c>
      <c r="S74" s="4">
        <v>266812</v>
      </c>
      <c r="U74" s="4">
        <f t="shared" si="2"/>
        <v>207368</v>
      </c>
      <c r="V74" s="5">
        <v>2.1400000000000002E-2</v>
      </c>
    </row>
    <row r="75" spans="1:22" x14ac:dyDescent="0.2">
      <c r="A75" s="16" t="s">
        <v>163</v>
      </c>
      <c r="B75" s="4">
        <v>0</v>
      </c>
      <c r="C75" s="4">
        <v>100</v>
      </c>
      <c r="D75" s="4">
        <v>-100</v>
      </c>
      <c r="E75" s="4">
        <v>-1400000</v>
      </c>
      <c r="R75" s="5">
        <v>1.4499999999999999E-2</v>
      </c>
      <c r="S75" s="4">
        <v>473929</v>
      </c>
      <c r="U75" s="4">
        <f t="shared" si="2"/>
        <v>207368</v>
      </c>
      <c r="V75" s="5">
        <v>2.8199999999999999E-2</v>
      </c>
    </row>
    <row r="76" spans="1:22" x14ac:dyDescent="0.2">
      <c r="A76" s="16" t="s">
        <v>162</v>
      </c>
      <c r="B76" s="4">
        <v>0</v>
      </c>
      <c r="C76" s="4">
        <v>0</v>
      </c>
      <c r="D76" s="4">
        <v>0</v>
      </c>
      <c r="E76" s="4">
        <v>0</v>
      </c>
      <c r="R76" s="5">
        <v>-7.0999999999999995E-3</v>
      </c>
      <c r="S76" s="4">
        <v>250395</v>
      </c>
      <c r="U76" s="4">
        <f>MIN(S77:S81)</f>
        <v>207368</v>
      </c>
      <c r="V76" s="5">
        <v>1.44E-2</v>
      </c>
    </row>
    <row r="77" spans="1:22" x14ac:dyDescent="0.2">
      <c r="A77" s="16" t="s">
        <v>161</v>
      </c>
      <c r="B77" s="4">
        <v>8600</v>
      </c>
      <c r="C77" s="4">
        <v>3000</v>
      </c>
      <c r="D77" s="4">
        <v>5600</v>
      </c>
      <c r="E77" s="4">
        <v>77570000</v>
      </c>
      <c r="R77" s="5">
        <v>7.3000000000000001E-3</v>
      </c>
      <c r="S77" s="4">
        <v>207368</v>
      </c>
      <c r="V77" s="5">
        <v>2.52E-2</v>
      </c>
    </row>
    <row r="78" spans="1:22" x14ac:dyDescent="0.2">
      <c r="A78" s="16" t="s">
        <v>160</v>
      </c>
      <c r="B78" s="4">
        <v>217400</v>
      </c>
      <c r="C78" s="4">
        <v>3900</v>
      </c>
      <c r="D78" s="4">
        <v>213500</v>
      </c>
      <c r="E78" s="4">
        <v>2934390000</v>
      </c>
      <c r="R78" s="5">
        <v>2.6099999999999998E-2</v>
      </c>
      <c r="S78" s="4">
        <v>532036</v>
      </c>
      <c r="V78" s="5">
        <v>2.8799999999999999E-2</v>
      </c>
    </row>
    <row r="79" spans="1:22" x14ac:dyDescent="0.2">
      <c r="A79" s="16" t="s">
        <v>159</v>
      </c>
      <c r="B79" s="4">
        <v>500</v>
      </c>
      <c r="C79" s="4">
        <v>2600</v>
      </c>
      <c r="D79" s="4">
        <v>-2100</v>
      </c>
      <c r="E79" s="4">
        <v>-27790000</v>
      </c>
      <c r="R79" s="5">
        <v>7.4999999999999997E-3</v>
      </c>
      <c r="S79" s="4">
        <v>307692</v>
      </c>
      <c r="V79" s="5">
        <v>3.7100000000000001E-2</v>
      </c>
    </row>
    <row r="80" spans="1:22" x14ac:dyDescent="0.2">
      <c r="A80" s="16" t="s">
        <v>158</v>
      </c>
      <c r="B80" s="4">
        <v>600</v>
      </c>
      <c r="C80" s="4">
        <v>41300</v>
      </c>
      <c r="D80" s="4">
        <v>-40700</v>
      </c>
      <c r="E80" s="4">
        <v>-557540000</v>
      </c>
      <c r="R80" s="5">
        <v>-3.2599999999999997E-2</v>
      </c>
      <c r="S80" s="4">
        <v>576003</v>
      </c>
      <c r="V80" s="5">
        <v>4.99E-2</v>
      </c>
    </row>
    <row r="81" spans="1:22" x14ac:dyDescent="0.2">
      <c r="A81" s="16" t="s">
        <v>157</v>
      </c>
      <c r="B81" s="4">
        <v>3000</v>
      </c>
      <c r="C81" s="4">
        <v>14900</v>
      </c>
      <c r="D81" s="4">
        <v>-11900</v>
      </c>
      <c r="E81" s="4">
        <v>-165060000</v>
      </c>
      <c r="R81" s="5">
        <v>1.1000000000000001E-2</v>
      </c>
      <c r="S81" s="4">
        <v>432222</v>
      </c>
      <c r="V81" s="5">
        <v>2.8399999999999998E-2</v>
      </c>
    </row>
    <row r="82" spans="1:22" x14ac:dyDescent="0.2">
      <c r="A82" s="16"/>
      <c r="B82" s="4"/>
      <c r="C82" s="4"/>
      <c r="D82" s="4"/>
      <c r="E82" s="4"/>
      <c r="L82" s="4"/>
      <c r="M82" s="4"/>
      <c r="N82" s="4"/>
      <c r="O82" s="4"/>
      <c r="P82" s="4"/>
      <c r="Q82" s="4"/>
      <c r="R82" s="5"/>
      <c r="S82" s="4"/>
    </row>
    <row r="83" spans="1:22" x14ac:dyDescent="0.2">
      <c r="A83" s="16"/>
      <c r="B83" s="4"/>
      <c r="C83" s="4"/>
      <c r="D83" s="4"/>
      <c r="E83" s="4"/>
      <c r="L83" s="4"/>
      <c r="M83" s="4"/>
      <c r="N83" s="4"/>
      <c r="O83" s="4"/>
      <c r="P83" s="4"/>
      <c r="Q83" s="4"/>
      <c r="R83" s="5"/>
      <c r="S83" s="4"/>
    </row>
    <row r="84" spans="1:22" x14ac:dyDescent="0.2">
      <c r="A84" s="16"/>
      <c r="B84" s="4"/>
      <c r="C84" s="4"/>
      <c r="D84" s="4"/>
      <c r="E84" s="4"/>
      <c r="L84" s="4"/>
      <c r="M84" s="4"/>
      <c r="N84" s="4"/>
      <c r="O84" s="4"/>
      <c r="P84" s="4"/>
      <c r="Q84" s="4"/>
      <c r="R84" s="5"/>
      <c r="S84" s="4"/>
    </row>
    <row r="85" spans="1:22" x14ac:dyDescent="0.2">
      <c r="A85" s="16"/>
      <c r="B85" s="4"/>
      <c r="C85" s="4"/>
      <c r="D85" s="4"/>
      <c r="E85" s="4"/>
      <c r="L85" s="4"/>
      <c r="M85" s="4"/>
      <c r="N85" s="4"/>
      <c r="O85" s="4"/>
      <c r="P85" s="4"/>
      <c r="Q85" s="4"/>
      <c r="R85" s="5"/>
      <c r="S85" s="4"/>
    </row>
    <row r="86" spans="1:22" x14ac:dyDescent="0.2">
      <c r="A86" s="16"/>
      <c r="B86" s="4"/>
      <c r="C86" s="4"/>
      <c r="D86" s="4"/>
      <c r="E86" s="4"/>
      <c r="R86" s="5"/>
      <c r="S86" s="4"/>
    </row>
    <row r="87" spans="1:22" x14ac:dyDescent="0.2">
      <c r="A87" s="16"/>
      <c r="B87" s="4"/>
      <c r="C87" s="4"/>
      <c r="D87" s="4"/>
      <c r="E87" s="4"/>
      <c r="R87" s="5"/>
      <c r="S87" s="4"/>
    </row>
    <row r="88" spans="1:22" x14ac:dyDescent="0.2">
      <c r="A88" s="16"/>
      <c r="B88" s="4"/>
      <c r="C88" s="4"/>
      <c r="D88" s="4"/>
      <c r="E88" s="4"/>
      <c r="R88" s="5"/>
      <c r="S88" s="4"/>
    </row>
    <row r="89" spans="1:22" x14ac:dyDescent="0.2">
      <c r="A89" s="16"/>
      <c r="B89" s="4"/>
      <c r="C89" s="4"/>
      <c r="D89" s="4"/>
      <c r="E89" s="4"/>
      <c r="R89" s="5"/>
      <c r="S89" s="4"/>
    </row>
    <row r="90" spans="1:22" x14ac:dyDescent="0.2">
      <c r="A90" s="16" t="s">
        <v>247</v>
      </c>
      <c r="B90" s="4"/>
      <c r="C90" s="4"/>
      <c r="D90" s="4"/>
      <c r="E90" s="4"/>
      <c r="R90" s="5"/>
      <c r="S90" s="4"/>
    </row>
    <row r="91" spans="1:22" x14ac:dyDescent="0.2">
      <c r="A91" s="16"/>
      <c r="B91" s="4"/>
      <c r="C91" s="4"/>
      <c r="D91" s="4"/>
      <c r="E91" s="4"/>
      <c r="R91" s="5"/>
      <c r="S91" s="4"/>
    </row>
    <row r="92" spans="1:22" x14ac:dyDescent="0.2">
      <c r="A92" s="16"/>
      <c r="B92" s="4"/>
      <c r="C92" s="4"/>
      <c r="D92" s="4"/>
      <c r="E92" s="4"/>
      <c r="R92" s="5"/>
      <c r="S92" s="4"/>
    </row>
    <row r="93" spans="1:22" x14ac:dyDescent="0.2">
      <c r="A93" s="16"/>
      <c r="B93" s="4"/>
      <c r="C93" s="4"/>
      <c r="D93" s="4"/>
      <c r="E93" s="4"/>
      <c r="R93" s="5"/>
      <c r="S93" s="4"/>
    </row>
    <row r="94" spans="1:22" x14ac:dyDescent="0.2">
      <c r="A94" s="16"/>
      <c r="B94" s="4"/>
      <c r="C94" s="4"/>
      <c r="D94" s="4"/>
      <c r="E94" s="4"/>
      <c r="R94" s="5"/>
      <c r="S94" s="4"/>
    </row>
    <row r="95" spans="1:22" x14ac:dyDescent="0.2">
      <c r="A95" s="16"/>
      <c r="B95" s="4"/>
      <c r="C95" s="4"/>
      <c r="D95" s="4"/>
      <c r="E95" s="4"/>
      <c r="R95" s="5"/>
      <c r="S95" s="4"/>
    </row>
    <row r="96" spans="1:22" x14ac:dyDescent="0.2">
      <c r="A96" s="16"/>
      <c r="B96" s="4"/>
      <c r="C96" s="4"/>
      <c r="D96" s="4"/>
      <c r="E96" s="4"/>
      <c r="R96" s="5"/>
      <c r="S96" s="4"/>
    </row>
    <row r="97" spans="1:19" x14ac:dyDescent="0.2">
      <c r="A97" s="16"/>
      <c r="B97" s="4"/>
      <c r="C97" s="4"/>
      <c r="D97" s="4"/>
      <c r="E97" s="4"/>
      <c r="R97" s="5"/>
      <c r="S97" s="4"/>
    </row>
    <row r="98" spans="1:19" x14ac:dyDescent="0.2">
      <c r="A98" s="16"/>
      <c r="B98" s="4"/>
      <c r="C98" s="4"/>
      <c r="D98" s="4"/>
      <c r="E98" s="4"/>
      <c r="R98" s="5"/>
      <c r="S98" s="4"/>
    </row>
    <row r="99" spans="1:19" x14ac:dyDescent="0.2">
      <c r="A99" s="16"/>
      <c r="B99" s="4"/>
      <c r="C99" s="4"/>
      <c r="D99" s="4"/>
      <c r="E99" s="4"/>
      <c r="R99" s="5"/>
      <c r="S99" s="4"/>
    </row>
    <row r="100" spans="1:19" x14ac:dyDescent="0.2">
      <c r="A100" s="16"/>
      <c r="B100" s="4"/>
      <c r="C100" s="4"/>
      <c r="D100" s="4"/>
      <c r="E100" s="4"/>
      <c r="R100" s="5"/>
      <c r="S100" s="4"/>
    </row>
    <row r="101" spans="1:19" x14ac:dyDescent="0.2">
      <c r="A101" s="16"/>
      <c r="B101" s="4"/>
      <c r="C101" s="4"/>
      <c r="D101" s="4"/>
      <c r="E101" s="4"/>
      <c r="R101" s="5"/>
      <c r="S101" s="4"/>
    </row>
    <row r="102" spans="1:19" x14ac:dyDescent="0.2">
      <c r="A102" s="16"/>
      <c r="B102" s="4"/>
      <c r="C102" s="4"/>
      <c r="D102" s="4"/>
      <c r="E102" s="4"/>
      <c r="R102" s="5"/>
      <c r="S102" s="4"/>
    </row>
    <row r="103" spans="1:19" x14ac:dyDescent="0.2">
      <c r="A103" s="16"/>
      <c r="B103" s="4"/>
      <c r="C103" s="4"/>
      <c r="D103" s="4"/>
      <c r="E103" s="4"/>
      <c r="R103" s="5"/>
      <c r="S103" s="4"/>
    </row>
    <row r="104" spans="1:19" x14ac:dyDescent="0.2">
      <c r="A104" s="16"/>
      <c r="B104" s="4"/>
      <c r="C104" s="4"/>
      <c r="D104" s="4"/>
      <c r="E104" s="4"/>
      <c r="R104" s="5"/>
      <c r="S104" s="4"/>
    </row>
    <row r="105" spans="1:19" x14ac:dyDescent="0.2">
      <c r="A105" s="16"/>
      <c r="B105" s="4"/>
      <c r="C105" s="4"/>
      <c r="D105" s="4"/>
      <c r="E105" s="4"/>
      <c r="R105" s="5"/>
      <c r="S105" s="4"/>
    </row>
    <row r="106" spans="1:19" x14ac:dyDescent="0.2">
      <c r="A106" s="16"/>
      <c r="B106" s="4"/>
      <c r="C106" s="4"/>
      <c r="D106" s="4"/>
      <c r="E106" s="4"/>
      <c r="R106" s="5"/>
      <c r="S106" s="4"/>
    </row>
    <row r="107" spans="1:19" x14ac:dyDescent="0.2">
      <c r="A107" s="16"/>
      <c r="B107" s="4"/>
      <c r="C107" s="4"/>
      <c r="D107" s="4"/>
      <c r="E107" s="4"/>
      <c r="R107" s="5"/>
      <c r="S107" s="4"/>
    </row>
    <row r="108" spans="1:19" x14ac:dyDescent="0.2">
      <c r="A108" s="16"/>
      <c r="B108" s="4"/>
      <c r="C108" s="4"/>
      <c r="D108" s="4"/>
      <c r="E108" s="4"/>
      <c r="R108" s="5"/>
      <c r="S108" s="4"/>
    </row>
    <row r="109" spans="1:19" x14ac:dyDescent="0.2">
      <c r="A109" s="16"/>
      <c r="B109" s="4"/>
      <c r="C109" s="4"/>
      <c r="D109" s="4"/>
      <c r="E109" s="4"/>
      <c r="R109" s="5"/>
      <c r="S109" s="4"/>
    </row>
    <row r="110" spans="1:19" x14ac:dyDescent="0.2">
      <c r="A110" s="16"/>
      <c r="B110" s="4"/>
      <c r="C110" s="4"/>
      <c r="D110" s="4"/>
      <c r="E110" s="4"/>
      <c r="R110" s="5"/>
      <c r="S110" s="4"/>
    </row>
    <row r="111" spans="1:19" x14ac:dyDescent="0.2">
      <c r="A111" s="16"/>
      <c r="B111" s="4"/>
      <c r="C111" s="4"/>
      <c r="D111" s="4"/>
      <c r="E111" s="4"/>
      <c r="R111" s="5"/>
      <c r="S111" s="4"/>
    </row>
    <row r="112" spans="1:19" x14ac:dyDescent="0.2">
      <c r="A112" s="16"/>
      <c r="B112" s="4"/>
      <c r="C112" s="4"/>
      <c r="D112" s="4"/>
      <c r="E112" s="4"/>
      <c r="R112" s="5"/>
      <c r="S112" s="4"/>
    </row>
    <row r="113" spans="1:19" x14ac:dyDescent="0.2">
      <c r="A113" s="16"/>
      <c r="B113" s="4"/>
      <c r="C113" s="4"/>
      <c r="D113" s="4"/>
      <c r="E113" s="4"/>
      <c r="R113" s="5"/>
      <c r="S113" s="4"/>
    </row>
    <row r="114" spans="1:19" x14ac:dyDescent="0.2">
      <c r="A114" s="16"/>
      <c r="B114" s="4"/>
      <c r="C114" s="4"/>
      <c r="D114" s="4"/>
      <c r="E114" s="4"/>
      <c r="R114" s="5"/>
      <c r="S114" s="4"/>
    </row>
    <row r="115" spans="1:19" x14ac:dyDescent="0.2">
      <c r="A115" s="16"/>
      <c r="B115" s="4"/>
      <c r="C115" s="4"/>
      <c r="D115" s="4"/>
      <c r="E115" s="4"/>
      <c r="R115" s="5"/>
      <c r="S115" s="4"/>
    </row>
    <row r="116" spans="1:19" x14ac:dyDescent="0.2">
      <c r="A116" s="16"/>
      <c r="B116" s="4"/>
      <c r="C116" s="4"/>
      <c r="D116" s="4"/>
      <c r="E116" s="4"/>
      <c r="R116" s="5"/>
      <c r="S116" s="4"/>
    </row>
    <row r="117" spans="1:19" x14ac:dyDescent="0.2">
      <c r="A117" s="16"/>
      <c r="B117" s="4"/>
      <c r="C117" s="4"/>
      <c r="D117" s="4"/>
      <c r="E117" s="4"/>
      <c r="R117" s="5"/>
      <c r="S117" s="4"/>
    </row>
    <row r="118" spans="1:19" x14ac:dyDescent="0.2">
      <c r="A118" s="16"/>
      <c r="B118" s="4"/>
      <c r="C118" s="4"/>
      <c r="D118" s="4"/>
      <c r="E118" s="4"/>
      <c r="R118" s="5"/>
      <c r="S118" s="4"/>
    </row>
    <row r="119" spans="1:19" x14ac:dyDescent="0.2">
      <c r="A119" s="16"/>
      <c r="B119" s="4"/>
      <c r="C119" s="4"/>
      <c r="D119" s="4"/>
      <c r="E119" s="4"/>
      <c r="R119" s="5"/>
      <c r="S119" s="4"/>
    </row>
    <row r="120" spans="1:19" x14ac:dyDescent="0.2">
      <c r="A120" s="16"/>
      <c r="B120" s="4"/>
      <c r="C120" s="4"/>
      <c r="D120" s="4"/>
      <c r="E120" s="4"/>
      <c r="R120" s="5"/>
      <c r="S120" s="4"/>
    </row>
    <row r="121" spans="1:19" x14ac:dyDescent="0.2">
      <c r="A121" s="16"/>
      <c r="B121" s="4"/>
      <c r="C121" s="4"/>
      <c r="D121" s="4"/>
      <c r="E121" s="4"/>
      <c r="R121" s="5"/>
      <c r="S121" s="4"/>
    </row>
    <row r="122" spans="1:19" x14ac:dyDescent="0.2">
      <c r="A122" s="16"/>
      <c r="B122" s="4"/>
      <c r="C122" s="4"/>
      <c r="D122" s="4"/>
      <c r="E122" s="4"/>
      <c r="R122" s="5"/>
      <c r="S122" s="4"/>
    </row>
    <row r="123" spans="1:19" x14ac:dyDescent="0.2">
      <c r="A123" s="16"/>
      <c r="B123" s="4"/>
      <c r="C123" s="4"/>
      <c r="D123" s="4"/>
      <c r="E123" s="4"/>
      <c r="R123" s="5"/>
      <c r="S123" s="4"/>
    </row>
    <row r="124" spans="1:19" x14ac:dyDescent="0.2">
      <c r="A124" s="16"/>
      <c r="B124" s="4"/>
      <c r="C124" s="4"/>
      <c r="D124" s="4"/>
      <c r="E124" s="4"/>
      <c r="R124" s="5"/>
      <c r="S124" s="4"/>
    </row>
    <row r="125" spans="1:19" x14ac:dyDescent="0.2">
      <c r="A125" s="16"/>
      <c r="B125" s="4"/>
      <c r="C125" s="4"/>
      <c r="D125" s="4"/>
      <c r="E125" s="4"/>
      <c r="R125" s="5"/>
      <c r="S125" s="4"/>
    </row>
    <row r="126" spans="1:19" x14ac:dyDescent="0.2">
      <c r="A126" s="16"/>
      <c r="B126" s="4"/>
      <c r="C126" s="4"/>
      <c r="D126" s="4"/>
      <c r="E126" s="4"/>
      <c r="R126" s="5"/>
      <c r="S126" s="4"/>
    </row>
    <row r="127" spans="1:19" x14ac:dyDescent="0.2">
      <c r="A127" s="16"/>
      <c r="B127" s="4"/>
      <c r="C127" s="4"/>
      <c r="D127" s="4"/>
      <c r="E127" s="4"/>
      <c r="R127" s="5"/>
      <c r="S127" s="4"/>
    </row>
    <row r="128" spans="1:19" x14ac:dyDescent="0.2">
      <c r="A128" s="16"/>
      <c r="B128" s="4"/>
      <c r="C128" s="4"/>
      <c r="D128" s="4"/>
      <c r="E128" s="4"/>
      <c r="R128" s="5"/>
      <c r="S128" s="4"/>
    </row>
    <row r="129" spans="1:19" x14ac:dyDescent="0.2">
      <c r="A129" s="16"/>
      <c r="B129" s="4"/>
      <c r="C129" s="4"/>
      <c r="D129" s="4"/>
      <c r="E129" s="4"/>
      <c r="R129" s="5"/>
      <c r="S129" s="4"/>
    </row>
    <row r="130" spans="1:19" x14ac:dyDescent="0.2">
      <c r="A130" s="16"/>
      <c r="B130" s="4"/>
      <c r="C130" s="4"/>
      <c r="D130" s="4"/>
      <c r="E130" s="4"/>
      <c r="R130" s="5"/>
      <c r="S130" s="4"/>
    </row>
    <row r="131" spans="1:19" x14ac:dyDescent="0.2">
      <c r="A131" s="16"/>
      <c r="B131" s="4"/>
      <c r="C131" s="4"/>
      <c r="D131" s="4"/>
      <c r="E131" s="4"/>
      <c r="R131" s="5"/>
      <c r="S131" s="4"/>
    </row>
    <row r="132" spans="1:19" x14ac:dyDescent="0.2">
      <c r="A132" s="16"/>
      <c r="B132" s="4"/>
      <c r="C132" s="4"/>
      <c r="D132" s="4"/>
      <c r="E132" s="4"/>
      <c r="R132" s="5"/>
      <c r="S132" s="4"/>
    </row>
    <row r="133" spans="1:19" x14ac:dyDescent="0.2">
      <c r="A133" s="16"/>
      <c r="B133" s="4"/>
      <c r="C133" s="4"/>
      <c r="D133" s="4"/>
      <c r="E133" s="4"/>
      <c r="R133" s="5"/>
      <c r="S133" s="4"/>
    </row>
    <row r="134" spans="1:19" x14ac:dyDescent="0.2">
      <c r="A134" s="16"/>
      <c r="B134" s="4"/>
      <c r="C134" s="4"/>
      <c r="D134" s="4"/>
      <c r="E134" s="4"/>
      <c r="R134" s="5"/>
      <c r="S134" s="4"/>
    </row>
    <row r="135" spans="1:19" x14ac:dyDescent="0.2">
      <c r="A135" s="16"/>
      <c r="B135" s="4"/>
      <c r="C135" s="4"/>
      <c r="D135" s="4"/>
      <c r="E135" s="4"/>
      <c r="R135" s="5"/>
      <c r="S135" s="4"/>
    </row>
    <row r="136" spans="1:19" x14ac:dyDescent="0.2">
      <c r="A136" s="16"/>
      <c r="B136" s="4"/>
      <c r="C136" s="4"/>
      <c r="D136" s="4"/>
      <c r="E136" s="4"/>
      <c r="R136" s="5"/>
      <c r="S136" s="4"/>
    </row>
    <row r="137" spans="1:19" x14ac:dyDescent="0.2">
      <c r="A137" s="16"/>
      <c r="B137" s="4"/>
      <c r="C137" s="4"/>
      <c r="D137" s="4"/>
      <c r="E137" s="4"/>
      <c r="R137" s="5"/>
      <c r="S137" s="4"/>
    </row>
    <row r="138" spans="1:19" x14ac:dyDescent="0.2">
      <c r="A138" s="16"/>
      <c r="B138" s="4"/>
      <c r="C138" s="4"/>
      <c r="D138" s="4"/>
      <c r="E138" s="4"/>
      <c r="R138" s="5"/>
      <c r="S138" s="4"/>
    </row>
    <row r="139" spans="1:19" x14ac:dyDescent="0.2">
      <c r="A139" s="16"/>
      <c r="B139" s="4"/>
      <c r="C139" s="4"/>
      <c r="D139" s="4"/>
      <c r="E139" s="4"/>
      <c r="R139" s="5"/>
      <c r="S139" s="4"/>
    </row>
    <row r="140" spans="1:19" x14ac:dyDescent="0.2">
      <c r="A140" s="16"/>
      <c r="B140" s="4"/>
      <c r="C140" s="4"/>
      <c r="D140" s="4"/>
      <c r="E140" s="4"/>
      <c r="R140" s="5"/>
      <c r="S140" s="4"/>
    </row>
    <row r="141" spans="1:19" x14ac:dyDescent="0.2">
      <c r="A141" s="16"/>
      <c r="B141" s="4"/>
      <c r="C141" s="4"/>
      <c r="D141" s="4"/>
      <c r="E141" s="4"/>
      <c r="R141" s="5"/>
      <c r="S141" s="4"/>
    </row>
    <row r="142" spans="1:19" x14ac:dyDescent="0.2">
      <c r="A142" s="16"/>
      <c r="B142" s="4"/>
      <c r="C142" s="4"/>
      <c r="D142" s="4"/>
      <c r="E142" s="4"/>
      <c r="R142" s="5"/>
      <c r="S142" s="4"/>
    </row>
    <row r="143" spans="1:19" x14ac:dyDescent="0.2">
      <c r="A143" s="16"/>
      <c r="B143" s="4"/>
      <c r="C143" s="4"/>
      <c r="D143" s="4"/>
      <c r="E143" s="4"/>
      <c r="R143" s="5"/>
      <c r="S143" s="4"/>
    </row>
    <row r="144" spans="1:19" x14ac:dyDescent="0.2">
      <c r="A144" s="16"/>
      <c r="B144" s="4"/>
      <c r="C144" s="4"/>
      <c r="D144" s="4"/>
      <c r="E144" s="4"/>
      <c r="R144" s="5"/>
      <c r="S144" s="4"/>
    </row>
    <row r="145" spans="1:19" x14ac:dyDescent="0.2">
      <c r="A145" s="16"/>
      <c r="B145" s="4"/>
      <c r="C145" s="4"/>
      <c r="D145" s="4"/>
      <c r="E145" s="4"/>
      <c r="R145" s="5"/>
      <c r="S145" s="4"/>
    </row>
    <row r="146" spans="1:19" x14ac:dyDescent="0.2">
      <c r="A146" s="16"/>
      <c r="B146" s="4"/>
      <c r="C146" s="4"/>
      <c r="D146" s="4"/>
      <c r="E146" s="4"/>
      <c r="R146" s="5"/>
      <c r="S146" s="4"/>
    </row>
    <row r="147" spans="1:19" x14ac:dyDescent="0.2">
      <c r="A147" s="16"/>
      <c r="B147" s="4"/>
      <c r="C147" s="4"/>
      <c r="D147" s="4"/>
      <c r="E147" s="4"/>
      <c r="R147" s="5"/>
      <c r="S147" s="4"/>
    </row>
    <row r="148" spans="1:19" x14ac:dyDescent="0.2">
      <c r="A148" s="16"/>
      <c r="B148" s="4"/>
      <c r="C148" s="4"/>
      <c r="D148" s="4"/>
      <c r="E148" s="4"/>
      <c r="R148" s="5"/>
      <c r="S148" s="4"/>
    </row>
    <row r="149" spans="1:19" x14ac:dyDescent="0.2">
      <c r="A149" s="16"/>
      <c r="B149" s="4"/>
      <c r="C149" s="4"/>
      <c r="D149" s="4"/>
      <c r="E149" s="4"/>
      <c r="R149" s="5"/>
      <c r="S149" s="4"/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7B8175-7F95-B044-89B1-79E2612AC2AD}">
  <sheetPr codeName="Sheet99"/>
  <dimension ref="A1:V86"/>
  <sheetViews>
    <sheetView workbookViewId="0">
      <selection activeCell="N24" sqref="N24"/>
    </sheetView>
  </sheetViews>
  <sheetFormatPr baseColWidth="10" defaultRowHeight="16" x14ac:dyDescent="0.2"/>
  <cols>
    <col min="5" max="5" width="15.5" customWidth="1"/>
    <col min="6" max="6" width="15" customWidth="1"/>
  </cols>
  <sheetData>
    <row r="1" spans="1:22" x14ac:dyDescent="0.2">
      <c r="B1" s="72" t="s">
        <v>5</v>
      </c>
      <c r="C1" s="72"/>
      <c r="D1" s="72"/>
      <c r="E1" s="72"/>
      <c r="F1" s="72"/>
      <c r="G1" s="73" t="s">
        <v>6</v>
      </c>
      <c r="H1" s="73"/>
      <c r="I1" s="73"/>
      <c r="J1" s="73"/>
      <c r="K1" s="73"/>
      <c r="L1" s="74" t="s">
        <v>15</v>
      </c>
      <c r="M1" s="74"/>
      <c r="N1" s="74"/>
      <c r="O1" s="74"/>
      <c r="P1" s="74"/>
      <c r="Q1" s="74"/>
      <c r="R1" s="74"/>
      <c r="S1" s="74"/>
      <c r="T1" s="74"/>
      <c r="U1" s="74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235</v>
      </c>
      <c r="O2" s="1" t="s">
        <v>236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257</v>
      </c>
      <c r="U2" s="1" t="s">
        <v>258</v>
      </c>
      <c r="V2" s="1" t="s">
        <v>237</v>
      </c>
    </row>
    <row r="3" spans="1:22" x14ac:dyDescent="0.2">
      <c r="A3" s="16" t="s">
        <v>294</v>
      </c>
      <c r="B3" s="4">
        <v>200</v>
      </c>
      <c r="C3" s="4">
        <v>96000</v>
      </c>
      <c r="D3" s="4">
        <v>-95800</v>
      </c>
      <c r="E3" s="4">
        <v>-2462070000</v>
      </c>
      <c r="F3" s="4">
        <f t="shared" ref="F3:F74" si="0">E3+F4</f>
        <v>10328974105</v>
      </c>
      <c r="L3" s="4">
        <v>58</v>
      </c>
      <c r="M3" s="4">
        <v>73</v>
      </c>
      <c r="N3" s="4">
        <v>0</v>
      </c>
      <c r="O3" s="4">
        <v>0</v>
      </c>
      <c r="P3" s="4">
        <v>15000</v>
      </c>
      <c r="Q3" s="4">
        <v>26500</v>
      </c>
      <c r="R3" s="5">
        <v>2E-3</v>
      </c>
      <c r="S3" s="4">
        <v>119400</v>
      </c>
      <c r="T3" s="4">
        <f t="shared" ref="T3:T70" si="1">AVERAGE(S4,S13)</f>
        <v>49118</v>
      </c>
      <c r="U3" s="4">
        <f t="shared" ref="U3:U72" si="2">MIN(S4:S8)</f>
        <v>17805</v>
      </c>
      <c r="V3" s="5">
        <v>1.1699999999999999E-2</v>
      </c>
    </row>
    <row r="4" spans="1:22" x14ac:dyDescent="0.2">
      <c r="A4" s="16" t="s">
        <v>293</v>
      </c>
      <c r="B4" s="4">
        <v>0</v>
      </c>
      <c r="C4" s="4">
        <v>0</v>
      </c>
      <c r="D4" s="4">
        <v>0</v>
      </c>
      <c r="E4" s="4">
        <v>0</v>
      </c>
      <c r="F4" s="4">
        <f t="shared" si="0"/>
        <v>12791044105</v>
      </c>
      <c r="L4" s="4">
        <v>27</v>
      </c>
      <c r="M4" s="4">
        <v>4</v>
      </c>
      <c r="N4" s="4">
        <v>1</v>
      </c>
      <c r="O4" s="4">
        <v>0</v>
      </c>
      <c r="P4" s="4">
        <v>49500</v>
      </c>
      <c r="Q4" s="4">
        <v>2300</v>
      </c>
      <c r="R4" s="5">
        <v>0</v>
      </c>
      <c r="S4" s="4">
        <v>51900</v>
      </c>
      <c r="T4" s="4">
        <f t="shared" si="1"/>
        <v>50764.5</v>
      </c>
      <c r="U4" s="4">
        <f t="shared" si="2"/>
        <v>14924</v>
      </c>
      <c r="V4" s="5">
        <v>7.8000000000000005E-3</v>
      </c>
    </row>
    <row r="5" spans="1:22" x14ac:dyDescent="0.2">
      <c r="A5" s="16" t="s">
        <v>292</v>
      </c>
      <c r="B5" s="4">
        <v>0</v>
      </c>
      <c r="C5" s="4">
        <v>0</v>
      </c>
      <c r="D5" s="4">
        <v>0</v>
      </c>
      <c r="E5" s="4">
        <v>0</v>
      </c>
      <c r="F5" s="4">
        <f t="shared" si="0"/>
        <v>12791044105</v>
      </c>
      <c r="L5" s="4">
        <v>15</v>
      </c>
      <c r="M5" s="4">
        <v>21</v>
      </c>
      <c r="N5" s="4">
        <v>1</v>
      </c>
      <c r="O5" s="4">
        <v>0</v>
      </c>
      <c r="P5" s="4">
        <v>8100</v>
      </c>
      <c r="Q5" s="4">
        <v>15700</v>
      </c>
      <c r="R5" s="5">
        <v>-1.9E-3</v>
      </c>
      <c r="S5" s="4">
        <v>23814</v>
      </c>
      <c r="T5" s="4">
        <f t="shared" si="1"/>
        <v>25126</v>
      </c>
      <c r="U5" s="4">
        <f t="shared" si="2"/>
        <v>14924</v>
      </c>
      <c r="V5" s="5">
        <v>5.7999999999999996E-3</v>
      </c>
    </row>
    <row r="6" spans="1:22" x14ac:dyDescent="0.2">
      <c r="A6" s="16" t="s">
        <v>291</v>
      </c>
      <c r="B6" s="4">
        <v>111100</v>
      </c>
      <c r="C6" s="4">
        <v>0</v>
      </c>
      <c r="D6" s="4">
        <v>111100</v>
      </c>
      <c r="E6" s="4">
        <v>3053600000</v>
      </c>
      <c r="F6" s="4">
        <f t="shared" si="0"/>
        <v>12791044105</v>
      </c>
      <c r="L6" s="4">
        <v>27</v>
      </c>
      <c r="M6" s="4">
        <v>9</v>
      </c>
      <c r="N6" s="4">
        <v>0</v>
      </c>
      <c r="O6" s="4">
        <v>0</v>
      </c>
      <c r="P6" s="4">
        <v>13700</v>
      </c>
      <c r="Q6" s="4">
        <v>5300</v>
      </c>
      <c r="R6" s="5">
        <v>2E-3</v>
      </c>
      <c r="S6" s="4">
        <v>19082</v>
      </c>
      <c r="T6" s="4">
        <f t="shared" si="1"/>
        <v>17210</v>
      </c>
      <c r="U6" s="4">
        <f t="shared" si="2"/>
        <v>14924</v>
      </c>
      <c r="V6" s="5">
        <v>1.3500000000000002E-2</v>
      </c>
    </row>
    <row r="7" spans="1:22" x14ac:dyDescent="0.2">
      <c r="A7" s="16" t="s">
        <v>288</v>
      </c>
      <c r="B7" s="4">
        <v>0</v>
      </c>
      <c r="C7" s="4">
        <v>300</v>
      </c>
      <c r="D7" s="4">
        <v>-300</v>
      </c>
      <c r="E7" s="4">
        <v>-7790000</v>
      </c>
      <c r="F7" s="4">
        <f t="shared" si="0"/>
        <v>9737444105</v>
      </c>
      <c r="L7" s="4">
        <v>15</v>
      </c>
      <c r="M7" s="4">
        <v>35</v>
      </c>
      <c r="N7" s="4">
        <v>0</v>
      </c>
      <c r="O7" s="4">
        <v>0</v>
      </c>
      <c r="P7" s="4">
        <v>3800</v>
      </c>
      <c r="Q7" s="4">
        <v>14000</v>
      </c>
      <c r="R7" s="5">
        <v>0</v>
      </c>
      <c r="S7" s="4">
        <v>17805</v>
      </c>
      <c r="T7" s="4">
        <f t="shared" si="1"/>
        <v>44336</v>
      </c>
      <c r="U7" s="4">
        <f t="shared" si="2"/>
        <v>14924</v>
      </c>
      <c r="V7" s="5">
        <v>9.5999999999999992E-3</v>
      </c>
    </row>
    <row r="8" spans="1:22" x14ac:dyDescent="0.2">
      <c r="A8" s="16" t="s">
        <v>287</v>
      </c>
      <c r="B8" s="4">
        <v>100</v>
      </c>
      <c r="C8" s="4">
        <v>0</v>
      </c>
      <c r="D8" s="4">
        <v>100</v>
      </c>
      <c r="E8" s="4">
        <v>2550000</v>
      </c>
      <c r="F8" s="4">
        <f t="shared" si="0"/>
        <v>9745234105</v>
      </c>
      <c r="L8" s="4">
        <v>55</v>
      </c>
      <c r="M8" s="4">
        <v>50</v>
      </c>
      <c r="N8" s="4">
        <v>0</v>
      </c>
      <c r="O8" s="4">
        <v>0</v>
      </c>
      <c r="P8" s="4">
        <v>20900</v>
      </c>
      <c r="Q8" s="4">
        <v>20400</v>
      </c>
      <c r="R8" s="5">
        <v>7.8000000000000005E-3</v>
      </c>
      <c r="S8" s="4">
        <v>41771</v>
      </c>
      <c r="T8" s="4">
        <f t="shared" si="1"/>
        <v>20862</v>
      </c>
      <c r="U8" s="4">
        <f t="shared" si="2"/>
        <v>14924</v>
      </c>
      <c r="V8" s="5">
        <v>2.1299999999999999E-2</v>
      </c>
    </row>
    <row r="9" spans="1:22" x14ac:dyDescent="0.2">
      <c r="A9" s="16" t="s">
        <v>286</v>
      </c>
      <c r="B9" s="4">
        <v>0</v>
      </c>
      <c r="C9" s="4">
        <v>2300</v>
      </c>
      <c r="D9" s="4">
        <v>-2300</v>
      </c>
      <c r="E9" s="4">
        <v>-59340000</v>
      </c>
      <c r="F9" s="4">
        <f t="shared" si="0"/>
        <v>9742684105</v>
      </c>
      <c r="L9" s="4">
        <v>22</v>
      </c>
      <c r="M9" s="4">
        <v>15</v>
      </c>
      <c r="N9" s="4">
        <v>0</v>
      </c>
      <c r="O9" s="4">
        <v>0</v>
      </c>
      <c r="P9" s="4">
        <v>9100</v>
      </c>
      <c r="Q9" s="4">
        <v>5700</v>
      </c>
      <c r="R9" s="5">
        <v>-5.7999999999999996E-3</v>
      </c>
      <c r="S9" s="4">
        <v>14924</v>
      </c>
      <c r="T9" s="4">
        <f t="shared" si="1"/>
        <v>62572</v>
      </c>
      <c r="U9" s="4">
        <f t="shared" si="2"/>
        <v>28544</v>
      </c>
      <c r="V9" s="5">
        <v>7.8000000000000005E-3</v>
      </c>
    </row>
    <row r="10" spans="1:22" x14ac:dyDescent="0.2">
      <c r="A10" s="16" t="s">
        <v>281</v>
      </c>
      <c r="B10" s="4">
        <v>11200</v>
      </c>
      <c r="C10" s="4">
        <v>0</v>
      </c>
      <c r="D10" s="4">
        <v>11200</v>
      </c>
      <c r="E10" s="4">
        <v>290160000</v>
      </c>
      <c r="F10" s="4">
        <f t="shared" si="0"/>
        <v>9802024105</v>
      </c>
      <c r="L10" s="4">
        <v>33</v>
      </c>
      <c r="M10" s="4">
        <v>22</v>
      </c>
      <c r="N10" s="4">
        <v>0</v>
      </c>
      <c r="O10" s="4">
        <v>1</v>
      </c>
      <c r="P10" s="4">
        <v>14100</v>
      </c>
      <c r="Q10" s="4">
        <v>14400</v>
      </c>
      <c r="R10" s="5">
        <v>-3.8E-3</v>
      </c>
      <c r="S10" s="4">
        <v>28544</v>
      </c>
      <c r="T10" s="4">
        <f t="shared" si="1"/>
        <v>41007.5</v>
      </c>
      <c r="U10" s="4">
        <f t="shared" si="2"/>
        <v>31170</v>
      </c>
      <c r="V10" s="5">
        <v>1.1599999999999999E-2</v>
      </c>
    </row>
    <row r="11" spans="1:22" x14ac:dyDescent="0.2">
      <c r="A11" s="16" t="s">
        <v>273</v>
      </c>
      <c r="B11" s="4">
        <v>11800</v>
      </c>
      <c r="C11" s="4">
        <v>0</v>
      </c>
      <c r="D11" s="4">
        <v>11800</v>
      </c>
      <c r="E11" s="4">
        <v>306390000</v>
      </c>
      <c r="F11" s="4">
        <f t="shared" si="0"/>
        <v>9511864105</v>
      </c>
      <c r="L11" s="4">
        <v>128</v>
      </c>
      <c r="M11" s="4">
        <v>21</v>
      </c>
      <c r="N11" s="4">
        <v>0</v>
      </c>
      <c r="O11" s="4">
        <v>0</v>
      </c>
      <c r="P11" s="4">
        <v>27000</v>
      </c>
      <c r="Q11" s="4">
        <v>7700</v>
      </c>
      <c r="R11" s="5">
        <v>2E-3</v>
      </c>
      <c r="S11" s="4">
        <v>34700</v>
      </c>
      <c r="T11" s="4">
        <f t="shared" si="1"/>
        <v>32563.5</v>
      </c>
      <c r="U11" s="4">
        <f t="shared" si="2"/>
        <v>16615</v>
      </c>
      <c r="V11" s="5">
        <v>1.15E-2</v>
      </c>
    </row>
    <row r="12" spans="1:22" x14ac:dyDescent="0.2">
      <c r="A12" s="16" t="s">
        <v>272</v>
      </c>
      <c r="B12" s="4">
        <v>1000</v>
      </c>
      <c r="C12" s="4">
        <v>90300</v>
      </c>
      <c r="D12" s="4">
        <v>-89300</v>
      </c>
      <c r="E12" s="4">
        <v>-2295250000</v>
      </c>
      <c r="F12" s="4">
        <f t="shared" si="0"/>
        <v>9205474105</v>
      </c>
      <c r="L12" s="4">
        <v>28</v>
      </c>
      <c r="M12" s="4">
        <v>44</v>
      </c>
      <c r="N12" s="4">
        <v>0</v>
      </c>
      <c r="O12" s="4">
        <v>1</v>
      </c>
      <c r="P12" s="4">
        <v>12200</v>
      </c>
      <c r="Q12" s="4">
        <v>27600</v>
      </c>
      <c r="R12" s="5">
        <v>0</v>
      </c>
      <c r="S12" s="4">
        <v>39827</v>
      </c>
      <c r="T12" s="4">
        <f t="shared" si="1"/>
        <v>34702</v>
      </c>
      <c r="U12" s="4">
        <f t="shared" si="2"/>
        <v>16615</v>
      </c>
      <c r="V12" s="5">
        <v>2.29E-2</v>
      </c>
    </row>
    <row r="13" spans="1:22" x14ac:dyDescent="0.2">
      <c r="A13" s="16" t="s">
        <v>248</v>
      </c>
      <c r="B13" s="4">
        <v>300</v>
      </c>
      <c r="C13" s="4">
        <v>0</v>
      </c>
      <c r="D13" s="4">
        <v>300</v>
      </c>
      <c r="E13" s="4">
        <v>7800000</v>
      </c>
      <c r="F13" s="4">
        <f t="shared" si="0"/>
        <v>11500724105</v>
      </c>
      <c r="L13" s="4">
        <v>16</v>
      </c>
      <c r="M13" s="4">
        <v>74</v>
      </c>
      <c r="N13" s="4">
        <v>0</v>
      </c>
      <c r="O13" s="4">
        <v>0</v>
      </c>
      <c r="P13" s="4">
        <v>5000</v>
      </c>
      <c r="Q13" s="4">
        <v>40000</v>
      </c>
      <c r="R13" s="5">
        <v>-1.9E-3</v>
      </c>
      <c r="S13" s="4">
        <v>46336</v>
      </c>
      <c r="T13" s="4">
        <f t="shared" si="1"/>
        <v>44842</v>
      </c>
      <c r="U13" s="4">
        <f t="shared" si="2"/>
        <v>16615</v>
      </c>
      <c r="V13" s="5">
        <v>2.12E-2</v>
      </c>
    </row>
    <row r="14" spans="1:22" x14ac:dyDescent="0.2">
      <c r="A14" s="16" t="s">
        <v>240</v>
      </c>
      <c r="B14" s="4">
        <v>600</v>
      </c>
      <c r="C14" s="4">
        <v>0</v>
      </c>
      <c r="D14" s="4">
        <v>600</v>
      </c>
      <c r="E14" s="4">
        <v>15420000</v>
      </c>
      <c r="F14" s="4">
        <f t="shared" si="0"/>
        <v>11492924105</v>
      </c>
      <c r="L14" s="4">
        <v>50</v>
      </c>
      <c r="M14" s="4">
        <v>111</v>
      </c>
      <c r="N14" s="4">
        <v>0</v>
      </c>
      <c r="O14" s="4">
        <v>0</v>
      </c>
      <c r="P14" s="4">
        <v>20300</v>
      </c>
      <c r="Q14" s="4">
        <v>57200</v>
      </c>
      <c r="R14" s="5">
        <v>9.7999999999999997E-3</v>
      </c>
      <c r="S14" s="4">
        <v>77715</v>
      </c>
      <c r="T14" s="4">
        <f t="shared" si="1"/>
        <v>42838</v>
      </c>
      <c r="U14" s="4">
        <f t="shared" si="2"/>
        <v>16615</v>
      </c>
      <c r="V14" s="5">
        <v>1.9099999999999999E-2</v>
      </c>
    </row>
    <row r="15" spans="1:22" x14ac:dyDescent="0.2">
      <c r="A15" s="16" t="s">
        <v>239</v>
      </c>
      <c r="B15" s="4">
        <v>0</v>
      </c>
      <c r="C15" s="4">
        <v>39</v>
      </c>
      <c r="D15" s="4">
        <v>-39</v>
      </c>
      <c r="E15" s="4">
        <v>-1000000</v>
      </c>
      <c r="F15" s="4">
        <f t="shared" si="0"/>
        <v>11477504105</v>
      </c>
      <c r="L15" s="4">
        <v>27</v>
      </c>
      <c r="M15" s="4">
        <v>29</v>
      </c>
      <c r="N15" s="4">
        <v>2</v>
      </c>
      <c r="O15" s="4">
        <v>0</v>
      </c>
      <c r="P15" s="4">
        <v>19400</v>
      </c>
      <c r="Q15" s="4">
        <v>11700</v>
      </c>
      <c r="R15" s="5">
        <v>0</v>
      </c>
      <c r="S15" s="4">
        <v>31170</v>
      </c>
      <c r="T15" s="4">
        <f t="shared" si="1"/>
        <v>17357.5</v>
      </c>
      <c r="U15" s="4">
        <f t="shared" si="2"/>
        <v>16615</v>
      </c>
      <c r="V15" s="5">
        <v>7.8000000000000005E-3</v>
      </c>
    </row>
    <row r="16" spans="1:22" x14ac:dyDescent="0.2">
      <c r="A16" s="16" t="s">
        <v>238</v>
      </c>
      <c r="B16" s="4">
        <v>0</v>
      </c>
      <c r="C16" s="4">
        <v>0</v>
      </c>
      <c r="D16" s="4">
        <v>0</v>
      </c>
      <c r="E16" s="4">
        <v>0</v>
      </c>
      <c r="F16" s="4">
        <f t="shared" si="0"/>
        <v>11478504105</v>
      </c>
      <c r="L16" s="4">
        <v>12</v>
      </c>
      <c r="M16" s="4">
        <v>17</v>
      </c>
      <c r="N16" s="4">
        <v>0</v>
      </c>
      <c r="O16" s="4">
        <v>1</v>
      </c>
      <c r="P16" s="4">
        <v>3900</v>
      </c>
      <c r="Q16" s="4">
        <v>12700</v>
      </c>
      <c r="R16" s="5">
        <v>-9.5999999999999992E-3</v>
      </c>
      <c r="S16" s="4">
        <v>16615</v>
      </c>
      <c r="T16" s="4">
        <f t="shared" si="1"/>
        <v>36509.5</v>
      </c>
      <c r="U16" s="4">
        <f t="shared" si="2"/>
        <v>25300</v>
      </c>
      <c r="V16" s="5">
        <v>9.7000000000000003E-3</v>
      </c>
    </row>
    <row r="17" spans="1:22" x14ac:dyDescent="0.2">
      <c r="A17" s="16" t="s">
        <v>234</v>
      </c>
      <c r="B17" s="4">
        <v>100000</v>
      </c>
      <c r="C17" s="4">
        <v>0</v>
      </c>
      <c r="D17" s="4">
        <v>100000</v>
      </c>
      <c r="E17" s="4">
        <v>2760000000</v>
      </c>
      <c r="F17" s="4">
        <f t="shared" si="0"/>
        <v>11478504105</v>
      </c>
      <c r="L17" s="4">
        <v>28</v>
      </c>
      <c r="M17" s="4">
        <v>48</v>
      </c>
      <c r="N17" s="4">
        <v>1</v>
      </c>
      <c r="O17" s="4">
        <v>0</v>
      </c>
      <c r="P17" s="4">
        <v>26500</v>
      </c>
      <c r="Q17" s="4">
        <v>20400</v>
      </c>
      <c r="R17" s="5">
        <v>0</v>
      </c>
      <c r="S17" s="4">
        <v>46901</v>
      </c>
      <c r="T17" s="4">
        <f t="shared" si="1"/>
        <v>25262.5</v>
      </c>
      <c r="U17" s="4">
        <f t="shared" si="2"/>
        <v>23068</v>
      </c>
      <c r="V17" s="5">
        <v>2.7000000000000003E-2</v>
      </c>
    </row>
    <row r="18" spans="1:22" x14ac:dyDescent="0.2">
      <c r="A18" s="16" t="s">
        <v>233</v>
      </c>
      <c r="B18" s="4">
        <v>600</v>
      </c>
      <c r="C18" s="4">
        <v>0</v>
      </c>
      <c r="D18" s="4">
        <v>600</v>
      </c>
      <c r="E18" s="4">
        <v>15300000</v>
      </c>
      <c r="F18" s="4">
        <f t="shared" si="0"/>
        <v>8718504105</v>
      </c>
      <c r="R18" s="5">
        <v>5.8999999999999999E-3</v>
      </c>
      <c r="S18" s="4">
        <v>26800</v>
      </c>
      <c r="T18" s="4">
        <f t="shared" si="1"/>
        <v>54434.5</v>
      </c>
      <c r="U18" s="4">
        <f t="shared" si="2"/>
        <v>11969</v>
      </c>
      <c r="V18" s="5">
        <v>2.5099999999999997E-2</v>
      </c>
    </row>
    <row r="19" spans="1:22" x14ac:dyDescent="0.2">
      <c r="A19" s="16" t="s">
        <v>232</v>
      </c>
      <c r="B19" s="4">
        <v>57000</v>
      </c>
      <c r="C19" s="4">
        <v>73100</v>
      </c>
      <c r="D19" s="4">
        <v>-16100</v>
      </c>
      <c r="E19" s="4">
        <v>-310790000</v>
      </c>
      <c r="F19" s="4">
        <f t="shared" si="0"/>
        <v>8703204105</v>
      </c>
      <c r="R19" s="5">
        <v>5.8999999999999999E-3</v>
      </c>
      <c r="S19" s="4">
        <v>96600</v>
      </c>
      <c r="T19" s="4">
        <f t="shared" si="1"/>
        <v>34286</v>
      </c>
      <c r="U19" s="4">
        <f t="shared" si="2"/>
        <v>11969</v>
      </c>
      <c r="V19" s="5">
        <v>3.6400000000000002E-2</v>
      </c>
    </row>
    <row r="20" spans="1:22" x14ac:dyDescent="0.2">
      <c r="A20" s="16" t="s">
        <v>231</v>
      </c>
      <c r="B20" s="4">
        <v>0</v>
      </c>
      <c r="C20" s="4">
        <v>0</v>
      </c>
      <c r="D20" s="4">
        <v>0</v>
      </c>
      <c r="E20" s="4">
        <v>0</v>
      </c>
      <c r="F20" s="4">
        <f t="shared" si="0"/>
        <v>9013994105</v>
      </c>
      <c r="R20" s="5">
        <v>9.8999999999999991E-3</v>
      </c>
      <c r="S20" s="4">
        <v>47315</v>
      </c>
      <c r="T20" s="4">
        <f t="shared" si="1"/>
        <v>19204</v>
      </c>
      <c r="U20" s="4">
        <f t="shared" si="2"/>
        <v>11969</v>
      </c>
      <c r="V20" s="5">
        <v>1.7500000000000002E-2</v>
      </c>
    </row>
    <row r="21" spans="1:22" x14ac:dyDescent="0.2">
      <c r="A21" s="16" t="s">
        <v>230</v>
      </c>
      <c r="B21" s="4">
        <v>0</v>
      </c>
      <c r="C21" s="4">
        <v>0</v>
      </c>
      <c r="D21" s="4">
        <v>0</v>
      </c>
      <c r="E21" s="4">
        <v>0</v>
      </c>
      <c r="F21" s="4">
        <f t="shared" si="0"/>
        <v>9013994105</v>
      </c>
      <c r="R21" s="5">
        <v>0</v>
      </c>
      <c r="S21" s="4">
        <v>25300</v>
      </c>
      <c r="T21" s="4">
        <f t="shared" si="1"/>
        <v>21484</v>
      </c>
      <c r="U21" s="4">
        <f t="shared" si="2"/>
        <v>11969</v>
      </c>
      <c r="V21" s="5">
        <v>2.8999999999999998E-2</v>
      </c>
    </row>
    <row r="22" spans="1:22" x14ac:dyDescent="0.2">
      <c r="A22" s="16" t="s">
        <v>229</v>
      </c>
      <c r="B22" s="4">
        <v>100</v>
      </c>
      <c r="C22" s="4">
        <v>10300</v>
      </c>
      <c r="D22" s="4">
        <v>-10200</v>
      </c>
      <c r="E22" s="4">
        <v>-259750000</v>
      </c>
      <c r="F22" s="4">
        <f t="shared" si="0"/>
        <v>9013994105</v>
      </c>
      <c r="R22" s="5">
        <v>-3.9000000000000003E-3</v>
      </c>
      <c r="S22" s="4">
        <v>23068</v>
      </c>
      <c r="T22" s="4">
        <f t="shared" si="1"/>
        <v>30834.5</v>
      </c>
      <c r="U22" s="4">
        <f t="shared" si="2"/>
        <v>11969</v>
      </c>
      <c r="V22" s="5">
        <v>2.5099999999999997E-2</v>
      </c>
    </row>
    <row r="23" spans="1:22" x14ac:dyDescent="0.2">
      <c r="A23" s="16" t="s">
        <v>228</v>
      </c>
      <c r="B23" s="4">
        <v>0</v>
      </c>
      <c r="C23" s="4">
        <v>0</v>
      </c>
      <c r="D23" s="4">
        <v>0</v>
      </c>
      <c r="E23" s="4">
        <v>0</v>
      </c>
      <c r="F23" s="4">
        <f t="shared" si="0"/>
        <v>9273744105</v>
      </c>
      <c r="R23" s="5">
        <v>-1.1599999999999999E-2</v>
      </c>
      <c r="S23" s="4">
        <v>11969</v>
      </c>
      <c r="T23" s="4">
        <f t="shared" si="1"/>
        <v>62477.5</v>
      </c>
      <c r="U23" s="4">
        <f t="shared" si="2"/>
        <v>12269</v>
      </c>
      <c r="V23" s="5">
        <v>1.7399999999999999E-2</v>
      </c>
    </row>
    <row r="24" spans="1:22" x14ac:dyDescent="0.2">
      <c r="A24" s="16" t="s">
        <v>222</v>
      </c>
      <c r="B24" s="4">
        <v>0</v>
      </c>
      <c r="C24" s="4">
        <v>135100</v>
      </c>
      <c r="D24" s="4">
        <v>-135100</v>
      </c>
      <c r="E24" s="4">
        <v>-3468660000</v>
      </c>
      <c r="F24" s="4">
        <f t="shared" si="0"/>
        <v>9273744105</v>
      </c>
      <c r="R24" s="5">
        <v>-7.6E-3</v>
      </c>
      <c r="S24" s="4">
        <v>54506</v>
      </c>
      <c r="T24" s="4">
        <f t="shared" si="1"/>
        <v>19502.5</v>
      </c>
      <c r="U24" s="4">
        <f t="shared" si="2"/>
        <v>12269</v>
      </c>
      <c r="V24" s="5">
        <v>1.9299999999999998E-2</v>
      </c>
    </row>
    <row r="25" spans="1:22" x14ac:dyDescent="0.2">
      <c r="A25" s="16" t="s">
        <v>213</v>
      </c>
      <c r="B25" s="4">
        <v>122000</v>
      </c>
      <c r="C25" s="4">
        <v>0</v>
      </c>
      <c r="D25" s="4">
        <v>122000</v>
      </c>
      <c r="E25" s="4">
        <v>3398890000</v>
      </c>
      <c r="F25" s="4">
        <f t="shared" si="0"/>
        <v>12742404105</v>
      </c>
      <c r="R25" s="5">
        <v>-1.1399999999999999E-2</v>
      </c>
      <c r="S25" s="4">
        <v>18100</v>
      </c>
      <c r="T25" s="4">
        <f t="shared" si="1"/>
        <v>17859</v>
      </c>
      <c r="U25" s="4">
        <f t="shared" si="2"/>
        <v>12269</v>
      </c>
      <c r="V25" s="5">
        <v>1.5300000000000001E-2</v>
      </c>
    </row>
    <row r="26" spans="1:22" x14ac:dyDescent="0.2">
      <c r="A26" s="16" t="s">
        <v>212</v>
      </c>
      <c r="B26" s="4">
        <v>105000</v>
      </c>
      <c r="C26" s="4">
        <v>4898</v>
      </c>
      <c r="D26" s="4">
        <v>100102</v>
      </c>
      <c r="E26" s="4">
        <v>2804930000</v>
      </c>
      <c r="F26" s="4">
        <f t="shared" si="0"/>
        <v>9343514105</v>
      </c>
      <c r="R26" s="5">
        <v>3.9000000000000003E-3</v>
      </c>
      <c r="S26" s="4">
        <v>26118</v>
      </c>
      <c r="T26" s="4">
        <f t="shared" si="1"/>
        <v>24077</v>
      </c>
      <c r="U26" s="4">
        <f t="shared" si="2"/>
        <v>12269</v>
      </c>
      <c r="V26" s="5">
        <v>2.6600000000000002E-2</v>
      </c>
    </row>
    <row r="27" spans="1:22" x14ac:dyDescent="0.2">
      <c r="A27" s="16" t="s">
        <v>211</v>
      </c>
      <c r="B27" s="4">
        <v>70200</v>
      </c>
      <c r="C27" s="4">
        <v>0</v>
      </c>
      <c r="D27" s="4">
        <v>70200</v>
      </c>
      <c r="E27" s="4">
        <v>1965190000</v>
      </c>
      <c r="F27" s="4">
        <f t="shared" si="0"/>
        <v>6538584105</v>
      </c>
      <c r="R27" s="5">
        <v>-3.8E-3</v>
      </c>
      <c r="S27" s="4">
        <v>23725</v>
      </c>
      <c r="T27" s="4">
        <f t="shared" si="1"/>
        <v>8640</v>
      </c>
      <c r="U27" s="4">
        <f t="shared" si="2"/>
        <v>12269</v>
      </c>
      <c r="V27" s="5">
        <v>2.29E-2</v>
      </c>
    </row>
    <row r="28" spans="1:22" x14ac:dyDescent="0.2">
      <c r="A28" s="16" t="s">
        <v>210</v>
      </c>
      <c r="B28" s="4">
        <v>101500</v>
      </c>
      <c r="C28" s="4">
        <v>0</v>
      </c>
      <c r="D28" s="4">
        <v>101500</v>
      </c>
      <c r="E28" s="4">
        <v>2839110000</v>
      </c>
      <c r="F28" s="4">
        <f t="shared" si="0"/>
        <v>4573394105</v>
      </c>
      <c r="R28" s="5">
        <v>0</v>
      </c>
      <c r="S28" s="4">
        <v>12269</v>
      </c>
      <c r="T28" s="4">
        <f t="shared" si="1"/>
        <v>43738.5</v>
      </c>
      <c r="U28" s="4">
        <f t="shared" si="2"/>
        <v>13108</v>
      </c>
      <c r="V28" s="5">
        <v>3.7400000000000003E-2</v>
      </c>
    </row>
    <row r="29" spans="1:22" x14ac:dyDescent="0.2">
      <c r="A29" s="16" t="s">
        <v>209</v>
      </c>
      <c r="B29" s="4">
        <v>0</v>
      </c>
      <c r="C29" s="4">
        <v>0</v>
      </c>
      <c r="D29" s="4">
        <v>0</v>
      </c>
      <c r="E29" s="4">
        <v>0</v>
      </c>
      <c r="F29" s="4">
        <f t="shared" si="0"/>
        <v>1734284105</v>
      </c>
      <c r="R29" s="5">
        <v>3.9000000000000003E-3</v>
      </c>
      <c r="S29" s="4">
        <v>21257</v>
      </c>
      <c r="T29" s="4">
        <f t="shared" si="1"/>
        <v>16460.5</v>
      </c>
      <c r="U29" s="4">
        <f t="shared" si="2"/>
        <v>13108</v>
      </c>
      <c r="V29" s="5">
        <v>3.7400000000000003E-2</v>
      </c>
    </row>
    <row r="30" spans="1:22" x14ac:dyDescent="0.2">
      <c r="A30" s="16" t="s">
        <v>208</v>
      </c>
      <c r="B30" s="4">
        <v>1800</v>
      </c>
      <c r="C30" s="4">
        <v>0</v>
      </c>
      <c r="D30" s="4">
        <v>1800</v>
      </c>
      <c r="E30" s="4">
        <v>47520000</v>
      </c>
      <c r="F30" s="4">
        <f t="shared" si="0"/>
        <v>1734284105</v>
      </c>
      <c r="R30" s="5">
        <v>7.7000000000000002E-3</v>
      </c>
      <c r="S30" s="4">
        <v>13108</v>
      </c>
      <c r="T30" s="4">
        <f t="shared" si="1"/>
        <v>21030</v>
      </c>
      <c r="U30" s="4">
        <f t="shared" si="2"/>
        <v>9600</v>
      </c>
      <c r="V30" s="5">
        <v>3.3399999999999999E-2</v>
      </c>
    </row>
    <row r="31" spans="1:22" x14ac:dyDescent="0.2">
      <c r="A31" s="16" t="s">
        <v>207</v>
      </c>
      <c r="B31" s="4">
        <v>700</v>
      </c>
      <c r="C31" s="4">
        <v>0</v>
      </c>
      <c r="D31" s="4">
        <v>700</v>
      </c>
      <c r="E31" s="4">
        <v>18270000</v>
      </c>
      <c r="F31" s="4">
        <f t="shared" si="0"/>
        <v>1686764105</v>
      </c>
      <c r="R31" s="5">
        <v>-1.1399999999999999E-2</v>
      </c>
      <c r="S31" s="4">
        <v>19900</v>
      </c>
      <c r="T31" s="4">
        <f t="shared" si="1"/>
        <v>26599.5</v>
      </c>
      <c r="U31" s="4">
        <f t="shared" si="2"/>
        <v>9600</v>
      </c>
      <c r="V31" s="5">
        <v>3.9300000000000002E-2</v>
      </c>
    </row>
    <row r="32" spans="1:22" x14ac:dyDescent="0.2">
      <c r="A32" s="16" t="s">
        <v>206</v>
      </c>
      <c r="B32" s="4">
        <v>0</v>
      </c>
      <c r="C32" s="4">
        <v>28600</v>
      </c>
      <c r="D32" s="4">
        <v>-28600</v>
      </c>
      <c r="E32" s="4">
        <v>-748510000</v>
      </c>
      <c r="F32" s="4">
        <f t="shared" si="0"/>
        <v>1668494105</v>
      </c>
      <c r="R32" s="5">
        <v>1.1599999999999999E-2</v>
      </c>
      <c r="S32" s="4">
        <v>49700</v>
      </c>
      <c r="T32" s="4">
        <f t="shared" si="1"/>
        <v>42588.5</v>
      </c>
      <c r="U32" s="4">
        <f t="shared" si="2"/>
        <v>5011</v>
      </c>
      <c r="V32" s="5">
        <v>3.7100000000000001E-2</v>
      </c>
    </row>
    <row r="33" spans="1:22" x14ac:dyDescent="0.2">
      <c r="A33" s="16" t="s">
        <v>205</v>
      </c>
      <c r="B33" s="4">
        <v>1500</v>
      </c>
      <c r="C33" s="4">
        <v>41700</v>
      </c>
      <c r="D33" s="4">
        <v>-40200</v>
      </c>
      <c r="E33" s="4">
        <v>-1053720000</v>
      </c>
      <c r="F33" s="4">
        <f t="shared" si="0"/>
        <v>2417004105</v>
      </c>
      <c r="R33" s="5">
        <v>-2.4300000000000002E-2</v>
      </c>
      <c r="S33" s="4">
        <v>70449</v>
      </c>
      <c r="T33" s="4">
        <f t="shared" si="1"/>
        <v>19063</v>
      </c>
      <c r="U33" s="4">
        <f t="shared" si="2"/>
        <v>5011</v>
      </c>
      <c r="V33" s="5">
        <v>3.7100000000000001E-2</v>
      </c>
    </row>
    <row r="34" spans="1:22" x14ac:dyDescent="0.2">
      <c r="A34" s="16" t="s">
        <v>204</v>
      </c>
      <c r="B34" s="4">
        <v>0</v>
      </c>
      <c r="C34" s="4">
        <v>0</v>
      </c>
      <c r="D34" s="4">
        <v>0</v>
      </c>
      <c r="E34" s="4">
        <v>0</v>
      </c>
      <c r="F34" s="4">
        <f t="shared" si="0"/>
        <v>3470724105</v>
      </c>
      <c r="R34" s="5">
        <v>-1.29E-2</v>
      </c>
      <c r="S34" s="4">
        <v>20905</v>
      </c>
      <c r="T34" s="4">
        <f t="shared" si="1"/>
        <v>8764</v>
      </c>
      <c r="U34" s="4">
        <f t="shared" si="2"/>
        <v>5011</v>
      </c>
      <c r="V34" s="5">
        <v>1.3000000000000001E-2</v>
      </c>
    </row>
    <row r="35" spans="1:22" x14ac:dyDescent="0.2">
      <c r="A35" s="16" t="s">
        <v>203</v>
      </c>
      <c r="B35" s="4">
        <v>0</v>
      </c>
      <c r="C35" s="4">
        <v>0</v>
      </c>
      <c r="D35" s="4">
        <v>0</v>
      </c>
      <c r="E35" s="4">
        <v>0</v>
      </c>
      <c r="F35" s="4">
        <f t="shared" si="0"/>
        <v>3470724105</v>
      </c>
      <c r="R35" s="5">
        <v>0</v>
      </c>
      <c r="S35" s="4">
        <v>9600</v>
      </c>
      <c r="T35" s="4">
        <f t="shared" si="1"/>
        <v>17291</v>
      </c>
      <c r="U35" s="4">
        <f t="shared" si="2"/>
        <v>5011</v>
      </c>
      <c r="V35" s="5">
        <v>1.8600000000000002E-2</v>
      </c>
    </row>
    <row r="36" spans="1:22" x14ac:dyDescent="0.2">
      <c r="A36" s="16" t="s">
        <v>202</v>
      </c>
      <c r="B36" s="4">
        <v>0</v>
      </c>
      <c r="C36" s="4">
        <v>0</v>
      </c>
      <c r="D36" s="4">
        <v>0</v>
      </c>
      <c r="E36" s="4">
        <v>0</v>
      </c>
      <c r="F36" s="4">
        <f t="shared" si="0"/>
        <v>3470724105</v>
      </c>
      <c r="R36" s="5">
        <v>3.8E-3</v>
      </c>
      <c r="S36" s="4">
        <v>24429</v>
      </c>
      <c r="T36" s="4">
        <f t="shared" si="1"/>
        <v>30212</v>
      </c>
      <c r="U36" s="4">
        <f t="shared" si="2"/>
        <v>3499</v>
      </c>
      <c r="V36" s="5">
        <v>5.6000000000000008E-3</v>
      </c>
    </row>
    <row r="37" spans="1:22" x14ac:dyDescent="0.2">
      <c r="A37" s="16" t="s">
        <v>201</v>
      </c>
      <c r="B37" s="4">
        <v>0</v>
      </c>
      <c r="C37" s="4">
        <v>0</v>
      </c>
      <c r="D37" s="4">
        <v>0</v>
      </c>
      <c r="E37" s="4">
        <v>0</v>
      </c>
      <c r="F37" s="4">
        <f t="shared" si="0"/>
        <v>3470724105</v>
      </c>
      <c r="R37" s="5">
        <v>3.4700000000000002E-2</v>
      </c>
      <c r="S37" s="4">
        <v>5011</v>
      </c>
      <c r="T37" s="4">
        <f t="shared" si="1"/>
        <v>38893</v>
      </c>
      <c r="U37" s="4">
        <f t="shared" si="2"/>
        <v>3499</v>
      </c>
      <c r="V37" s="5">
        <v>3.3500000000000002E-2</v>
      </c>
    </row>
    <row r="38" spans="1:22" x14ac:dyDescent="0.2">
      <c r="A38" s="16" t="s">
        <v>200</v>
      </c>
      <c r="B38" s="4">
        <v>37400</v>
      </c>
      <c r="C38" s="4">
        <v>13000</v>
      </c>
      <c r="D38" s="4">
        <v>24400</v>
      </c>
      <c r="E38" s="4">
        <v>689580000</v>
      </c>
      <c r="F38" s="4">
        <f t="shared" si="0"/>
        <v>3470724105</v>
      </c>
      <c r="R38" s="5">
        <v>-4.41E-2</v>
      </c>
      <c r="S38" s="4">
        <v>66220</v>
      </c>
      <c r="T38" s="4">
        <f t="shared" si="1"/>
        <v>11357.5</v>
      </c>
      <c r="U38" s="4">
        <f t="shared" si="2"/>
        <v>3499</v>
      </c>
      <c r="V38" s="5">
        <v>5.7999999999999996E-2</v>
      </c>
    </row>
    <row r="39" spans="1:22" x14ac:dyDescent="0.2">
      <c r="A39" s="16" t="s">
        <v>199</v>
      </c>
      <c r="B39" s="4">
        <v>14000</v>
      </c>
      <c r="C39" s="4">
        <v>5800</v>
      </c>
      <c r="D39" s="4">
        <v>8200</v>
      </c>
      <c r="E39" s="4">
        <v>226080000</v>
      </c>
      <c r="F39" s="4">
        <f t="shared" si="0"/>
        <v>2781144105</v>
      </c>
      <c r="R39" s="5">
        <v>4.6199999999999998E-2</v>
      </c>
      <c r="S39" s="4">
        <v>19813</v>
      </c>
      <c r="T39" s="4">
        <f t="shared" si="1"/>
        <v>20774</v>
      </c>
      <c r="U39" s="4">
        <f t="shared" si="2"/>
        <v>3499</v>
      </c>
      <c r="V39" s="5">
        <v>4.2300000000000004E-2</v>
      </c>
    </row>
    <row r="40" spans="1:22" x14ac:dyDescent="0.2">
      <c r="A40" s="16" t="s">
        <v>198</v>
      </c>
      <c r="B40" s="4">
        <v>14000</v>
      </c>
      <c r="C40" s="4">
        <v>0</v>
      </c>
      <c r="D40" s="4">
        <v>14000</v>
      </c>
      <c r="E40" s="4">
        <v>373730000</v>
      </c>
      <c r="F40" s="4">
        <f t="shared" si="0"/>
        <v>2555064105</v>
      </c>
      <c r="R40" s="5">
        <v>0</v>
      </c>
      <c r="S40" s="4">
        <v>22160</v>
      </c>
      <c r="T40" s="4">
        <f t="shared" si="1"/>
        <v>14478</v>
      </c>
      <c r="U40" s="4">
        <f t="shared" si="2"/>
        <v>3499</v>
      </c>
      <c r="V40" s="5">
        <v>3.8900000000000004E-2</v>
      </c>
    </row>
    <row r="41" spans="1:22" x14ac:dyDescent="0.2">
      <c r="A41" s="16" t="s">
        <v>197</v>
      </c>
      <c r="B41" s="4">
        <v>0</v>
      </c>
      <c r="C41" s="4">
        <v>0</v>
      </c>
      <c r="D41" s="4">
        <v>0</v>
      </c>
      <c r="E41" s="4">
        <v>0</v>
      </c>
      <c r="F41" s="4">
        <f t="shared" si="0"/>
        <v>2181334105</v>
      </c>
      <c r="R41" s="5">
        <v>-1.1399999999999999E-2</v>
      </c>
      <c r="S41" s="4">
        <v>3499</v>
      </c>
      <c r="T41" s="4">
        <f t="shared" si="1"/>
        <v>18935.5</v>
      </c>
      <c r="U41" s="4">
        <f t="shared" si="2"/>
        <v>7928</v>
      </c>
      <c r="V41" s="5">
        <v>1.89E-2</v>
      </c>
    </row>
    <row r="42" spans="1:22" x14ac:dyDescent="0.2">
      <c r="A42" s="16" t="s">
        <v>196</v>
      </c>
      <c r="B42" s="4">
        <v>100</v>
      </c>
      <c r="C42" s="4">
        <v>0</v>
      </c>
      <c r="D42" s="4">
        <v>100</v>
      </c>
      <c r="E42" s="4">
        <v>2630000</v>
      </c>
      <c r="F42" s="4">
        <f t="shared" si="0"/>
        <v>2181334105</v>
      </c>
      <c r="R42" s="5">
        <v>-3.3000000000000002E-2</v>
      </c>
      <c r="S42" s="4">
        <v>14728</v>
      </c>
      <c r="T42" s="4">
        <f t="shared" si="1"/>
        <v>15066</v>
      </c>
      <c r="U42" s="4">
        <f t="shared" si="2"/>
        <v>7928</v>
      </c>
      <c r="V42" s="5">
        <v>2.9600000000000001E-2</v>
      </c>
    </row>
    <row r="43" spans="1:22" x14ac:dyDescent="0.2">
      <c r="A43" s="16" t="s">
        <v>195</v>
      </c>
      <c r="B43" s="4">
        <v>1500</v>
      </c>
      <c r="C43" s="4">
        <v>0</v>
      </c>
      <c r="D43" s="4">
        <v>1500</v>
      </c>
      <c r="E43" s="4">
        <v>40200000</v>
      </c>
      <c r="F43" s="4">
        <f t="shared" si="0"/>
        <v>2178704105</v>
      </c>
      <c r="R43" s="5">
        <v>2.2599999999999999E-2</v>
      </c>
      <c r="S43" s="4">
        <v>17221</v>
      </c>
      <c r="T43" s="4">
        <f t="shared" si="1"/>
        <v>17775.5</v>
      </c>
      <c r="U43" s="4">
        <f t="shared" si="2"/>
        <v>2902</v>
      </c>
      <c r="V43" s="5">
        <v>6.8600000000000008E-2</v>
      </c>
    </row>
    <row r="44" spans="1:22" x14ac:dyDescent="0.2">
      <c r="A44" s="16" t="s">
        <v>194</v>
      </c>
      <c r="B44" s="4">
        <v>0</v>
      </c>
      <c r="C44" s="4">
        <v>0</v>
      </c>
      <c r="D44" s="4">
        <v>0</v>
      </c>
      <c r="E44" s="4">
        <v>0</v>
      </c>
      <c r="F44" s="4">
        <f t="shared" si="0"/>
        <v>2138504105</v>
      </c>
      <c r="R44" s="5">
        <v>-1.11E-2</v>
      </c>
      <c r="S44" s="4">
        <v>7928</v>
      </c>
      <c r="T44" s="4">
        <f t="shared" si="1"/>
        <v>16979</v>
      </c>
      <c r="U44" s="4">
        <f t="shared" si="2"/>
        <v>2902</v>
      </c>
      <c r="V44" s="5">
        <v>1.49E-2</v>
      </c>
    </row>
    <row r="45" spans="1:22" x14ac:dyDescent="0.2">
      <c r="A45" s="16" t="s">
        <v>193</v>
      </c>
      <c r="B45" s="4">
        <v>2000</v>
      </c>
      <c r="C45" s="4">
        <v>100</v>
      </c>
      <c r="D45" s="4">
        <v>1900</v>
      </c>
      <c r="E45" s="4">
        <v>51080253</v>
      </c>
      <c r="F45" s="4">
        <f t="shared" si="0"/>
        <v>2138504105</v>
      </c>
      <c r="R45" s="5">
        <v>3.8E-3</v>
      </c>
      <c r="S45" s="4">
        <v>10153</v>
      </c>
      <c r="T45" s="4">
        <f t="shared" si="1"/>
        <v>30158</v>
      </c>
      <c r="U45" s="4">
        <f t="shared" si="2"/>
        <v>2902</v>
      </c>
      <c r="V45" s="5">
        <v>1.49E-2</v>
      </c>
    </row>
    <row r="46" spans="1:22" x14ac:dyDescent="0.2">
      <c r="A46" s="16" t="s">
        <v>192</v>
      </c>
      <c r="B46" s="4">
        <v>2700</v>
      </c>
      <c r="C46" s="4">
        <v>40000</v>
      </c>
      <c r="D46" s="4">
        <v>-37300</v>
      </c>
      <c r="E46" s="4">
        <v>-968670000</v>
      </c>
      <c r="F46" s="4">
        <f t="shared" si="0"/>
        <v>2087423852</v>
      </c>
      <c r="R46" s="5">
        <v>-7.4000000000000003E-3</v>
      </c>
      <c r="S46" s="4">
        <v>55413</v>
      </c>
      <c r="T46" s="4">
        <f t="shared" si="1"/>
        <v>13453.5</v>
      </c>
      <c r="U46" s="4">
        <f t="shared" si="2"/>
        <v>2902</v>
      </c>
      <c r="V46" s="5">
        <v>3.73E-2</v>
      </c>
    </row>
    <row r="47" spans="1:22" x14ac:dyDescent="0.2">
      <c r="A47" s="16" t="s">
        <v>191</v>
      </c>
      <c r="B47" s="4">
        <v>2000</v>
      </c>
      <c r="C47" s="4">
        <v>0</v>
      </c>
      <c r="D47" s="4">
        <v>2000</v>
      </c>
      <c r="E47" s="4">
        <v>54400000</v>
      </c>
      <c r="F47" s="4">
        <f t="shared" si="0"/>
        <v>3056093852</v>
      </c>
      <c r="R47" s="5">
        <v>-1.4499999999999999E-2</v>
      </c>
      <c r="S47" s="4">
        <v>11566</v>
      </c>
      <c r="T47" s="4">
        <f t="shared" si="1"/>
        <v>6681.5</v>
      </c>
      <c r="U47" s="4">
        <f t="shared" si="2"/>
        <v>2902</v>
      </c>
      <c r="V47" s="5">
        <v>3.2300000000000002E-2</v>
      </c>
    </row>
    <row r="48" spans="1:22" x14ac:dyDescent="0.2">
      <c r="A48" s="16" t="s">
        <v>190</v>
      </c>
      <c r="B48" s="4">
        <v>0</v>
      </c>
      <c r="C48" s="4">
        <v>0</v>
      </c>
      <c r="D48" s="4">
        <v>0</v>
      </c>
      <c r="E48" s="4">
        <v>0</v>
      </c>
      <c r="F48" s="4">
        <f t="shared" si="0"/>
        <v>3001693852</v>
      </c>
      <c r="R48" s="5">
        <v>1.49E-2</v>
      </c>
      <c r="S48" s="4">
        <v>2902</v>
      </c>
      <c r="T48" s="4">
        <f t="shared" si="1"/>
        <v>18955.5</v>
      </c>
      <c r="U48" s="4">
        <f t="shared" si="2"/>
        <v>12911</v>
      </c>
      <c r="V48" s="5">
        <v>2.1600000000000001E-2</v>
      </c>
    </row>
    <row r="49" spans="1:22" x14ac:dyDescent="0.2">
      <c r="A49" s="16" t="s">
        <v>189</v>
      </c>
      <c r="B49" s="4">
        <v>1300</v>
      </c>
      <c r="C49" s="4">
        <v>0</v>
      </c>
      <c r="D49" s="4">
        <v>1300</v>
      </c>
      <c r="E49" s="4">
        <v>35520000</v>
      </c>
      <c r="F49" s="4">
        <f t="shared" si="0"/>
        <v>3001693852</v>
      </c>
      <c r="R49" s="5">
        <v>0</v>
      </c>
      <c r="S49" s="4">
        <v>19388</v>
      </c>
      <c r="T49" s="4">
        <f t="shared" si="1"/>
        <v>24903.5</v>
      </c>
      <c r="U49" s="4">
        <f t="shared" si="2"/>
        <v>12911</v>
      </c>
      <c r="V49" s="5">
        <v>1.2800000000000001E-2</v>
      </c>
    </row>
    <row r="50" spans="1:22" x14ac:dyDescent="0.2">
      <c r="A50" s="16" t="s">
        <v>188</v>
      </c>
      <c r="B50" s="4">
        <v>600</v>
      </c>
      <c r="C50" s="4">
        <v>40</v>
      </c>
      <c r="D50" s="4">
        <v>560</v>
      </c>
      <c r="E50" s="4">
        <v>15140000</v>
      </c>
      <c r="F50" s="4">
        <f t="shared" si="0"/>
        <v>2966173852</v>
      </c>
      <c r="R50" s="5">
        <v>0</v>
      </c>
      <c r="S50" s="4">
        <v>25457</v>
      </c>
      <c r="T50" s="4">
        <f t="shared" si="1"/>
        <v>19231.5</v>
      </c>
      <c r="U50" s="4">
        <f t="shared" si="2"/>
        <v>4903</v>
      </c>
      <c r="V50" s="5">
        <v>2.1899999999999999E-2</v>
      </c>
    </row>
    <row r="51" spans="1:22" x14ac:dyDescent="0.2">
      <c r="A51" s="16" t="s">
        <v>187</v>
      </c>
      <c r="B51" s="4">
        <v>70000</v>
      </c>
      <c r="C51" s="4">
        <v>0</v>
      </c>
      <c r="D51" s="4">
        <v>70000</v>
      </c>
      <c r="E51" s="4">
        <v>1891727273</v>
      </c>
      <c r="F51" s="4">
        <f t="shared" si="0"/>
        <v>2951033852</v>
      </c>
      <c r="R51" s="5">
        <v>-1.9900000000000001E-2</v>
      </c>
      <c r="S51" s="4">
        <v>23143</v>
      </c>
      <c r="T51" s="4">
        <f t="shared" si="1"/>
        <v>13870.5</v>
      </c>
      <c r="U51" s="4">
        <f t="shared" si="2"/>
        <v>4903</v>
      </c>
      <c r="V51" s="5">
        <v>1.66E-2</v>
      </c>
    </row>
    <row r="52" spans="1:22" x14ac:dyDescent="0.2">
      <c r="A52" s="16" t="s">
        <v>186</v>
      </c>
      <c r="B52" s="4">
        <v>0</v>
      </c>
      <c r="C52" s="4">
        <v>100</v>
      </c>
      <c r="D52" s="4">
        <v>-100</v>
      </c>
      <c r="E52" s="4">
        <v>-2760000</v>
      </c>
      <c r="F52" s="4">
        <f t="shared" si="0"/>
        <v>1059306579</v>
      </c>
      <c r="R52" s="5">
        <v>3.9699999999999999E-2</v>
      </c>
      <c r="S52" s="4">
        <v>12911</v>
      </c>
      <c r="T52" s="4">
        <f t="shared" si="1"/>
        <v>17917</v>
      </c>
      <c r="U52" s="4">
        <f t="shared" si="2"/>
        <v>4903</v>
      </c>
      <c r="V52" s="5">
        <v>3.8199999999999998E-2</v>
      </c>
    </row>
    <row r="53" spans="1:22" x14ac:dyDescent="0.2">
      <c r="A53" s="16" t="s">
        <v>185</v>
      </c>
      <c r="B53" s="4">
        <v>0</v>
      </c>
      <c r="C53" s="4">
        <v>0</v>
      </c>
      <c r="D53" s="4">
        <v>0</v>
      </c>
      <c r="E53" s="4">
        <v>0</v>
      </c>
      <c r="F53" s="4">
        <f t="shared" si="0"/>
        <v>1062066579</v>
      </c>
      <c r="R53" s="5">
        <v>0</v>
      </c>
      <c r="S53" s="4">
        <v>27623</v>
      </c>
      <c r="T53" s="4">
        <f t="shared" si="1"/>
        <v>45627.5</v>
      </c>
      <c r="U53" s="4">
        <f t="shared" si="2"/>
        <v>4903</v>
      </c>
      <c r="V53" s="5">
        <v>1.8600000000000002E-2</v>
      </c>
    </row>
    <row r="54" spans="1:22" x14ac:dyDescent="0.2">
      <c r="A54" s="16" t="s">
        <v>184</v>
      </c>
      <c r="B54" s="4">
        <v>1000</v>
      </c>
      <c r="C54" s="4">
        <v>800</v>
      </c>
      <c r="D54" s="4">
        <v>200</v>
      </c>
      <c r="E54" s="4">
        <v>5200000</v>
      </c>
      <c r="F54" s="4">
        <f t="shared" si="0"/>
        <v>1062066579</v>
      </c>
      <c r="R54" s="5">
        <v>0</v>
      </c>
      <c r="S54" s="4">
        <v>23805</v>
      </c>
      <c r="T54" s="4">
        <f t="shared" si="1"/>
        <v>5957.5</v>
      </c>
      <c r="U54" s="4">
        <f t="shared" si="2"/>
        <v>4903</v>
      </c>
      <c r="V54" s="5">
        <v>2.2700000000000001E-2</v>
      </c>
    </row>
    <row r="55" spans="1:22" x14ac:dyDescent="0.2">
      <c r="A55" s="16" t="s">
        <v>183</v>
      </c>
      <c r="B55" s="4">
        <v>1000</v>
      </c>
      <c r="C55" s="4">
        <v>0</v>
      </c>
      <c r="D55" s="4">
        <v>1000</v>
      </c>
      <c r="E55" s="4">
        <v>26650000</v>
      </c>
      <c r="F55" s="4">
        <f t="shared" si="0"/>
        <v>1056866579</v>
      </c>
      <c r="R55" s="5">
        <v>-1.11E-2</v>
      </c>
      <c r="S55" s="4">
        <v>4903</v>
      </c>
      <c r="T55" s="4">
        <f t="shared" si="1"/>
        <v>53701.5</v>
      </c>
      <c r="U55" s="4">
        <f t="shared" si="2"/>
        <v>10461</v>
      </c>
      <c r="V55" s="5">
        <v>7.4999999999999997E-3</v>
      </c>
    </row>
    <row r="56" spans="1:22" x14ac:dyDescent="0.2">
      <c r="A56" s="16" t="s">
        <v>182</v>
      </c>
      <c r="B56" s="4">
        <v>0</v>
      </c>
      <c r="C56" s="4">
        <v>0</v>
      </c>
      <c r="D56" s="4">
        <v>0</v>
      </c>
      <c r="E56" s="4">
        <v>0</v>
      </c>
      <c r="F56" s="4">
        <f t="shared" si="0"/>
        <v>1030216579</v>
      </c>
      <c r="R56" s="5">
        <v>1.1399999999999999E-2</v>
      </c>
      <c r="S56" s="4">
        <v>15341</v>
      </c>
      <c r="T56" s="4">
        <f t="shared" si="1"/>
        <v>10595</v>
      </c>
      <c r="U56" s="4">
        <f t="shared" si="2"/>
        <v>10461</v>
      </c>
      <c r="V56" s="5">
        <v>3.73E-2</v>
      </c>
    </row>
    <row r="57" spans="1:22" x14ac:dyDescent="0.2">
      <c r="A57" s="16" t="s">
        <v>181</v>
      </c>
      <c r="B57" s="4">
        <v>0</v>
      </c>
      <c r="C57" s="4">
        <v>300</v>
      </c>
      <c r="D57" s="4">
        <v>-300</v>
      </c>
      <c r="E57" s="4">
        <v>-7900000</v>
      </c>
      <c r="F57" s="4">
        <f t="shared" si="0"/>
        <v>1030216579</v>
      </c>
      <c r="R57" s="5">
        <v>3.5200000000000002E-2</v>
      </c>
      <c r="S57" s="4">
        <v>10461</v>
      </c>
      <c r="T57" s="4">
        <f t="shared" si="1"/>
        <v>20098.5</v>
      </c>
      <c r="U57" s="4">
        <f t="shared" si="2"/>
        <v>8211</v>
      </c>
      <c r="V57" s="5">
        <v>4.4500000000000005E-2</v>
      </c>
    </row>
    <row r="58" spans="1:22" x14ac:dyDescent="0.2">
      <c r="A58" s="16" t="s">
        <v>180</v>
      </c>
      <c r="B58" s="4">
        <v>0</v>
      </c>
      <c r="C58" s="4">
        <v>0</v>
      </c>
      <c r="D58" s="4">
        <v>0</v>
      </c>
      <c r="E58" s="4">
        <v>0</v>
      </c>
      <c r="F58" s="4">
        <f t="shared" si="0"/>
        <v>1038116579</v>
      </c>
      <c r="R58" s="5">
        <v>6.2300000000000001E-2</v>
      </c>
      <c r="S58" s="4">
        <v>18523</v>
      </c>
      <c r="T58" s="4">
        <f t="shared" si="1"/>
        <v>23544</v>
      </c>
      <c r="U58" s="4">
        <f t="shared" si="2"/>
        <v>8211</v>
      </c>
      <c r="V58" s="5">
        <v>1.5700000000000002E-2</v>
      </c>
    </row>
    <row r="59" spans="1:22" x14ac:dyDescent="0.2">
      <c r="A59" s="16" t="s">
        <v>179</v>
      </c>
      <c r="B59" s="4">
        <v>0</v>
      </c>
      <c r="C59" s="4">
        <v>10500</v>
      </c>
      <c r="D59" s="4">
        <v>-10500</v>
      </c>
      <c r="E59" s="4">
        <v>-263750000</v>
      </c>
      <c r="F59" s="4">
        <f t="shared" si="0"/>
        <v>1038116579</v>
      </c>
      <c r="R59" s="5">
        <v>-3.2099999999999997E-2</v>
      </c>
      <c r="S59" s="4">
        <v>24350</v>
      </c>
      <c r="T59" s="4">
        <f t="shared" si="1"/>
        <v>18810</v>
      </c>
      <c r="U59" s="4">
        <f t="shared" si="2"/>
        <v>7012</v>
      </c>
      <c r="V59" s="5">
        <v>7.3399999999999993E-2</v>
      </c>
    </row>
    <row r="60" spans="1:22" x14ac:dyDescent="0.2">
      <c r="A60" s="16" t="s">
        <v>178</v>
      </c>
      <c r="B60" s="4">
        <v>4000</v>
      </c>
      <c r="C60" s="4">
        <v>0</v>
      </c>
      <c r="D60" s="4">
        <v>4000</v>
      </c>
      <c r="E60" s="4">
        <v>103200000</v>
      </c>
      <c r="F60" s="4">
        <f t="shared" si="0"/>
        <v>1301866579</v>
      </c>
      <c r="R60" s="5">
        <v>-3.4799999999999998E-2</v>
      </c>
      <c r="S60" s="4">
        <v>15320</v>
      </c>
      <c r="T60" s="4">
        <f t="shared" si="1"/>
        <v>11335</v>
      </c>
      <c r="U60" s="4">
        <f t="shared" si="2"/>
        <v>7012</v>
      </c>
      <c r="V60" s="5">
        <v>3.49E-2</v>
      </c>
    </row>
    <row r="61" spans="1:22" x14ac:dyDescent="0.2">
      <c r="A61" s="16" t="s">
        <v>177</v>
      </c>
      <c r="B61" s="4">
        <v>300</v>
      </c>
      <c r="C61" s="4">
        <v>0</v>
      </c>
      <c r="D61" s="4">
        <v>300</v>
      </c>
      <c r="E61" s="4">
        <v>7799184</v>
      </c>
      <c r="F61" s="4">
        <f t="shared" si="0"/>
        <v>1198666579</v>
      </c>
      <c r="R61" s="5">
        <v>-2.2700000000000001E-2</v>
      </c>
      <c r="S61" s="4">
        <v>14830</v>
      </c>
      <c r="T61" s="4">
        <f t="shared" si="1"/>
        <v>11212.5</v>
      </c>
      <c r="U61" s="4">
        <f t="shared" si="2"/>
        <v>7012</v>
      </c>
      <c r="V61" s="5">
        <v>4.2699999999999995E-2</v>
      </c>
    </row>
    <row r="62" spans="1:22" x14ac:dyDescent="0.2">
      <c r="A62" s="16" t="s">
        <v>176</v>
      </c>
      <c r="B62" s="4">
        <v>2600</v>
      </c>
      <c r="C62" s="4">
        <v>0</v>
      </c>
      <c r="D62" s="4">
        <v>2600</v>
      </c>
      <c r="E62" s="4">
        <v>71810000</v>
      </c>
      <c r="F62" s="4">
        <f t="shared" si="0"/>
        <v>1190867395</v>
      </c>
      <c r="R62" s="5">
        <v>-2.2200000000000001E-2</v>
      </c>
      <c r="S62" s="4">
        <v>8211</v>
      </c>
      <c r="T62" s="4">
        <f t="shared" si="1"/>
        <v>39682.5</v>
      </c>
      <c r="U62" s="4">
        <f t="shared" si="2"/>
        <v>7012</v>
      </c>
      <c r="V62" s="5">
        <v>5.3800000000000001E-2</v>
      </c>
    </row>
    <row r="63" spans="1:22" x14ac:dyDescent="0.2">
      <c r="A63" s="16" t="s">
        <v>175</v>
      </c>
      <c r="B63" s="4">
        <v>0</v>
      </c>
      <c r="C63" s="4">
        <v>0</v>
      </c>
      <c r="D63" s="4">
        <v>0</v>
      </c>
      <c r="E63" s="4">
        <v>0</v>
      </c>
      <c r="F63" s="4">
        <f t="shared" si="0"/>
        <v>1119057395</v>
      </c>
      <c r="R63" s="5">
        <v>-4.2500000000000003E-2</v>
      </c>
      <c r="S63" s="4">
        <v>67450</v>
      </c>
      <c r="T63" s="4">
        <f t="shared" si="1"/>
        <v>8306</v>
      </c>
      <c r="U63" s="4">
        <f t="shared" si="2"/>
        <v>7012</v>
      </c>
      <c r="V63" s="5">
        <v>6.25E-2</v>
      </c>
    </row>
    <row r="64" spans="1:22" x14ac:dyDescent="0.2">
      <c r="A64" s="16" t="s">
        <v>174</v>
      </c>
      <c r="B64" s="4">
        <v>0</v>
      </c>
      <c r="C64" s="4">
        <v>300</v>
      </c>
      <c r="D64" s="4">
        <v>-300</v>
      </c>
      <c r="E64" s="4">
        <v>-8520000</v>
      </c>
      <c r="F64" s="4">
        <f t="shared" si="0"/>
        <v>1119057395</v>
      </c>
      <c r="R64" s="5">
        <v>-5.1999999999999998E-3</v>
      </c>
      <c r="S64" s="4">
        <v>7012</v>
      </c>
      <c r="T64" s="4">
        <f t="shared" si="1"/>
        <v>57887.5</v>
      </c>
      <c r="U64" s="4">
        <f t="shared" si="2"/>
        <v>10729</v>
      </c>
      <c r="V64" s="5">
        <v>1.06E-2</v>
      </c>
    </row>
    <row r="65" spans="1:22" x14ac:dyDescent="0.2">
      <c r="A65" s="16" t="s">
        <v>173</v>
      </c>
      <c r="B65" s="4">
        <v>0</v>
      </c>
      <c r="C65" s="4">
        <v>78100</v>
      </c>
      <c r="D65" s="4">
        <v>-78100</v>
      </c>
      <c r="E65" s="4">
        <v>-2160980000</v>
      </c>
      <c r="F65" s="4">
        <f t="shared" si="0"/>
        <v>1127577395</v>
      </c>
      <c r="R65" s="5">
        <v>-1.7000000000000001E-3</v>
      </c>
      <c r="S65" s="4">
        <v>92062</v>
      </c>
      <c r="T65" s="4">
        <f t="shared" si="1"/>
        <v>25445</v>
      </c>
      <c r="U65" s="4">
        <f t="shared" si="2"/>
        <v>7840</v>
      </c>
      <c r="V65" s="5">
        <v>4.8600000000000004E-2</v>
      </c>
    </row>
    <row r="66" spans="1:22" x14ac:dyDescent="0.2">
      <c r="A66" s="16" t="s">
        <v>172</v>
      </c>
      <c r="B66" s="4">
        <v>0</v>
      </c>
      <c r="C66" s="4">
        <v>200</v>
      </c>
      <c r="D66" s="4">
        <v>-200</v>
      </c>
      <c r="E66" s="4">
        <v>-5660000</v>
      </c>
      <c r="F66" s="4">
        <f t="shared" si="0"/>
        <v>3288557395</v>
      </c>
      <c r="R66" s="5">
        <v>-1.21E-2</v>
      </c>
      <c r="S66" s="4">
        <v>10729</v>
      </c>
      <c r="T66" s="4">
        <f t="shared" si="1"/>
        <v>18018.5</v>
      </c>
      <c r="U66" s="4">
        <f t="shared" si="2"/>
        <v>7840</v>
      </c>
      <c r="V66" s="5">
        <v>3.3099999999999997E-2</v>
      </c>
    </row>
    <row r="67" spans="1:22" x14ac:dyDescent="0.2">
      <c r="A67" s="16" t="s">
        <v>171</v>
      </c>
      <c r="B67" s="4">
        <v>0</v>
      </c>
      <c r="C67" s="4">
        <v>300</v>
      </c>
      <c r="D67" s="4">
        <v>-300</v>
      </c>
      <c r="E67" s="4">
        <v>-8590000</v>
      </c>
      <c r="F67" s="4">
        <f t="shared" si="0"/>
        <v>3294217395</v>
      </c>
      <c r="R67" s="5">
        <v>-2.2099999999999998E-2</v>
      </c>
      <c r="S67" s="4">
        <v>21674</v>
      </c>
      <c r="T67" s="4">
        <f t="shared" si="1"/>
        <v>24025</v>
      </c>
      <c r="U67" s="4">
        <f t="shared" si="2"/>
        <v>7840</v>
      </c>
      <c r="V67" s="5">
        <v>2.9500000000000002E-2</v>
      </c>
    </row>
    <row r="68" spans="1:22" x14ac:dyDescent="0.2">
      <c r="A68" s="16" t="s">
        <v>170</v>
      </c>
      <c r="B68" s="4">
        <v>500</v>
      </c>
      <c r="C68" s="4">
        <v>500</v>
      </c>
      <c r="D68" s="4">
        <v>0</v>
      </c>
      <c r="E68" s="4">
        <v>-440000</v>
      </c>
      <c r="F68" s="4">
        <f t="shared" si="0"/>
        <v>3302807395</v>
      </c>
      <c r="R68" s="5">
        <v>-4.5400000000000003E-2</v>
      </c>
      <c r="S68" s="4">
        <v>22738</v>
      </c>
      <c r="T68" s="4">
        <f t="shared" si="1"/>
        <v>23369.5</v>
      </c>
      <c r="U68" s="4">
        <f t="shared" si="2"/>
        <v>7840</v>
      </c>
      <c r="V68" s="5">
        <v>4.8799999999999996E-2</v>
      </c>
    </row>
    <row r="69" spans="1:22" x14ac:dyDescent="0.2">
      <c r="A69" s="16" t="s">
        <v>169</v>
      </c>
      <c r="B69" s="4">
        <v>0</v>
      </c>
      <c r="C69" s="4">
        <v>400</v>
      </c>
      <c r="D69" s="4">
        <v>-400</v>
      </c>
      <c r="E69" s="4">
        <v>-12510000</v>
      </c>
      <c r="F69" s="4">
        <f t="shared" si="0"/>
        <v>3303247395</v>
      </c>
      <c r="R69" s="5">
        <v>-2.2200000000000001E-2</v>
      </c>
      <c r="S69" s="4">
        <v>22300</v>
      </c>
      <c r="T69" s="4">
        <f t="shared" si="1"/>
        <v>14680</v>
      </c>
      <c r="U69" s="4">
        <f t="shared" si="2"/>
        <v>7840</v>
      </c>
      <c r="V69" s="5">
        <v>4.4199999999999996E-2</v>
      </c>
    </row>
    <row r="70" spans="1:22" x14ac:dyDescent="0.2">
      <c r="A70" s="16" t="s">
        <v>168</v>
      </c>
      <c r="B70" s="4">
        <v>0</v>
      </c>
      <c r="C70" s="4">
        <v>715</v>
      </c>
      <c r="D70" s="4">
        <v>-715</v>
      </c>
      <c r="E70" s="4">
        <v>-22640000</v>
      </c>
      <c r="F70" s="4">
        <f t="shared" si="0"/>
        <v>3315757395</v>
      </c>
      <c r="R70" s="5">
        <v>-1.5600000000000001E-2</v>
      </c>
      <c r="S70" s="4">
        <v>7840</v>
      </c>
      <c r="T70" s="4">
        <f t="shared" si="1"/>
        <v>23802</v>
      </c>
      <c r="U70" s="4">
        <f t="shared" si="2"/>
        <v>9600</v>
      </c>
      <c r="V70" s="5">
        <v>2.7799999999999998E-2</v>
      </c>
    </row>
    <row r="71" spans="1:22" x14ac:dyDescent="0.2">
      <c r="A71" s="16" t="s">
        <v>167</v>
      </c>
      <c r="B71" s="4">
        <v>0</v>
      </c>
      <c r="C71" s="4">
        <v>600</v>
      </c>
      <c r="D71" s="4">
        <v>-600</v>
      </c>
      <c r="E71" s="4">
        <v>-19170000</v>
      </c>
      <c r="F71" s="4">
        <f t="shared" si="0"/>
        <v>3338397395</v>
      </c>
      <c r="R71" s="5">
        <v>-1.0800000000000001E-2</v>
      </c>
      <c r="S71" s="4">
        <v>14214</v>
      </c>
      <c r="T71" s="4">
        <f>AVERAGE(S72,S81)</f>
        <v>12810</v>
      </c>
      <c r="U71" s="4">
        <f t="shared" si="2"/>
        <v>9600</v>
      </c>
      <c r="V71" s="5">
        <v>1.8600000000000002E-2</v>
      </c>
    </row>
    <row r="72" spans="1:22" x14ac:dyDescent="0.2">
      <c r="A72" s="16" t="s">
        <v>166</v>
      </c>
      <c r="B72" s="4">
        <v>0</v>
      </c>
      <c r="C72" s="4">
        <v>200</v>
      </c>
      <c r="D72" s="4">
        <v>-200</v>
      </c>
      <c r="E72" s="4">
        <v>-6460000</v>
      </c>
      <c r="F72" s="4">
        <f t="shared" si="0"/>
        <v>3357567395</v>
      </c>
      <c r="R72" s="5">
        <v>-9.1000000000000004E-3</v>
      </c>
      <c r="S72" s="4">
        <v>11915</v>
      </c>
      <c r="U72" s="4">
        <f t="shared" si="2"/>
        <v>9600</v>
      </c>
      <c r="V72" s="5">
        <v>2.1499999999999998E-2</v>
      </c>
    </row>
    <row r="73" spans="1:22" x14ac:dyDescent="0.2">
      <c r="A73" s="16" t="s">
        <v>165</v>
      </c>
      <c r="B73" s="4">
        <v>300</v>
      </c>
      <c r="C73" s="4">
        <v>100</v>
      </c>
      <c r="D73" s="4">
        <v>200</v>
      </c>
      <c r="E73" s="4">
        <v>6390000</v>
      </c>
      <c r="F73" s="4">
        <f t="shared" si="0"/>
        <v>3364027395</v>
      </c>
      <c r="R73" s="5">
        <v>-4.5000000000000005E-3</v>
      </c>
      <c r="S73" s="4">
        <v>9600</v>
      </c>
      <c r="U73" s="4">
        <f t="shared" ref="U73:U75" si="3">MIN(S74:S78)</f>
        <v>14363</v>
      </c>
      <c r="V73" s="5">
        <v>3.9699999999999999E-2</v>
      </c>
    </row>
    <row r="74" spans="1:22" x14ac:dyDescent="0.2">
      <c r="A74" s="16" t="s">
        <v>164</v>
      </c>
      <c r="B74" s="4">
        <v>100</v>
      </c>
      <c r="C74" s="4">
        <v>100</v>
      </c>
      <c r="D74" s="4">
        <v>0</v>
      </c>
      <c r="E74" s="4">
        <v>-70000</v>
      </c>
      <c r="F74" s="4">
        <f t="shared" si="0"/>
        <v>3357637395</v>
      </c>
      <c r="R74" s="5">
        <v>1.55E-2</v>
      </c>
      <c r="S74" s="4">
        <v>23713</v>
      </c>
      <c r="U74" s="4">
        <f t="shared" si="3"/>
        <v>14363</v>
      </c>
      <c r="V74" s="5">
        <v>3.5000000000000003E-2</v>
      </c>
    </row>
    <row r="75" spans="1:22" x14ac:dyDescent="0.2">
      <c r="A75" s="16" t="s">
        <v>163</v>
      </c>
      <c r="B75" s="4">
        <v>200</v>
      </c>
      <c r="C75" s="4">
        <v>100</v>
      </c>
      <c r="D75" s="4">
        <v>100</v>
      </c>
      <c r="E75" s="4">
        <v>3200000</v>
      </c>
      <c r="F75" s="4">
        <f t="shared" ref="F75:F79" si="4">E75+F76</f>
        <v>3357707395</v>
      </c>
      <c r="R75" s="5">
        <v>6.3E-3</v>
      </c>
      <c r="S75" s="4">
        <v>40161</v>
      </c>
      <c r="U75" s="4">
        <f t="shared" si="3"/>
        <v>14363</v>
      </c>
      <c r="V75" s="5">
        <v>2.5899999999999999E-2</v>
      </c>
    </row>
    <row r="76" spans="1:22" x14ac:dyDescent="0.2">
      <c r="A76" s="16" t="s">
        <v>162</v>
      </c>
      <c r="B76" s="4">
        <v>300</v>
      </c>
      <c r="C76" s="4">
        <v>300</v>
      </c>
      <c r="D76" s="4">
        <v>0</v>
      </c>
      <c r="E76" s="4">
        <v>90000</v>
      </c>
      <c r="F76" s="4">
        <f t="shared" si="4"/>
        <v>3354507395</v>
      </c>
      <c r="R76" s="5">
        <v>3.2000000000000002E-3</v>
      </c>
      <c r="S76" s="4">
        <v>14363</v>
      </c>
      <c r="U76" s="4">
        <f>MIN(S77:S81)</f>
        <v>13705</v>
      </c>
      <c r="V76" s="5">
        <v>2.7999999999999997E-2</v>
      </c>
    </row>
    <row r="77" spans="1:22" x14ac:dyDescent="0.2">
      <c r="A77" s="16" t="s">
        <v>161</v>
      </c>
      <c r="B77" s="4">
        <v>104300</v>
      </c>
      <c r="C77" s="4">
        <v>1200</v>
      </c>
      <c r="D77" s="4">
        <v>103100</v>
      </c>
      <c r="E77" s="4">
        <v>3499220000</v>
      </c>
      <c r="F77" s="4">
        <f t="shared" si="4"/>
        <v>3354417395</v>
      </c>
      <c r="R77" s="5">
        <v>0</v>
      </c>
      <c r="S77" s="4">
        <v>25312</v>
      </c>
      <c r="V77" s="5">
        <v>1.5600000000000001E-2</v>
      </c>
    </row>
    <row r="78" spans="1:22" x14ac:dyDescent="0.2">
      <c r="A78" s="16" t="s">
        <v>160</v>
      </c>
      <c r="B78" s="4">
        <v>0</v>
      </c>
      <c r="C78" s="4">
        <v>1000</v>
      </c>
      <c r="D78" s="4">
        <v>-1000</v>
      </c>
      <c r="E78" s="4">
        <v>-32310000</v>
      </c>
      <c r="F78" s="4">
        <f t="shared" si="4"/>
        <v>-144802605</v>
      </c>
      <c r="R78" s="5">
        <v>-1.5E-3</v>
      </c>
      <c r="S78" s="4">
        <v>24439</v>
      </c>
      <c r="V78" s="5">
        <v>3.9100000000000003E-2</v>
      </c>
    </row>
    <row r="79" spans="1:22" x14ac:dyDescent="0.2">
      <c r="A79" s="16" t="s">
        <v>159</v>
      </c>
      <c r="B79" s="4">
        <v>100</v>
      </c>
      <c r="C79" s="4">
        <v>1000</v>
      </c>
      <c r="D79" s="4">
        <v>-900</v>
      </c>
      <c r="E79" s="4">
        <v>-29600000</v>
      </c>
      <c r="F79" s="4">
        <f t="shared" si="4"/>
        <v>-112492605</v>
      </c>
      <c r="R79" s="5">
        <v>0</v>
      </c>
      <c r="S79" s="4">
        <v>21520</v>
      </c>
      <c r="V79" s="5">
        <v>8.7799999999999989E-2</v>
      </c>
    </row>
    <row r="80" spans="1:22" x14ac:dyDescent="0.2">
      <c r="A80" s="16" t="s">
        <v>158</v>
      </c>
      <c r="B80" s="4">
        <v>0</v>
      </c>
      <c r="C80" s="4">
        <v>1000</v>
      </c>
      <c r="D80" s="4">
        <v>-1000</v>
      </c>
      <c r="E80" s="4">
        <v>-32620000</v>
      </c>
      <c r="F80" s="4">
        <f>E80+F81</f>
        <v>-82892605</v>
      </c>
      <c r="R80" s="5">
        <v>-4.0399999999999998E-2</v>
      </c>
      <c r="S80" s="4">
        <v>33390</v>
      </c>
      <c r="V80" s="5">
        <v>4.0500000000000001E-2</v>
      </c>
    </row>
    <row r="81" spans="1:22" x14ac:dyDescent="0.2">
      <c r="A81" s="16" t="s">
        <v>157</v>
      </c>
      <c r="B81" s="4">
        <v>0</v>
      </c>
      <c r="C81" s="4">
        <v>1500</v>
      </c>
      <c r="D81" s="4">
        <v>-1500</v>
      </c>
      <c r="E81" s="4">
        <v>-50272605</v>
      </c>
      <c r="F81" s="4">
        <f>E81</f>
        <v>-50272605</v>
      </c>
      <c r="R81" s="5">
        <v>0</v>
      </c>
      <c r="S81" s="4">
        <v>13705</v>
      </c>
      <c r="V81" s="5">
        <v>2.2099999999999998E-2</v>
      </c>
    </row>
    <row r="86" spans="1:22" x14ac:dyDescent="0.2">
      <c r="A86" t="s">
        <v>247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B40555-A178-9543-B722-D6D21CA02636}">
  <sheetPr codeName="Sheet100"/>
  <dimension ref="A1:V86"/>
  <sheetViews>
    <sheetView workbookViewId="0">
      <selection activeCell="N24" sqref="N24"/>
    </sheetView>
  </sheetViews>
  <sheetFormatPr baseColWidth="10" defaultRowHeight="16" x14ac:dyDescent="0.2"/>
  <cols>
    <col min="5" max="5" width="14.1640625" customWidth="1"/>
    <col min="6" max="6" width="14.5" customWidth="1"/>
  </cols>
  <sheetData>
    <row r="1" spans="1:22" x14ac:dyDescent="0.2">
      <c r="B1" s="72" t="s">
        <v>5</v>
      </c>
      <c r="C1" s="72"/>
      <c r="D1" s="72"/>
      <c r="E1" s="72"/>
      <c r="F1" s="72"/>
      <c r="G1" s="73" t="s">
        <v>6</v>
      </c>
      <c r="H1" s="73"/>
      <c r="I1" s="73"/>
      <c r="J1" s="73"/>
      <c r="K1" s="73"/>
      <c r="L1" s="74" t="s">
        <v>15</v>
      </c>
      <c r="M1" s="74"/>
      <c r="N1" s="74"/>
      <c r="O1" s="74"/>
      <c r="P1" s="74"/>
      <c r="Q1" s="74"/>
      <c r="R1" s="74"/>
      <c r="S1" s="74"/>
      <c r="T1" s="74"/>
      <c r="U1" s="74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235</v>
      </c>
      <c r="O2" s="1" t="s">
        <v>236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257</v>
      </c>
      <c r="U2" s="1" t="s">
        <v>258</v>
      </c>
      <c r="V2" s="1" t="s">
        <v>237</v>
      </c>
    </row>
    <row r="3" spans="1:22" x14ac:dyDescent="0.2">
      <c r="A3" s="16" t="s">
        <v>294</v>
      </c>
      <c r="B3" s="4">
        <v>0</v>
      </c>
      <c r="C3" s="4">
        <v>17800</v>
      </c>
      <c r="D3" s="4">
        <v>-17800</v>
      </c>
      <c r="E3" s="4">
        <v>-655560000</v>
      </c>
      <c r="F3" s="4">
        <f t="shared" ref="F3:F74" si="0">E3+F4</f>
        <v>-1164620000</v>
      </c>
      <c r="L3" s="4">
        <v>71</v>
      </c>
      <c r="M3" s="4">
        <v>115</v>
      </c>
      <c r="N3" s="4">
        <v>0</v>
      </c>
      <c r="O3" s="4">
        <v>0</v>
      </c>
      <c r="P3" s="4">
        <v>15600</v>
      </c>
      <c r="Q3" s="4">
        <v>27500</v>
      </c>
      <c r="R3" s="5">
        <v>2.8000000000000004E-3</v>
      </c>
      <c r="S3" s="4">
        <v>43000</v>
      </c>
      <c r="T3" s="4">
        <f t="shared" ref="T3:T70" si="1">AVERAGE(S4,S13)</f>
        <v>45005.5</v>
      </c>
      <c r="U3" s="4">
        <f t="shared" ref="U3:U72" si="2">MIN(S4:S8)</f>
        <v>29100</v>
      </c>
      <c r="V3" s="5">
        <v>9.4999999999999998E-3</v>
      </c>
    </row>
    <row r="4" spans="1:22" x14ac:dyDescent="0.2">
      <c r="A4" s="16" t="s">
        <v>293</v>
      </c>
      <c r="B4" s="4">
        <v>900</v>
      </c>
      <c r="C4" s="4">
        <v>100</v>
      </c>
      <c r="D4" s="4">
        <v>800</v>
      </c>
      <c r="E4" s="4">
        <v>29520000</v>
      </c>
      <c r="F4" s="4">
        <f t="shared" si="0"/>
        <v>-509060000</v>
      </c>
      <c r="L4" s="4">
        <v>16</v>
      </c>
      <c r="M4" s="4">
        <v>40</v>
      </c>
      <c r="N4" s="4">
        <v>0</v>
      </c>
      <c r="O4" s="4">
        <v>1</v>
      </c>
      <c r="P4" s="4">
        <v>5400</v>
      </c>
      <c r="Q4" s="4">
        <v>16700</v>
      </c>
      <c r="R4" s="5">
        <v>4.0999999999999995E-3</v>
      </c>
      <c r="S4" s="4">
        <v>29100</v>
      </c>
      <c r="T4" s="4">
        <f t="shared" si="1"/>
        <v>76775</v>
      </c>
      <c r="U4" s="4">
        <f t="shared" si="2"/>
        <v>42607</v>
      </c>
      <c r="V4" s="5">
        <v>1.49E-2</v>
      </c>
    </row>
    <row r="5" spans="1:22" x14ac:dyDescent="0.2">
      <c r="A5" s="16" t="s">
        <v>292</v>
      </c>
      <c r="B5" s="4">
        <v>100</v>
      </c>
      <c r="C5" s="4">
        <v>100</v>
      </c>
      <c r="D5" s="4">
        <v>0</v>
      </c>
      <c r="E5" s="4">
        <v>-10000</v>
      </c>
      <c r="F5" s="4">
        <f t="shared" si="0"/>
        <v>-538580000</v>
      </c>
      <c r="L5" s="4">
        <v>47</v>
      </c>
      <c r="M5" s="4">
        <v>37</v>
      </c>
      <c r="N5" s="4">
        <v>0</v>
      </c>
      <c r="O5" s="4">
        <v>1</v>
      </c>
      <c r="P5" s="4">
        <v>21100</v>
      </c>
      <c r="Q5" s="4">
        <v>21900</v>
      </c>
      <c r="R5" s="5">
        <v>1.24E-2</v>
      </c>
      <c r="S5" s="4">
        <v>42607</v>
      </c>
      <c r="T5" s="4">
        <f t="shared" si="1"/>
        <v>79979.5</v>
      </c>
      <c r="U5" s="4">
        <f t="shared" si="2"/>
        <v>43847</v>
      </c>
      <c r="V5" s="5">
        <v>1.7500000000000002E-2</v>
      </c>
    </row>
    <row r="6" spans="1:22" x14ac:dyDescent="0.2">
      <c r="A6" s="16" t="s">
        <v>291</v>
      </c>
      <c r="B6" s="4">
        <v>0</v>
      </c>
      <c r="C6" s="4">
        <v>0</v>
      </c>
      <c r="D6" s="4">
        <v>0</v>
      </c>
      <c r="E6" s="4">
        <v>0</v>
      </c>
      <c r="F6" s="4">
        <f t="shared" si="0"/>
        <v>-538570000</v>
      </c>
      <c r="L6" s="4">
        <v>50</v>
      </c>
      <c r="M6" s="4">
        <v>38</v>
      </c>
      <c r="N6" s="4">
        <v>1</v>
      </c>
      <c r="O6" s="4">
        <v>0</v>
      </c>
      <c r="P6" s="4">
        <v>26900</v>
      </c>
      <c r="Q6" s="4">
        <v>14800</v>
      </c>
      <c r="R6" s="5">
        <v>0</v>
      </c>
      <c r="S6" s="4">
        <v>43847</v>
      </c>
      <c r="T6" s="4">
        <f t="shared" si="1"/>
        <v>52786</v>
      </c>
      <c r="U6" s="4">
        <f t="shared" si="2"/>
        <v>59812</v>
      </c>
      <c r="V6" s="5">
        <v>5.5000000000000005E-3</v>
      </c>
    </row>
    <row r="7" spans="1:22" x14ac:dyDescent="0.2">
      <c r="A7" s="16" t="s">
        <v>288</v>
      </c>
      <c r="B7" s="4">
        <v>0</v>
      </c>
      <c r="C7" s="4">
        <v>0</v>
      </c>
      <c r="D7" s="4">
        <v>0</v>
      </c>
      <c r="E7" s="4">
        <v>0</v>
      </c>
      <c r="F7" s="4">
        <f t="shared" si="0"/>
        <v>-538570000</v>
      </c>
      <c r="L7" s="4">
        <v>28</v>
      </c>
      <c r="M7" s="4">
        <v>63</v>
      </c>
      <c r="N7" s="4">
        <v>2</v>
      </c>
      <c r="O7" s="4">
        <v>4</v>
      </c>
      <c r="P7" s="4">
        <v>19800</v>
      </c>
      <c r="Q7" s="4">
        <v>40000</v>
      </c>
      <c r="R7" s="5">
        <v>0</v>
      </c>
      <c r="S7" s="4">
        <v>59812</v>
      </c>
      <c r="T7" s="4">
        <f t="shared" si="1"/>
        <v>110798.5</v>
      </c>
      <c r="U7" s="4">
        <f t="shared" si="2"/>
        <v>84401</v>
      </c>
      <c r="V7" s="5">
        <v>5.5000000000000005E-3</v>
      </c>
    </row>
    <row r="8" spans="1:22" x14ac:dyDescent="0.2">
      <c r="A8" s="16" t="s">
        <v>287</v>
      </c>
      <c r="B8" s="4">
        <v>200</v>
      </c>
      <c r="C8" s="4">
        <v>0</v>
      </c>
      <c r="D8" s="4">
        <v>200</v>
      </c>
      <c r="E8" s="4">
        <v>7440000</v>
      </c>
      <c r="F8" s="4">
        <f t="shared" si="0"/>
        <v>-538570000</v>
      </c>
      <c r="L8" s="4">
        <v>49</v>
      </c>
      <c r="M8" s="4">
        <v>112</v>
      </c>
      <c r="N8" s="4">
        <v>0</v>
      </c>
      <c r="O8" s="4">
        <v>3</v>
      </c>
      <c r="P8" s="4">
        <v>16900</v>
      </c>
      <c r="Q8" s="4">
        <v>52900</v>
      </c>
      <c r="R8" s="5">
        <v>-1.8799999999999997E-2</v>
      </c>
      <c r="S8" s="4">
        <v>84401</v>
      </c>
      <c r="T8" s="4">
        <f t="shared" si="1"/>
        <v>94072</v>
      </c>
      <c r="U8" s="4">
        <f t="shared" si="2"/>
        <v>60911</v>
      </c>
      <c r="V8" s="5">
        <v>1.89E-2</v>
      </c>
    </row>
    <row r="9" spans="1:22" x14ac:dyDescent="0.2">
      <c r="A9" s="16" t="s">
        <v>286</v>
      </c>
      <c r="B9" s="4">
        <v>7400</v>
      </c>
      <c r="C9" s="4">
        <v>0</v>
      </c>
      <c r="D9" s="4">
        <v>7400</v>
      </c>
      <c r="E9" s="4">
        <v>275370000</v>
      </c>
      <c r="F9" s="4">
        <f t="shared" si="0"/>
        <v>-546010000</v>
      </c>
      <c r="L9" s="4">
        <v>59</v>
      </c>
      <c r="M9" s="4">
        <v>135</v>
      </c>
      <c r="N9" s="4">
        <v>0</v>
      </c>
      <c r="O9" s="4">
        <v>5</v>
      </c>
      <c r="P9" s="4">
        <v>20600</v>
      </c>
      <c r="Q9" s="4">
        <v>75900</v>
      </c>
      <c r="R9" s="5">
        <v>-2.5999999999999999E-3</v>
      </c>
      <c r="S9" s="4">
        <v>96710</v>
      </c>
      <c r="T9" s="4">
        <f t="shared" si="1"/>
        <v>125708</v>
      </c>
      <c r="U9" s="4">
        <f t="shared" si="2"/>
        <v>60911</v>
      </c>
      <c r="V9" s="5">
        <v>1.0700000000000001E-2</v>
      </c>
    </row>
    <row r="10" spans="1:22" x14ac:dyDescent="0.2">
      <c r="A10" s="16" t="s">
        <v>281</v>
      </c>
      <c r="B10" s="4">
        <v>7700</v>
      </c>
      <c r="C10" s="4">
        <v>0</v>
      </c>
      <c r="D10" s="4">
        <v>7700</v>
      </c>
      <c r="E10" s="4">
        <v>287140000</v>
      </c>
      <c r="F10" s="4">
        <f t="shared" si="0"/>
        <v>-821380000</v>
      </c>
      <c r="L10" s="4">
        <v>93</v>
      </c>
      <c r="M10" s="4">
        <v>127</v>
      </c>
      <c r="N10" s="4">
        <v>1</v>
      </c>
      <c r="O10" s="4">
        <v>2</v>
      </c>
      <c r="P10" s="4">
        <v>32000</v>
      </c>
      <c r="Q10" s="4">
        <v>60600</v>
      </c>
      <c r="R10" s="5">
        <v>-2.5999999999999999E-3</v>
      </c>
      <c r="S10" s="4">
        <v>92663</v>
      </c>
      <c r="T10" s="4">
        <f t="shared" si="1"/>
        <v>93268</v>
      </c>
      <c r="U10" s="4">
        <f t="shared" si="2"/>
        <v>60911</v>
      </c>
      <c r="V10" s="5">
        <v>1.0700000000000001E-2</v>
      </c>
    </row>
    <row r="11" spans="1:22" x14ac:dyDescent="0.2">
      <c r="A11" s="16" t="s">
        <v>273</v>
      </c>
      <c r="B11" s="4">
        <v>13900</v>
      </c>
      <c r="C11" s="4">
        <v>6100</v>
      </c>
      <c r="D11" s="4">
        <v>7800</v>
      </c>
      <c r="E11" s="4">
        <v>292410000</v>
      </c>
      <c r="F11" s="4">
        <f t="shared" si="0"/>
        <v>-1108520000</v>
      </c>
      <c r="L11" s="4">
        <v>173</v>
      </c>
      <c r="M11" s="4">
        <v>77</v>
      </c>
      <c r="N11" s="4">
        <v>5</v>
      </c>
      <c r="O11" s="4">
        <v>0</v>
      </c>
      <c r="P11" s="4">
        <v>76500</v>
      </c>
      <c r="Q11" s="4">
        <v>31700</v>
      </c>
      <c r="R11" s="5">
        <v>9.4999999999999998E-3</v>
      </c>
      <c r="S11" s="4">
        <v>108200</v>
      </c>
      <c r="T11" s="4">
        <f t="shared" si="1"/>
        <v>107117</v>
      </c>
      <c r="U11" s="4">
        <f t="shared" si="2"/>
        <v>45760</v>
      </c>
      <c r="V11" s="5">
        <v>1.6E-2</v>
      </c>
    </row>
    <row r="12" spans="1:22" x14ac:dyDescent="0.2">
      <c r="A12" s="16" t="s">
        <v>272</v>
      </c>
      <c r="B12" s="4">
        <v>0</v>
      </c>
      <c r="C12" s="4">
        <v>1600</v>
      </c>
      <c r="D12" s="4">
        <v>-1600</v>
      </c>
      <c r="E12" s="4">
        <v>-59510000</v>
      </c>
      <c r="F12" s="4">
        <f t="shared" si="0"/>
        <v>-1400930000</v>
      </c>
      <c r="L12" s="4">
        <v>63</v>
      </c>
      <c r="M12" s="4">
        <v>125</v>
      </c>
      <c r="N12" s="4">
        <v>1</v>
      </c>
      <c r="O12" s="4">
        <v>2</v>
      </c>
      <c r="P12" s="4">
        <v>22800</v>
      </c>
      <c r="Q12" s="4">
        <v>60100</v>
      </c>
      <c r="R12" s="5">
        <v>-9.300000000000001E-3</v>
      </c>
      <c r="S12" s="4">
        <v>91964</v>
      </c>
      <c r="T12" s="4">
        <f t="shared" si="1"/>
        <v>58019.5</v>
      </c>
      <c r="U12" s="4">
        <f t="shared" si="2"/>
        <v>45760</v>
      </c>
      <c r="V12" s="5">
        <v>1.21E-2</v>
      </c>
    </row>
    <row r="13" spans="1:22" x14ac:dyDescent="0.2">
      <c r="A13" s="16" t="s">
        <v>248</v>
      </c>
      <c r="B13" s="4">
        <v>2000</v>
      </c>
      <c r="C13" s="4">
        <v>300</v>
      </c>
      <c r="D13" s="4">
        <v>1700</v>
      </c>
      <c r="E13" s="4">
        <v>63380000</v>
      </c>
      <c r="F13" s="4">
        <f t="shared" si="0"/>
        <v>-1341420000</v>
      </c>
      <c r="L13" s="4">
        <v>56</v>
      </c>
      <c r="M13" s="4">
        <v>64</v>
      </c>
      <c r="N13" s="4">
        <v>1</v>
      </c>
      <c r="O13" s="4">
        <v>2</v>
      </c>
      <c r="P13" s="4">
        <v>18300</v>
      </c>
      <c r="Q13" s="4">
        <v>39300</v>
      </c>
      <c r="R13" s="5">
        <v>0</v>
      </c>
      <c r="S13" s="4">
        <v>60911</v>
      </c>
      <c r="T13" s="4">
        <f t="shared" si="1"/>
        <v>63814.5</v>
      </c>
      <c r="U13" s="4">
        <f t="shared" si="2"/>
        <v>45760</v>
      </c>
      <c r="V13" s="5">
        <v>1.34E-2</v>
      </c>
    </row>
    <row r="14" spans="1:22" x14ac:dyDescent="0.2">
      <c r="A14" s="16" t="s">
        <v>240</v>
      </c>
      <c r="B14" s="4">
        <v>1000</v>
      </c>
      <c r="C14" s="4">
        <v>400</v>
      </c>
      <c r="D14" s="4">
        <v>600</v>
      </c>
      <c r="E14" s="4">
        <v>22620000</v>
      </c>
      <c r="F14" s="4">
        <f t="shared" si="0"/>
        <v>-1404800000</v>
      </c>
      <c r="L14" s="4">
        <v>82</v>
      </c>
      <c r="M14" s="4">
        <v>148</v>
      </c>
      <c r="N14" s="4">
        <v>1</v>
      </c>
      <c r="O14" s="4">
        <v>0</v>
      </c>
      <c r="P14" s="4">
        <v>45100</v>
      </c>
      <c r="Q14" s="4">
        <v>65300</v>
      </c>
      <c r="R14" s="5">
        <v>-1.3100000000000001E-2</v>
      </c>
      <c r="S14" s="4">
        <v>110943</v>
      </c>
      <c r="T14" s="4">
        <f t="shared" si="1"/>
        <v>102836</v>
      </c>
      <c r="U14" s="4">
        <f t="shared" si="2"/>
        <v>45760</v>
      </c>
      <c r="V14" s="5">
        <v>1.5800000000000002E-2</v>
      </c>
    </row>
    <row r="15" spans="1:22" x14ac:dyDescent="0.2">
      <c r="A15" s="16" t="s">
        <v>239</v>
      </c>
      <c r="B15" s="4">
        <v>30900</v>
      </c>
      <c r="C15" s="4">
        <v>800</v>
      </c>
      <c r="D15" s="4">
        <v>30100</v>
      </c>
      <c r="E15" s="4">
        <v>1110570000</v>
      </c>
      <c r="F15" s="4">
        <f t="shared" si="0"/>
        <v>-1427420000</v>
      </c>
      <c r="L15" s="4">
        <v>90</v>
      </c>
      <c r="M15" s="4">
        <v>68</v>
      </c>
      <c r="N15" s="4">
        <v>2</v>
      </c>
      <c r="O15" s="4">
        <v>0</v>
      </c>
      <c r="P15" s="4">
        <v>93000</v>
      </c>
      <c r="Q15" s="4">
        <v>23000</v>
      </c>
      <c r="R15" s="5">
        <v>3.56E-2</v>
      </c>
      <c r="S15" s="4">
        <v>116112</v>
      </c>
      <c r="T15" s="4">
        <f t="shared" si="1"/>
        <v>50493</v>
      </c>
      <c r="U15" s="4">
        <f t="shared" si="2"/>
        <v>45760</v>
      </c>
      <c r="V15" s="5">
        <v>4.7500000000000001E-2</v>
      </c>
    </row>
    <row r="16" spans="1:22" x14ac:dyDescent="0.2">
      <c r="A16" s="16" t="s">
        <v>238</v>
      </c>
      <c r="B16" s="4">
        <v>1300</v>
      </c>
      <c r="C16" s="4">
        <v>0</v>
      </c>
      <c r="D16" s="4">
        <v>1300</v>
      </c>
      <c r="E16" s="4">
        <v>47570000</v>
      </c>
      <c r="F16" s="4">
        <f t="shared" si="0"/>
        <v>-2537990000</v>
      </c>
      <c r="L16" s="4">
        <v>34</v>
      </c>
      <c r="M16" s="4">
        <v>53</v>
      </c>
      <c r="N16" s="4">
        <v>0</v>
      </c>
      <c r="O16" s="4">
        <v>1</v>
      </c>
      <c r="P16" s="4">
        <v>10100</v>
      </c>
      <c r="Q16" s="4">
        <v>27400</v>
      </c>
      <c r="R16" s="5">
        <v>8.3000000000000001E-3</v>
      </c>
      <c r="S16" s="4">
        <v>45760</v>
      </c>
      <c r="T16" s="4">
        <f t="shared" si="1"/>
        <v>94623</v>
      </c>
      <c r="U16" s="4">
        <f t="shared" si="2"/>
        <v>78336</v>
      </c>
      <c r="V16" s="5">
        <v>1.3600000000000001E-2</v>
      </c>
    </row>
    <row r="17" spans="1:22" x14ac:dyDescent="0.2">
      <c r="A17" s="16" t="s">
        <v>234</v>
      </c>
      <c r="B17" s="4">
        <v>600</v>
      </c>
      <c r="C17" s="4">
        <v>1000</v>
      </c>
      <c r="D17" s="4">
        <v>-400</v>
      </c>
      <c r="E17" s="4">
        <v>-15450000</v>
      </c>
      <c r="F17" s="4">
        <f t="shared" si="0"/>
        <v>-2585560000</v>
      </c>
      <c r="L17" s="4">
        <v>30</v>
      </c>
      <c r="M17" s="4">
        <v>125</v>
      </c>
      <c r="N17" s="4">
        <v>0</v>
      </c>
      <c r="O17" s="4">
        <v>4</v>
      </c>
      <c r="P17" s="4">
        <v>8300</v>
      </c>
      <c r="Q17" s="4">
        <v>128800</v>
      </c>
      <c r="R17" s="5">
        <v>-2.6800000000000001E-2</v>
      </c>
      <c r="S17" s="4">
        <v>137196</v>
      </c>
      <c r="T17" s="4">
        <f t="shared" si="1"/>
        <v>97309</v>
      </c>
      <c r="U17" s="4">
        <f t="shared" si="2"/>
        <v>55128</v>
      </c>
      <c r="V17" s="5">
        <v>2.69E-2</v>
      </c>
    </row>
    <row r="18" spans="1:22" x14ac:dyDescent="0.2">
      <c r="A18" s="16" t="s">
        <v>233</v>
      </c>
      <c r="B18" s="4">
        <v>200</v>
      </c>
      <c r="C18" s="4">
        <v>3300</v>
      </c>
      <c r="D18" s="4">
        <v>-3100</v>
      </c>
      <c r="E18" s="4">
        <v>-116270000</v>
      </c>
      <c r="F18" s="4">
        <f t="shared" si="0"/>
        <v>-2570110000</v>
      </c>
      <c r="R18" s="5">
        <v>-7.9000000000000008E-3</v>
      </c>
      <c r="S18" s="4">
        <v>91434</v>
      </c>
      <c r="T18" s="4">
        <f t="shared" si="1"/>
        <v>136997.5</v>
      </c>
      <c r="U18" s="4">
        <f t="shared" si="2"/>
        <v>16686</v>
      </c>
      <c r="V18" s="5">
        <v>1.7299999999999999E-2</v>
      </c>
    </row>
    <row r="19" spans="1:22" x14ac:dyDescent="0.2">
      <c r="A19" s="16" t="s">
        <v>232</v>
      </c>
      <c r="B19" s="4">
        <v>1300</v>
      </c>
      <c r="C19" s="4">
        <v>600</v>
      </c>
      <c r="D19" s="4">
        <v>700</v>
      </c>
      <c r="E19" s="4">
        <v>25810000</v>
      </c>
      <c r="F19" s="4">
        <f t="shared" si="0"/>
        <v>-2453840000</v>
      </c>
      <c r="R19" s="5">
        <v>2.0400000000000001E-2</v>
      </c>
      <c r="S19" s="4">
        <v>158753</v>
      </c>
      <c r="T19" s="4">
        <f t="shared" si="1"/>
        <v>85587</v>
      </c>
      <c r="U19" s="4">
        <f t="shared" si="2"/>
        <v>16686</v>
      </c>
      <c r="V19" s="5">
        <v>1.7299999999999999E-2</v>
      </c>
    </row>
    <row r="20" spans="1:22" x14ac:dyDescent="0.2">
      <c r="A20" s="16" t="s">
        <v>231</v>
      </c>
      <c r="B20" s="4">
        <v>0</v>
      </c>
      <c r="C20" s="4">
        <v>0</v>
      </c>
      <c r="D20" s="4">
        <v>0</v>
      </c>
      <c r="E20" s="4">
        <v>0</v>
      </c>
      <c r="F20" s="4">
        <f t="shared" si="0"/>
        <v>-2479650000</v>
      </c>
      <c r="R20" s="5">
        <v>1.4000000000000002E-3</v>
      </c>
      <c r="S20" s="4">
        <v>78336</v>
      </c>
      <c r="T20" s="4">
        <f t="shared" si="1"/>
        <v>173536</v>
      </c>
      <c r="U20" s="4">
        <f t="shared" si="2"/>
        <v>16686</v>
      </c>
      <c r="V20" s="5">
        <v>1.0800000000000001E-2</v>
      </c>
    </row>
    <row r="21" spans="1:22" x14ac:dyDescent="0.2">
      <c r="A21" s="16" t="s">
        <v>230</v>
      </c>
      <c r="B21" s="4">
        <v>3300</v>
      </c>
      <c r="C21" s="4">
        <v>0</v>
      </c>
      <c r="D21" s="4">
        <v>3300</v>
      </c>
      <c r="E21" s="4">
        <v>120740000</v>
      </c>
      <c r="F21" s="4">
        <f t="shared" si="0"/>
        <v>-2479650000</v>
      </c>
      <c r="R21" s="5">
        <v>1.9400000000000001E-2</v>
      </c>
      <c r="S21" s="4">
        <v>122270</v>
      </c>
      <c r="T21" s="4">
        <f t="shared" si="1"/>
        <v>64445</v>
      </c>
      <c r="U21" s="4">
        <f t="shared" si="2"/>
        <v>16686</v>
      </c>
      <c r="V21" s="5">
        <v>1.9099999999999999E-2</v>
      </c>
    </row>
    <row r="22" spans="1:22" x14ac:dyDescent="0.2">
      <c r="A22" s="16" t="s">
        <v>229</v>
      </c>
      <c r="B22" s="4">
        <v>1000</v>
      </c>
      <c r="C22" s="4">
        <v>1200</v>
      </c>
      <c r="D22" s="4">
        <v>-200</v>
      </c>
      <c r="E22" s="4">
        <v>-7190000</v>
      </c>
      <c r="F22" s="4">
        <f t="shared" si="0"/>
        <v>-2600390000</v>
      </c>
      <c r="R22" s="5">
        <v>-6.8000000000000005E-3</v>
      </c>
      <c r="S22" s="4">
        <v>55128</v>
      </c>
      <c r="T22" s="4">
        <f t="shared" si="1"/>
        <v>60550.5</v>
      </c>
      <c r="U22" s="4">
        <f t="shared" si="2"/>
        <v>16686</v>
      </c>
      <c r="V22" s="5">
        <v>1.6399999999999998E-2</v>
      </c>
    </row>
    <row r="23" spans="1:22" x14ac:dyDescent="0.2">
      <c r="A23" s="16" t="s">
        <v>228</v>
      </c>
      <c r="B23" s="4">
        <v>0</v>
      </c>
      <c r="C23" s="4">
        <v>0</v>
      </c>
      <c r="D23" s="4">
        <v>0</v>
      </c>
      <c r="E23" s="4">
        <v>0</v>
      </c>
      <c r="F23" s="4">
        <f t="shared" si="0"/>
        <v>-2593200000</v>
      </c>
      <c r="R23" s="5">
        <v>-4.0999999999999995E-3</v>
      </c>
      <c r="S23" s="4">
        <v>16686</v>
      </c>
      <c r="T23" s="4">
        <f t="shared" si="1"/>
        <v>158273.5</v>
      </c>
      <c r="U23" s="4">
        <f t="shared" si="2"/>
        <v>52050</v>
      </c>
      <c r="V23" s="5">
        <v>5.5000000000000005E-3</v>
      </c>
    </row>
    <row r="24" spans="1:22" x14ac:dyDescent="0.2">
      <c r="A24" s="16" t="s">
        <v>222</v>
      </c>
      <c r="B24" s="4">
        <v>59000</v>
      </c>
      <c r="C24" s="4">
        <v>2200</v>
      </c>
      <c r="D24" s="4">
        <v>56800</v>
      </c>
      <c r="E24" s="4">
        <v>2063620000</v>
      </c>
      <c r="F24" s="4">
        <f t="shared" si="0"/>
        <v>-2593200000</v>
      </c>
      <c r="R24" s="5">
        <v>1.9599999999999999E-2</v>
      </c>
      <c r="S24" s="4">
        <v>89560</v>
      </c>
      <c r="T24" s="4">
        <f t="shared" si="1"/>
        <v>86013</v>
      </c>
      <c r="U24" s="4">
        <f t="shared" si="2"/>
        <v>52050</v>
      </c>
      <c r="V24" s="5">
        <v>1.37E-2</v>
      </c>
    </row>
    <row r="25" spans="1:22" x14ac:dyDescent="0.2">
      <c r="A25" s="16" t="s">
        <v>213</v>
      </c>
      <c r="B25" s="4">
        <v>300</v>
      </c>
      <c r="C25" s="4">
        <v>0</v>
      </c>
      <c r="D25" s="4">
        <v>300</v>
      </c>
      <c r="E25" s="4">
        <v>10670000</v>
      </c>
      <c r="F25" s="4">
        <f t="shared" si="0"/>
        <v>-4656820000</v>
      </c>
      <c r="R25" s="5">
        <v>5.6999999999999993E-3</v>
      </c>
      <c r="S25" s="4">
        <v>55226</v>
      </c>
      <c r="T25" s="4">
        <f t="shared" si="1"/>
        <v>123927.5</v>
      </c>
      <c r="U25" s="4">
        <f t="shared" si="2"/>
        <v>52050</v>
      </c>
      <c r="V25" s="5">
        <v>1.8200000000000001E-2</v>
      </c>
    </row>
    <row r="26" spans="1:22" x14ac:dyDescent="0.2">
      <c r="A26" s="16" t="s">
        <v>212</v>
      </c>
      <c r="B26" s="4">
        <v>200</v>
      </c>
      <c r="C26" s="4">
        <v>800</v>
      </c>
      <c r="D26" s="4">
        <v>-600</v>
      </c>
      <c r="E26" s="4">
        <v>-21580000</v>
      </c>
      <c r="F26" s="4">
        <f t="shared" si="0"/>
        <v>-4667490000</v>
      </c>
      <c r="R26" s="5">
        <v>-1.11E-2</v>
      </c>
      <c r="S26" s="4">
        <v>52050</v>
      </c>
      <c r="T26" s="4">
        <f t="shared" si="1"/>
        <v>174874.5</v>
      </c>
      <c r="U26" s="4">
        <f t="shared" si="2"/>
        <v>73762</v>
      </c>
      <c r="V26" s="5">
        <v>1.1200000000000002E-2</v>
      </c>
    </row>
    <row r="27" spans="1:22" x14ac:dyDescent="0.2">
      <c r="A27" s="16" t="s">
        <v>211</v>
      </c>
      <c r="B27" s="4">
        <v>2300</v>
      </c>
      <c r="C27" s="4">
        <v>515</v>
      </c>
      <c r="D27" s="4">
        <v>1785</v>
      </c>
      <c r="E27" s="4">
        <v>64220000</v>
      </c>
      <c r="F27" s="4">
        <f t="shared" si="0"/>
        <v>-4645910000</v>
      </c>
      <c r="R27" s="5">
        <v>-1.6299999999999999E-2</v>
      </c>
      <c r="S27" s="4">
        <v>103184</v>
      </c>
      <c r="T27" s="4">
        <f t="shared" si="1"/>
        <v>91961.5</v>
      </c>
      <c r="U27" s="4">
        <f t="shared" si="2"/>
        <v>73762</v>
      </c>
      <c r="V27" s="5">
        <v>1.6399999999999998E-2</v>
      </c>
    </row>
    <row r="28" spans="1:22" x14ac:dyDescent="0.2">
      <c r="A28" s="16" t="s">
        <v>210</v>
      </c>
      <c r="B28" s="4">
        <v>0</v>
      </c>
      <c r="C28" s="4">
        <v>0</v>
      </c>
      <c r="D28" s="4">
        <v>0</v>
      </c>
      <c r="E28" s="4">
        <v>0</v>
      </c>
      <c r="F28" s="4">
        <f t="shared" si="0"/>
        <v>-4710130000</v>
      </c>
      <c r="R28" s="5">
        <v>-1.0800000000000001E-2</v>
      </c>
      <c r="S28" s="4">
        <v>115242</v>
      </c>
      <c r="T28" s="4">
        <f t="shared" si="1"/>
        <v>114879</v>
      </c>
      <c r="U28" s="4">
        <f t="shared" si="2"/>
        <v>73762</v>
      </c>
      <c r="V28" s="5">
        <v>1.7500000000000002E-2</v>
      </c>
    </row>
    <row r="29" spans="1:22" x14ac:dyDescent="0.2">
      <c r="A29" s="16" t="s">
        <v>209</v>
      </c>
      <c r="B29" s="4">
        <v>0</v>
      </c>
      <c r="C29" s="4">
        <v>0</v>
      </c>
      <c r="D29" s="4">
        <v>0</v>
      </c>
      <c r="E29" s="4">
        <v>0</v>
      </c>
      <c r="F29" s="4">
        <f t="shared" si="0"/>
        <v>-4710130000</v>
      </c>
      <c r="R29" s="5">
        <v>-1.46E-2</v>
      </c>
      <c r="S29" s="4">
        <v>92838</v>
      </c>
      <c r="T29" s="4">
        <f t="shared" si="1"/>
        <v>177275.5</v>
      </c>
      <c r="U29" s="4">
        <f t="shared" si="2"/>
        <v>73762</v>
      </c>
      <c r="V29" s="5">
        <v>2.5099999999999997E-2</v>
      </c>
    </row>
    <row r="30" spans="1:22" x14ac:dyDescent="0.2">
      <c r="A30" s="16" t="s">
        <v>208</v>
      </c>
      <c r="B30" s="4">
        <v>100</v>
      </c>
      <c r="C30" s="4">
        <v>1600</v>
      </c>
      <c r="D30" s="4">
        <v>-1500</v>
      </c>
      <c r="E30" s="4">
        <v>-56230000</v>
      </c>
      <c r="F30" s="4">
        <f t="shared" si="0"/>
        <v>-4710130000</v>
      </c>
      <c r="R30" s="5">
        <v>9.4999999999999998E-3</v>
      </c>
      <c r="S30" s="4">
        <v>224802</v>
      </c>
      <c r="T30" s="4">
        <f t="shared" si="1"/>
        <v>96504.5</v>
      </c>
      <c r="U30" s="4">
        <f t="shared" si="2"/>
        <v>73762</v>
      </c>
      <c r="V30" s="5">
        <v>1.8500000000000003E-2</v>
      </c>
    </row>
    <row r="31" spans="1:22" x14ac:dyDescent="0.2">
      <c r="A31" s="16" t="s">
        <v>207</v>
      </c>
      <c r="B31" s="4">
        <v>0</v>
      </c>
      <c r="C31" s="4">
        <v>4300</v>
      </c>
      <c r="D31" s="4">
        <v>-4300</v>
      </c>
      <c r="E31" s="4">
        <v>-160350000</v>
      </c>
      <c r="F31" s="4">
        <f t="shared" si="0"/>
        <v>-4653900000</v>
      </c>
      <c r="R31" s="5">
        <v>-9.300000000000001E-3</v>
      </c>
      <c r="S31" s="4">
        <v>73762</v>
      </c>
      <c r="T31" s="4">
        <f t="shared" si="1"/>
        <v>81526.5</v>
      </c>
      <c r="U31" s="4">
        <f t="shared" si="2"/>
        <v>104415</v>
      </c>
      <c r="V31" s="5">
        <v>1.47E-2</v>
      </c>
    </row>
    <row r="32" spans="1:22" x14ac:dyDescent="0.2">
      <c r="A32" s="16" t="s">
        <v>206</v>
      </c>
      <c r="B32" s="4">
        <v>0</v>
      </c>
      <c r="C32" s="4">
        <v>0</v>
      </c>
      <c r="D32" s="4">
        <v>0</v>
      </c>
      <c r="E32" s="4">
        <v>0</v>
      </c>
      <c r="F32" s="4">
        <f t="shared" si="0"/>
        <v>-4493550000</v>
      </c>
      <c r="R32" s="5">
        <v>-3.9000000000000003E-3</v>
      </c>
      <c r="S32" s="4">
        <v>104415</v>
      </c>
      <c r="T32" s="4">
        <f t="shared" si="1"/>
        <v>208784.5</v>
      </c>
      <c r="U32" s="4">
        <f t="shared" si="2"/>
        <v>68681</v>
      </c>
      <c r="V32" s="5">
        <v>8.0000000000000002E-3</v>
      </c>
    </row>
    <row r="33" spans="1:22" x14ac:dyDescent="0.2">
      <c r="A33" s="16" t="s">
        <v>205</v>
      </c>
      <c r="B33" s="4">
        <v>24800</v>
      </c>
      <c r="C33" s="4">
        <v>7500</v>
      </c>
      <c r="D33" s="4">
        <v>17300</v>
      </c>
      <c r="E33" s="4">
        <v>649860000</v>
      </c>
      <c r="F33" s="4">
        <f t="shared" si="0"/>
        <v>-4493550000</v>
      </c>
      <c r="R33" s="5">
        <v>8.1000000000000013E-3</v>
      </c>
      <c r="S33" s="4">
        <v>226987</v>
      </c>
      <c r="T33" s="4">
        <f t="shared" si="1"/>
        <v>164676.5</v>
      </c>
      <c r="U33" s="4">
        <f t="shared" si="2"/>
        <v>68681</v>
      </c>
      <c r="V33" s="5">
        <v>3.0299999999999997E-2</v>
      </c>
    </row>
    <row r="34" spans="1:22" x14ac:dyDescent="0.2">
      <c r="A34" s="16" t="s">
        <v>204</v>
      </c>
      <c r="B34" s="4">
        <v>100</v>
      </c>
      <c r="C34" s="4">
        <v>8000</v>
      </c>
      <c r="D34" s="4">
        <v>-7900</v>
      </c>
      <c r="E34" s="4">
        <v>-293140000</v>
      </c>
      <c r="F34" s="4">
        <f t="shared" si="0"/>
        <v>-5143410000</v>
      </c>
      <c r="R34" s="5">
        <v>1.09E-2</v>
      </c>
      <c r="S34" s="4">
        <v>116800</v>
      </c>
      <c r="T34" s="4">
        <f t="shared" si="1"/>
        <v>173739.5</v>
      </c>
      <c r="U34" s="4">
        <f t="shared" si="2"/>
        <v>68681</v>
      </c>
      <c r="V34" s="5">
        <v>1.61E-2</v>
      </c>
    </row>
    <row r="35" spans="1:22" x14ac:dyDescent="0.2">
      <c r="A35" s="16" t="s">
        <v>203</v>
      </c>
      <c r="B35" s="4">
        <v>2100</v>
      </c>
      <c r="C35" s="4">
        <v>15500</v>
      </c>
      <c r="D35" s="4">
        <v>-13400</v>
      </c>
      <c r="E35" s="4">
        <v>-497990000</v>
      </c>
      <c r="F35" s="4">
        <f t="shared" si="0"/>
        <v>-4850270000</v>
      </c>
      <c r="R35" s="5">
        <v>-1.06E-2</v>
      </c>
      <c r="S35" s="4">
        <v>195805</v>
      </c>
      <c r="T35" s="4">
        <f t="shared" si="1"/>
        <v>226645</v>
      </c>
      <c r="U35" s="4">
        <f t="shared" si="2"/>
        <v>68681</v>
      </c>
      <c r="V35" s="5">
        <v>3.4099999999999998E-2</v>
      </c>
    </row>
    <row r="36" spans="1:22" x14ac:dyDescent="0.2">
      <c r="A36" s="16" t="s">
        <v>202</v>
      </c>
      <c r="B36" s="4">
        <v>0</v>
      </c>
      <c r="C36" s="4">
        <v>16400</v>
      </c>
      <c r="D36" s="4">
        <v>-16400</v>
      </c>
      <c r="E36" s="4">
        <v>-652630000</v>
      </c>
      <c r="F36" s="4">
        <f t="shared" si="0"/>
        <v>-4352280000</v>
      </c>
      <c r="R36" s="5">
        <v>2.0499999999999997E-2</v>
      </c>
      <c r="S36" s="4">
        <v>246565</v>
      </c>
      <c r="T36" s="4">
        <f t="shared" si="1"/>
        <v>121067.5</v>
      </c>
      <c r="U36" s="4">
        <f t="shared" si="2"/>
        <v>58638</v>
      </c>
      <c r="V36" s="5">
        <v>1.1299999999999999E-2</v>
      </c>
    </row>
    <row r="37" spans="1:22" x14ac:dyDescent="0.2">
      <c r="A37" s="16" t="s">
        <v>201</v>
      </c>
      <c r="B37" s="4">
        <v>0</v>
      </c>
      <c r="C37" s="4">
        <v>17200</v>
      </c>
      <c r="D37" s="4">
        <v>-17200</v>
      </c>
      <c r="E37" s="4">
        <v>-672180000</v>
      </c>
      <c r="F37" s="4">
        <f t="shared" si="0"/>
        <v>-3699650000</v>
      </c>
      <c r="R37" s="5">
        <v>0</v>
      </c>
      <c r="S37" s="4">
        <v>68681</v>
      </c>
      <c r="T37" s="4">
        <f t="shared" si="1"/>
        <v>273507</v>
      </c>
      <c r="U37" s="4">
        <f t="shared" si="2"/>
        <v>58638</v>
      </c>
      <c r="V37" s="5">
        <v>1.3999999999999999E-2</v>
      </c>
    </row>
    <row r="38" spans="1:22" x14ac:dyDescent="0.2">
      <c r="A38" s="16" t="s">
        <v>200</v>
      </c>
      <c r="B38" s="4">
        <v>1100</v>
      </c>
      <c r="C38" s="4">
        <v>14300</v>
      </c>
      <c r="D38" s="4">
        <v>-13200</v>
      </c>
      <c r="E38" s="4">
        <v>-516560000</v>
      </c>
      <c r="F38" s="4">
        <f t="shared" si="0"/>
        <v>-3027470000</v>
      </c>
      <c r="R38" s="5">
        <v>-5.0000000000000001E-3</v>
      </c>
      <c r="S38" s="4">
        <v>136920</v>
      </c>
      <c r="T38" s="4">
        <f t="shared" si="1"/>
        <v>101050.5</v>
      </c>
      <c r="U38" s="4">
        <f t="shared" si="2"/>
        <v>58638</v>
      </c>
      <c r="V38" s="5">
        <v>1.52E-2</v>
      </c>
    </row>
    <row r="39" spans="1:22" x14ac:dyDescent="0.2">
      <c r="A39" s="16" t="s">
        <v>199</v>
      </c>
      <c r="B39" s="4">
        <v>19800</v>
      </c>
      <c r="C39" s="4">
        <v>2300</v>
      </c>
      <c r="D39" s="4">
        <v>17500</v>
      </c>
      <c r="E39" s="4">
        <v>685330000</v>
      </c>
      <c r="F39" s="4">
        <f t="shared" si="0"/>
        <v>-2510910000</v>
      </c>
      <c r="R39" s="5">
        <v>7.7000000000000002E-3</v>
      </c>
      <c r="S39" s="4">
        <v>129749</v>
      </c>
      <c r="T39" s="4">
        <f t="shared" si="1"/>
        <v>184431</v>
      </c>
      <c r="U39" s="4">
        <f t="shared" si="2"/>
        <v>58638</v>
      </c>
      <c r="V39" s="5">
        <v>9.0000000000000011E-3</v>
      </c>
    </row>
    <row r="40" spans="1:22" x14ac:dyDescent="0.2">
      <c r="A40" s="16" t="s">
        <v>198</v>
      </c>
      <c r="B40" s="4">
        <v>19700</v>
      </c>
      <c r="C40" s="4">
        <v>1215</v>
      </c>
      <c r="D40" s="4">
        <v>18485</v>
      </c>
      <c r="E40" s="4">
        <v>717440000</v>
      </c>
      <c r="F40" s="4">
        <f t="shared" si="0"/>
        <v>-3196240000</v>
      </c>
      <c r="R40" s="5">
        <v>2.64E-2</v>
      </c>
      <c r="S40" s="4">
        <v>119247</v>
      </c>
      <c r="T40" s="4">
        <f t="shared" si="1"/>
        <v>134844</v>
      </c>
      <c r="U40" s="4">
        <f t="shared" si="2"/>
        <v>58638</v>
      </c>
      <c r="V40" s="5">
        <v>2.5699999999999997E-2</v>
      </c>
    </row>
    <row r="41" spans="1:22" x14ac:dyDescent="0.2">
      <c r="A41" s="16" t="s">
        <v>197</v>
      </c>
      <c r="B41" s="4">
        <v>1500</v>
      </c>
      <c r="C41" s="4">
        <v>700</v>
      </c>
      <c r="D41" s="4">
        <v>800</v>
      </c>
      <c r="E41" s="4">
        <v>30000000</v>
      </c>
      <c r="F41" s="4">
        <f t="shared" si="0"/>
        <v>-3913680000</v>
      </c>
      <c r="R41" s="5">
        <v>0</v>
      </c>
      <c r="S41" s="4">
        <v>58638</v>
      </c>
      <c r="T41" s="4">
        <f t="shared" si="1"/>
        <v>161642</v>
      </c>
      <c r="U41" s="4">
        <f t="shared" si="2"/>
        <v>151674</v>
      </c>
      <c r="V41" s="5">
        <v>1.9400000000000001E-2</v>
      </c>
    </row>
    <row r="42" spans="1:22" x14ac:dyDescent="0.2">
      <c r="A42" s="16" t="s">
        <v>196</v>
      </c>
      <c r="B42" s="4">
        <v>1300</v>
      </c>
      <c r="C42" s="4">
        <v>2100</v>
      </c>
      <c r="D42" s="4">
        <v>-800</v>
      </c>
      <c r="E42" s="4">
        <v>-30780000</v>
      </c>
      <c r="F42" s="4">
        <f t="shared" si="0"/>
        <v>-3943680000</v>
      </c>
      <c r="R42" s="5">
        <v>-1.2999999999999999E-3</v>
      </c>
      <c r="S42" s="4">
        <v>190582</v>
      </c>
      <c r="T42" s="4">
        <f t="shared" si="1"/>
        <v>143887.5</v>
      </c>
      <c r="U42" s="4">
        <f t="shared" si="2"/>
        <v>151674</v>
      </c>
      <c r="V42" s="5">
        <v>2.3399999999999997E-2</v>
      </c>
    </row>
    <row r="43" spans="1:22" x14ac:dyDescent="0.2">
      <c r="A43" s="16" t="s">
        <v>195</v>
      </c>
      <c r="B43" s="4">
        <v>500</v>
      </c>
      <c r="C43" s="4">
        <v>3600</v>
      </c>
      <c r="D43" s="4">
        <v>-3100</v>
      </c>
      <c r="E43" s="4">
        <v>-120620000</v>
      </c>
      <c r="F43" s="4">
        <f t="shared" si="0"/>
        <v>-3912900000</v>
      </c>
      <c r="R43" s="5">
        <v>-2.3099999999999999E-2</v>
      </c>
      <c r="S43" s="4">
        <v>212553</v>
      </c>
      <c r="T43" s="4">
        <f t="shared" si="1"/>
        <v>168599</v>
      </c>
      <c r="U43" s="4">
        <f t="shared" si="2"/>
        <v>72352</v>
      </c>
      <c r="V43" s="5">
        <v>3.3099999999999997E-2</v>
      </c>
    </row>
    <row r="44" spans="1:22" x14ac:dyDescent="0.2">
      <c r="A44" s="16" t="s">
        <v>194</v>
      </c>
      <c r="B44" s="4">
        <v>0</v>
      </c>
      <c r="C44" s="4">
        <v>9200</v>
      </c>
      <c r="D44" s="4">
        <v>-9200</v>
      </c>
      <c r="E44" s="4">
        <v>-358580000</v>
      </c>
      <c r="F44" s="4">
        <f t="shared" si="0"/>
        <v>-3792280000</v>
      </c>
      <c r="R44" s="5">
        <v>-1.1399999999999999E-2</v>
      </c>
      <c r="S44" s="4">
        <v>151674</v>
      </c>
      <c r="T44" s="4">
        <f t="shared" si="1"/>
        <v>135785.5</v>
      </c>
      <c r="U44" s="4">
        <f t="shared" si="2"/>
        <v>72352</v>
      </c>
      <c r="V44" s="5">
        <v>1.9099999999999999E-2</v>
      </c>
    </row>
    <row r="45" spans="1:22" x14ac:dyDescent="0.2">
      <c r="A45" s="16" t="s">
        <v>193</v>
      </c>
      <c r="B45" s="4">
        <v>600</v>
      </c>
      <c r="C45" s="4">
        <v>7800</v>
      </c>
      <c r="D45" s="4">
        <v>-7200</v>
      </c>
      <c r="E45" s="4">
        <v>-280100000</v>
      </c>
      <c r="F45" s="4">
        <f t="shared" si="0"/>
        <v>-3433700000</v>
      </c>
      <c r="R45" s="5">
        <v>1.6799999999999999E-2</v>
      </c>
      <c r="S45" s="4">
        <v>206725</v>
      </c>
      <c r="T45" s="4">
        <f t="shared" si="1"/>
        <v>169763.5</v>
      </c>
      <c r="U45" s="4">
        <f t="shared" si="2"/>
        <v>72352</v>
      </c>
      <c r="V45" s="5">
        <v>1.9E-2</v>
      </c>
    </row>
    <row r="46" spans="1:22" x14ac:dyDescent="0.2">
      <c r="A46" s="16" t="s">
        <v>192</v>
      </c>
      <c r="B46" s="4">
        <v>900</v>
      </c>
      <c r="C46" s="4">
        <v>2000</v>
      </c>
      <c r="D46" s="4">
        <v>-1100</v>
      </c>
      <c r="E46" s="4">
        <v>-41320000</v>
      </c>
      <c r="F46" s="4">
        <f t="shared" si="0"/>
        <v>-3153600000</v>
      </c>
      <c r="R46" s="5">
        <v>1.9799999999999998E-2</v>
      </c>
      <c r="S46" s="4">
        <v>173454</v>
      </c>
      <c r="T46" s="4">
        <f t="shared" si="1"/>
        <v>236753</v>
      </c>
      <c r="U46" s="4">
        <f t="shared" si="2"/>
        <v>72352</v>
      </c>
      <c r="V46" s="5">
        <v>3.8300000000000001E-2</v>
      </c>
    </row>
    <row r="47" spans="1:22" x14ac:dyDescent="0.2">
      <c r="A47" s="16" t="s">
        <v>191</v>
      </c>
      <c r="B47" s="4">
        <v>900</v>
      </c>
      <c r="C47" s="4">
        <v>10300</v>
      </c>
      <c r="D47" s="4">
        <v>-9400</v>
      </c>
      <c r="E47" s="4">
        <v>-361440000</v>
      </c>
      <c r="F47" s="4">
        <f t="shared" si="0"/>
        <v>-3112280000</v>
      </c>
      <c r="R47" s="5">
        <v>1.0700000000000001E-2</v>
      </c>
      <c r="S47" s="4">
        <v>410094</v>
      </c>
      <c r="T47" s="4">
        <f t="shared" si="1"/>
        <v>59267.5</v>
      </c>
      <c r="U47" s="4">
        <f t="shared" si="2"/>
        <v>72352</v>
      </c>
      <c r="V47" s="5">
        <v>3.3599999999999998E-2</v>
      </c>
    </row>
    <row r="48" spans="1:22" x14ac:dyDescent="0.2">
      <c r="A48" s="16" t="s">
        <v>190</v>
      </c>
      <c r="B48" s="4">
        <v>0</v>
      </c>
      <c r="C48" s="4">
        <v>2200</v>
      </c>
      <c r="D48" s="4">
        <v>-2200</v>
      </c>
      <c r="E48" s="4">
        <v>-82660000</v>
      </c>
      <c r="F48" s="4">
        <f t="shared" si="0"/>
        <v>-2750840000</v>
      </c>
      <c r="R48" s="5">
        <v>1.2199999999999999E-2</v>
      </c>
      <c r="S48" s="4">
        <v>72352</v>
      </c>
      <c r="T48" s="4">
        <f t="shared" si="1"/>
        <v>178209</v>
      </c>
      <c r="U48" s="4">
        <f t="shared" si="2"/>
        <v>75222</v>
      </c>
      <c r="V48" s="5">
        <v>2.75E-2</v>
      </c>
    </row>
    <row r="49" spans="1:22" x14ac:dyDescent="0.2">
      <c r="A49" s="16" t="s">
        <v>189</v>
      </c>
      <c r="B49" s="4">
        <v>400</v>
      </c>
      <c r="C49" s="4">
        <v>118500</v>
      </c>
      <c r="D49" s="4">
        <v>-118100</v>
      </c>
      <c r="E49" s="4">
        <v>-4420770000</v>
      </c>
      <c r="F49" s="4">
        <f t="shared" si="0"/>
        <v>-2668180000</v>
      </c>
      <c r="R49" s="5">
        <v>6.8000000000000005E-3</v>
      </c>
      <c r="S49" s="4">
        <v>249615</v>
      </c>
      <c r="T49" s="4">
        <f t="shared" si="1"/>
        <v>141054</v>
      </c>
      <c r="U49" s="4">
        <f t="shared" si="2"/>
        <v>64846</v>
      </c>
      <c r="V49" s="5">
        <v>3.5099999999999999E-2</v>
      </c>
    </row>
    <row r="50" spans="1:22" x14ac:dyDescent="0.2">
      <c r="A50" s="16" t="s">
        <v>188</v>
      </c>
      <c r="B50" s="4">
        <v>100</v>
      </c>
      <c r="C50" s="4">
        <v>65400</v>
      </c>
      <c r="D50" s="4">
        <v>-65300</v>
      </c>
      <c r="E50" s="4">
        <v>-2425890000</v>
      </c>
      <c r="F50" s="4">
        <f t="shared" si="0"/>
        <v>1752590000</v>
      </c>
      <c r="R50" s="5">
        <v>1.1000000000000001E-2</v>
      </c>
      <c r="S50" s="4">
        <v>211050</v>
      </c>
      <c r="T50" s="4">
        <f t="shared" si="1"/>
        <v>148928</v>
      </c>
      <c r="U50" s="4">
        <f t="shared" si="2"/>
        <v>64846</v>
      </c>
      <c r="V50" s="5">
        <v>3.1800000000000002E-2</v>
      </c>
    </row>
    <row r="51" spans="1:22" x14ac:dyDescent="0.2">
      <c r="A51" s="16" t="s">
        <v>187</v>
      </c>
      <c r="B51" s="4">
        <v>0</v>
      </c>
      <c r="C51" s="4">
        <v>55700</v>
      </c>
      <c r="D51" s="4">
        <v>-55700</v>
      </c>
      <c r="E51" s="4">
        <v>-2050110000</v>
      </c>
      <c r="F51" s="4">
        <f t="shared" si="0"/>
        <v>4178480000</v>
      </c>
      <c r="R51" s="5">
        <v>-6.8000000000000005E-3</v>
      </c>
      <c r="S51" s="4">
        <v>132702</v>
      </c>
      <c r="T51" s="4">
        <f t="shared" si="1"/>
        <v>69623.5</v>
      </c>
      <c r="U51" s="4">
        <f t="shared" si="2"/>
        <v>63412</v>
      </c>
      <c r="V51" s="5">
        <v>2.2799999999999997E-2</v>
      </c>
    </row>
    <row r="52" spans="1:22" x14ac:dyDescent="0.2">
      <c r="A52" s="16" t="s">
        <v>186</v>
      </c>
      <c r="B52" s="4">
        <v>800</v>
      </c>
      <c r="C52" s="4">
        <v>3900</v>
      </c>
      <c r="D52" s="4">
        <v>-3100</v>
      </c>
      <c r="E52" s="4">
        <v>-114090000</v>
      </c>
      <c r="F52" s="4">
        <f t="shared" si="0"/>
        <v>6228590000</v>
      </c>
      <c r="R52" s="5">
        <v>-1.2E-2</v>
      </c>
      <c r="S52" s="4">
        <v>75222</v>
      </c>
      <c r="T52" s="4">
        <f t="shared" si="1"/>
        <v>122122</v>
      </c>
      <c r="U52" s="4">
        <f t="shared" si="2"/>
        <v>46183</v>
      </c>
      <c r="V52" s="5">
        <v>1.7500000000000002E-2</v>
      </c>
    </row>
    <row r="53" spans="1:22" x14ac:dyDescent="0.2">
      <c r="A53" s="16" t="s">
        <v>185</v>
      </c>
      <c r="B53" s="4">
        <v>5200</v>
      </c>
      <c r="C53" s="4">
        <v>64700</v>
      </c>
      <c r="D53" s="4">
        <v>-59500</v>
      </c>
      <c r="E53" s="4">
        <v>-2249150000</v>
      </c>
      <c r="F53" s="4">
        <f t="shared" si="0"/>
        <v>6342680000</v>
      </c>
      <c r="R53" s="5">
        <v>-2.1000000000000001E-2</v>
      </c>
      <c r="S53" s="4">
        <v>185524</v>
      </c>
      <c r="T53" s="4">
        <f t="shared" si="1"/>
        <v>210907.5</v>
      </c>
      <c r="U53" s="4">
        <f t="shared" si="2"/>
        <v>46183</v>
      </c>
      <c r="V53" s="5">
        <v>3.6400000000000002E-2</v>
      </c>
    </row>
    <row r="54" spans="1:22" x14ac:dyDescent="0.2">
      <c r="A54" s="16" t="s">
        <v>184</v>
      </c>
      <c r="B54" s="4">
        <v>100</v>
      </c>
      <c r="C54" s="4">
        <v>1000</v>
      </c>
      <c r="D54" s="4">
        <v>-900</v>
      </c>
      <c r="E54" s="4">
        <v>-33240000</v>
      </c>
      <c r="F54" s="4">
        <f t="shared" si="0"/>
        <v>8591830000</v>
      </c>
      <c r="R54" s="5">
        <v>2.7099999999999999E-2</v>
      </c>
      <c r="S54" s="4">
        <v>64846</v>
      </c>
      <c r="T54" s="4">
        <f t="shared" si="1"/>
        <v>98401.5</v>
      </c>
      <c r="U54" s="4">
        <f t="shared" si="2"/>
        <v>46183</v>
      </c>
      <c r="V54" s="5">
        <v>3.95E-2</v>
      </c>
    </row>
    <row r="55" spans="1:22" x14ac:dyDescent="0.2">
      <c r="A55" s="16" t="s">
        <v>183</v>
      </c>
      <c r="B55" s="4">
        <v>11700</v>
      </c>
      <c r="C55" s="4">
        <v>6100</v>
      </c>
      <c r="D55" s="4">
        <v>5600</v>
      </c>
      <c r="E55" s="4">
        <v>198580000</v>
      </c>
      <c r="F55" s="4">
        <f t="shared" si="0"/>
        <v>8625070000</v>
      </c>
      <c r="R55" s="5">
        <v>3.0699999999999998E-2</v>
      </c>
      <c r="S55" s="4">
        <v>166073</v>
      </c>
      <c r="T55" s="4">
        <f t="shared" si="1"/>
        <v>52906</v>
      </c>
      <c r="U55" s="4">
        <f t="shared" si="2"/>
        <v>46183</v>
      </c>
      <c r="V55" s="5">
        <v>4.4500000000000005E-2</v>
      </c>
    </row>
    <row r="56" spans="1:22" x14ac:dyDescent="0.2">
      <c r="A56" s="16" t="s">
        <v>182</v>
      </c>
      <c r="B56" s="4">
        <v>0</v>
      </c>
      <c r="C56" s="4">
        <v>8000</v>
      </c>
      <c r="D56" s="4">
        <v>-8000</v>
      </c>
      <c r="E56" s="4">
        <v>-288170000</v>
      </c>
      <c r="F56" s="4">
        <f t="shared" si="0"/>
        <v>8426490000</v>
      </c>
      <c r="R56" s="5">
        <v>-8.199999999999999E-3</v>
      </c>
      <c r="S56" s="4">
        <v>63412</v>
      </c>
      <c r="T56" s="4">
        <f t="shared" si="1"/>
        <v>48352.5</v>
      </c>
      <c r="U56" s="4">
        <f t="shared" si="2"/>
        <v>46183</v>
      </c>
      <c r="V56" s="5">
        <v>1.24E-2</v>
      </c>
    </row>
    <row r="57" spans="1:22" x14ac:dyDescent="0.2">
      <c r="A57" s="16" t="s">
        <v>181</v>
      </c>
      <c r="B57" s="4">
        <v>600</v>
      </c>
      <c r="C57" s="4">
        <v>5900</v>
      </c>
      <c r="D57" s="4">
        <v>-5300</v>
      </c>
      <c r="E57" s="4">
        <v>-190730000</v>
      </c>
      <c r="F57" s="4">
        <f t="shared" si="0"/>
        <v>8714660000</v>
      </c>
      <c r="R57" s="5">
        <v>2.8000000000000004E-3</v>
      </c>
      <c r="S57" s="4">
        <v>46183</v>
      </c>
      <c r="T57" s="4">
        <f t="shared" si="1"/>
        <v>119133.5</v>
      </c>
      <c r="U57" s="4">
        <f t="shared" si="2"/>
        <v>58720</v>
      </c>
      <c r="V57" s="5">
        <v>3.0099999999999998E-2</v>
      </c>
    </row>
    <row r="58" spans="1:22" x14ac:dyDescent="0.2">
      <c r="A58" s="16" t="s">
        <v>180</v>
      </c>
      <c r="B58" s="4">
        <v>3600</v>
      </c>
      <c r="C58" s="4">
        <v>2700</v>
      </c>
      <c r="D58" s="4">
        <v>900</v>
      </c>
      <c r="E58" s="4">
        <v>32360000</v>
      </c>
      <c r="F58" s="4">
        <f t="shared" si="0"/>
        <v>8905390000</v>
      </c>
      <c r="R58" s="5">
        <v>4.6399999999999997E-2</v>
      </c>
      <c r="S58" s="4">
        <v>106803</v>
      </c>
      <c r="T58" s="4">
        <f t="shared" si="1"/>
        <v>110575.5</v>
      </c>
      <c r="U58" s="4">
        <f t="shared" si="2"/>
        <v>58720</v>
      </c>
      <c r="V58" s="5">
        <v>4.9500000000000002E-2</v>
      </c>
    </row>
    <row r="59" spans="1:22" x14ac:dyDescent="0.2">
      <c r="A59" s="16" t="s">
        <v>179</v>
      </c>
      <c r="B59" s="4">
        <v>2300</v>
      </c>
      <c r="C59" s="4">
        <v>400</v>
      </c>
      <c r="D59" s="4">
        <v>1900</v>
      </c>
      <c r="E59" s="4">
        <v>64430000</v>
      </c>
      <c r="F59" s="4">
        <f t="shared" si="0"/>
        <v>8873030000</v>
      </c>
      <c r="R59" s="5">
        <v>2.9900000000000003E-2</v>
      </c>
      <c r="S59" s="4">
        <v>71058</v>
      </c>
      <c r="T59" s="4">
        <f t="shared" si="1"/>
        <v>250177.5</v>
      </c>
      <c r="U59" s="4">
        <f t="shared" si="2"/>
        <v>30730</v>
      </c>
      <c r="V59" s="5">
        <v>4.0300000000000002E-2</v>
      </c>
    </row>
    <row r="60" spans="1:22" x14ac:dyDescent="0.2">
      <c r="A60" s="16" t="s">
        <v>178</v>
      </c>
      <c r="B60" s="4">
        <v>6000</v>
      </c>
      <c r="C60" s="4">
        <v>1150</v>
      </c>
      <c r="D60" s="4">
        <v>4850</v>
      </c>
      <c r="E60" s="4">
        <v>163770000</v>
      </c>
      <c r="F60" s="4">
        <f t="shared" si="0"/>
        <v>8808600000</v>
      </c>
      <c r="R60" s="5">
        <v>-6.5500000000000003E-2</v>
      </c>
      <c r="S60" s="4">
        <v>165154</v>
      </c>
      <c r="T60" s="4">
        <f t="shared" si="1"/>
        <v>124174</v>
      </c>
      <c r="U60" s="4">
        <f t="shared" si="2"/>
        <v>30730</v>
      </c>
      <c r="V60" s="5">
        <v>6.9500000000000006E-2</v>
      </c>
    </row>
    <row r="61" spans="1:22" x14ac:dyDescent="0.2">
      <c r="A61" s="16" t="s">
        <v>177</v>
      </c>
      <c r="B61" s="4">
        <v>100</v>
      </c>
      <c r="C61" s="4">
        <v>3900</v>
      </c>
      <c r="D61" s="4">
        <v>-3800</v>
      </c>
      <c r="E61" s="4">
        <v>-141730000</v>
      </c>
      <c r="F61" s="4">
        <f t="shared" si="0"/>
        <v>8644830000</v>
      </c>
      <c r="R61" s="5">
        <v>-5.1500000000000004E-2</v>
      </c>
      <c r="S61" s="4">
        <v>64025</v>
      </c>
      <c r="T61" s="4">
        <f t="shared" si="1"/>
        <v>116610</v>
      </c>
      <c r="U61" s="4">
        <f t="shared" si="2"/>
        <v>30730</v>
      </c>
      <c r="V61" s="5">
        <v>5.16E-2</v>
      </c>
    </row>
    <row r="62" spans="1:22" x14ac:dyDescent="0.2">
      <c r="A62" s="16" t="s">
        <v>176</v>
      </c>
      <c r="B62" s="4">
        <v>3400</v>
      </c>
      <c r="C62" s="4">
        <v>600</v>
      </c>
      <c r="D62" s="4">
        <v>2800</v>
      </c>
      <c r="E62" s="4">
        <v>103080000</v>
      </c>
      <c r="F62" s="4">
        <f t="shared" si="0"/>
        <v>8786560000</v>
      </c>
      <c r="R62" s="5">
        <v>3.4200000000000001E-2</v>
      </c>
      <c r="S62" s="4">
        <v>58720</v>
      </c>
      <c r="T62" s="4">
        <f t="shared" si="1"/>
        <v>250821.5</v>
      </c>
      <c r="U62" s="4">
        <f t="shared" si="2"/>
        <v>30730</v>
      </c>
      <c r="V62" s="5">
        <v>9.0999999999999998E-2</v>
      </c>
    </row>
    <row r="63" spans="1:22" x14ac:dyDescent="0.2">
      <c r="A63" s="16" t="s">
        <v>175</v>
      </c>
      <c r="B63" s="4">
        <v>0</v>
      </c>
      <c r="C63" s="4">
        <v>6400</v>
      </c>
      <c r="D63" s="4">
        <v>-6400</v>
      </c>
      <c r="E63" s="4">
        <v>-239580000</v>
      </c>
      <c r="F63" s="4">
        <f t="shared" si="0"/>
        <v>8683480000</v>
      </c>
      <c r="R63" s="5">
        <v>-6.9900000000000004E-2</v>
      </c>
      <c r="S63" s="4">
        <v>356969</v>
      </c>
      <c r="T63" s="4">
        <f t="shared" si="1"/>
        <v>97266.5</v>
      </c>
      <c r="U63" s="4">
        <f t="shared" si="2"/>
        <v>30730</v>
      </c>
      <c r="V63" s="5">
        <v>5.9299999999999999E-2</v>
      </c>
    </row>
    <row r="64" spans="1:22" x14ac:dyDescent="0.2">
      <c r="A64" s="16" t="s">
        <v>174</v>
      </c>
      <c r="B64" s="4">
        <v>0</v>
      </c>
      <c r="C64" s="4">
        <v>6100</v>
      </c>
      <c r="D64" s="4">
        <v>-6100</v>
      </c>
      <c r="E64" s="4">
        <v>-242200000</v>
      </c>
      <c r="F64" s="4">
        <f t="shared" si="0"/>
        <v>8923060000</v>
      </c>
      <c r="R64" s="5">
        <v>-5.0000000000000001E-3</v>
      </c>
      <c r="S64" s="4">
        <v>30730</v>
      </c>
      <c r="T64" s="4">
        <f t="shared" si="1"/>
        <v>85358.5</v>
      </c>
      <c r="U64" s="4">
        <f t="shared" si="2"/>
        <v>42400</v>
      </c>
      <c r="V64" s="5">
        <v>1.5100000000000001E-2</v>
      </c>
    </row>
    <row r="65" spans="1:22" x14ac:dyDescent="0.2">
      <c r="A65" s="16" t="s">
        <v>173</v>
      </c>
      <c r="B65" s="4">
        <v>0</v>
      </c>
      <c r="C65" s="4">
        <v>4000</v>
      </c>
      <c r="D65" s="4">
        <v>-4000</v>
      </c>
      <c r="E65" s="4">
        <v>-157210000</v>
      </c>
      <c r="F65" s="4">
        <f t="shared" si="0"/>
        <v>9165260000</v>
      </c>
      <c r="R65" s="5">
        <v>1.1599999999999999E-2</v>
      </c>
      <c r="S65" s="4">
        <v>42400</v>
      </c>
      <c r="T65" s="4">
        <f t="shared" si="1"/>
        <v>169169</v>
      </c>
      <c r="U65" s="4">
        <f t="shared" si="2"/>
        <v>50522</v>
      </c>
      <c r="V65" s="5">
        <v>3.2599999999999997E-2</v>
      </c>
    </row>
    <row r="66" spans="1:22" x14ac:dyDescent="0.2">
      <c r="A66" s="16" t="s">
        <v>172</v>
      </c>
      <c r="B66" s="4">
        <v>0</v>
      </c>
      <c r="C66" s="4">
        <v>6500</v>
      </c>
      <c r="D66" s="4">
        <v>-6500</v>
      </c>
      <c r="E66" s="4">
        <v>-259240000</v>
      </c>
      <c r="F66" s="4">
        <f t="shared" si="0"/>
        <v>9322470000</v>
      </c>
      <c r="R66" s="5">
        <v>-4.5199999999999997E-2</v>
      </c>
      <c r="S66" s="4">
        <v>50522</v>
      </c>
      <c r="T66" s="4">
        <f t="shared" si="1"/>
        <v>163324.5</v>
      </c>
      <c r="U66" s="4">
        <f t="shared" si="2"/>
        <v>131464</v>
      </c>
      <c r="V66" s="5">
        <v>4.6500000000000007E-2</v>
      </c>
    </row>
    <row r="67" spans="1:22" x14ac:dyDescent="0.2">
      <c r="A67" s="16" t="s">
        <v>171</v>
      </c>
      <c r="B67" s="4">
        <v>39000</v>
      </c>
      <c r="C67" s="4">
        <v>4400</v>
      </c>
      <c r="D67" s="4">
        <v>34600</v>
      </c>
      <c r="E67" s="4">
        <v>1400210000</v>
      </c>
      <c r="F67" s="4">
        <f t="shared" si="0"/>
        <v>9581710000</v>
      </c>
      <c r="R67" s="5">
        <v>4.0800000000000003E-2</v>
      </c>
      <c r="S67" s="4">
        <v>131464</v>
      </c>
      <c r="T67" s="4">
        <f t="shared" si="1"/>
        <v>148605</v>
      </c>
      <c r="U67" s="4">
        <f t="shared" si="2"/>
        <v>144674</v>
      </c>
      <c r="V67" s="5">
        <v>6.4699999999999994E-2</v>
      </c>
    </row>
    <row r="68" spans="1:22" x14ac:dyDescent="0.2">
      <c r="A68" s="16" t="s">
        <v>170</v>
      </c>
      <c r="B68" s="4">
        <v>17200</v>
      </c>
      <c r="C68" s="4">
        <v>7700</v>
      </c>
      <c r="D68" s="4">
        <v>9500</v>
      </c>
      <c r="E68" s="4">
        <v>371230000</v>
      </c>
      <c r="F68" s="4">
        <f t="shared" si="0"/>
        <v>8181500000</v>
      </c>
      <c r="R68" s="5">
        <v>1.29E-2</v>
      </c>
      <c r="S68" s="4">
        <v>150093</v>
      </c>
      <c r="T68" s="4">
        <f t="shared" si="1"/>
        <v>248021.5</v>
      </c>
      <c r="U68" s="4">
        <f t="shared" si="2"/>
        <v>144674</v>
      </c>
      <c r="V68" s="5">
        <v>3.5099999999999999E-2</v>
      </c>
    </row>
    <row r="69" spans="1:22" x14ac:dyDescent="0.2">
      <c r="A69" s="16" t="s">
        <v>169</v>
      </c>
      <c r="B69" s="4">
        <v>44400</v>
      </c>
      <c r="C69" s="4">
        <v>2900</v>
      </c>
      <c r="D69" s="4">
        <v>41500</v>
      </c>
      <c r="E69" s="4">
        <v>1664540000</v>
      </c>
      <c r="F69" s="4">
        <f t="shared" si="0"/>
        <v>7810270000</v>
      </c>
      <c r="R69" s="5">
        <v>-5.3600000000000002E-2</v>
      </c>
      <c r="S69" s="4">
        <v>335201</v>
      </c>
      <c r="T69" s="4">
        <f t="shared" si="1"/>
        <v>186809</v>
      </c>
      <c r="U69" s="4">
        <f t="shared" si="2"/>
        <v>128317</v>
      </c>
      <c r="V69" s="5">
        <v>7.46E-2</v>
      </c>
    </row>
    <row r="70" spans="1:22" x14ac:dyDescent="0.2">
      <c r="A70" s="16" t="s">
        <v>168</v>
      </c>
      <c r="B70" s="4">
        <v>1300</v>
      </c>
      <c r="C70" s="4">
        <v>6100</v>
      </c>
      <c r="D70" s="4">
        <v>-4800</v>
      </c>
      <c r="E70" s="4">
        <v>-209870000</v>
      </c>
      <c r="F70" s="4">
        <f t="shared" si="0"/>
        <v>6145730000</v>
      </c>
      <c r="R70" s="5">
        <v>-5.74E-2</v>
      </c>
      <c r="S70" s="4">
        <v>184323</v>
      </c>
      <c r="T70" s="4">
        <f t="shared" si="1"/>
        <v>227805</v>
      </c>
      <c r="U70" s="4">
        <f t="shared" si="2"/>
        <v>128317</v>
      </c>
      <c r="V70" s="5">
        <v>7.4499999999999997E-2</v>
      </c>
    </row>
    <row r="71" spans="1:22" x14ac:dyDescent="0.2">
      <c r="A71" s="16" t="s">
        <v>167</v>
      </c>
      <c r="B71" s="4">
        <v>0</v>
      </c>
      <c r="C71" s="4">
        <v>5100</v>
      </c>
      <c r="D71" s="4">
        <v>-5100</v>
      </c>
      <c r="E71" s="4">
        <v>-227420000</v>
      </c>
      <c r="F71" s="4">
        <f t="shared" si="0"/>
        <v>6355600000</v>
      </c>
      <c r="R71" s="5">
        <v>-4.5999999999999999E-2</v>
      </c>
      <c r="S71" s="4">
        <v>174500</v>
      </c>
      <c r="T71" s="4">
        <f>AVERAGE(S72,S81)</f>
        <v>145143.5</v>
      </c>
      <c r="U71" s="4">
        <f t="shared" si="2"/>
        <v>128317</v>
      </c>
      <c r="V71" s="5">
        <v>4.5100000000000001E-2</v>
      </c>
    </row>
    <row r="72" spans="1:22" x14ac:dyDescent="0.2">
      <c r="A72" s="16" t="s">
        <v>166</v>
      </c>
      <c r="B72" s="4">
        <v>0</v>
      </c>
      <c r="C72" s="4">
        <v>6500</v>
      </c>
      <c r="D72" s="4">
        <v>-6500</v>
      </c>
      <c r="E72" s="4">
        <v>-296010000</v>
      </c>
      <c r="F72" s="4">
        <f t="shared" si="0"/>
        <v>6583020000</v>
      </c>
      <c r="R72" s="5">
        <v>4.5000000000000005E-3</v>
      </c>
      <c r="S72" s="4">
        <v>144674</v>
      </c>
      <c r="U72" s="4">
        <f t="shared" si="2"/>
        <v>128317</v>
      </c>
      <c r="V72" s="5">
        <v>3.6600000000000001E-2</v>
      </c>
    </row>
    <row r="73" spans="1:22" x14ac:dyDescent="0.2">
      <c r="A73" s="16" t="s">
        <v>165</v>
      </c>
      <c r="B73" s="4">
        <v>500</v>
      </c>
      <c r="C73" s="4">
        <v>4700</v>
      </c>
      <c r="D73" s="4">
        <v>-4200</v>
      </c>
      <c r="E73" s="4">
        <v>-192020000</v>
      </c>
      <c r="F73" s="4">
        <f t="shared" si="0"/>
        <v>6879030000</v>
      </c>
      <c r="R73" s="5">
        <v>4.5000000000000005E-3</v>
      </c>
      <c r="S73" s="4">
        <v>163803</v>
      </c>
      <c r="U73" s="4">
        <f t="shared" ref="U73:U75" si="3">MIN(S74:S78)</f>
        <v>128317</v>
      </c>
      <c r="V73" s="5">
        <v>3.3599999999999998E-2</v>
      </c>
    </row>
    <row r="74" spans="1:22" x14ac:dyDescent="0.2">
      <c r="A74" s="16" t="s">
        <v>164</v>
      </c>
      <c r="B74" s="4">
        <v>1100</v>
      </c>
      <c r="C74" s="4">
        <v>2800</v>
      </c>
      <c r="D74" s="4">
        <v>-1700</v>
      </c>
      <c r="E74" s="4">
        <v>-76140000</v>
      </c>
      <c r="F74" s="4">
        <f t="shared" si="0"/>
        <v>7071050000</v>
      </c>
      <c r="R74" s="5">
        <v>1.3500000000000002E-2</v>
      </c>
      <c r="S74" s="4">
        <v>128317</v>
      </c>
      <c r="U74" s="4">
        <f t="shared" si="3"/>
        <v>147117</v>
      </c>
      <c r="V74" s="5">
        <v>2.6600000000000002E-2</v>
      </c>
    </row>
    <row r="75" spans="1:22" x14ac:dyDescent="0.2">
      <c r="A75" s="16" t="s">
        <v>163</v>
      </c>
      <c r="B75" s="4">
        <v>4100</v>
      </c>
      <c r="C75" s="4">
        <v>0</v>
      </c>
      <c r="D75" s="4">
        <v>4100</v>
      </c>
      <c r="E75" s="4">
        <v>183740000</v>
      </c>
      <c r="F75" s="4">
        <f t="shared" ref="F75:F79" si="4">E75+F76</f>
        <v>7147190000</v>
      </c>
      <c r="R75" s="5">
        <v>1.1399999999999999E-2</v>
      </c>
      <c r="S75" s="4">
        <v>287816</v>
      </c>
      <c r="U75" s="4">
        <f t="shared" si="3"/>
        <v>147117</v>
      </c>
      <c r="V75" s="5">
        <v>3.3000000000000002E-2</v>
      </c>
    </row>
    <row r="76" spans="1:22" x14ac:dyDescent="0.2">
      <c r="A76" s="16" t="s">
        <v>162</v>
      </c>
      <c r="B76" s="4">
        <v>1500</v>
      </c>
      <c r="C76" s="4">
        <v>8400</v>
      </c>
      <c r="D76" s="4">
        <v>-6900</v>
      </c>
      <c r="E76" s="4">
        <v>-306160000</v>
      </c>
      <c r="F76" s="4">
        <f t="shared" si="4"/>
        <v>6963450000</v>
      </c>
      <c r="R76" s="5">
        <v>-6.7000000000000002E-3</v>
      </c>
      <c r="S76" s="4">
        <v>195185</v>
      </c>
      <c r="U76" s="4">
        <f>MIN(S77:S81)</f>
        <v>145613</v>
      </c>
      <c r="V76" s="5">
        <v>3.7699999999999997E-2</v>
      </c>
    </row>
    <row r="77" spans="1:22" x14ac:dyDescent="0.2">
      <c r="A77" s="16" t="s">
        <v>161</v>
      </c>
      <c r="B77" s="4">
        <v>43800</v>
      </c>
      <c r="C77" s="4">
        <v>5700</v>
      </c>
      <c r="D77" s="4">
        <v>38100</v>
      </c>
      <c r="E77" s="4">
        <v>1654350000</v>
      </c>
      <c r="F77" s="4">
        <f t="shared" si="4"/>
        <v>7269610000</v>
      </c>
      <c r="R77" s="5">
        <v>4.5999999999999999E-3</v>
      </c>
      <c r="S77" s="4">
        <v>147117</v>
      </c>
      <c r="V77" s="5">
        <v>2.9300000000000003E-2</v>
      </c>
    </row>
    <row r="78" spans="1:22" x14ac:dyDescent="0.2">
      <c r="A78" s="16" t="s">
        <v>160</v>
      </c>
      <c r="B78" s="4">
        <v>62000</v>
      </c>
      <c r="C78" s="4">
        <v>0</v>
      </c>
      <c r="D78" s="4">
        <v>62000</v>
      </c>
      <c r="E78" s="4">
        <v>2726220000</v>
      </c>
      <c r="F78" s="4">
        <f t="shared" si="4"/>
        <v>5615260000</v>
      </c>
      <c r="R78" s="5">
        <v>1.8500000000000003E-2</v>
      </c>
      <c r="S78" s="4">
        <v>160842</v>
      </c>
      <c r="V78" s="5">
        <v>1.8000000000000002E-2</v>
      </c>
    </row>
    <row r="79" spans="1:22" x14ac:dyDescent="0.2">
      <c r="A79" s="16" t="s">
        <v>159</v>
      </c>
      <c r="B79" s="4">
        <v>4000</v>
      </c>
      <c r="C79" s="4">
        <v>2400</v>
      </c>
      <c r="D79" s="4">
        <v>1600</v>
      </c>
      <c r="E79" s="4">
        <v>67900000</v>
      </c>
      <c r="F79" s="4">
        <f t="shared" si="4"/>
        <v>2889040000</v>
      </c>
      <c r="R79" s="5">
        <v>1.41E-2</v>
      </c>
      <c r="S79" s="4">
        <v>189295</v>
      </c>
      <c r="V79" s="5">
        <v>5.57E-2</v>
      </c>
    </row>
    <row r="80" spans="1:22" x14ac:dyDescent="0.2">
      <c r="A80" s="16" t="s">
        <v>158</v>
      </c>
      <c r="B80" s="4">
        <v>70000</v>
      </c>
      <c r="C80" s="4">
        <v>1600</v>
      </c>
      <c r="D80" s="4">
        <v>68400</v>
      </c>
      <c r="E80" s="4">
        <v>2928610000</v>
      </c>
      <c r="F80" s="4">
        <f>E80+F81</f>
        <v>2821140000</v>
      </c>
      <c r="R80" s="5">
        <v>-1.6E-2</v>
      </c>
      <c r="S80" s="4">
        <v>281110</v>
      </c>
      <c r="V80" s="5">
        <v>3.6699999999999997E-2</v>
      </c>
    </row>
    <row r="81" spans="1:22" x14ac:dyDescent="0.2">
      <c r="A81" s="16" t="s">
        <v>157</v>
      </c>
      <c r="B81" s="4">
        <v>3900</v>
      </c>
      <c r="C81" s="4">
        <v>6400</v>
      </c>
      <c r="D81" s="4">
        <v>-2500</v>
      </c>
      <c r="E81" s="4">
        <v>-107470000</v>
      </c>
      <c r="F81" s="4">
        <f>E81</f>
        <v>-107470000</v>
      </c>
      <c r="R81" s="5">
        <v>2.3999999999999998E-3</v>
      </c>
      <c r="S81" s="4">
        <v>145613</v>
      </c>
      <c r="V81" s="5">
        <v>3.1400000000000004E-2</v>
      </c>
    </row>
    <row r="86" spans="1:22" x14ac:dyDescent="0.2">
      <c r="A86" t="s">
        <v>247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EBFA8D-8BAE-B14E-9A88-663CF6B196B2}">
  <sheetPr codeName="Sheet101"/>
  <dimension ref="A1:V86"/>
  <sheetViews>
    <sheetView topLeftCell="I1" workbookViewId="0">
      <selection activeCell="N24" sqref="N24"/>
    </sheetView>
  </sheetViews>
  <sheetFormatPr baseColWidth="10" defaultRowHeight="16" x14ac:dyDescent="0.2"/>
  <cols>
    <col min="5" max="5" width="13.33203125" customWidth="1"/>
    <col min="6" max="6" width="17.33203125" customWidth="1"/>
  </cols>
  <sheetData>
    <row r="1" spans="1:22" x14ac:dyDescent="0.2">
      <c r="B1" s="72" t="s">
        <v>5</v>
      </c>
      <c r="C1" s="72"/>
      <c r="D1" s="72"/>
      <c r="E1" s="72"/>
      <c r="F1" s="72"/>
      <c r="G1" s="73" t="s">
        <v>6</v>
      </c>
      <c r="H1" s="73"/>
      <c r="I1" s="73"/>
      <c r="J1" s="73"/>
      <c r="K1" s="73"/>
      <c r="L1" s="74" t="s">
        <v>15</v>
      </c>
      <c r="M1" s="74"/>
      <c r="N1" s="74"/>
      <c r="O1" s="74"/>
      <c r="P1" s="74"/>
      <c r="Q1" s="74"/>
      <c r="R1" s="74"/>
      <c r="S1" s="74"/>
      <c r="T1" s="74"/>
      <c r="U1" s="74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235</v>
      </c>
      <c r="O2" s="1" t="s">
        <v>236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257</v>
      </c>
      <c r="U2" s="1" t="s">
        <v>258</v>
      </c>
      <c r="V2" s="1" t="s">
        <v>237</v>
      </c>
    </row>
    <row r="3" spans="1:22" x14ac:dyDescent="0.2">
      <c r="A3" s="16" t="s">
        <v>294</v>
      </c>
      <c r="B3" s="4">
        <v>10200</v>
      </c>
      <c r="C3" s="4">
        <v>2500</v>
      </c>
      <c r="D3" s="4">
        <v>7700</v>
      </c>
      <c r="E3" s="4">
        <v>150775067</v>
      </c>
      <c r="F3" s="4">
        <f t="shared" ref="F3:F74" si="0">E3+F4</f>
        <v>-3437252492</v>
      </c>
      <c r="G3" s="4">
        <v>30000</v>
      </c>
      <c r="H3" s="4">
        <v>0</v>
      </c>
      <c r="I3" s="4">
        <v>30000</v>
      </c>
      <c r="J3" s="4">
        <v>584000000</v>
      </c>
      <c r="R3" s="5">
        <v>2.58E-2</v>
      </c>
      <c r="S3" s="4">
        <v>1138000</v>
      </c>
      <c r="T3" s="4">
        <f t="shared" ref="T3:T70" si="1">AVERAGE(S4,S13)</f>
        <v>1110407</v>
      </c>
      <c r="U3" s="4">
        <f t="shared" ref="U3:U72" si="2">MIN(S4:S8)</f>
        <v>842600</v>
      </c>
      <c r="V3" s="5">
        <v>2.52E-2</v>
      </c>
    </row>
    <row r="4" spans="1:22" x14ac:dyDescent="0.2">
      <c r="A4" s="16" t="s">
        <v>293</v>
      </c>
      <c r="B4" s="4">
        <v>1100</v>
      </c>
      <c r="C4" s="4">
        <v>0</v>
      </c>
      <c r="D4" s="4">
        <v>1100</v>
      </c>
      <c r="E4" s="4">
        <v>21999582</v>
      </c>
      <c r="F4" s="4">
        <f t="shared" si="0"/>
        <v>-3588027559</v>
      </c>
      <c r="L4" s="4">
        <v>125</v>
      </c>
      <c r="M4" s="4">
        <v>140</v>
      </c>
      <c r="N4" s="4">
        <v>18</v>
      </c>
      <c r="O4" s="4">
        <v>30</v>
      </c>
      <c r="P4" s="4">
        <v>325500</v>
      </c>
      <c r="Q4" s="4">
        <v>453000</v>
      </c>
      <c r="R4" s="5">
        <v>1.01E-2</v>
      </c>
      <c r="S4" s="4">
        <v>842600</v>
      </c>
      <c r="T4" s="4">
        <f t="shared" si="1"/>
        <v>1642937</v>
      </c>
      <c r="U4" s="4">
        <f t="shared" si="2"/>
        <v>1138680</v>
      </c>
      <c r="V4" s="5">
        <v>1.9900000000000001E-2</v>
      </c>
    </row>
    <row r="5" spans="1:22" x14ac:dyDescent="0.2">
      <c r="A5" s="16" t="s">
        <v>292</v>
      </c>
      <c r="B5" s="4">
        <v>49600</v>
      </c>
      <c r="C5" s="4">
        <v>0</v>
      </c>
      <c r="D5" s="4">
        <v>49600</v>
      </c>
      <c r="E5" s="4">
        <v>989241337</v>
      </c>
      <c r="F5" s="4">
        <f t="shared" si="0"/>
        <v>-3610027141</v>
      </c>
      <c r="L5" s="4">
        <v>198</v>
      </c>
      <c r="M5" s="4">
        <v>215</v>
      </c>
      <c r="N5" s="4">
        <v>29</v>
      </c>
      <c r="O5" s="4">
        <v>29</v>
      </c>
      <c r="P5" s="4">
        <v>744400</v>
      </c>
      <c r="Q5" s="4">
        <v>725600</v>
      </c>
      <c r="R5" s="5">
        <v>1.52E-2</v>
      </c>
      <c r="S5" s="4">
        <v>1472565</v>
      </c>
      <c r="T5" s="4">
        <f t="shared" si="1"/>
        <v>1222494</v>
      </c>
      <c r="U5" s="4">
        <f t="shared" si="2"/>
        <v>1138680</v>
      </c>
      <c r="V5" s="5">
        <v>1.9900000000000001E-2</v>
      </c>
    </row>
    <row r="6" spans="1:22" x14ac:dyDescent="0.2">
      <c r="A6" s="16" t="s">
        <v>291</v>
      </c>
      <c r="B6" s="4">
        <v>1600</v>
      </c>
      <c r="C6" s="4">
        <v>300000</v>
      </c>
      <c r="D6" s="4">
        <v>-298400</v>
      </c>
      <c r="E6" s="4">
        <v>-5856962443</v>
      </c>
      <c r="F6" s="4">
        <f t="shared" si="0"/>
        <v>-4599268478</v>
      </c>
      <c r="G6" s="4">
        <v>20000</v>
      </c>
      <c r="H6" s="4">
        <v>0</v>
      </c>
      <c r="I6" s="4">
        <v>20000</v>
      </c>
      <c r="J6" s="4">
        <v>392000000</v>
      </c>
      <c r="L6" s="4">
        <v>155</v>
      </c>
      <c r="M6" s="4">
        <v>83</v>
      </c>
      <c r="N6" s="4">
        <v>21</v>
      </c>
      <c r="O6" s="4">
        <v>17</v>
      </c>
      <c r="P6" s="4">
        <v>599400</v>
      </c>
      <c r="Q6" s="4">
        <v>518400</v>
      </c>
      <c r="R6" s="5">
        <v>1.03E-2</v>
      </c>
      <c r="S6" s="4">
        <v>1166345</v>
      </c>
      <c r="T6" s="4">
        <f t="shared" si="1"/>
        <v>1533237</v>
      </c>
      <c r="U6" s="4">
        <f t="shared" si="2"/>
        <v>1138680</v>
      </c>
      <c r="V6" s="5">
        <v>2.5000000000000001E-2</v>
      </c>
    </row>
    <row r="7" spans="1:22" x14ac:dyDescent="0.2">
      <c r="A7" s="16" t="s">
        <v>288</v>
      </c>
      <c r="B7" s="4">
        <v>1300</v>
      </c>
      <c r="C7" s="4">
        <v>400</v>
      </c>
      <c r="D7" s="4">
        <v>900</v>
      </c>
      <c r="E7" s="4">
        <v>17695898</v>
      </c>
      <c r="F7" s="4">
        <f t="shared" si="0"/>
        <v>1257693965</v>
      </c>
      <c r="G7" s="4">
        <v>40000</v>
      </c>
      <c r="H7" s="4">
        <v>0</v>
      </c>
      <c r="I7" s="4">
        <v>40000</v>
      </c>
      <c r="J7" s="4">
        <v>788000000</v>
      </c>
      <c r="L7" s="4">
        <v>173</v>
      </c>
      <c r="M7" s="4">
        <v>113</v>
      </c>
      <c r="N7" s="4">
        <v>18</v>
      </c>
      <c r="O7" s="4">
        <v>23</v>
      </c>
      <c r="P7" s="4">
        <v>353300</v>
      </c>
      <c r="Q7" s="4">
        <v>622200</v>
      </c>
      <c r="R7" s="5">
        <v>-5.0000000000000001E-3</v>
      </c>
      <c r="S7" s="4">
        <v>1138680</v>
      </c>
      <c r="T7" s="4">
        <f t="shared" si="1"/>
        <v>1752276</v>
      </c>
      <c r="U7" s="4">
        <f t="shared" si="2"/>
        <v>1225721</v>
      </c>
      <c r="V7" s="5">
        <v>2.0199999999999999E-2</v>
      </c>
    </row>
    <row r="8" spans="1:22" x14ac:dyDescent="0.2">
      <c r="A8" s="16" t="s">
        <v>287</v>
      </c>
      <c r="B8" s="4">
        <v>8300</v>
      </c>
      <c r="C8" s="4">
        <v>100</v>
      </c>
      <c r="D8" s="4">
        <v>8200</v>
      </c>
      <c r="E8" s="4">
        <v>162535749</v>
      </c>
      <c r="F8" s="4">
        <f t="shared" si="0"/>
        <v>1239998067</v>
      </c>
      <c r="G8" s="4">
        <v>30000</v>
      </c>
      <c r="H8" s="4">
        <v>0</v>
      </c>
      <c r="I8" s="4">
        <v>30000</v>
      </c>
      <c r="J8" s="4">
        <v>591000000</v>
      </c>
      <c r="L8" s="4">
        <v>279</v>
      </c>
      <c r="M8" s="4">
        <v>216</v>
      </c>
      <c r="N8" s="4">
        <v>33</v>
      </c>
      <c r="O8" s="4">
        <v>50</v>
      </c>
      <c r="P8" s="4">
        <v>952400</v>
      </c>
      <c r="Q8" s="4">
        <v>1235900</v>
      </c>
      <c r="R8" s="5">
        <v>-1.4999999999999999E-2</v>
      </c>
      <c r="S8" s="4">
        <v>2348470</v>
      </c>
      <c r="T8" s="4">
        <f t="shared" si="1"/>
        <v>1854397</v>
      </c>
      <c r="U8" s="4">
        <f t="shared" si="2"/>
        <v>1225721</v>
      </c>
      <c r="V8" s="5">
        <v>0.02</v>
      </c>
    </row>
    <row r="9" spans="1:22" x14ac:dyDescent="0.2">
      <c r="A9" s="16" t="s">
        <v>286</v>
      </c>
      <c r="B9" s="4">
        <v>65100</v>
      </c>
      <c r="C9" s="4">
        <v>3000</v>
      </c>
      <c r="D9" s="4">
        <v>62100</v>
      </c>
      <c r="E9" s="4">
        <v>1248809108</v>
      </c>
      <c r="F9" s="4">
        <f t="shared" si="0"/>
        <v>1077462318</v>
      </c>
      <c r="L9" s="4">
        <v>205</v>
      </c>
      <c r="M9" s="4">
        <v>179</v>
      </c>
      <c r="N9" s="4">
        <v>33</v>
      </c>
      <c r="O9" s="4">
        <v>58</v>
      </c>
      <c r="P9" s="4">
        <v>604400</v>
      </c>
      <c r="Q9" s="4">
        <v>1100300</v>
      </c>
      <c r="R9" s="5">
        <v>-1.47E-2</v>
      </c>
      <c r="S9" s="4">
        <v>1852850</v>
      </c>
      <c r="T9" s="4">
        <f t="shared" si="1"/>
        <v>1603161</v>
      </c>
      <c r="U9" s="4">
        <f t="shared" si="2"/>
        <v>1225721</v>
      </c>
      <c r="V9" s="5">
        <v>2.46E-2</v>
      </c>
    </row>
    <row r="10" spans="1:22" x14ac:dyDescent="0.2">
      <c r="A10" s="16" t="s">
        <v>281</v>
      </c>
      <c r="B10" s="4">
        <v>43300</v>
      </c>
      <c r="C10" s="4">
        <v>3100</v>
      </c>
      <c r="D10" s="4">
        <v>40200</v>
      </c>
      <c r="E10" s="4">
        <v>818206822</v>
      </c>
      <c r="F10" s="4">
        <f t="shared" si="0"/>
        <v>-171346790</v>
      </c>
      <c r="L10" s="4">
        <v>210</v>
      </c>
      <c r="M10" s="4">
        <v>180</v>
      </c>
      <c r="N10" s="4">
        <v>31</v>
      </c>
      <c r="O10" s="4">
        <v>30</v>
      </c>
      <c r="P10" s="4">
        <v>555700</v>
      </c>
      <c r="Q10" s="4">
        <v>645100</v>
      </c>
      <c r="R10" s="5">
        <v>-9.7000000000000003E-3</v>
      </c>
      <c r="S10" s="4">
        <v>1225721</v>
      </c>
      <c r="T10" s="4">
        <f t="shared" si="1"/>
        <v>3257310</v>
      </c>
      <c r="U10" s="4">
        <f t="shared" si="2"/>
        <v>1278643</v>
      </c>
      <c r="V10" s="5">
        <v>1.95E-2</v>
      </c>
    </row>
    <row r="11" spans="1:22" x14ac:dyDescent="0.2">
      <c r="A11" s="16" t="s">
        <v>273</v>
      </c>
      <c r="B11" s="4">
        <v>280600</v>
      </c>
      <c r="C11" s="4">
        <v>79580</v>
      </c>
      <c r="D11" s="4">
        <v>201020</v>
      </c>
      <c r="E11" s="4">
        <v>4141497917</v>
      </c>
      <c r="F11" s="4">
        <f t="shared" si="0"/>
        <v>-989553612</v>
      </c>
      <c r="L11" s="4">
        <v>399</v>
      </c>
      <c r="M11" s="4">
        <v>439</v>
      </c>
      <c r="N11" s="4">
        <v>84</v>
      </c>
      <c r="O11" s="4">
        <v>106</v>
      </c>
      <c r="P11" s="4">
        <v>1591700</v>
      </c>
      <c r="Q11" s="4">
        <v>2014500</v>
      </c>
      <c r="R11" s="5">
        <v>0.02</v>
      </c>
      <c r="S11" s="4">
        <v>3687788</v>
      </c>
      <c r="T11" s="4">
        <f t="shared" si="1"/>
        <v>1787821</v>
      </c>
      <c r="U11" s="4">
        <f t="shared" si="2"/>
        <v>1278643</v>
      </c>
      <c r="V11" s="5">
        <v>3.3500000000000002E-2</v>
      </c>
    </row>
    <row r="12" spans="1:22" x14ac:dyDescent="0.2">
      <c r="A12" s="16" t="s">
        <v>272</v>
      </c>
      <c r="B12" s="4">
        <v>135700</v>
      </c>
      <c r="C12" s="4">
        <v>101200</v>
      </c>
      <c r="D12" s="4">
        <v>34500</v>
      </c>
      <c r="E12" s="4">
        <v>694270613</v>
      </c>
      <c r="F12" s="4">
        <f t="shared" si="0"/>
        <v>-5131051529</v>
      </c>
      <c r="L12" s="4">
        <v>160</v>
      </c>
      <c r="M12" s="4">
        <v>298</v>
      </c>
      <c r="N12" s="4">
        <v>43</v>
      </c>
      <c r="O12" s="4">
        <v>62</v>
      </c>
      <c r="P12" s="4">
        <v>744100</v>
      </c>
      <c r="Q12" s="4">
        <v>1118600</v>
      </c>
      <c r="R12" s="5">
        <v>0</v>
      </c>
      <c r="S12" s="4">
        <v>2056037</v>
      </c>
      <c r="T12" s="4">
        <f t="shared" si="1"/>
        <v>1555582.5</v>
      </c>
      <c r="U12" s="4">
        <f t="shared" si="2"/>
        <v>1156082</v>
      </c>
      <c r="V12" s="5">
        <v>1.4800000000000001E-2</v>
      </c>
    </row>
    <row r="13" spans="1:22" x14ac:dyDescent="0.2">
      <c r="A13" s="16" t="s">
        <v>248</v>
      </c>
      <c r="B13" s="4">
        <v>14000</v>
      </c>
      <c r="C13" s="4">
        <v>1200</v>
      </c>
      <c r="D13" s="4">
        <v>12800</v>
      </c>
      <c r="E13" s="4">
        <v>255260566</v>
      </c>
      <c r="F13" s="4">
        <f t="shared" si="0"/>
        <v>-5825322142</v>
      </c>
      <c r="L13" s="4">
        <v>148</v>
      </c>
      <c r="M13" s="4">
        <v>192</v>
      </c>
      <c r="N13" s="4">
        <v>22</v>
      </c>
      <c r="O13" s="4">
        <v>36</v>
      </c>
      <c r="P13" s="4">
        <v>488100</v>
      </c>
      <c r="Q13" s="4">
        <v>766900</v>
      </c>
      <c r="R13" s="5">
        <v>1.01E-2</v>
      </c>
      <c r="S13" s="4">
        <v>1378214</v>
      </c>
      <c r="T13" s="4">
        <f t="shared" si="1"/>
        <v>1487872.5</v>
      </c>
      <c r="U13" s="4">
        <f t="shared" si="2"/>
        <v>1156082</v>
      </c>
      <c r="V13" s="5">
        <v>1.4999999999999999E-2</v>
      </c>
    </row>
    <row r="14" spans="1:22" x14ac:dyDescent="0.2">
      <c r="A14" s="16" t="s">
        <v>240</v>
      </c>
      <c r="B14" s="4">
        <v>18000</v>
      </c>
      <c r="C14" s="4">
        <v>40030</v>
      </c>
      <c r="D14" s="4">
        <v>-22030</v>
      </c>
      <c r="E14" s="4">
        <v>-442585387</v>
      </c>
      <c r="F14" s="4">
        <f t="shared" si="0"/>
        <v>-6080582708</v>
      </c>
      <c r="L14" s="4">
        <v>179</v>
      </c>
      <c r="M14" s="4">
        <v>275</v>
      </c>
      <c r="N14" s="4">
        <v>39</v>
      </c>
      <c r="O14" s="4">
        <v>70</v>
      </c>
      <c r="P14" s="4">
        <v>647200</v>
      </c>
      <c r="Q14" s="4">
        <v>1093700</v>
      </c>
      <c r="R14" s="5">
        <v>-1.4800000000000001E-2</v>
      </c>
      <c r="S14" s="4">
        <v>1813309</v>
      </c>
      <c r="T14" s="4">
        <f t="shared" si="1"/>
        <v>1296527</v>
      </c>
      <c r="U14" s="4">
        <f t="shared" si="2"/>
        <v>1156082</v>
      </c>
      <c r="V14" s="5">
        <v>1.49E-2</v>
      </c>
    </row>
    <row r="15" spans="1:22" x14ac:dyDescent="0.2">
      <c r="A15" s="16" t="s">
        <v>239</v>
      </c>
      <c r="B15" s="4">
        <v>9400</v>
      </c>
      <c r="C15" s="4">
        <v>14000</v>
      </c>
      <c r="D15" s="4">
        <v>-4600</v>
      </c>
      <c r="E15" s="4">
        <v>-91985236</v>
      </c>
      <c r="F15" s="4">
        <f t="shared" si="0"/>
        <v>-5637997321</v>
      </c>
      <c r="L15" s="4">
        <v>414</v>
      </c>
      <c r="M15" s="4">
        <v>148</v>
      </c>
      <c r="N15" s="4">
        <v>30</v>
      </c>
      <c r="O15" s="4">
        <v>28</v>
      </c>
      <c r="P15" s="4">
        <v>750200</v>
      </c>
      <c r="Q15" s="4">
        <v>428600</v>
      </c>
      <c r="R15" s="5">
        <v>2.0299999999999999E-2</v>
      </c>
      <c r="S15" s="4">
        <v>1278643</v>
      </c>
      <c r="T15" s="4">
        <f t="shared" si="1"/>
        <v>2265181</v>
      </c>
      <c r="U15" s="4">
        <f t="shared" si="2"/>
        <v>1156082</v>
      </c>
      <c r="V15" s="5">
        <v>2.4799999999999999E-2</v>
      </c>
    </row>
    <row r="16" spans="1:22" x14ac:dyDescent="0.2">
      <c r="A16" s="16" t="s">
        <v>238</v>
      </c>
      <c r="B16" s="4">
        <v>200</v>
      </c>
      <c r="C16" s="4">
        <v>279140</v>
      </c>
      <c r="D16" s="4">
        <v>-278940</v>
      </c>
      <c r="E16" s="4">
        <v>-5552537034</v>
      </c>
      <c r="F16" s="4">
        <f t="shared" si="0"/>
        <v>-5546012085</v>
      </c>
      <c r="L16" s="4">
        <v>184</v>
      </c>
      <c r="M16" s="4">
        <v>193</v>
      </c>
      <c r="N16" s="4">
        <v>21</v>
      </c>
      <c r="O16" s="4">
        <v>47</v>
      </c>
      <c r="P16" s="4">
        <v>597300</v>
      </c>
      <c r="Q16" s="4">
        <v>1273700</v>
      </c>
      <c r="R16" s="5">
        <v>-0.01</v>
      </c>
      <c r="S16" s="4">
        <v>1927794</v>
      </c>
      <c r="T16" s="4">
        <f t="shared" si="1"/>
        <v>1503792.5</v>
      </c>
      <c r="U16" s="4">
        <f t="shared" si="2"/>
        <v>1156082</v>
      </c>
      <c r="V16" s="5">
        <v>2.4799999999999999E-2</v>
      </c>
    </row>
    <row r="17" spans="1:22" x14ac:dyDescent="0.2">
      <c r="A17" s="16" t="s">
        <v>234</v>
      </c>
      <c r="B17" s="4">
        <v>100</v>
      </c>
      <c r="C17" s="4">
        <v>19200</v>
      </c>
      <c r="D17" s="4">
        <v>-19100</v>
      </c>
      <c r="E17" s="4">
        <v>-382999965</v>
      </c>
      <c r="F17" s="4">
        <f t="shared" si="0"/>
        <v>6524949</v>
      </c>
      <c r="L17" s="4">
        <v>139</v>
      </c>
      <c r="M17" s="4">
        <v>186</v>
      </c>
      <c r="N17" s="4">
        <v>25</v>
      </c>
      <c r="O17" s="4">
        <v>22</v>
      </c>
      <c r="P17" s="4">
        <v>395400</v>
      </c>
      <c r="Q17" s="4">
        <v>624900</v>
      </c>
      <c r="R17" s="5">
        <v>0</v>
      </c>
      <c r="S17" s="4">
        <v>1156082</v>
      </c>
      <c r="T17" s="4">
        <f t="shared" si="1"/>
        <v>1518791</v>
      </c>
      <c r="U17" s="4">
        <f t="shared" si="2"/>
        <v>1519605</v>
      </c>
      <c r="V17" s="5">
        <v>1.49E-2</v>
      </c>
    </row>
    <row r="18" spans="1:22" x14ac:dyDescent="0.2">
      <c r="A18" s="16" t="s">
        <v>233</v>
      </c>
      <c r="B18" s="4">
        <v>600</v>
      </c>
      <c r="C18" s="4">
        <v>100000</v>
      </c>
      <c r="D18" s="4">
        <v>-99400</v>
      </c>
      <c r="E18" s="4">
        <v>-2004327742</v>
      </c>
      <c r="F18" s="4">
        <f t="shared" si="0"/>
        <v>389524914</v>
      </c>
      <c r="R18" s="5">
        <v>-4.8999999999999998E-3</v>
      </c>
      <c r="S18" s="4">
        <v>1855944</v>
      </c>
      <c r="T18" s="4">
        <f t="shared" si="1"/>
        <v>2451153.5</v>
      </c>
      <c r="U18" s="4">
        <f t="shared" si="2"/>
        <v>1162436</v>
      </c>
      <c r="V18" s="5">
        <v>1.4800000000000001E-2</v>
      </c>
    </row>
    <row r="19" spans="1:22" x14ac:dyDescent="0.2">
      <c r="A19" s="16" t="s">
        <v>232</v>
      </c>
      <c r="B19" s="4">
        <v>110100</v>
      </c>
      <c r="C19" s="4">
        <v>4900</v>
      </c>
      <c r="D19" s="4">
        <v>105200</v>
      </c>
      <c r="E19" s="4">
        <v>2131318844</v>
      </c>
      <c r="F19" s="4">
        <f t="shared" si="0"/>
        <v>2393852656</v>
      </c>
      <c r="R19" s="5">
        <v>-1.47E-2</v>
      </c>
      <c r="S19" s="4">
        <v>1980601</v>
      </c>
      <c r="T19" s="4">
        <f t="shared" si="1"/>
        <v>2838983.5</v>
      </c>
      <c r="U19" s="4">
        <f t="shared" si="2"/>
        <v>1162436</v>
      </c>
      <c r="V19" s="5">
        <v>2.4300000000000002E-2</v>
      </c>
    </row>
    <row r="20" spans="1:22" x14ac:dyDescent="0.2">
      <c r="A20" s="16" t="s">
        <v>231</v>
      </c>
      <c r="B20" s="4">
        <v>254000</v>
      </c>
      <c r="C20" s="4">
        <v>0</v>
      </c>
      <c r="D20" s="4">
        <v>254000</v>
      </c>
      <c r="E20" s="4">
        <v>5129675406</v>
      </c>
      <c r="F20" s="4">
        <f t="shared" si="0"/>
        <v>262533812</v>
      </c>
      <c r="R20" s="5">
        <v>0.02</v>
      </c>
      <c r="S20" s="4">
        <v>2826832</v>
      </c>
      <c r="T20" s="4">
        <f t="shared" si="1"/>
        <v>2890502.5</v>
      </c>
      <c r="U20" s="4">
        <f t="shared" si="2"/>
        <v>1162436</v>
      </c>
      <c r="V20" s="5">
        <v>0.122</v>
      </c>
    </row>
    <row r="21" spans="1:22" x14ac:dyDescent="0.2">
      <c r="A21" s="16" t="s">
        <v>230</v>
      </c>
      <c r="B21" s="4">
        <v>0</v>
      </c>
      <c r="C21" s="4">
        <v>430</v>
      </c>
      <c r="D21" s="4">
        <v>-430</v>
      </c>
      <c r="E21" s="4">
        <v>-8583389</v>
      </c>
      <c r="F21" s="4">
        <f t="shared" si="0"/>
        <v>-4867141594</v>
      </c>
      <c r="R21" s="5">
        <v>1.5300000000000001E-2</v>
      </c>
      <c r="S21" s="4">
        <v>1519605</v>
      </c>
      <c r="T21" s="4">
        <f t="shared" si="1"/>
        <v>1270329.5</v>
      </c>
      <c r="U21" s="4">
        <f t="shared" si="2"/>
        <v>1162436</v>
      </c>
      <c r="V21" s="5">
        <v>2.4799999999999999E-2</v>
      </c>
    </row>
    <row r="22" spans="1:22" x14ac:dyDescent="0.2">
      <c r="A22" s="16" t="s">
        <v>229</v>
      </c>
      <c r="B22" s="4">
        <v>1000</v>
      </c>
      <c r="C22" s="4">
        <v>0</v>
      </c>
      <c r="D22" s="4">
        <v>1000</v>
      </c>
      <c r="E22" s="4">
        <v>19785811</v>
      </c>
      <c r="F22" s="4">
        <f t="shared" si="0"/>
        <v>-4858558205</v>
      </c>
      <c r="R22" s="5">
        <v>-0.01</v>
      </c>
      <c r="S22" s="4">
        <v>1732951</v>
      </c>
      <c r="T22" s="4">
        <f t="shared" si="1"/>
        <v>1512291</v>
      </c>
      <c r="U22" s="4">
        <f t="shared" si="2"/>
        <v>1162436</v>
      </c>
      <c r="V22" s="5">
        <v>2.4900000000000002E-2</v>
      </c>
    </row>
    <row r="23" spans="1:22" x14ac:dyDescent="0.2">
      <c r="A23" s="16" t="s">
        <v>228</v>
      </c>
      <c r="B23" s="4">
        <v>100</v>
      </c>
      <c r="C23" s="4">
        <v>7980</v>
      </c>
      <c r="D23" s="4">
        <v>-7880</v>
      </c>
      <c r="E23" s="4">
        <v>-156937535</v>
      </c>
      <c r="F23" s="4">
        <f t="shared" si="0"/>
        <v>-4878344016</v>
      </c>
      <c r="R23" s="5">
        <v>0</v>
      </c>
      <c r="S23" s="4">
        <v>1162436</v>
      </c>
      <c r="T23" s="4">
        <f t="shared" si="1"/>
        <v>2067464</v>
      </c>
      <c r="U23" s="4">
        <f t="shared" si="2"/>
        <v>1181638</v>
      </c>
      <c r="V23" s="5">
        <v>0.02</v>
      </c>
    </row>
    <row r="24" spans="1:22" x14ac:dyDescent="0.2">
      <c r="A24" s="16" t="s">
        <v>222</v>
      </c>
      <c r="B24" s="4">
        <v>40600</v>
      </c>
      <c r="C24" s="4">
        <v>51300</v>
      </c>
      <c r="D24" s="4">
        <v>-10700</v>
      </c>
      <c r="E24" s="4">
        <v>-213903808</v>
      </c>
      <c r="F24" s="4">
        <f t="shared" si="0"/>
        <v>-4721406481</v>
      </c>
      <c r="R24" s="5">
        <v>-1.4800000000000001E-2</v>
      </c>
      <c r="S24" s="4">
        <v>1314411</v>
      </c>
      <c r="T24" s="4">
        <f t="shared" si="1"/>
        <v>2792118.5</v>
      </c>
      <c r="U24" s="4">
        <f t="shared" si="2"/>
        <v>1181638</v>
      </c>
      <c r="V24" s="5">
        <v>2.4700000000000003E-2</v>
      </c>
    </row>
    <row r="25" spans="1:22" x14ac:dyDescent="0.2">
      <c r="A25" s="16" t="s">
        <v>213</v>
      </c>
      <c r="B25" s="4">
        <v>60200</v>
      </c>
      <c r="C25" s="4">
        <v>26100</v>
      </c>
      <c r="D25" s="4">
        <v>34100</v>
      </c>
      <c r="E25" s="4">
        <v>688646544</v>
      </c>
      <c r="F25" s="4">
        <f t="shared" si="0"/>
        <v>-4507502673</v>
      </c>
      <c r="R25" s="5">
        <v>1.5100000000000001E-2</v>
      </c>
      <c r="S25" s="4">
        <v>2602568</v>
      </c>
      <c r="T25" s="4">
        <f t="shared" si="1"/>
        <v>1547024.5</v>
      </c>
      <c r="U25" s="4">
        <f t="shared" si="2"/>
        <v>1181638</v>
      </c>
      <c r="V25" s="5">
        <v>2.9300000000000003E-2</v>
      </c>
    </row>
    <row r="26" spans="1:22" x14ac:dyDescent="0.2">
      <c r="A26" s="16" t="s">
        <v>212</v>
      </c>
      <c r="B26" s="4">
        <v>266900</v>
      </c>
      <c r="C26" s="4">
        <v>1000</v>
      </c>
      <c r="D26" s="4">
        <v>265900</v>
      </c>
      <c r="E26" s="4">
        <v>5254974887</v>
      </c>
      <c r="F26" s="4">
        <f t="shared" si="0"/>
        <v>-5196149217</v>
      </c>
      <c r="R26" s="5">
        <v>1.54E-2</v>
      </c>
      <c r="S26" s="4">
        <v>1851503</v>
      </c>
      <c r="T26" s="4">
        <f t="shared" si="1"/>
        <v>1830464</v>
      </c>
      <c r="U26" s="4">
        <f t="shared" si="2"/>
        <v>807708</v>
      </c>
      <c r="V26" s="5">
        <v>4.4400000000000002E-2</v>
      </c>
    </row>
    <row r="27" spans="1:22" x14ac:dyDescent="0.2">
      <c r="A27" s="16" t="s">
        <v>211</v>
      </c>
      <c r="B27" s="4">
        <v>100</v>
      </c>
      <c r="C27" s="4">
        <v>10</v>
      </c>
      <c r="D27" s="4">
        <v>90</v>
      </c>
      <c r="E27" s="4">
        <v>1772306</v>
      </c>
      <c r="F27" s="4">
        <f t="shared" si="0"/>
        <v>-10451124104</v>
      </c>
      <c r="R27" s="5">
        <v>-1.01E-2</v>
      </c>
      <c r="S27" s="4">
        <v>1181638</v>
      </c>
      <c r="T27" s="4">
        <f t="shared" si="1"/>
        <v>1864903.5</v>
      </c>
      <c r="U27" s="4">
        <f t="shared" si="2"/>
        <v>807708</v>
      </c>
      <c r="V27" s="5">
        <v>2.0199999999999999E-2</v>
      </c>
    </row>
    <row r="28" spans="1:22" x14ac:dyDescent="0.2">
      <c r="A28" s="16" t="s">
        <v>210</v>
      </c>
      <c r="B28" s="4">
        <v>47000</v>
      </c>
      <c r="C28" s="4">
        <v>4710</v>
      </c>
      <c r="D28" s="4">
        <v>42290</v>
      </c>
      <c r="E28" s="4">
        <v>841578096</v>
      </c>
      <c r="F28" s="4">
        <f t="shared" si="0"/>
        <v>-10452896410</v>
      </c>
      <c r="R28" s="5">
        <v>1.54E-2</v>
      </c>
      <c r="S28" s="4">
        <v>2921706</v>
      </c>
      <c r="T28" s="4">
        <f t="shared" si="1"/>
        <v>1919227.5</v>
      </c>
      <c r="U28" s="4">
        <f t="shared" si="2"/>
        <v>807708</v>
      </c>
      <c r="V28" s="5">
        <v>3.4700000000000002E-2</v>
      </c>
    </row>
    <row r="29" spans="1:22" x14ac:dyDescent="0.2">
      <c r="A29" s="16" t="s">
        <v>209</v>
      </c>
      <c r="B29" s="4">
        <v>9900</v>
      </c>
      <c r="C29" s="4">
        <v>0</v>
      </c>
      <c r="D29" s="4">
        <v>9900</v>
      </c>
      <c r="E29" s="4">
        <v>194549605</v>
      </c>
      <c r="F29" s="4">
        <f t="shared" si="0"/>
        <v>-11294474506</v>
      </c>
      <c r="G29" s="4">
        <v>0</v>
      </c>
      <c r="H29" s="4">
        <v>200</v>
      </c>
      <c r="I29" s="4">
        <v>-200</v>
      </c>
      <c r="J29" s="4">
        <v>-3940000</v>
      </c>
      <c r="R29" s="5">
        <v>-2.0099999999999996E-2</v>
      </c>
      <c r="S29" s="4">
        <v>2851135</v>
      </c>
      <c r="T29" s="4">
        <f t="shared" si="1"/>
        <v>2540976</v>
      </c>
      <c r="U29" s="4">
        <f t="shared" si="2"/>
        <v>807708</v>
      </c>
      <c r="V29" s="5">
        <v>2.9900000000000003E-2</v>
      </c>
    </row>
    <row r="30" spans="1:22" x14ac:dyDescent="0.2">
      <c r="A30" s="16" t="s">
        <v>208</v>
      </c>
      <c r="B30" s="4">
        <v>20000</v>
      </c>
      <c r="C30" s="4">
        <v>35380</v>
      </c>
      <c r="D30" s="4">
        <v>-15380</v>
      </c>
      <c r="E30" s="4">
        <v>-304116500</v>
      </c>
      <c r="F30" s="4">
        <f t="shared" si="0"/>
        <v>-11489024111</v>
      </c>
      <c r="R30" s="5">
        <v>4.1900000000000007E-2</v>
      </c>
      <c r="S30" s="4">
        <v>4261400</v>
      </c>
      <c r="T30" s="4">
        <f t="shared" si="1"/>
        <v>955633</v>
      </c>
      <c r="U30" s="4">
        <f t="shared" si="2"/>
        <v>807708</v>
      </c>
      <c r="V30" s="5">
        <v>5.9800000000000006E-2</v>
      </c>
    </row>
    <row r="31" spans="1:22" x14ac:dyDescent="0.2">
      <c r="A31" s="16" t="s">
        <v>207</v>
      </c>
      <c r="B31" s="4">
        <v>100</v>
      </c>
      <c r="C31" s="4">
        <v>116100</v>
      </c>
      <c r="D31" s="4">
        <v>-116000</v>
      </c>
      <c r="E31" s="4">
        <v>-2200876481</v>
      </c>
      <c r="F31" s="4">
        <f t="shared" si="0"/>
        <v>-11184907611</v>
      </c>
      <c r="R31" s="5">
        <v>5.3E-3</v>
      </c>
      <c r="S31" s="4">
        <v>807708</v>
      </c>
      <c r="T31" s="4">
        <f t="shared" si="1"/>
        <v>1469934.5</v>
      </c>
      <c r="U31" s="4">
        <f t="shared" si="2"/>
        <v>1242546</v>
      </c>
      <c r="V31" s="5">
        <v>2.0899999999999998E-2</v>
      </c>
    </row>
    <row r="32" spans="1:22" x14ac:dyDescent="0.2">
      <c r="A32" s="16" t="s">
        <v>206</v>
      </c>
      <c r="B32" s="4">
        <v>3020</v>
      </c>
      <c r="C32" s="4">
        <v>50020</v>
      </c>
      <c r="D32" s="4">
        <v>-47000</v>
      </c>
      <c r="E32" s="4">
        <v>-902039394</v>
      </c>
      <c r="F32" s="4">
        <f t="shared" si="0"/>
        <v>-8984031130</v>
      </c>
      <c r="R32" s="5">
        <v>-1.55E-2</v>
      </c>
      <c r="S32" s="4">
        <v>1862146</v>
      </c>
      <c r="T32" s="4">
        <f t="shared" si="1"/>
        <v>2306434</v>
      </c>
      <c r="U32" s="4">
        <f t="shared" si="2"/>
        <v>808101</v>
      </c>
      <c r="V32" s="5">
        <v>2.58E-2</v>
      </c>
    </row>
    <row r="33" spans="1:22" x14ac:dyDescent="0.2">
      <c r="A33" s="16" t="s">
        <v>205</v>
      </c>
      <c r="B33" s="4">
        <v>179200</v>
      </c>
      <c r="C33" s="4">
        <v>136980</v>
      </c>
      <c r="D33" s="4">
        <v>42220</v>
      </c>
      <c r="E33" s="4">
        <v>810623850</v>
      </c>
      <c r="F33" s="4">
        <f t="shared" si="0"/>
        <v>-8081991736</v>
      </c>
      <c r="R33" s="5">
        <v>-5.1000000000000004E-3</v>
      </c>
      <c r="S33" s="4">
        <v>2820517</v>
      </c>
      <c r="T33" s="4">
        <f t="shared" si="1"/>
        <v>2402326</v>
      </c>
      <c r="U33" s="4">
        <f t="shared" si="2"/>
        <v>808101</v>
      </c>
      <c r="V33" s="5">
        <v>4.0899999999999999E-2</v>
      </c>
    </row>
    <row r="34" spans="1:22" x14ac:dyDescent="0.2">
      <c r="A34" s="16" t="s">
        <v>204</v>
      </c>
      <c r="B34" s="4">
        <v>4300</v>
      </c>
      <c r="C34" s="4">
        <v>112910</v>
      </c>
      <c r="D34" s="4">
        <v>-108610</v>
      </c>
      <c r="E34" s="4">
        <v>-2078291583</v>
      </c>
      <c r="F34" s="4">
        <f t="shared" si="0"/>
        <v>-8892615586</v>
      </c>
      <c r="R34" s="5">
        <v>3.7499999999999999E-2</v>
      </c>
      <c r="S34" s="4">
        <v>2981669</v>
      </c>
      <c r="T34" s="4">
        <f t="shared" si="1"/>
        <v>1531465</v>
      </c>
      <c r="U34" s="4">
        <f t="shared" si="2"/>
        <v>808101</v>
      </c>
      <c r="V34" s="5">
        <v>3.1E-2</v>
      </c>
    </row>
    <row r="35" spans="1:22" x14ac:dyDescent="0.2">
      <c r="A35" s="16" t="s">
        <v>203</v>
      </c>
      <c r="B35" s="4">
        <v>2800</v>
      </c>
      <c r="C35" s="4">
        <v>137100</v>
      </c>
      <c r="D35" s="4">
        <v>-134300</v>
      </c>
      <c r="E35" s="4">
        <v>-2534910337</v>
      </c>
      <c r="F35" s="4">
        <f t="shared" si="0"/>
        <v>-6814324003</v>
      </c>
      <c r="R35" s="5">
        <v>-1.5700000000000002E-2</v>
      </c>
      <c r="S35" s="4">
        <v>1242546</v>
      </c>
      <c r="T35" s="4">
        <f t="shared" si="1"/>
        <v>1792958.5</v>
      </c>
      <c r="U35" s="4">
        <f t="shared" si="2"/>
        <v>808101</v>
      </c>
      <c r="V35" s="5">
        <v>2.6099999999999998E-2</v>
      </c>
    </row>
    <row r="36" spans="1:22" x14ac:dyDescent="0.2">
      <c r="A36" s="16" t="s">
        <v>202</v>
      </c>
      <c r="B36" s="4">
        <v>600</v>
      </c>
      <c r="C36" s="4">
        <v>56430</v>
      </c>
      <c r="D36" s="4">
        <v>-55830</v>
      </c>
      <c r="E36" s="4">
        <v>-1051730332</v>
      </c>
      <c r="F36" s="4">
        <f t="shared" si="0"/>
        <v>-4279413666</v>
      </c>
      <c r="R36" s="5">
        <v>4.4000000000000004E-2</v>
      </c>
      <c r="S36" s="4">
        <v>2479290</v>
      </c>
      <c r="T36" s="4">
        <f t="shared" si="1"/>
        <v>867333</v>
      </c>
      <c r="U36" s="4">
        <f t="shared" si="2"/>
        <v>808101</v>
      </c>
      <c r="V36" s="5">
        <v>5.7000000000000002E-2</v>
      </c>
    </row>
    <row r="37" spans="1:22" x14ac:dyDescent="0.2">
      <c r="A37" s="16" t="s">
        <v>201</v>
      </c>
      <c r="B37" s="4">
        <v>4400</v>
      </c>
      <c r="C37" s="4">
        <v>71200</v>
      </c>
      <c r="D37" s="4">
        <v>-66800</v>
      </c>
      <c r="E37" s="4">
        <v>-1214902975</v>
      </c>
      <c r="F37" s="4">
        <f t="shared" si="0"/>
        <v>-3227683334</v>
      </c>
      <c r="R37" s="5">
        <v>0</v>
      </c>
      <c r="S37" s="4">
        <v>808101</v>
      </c>
      <c r="T37" s="4">
        <f t="shared" si="1"/>
        <v>1576014.5</v>
      </c>
      <c r="U37" s="4">
        <f t="shared" si="2"/>
        <v>820552</v>
      </c>
      <c r="V37" s="5">
        <v>2.7099999999999999E-2</v>
      </c>
    </row>
    <row r="38" spans="1:22" x14ac:dyDescent="0.2">
      <c r="A38" s="16" t="s">
        <v>200</v>
      </c>
      <c r="B38" s="4">
        <v>27300</v>
      </c>
      <c r="C38" s="4">
        <v>21080</v>
      </c>
      <c r="D38" s="4">
        <v>6220</v>
      </c>
      <c r="E38" s="4">
        <v>114199150</v>
      </c>
      <c r="F38" s="4">
        <f t="shared" si="0"/>
        <v>-2012780359</v>
      </c>
      <c r="R38" s="5">
        <v>-1.6200000000000003E-2</v>
      </c>
      <c r="S38" s="4">
        <v>987320</v>
      </c>
      <c r="T38" s="4">
        <f t="shared" si="1"/>
        <v>1222727</v>
      </c>
      <c r="U38" s="4">
        <f t="shared" si="2"/>
        <v>820552</v>
      </c>
      <c r="V38" s="5">
        <v>2.1600000000000001E-2</v>
      </c>
    </row>
    <row r="39" spans="1:22" x14ac:dyDescent="0.2">
      <c r="A39" s="16" t="s">
        <v>199</v>
      </c>
      <c r="B39" s="4">
        <v>43100</v>
      </c>
      <c r="C39" s="4">
        <v>79000</v>
      </c>
      <c r="D39" s="4">
        <v>-35900</v>
      </c>
      <c r="E39" s="4">
        <v>-660251310</v>
      </c>
      <c r="F39" s="4">
        <f t="shared" si="0"/>
        <v>-2126979509</v>
      </c>
      <c r="R39" s="5">
        <v>1.1000000000000001E-2</v>
      </c>
      <c r="S39" s="4">
        <v>820552</v>
      </c>
      <c r="T39" s="4">
        <f t="shared" si="1"/>
        <v>1628026</v>
      </c>
      <c r="U39" s="4">
        <f t="shared" si="2"/>
        <v>1077723</v>
      </c>
      <c r="V39" s="5">
        <v>1.09E-2</v>
      </c>
    </row>
    <row r="40" spans="1:22" x14ac:dyDescent="0.2">
      <c r="A40" s="16" t="s">
        <v>198</v>
      </c>
      <c r="B40" s="4">
        <v>43500</v>
      </c>
      <c r="C40" s="4">
        <v>108000</v>
      </c>
      <c r="D40" s="4">
        <v>-64500</v>
      </c>
      <c r="E40" s="4">
        <v>-1157130117</v>
      </c>
      <c r="F40" s="4">
        <f t="shared" si="0"/>
        <v>-1466728199</v>
      </c>
      <c r="R40" s="5">
        <v>1.67E-2</v>
      </c>
      <c r="S40" s="4">
        <v>1103558</v>
      </c>
      <c r="T40" s="4">
        <f t="shared" si="1"/>
        <v>1291885.5</v>
      </c>
      <c r="U40" s="4">
        <f t="shared" si="2"/>
        <v>1077723</v>
      </c>
      <c r="V40" s="5">
        <v>3.2799999999999996E-2</v>
      </c>
    </row>
    <row r="41" spans="1:22" x14ac:dyDescent="0.2">
      <c r="A41" s="16" t="s">
        <v>197</v>
      </c>
      <c r="B41" s="4">
        <v>2800</v>
      </c>
      <c r="C41" s="4">
        <v>0</v>
      </c>
      <c r="D41" s="4">
        <v>2800</v>
      </c>
      <c r="E41" s="4">
        <v>51215692</v>
      </c>
      <c r="F41" s="4">
        <f t="shared" si="0"/>
        <v>-309598082</v>
      </c>
      <c r="R41" s="5">
        <v>-2.7000000000000003E-2</v>
      </c>
      <c r="S41" s="4">
        <v>1077723</v>
      </c>
      <c r="T41" s="4">
        <f t="shared" si="1"/>
        <v>1661572.5</v>
      </c>
      <c r="U41" s="4">
        <f t="shared" si="2"/>
        <v>926565</v>
      </c>
      <c r="V41" s="5">
        <v>3.7499999999999999E-2</v>
      </c>
    </row>
    <row r="42" spans="1:22" x14ac:dyDescent="0.2">
      <c r="A42" s="16" t="s">
        <v>196</v>
      </c>
      <c r="B42" s="4">
        <v>4900</v>
      </c>
      <c r="C42" s="4">
        <v>0</v>
      </c>
      <c r="D42" s="4">
        <v>4900</v>
      </c>
      <c r="E42" s="4">
        <v>89737250</v>
      </c>
      <c r="F42" s="4">
        <f t="shared" si="0"/>
        <v>-360813774</v>
      </c>
      <c r="R42" s="5">
        <v>0</v>
      </c>
      <c r="S42" s="4">
        <v>1792351</v>
      </c>
      <c r="T42" s="4">
        <f t="shared" si="1"/>
        <v>1663209</v>
      </c>
      <c r="U42" s="4">
        <f t="shared" si="2"/>
        <v>926565</v>
      </c>
      <c r="V42" s="5">
        <v>4.7899999999999998E-2</v>
      </c>
    </row>
    <row r="43" spans="1:22" x14ac:dyDescent="0.2">
      <c r="A43" s="16" t="s">
        <v>195</v>
      </c>
      <c r="B43" s="4">
        <v>28800</v>
      </c>
      <c r="C43" s="4">
        <v>5700</v>
      </c>
      <c r="D43" s="4">
        <v>23100</v>
      </c>
      <c r="E43" s="4">
        <v>442496094</v>
      </c>
      <c r="F43" s="4">
        <f t="shared" si="0"/>
        <v>-450551024</v>
      </c>
      <c r="R43" s="5">
        <v>-4.1399999999999999E-2</v>
      </c>
      <c r="S43" s="4">
        <v>1822983</v>
      </c>
      <c r="T43" s="4">
        <f t="shared" si="1"/>
        <v>2087624.5</v>
      </c>
      <c r="U43" s="4">
        <f t="shared" si="2"/>
        <v>926565</v>
      </c>
      <c r="V43" s="5">
        <v>5.1299999999999998E-2</v>
      </c>
    </row>
    <row r="44" spans="1:22" x14ac:dyDescent="0.2">
      <c r="A44" s="16" t="s">
        <v>194</v>
      </c>
      <c r="B44" s="4">
        <v>3600</v>
      </c>
      <c r="C44" s="4">
        <v>4000</v>
      </c>
      <c r="D44" s="4">
        <v>-400</v>
      </c>
      <c r="E44" s="4">
        <v>-7604470</v>
      </c>
      <c r="F44" s="4">
        <f t="shared" si="0"/>
        <v>-893047118</v>
      </c>
      <c r="R44" s="5">
        <v>5.3E-3</v>
      </c>
      <c r="S44" s="4">
        <v>1820384</v>
      </c>
      <c r="T44" s="4">
        <f t="shared" si="1"/>
        <v>1470876.5</v>
      </c>
      <c r="U44" s="4">
        <f t="shared" si="2"/>
        <v>926565</v>
      </c>
      <c r="V44" s="5">
        <v>2.6000000000000002E-2</v>
      </c>
    </row>
    <row r="45" spans="1:22" x14ac:dyDescent="0.2">
      <c r="A45" s="16" t="s">
        <v>193</v>
      </c>
      <c r="B45" s="4">
        <v>0</v>
      </c>
      <c r="C45" s="4">
        <v>4000</v>
      </c>
      <c r="D45" s="4">
        <v>-4000</v>
      </c>
      <c r="E45" s="4">
        <v>-75863110</v>
      </c>
      <c r="F45" s="4">
        <f t="shared" si="0"/>
        <v>-885442648</v>
      </c>
      <c r="R45" s="5">
        <v>1.06E-2</v>
      </c>
      <c r="S45" s="4">
        <v>1106627</v>
      </c>
      <c r="T45" s="4">
        <f t="shared" si="1"/>
        <v>1166061</v>
      </c>
      <c r="U45" s="4">
        <f t="shared" si="2"/>
        <v>926565</v>
      </c>
      <c r="V45" s="5">
        <v>2.0899999999999998E-2</v>
      </c>
    </row>
    <row r="46" spans="1:22" x14ac:dyDescent="0.2">
      <c r="A46" s="16" t="s">
        <v>192</v>
      </c>
      <c r="B46" s="4">
        <v>31000</v>
      </c>
      <c r="C46" s="4">
        <v>5400</v>
      </c>
      <c r="D46" s="4">
        <v>25600</v>
      </c>
      <c r="E46" s="4">
        <v>479182138</v>
      </c>
      <c r="F46" s="4">
        <f t="shared" si="0"/>
        <v>-809579538</v>
      </c>
      <c r="R46" s="5">
        <v>1.0700000000000001E-2</v>
      </c>
      <c r="S46" s="4">
        <v>926565</v>
      </c>
      <c r="T46" s="4">
        <f t="shared" si="1"/>
        <v>1576174</v>
      </c>
      <c r="U46" s="4">
        <f t="shared" si="2"/>
        <v>1506048</v>
      </c>
      <c r="V46" s="5">
        <v>5.2699999999999997E-2</v>
      </c>
    </row>
    <row r="47" spans="1:22" x14ac:dyDescent="0.2">
      <c r="A47" s="16" t="s">
        <v>191</v>
      </c>
      <c r="B47" s="4">
        <v>0</v>
      </c>
      <c r="C47" s="4">
        <v>206290</v>
      </c>
      <c r="D47" s="4">
        <v>-206290</v>
      </c>
      <c r="E47" s="4">
        <v>-3933679925</v>
      </c>
      <c r="F47" s="4">
        <f t="shared" si="0"/>
        <v>-1288761676</v>
      </c>
      <c r="R47" s="5">
        <v>-3.5799999999999998E-2</v>
      </c>
      <c r="S47" s="4">
        <v>2164709</v>
      </c>
      <c r="T47" s="4">
        <f t="shared" si="1"/>
        <v>1275866</v>
      </c>
      <c r="U47" s="4">
        <f t="shared" si="2"/>
        <v>1503435</v>
      </c>
      <c r="V47" s="5">
        <v>6.0999999999999999E-2</v>
      </c>
    </row>
    <row r="48" spans="1:22" x14ac:dyDescent="0.2">
      <c r="A48" s="16" t="s">
        <v>190</v>
      </c>
      <c r="B48" s="4">
        <v>600</v>
      </c>
      <c r="C48" s="4">
        <v>107460</v>
      </c>
      <c r="D48" s="4">
        <v>-106860</v>
      </c>
      <c r="E48" s="4">
        <v>-2077848106</v>
      </c>
      <c r="F48" s="4">
        <f t="shared" si="0"/>
        <v>2644918249</v>
      </c>
      <c r="R48" s="5">
        <v>1.5700000000000002E-2</v>
      </c>
      <c r="S48" s="4">
        <v>1624902</v>
      </c>
      <c r="T48" s="4">
        <f t="shared" si="1"/>
        <v>2417088</v>
      </c>
      <c r="U48" s="4">
        <f t="shared" si="2"/>
        <v>1503435</v>
      </c>
      <c r="V48" s="5">
        <v>3.56E-2</v>
      </c>
    </row>
    <row r="49" spans="1:22" x14ac:dyDescent="0.2">
      <c r="A49" s="16" t="s">
        <v>189</v>
      </c>
      <c r="B49" s="4">
        <v>0</v>
      </c>
      <c r="C49" s="4">
        <v>5100</v>
      </c>
      <c r="D49" s="4">
        <v>-5100</v>
      </c>
      <c r="E49" s="4">
        <v>-98813537</v>
      </c>
      <c r="F49" s="4">
        <f t="shared" si="0"/>
        <v>4722766355</v>
      </c>
      <c r="R49" s="5">
        <v>2.1299999999999999E-2</v>
      </c>
      <c r="S49" s="4">
        <v>2152494</v>
      </c>
      <c r="T49" s="4">
        <f t="shared" si="1"/>
        <v>1290726.5</v>
      </c>
      <c r="U49" s="4">
        <f t="shared" si="2"/>
        <v>1503435</v>
      </c>
      <c r="V49" s="5">
        <v>3.0699999999999998E-2</v>
      </c>
    </row>
    <row r="50" spans="1:22" x14ac:dyDescent="0.2">
      <c r="A50" s="16" t="s">
        <v>188</v>
      </c>
      <c r="B50" s="4">
        <v>4500</v>
      </c>
      <c r="C50" s="4">
        <v>3900</v>
      </c>
      <c r="D50" s="4">
        <v>600</v>
      </c>
      <c r="E50" s="4">
        <v>11342196</v>
      </c>
      <c r="F50" s="4">
        <f t="shared" si="0"/>
        <v>4821579892</v>
      </c>
      <c r="R50" s="5">
        <v>0</v>
      </c>
      <c r="S50" s="4">
        <v>1506048</v>
      </c>
      <c r="T50" s="4">
        <f t="shared" si="1"/>
        <v>1684601.5</v>
      </c>
      <c r="U50" s="4">
        <f t="shared" si="2"/>
        <v>1405557</v>
      </c>
      <c r="V50" s="5">
        <v>3.15E-2</v>
      </c>
    </row>
    <row r="51" spans="1:22" x14ac:dyDescent="0.2">
      <c r="A51" s="16" t="s">
        <v>187</v>
      </c>
      <c r="B51" s="4">
        <v>100</v>
      </c>
      <c r="C51" s="4">
        <v>3500</v>
      </c>
      <c r="D51" s="4">
        <v>-3400</v>
      </c>
      <c r="E51" s="4">
        <v>-63874898</v>
      </c>
      <c r="F51" s="4">
        <f t="shared" si="0"/>
        <v>4810237696</v>
      </c>
      <c r="R51" s="5">
        <v>1.0800000000000001E-2</v>
      </c>
      <c r="S51" s="4">
        <v>1530794</v>
      </c>
      <c r="T51" s="4">
        <f t="shared" si="1"/>
        <v>1366831</v>
      </c>
      <c r="U51" s="4">
        <f t="shared" si="2"/>
        <v>987639</v>
      </c>
      <c r="V51" s="5">
        <v>4.7199999999999999E-2</v>
      </c>
    </row>
    <row r="52" spans="1:22" x14ac:dyDescent="0.2">
      <c r="A52" s="16" t="s">
        <v>186</v>
      </c>
      <c r="B52" s="4">
        <v>42400</v>
      </c>
      <c r="C52" s="4">
        <v>80000</v>
      </c>
      <c r="D52" s="4">
        <v>-37600</v>
      </c>
      <c r="E52" s="4">
        <v>-709485022</v>
      </c>
      <c r="F52" s="4">
        <f t="shared" si="0"/>
        <v>4874112594</v>
      </c>
      <c r="R52" s="5">
        <v>-2.1000000000000001E-2</v>
      </c>
      <c r="S52" s="4">
        <v>1503435</v>
      </c>
      <c r="T52" s="4">
        <f t="shared" si="1"/>
        <v>1787212</v>
      </c>
      <c r="U52" s="4">
        <f t="shared" si="2"/>
        <v>926830</v>
      </c>
      <c r="V52" s="5">
        <v>3.1300000000000001E-2</v>
      </c>
    </row>
    <row r="53" spans="1:22" x14ac:dyDescent="0.2">
      <c r="A53" s="16" t="s">
        <v>185</v>
      </c>
      <c r="B53" s="4">
        <v>11900</v>
      </c>
      <c r="C53" s="4">
        <v>28670</v>
      </c>
      <c r="D53" s="4">
        <v>-16770</v>
      </c>
      <c r="E53" s="4">
        <v>-322372650</v>
      </c>
      <c r="F53" s="4">
        <f t="shared" si="0"/>
        <v>5583597616</v>
      </c>
      <c r="R53" s="5">
        <v>-5.1999999999999998E-3</v>
      </c>
      <c r="S53" s="4">
        <v>2354865</v>
      </c>
      <c r="T53" s="4">
        <f t="shared" si="1"/>
        <v>2714024</v>
      </c>
      <c r="U53" s="4">
        <f t="shared" si="2"/>
        <v>926830</v>
      </c>
      <c r="V53" s="5">
        <v>3.0699999999999998E-2</v>
      </c>
    </row>
    <row r="54" spans="1:22" x14ac:dyDescent="0.2">
      <c r="A54" s="16" t="s">
        <v>184</v>
      </c>
      <c r="B54" s="4">
        <v>41800</v>
      </c>
      <c r="C54" s="4">
        <v>161800</v>
      </c>
      <c r="D54" s="4">
        <v>-120000</v>
      </c>
      <c r="E54" s="4">
        <v>-2246535064</v>
      </c>
      <c r="F54" s="4">
        <f t="shared" si="0"/>
        <v>5905970266</v>
      </c>
      <c r="R54" s="5">
        <v>4.9500000000000002E-2</v>
      </c>
      <c r="S54" s="4">
        <v>1835126</v>
      </c>
      <c r="T54" s="4">
        <f t="shared" si="1"/>
        <v>1410879</v>
      </c>
      <c r="U54" s="4">
        <f t="shared" si="2"/>
        <v>926830</v>
      </c>
      <c r="V54" s="5">
        <v>5.21E-2</v>
      </c>
    </row>
    <row r="55" spans="1:22" x14ac:dyDescent="0.2">
      <c r="A55" s="16" t="s">
        <v>183</v>
      </c>
      <c r="B55" s="4">
        <v>20400</v>
      </c>
      <c r="C55" s="4">
        <v>31480</v>
      </c>
      <c r="D55" s="4">
        <v>-11080</v>
      </c>
      <c r="E55" s="4">
        <v>-203781606</v>
      </c>
      <c r="F55" s="4">
        <f t="shared" si="0"/>
        <v>8152505330</v>
      </c>
      <c r="R55" s="5">
        <v>-1.6200000000000003E-2</v>
      </c>
      <c r="S55" s="4">
        <v>1405557</v>
      </c>
      <c r="T55" s="4">
        <f t="shared" si="1"/>
        <v>1139042.5</v>
      </c>
      <c r="U55" s="4">
        <f t="shared" si="2"/>
        <v>926830</v>
      </c>
      <c r="V55" s="5">
        <v>3.73E-2</v>
      </c>
    </row>
    <row r="56" spans="1:22" x14ac:dyDescent="0.2">
      <c r="A56" s="16" t="s">
        <v>182</v>
      </c>
      <c r="B56" s="4">
        <v>500</v>
      </c>
      <c r="C56" s="4">
        <v>0</v>
      </c>
      <c r="D56" s="4">
        <v>500</v>
      </c>
      <c r="E56" s="4">
        <v>9191426</v>
      </c>
      <c r="F56" s="4">
        <f t="shared" si="0"/>
        <v>8356286936</v>
      </c>
      <c r="R56" s="5">
        <v>5.5000000000000005E-3</v>
      </c>
      <c r="S56" s="4">
        <v>987639</v>
      </c>
      <c r="T56" s="4">
        <f t="shared" si="1"/>
        <v>1059491</v>
      </c>
      <c r="U56" s="4">
        <f t="shared" si="2"/>
        <v>926830</v>
      </c>
      <c r="V56" s="5">
        <v>3.2099999999999997E-2</v>
      </c>
    </row>
    <row r="57" spans="1:22" x14ac:dyDescent="0.2">
      <c r="A57" s="16" t="s">
        <v>181</v>
      </c>
      <c r="B57" s="4">
        <v>9300</v>
      </c>
      <c r="C57" s="4">
        <v>1500</v>
      </c>
      <c r="D57" s="4">
        <v>7800</v>
      </c>
      <c r="E57" s="4">
        <v>143962935</v>
      </c>
      <c r="F57" s="4">
        <f t="shared" si="0"/>
        <v>8347095510</v>
      </c>
      <c r="R57" s="5">
        <v>-1.6E-2</v>
      </c>
      <c r="S57" s="4">
        <v>926830</v>
      </c>
      <c r="T57" s="4">
        <f t="shared" si="1"/>
        <v>2376962</v>
      </c>
      <c r="U57" s="4">
        <f t="shared" si="2"/>
        <v>1075405</v>
      </c>
      <c r="V57" s="5">
        <v>2.6600000000000002E-2</v>
      </c>
    </row>
    <row r="58" spans="1:22" x14ac:dyDescent="0.2">
      <c r="A58" s="16" t="s">
        <v>180</v>
      </c>
      <c r="B58" s="4">
        <v>198200</v>
      </c>
      <c r="C58" s="4">
        <v>29500</v>
      </c>
      <c r="D58" s="4">
        <v>168700</v>
      </c>
      <c r="E58" s="4">
        <v>3073833317</v>
      </c>
      <c r="F58" s="4">
        <f t="shared" si="0"/>
        <v>8203132575</v>
      </c>
      <c r="R58" s="5">
        <v>5.6500000000000002E-2</v>
      </c>
      <c r="S58" s="4">
        <v>2681682</v>
      </c>
      <c r="T58" s="4">
        <f t="shared" si="1"/>
        <v>1341812</v>
      </c>
      <c r="U58" s="4">
        <f t="shared" si="2"/>
        <v>1075405</v>
      </c>
      <c r="V58" s="5">
        <v>5.3499999999999999E-2</v>
      </c>
    </row>
    <row r="59" spans="1:22" x14ac:dyDescent="0.2">
      <c r="A59" s="16" t="s">
        <v>179</v>
      </c>
      <c r="B59" s="4">
        <v>140300</v>
      </c>
      <c r="C59" s="4">
        <v>27300</v>
      </c>
      <c r="D59" s="4">
        <v>113000</v>
      </c>
      <c r="E59" s="4">
        <v>1965653243</v>
      </c>
      <c r="F59" s="4">
        <f t="shared" si="0"/>
        <v>5129299258</v>
      </c>
      <c r="R59" s="5">
        <v>-5.6000000000000008E-3</v>
      </c>
      <c r="S59" s="4">
        <v>1075405</v>
      </c>
      <c r="T59" s="4">
        <f t="shared" si="1"/>
        <v>2877738</v>
      </c>
      <c r="U59" s="4">
        <f t="shared" si="2"/>
        <v>1219559</v>
      </c>
      <c r="V59" s="5">
        <v>4.4999999999999998E-2</v>
      </c>
    </row>
    <row r="60" spans="1:22" x14ac:dyDescent="0.2">
      <c r="A60" s="16" t="s">
        <v>178</v>
      </c>
      <c r="B60" s="4">
        <v>354500</v>
      </c>
      <c r="C60" s="4">
        <v>0</v>
      </c>
      <c r="D60" s="4">
        <v>354500</v>
      </c>
      <c r="E60" s="4">
        <v>6158610243</v>
      </c>
      <c r="F60" s="4">
        <f t="shared" si="0"/>
        <v>3163646015</v>
      </c>
      <c r="R60" s="5">
        <v>-1.11E-2</v>
      </c>
      <c r="S60" s="4">
        <v>1838409</v>
      </c>
      <c r="T60" s="4">
        <f t="shared" si="1"/>
        <v>2357399.5</v>
      </c>
      <c r="U60" s="4">
        <f t="shared" si="2"/>
        <v>1219559</v>
      </c>
      <c r="V60" s="5">
        <v>0.1</v>
      </c>
    </row>
    <row r="61" spans="1:22" x14ac:dyDescent="0.2">
      <c r="A61" s="16" t="s">
        <v>177</v>
      </c>
      <c r="B61" s="4">
        <v>542000</v>
      </c>
      <c r="C61" s="4">
        <v>35850</v>
      </c>
      <c r="D61" s="4">
        <v>506150</v>
      </c>
      <c r="E61" s="4">
        <v>9049358588</v>
      </c>
      <c r="F61" s="4">
        <f t="shared" si="0"/>
        <v>-2994964228</v>
      </c>
      <c r="R61" s="5">
        <v>-1.09E-2</v>
      </c>
      <c r="S61" s="4">
        <v>1230227</v>
      </c>
      <c r="T61" s="4">
        <f t="shared" si="1"/>
        <v>2029463.5</v>
      </c>
      <c r="U61" s="4">
        <f t="shared" si="2"/>
        <v>1192152</v>
      </c>
      <c r="V61" s="5">
        <v>3.3000000000000002E-2</v>
      </c>
    </row>
    <row r="62" spans="1:22" x14ac:dyDescent="0.2">
      <c r="A62" s="16" t="s">
        <v>176</v>
      </c>
      <c r="B62" s="4">
        <v>233400</v>
      </c>
      <c r="C62" s="4">
        <v>30060</v>
      </c>
      <c r="D62" s="4">
        <v>203340</v>
      </c>
      <c r="E62" s="4">
        <v>3620019336</v>
      </c>
      <c r="F62" s="4">
        <f t="shared" si="0"/>
        <v>-12044322816</v>
      </c>
      <c r="R62" s="5">
        <v>4.5999999999999999E-2</v>
      </c>
      <c r="S62" s="4">
        <v>1219559</v>
      </c>
      <c r="T62" s="4">
        <f t="shared" si="1"/>
        <v>3879928</v>
      </c>
      <c r="U62" s="4">
        <f t="shared" si="2"/>
        <v>1192152</v>
      </c>
      <c r="V62" s="5">
        <v>4.4000000000000004E-2</v>
      </c>
    </row>
    <row r="63" spans="1:22" x14ac:dyDescent="0.2">
      <c r="A63" s="16" t="s">
        <v>175</v>
      </c>
      <c r="B63" s="4">
        <v>173300</v>
      </c>
      <c r="C63" s="4">
        <v>1700</v>
      </c>
      <c r="D63" s="4">
        <v>171600</v>
      </c>
      <c r="E63" s="4">
        <v>3043584846</v>
      </c>
      <c r="F63" s="4">
        <f t="shared" si="0"/>
        <v>-15664342152</v>
      </c>
      <c r="R63" s="5">
        <v>-7.4400000000000008E-2</v>
      </c>
      <c r="S63" s="4">
        <v>3592922</v>
      </c>
      <c r="T63" s="4">
        <f t="shared" si="1"/>
        <v>2315854.5</v>
      </c>
      <c r="U63" s="4">
        <f t="shared" si="2"/>
        <v>1192152</v>
      </c>
      <c r="V63" s="5">
        <v>0.09</v>
      </c>
    </row>
    <row r="64" spans="1:22" x14ac:dyDescent="0.2">
      <c r="A64" s="16" t="s">
        <v>174</v>
      </c>
      <c r="B64" s="4">
        <v>30000</v>
      </c>
      <c r="C64" s="4">
        <v>39900</v>
      </c>
      <c r="D64" s="4">
        <v>-9900</v>
      </c>
      <c r="E64" s="4">
        <v>-188526374</v>
      </c>
      <c r="F64" s="4">
        <f t="shared" si="0"/>
        <v>-18707926998</v>
      </c>
      <c r="R64" s="5">
        <v>-5.1999999999999998E-3</v>
      </c>
      <c r="S64" s="4">
        <v>1416201</v>
      </c>
      <c r="T64" s="4">
        <f t="shared" si="1"/>
        <v>1901197.5</v>
      </c>
      <c r="U64" s="4">
        <f t="shared" si="2"/>
        <v>1192152</v>
      </c>
      <c r="V64" s="5">
        <v>3.61E-2</v>
      </c>
    </row>
    <row r="65" spans="1:22" x14ac:dyDescent="0.2">
      <c r="A65" s="16" t="s">
        <v>173</v>
      </c>
      <c r="B65" s="4">
        <v>2800</v>
      </c>
      <c r="C65" s="4">
        <v>137560</v>
      </c>
      <c r="D65" s="4">
        <v>-134760</v>
      </c>
      <c r="E65" s="4">
        <v>-2550651619</v>
      </c>
      <c r="F65" s="4">
        <f t="shared" si="0"/>
        <v>-18519400624</v>
      </c>
      <c r="R65" s="5">
        <v>5.4000000000000003E-3</v>
      </c>
      <c r="S65" s="4">
        <v>1290446</v>
      </c>
      <c r="T65" s="4">
        <f t="shared" si="1"/>
        <v>2494639.5</v>
      </c>
      <c r="U65" s="4">
        <f t="shared" si="2"/>
        <v>1192152</v>
      </c>
      <c r="V65" s="5">
        <v>0.11460000000000001</v>
      </c>
    </row>
    <row r="66" spans="1:22" x14ac:dyDescent="0.2">
      <c r="A66" s="16" t="s">
        <v>172</v>
      </c>
      <c r="B66" s="4">
        <v>100</v>
      </c>
      <c r="C66" s="4">
        <v>0</v>
      </c>
      <c r="D66" s="4">
        <v>100</v>
      </c>
      <c r="E66" s="4">
        <v>1917350</v>
      </c>
      <c r="F66" s="4">
        <f t="shared" si="0"/>
        <v>-15968749005</v>
      </c>
      <c r="R66" s="5">
        <v>-3.0899999999999997E-2</v>
      </c>
      <c r="S66" s="4">
        <v>1192152</v>
      </c>
      <c r="T66" s="4">
        <f t="shared" si="1"/>
        <v>2207569.5</v>
      </c>
      <c r="U66" s="4">
        <f t="shared" si="2"/>
        <v>1608219</v>
      </c>
      <c r="V66" s="5">
        <v>4.0899999999999999E-2</v>
      </c>
    </row>
    <row r="67" spans="1:22" x14ac:dyDescent="0.2">
      <c r="A67" s="16" t="s">
        <v>171</v>
      </c>
      <c r="B67" s="4">
        <v>3100</v>
      </c>
      <c r="C67" s="4">
        <v>14600</v>
      </c>
      <c r="D67" s="4">
        <v>-11500</v>
      </c>
      <c r="E67" s="4">
        <v>-217313740</v>
      </c>
      <c r="F67" s="4">
        <f t="shared" si="0"/>
        <v>-15970666355</v>
      </c>
      <c r="R67" s="5">
        <v>4.3099999999999999E-2</v>
      </c>
      <c r="S67" s="4">
        <v>2072242</v>
      </c>
      <c r="T67" s="4">
        <f t="shared" si="1"/>
        <v>1670120.5</v>
      </c>
      <c r="U67" s="4">
        <f t="shared" si="2"/>
        <v>1608219</v>
      </c>
      <c r="V67" s="5">
        <v>7.1500000000000008E-2</v>
      </c>
    </row>
    <row r="68" spans="1:22" x14ac:dyDescent="0.2">
      <c r="A68" s="16" t="s">
        <v>170</v>
      </c>
      <c r="B68" s="4">
        <v>6600</v>
      </c>
      <c r="C68" s="4">
        <v>75020</v>
      </c>
      <c r="D68" s="4">
        <v>-68420</v>
      </c>
      <c r="E68" s="4">
        <v>-1300395866</v>
      </c>
      <c r="F68" s="4">
        <f t="shared" si="0"/>
        <v>-15753352615</v>
      </c>
      <c r="R68" s="5">
        <v>-4.1200000000000001E-2</v>
      </c>
      <c r="S68" s="4">
        <v>1608219</v>
      </c>
      <c r="T68" s="4">
        <f t="shared" si="1"/>
        <v>3912432</v>
      </c>
      <c r="U68" s="4">
        <f t="shared" si="2"/>
        <v>2839368</v>
      </c>
      <c r="V68" s="5">
        <v>4.6199999999999998E-2</v>
      </c>
    </row>
    <row r="69" spans="1:22" x14ac:dyDescent="0.2">
      <c r="A69" s="16" t="s">
        <v>169</v>
      </c>
      <c r="B69" s="4">
        <v>186600</v>
      </c>
      <c r="C69" s="4">
        <v>0</v>
      </c>
      <c r="D69" s="4">
        <v>186600</v>
      </c>
      <c r="E69" s="4">
        <v>3582428825</v>
      </c>
      <c r="F69" s="4">
        <f t="shared" si="0"/>
        <v>-14452956749</v>
      </c>
      <c r="R69" s="5">
        <v>3.2000000000000001E-2</v>
      </c>
      <c r="S69" s="4">
        <v>3917067</v>
      </c>
      <c r="T69" s="4">
        <f t="shared" si="1"/>
        <v>2910300</v>
      </c>
      <c r="U69" s="4">
        <f t="shared" si="2"/>
        <v>2511949</v>
      </c>
      <c r="V69" s="5">
        <v>7.0800000000000002E-2</v>
      </c>
    </row>
    <row r="70" spans="1:22" x14ac:dyDescent="0.2">
      <c r="A70" s="16" t="s">
        <v>168</v>
      </c>
      <c r="B70" s="4">
        <v>106400</v>
      </c>
      <c r="C70" s="4">
        <v>14400</v>
      </c>
      <c r="D70" s="4">
        <v>92000</v>
      </c>
      <c r="E70" s="4">
        <v>1840401240</v>
      </c>
      <c r="F70" s="4">
        <f t="shared" si="0"/>
        <v>-18035385574</v>
      </c>
      <c r="R70" s="5">
        <v>-9.1700000000000004E-2</v>
      </c>
      <c r="S70" s="4">
        <v>3484572</v>
      </c>
      <c r="T70" s="4">
        <f t="shared" si="1"/>
        <v>4354668</v>
      </c>
      <c r="U70" s="4">
        <f t="shared" si="2"/>
        <v>2511949</v>
      </c>
      <c r="V70" s="5">
        <v>0.1091</v>
      </c>
    </row>
    <row r="71" spans="1:22" x14ac:dyDescent="0.2">
      <c r="A71" s="16" t="s">
        <v>167</v>
      </c>
      <c r="B71" s="4">
        <v>6500</v>
      </c>
      <c r="C71" s="4">
        <v>215780</v>
      </c>
      <c r="D71" s="4">
        <v>-209280</v>
      </c>
      <c r="E71" s="4">
        <v>-4440929269</v>
      </c>
      <c r="F71" s="4">
        <f t="shared" si="0"/>
        <v>-19875786814</v>
      </c>
      <c r="R71" s="5">
        <v>-4.1599999999999998E-2</v>
      </c>
      <c r="S71" s="4">
        <v>2839368</v>
      </c>
      <c r="T71" s="4">
        <f>AVERAGE(S72,S81)</f>
        <v>3409348.5</v>
      </c>
      <c r="U71" s="4">
        <f t="shared" si="2"/>
        <v>2342897</v>
      </c>
      <c r="V71" s="5">
        <v>5.0499999999999996E-2</v>
      </c>
    </row>
    <row r="72" spans="1:22" x14ac:dyDescent="0.2">
      <c r="A72" s="16" t="s">
        <v>166</v>
      </c>
      <c r="B72" s="4">
        <v>0</v>
      </c>
      <c r="C72" s="4">
        <v>20500</v>
      </c>
      <c r="D72" s="4">
        <v>-20500</v>
      </c>
      <c r="E72" s="4">
        <v>-442504007</v>
      </c>
      <c r="F72" s="4">
        <f t="shared" si="0"/>
        <v>-15434857545</v>
      </c>
      <c r="R72" s="5">
        <v>1.89E-2</v>
      </c>
      <c r="S72" s="4">
        <v>4166934</v>
      </c>
      <c r="U72" s="4">
        <f t="shared" si="2"/>
        <v>1732022</v>
      </c>
      <c r="V72" s="5">
        <v>6.3099999999999989E-2</v>
      </c>
    </row>
    <row r="73" spans="1:22" x14ac:dyDescent="0.2">
      <c r="A73" s="16" t="s">
        <v>165</v>
      </c>
      <c r="B73" s="4">
        <v>77600</v>
      </c>
      <c r="C73" s="4">
        <v>68940</v>
      </c>
      <c r="D73" s="4">
        <v>8660</v>
      </c>
      <c r="E73" s="4">
        <v>183358049</v>
      </c>
      <c r="F73" s="4">
        <f t="shared" si="0"/>
        <v>-14992353538</v>
      </c>
      <c r="R73" s="5">
        <v>0</v>
      </c>
      <c r="S73" s="4">
        <v>3215508</v>
      </c>
      <c r="U73" s="4">
        <f t="shared" ref="U73:U75" si="3">MIN(S74:S78)</f>
        <v>1732022</v>
      </c>
      <c r="V73" s="5">
        <v>3.2599999999999997E-2</v>
      </c>
    </row>
    <row r="74" spans="1:22" x14ac:dyDescent="0.2">
      <c r="A74" s="16" t="s">
        <v>164</v>
      </c>
      <c r="B74" s="4">
        <v>71500</v>
      </c>
      <c r="C74" s="4">
        <v>0</v>
      </c>
      <c r="D74" s="4">
        <v>71500</v>
      </c>
      <c r="E74" s="4">
        <v>1510752338</v>
      </c>
      <c r="F74" s="4">
        <f t="shared" si="0"/>
        <v>-15175711587</v>
      </c>
      <c r="R74" s="5">
        <v>4.7999999999999996E-3</v>
      </c>
      <c r="S74" s="4">
        <v>2511949</v>
      </c>
      <c r="U74" s="4">
        <f t="shared" si="3"/>
        <v>1732022</v>
      </c>
      <c r="V74" s="5">
        <v>3.2599999999999997E-2</v>
      </c>
    </row>
    <row r="75" spans="1:22" x14ac:dyDescent="0.2">
      <c r="A75" s="16" t="s">
        <v>163</v>
      </c>
      <c r="B75" s="4">
        <v>300</v>
      </c>
      <c r="C75" s="4">
        <v>131500</v>
      </c>
      <c r="D75" s="4">
        <v>-131200</v>
      </c>
      <c r="E75" s="4">
        <v>-2748904087</v>
      </c>
      <c r="F75" s="4">
        <f t="shared" ref="F75:F79" si="4">E75+F76</f>
        <v>-16686463925</v>
      </c>
      <c r="R75" s="5">
        <v>2.9300000000000003E-2</v>
      </c>
      <c r="S75" s="4">
        <v>3797127</v>
      </c>
      <c r="U75" s="4">
        <f t="shared" si="3"/>
        <v>1732022</v>
      </c>
      <c r="V75" s="5">
        <v>4.6600000000000003E-2</v>
      </c>
    </row>
    <row r="76" spans="1:22" x14ac:dyDescent="0.2">
      <c r="A76" s="16" t="s">
        <v>162</v>
      </c>
      <c r="B76" s="4">
        <v>1100</v>
      </c>
      <c r="C76" s="4">
        <v>300200</v>
      </c>
      <c r="D76" s="4">
        <v>-299100</v>
      </c>
      <c r="E76" s="4">
        <v>-6143806459</v>
      </c>
      <c r="F76" s="4">
        <f t="shared" si="4"/>
        <v>-13937559838</v>
      </c>
      <c r="R76" s="5">
        <v>5.0000000000000001E-3</v>
      </c>
      <c r="S76" s="4">
        <v>2342897</v>
      </c>
      <c r="U76" s="4">
        <f>MIN(S77:S81)</f>
        <v>1732022</v>
      </c>
      <c r="V76" s="5">
        <v>4.2699999999999995E-2</v>
      </c>
    </row>
    <row r="77" spans="1:22" x14ac:dyDescent="0.2">
      <c r="A77" s="16" t="s">
        <v>161</v>
      </c>
      <c r="B77" s="4">
        <v>0</v>
      </c>
      <c r="C77" s="4">
        <v>6000</v>
      </c>
      <c r="D77" s="4">
        <v>-6000</v>
      </c>
      <c r="E77" s="4">
        <v>-124484351</v>
      </c>
      <c r="F77" s="4">
        <f t="shared" si="4"/>
        <v>-7793753379</v>
      </c>
      <c r="R77" s="5">
        <v>4.8999999999999998E-3</v>
      </c>
      <c r="S77" s="4">
        <v>1732022</v>
      </c>
      <c r="V77" s="5">
        <v>4.2300000000000004E-2</v>
      </c>
    </row>
    <row r="78" spans="1:22" x14ac:dyDescent="0.2">
      <c r="A78" s="16" t="s">
        <v>160</v>
      </c>
      <c r="B78" s="4">
        <v>1000</v>
      </c>
      <c r="C78" s="4">
        <v>421400</v>
      </c>
      <c r="D78" s="4">
        <v>-420400</v>
      </c>
      <c r="E78" s="4">
        <v>-8950345428</v>
      </c>
      <c r="F78" s="4">
        <f t="shared" si="4"/>
        <v>-7669269028</v>
      </c>
      <c r="R78" s="5">
        <v>-2.81E-2</v>
      </c>
      <c r="S78" s="4">
        <v>3907797</v>
      </c>
      <c r="V78" s="5">
        <v>6.7900000000000002E-2</v>
      </c>
    </row>
    <row r="79" spans="1:22" x14ac:dyDescent="0.2">
      <c r="A79" s="16" t="s">
        <v>159</v>
      </c>
      <c r="B79" s="4">
        <v>50000</v>
      </c>
      <c r="C79" s="4">
        <v>1000</v>
      </c>
      <c r="D79" s="4">
        <v>49000</v>
      </c>
      <c r="E79" s="4">
        <v>1028323310</v>
      </c>
      <c r="F79" s="4">
        <f t="shared" si="4"/>
        <v>1281076400</v>
      </c>
      <c r="R79" s="5">
        <v>2.8999999999999998E-2</v>
      </c>
      <c r="S79" s="4">
        <v>2336028</v>
      </c>
      <c r="V79" s="5">
        <v>5.6399999999999999E-2</v>
      </c>
    </row>
    <row r="80" spans="1:22" x14ac:dyDescent="0.2">
      <c r="A80" s="16" t="s">
        <v>158</v>
      </c>
      <c r="B80" s="4">
        <v>202000</v>
      </c>
      <c r="C80" s="4">
        <v>80700</v>
      </c>
      <c r="D80" s="4">
        <v>121300</v>
      </c>
      <c r="E80" s="4">
        <v>2543231598</v>
      </c>
      <c r="F80" s="4">
        <f>E80+F81</f>
        <v>252753090</v>
      </c>
      <c r="R80" s="5">
        <v>0</v>
      </c>
      <c r="S80" s="4">
        <v>5869968</v>
      </c>
      <c r="V80" s="5">
        <v>7.0099999999999996E-2</v>
      </c>
    </row>
    <row r="81" spans="1:22" x14ac:dyDescent="0.2">
      <c r="A81" s="16" t="s">
        <v>157</v>
      </c>
      <c r="B81" s="4">
        <v>2000</v>
      </c>
      <c r="C81" s="4">
        <v>111800</v>
      </c>
      <c r="D81" s="4">
        <v>-109800</v>
      </c>
      <c r="E81" s="4">
        <v>-2290478508</v>
      </c>
      <c r="F81" s="4">
        <f>E81</f>
        <v>-2290478508</v>
      </c>
      <c r="R81" s="5">
        <v>1.9799999999999998E-2</v>
      </c>
      <c r="S81" s="4">
        <v>2651763</v>
      </c>
      <c r="V81" s="5">
        <v>4.7E-2</v>
      </c>
    </row>
    <row r="86" spans="1:22" x14ac:dyDescent="0.2">
      <c r="A86" t="s">
        <v>247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7E2FEA-DE35-6D40-BF71-BB3B26B40190}">
  <sheetPr codeName="Sheet102"/>
  <dimension ref="A1:V86"/>
  <sheetViews>
    <sheetView workbookViewId="0">
      <selection activeCell="N24" sqref="N24"/>
    </sheetView>
  </sheetViews>
  <sheetFormatPr baseColWidth="10" defaultRowHeight="16" x14ac:dyDescent="0.2"/>
  <cols>
    <col min="5" max="5" width="14.6640625" customWidth="1"/>
    <col min="6" max="6" width="13.83203125" customWidth="1"/>
  </cols>
  <sheetData>
    <row r="1" spans="1:22" x14ac:dyDescent="0.2">
      <c r="A1" s="38"/>
      <c r="B1" s="75" t="s">
        <v>5</v>
      </c>
      <c r="C1" s="75"/>
      <c r="D1" s="75"/>
      <c r="E1" s="75"/>
      <c r="F1" s="75"/>
      <c r="G1" s="76" t="s">
        <v>6</v>
      </c>
      <c r="H1" s="76"/>
      <c r="I1" s="76"/>
      <c r="J1" s="76"/>
      <c r="K1" s="76"/>
      <c r="L1" s="77" t="s">
        <v>15</v>
      </c>
      <c r="M1" s="77"/>
      <c r="N1" s="77"/>
      <c r="O1" s="77"/>
      <c r="P1" s="77"/>
      <c r="Q1" s="77"/>
      <c r="R1" s="77"/>
      <c r="S1" s="77"/>
      <c r="T1" s="77"/>
      <c r="U1" s="77"/>
      <c r="V1" s="38"/>
    </row>
    <row r="2" spans="1:22" x14ac:dyDescent="0.2">
      <c r="A2" s="39" t="s">
        <v>4</v>
      </c>
      <c r="B2" s="40" t="s">
        <v>0</v>
      </c>
      <c r="C2" s="40" t="s">
        <v>1</v>
      </c>
      <c r="D2" s="40" t="s">
        <v>10</v>
      </c>
      <c r="E2" s="40" t="s">
        <v>11</v>
      </c>
      <c r="F2" s="40" t="s">
        <v>7</v>
      </c>
      <c r="G2" s="40" t="s">
        <v>8</v>
      </c>
      <c r="H2" s="40" t="s">
        <v>9</v>
      </c>
      <c r="I2" s="40" t="s">
        <v>10</v>
      </c>
      <c r="J2" s="40" t="s">
        <v>11</v>
      </c>
      <c r="K2" s="40" t="s">
        <v>7</v>
      </c>
      <c r="L2" s="40" t="s">
        <v>17</v>
      </c>
      <c r="M2" s="40" t="s">
        <v>18</v>
      </c>
      <c r="N2" s="40" t="s">
        <v>235</v>
      </c>
      <c r="O2" s="40" t="s">
        <v>236</v>
      </c>
      <c r="P2" s="40" t="s">
        <v>19</v>
      </c>
      <c r="Q2" s="40" t="s">
        <v>20</v>
      </c>
      <c r="R2" s="40" t="s">
        <v>12</v>
      </c>
      <c r="S2" s="40" t="s">
        <v>3</v>
      </c>
      <c r="T2" s="40" t="s">
        <v>257</v>
      </c>
      <c r="U2" s="40" t="s">
        <v>258</v>
      </c>
      <c r="V2" s="40" t="s">
        <v>237</v>
      </c>
    </row>
    <row r="3" spans="1:22" x14ac:dyDescent="0.2">
      <c r="A3" s="16" t="s">
        <v>294</v>
      </c>
      <c r="B3" s="4">
        <v>8900</v>
      </c>
      <c r="C3" s="4">
        <v>0</v>
      </c>
      <c r="D3" s="4">
        <v>8900</v>
      </c>
      <c r="E3" s="4">
        <v>115520000</v>
      </c>
      <c r="F3" s="4">
        <f t="shared" ref="F3:F74" si="0">E3+F4</f>
        <v>608490752</v>
      </c>
      <c r="L3" s="4">
        <v>59</v>
      </c>
      <c r="M3" s="4">
        <v>93</v>
      </c>
      <c r="N3" s="4">
        <v>1</v>
      </c>
      <c r="O3" s="4">
        <v>2</v>
      </c>
      <c r="P3" s="4">
        <v>109700</v>
      </c>
      <c r="Q3" s="4">
        <v>118300</v>
      </c>
      <c r="R3" s="5">
        <v>0</v>
      </c>
      <c r="S3" s="4">
        <v>255400</v>
      </c>
      <c r="T3" s="4">
        <f t="shared" ref="T3:T70" si="1">AVERAGE(S4,S13)</f>
        <v>586398.5</v>
      </c>
      <c r="U3" s="4">
        <f t="shared" ref="U3:U72" si="2">MIN(S4:S8)</f>
        <v>230373</v>
      </c>
      <c r="V3" s="5">
        <v>7.7000000000000002E-3</v>
      </c>
    </row>
    <row r="4" spans="1:22" x14ac:dyDescent="0.2">
      <c r="A4" s="16" t="s">
        <v>293</v>
      </c>
      <c r="B4" s="4">
        <v>8000</v>
      </c>
      <c r="C4" s="4">
        <v>0</v>
      </c>
      <c r="D4" s="4">
        <v>8000</v>
      </c>
      <c r="E4" s="4">
        <v>104420000</v>
      </c>
      <c r="F4" s="4">
        <f t="shared" si="0"/>
        <v>492970752</v>
      </c>
      <c r="L4" s="4">
        <v>160</v>
      </c>
      <c r="M4" s="4">
        <v>132</v>
      </c>
      <c r="N4" s="4">
        <v>3</v>
      </c>
      <c r="O4" s="4">
        <v>1</v>
      </c>
      <c r="P4" s="4">
        <v>320900</v>
      </c>
      <c r="Q4" s="4">
        <v>154800</v>
      </c>
      <c r="R4" s="5">
        <v>7.8000000000000005E-3</v>
      </c>
      <c r="S4" s="4">
        <v>521100</v>
      </c>
      <c r="T4" s="4">
        <f t="shared" si="1"/>
        <v>379990</v>
      </c>
      <c r="U4" s="4">
        <f t="shared" si="2"/>
        <v>230373</v>
      </c>
      <c r="V4" s="5">
        <v>2.29E-2</v>
      </c>
    </row>
    <row r="5" spans="1:22" x14ac:dyDescent="0.2">
      <c r="A5" s="16" t="s">
        <v>292</v>
      </c>
      <c r="B5" s="4">
        <v>2600</v>
      </c>
      <c r="C5" s="4">
        <v>0</v>
      </c>
      <c r="D5" s="4">
        <v>2600</v>
      </c>
      <c r="E5" s="4">
        <v>33410000</v>
      </c>
      <c r="F5" s="4">
        <f t="shared" si="0"/>
        <v>388550752</v>
      </c>
      <c r="L5" s="4">
        <v>57</v>
      </c>
      <c r="M5" s="4">
        <v>173</v>
      </c>
      <c r="N5" s="4">
        <v>2</v>
      </c>
      <c r="O5" s="4">
        <v>2</v>
      </c>
      <c r="P5" s="4">
        <v>80900</v>
      </c>
      <c r="Q5" s="4">
        <v>148400</v>
      </c>
      <c r="R5" s="5">
        <v>-3.8E-3</v>
      </c>
      <c r="S5" s="4">
        <v>243694</v>
      </c>
      <c r="T5" s="4">
        <f t="shared" si="1"/>
        <v>862454.5</v>
      </c>
      <c r="U5" s="4">
        <f t="shared" si="2"/>
        <v>230373</v>
      </c>
      <c r="V5" s="5">
        <v>1.1599999999999999E-2</v>
      </c>
    </row>
    <row r="6" spans="1:22" x14ac:dyDescent="0.2">
      <c r="A6" s="16" t="s">
        <v>291</v>
      </c>
      <c r="B6" s="4">
        <v>0</v>
      </c>
      <c r="C6" s="4">
        <v>0</v>
      </c>
      <c r="D6" s="4">
        <v>0</v>
      </c>
      <c r="E6" s="4">
        <v>0</v>
      </c>
      <c r="F6" s="4">
        <f t="shared" si="0"/>
        <v>355140752</v>
      </c>
      <c r="L6" s="4">
        <v>78</v>
      </c>
      <c r="M6" s="4">
        <v>93</v>
      </c>
      <c r="N6" s="4">
        <v>2</v>
      </c>
      <c r="O6" s="4">
        <v>0</v>
      </c>
      <c r="P6" s="4">
        <v>103000</v>
      </c>
      <c r="Q6" s="4">
        <v>100300</v>
      </c>
      <c r="R6" s="5">
        <v>1.18E-2</v>
      </c>
      <c r="S6" s="4">
        <v>230373</v>
      </c>
      <c r="T6" s="4">
        <f t="shared" si="1"/>
        <v>384573.5</v>
      </c>
      <c r="U6" s="4">
        <f t="shared" si="2"/>
        <v>245894</v>
      </c>
      <c r="V6" s="5">
        <v>2.3300000000000001E-2</v>
      </c>
    </row>
    <row r="7" spans="1:22" x14ac:dyDescent="0.2">
      <c r="A7" s="16" t="s">
        <v>288</v>
      </c>
      <c r="B7" s="4">
        <v>0</v>
      </c>
      <c r="C7" s="4">
        <v>7600</v>
      </c>
      <c r="D7" s="4">
        <v>-7600</v>
      </c>
      <c r="E7" s="4">
        <v>-97800000</v>
      </c>
      <c r="F7" s="4">
        <f t="shared" si="0"/>
        <v>355140752</v>
      </c>
      <c r="L7" s="4">
        <v>103</v>
      </c>
      <c r="M7" s="4">
        <v>182</v>
      </c>
      <c r="N7" s="4">
        <v>1</v>
      </c>
      <c r="O7" s="4">
        <v>4</v>
      </c>
      <c r="P7" s="4">
        <v>119100</v>
      </c>
      <c r="Q7" s="4">
        <v>268300</v>
      </c>
      <c r="R7" s="5">
        <v>-3.9000000000000003E-3</v>
      </c>
      <c r="S7" s="4">
        <v>431728</v>
      </c>
      <c r="T7" s="4">
        <f t="shared" si="1"/>
        <v>561301</v>
      </c>
      <c r="U7" s="4">
        <f t="shared" si="2"/>
        <v>245894</v>
      </c>
      <c r="V7" s="5">
        <v>2.6800000000000001E-2</v>
      </c>
    </row>
    <row r="8" spans="1:22" x14ac:dyDescent="0.2">
      <c r="A8" s="16" t="s">
        <v>287</v>
      </c>
      <c r="B8" s="4">
        <v>500</v>
      </c>
      <c r="C8" s="4">
        <v>24600</v>
      </c>
      <c r="D8" s="4">
        <v>-24100</v>
      </c>
      <c r="E8" s="4">
        <v>-311820000</v>
      </c>
      <c r="F8" s="4">
        <f t="shared" si="0"/>
        <v>452940752</v>
      </c>
      <c r="L8" s="4">
        <v>271</v>
      </c>
      <c r="M8" s="4">
        <v>547</v>
      </c>
      <c r="N8" s="4">
        <v>3</v>
      </c>
      <c r="O8" s="4">
        <v>3</v>
      </c>
      <c r="P8" s="4">
        <v>247800</v>
      </c>
      <c r="Q8" s="4">
        <v>520600</v>
      </c>
      <c r="R8" s="5">
        <v>-3.7499999999999999E-2</v>
      </c>
      <c r="S8" s="4">
        <v>826624</v>
      </c>
      <c r="T8" s="4">
        <f t="shared" si="1"/>
        <v>259328.5</v>
      </c>
      <c r="U8" s="4">
        <f t="shared" si="2"/>
        <v>245894</v>
      </c>
      <c r="V8" s="5">
        <v>3.7900000000000003E-2</v>
      </c>
    </row>
    <row r="9" spans="1:22" x14ac:dyDescent="0.2">
      <c r="A9" s="16" t="s">
        <v>286</v>
      </c>
      <c r="B9" s="4">
        <v>1000</v>
      </c>
      <c r="C9" s="4">
        <v>12700</v>
      </c>
      <c r="D9" s="4">
        <v>-11700</v>
      </c>
      <c r="E9" s="4">
        <v>-156590000</v>
      </c>
      <c r="F9" s="4">
        <f t="shared" si="0"/>
        <v>764760752</v>
      </c>
      <c r="L9" s="4">
        <v>76</v>
      </c>
      <c r="M9" s="4">
        <v>135</v>
      </c>
      <c r="N9" s="4">
        <v>5</v>
      </c>
      <c r="O9" s="4">
        <v>2</v>
      </c>
      <c r="P9" s="4">
        <v>108100</v>
      </c>
      <c r="Q9" s="4">
        <v>156500</v>
      </c>
      <c r="R9" s="5">
        <v>-7.4000000000000003E-3</v>
      </c>
      <c r="S9" s="4">
        <v>295917</v>
      </c>
      <c r="T9" s="4">
        <f t="shared" si="1"/>
        <v>218267.5</v>
      </c>
      <c r="U9" s="4">
        <f t="shared" si="2"/>
        <v>245894</v>
      </c>
      <c r="V9" s="5">
        <v>1.8500000000000003E-2</v>
      </c>
    </row>
    <row r="10" spans="1:22" x14ac:dyDescent="0.2">
      <c r="A10" s="16" t="s">
        <v>281</v>
      </c>
      <c r="B10" s="4">
        <v>8500</v>
      </c>
      <c r="C10" s="4">
        <v>4900</v>
      </c>
      <c r="D10" s="4">
        <v>3600</v>
      </c>
      <c r="E10" s="4">
        <v>50080000</v>
      </c>
      <c r="F10" s="4">
        <f t="shared" si="0"/>
        <v>921350752</v>
      </c>
      <c r="L10" s="4">
        <v>63</v>
      </c>
      <c r="M10" s="4">
        <v>184</v>
      </c>
      <c r="N10" s="4">
        <v>0</v>
      </c>
      <c r="O10" s="4">
        <v>0</v>
      </c>
      <c r="P10" s="4">
        <v>63000</v>
      </c>
      <c r="Q10" s="4">
        <v>162100</v>
      </c>
      <c r="R10" s="5">
        <v>-1.1000000000000001E-2</v>
      </c>
      <c r="S10" s="4">
        <v>245894</v>
      </c>
      <c r="T10" s="4">
        <f t="shared" si="1"/>
        <v>320117.5</v>
      </c>
      <c r="U10" s="4">
        <f t="shared" si="2"/>
        <v>318200</v>
      </c>
      <c r="V10" s="5">
        <v>2.1899999999999999E-2</v>
      </c>
    </row>
    <row r="11" spans="1:22" x14ac:dyDescent="0.2">
      <c r="A11" s="16" t="s">
        <v>273</v>
      </c>
      <c r="B11" s="4">
        <v>0</v>
      </c>
      <c r="C11" s="4">
        <v>0</v>
      </c>
      <c r="D11" s="4">
        <v>0</v>
      </c>
      <c r="E11" s="4">
        <v>0</v>
      </c>
      <c r="F11" s="4">
        <f t="shared" si="0"/>
        <v>871270752</v>
      </c>
      <c r="L11" s="4">
        <v>114</v>
      </c>
      <c r="M11" s="4">
        <v>162</v>
      </c>
      <c r="N11" s="4">
        <v>1</v>
      </c>
      <c r="O11" s="4">
        <v>3</v>
      </c>
      <c r="P11" s="4">
        <v>120300</v>
      </c>
      <c r="Q11" s="4">
        <v>165500</v>
      </c>
      <c r="R11" s="5">
        <v>-1.09E-2</v>
      </c>
      <c r="S11" s="4">
        <v>318200</v>
      </c>
      <c r="T11" s="4">
        <f t="shared" si="1"/>
        <v>487458</v>
      </c>
      <c r="U11" s="4">
        <f t="shared" si="2"/>
        <v>337419</v>
      </c>
      <c r="V11" s="5">
        <v>2.52E-2</v>
      </c>
    </row>
    <row r="12" spans="1:22" x14ac:dyDescent="0.2">
      <c r="A12" s="16" t="s">
        <v>272</v>
      </c>
      <c r="B12" s="4">
        <v>2400</v>
      </c>
      <c r="C12" s="4">
        <v>2300</v>
      </c>
      <c r="D12" s="4">
        <v>100</v>
      </c>
      <c r="E12" s="4">
        <v>1710000</v>
      </c>
      <c r="F12" s="4">
        <f t="shared" si="0"/>
        <v>871270752</v>
      </c>
      <c r="L12" s="4">
        <v>223</v>
      </c>
      <c r="M12" s="4">
        <v>286</v>
      </c>
      <c r="N12" s="4">
        <v>7</v>
      </c>
      <c r="O12" s="4">
        <v>2</v>
      </c>
      <c r="P12" s="4">
        <v>309100</v>
      </c>
      <c r="Q12" s="4">
        <v>312600</v>
      </c>
      <c r="R12" s="5">
        <v>-1.0800000000000001E-2</v>
      </c>
      <c r="S12" s="4">
        <v>686702</v>
      </c>
      <c r="T12" s="4">
        <f t="shared" si="1"/>
        <v>403054</v>
      </c>
      <c r="U12" s="4">
        <f t="shared" si="2"/>
        <v>295978</v>
      </c>
      <c r="V12" s="5">
        <v>2.8399999999999998E-2</v>
      </c>
    </row>
    <row r="13" spans="1:22" x14ac:dyDescent="0.2">
      <c r="A13" s="16" t="s">
        <v>248</v>
      </c>
      <c r="B13" s="4">
        <v>11600</v>
      </c>
      <c r="C13" s="4">
        <v>0</v>
      </c>
      <c r="D13" s="4">
        <v>11600</v>
      </c>
      <c r="E13" s="4">
        <v>157840000</v>
      </c>
      <c r="F13" s="4">
        <f t="shared" si="0"/>
        <v>869560752</v>
      </c>
      <c r="L13" s="4">
        <v>169</v>
      </c>
      <c r="M13" s="4">
        <v>246</v>
      </c>
      <c r="N13" s="4">
        <v>6</v>
      </c>
      <c r="O13" s="4">
        <v>2</v>
      </c>
      <c r="P13" s="4">
        <v>224500</v>
      </c>
      <c r="Q13" s="4">
        <v>323300</v>
      </c>
      <c r="R13" s="5">
        <v>7.3000000000000001E-3</v>
      </c>
      <c r="S13" s="4">
        <v>651697</v>
      </c>
      <c r="T13" s="4">
        <f t="shared" si="1"/>
        <v>397857</v>
      </c>
      <c r="U13" s="4">
        <f t="shared" si="2"/>
        <v>222740</v>
      </c>
      <c r="V13" s="5">
        <v>2.53E-2</v>
      </c>
    </row>
    <row r="14" spans="1:22" x14ac:dyDescent="0.2">
      <c r="A14" s="16" t="s">
        <v>240</v>
      </c>
      <c r="B14" s="4">
        <v>1200</v>
      </c>
      <c r="C14" s="4">
        <v>0</v>
      </c>
      <c r="D14" s="4">
        <v>1200</v>
      </c>
      <c r="E14" s="4">
        <v>16500000</v>
      </c>
      <c r="F14" s="4">
        <f t="shared" si="0"/>
        <v>711720752</v>
      </c>
      <c r="L14" s="4">
        <v>159</v>
      </c>
      <c r="M14" s="4">
        <v>190</v>
      </c>
      <c r="N14" s="4">
        <v>5</v>
      </c>
      <c r="O14" s="4">
        <v>3</v>
      </c>
      <c r="P14" s="4">
        <v>194100</v>
      </c>
      <c r="Q14" s="4">
        <v>267800</v>
      </c>
      <c r="R14" s="5">
        <v>-7.1999999999999998E-3</v>
      </c>
      <c r="S14" s="4">
        <v>516286</v>
      </c>
      <c r="T14" s="4">
        <f t="shared" si="1"/>
        <v>825521</v>
      </c>
      <c r="U14" s="4">
        <f t="shared" si="2"/>
        <v>190641</v>
      </c>
      <c r="V14" s="5">
        <v>2.5000000000000001E-2</v>
      </c>
    </row>
    <row r="15" spans="1:22" x14ac:dyDescent="0.2">
      <c r="A15" s="16" t="s">
        <v>239</v>
      </c>
      <c r="B15" s="4">
        <v>12300</v>
      </c>
      <c r="C15" s="4">
        <v>0</v>
      </c>
      <c r="D15" s="4">
        <v>12300</v>
      </c>
      <c r="E15" s="4">
        <v>168270000</v>
      </c>
      <c r="F15" s="4">
        <f t="shared" si="0"/>
        <v>695220752</v>
      </c>
      <c r="L15" s="4">
        <v>517</v>
      </c>
      <c r="M15" s="4">
        <v>379</v>
      </c>
      <c r="N15" s="4">
        <v>14</v>
      </c>
      <c r="O15" s="4">
        <v>12</v>
      </c>
      <c r="P15" s="4">
        <v>749700</v>
      </c>
      <c r="Q15" s="4">
        <v>684100</v>
      </c>
      <c r="R15" s="5">
        <v>5.7300000000000004E-2</v>
      </c>
      <c r="S15" s="4">
        <v>1494536</v>
      </c>
      <c r="T15" s="4">
        <f t="shared" si="1"/>
        <v>268735</v>
      </c>
      <c r="U15" s="4">
        <f t="shared" si="2"/>
        <v>190641</v>
      </c>
      <c r="V15" s="5">
        <v>5.7599999999999998E-2</v>
      </c>
    </row>
    <row r="16" spans="1:22" x14ac:dyDescent="0.2">
      <c r="A16" s="16" t="s">
        <v>238</v>
      </c>
      <c r="B16" s="4">
        <v>7100</v>
      </c>
      <c r="C16" s="4">
        <v>0</v>
      </c>
      <c r="D16" s="4">
        <v>7100</v>
      </c>
      <c r="E16" s="4">
        <v>93740000</v>
      </c>
      <c r="F16" s="4">
        <f t="shared" si="0"/>
        <v>526950752</v>
      </c>
      <c r="L16" s="4">
        <v>55</v>
      </c>
      <c r="M16" s="4">
        <v>163</v>
      </c>
      <c r="N16" s="4">
        <v>0</v>
      </c>
      <c r="O16" s="4">
        <v>4</v>
      </c>
      <c r="P16" s="4">
        <v>63300</v>
      </c>
      <c r="Q16" s="4">
        <v>274000</v>
      </c>
      <c r="R16" s="5">
        <v>-7.4999999999999997E-3</v>
      </c>
      <c r="S16" s="4">
        <v>337419</v>
      </c>
      <c r="T16" s="4">
        <f t="shared" si="1"/>
        <v>272657.5</v>
      </c>
      <c r="U16" s="4">
        <f t="shared" si="2"/>
        <v>190641</v>
      </c>
      <c r="V16" s="5">
        <v>1.8799999999999997E-2</v>
      </c>
    </row>
    <row r="17" spans="1:22" x14ac:dyDescent="0.2">
      <c r="A17" s="16" t="s">
        <v>234</v>
      </c>
      <c r="B17" s="4">
        <v>2800</v>
      </c>
      <c r="C17" s="4">
        <v>4000</v>
      </c>
      <c r="D17" s="4">
        <v>-1200</v>
      </c>
      <c r="E17" s="4">
        <v>-16110000</v>
      </c>
      <c r="F17" s="4">
        <f t="shared" si="0"/>
        <v>433210752</v>
      </c>
      <c r="L17" s="4">
        <v>75</v>
      </c>
      <c r="M17" s="4">
        <v>123</v>
      </c>
      <c r="N17" s="4">
        <v>2</v>
      </c>
      <c r="O17" s="4">
        <v>4</v>
      </c>
      <c r="P17" s="4">
        <v>93400</v>
      </c>
      <c r="Q17" s="4">
        <v>187200</v>
      </c>
      <c r="R17" s="5">
        <v>1.15E-2</v>
      </c>
      <c r="S17" s="4">
        <v>295978</v>
      </c>
      <c r="T17" s="4">
        <f t="shared" si="1"/>
        <v>248386.5</v>
      </c>
      <c r="U17" s="4">
        <f t="shared" si="2"/>
        <v>154411</v>
      </c>
      <c r="V17" s="5">
        <v>1.5100000000000001E-2</v>
      </c>
    </row>
    <row r="18" spans="1:22" x14ac:dyDescent="0.2">
      <c r="A18" s="16" t="s">
        <v>233</v>
      </c>
      <c r="B18" s="4">
        <v>0</v>
      </c>
      <c r="C18" s="4">
        <v>900</v>
      </c>
      <c r="D18" s="4">
        <v>-900</v>
      </c>
      <c r="E18" s="4">
        <v>-11840000</v>
      </c>
      <c r="F18" s="4">
        <f t="shared" si="0"/>
        <v>449320752</v>
      </c>
      <c r="R18" s="5">
        <v>-7.6E-3</v>
      </c>
      <c r="S18" s="4">
        <v>222740</v>
      </c>
      <c r="T18" s="4">
        <f t="shared" si="1"/>
        <v>249451.5</v>
      </c>
      <c r="U18" s="4">
        <f t="shared" si="2"/>
        <v>154411</v>
      </c>
      <c r="V18" s="5">
        <v>1.1399999999999999E-2</v>
      </c>
    </row>
    <row r="19" spans="1:22" x14ac:dyDescent="0.2">
      <c r="A19" s="16" t="s">
        <v>232</v>
      </c>
      <c r="B19" s="4">
        <v>0</v>
      </c>
      <c r="C19" s="4">
        <v>0</v>
      </c>
      <c r="D19" s="4">
        <v>0</v>
      </c>
      <c r="E19" s="4">
        <v>0</v>
      </c>
      <c r="F19" s="4">
        <f t="shared" si="0"/>
        <v>461160752</v>
      </c>
      <c r="R19" s="5">
        <v>-3.7000000000000002E-3</v>
      </c>
      <c r="S19" s="4">
        <v>190641</v>
      </c>
      <c r="T19" s="4">
        <f t="shared" si="1"/>
        <v>382458</v>
      </c>
      <c r="U19" s="4">
        <f t="shared" si="2"/>
        <v>154411</v>
      </c>
      <c r="V19" s="5">
        <v>1.4999999999999999E-2</v>
      </c>
    </row>
    <row r="20" spans="1:22" x14ac:dyDescent="0.2">
      <c r="A20" s="16" t="s">
        <v>231</v>
      </c>
      <c r="B20" s="4">
        <v>0</v>
      </c>
      <c r="C20" s="4">
        <v>0</v>
      </c>
      <c r="D20" s="4">
        <v>0</v>
      </c>
      <c r="E20" s="4">
        <v>0</v>
      </c>
      <c r="F20" s="4">
        <f t="shared" si="0"/>
        <v>461160752</v>
      </c>
      <c r="R20" s="5">
        <v>-3.7000000000000002E-3</v>
      </c>
      <c r="S20" s="4">
        <v>322035</v>
      </c>
      <c r="T20" s="4">
        <f t="shared" si="1"/>
        <v>330968.5</v>
      </c>
      <c r="U20" s="4">
        <f t="shared" si="2"/>
        <v>154411</v>
      </c>
      <c r="V20" s="5">
        <v>2.2400000000000003E-2</v>
      </c>
    </row>
    <row r="21" spans="1:22" x14ac:dyDescent="0.2">
      <c r="A21" s="16" t="s">
        <v>230</v>
      </c>
      <c r="B21" s="4">
        <v>13800</v>
      </c>
      <c r="C21" s="4">
        <v>0</v>
      </c>
      <c r="D21" s="4">
        <v>13800</v>
      </c>
      <c r="E21" s="4">
        <v>184490000</v>
      </c>
      <c r="F21" s="4">
        <f t="shared" si="0"/>
        <v>461160752</v>
      </c>
      <c r="R21" s="5">
        <v>3.8E-3</v>
      </c>
      <c r="S21" s="4">
        <v>288214</v>
      </c>
      <c r="T21" s="4">
        <f t="shared" si="1"/>
        <v>320118.5</v>
      </c>
      <c r="U21" s="4">
        <f t="shared" si="2"/>
        <v>154411</v>
      </c>
      <c r="V21" s="5">
        <v>1.8600000000000002E-2</v>
      </c>
    </row>
    <row r="22" spans="1:22" x14ac:dyDescent="0.2">
      <c r="A22" s="16" t="s">
        <v>229</v>
      </c>
      <c r="B22" s="4">
        <v>0</v>
      </c>
      <c r="C22" s="4">
        <v>0</v>
      </c>
      <c r="D22" s="4">
        <v>0</v>
      </c>
      <c r="E22" s="4">
        <v>0</v>
      </c>
      <c r="F22" s="4">
        <f t="shared" si="0"/>
        <v>276670752</v>
      </c>
      <c r="R22" s="5">
        <v>-3.7000000000000002E-3</v>
      </c>
      <c r="S22" s="4">
        <v>154411</v>
      </c>
      <c r="T22" s="4">
        <f t="shared" si="1"/>
        <v>634106</v>
      </c>
      <c r="U22" s="4">
        <f t="shared" si="2"/>
        <v>156506</v>
      </c>
      <c r="V22" s="5">
        <v>1.4999999999999999E-2</v>
      </c>
    </row>
    <row r="23" spans="1:22" x14ac:dyDescent="0.2">
      <c r="A23" s="16" t="s">
        <v>228</v>
      </c>
      <c r="B23" s="4">
        <v>1500</v>
      </c>
      <c r="C23" s="4">
        <v>0</v>
      </c>
      <c r="D23" s="4">
        <v>1500</v>
      </c>
      <c r="E23" s="4">
        <v>19610000</v>
      </c>
      <c r="F23" s="4">
        <f t="shared" si="0"/>
        <v>276670752</v>
      </c>
      <c r="R23" s="5">
        <v>-3.7000000000000002E-3</v>
      </c>
      <c r="S23" s="4">
        <v>279428</v>
      </c>
      <c r="T23" s="4">
        <f t="shared" si="1"/>
        <v>541706.5</v>
      </c>
      <c r="U23" s="4">
        <f t="shared" si="2"/>
        <v>156506</v>
      </c>
      <c r="V23" s="5">
        <v>2.2599999999999999E-2</v>
      </c>
    </row>
    <row r="24" spans="1:22" x14ac:dyDescent="0.2">
      <c r="A24" s="16" t="s">
        <v>222</v>
      </c>
      <c r="B24" s="4">
        <v>1200</v>
      </c>
      <c r="C24" s="4">
        <v>0</v>
      </c>
      <c r="D24" s="4">
        <v>1200</v>
      </c>
      <c r="E24" s="4">
        <v>15970000</v>
      </c>
      <c r="F24" s="4">
        <f t="shared" si="0"/>
        <v>257060752</v>
      </c>
      <c r="R24" s="5">
        <v>3.8E-3</v>
      </c>
      <c r="S24" s="4">
        <v>156506</v>
      </c>
      <c r="T24" s="4">
        <f t="shared" si="1"/>
        <v>340801.5</v>
      </c>
      <c r="U24" s="4">
        <f t="shared" si="2"/>
        <v>200051</v>
      </c>
      <c r="V24" s="5">
        <v>2.23E-2</v>
      </c>
    </row>
    <row r="25" spans="1:22" x14ac:dyDescent="0.2">
      <c r="A25" s="16" t="s">
        <v>213</v>
      </c>
      <c r="B25" s="4">
        <v>0</v>
      </c>
      <c r="C25" s="4">
        <v>0</v>
      </c>
      <c r="D25" s="4">
        <v>0</v>
      </c>
      <c r="E25" s="4">
        <v>0</v>
      </c>
      <c r="F25" s="4">
        <f t="shared" si="0"/>
        <v>241090752</v>
      </c>
      <c r="R25" s="5">
        <v>3.8E-3</v>
      </c>
      <c r="S25" s="4">
        <v>200051</v>
      </c>
      <c r="T25" s="4">
        <f t="shared" si="1"/>
        <v>378822.5</v>
      </c>
      <c r="U25" s="4">
        <f t="shared" si="2"/>
        <v>249337</v>
      </c>
      <c r="V25" s="5">
        <v>2.98E-2</v>
      </c>
    </row>
    <row r="26" spans="1:22" x14ac:dyDescent="0.2">
      <c r="A26" s="16" t="s">
        <v>212</v>
      </c>
      <c r="B26" s="4">
        <v>0</v>
      </c>
      <c r="C26" s="4">
        <v>200</v>
      </c>
      <c r="D26" s="4">
        <v>-200</v>
      </c>
      <c r="E26" s="4">
        <v>-2720000</v>
      </c>
      <c r="F26" s="4">
        <f t="shared" si="0"/>
        <v>241090752</v>
      </c>
      <c r="R26" s="5">
        <v>-2.2200000000000001E-2</v>
      </c>
      <c r="S26" s="4">
        <v>249337</v>
      </c>
      <c r="T26" s="4">
        <f t="shared" si="1"/>
        <v>273911</v>
      </c>
      <c r="U26" s="4">
        <f t="shared" si="2"/>
        <v>274033</v>
      </c>
      <c r="V26" s="5">
        <v>3.3000000000000002E-2</v>
      </c>
    </row>
    <row r="27" spans="1:22" x14ac:dyDescent="0.2">
      <c r="A27" s="16" t="s">
        <v>211</v>
      </c>
      <c r="B27" s="4">
        <v>0</v>
      </c>
      <c r="C27" s="4">
        <v>2000</v>
      </c>
      <c r="D27" s="4">
        <v>-2000</v>
      </c>
      <c r="E27" s="4">
        <v>-27500000</v>
      </c>
      <c r="F27" s="4">
        <f t="shared" si="0"/>
        <v>243810752</v>
      </c>
      <c r="R27" s="5">
        <v>0</v>
      </c>
      <c r="S27" s="4">
        <v>274033</v>
      </c>
      <c r="T27" s="4">
        <f t="shared" si="1"/>
        <v>246330.5</v>
      </c>
      <c r="U27" s="4">
        <f t="shared" si="2"/>
        <v>308262</v>
      </c>
      <c r="V27" s="5">
        <v>3.9900000000000005E-2</v>
      </c>
    </row>
    <row r="28" spans="1:22" x14ac:dyDescent="0.2">
      <c r="A28" s="16" t="s">
        <v>210</v>
      </c>
      <c r="B28" s="4">
        <v>0</v>
      </c>
      <c r="C28" s="4">
        <v>0</v>
      </c>
      <c r="D28" s="4">
        <v>0</v>
      </c>
      <c r="E28" s="4">
        <v>0</v>
      </c>
      <c r="F28" s="4">
        <f t="shared" si="0"/>
        <v>271310752</v>
      </c>
      <c r="R28" s="5">
        <v>-1.09E-2</v>
      </c>
      <c r="S28" s="4">
        <v>308262</v>
      </c>
      <c r="T28" s="4">
        <f t="shared" si="1"/>
        <v>306749</v>
      </c>
      <c r="U28" s="4">
        <f t="shared" si="2"/>
        <v>373723</v>
      </c>
      <c r="V28" s="5">
        <v>3.2300000000000002E-2</v>
      </c>
    </row>
    <row r="29" spans="1:22" x14ac:dyDescent="0.2">
      <c r="A29" s="16" t="s">
        <v>209</v>
      </c>
      <c r="B29" s="4">
        <v>0</v>
      </c>
      <c r="C29" s="4">
        <v>3300</v>
      </c>
      <c r="D29" s="4">
        <v>-3300</v>
      </c>
      <c r="E29" s="4">
        <v>-45940000</v>
      </c>
      <c r="F29" s="4">
        <f t="shared" si="0"/>
        <v>271310752</v>
      </c>
      <c r="R29" s="5">
        <v>-1.44E-2</v>
      </c>
      <c r="S29" s="4">
        <v>442881</v>
      </c>
      <c r="T29" s="4">
        <f t="shared" si="1"/>
        <v>296463</v>
      </c>
      <c r="U29" s="4">
        <f t="shared" si="2"/>
        <v>373723</v>
      </c>
      <c r="V29" s="5">
        <v>4.5999999999999999E-2</v>
      </c>
    </row>
    <row r="30" spans="1:22" x14ac:dyDescent="0.2">
      <c r="A30" s="16" t="s">
        <v>208</v>
      </c>
      <c r="B30" s="4">
        <v>0</v>
      </c>
      <c r="C30" s="4">
        <v>11500</v>
      </c>
      <c r="D30" s="4">
        <v>-11500</v>
      </c>
      <c r="E30" s="4">
        <v>-159650000</v>
      </c>
      <c r="F30" s="4">
        <f t="shared" si="0"/>
        <v>317250752</v>
      </c>
      <c r="R30" s="5">
        <v>-1.0700000000000001E-2</v>
      </c>
      <c r="S30" s="4">
        <v>373723</v>
      </c>
      <c r="T30" s="4">
        <f t="shared" si="1"/>
        <v>312724</v>
      </c>
      <c r="U30" s="4">
        <f t="shared" si="2"/>
        <v>481552</v>
      </c>
      <c r="V30" s="5">
        <v>2.1299999999999999E-2</v>
      </c>
    </row>
    <row r="31" spans="1:22" x14ac:dyDescent="0.2">
      <c r="A31" s="16" t="s">
        <v>207</v>
      </c>
      <c r="B31" s="4">
        <v>0</v>
      </c>
      <c r="C31" s="4">
        <v>9800</v>
      </c>
      <c r="D31" s="4">
        <v>-9800</v>
      </c>
      <c r="E31" s="4">
        <v>-137460000</v>
      </c>
      <c r="F31" s="4">
        <f t="shared" si="0"/>
        <v>476900752</v>
      </c>
      <c r="R31" s="5">
        <v>-1.7500000000000002E-2</v>
      </c>
      <c r="S31" s="4">
        <v>485826</v>
      </c>
      <c r="T31" s="4">
        <f t="shared" si="1"/>
        <v>595459</v>
      </c>
      <c r="U31" s="4">
        <f t="shared" si="2"/>
        <v>273789</v>
      </c>
      <c r="V31" s="5">
        <v>3.8100000000000002E-2</v>
      </c>
    </row>
    <row r="32" spans="1:22" x14ac:dyDescent="0.2">
      <c r="A32" s="16" t="s">
        <v>206</v>
      </c>
      <c r="B32" s="4">
        <v>0</v>
      </c>
      <c r="C32" s="4">
        <v>6200</v>
      </c>
      <c r="D32" s="4">
        <v>-6200</v>
      </c>
      <c r="E32" s="4">
        <v>-87430000</v>
      </c>
      <c r="F32" s="4">
        <f t="shared" si="0"/>
        <v>614360752</v>
      </c>
      <c r="R32" s="5">
        <v>3.27E-2</v>
      </c>
      <c r="S32" s="4">
        <v>988784</v>
      </c>
      <c r="T32" s="4">
        <f t="shared" si="1"/>
        <v>658044.5</v>
      </c>
      <c r="U32" s="4">
        <f t="shared" si="2"/>
        <v>184399</v>
      </c>
      <c r="V32" s="5">
        <v>4.4699999999999997E-2</v>
      </c>
    </row>
    <row r="33" spans="1:22" x14ac:dyDescent="0.2">
      <c r="A33" s="16" t="s">
        <v>205</v>
      </c>
      <c r="B33" s="4">
        <v>2900</v>
      </c>
      <c r="C33" s="4">
        <v>2200</v>
      </c>
      <c r="D33" s="4">
        <v>700</v>
      </c>
      <c r="E33" s="4">
        <v>9890000</v>
      </c>
      <c r="F33" s="4">
        <f t="shared" si="0"/>
        <v>701790752</v>
      </c>
      <c r="R33" s="5">
        <v>3.7000000000000002E-3</v>
      </c>
      <c r="S33" s="4">
        <v>926907</v>
      </c>
      <c r="T33" s="4">
        <f t="shared" si="1"/>
        <v>414144</v>
      </c>
      <c r="U33" s="4">
        <f t="shared" si="2"/>
        <v>170617</v>
      </c>
      <c r="V33" s="5">
        <v>3.2500000000000001E-2</v>
      </c>
    </row>
    <row r="34" spans="1:22" x14ac:dyDescent="0.2">
      <c r="A34" s="16" t="s">
        <v>204</v>
      </c>
      <c r="B34" s="4">
        <v>14700</v>
      </c>
      <c r="C34" s="4">
        <v>0</v>
      </c>
      <c r="D34" s="4">
        <v>14700</v>
      </c>
      <c r="E34" s="4">
        <v>200240000</v>
      </c>
      <c r="F34" s="4">
        <f t="shared" si="0"/>
        <v>691900752</v>
      </c>
      <c r="R34" s="5">
        <v>0.03</v>
      </c>
      <c r="S34" s="4">
        <v>481552</v>
      </c>
      <c r="T34" s="4">
        <f t="shared" si="1"/>
        <v>371872.5</v>
      </c>
      <c r="U34" s="4">
        <f t="shared" si="2"/>
        <v>170617</v>
      </c>
      <c r="V34" s="5">
        <v>2.5499999999999998E-2</v>
      </c>
    </row>
    <row r="35" spans="1:22" x14ac:dyDescent="0.2">
      <c r="A35" s="16" t="s">
        <v>203</v>
      </c>
      <c r="B35" s="4">
        <v>2900</v>
      </c>
      <c r="C35" s="4">
        <v>0</v>
      </c>
      <c r="D35" s="4">
        <v>2900</v>
      </c>
      <c r="E35" s="4">
        <v>39100000</v>
      </c>
      <c r="F35" s="4">
        <f t="shared" si="0"/>
        <v>491660752</v>
      </c>
      <c r="R35" s="5">
        <v>7.6E-3</v>
      </c>
      <c r="S35" s="4">
        <v>508308</v>
      </c>
      <c r="T35" s="4">
        <f t="shared" si="1"/>
        <v>244967</v>
      </c>
      <c r="U35" s="4">
        <f t="shared" si="2"/>
        <v>139622</v>
      </c>
      <c r="V35" s="5">
        <v>2.58E-2</v>
      </c>
    </row>
    <row r="36" spans="1:22" x14ac:dyDescent="0.2">
      <c r="A36" s="16" t="s">
        <v>202</v>
      </c>
      <c r="B36" s="4">
        <v>5500</v>
      </c>
      <c r="C36" s="4">
        <v>0</v>
      </c>
      <c r="D36" s="4">
        <v>5500</v>
      </c>
      <c r="E36" s="4">
        <v>73090000</v>
      </c>
      <c r="F36" s="4">
        <f t="shared" si="0"/>
        <v>452560752</v>
      </c>
      <c r="R36" s="5">
        <v>1.54E-2</v>
      </c>
      <c r="S36" s="4">
        <v>273789</v>
      </c>
      <c r="T36" s="4">
        <f t="shared" si="1"/>
        <v>254052</v>
      </c>
      <c r="U36" s="4">
        <f t="shared" si="2"/>
        <v>139622</v>
      </c>
      <c r="V36" s="5">
        <v>2.6200000000000001E-2</v>
      </c>
    </row>
    <row r="37" spans="1:22" x14ac:dyDescent="0.2">
      <c r="A37" s="16" t="s">
        <v>201</v>
      </c>
      <c r="B37" s="4">
        <v>0</v>
      </c>
      <c r="C37" s="4">
        <v>3900</v>
      </c>
      <c r="D37" s="4">
        <v>-3900</v>
      </c>
      <c r="E37" s="4">
        <v>-50500000</v>
      </c>
      <c r="F37" s="4">
        <f t="shared" si="0"/>
        <v>379470752</v>
      </c>
      <c r="R37" s="5">
        <v>0</v>
      </c>
      <c r="S37" s="4">
        <v>184399</v>
      </c>
      <c r="T37" s="4">
        <f t="shared" si="1"/>
        <v>448965</v>
      </c>
      <c r="U37" s="4">
        <f t="shared" si="2"/>
        <v>139622</v>
      </c>
      <c r="V37" s="5">
        <v>2.3E-2</v>
      </c>
    </row>
    <row r="38" spans="1:22" x14ac:dyDescent="0.2">
      <c r="A38" s="16" t="s">
        <v>200</v>
      </c>
      <c r="B38" s="4">
        <v>0</v>
      </c>
      <c r="C38" s="4">
        <v>0</v>
      </c>
      <c r="D38" s="4">
        <v>0</v>
      </c>
      <c r="E38" s="4">
        <v>0</v>
      </c>
      <c r="F38" s="4">
        <f t="shared" si="0"/>
        <v>429970752</v>
      </c>
      <c r="R38" s="5">
        <v>-1.1299999999999999E-2</v>
      </c>
      <c r="S38" s="4">
        <v>170617</v>
      </c>
      <c r="T38" s="4">
        <f t="shared" si="1"/>
        <v>254782.5</v>
      </c>
      <c r="U38" s="4">
        <f t="shared" si="2"/>
        <v>139622</v>
      </c>
      <c r="V38" s="5">
        <v>2.64E-2</v>
      </c>
    </row>
    <row r="39" spans="1:22" x14ac:dyDescent="0.2">
      <c r="A39" s="16" t="s">
        <v>199</v>
      </c>
      <c r="B39" s="4">
        <v>0</v>
      </c>
      <c r="C39" s="4">
        <v>0</v>
      </c>
      <c r="D39" s="4">
        <v>0</v>
      </c>
      <c r="E39" s="4">
        <v>0</v>
      </c>
      <c r="F39" s="4">
        <f t="shared" si="0"/>
        <v>429970752</v>
      </c>
      <c r="R39" s="5">
        <v>3.9000000000000003E-3</v>
      </c>
      <c r="S39" s="4">
        <v>219203</v>
      </c>
      <c r="T39" s="4">
        <f t="shared" si="1"/>
        <v>312173.5</v>
      </c>
      <c r="U39" s="4">
        <f t="shared" si="2"/>
        <v>139622</v>
      </c>
      <c r="V39" s="5">
        <v>2.2799999999999997E-2</v>
      </c>
    </row>
    <row r="40" spans="1:22" x14ac:dyDescent="0.2">
      <c r="A40" s="16" t="s">
        <v>198</v>
      </c>
      <c r="B40" s="4">
        <v>0</v>
      </c>
      <c r="C40" s="4">
        <v>0</v>
      </c>
      <c r="D40" s="4">
        <v>0</v>
      </c>
      <c r="E40" s="4">
        <v>0</v>
      </c>
      <c r="F40" s="4">
        <f t="shared" si="0"/>
        <v>429970752</v>
      </c>
      <c r="R40" s="5">
        <v>3.9000000000000003E-3</v>
      </c>
      <c r="S40" s="4">
        <v>139622</v>
      </c>
      <c r="T40" s="4">
        <f t="shared" si="1"/>
        <v>701892</v>
      </c>
      <c r="U40" s="4">
        <f t="shared" si="2"/>
        <v>202134</v>
      </c>
      <c r="V40" s="5">
        <v>2.6600000000000002E-2</v>
      </c>
    </row>
    <row r="41" spans="1:22" x14ac:dyDescent="0.2">
      <c r="A41" s="16" t="s">
        <v>197</v>
      </c>
      <c r="B41" s="4">
        <v>0</v>
      </c>
      <c r="C41" s="4">
        <v>0</v>
      </c>
      <c r="D41" s="4">
        <v>0</v>
      </c>
      <c r="E41" s="4">
        <v>0</v>
      </c>
      <c r="F41" s="4">
        <f t="shared" si="0"/>
        <v>429970752</v>
      </c>
      <c r="R41" s="5">
        <v>-2.23E-2</v>
      </c>
      <c r="S41" s="4">
        <v>202134</v>
      </c>
      <c r="T41" s="4">
        <f t="shared" si="1"/>
        <v>313831.5</v>
      </c>
      <c r="U41" s="4">
        <f t="shared" si="2"/>
        <v>216145</v>
      </c>
      <c r="V41" s="5">
        <v>3.3500000000000002E-2</v>
      </c>
    </row>
    <row r="42" spans="1:22" x14ac:dyDescent="0.2">
      <c r="A42" s="16" t="s">
        <v>196</v>
      </c>
      <c r="B42" s="4">
        <v>0</v>
      </c>
      <c r="C42" s="4">
        <v>19600</v>
      </c>
      <c r="D42" s="4">
        <v>-19600</v>
      </c>
      <c r="E42" s="4">
        <v>-257780000</v>
      </c>
      <c r="F42" s="4">
        <f t="shared" si="0"/>
        <v>429970752</v>
      </c>
      <c r="R42" s="5">
        <v>0</v>
      </c>
      <c r="S42" s="4">
        <v>389182</v>
      </c>
      <c r="T42" s="4">
        <f t="shared" si="1"/>
        <v>415971</v>
      </c>
      <c r="U42" s="4">
        <f t="shared" si="2"/>
        <v>216145</v>
      </c>
      <c r="V42" s="5">
        <v>3.3599999999999998E-2</v>
      </c>
    </row>
    <row r="43" spans="1:22" x14ac:dyDescent="0.2">
      <c r="A43" s="16" t="s">
        <v>195</v>
      </c>
      <c r="B43" s="4">
        <v>0</v>
      </c>
      <c r="C43" s="4">
        <v>1900</v>
      </c>
      <c r="D43" s="4">
        <v>-1900</v>
      </c>
      <c r="E43" s="4">
        <v>-25690000</v>
      </c>
      <c r="F43" s="4">
        <f t="shared" si="0"/>
        <v>687750752</v>
      </c>
      <c r="R43" s="5">
        <v>-1.47E-2</v>
      </c>
      <c r="S43" s="4">
        <v>346736</v>
      </c>
      <c r="T43" s="4">
        <f t="shared" si="1"/>
        <v>748136.5</v>
      </c>
      <c r="U43" s="4">
        <f t="shared" si="2"/>
        <v>216145</v>
      </c>
      <c r="V43" s="5">
        <v>2.8999999999999998E-2</v>
      </c>
    </row>
    <row r="44" spans="1:22" x14ac:dyDescent="0.2">
      <c r="A44" s="16" t="s">
        <v>194</v>
      </c>
      <c r="B44" s="4">
        <v>0</v>
      </c>
      <c r="C44" s="4">
        <v>2300</v>
      </c>
      <c r="D44" s="4">
        <v>-2300</v>
      </c>
      <c r="E44" s="4">
        <v>-31000000</v>
      </c>
      <c r="F44" s="4">
        <f t="shared" si="0"/>
        <v>713440752</v>
      </c>
      <c r="R44" s="5">
        <v>0</v>
      </c>
      <c r="S44" s="4">
        <v>235437</v>
      </c>
      <c r="T44" s="4">
        <f t="shared" si="1"/>
        <v>320332.5</v>
      </c>
      <c r="U44" s="4">
        <f t="shared" si="2"/>
        <v>216145</v>
      </c>
      <c r="V44" s="5">
        <v>2.8999999999999998E-2</v>
      </c>
    </row>
    <row r="45" spans="1:22" x14ac:dyDescent="0.2">
      <c r="A45" s="16" t="s">
        <v>193</v>
      </c>
      <c r="B45" s="4">
        <v>12300</v>
      </c>
      <c r="C45" s="4">
        <v>0</v>
      </c>
      <c r="D45" s="4">
        <v>12300</v>
      </c>
      <c r="E45" s="4">
        <v>166420000</v>
      </c>
      <c r="F45" s="4">
        <f t="shared" si="0"/>
        <v>744440752</v>
      </c>
      <c r="R45" s="5">
        <v>2.2599999999999999E-2</v>
      </c>
      <c r="S45" s="4">
        <v>216145</v>
      </c>
      <c r="T45" s="4">
        <f t="shared" si="1"/>
        <v>267691</v>
      </c>
      <c r="U45" s="4">
        <f t="shared" si="2"/>
        <v>290362</v>
      </c>
      <c r="V45" s="5">
        <v>2.9100000000000001E-2</v>
      </c>
    </row>
    <row r="46" spans="1:22" x14ac:dyDescent="0.2">
      <c r="A46" s="16" t="s">
        <v>192</v>
      </c>
      <c r="B46" s="4">
        <v>7300</v>
      </c>
      <c r="C46" s="4">
        <v>0</v>
      </c>
      <c r="D46" s="4">
        <v>7300</v>
      </c>
      <c r="E46" s="4">
        <v>98110000</v>
      </c>
      <c r="F46" s="4">
        <f t="shared" si="0"/>
        <v>578020752</v>
      </c>
      <c r="R46" s="5">
        <v>-1.4800000000000001E-2</v>
      </c>
      <c r="S46" s="4">
        <v>323705</v>
      </c>
      <c r="T46" s="4">
        <f t="shared" si="1"/>
        <v>479844</v>
      </c>
      <c r="U46" s="4">
        <f t="shared" si="2"/>
        <v>238481</v>
      </c>
      <c r="V46" s="5">
        <v>3.3300000000000003E-2</v>
      </c>
    </row>
    <row r="47" spans="1:22" x14ac:dyDescent="0.2">
      <c r="A47" s="16" t="s">
        <v>191</v>
      </c>
      <c r="B47" s="4">
        <v>2100</v>
      </c>
      <c r="C47" s="4">
        <v>9600</v>
      </c>
      <c r="D47" s="4">
        <v>-7500</v>
      </c>
      <c r="E47" s="4">
        <v>-101785913</v>
      </c>
      <c r="F47" s="4">
        <f t="shared" si="0"/>
        <v>479910752</v>
      </c>
      <c r="R47" s="5">
        <v>-1.8100000000000002E-2</v>
      </c>
      <c r="S47" s="4">
        <v>727313</v>
      </c>
      <c r="T47" s="4">
        <f t="shared" si="1"/>
        <v>273564.5</v>
      </c>
      <c r="U47" s="4">
        <f t="shared" si="2"/>
        <v>238481</v>
      </c>
      <c r="V47" s="5">
        <v>0.05</v>
      </c>
    </row>
    <row r="48" spans="1:22" x14ac:dyDescent="0.2">
      <c r="A48" s="16" t="s">
        <v>190</v>
      </c>
      <c r="B48" s="4">
        <v>2100</v>
      </c>
      <c r="C48" s="4">
        <v>1900</v>
      </c>
      <c r="D48" s="4">
        <v>200</v>
      </c>
      <c r="E48" s="4">
        <v>2530000</v>
      </c>
      <c r="F48" s="4">
        <f t="shared" si="0"/>
        <v>581696665</v>
      </c>
      <c r="R48" s="5">
        <v>1.11E-2</v>
      </c>
      <c r="S48" s="4">
        <v>290362</v>
      </c>
      <c r="T48" s="4">
        <f t="shared" si="1"/>
        <v>463555</v>
      </c>
      <c r="U48" s="4">
        <f t="shared" si="2"/>
        <v>238481</v>
      </c>
      <c r="V48" s="5">
        <v>1.8100000000000002E-2</v>
      </c>
    </row>
    <row r="49" spans="1:22" x14ac:dyDescent="0.2">
      <c r="A49" s="16" t="s">
        <v>189</v>
      </c>
      <c r="B49" s="4">
        <v>0</v>
      </c>
      <c r="C49" s="4">
        <v>5000</v>
      </c>
      <c r="D49" s="4">
        <v>-5000</v>
      </c>
      <c r="E49" s="4">
        <v>-70380000</v>
      </c>
      <c r="F49" s="4">
        <f t="shared" si="0"/>
        <v>579166665</v>
      </c>
      <c r="R49" s="5">
        <v>-2.1499999999999998E-2</v>
      </c>
      <c r="S49" s="4">
        <v>484725</v>
      </c>
      <c r="T49" s="4">
        <f t="shared" si="1"/>
        <v>803189</v>
      </c>
      <c r="U49" s="4">
        <f t="shared" si="2"/>
        <v>238481</v>
      </c>
      <c r="V49" s="5">
        <v>4.2300000000000004E-2</v>
      </c>
    </row>
    <row r="50" spans="1:22" x14ac:dyDescent="0.2">
      <c r="A50" s="16" t="s">
        <v>188</v>
      </c>
      <c r="B50" s="4">
        <v>5900</v>
      </c>
      <c r="C50" s="4">
        <v>15900</v>
      </c>
      <c r="D50" s="4">
        <v>-10000</v>
      </c>
      <c r="E50" s="4">
        <v>-143270000</v>
      </c>
      <c r="F50" s="4">
        <f t="shared" si="0"/>
        <v>649546665</v>
      </c>
      <c r="R50" s="5">
        <v>2.9700000000000001E-2</v>
      </c>
      <c r="S50" s="4">
        <v>1201650</v>
      </c>
      <c r="T50" s="4">
        <f t="shared" si="1"/>
        <v>418274</v>
      </c>
      <c r="U50" s="4">
        <f t="shared" si="2"/>
        <v>211677</v>
      </c>
      <c r="V50" s="5">
        <v>5.2499999999999998E-2</v>
      </c>
    </row>
    <row r="51" spans="1:22" x14ac:dyDescent="0.2">
      <c r="A51" s="16" t="s">
        <v>187</v>
      </c>
      <c r="B51" s="4">
        <v>0</v>
      </c>
      <c r="C51" s="4">
        <v>11100</v>
      </c>
      <c r="D51" s="4">
        <v>-11100</v>
      </c>
      <c r="E51" s="4">
        <v>-151120000</v>
      </c>
      <c r="F51" s="4">
        <f t="shared" si="0"/>
        <v>792816665</v>
      </c>
      <c r="R51" s="5">
        <v>-1.4499999999999999E-2</v>
      </c>
      <c r="S51" s="4">
        <v>238481</v>
      </c>
      <c r="T51" s="4">
        <f t="shared" si="1"/>
        <v>481460.5</v>
      </c>
      <c r="U51" s="4">
        <f t="shared" si="2"/>
        <v>211677</v>
      </c>
      <c r="V51" s="5">
        <v>3.6299999999999999E-2</v>
      </c>
    </row>
    <row r="52" spans="1:22" x14ac:dyDescent="0.2">
      <c r="A52" s="16" t="s">
        <v>186</v>
      </c>
      <c r="B52" s="4">
        <v>1200</v>
      </c>
      <c r="C52" s="4">
        <v>900</v>
      </c>
      <c r="D52" s="4">
        <v>300</v>
      </c>
      <c r="E52" s="4">
        <v>4010000</v>
      </c>
      <c r="F52" s="4">
        <f t="shared" si="0"/>
        <v>943936665</v>
      </c>
      <c r="R52" s="5">
        <v>-7.1999999999999998E-3</v>
      </c>
      <c r="S52" s="4">
        <v>485206</v>
      </c>
      <c r="T52" s="4">
        <f t="shared" si="1"/>
        <v>763013.5</v>
      </c>
      <c r="U52" s="4">
        <f t="shared" si="2"/>
        <v>211677</v>
      </c>
      <c r="V52" s="5">
        <v>3.95E-2</v>
      </c>
    </row>
    <row r="53" spans="1:22" x14ac:dyDescent="0.2">
      <c r="A53" s="16" t="s">
        <v>185</v>
      </c>
      <c r="B53" s="4">
        <v>55900</v>
      </c>
      <c r="C53" s="4">
        <v>3300</v>
      </c>
      <c r="D53" s="4">
        <v>52600</v>
      </c>
      <c r="E53" s="4">
        <v>715310000</v>
      </c>
      <c r="F53" s="4">
        <f t="shared" si="0"/>
        <v>939926665</v>
      </c>
      <c r="R53" s="5">
        <v>2.9900000000000003E-2</v>
      </c>
      <c r="S53" s="4">
        <v>1260836</v>
      </c>
      <c r="T53" s="4">
        <f t="shared" si="1"/>
        <v>501548.5</v>
      </c>
      <c r="U53" s="4">
        <f t="shared" si="2"/>
        <v>211677</v>
      </c>
      <c r="V53" s="5">
        <v>6.08E-2</v>
      </c>
    </row>
    <row r="54" spans="1:22" x14ac:dyDescent="0.2">
      <c r="A54" s="16" t="s">
        <v>184</v>
      </c>
      <c r="B54" s="4">
        <v>9400</v>
      </c>
      <c r="C54" s="4">
        <v>5900</v>
      </c>
      <c r="D54" s="4">
        <v>3500</v>
      </c>
      <c r="E54" s="4">
        <v>43980000</v>
      </c>
      <c r="F54" s="4">
        <f t="shared" si="0"/>
        <v>224616665</v>
      </c>
      <c r="R54" s="5">
        <v>4.2900000000000001E-2</v>
      </c>
      <c r="S54" s="4">
        <v>424520</v>
      </c>
      <c r="T54" s="4">
        <f t="shared" si="1"/>
        <v>277601.5</v>
      </c>
      <c r="U54" s="4">
        <f t="shared" si="2"/>
        <v>211677</v>
      </c>
      <c r="V54" s="5">
        <v>6.3500000000000001E-2</v>
      </c>
    </row>
    <row r="55" spans="1:22" x14ac:dyDescent="0.2">
      <c r="A55" s="16" t="s">
        <v>183</v>
      </c>
      <c r="B55" s="4">
        <v>0</v>
      </c>
      <c r="C55" s="4">
        <v>5300</v>
      </c>
      <c r="D55" s="4">
        <v>-5300</v>
      </c>
      <c r="E55" s="4">
        <v>-68680000</v>
      </c>
      <c r="F55" s="4">
        <f t="shared" si="0"/>
        <v>180636665</v>
      </c>
      <c r="R55" s="5">
        <v>-2.6499999999999999E-2</v>
      </c>
      <c r="S55" s="4">
        <v>211677</v>
      </c>
      <c r="T55" s="4">
        <f t="shared" si="1"/>
        <v>318351</v>
      </c>
      <c r="U55" s="4">
        <f t="shared" si="2"/>
        <v>232375</v>
      </c>
      <c r="V55" s="5">
        <v>3.04E-2</v>
      </c>
    </row>
    <row r="56" spans="1:22" x14ac:dyDescent="0.2">
      <c r="A56" s="16" t="s">
        <v>182</v>
      </c>
      <c r="B56" s="4">
        <v>300</v>
      </c>
      <c r="C56" s="4">
        <v>1100</v>
      </c>
      <c r="D56" s="4">
        <v>-800</v>
      </c>
      <c r="E56" s="4">
        <v>-10500000</v>
      </c>
      <c r="F56" s="4">
        <f t="shared" si="0"/>
        <v>249316665</v>
      </c>
      <c r="R56" s="5">
        <v>0</v>
      </c>
      <c r="S56" s="4">
        <v>232375</v>
      </c>
      <c r="T56" s="4">
        <f t="shared" si="1"/>
        <v>256866.5</v>
      </c>
      <c r="U56" s="4">
        <f t="shared" si="2"/>
        <v>256767</v>
      </c>
      <c r="V56" s="5">
        <v>2.2799999999999997E-2</v>
      </c>
    </row>
    <row r="57" spans="1:22" x14ac:dyDescent="0.2">
      <c r="A57" s="16" t="s">
        <v>181</v>
      </c>
      <c r="B57" s="4">
        <v>6600</v>
      </c>
      <c r="C57" s="4">
        <v>11000</v>
      </c>
      <c r="D57" s="4">
        <v>-4400</v>
      </c>
      <c r="E57" s="4">
        <v>-60770000</v>
      </c>
      <c r="F57" s="4">
        <f t="shared" si="0"/>
        <v>259816665</v>
      </c>
      <c r="R57" s="5">
        <v>-1.49E-2</v>
      </c>
      <c r="S57" s="4">
        <v>256767</v>
      </c>
      <c r="T57" s="4">
        <f t="shared" si="1"/>
        <v>606195.5</v>
      </c>
      <c r="U57" s="4">
        <f t="shared" si="2"/>
        <v>265191</v>
      </c>
      <c r="V57" s="5">
        <v>3.7100000000000001E-2</v>
      </c>
    </row>
    <row r="58" spans="1:22" x14ac:dyDescent="0.2">
      <c r="A58" s="16" t="s">
        <v>180</v>
      </c>
      <c r="B58" s="4">
        <v>3000</v>
      </c>
      <c r="C58" s="4">
        <v>0</v>
      </c>
      <c r="D58" s="4">
        <v>3000</v>
      </c>
      <c r="E58" s="4">
        <v>39080000</v>
      </c>
      <c r="F58" s="4">
        <f t="shared" si="0"/>
        <v>320586665</v>
      </c>
      <c r="R58" s="5">
        <v>4.6900000000000004E-2</v>
      </c>
      <c r="S58" s="4">
        <v>442385</v>
      </c>
      <c r="T58" s="4">
        <f t="shared" si="1"/>
        <v>427467.5</v>
      </c>
      <c r="U58" s="4">
        <f t="shared" si="2"/>
        <v>265191</v>
      </c>
      <c r="V58" s="5">
        <v>5.5399999999999998E-2</v>
      </c>
    </row>
    <row r="59" spans="1:22" x14ac:dyDescent="0.2">
      <c r="A59" s="16" t="s">
        <v>179</v>
      </c>
      <c r="B59" s="4">
        <v>21800</v>
      </c>
      <c r="C59" s="4">
        <v>0</v>
      </c>
      <c r="D59" s="4">
        <v>21800</v>
      </c>
      <c r="E59" s="4">
        <v>268770000</v>
      </c>
      <c r="F59" s="4">
        <f t="shared" si="0"/>
        <v>281506665</v>
      </c>
      <c r="R59" s="5">
        <v>4.07E-2</v>
      </c>
      <c r="S59" s="4">
        <v>404728</v>
      </c>
      <c r="T59" s="4">
        <f t="shared" si="1"/>
        <v>503182</v>
      </c>
      <c r="U59" s="4">
        <f t="shared" si="2"/>
        <v>265191</v>
      </c>
      <c r="V59" s="5">
        <v>5.4699999999999999E-2</v>
      </c>
    </row>
    <row r="60" spans="1:22" x14ac:dyDescent="0.2">
      <c r="A60" s="16" t="s">
        <v>178</v>
      </c>
      <c r="B60" s="4">
        <v>11000</v>
      </c>
      <c r="C60" s="4">
        <v>0</v>
      </c>
      <c r="D60" s="4">
        <v>11000</v>
      </c>
      <c r="E60" s="4">
        <v>134330000</v>
      </c>
      <c r="F60" s="4">
        <f t="shared" si="0"/>
        <v>12736665</v>
      </c>
      <c r="R60" s="5">
        <v>-1.6E-2</v>
      </c>
      <c r="S60" s="4">
        <v>598067</v>
      </c>
      <c r="T60" s="4">
        <f t="shared" si="1"/>
        <v>544895.5</v>
      </c>
      <c r="U60" s="4">
        <f t="shared" si="2"/>
        <v>265191</v>
      </c>
      <c r="V60" s="5">
        <v>4.7300000000000002E-2</v>
      </c>
    </row>
    <row r="61" spans="1:22" x14ac:dyDescent="0.2">
      <c r="A61" s="16" t="s">
        <v>177</v>
      </c>
      <c r="B61" s="4">
        <v>0</v>
      </c>
      <c r="C61" s="4">
        <v>0</v>
      </c>
      <c r="D61" s="4">
        <v>0</v>
      </c>
      <c r="E61" s="4">
        <v>0</v>
      </c>
      <c r="F61" s="4">
        <f t="shared" si="0"/>
        <v>-121593335</v>
      </c>
      <c r="R61" s="5">
        <v>0</v>
      </c>
      <c r="S61" s="4">
        <v>477715</v>
      </c>
      <c r="T61" s="4">
        <f t="shared" si="1"/>
        <v>244797.5</v>
      </c>
      <c r="U61" s="4">
        <f t="shared" si="2"/>
        <v>256966</v>
      </c>
      <c r="V61" s="5">
        <v>4.3700000000000003E-2</v>
      </c>
    </row>
    <row r="62" spans="1:22" x14ac:dyDescent="0.2">
      <c r="A62" s="16" t="s">
        <v>176</v>
      </c>
      <c r="B62" s="4">
        <v>0</v>
      </c>
      <c r="C62" s="4">
        <v>0</v>
      </c>
      <c r="D62" s="4">
        <v>0</v>
      </c>
      <c r="E62" s="4">
        <v>0</v>
      </c>
      <c r="F62" s="4">
        <f t="shared" si="0"/>
        <v>-121593335</v>
      </c>
      <c r="R62" s="5">
        <v>8.1000000000000013E-3</v>
      </c>
      <c r="S62" s="4">
        <v>265191</v>
      </c>
      <c r="T62" s="4">
        <f t="shared" si="1"/>
        <v>489554</v>
      </c>
      <c r="U62" s="4">
        <f t="shared" si="2"/>
        <v>256966</v>
      </c>
      <c r="V62" s="5">
        <v>5.16E-2</v>
      </c>
    </row>
    <row r="63" spans="1:22" x14ac:dyDescent="0.2">
      <c r="A63" s="16" t="s">
        <v>175</v>
      </c>
      <c r="B63" s="4">
        <v>0</v>
      </c>
      <c r="C63" s="4">
        <v>2300</v>
      </c>
      <c r="D63" s="4">
        <v>-2300</v>
      </c>
      <c r="E63" s="4">
        <v>-29570000</v>
      </c>
      <c r="F63" s="4">
        <f t="shared" si="0"/>
        <v>-121593335</v>
      </c>
      <c r="R63" s="5">
        <v>-6.7599999999999993E-2</v>
      </c>
      <c r="S63" s="4">
        <v>578577</v>
      </c>
      <c r="T63" s="4">
        <f t="shared" si="1"/>
        <v>315590.5</v>
      </c>
      <c r="U63" s="4">
        <f t="shared" si="2"/>
        <v>256966</v>
      </c>
      <c r="V63" s="5">
        <v>4.6199999999999998E-2</v>
      </c>
    </row>
    <row r="64" spans="1:22" x14ac:dyDescent="0.2">
      <c r="A64" s="16" t="s">
        <v>174</v>
      </c>
      <c r="B64" s="4">
        <v>0</v>
      </c>
      <c r="C64" s="4">
        <v>16600</v>
      </c>
      <c r="D64" s="4">
        <v>-16600</v>
      </c>
      <c r="E64" s="4">
        <v>-222510000</v>
      </c>
      <c r="F64" s="4">
        <f t="shared" si="0"/>
        <v>-92023335</v>
      </c>
      <c r="R64" s="5">
        <v>-1.4800000000000001E-2</v>
      </c>
      <c r="S64" s="4">
        <v>343526</v>
      </c>
      <c r="T64" s="4">
        <f t="shared" si="1"/>
        <v>370355.5</v>
      </c>
      <c r="U64" s="4">
        <f t="shared" si="2"/>
        <v>256966</v>
      </c>
      <c r="V64" s="5">
        <v>4.7199999999999999E-2</v>
      </c>
    </row>
    <row r="65" spans="1:22" x14ac:dyDescent="0.2">
      <c r="A65" s="16" t="s">
        <v>173</v>
      </c>
      <c r="B65" s="4">
        <v>0</v>
      </c>
      <c r="C65" s="4">
        <v>4800</v>
      </c>
      <c r="D65" s="4">
        <v>-4800</v>
      </c>
      <c r="E65" s="4">
        <v>-62580000</v>
      </c>
      <c r="F65" s="4">
        <f t="shared" si="0"/>
        <v>130486665</v>
      </c>
      <c r="R65" s="5">
        <v>2.6699999999999998E-2</v>
      </c>
      <c r="S65" s="4">
        <v>404327</v>
      </c>
      <c r="T65" s="4">
        <f t="shared" si="1"/>
        <v>434055</v>
      </c>
      <c r="U65" s="4">
        <f t="shared" si="2"/>
        <v>256966</v>
      </c>
      <c r="V65" s="5">
        <v>7.2499999999999995E-2</v>
      </c>
    </row>
    <row r="66" spans="1:22" x14ac:dyDescent="0.2">
      <c r="A66" s="16" t="s">
        <v>172</v>
      </c>
      <c r="B66" s="4">
        <v>0</v>
      </c>
      <c r="C66" s="4">
        <v>100</v>
      </c>
      <c r="D66" s="4">
        <v>-100</v>
      </c>
      <c r="E66" s="4">
        <v>-1340000</v>
      </c>
      <c r="F66" s="4">
        <f t="shared" si="0"/>
        <v>193066665</v>
      </c>
      <c r="R66" s="5">
        <v>0</v>
      </c>
      <c r="S66" s="4">
        <v>256966</v>
      </c>
      <c r="T66" s="4">
        <f t="shared" si="1"/>
        <v>601101</v>
      </c>
      <c r="U66" s="4">
        <f t="shared" si="2"/>
        <v>224404</v>
      </c>
      <c r="V66" s="5">
        <v>5.8700000000000002E-2</v>
      </c>
    </row>
    <row r="67" spans="1:22" x14ac:dyDescent="0.2">
      <c r="A67" s="16" t="s">
        <v>171</v>
      </c>
      <c r="B67" s="4">
        <v>18900</v>
      </c>
      <c r="C67" s="4">
        <v>100</v>
      </c>
      <c r="D67" s="4">
        <v>18800</v>
      </c>
      <c r="E67" s="4">
        <v>239220000</v>
      </c>
      <c r="F67" s="4">
        <f t="shared" si="0"/>
        <v>194406665</v>
      </c>
      <c r="R67" s="5">
        <v>6.9199999999999998E-2</v>
      </c>
      <c r="S67" s="4">
        <v>770006</v>
      </c>
      <c r="T67" s="4">
        <f t="shared" si="1"/>
        <v>408150.5</v>
      </c>
      <c r="U67" s="4">
        <f t="shared" si="2"/>
        <v>224404</v>
      </c>
      <c r="V67" s="5">
        <v>0.1027</v>
      </c>
    </row>
    <row r="68" spans="1:22" x14ac:dyDescent="0.2">
      <c r="A68" s="16" t="s">
        <v>170</v>
      </c>
      <c r="B68" s="4">
        <v>4800</v>
      </c>
      <c r="C68" s="4">
        <v>0</v>
      </c>
      <c r="D68" s="4">
        <v>4800</v>
      </c>
      <c r="E68" s="4">
        <v>60120000</v>
      </c>
      <c r="F68" s="4">
        <f t="shared" si="0"/>
        <v>-44813335</v>
      </c>
      <c r="R68" s="5">
        <v>-4.6500000000000007E-2</v>
      </c>
      <c r="S68" s="4">
        <v>450207</v>
      </c>
      <c r="T68" s="4">
        <f t="shared" si="1"/>
        <v>319869.5</v>
      </c>
      <c r="U68" s="4">
        <f t="shared" si="2"/>
        <v>224404</v>
      </c>
      <c r="V68" s="5">
        <v>7.8700000000000006E-2</v>
      </c>
    </row>
    <row r="69" spans="1:22" x14ac:dyDescent="0.2">
      <c r="A69" s="16" t="s">
        <v>169</v>
      </c>
      <c r="B69" s="4">
        <v>0</v>
      </c>
      <c r="C69" s="4">
        <v>4000</v>
      </c>
      <c r="D69" s="4">
        <v>-4000</v>
      </c>
      <c r="E69" s="4">
        <v>-54400000</v>
      </c>
      <c r="F69" s="4">
        <f t="shared" si="0"/>
        <v>-104933335</v>
      </c>
      <c r="R69" s="5">
        <v>-6.5199999999999994E-2</v>
      </c>
      <c r="S69" s="4">
        <v>408297</v>
      </c>
      <c r="T69" s="4">
        <f t="shared" si="1"/>
        <v>544399.5</v>
      </c>
      <c r="U69" s="4">
        <f t="shared" si="2"/>
        <v>224404</v>
      </c>
      <c r="V69" s="5">
        <v>6.5299999999999997E-2</v>
      </c>
    </row>
    <row r="70" spans="1:22" x14ac:dyDescent="0.2">
      <c r="A70" s="16" t="s">
        <v>168</v>
      </c>
      <c r="B70" s="4">
        <v>200</v>
      </c>
      <c r="C70" s="4">
        <v>300</v>
      </c>
      <c r="D70" s="4">
        <v>-100</v>
      </c>
      <c r="E70" s="4">
        <v>-1430000</v>
      </c>
      <c r="F70" s="4">
        <f t="shared" si="0"/>
        <v>-50533335</v>
      </c>
      <c r="R70" s="5">
        <v>-2.12E-2</v>
      </c>
      <c r="S70" s="4">
        <v>612076</v>
      </c>
      <c r="T70" s="4">
        <f t="shared" si="1"/>
        <v>387919.5</v>
      </c>
      <c r="U70" s="4">
        <f t="shared" si="2"/>
        <v>224404</v>
      </c>
      <c r="V70" s="5">
        <v>3.8599999999999995E-2</v>
      </c>
    </row>
    <row r="71" spans="1:22" x14ac:dyDescent="0.2">
      <c r="A71" s="16" t="s">
        <v>167</v>
      </c>
      <c r="B71" s="4">
        <v>0</v>
      </c>
      <c r="C71" s="4">
        <v>900</v>
      </c>
      <c r="D71" s="4">
        <v>-900</v>
      </c>
      <c r="E71" s="4">
        <v>-13000000</v>
      </c>
      <c r="F71" s="4">
        <f t="shared" si="0"/>
        <v>-49103335</v>
      </c>
      <c r="R71" s="5">
        <v>-2.0799999999999999E-2</v>
      </c>
      <c r="S71" s="4">
        <v>224404</v>
      </c>
      <c r="T71" s="4">
        <f>AVERAGE(S72,S81)</f>
        <v>424415.5</v>
      </c>
      <c r="U71" s="4">
        <f t="shared" si="2"/>
        <v>287655</v>
      </c>
      <c r="V71" s="5">
        <v>4.8000000000000001E-2</v>
      </c>
    </row>
    <row r="72" spans="1:22" x14ac:dyDescent="0.2">
      <c r="A72" s="16" t="s">
        <v>166</v>
      </c>
      <c r="B72" s="4">
        <v>0</v>
      </c>
      <c r="C72" s="4">
        <v>200</v>
      </c>
      <c r="D72" s="4">
        <v>-200</v>
      </c>
      <c r="E72" s="4">
        <v>-2850000</v>
      </c>
      <c r="F72" s="4">
        <f t="shared" si="0"/>
        <v>-36103335</v>
      </c>
      <c r="R72" s="5">
        <v>6.9999999999999993E-3</v>
      </c>
      <c r="S72" s="4">
        <v>400531</v>
      </c>
      <c r="U72" s="4">
        <f t="shared" si="2"/>
        <v>287655</v>
      </c>
      <c r="V72" s="5">
        <v>3.4799999999999998E-2</v>
      </c>
    </row>
    <row r="73" spans="1:22" x14ac:dyDescent="0.2">
      <c r="A73" s="16" t="s">
        <v>165</v>
      </c>
      <c r="B73" s="4">
        <v>0</v>
      </c>
      <c r="C73" s="4">
        <v>0</v>
      </c>
      <c r="D73" s="4">
        <v>0</v>
      </c>
      <c r="E73" s="4">
        <v>0</v>
      </c>
      <c r="F73" s="4">
        <f t="shared" si="0"/>
        <v>-33253335</v>
      </c>
      <c r="R73" s="5">
        <v>-1.7100000000000001E-2</v>
      </c>
      <c r="S73" s="4">
        <v>287655</v>
      </c>
      <c r="U73" s="4">
        <f t="shared" ref="U73:U75" si="3">MIN(S74:S78)</f>
        <v>231442</v>
      </c>
      <c r="V73" s="5">
        <v>2.06E-2</v>
      </c>
    </row>
    <row r="74" spans="1:22" x14ac:dyDescent="0.2">
      <c r="A74" s="16" t="s">
        <v>164</v>
      </c>
      <c r="B74" s="4">
        <v>1700</v>
      </c>
      <c r="C74" s="4">
        <v>0</v>
      </c>
      <c r="D74" s="4">
        <v>1700</v>
      </c>
      <c r="E74" s="4">
        <v>24310000</v>
      </c>
      <c r="F74" s="4">
        <f t="shared" si="0"/>
        <v>-33253335</v>
      </c>
      <c r="R74" s="5">
        <v>1.0500000000000001E-2</v>
      </c>
      <c r="S74" s="4">
        <v>336384</v>
      </c>
      <c r="U74" s="4">
        <f t="shared" si="3"/>
        <v>231442</v>
      </c>
      <c r="V74" s="5">
        <v>4.1299999999999996E-2</v>
      </c>
    </row>
    <row r="75" spans="1:22" x14ac:dyDescent="0.2">
      <c r="A75" s="16" t="s">
        <v>163</v>
      </c>
      <c r="B75" s="4">
        <v>1200</v>
      </c>
      <c r="C75" s="4">
        <v>0</v>
      </c>
      <c r="D75" s="4">
        <v>1200</v>
      </c>
      <c r="E75" s="4">
        <v>17200000</v>
      </c>
      <c r="F75" s="4">
        <f t="shared" ref="F75:F79" si="4">E75+F76</f>
        <v>-57563335</v>
      </c>
      <c r="R75" s="5">
        <v>3.4999999999999996E-3</v>
      </c>
      <c r="S75" s="4">
        <v>611144</v>
      </c>
      <c r="U75" s="4">
        <f t="shared" si="3"/>
        <v>231442</v>
      </c>
      <c r="V75" s="5">
        <v>3.4300000000000004E-2</v>
      </c>
    </row>
    <row r="76" spans="1:22" x14ac:dyDescent="0.2">
      <c r="A76" s="16" t="s">
        <v>162</v>
      </c>
      <c r="B76" s="4">
        <v>100</v>
      </c>
      <c r="C76" s="4">
        <v>0</v>
      </c>
      <c r="D76" s="4">
        <v>100</v>
      </c>
      <c r="E76" s="4">
        <v>1390000</v>
      </c>
      <c r="F76" s="4">
        <f t="shared" si="4"/>
        <v>-74763335</v>
      </c>
      <c r="R76" s="5">
        <v>3.9900000000000005E-2</v>
      </c>
      <c r="S76" s="4">
        <v>432196</v>
      </c>
      <c r="U76" s="4">
        <f>MIN(S77:S81)</f>
        <v>231442</v>
      </c>
      <c r="V76" s="5">
        <v>5.2300000000000006E-2</v>
      </c>
    </row>
    <row r="77" spans="1:22" x14ac:dyDescent="0.2">
      <c r="A77" s="16" t="s">
        <v>161</v>
      </c>
      <c r="B77" s="4">
        <v>0</v>
      </c>
      <c r="C77" s="4">
        <v>500</v>
      </c>
      <c r="D77" s="4">
        <v>-500</v>
      </c>
      <c r="E77" s="4">
        <v>-6700000</v>
      </c>
      <c r="F77" s="4">
        <f t="shared" si="4"/>
        <v>-76153335</v>
      </c>
      <c r="R77" s="5">
        <v>1.4800000000000001E-2</v>
      </c>
      <c r="S77" s="4">
        <v>366094</v>
      </c>
      <c r="V77" s="5">
        <v>4.3499999999999997E-2</v>
      </c>
    </row>
    <row r="78" spans="1:22" x14ac:dyDescent="0.2">
      <c r="A78" s="16" t="s">
        <v>160</v>
      </c>
      <c r="B78" s="4">
        <v>0</v>
      </c>
      <c r="C78" s="4">
        <v>0</v>
      </c>
      <c r="D78" s="4">
        <v>0</v>
      </c>
      <c r="E78" s="4">
        <v>0</v>
      </c>
      <c r="F78" s="4">
        <f t="shared" si="4"/>
        <v>-69453335</v>
      </c>
      <c r="R78" s="5">
        <v>-1.8000000000000002E-2</v>
      </c>
      <c r="S78" s="4">
        <v>231442</v>
      </c>
      <c r="V78" s="5">
        <v>4.3099999999999999E-2</v>
      </c>
    </row>
    <row r="79" spans="1:22" x14ac:dyDescent="0.2">
      <c r="A79" s="16" t="s">
        <v>159</v>
      </c>
      <c r="B79" s="4">
        <v>0</v>
      </c>
      <c r="C79" s="4">
        <v>0</v>
      </c>
      <c r="D79" s="4">
        <v>0</v>
      </c>
      <c r="E79" s="4">
        <v>0</v>
      </c>
      <c r="F79" s="4">
        <f t="shared" si="4"/>
        <v>-69453335</v>
      </c>
      <c r="R79" s="5">
        <v>1.47E-2</v>
      </c>
      <c r="S79" s="4">
        <v>476723</v>
      </c>
      <c r="V79" s="5">
        <v>7.5600000000000001E-2</v>
      </c>
    </row>
    <row r="80" spans="1:22" x14ac:dyDescent="0.2">
      <c r="A80" s="16" t="s">
        <v>158</v>
      </c>
      <c r="B80" s="4">
        <v>0</v>
      </c>
      <c r="C80" s="4">
        <v>0</v>
      </c>
      <c r="D80" s="4">
        <v>0</v>
      </c>
      <c r="E80" s="4">
        <v>0</v>
      </c>
      <c r="F80" s="4">
        <f>E80+F81</f>
        <v>-69453335</v>
      </c>
      <c r="R80" s="5">
        <v>-3.8699999999999998E-2</v>
      </c>
      <c r="S80" s="4">
        <v>551435</v>
      </c>
      <c r="V80" s="5">
        <v>5.7000000000000002E-2</v>
      </c>
    </row>
    <row r="81" spans="1:22" x14ac:dyDescent="0.2">
      <c r="A81" s="16" t="s">
        <v>157</v>
      </c>
      <c r="B81" s="4">
        <v>0</v>
      </c>
      <c r="C81" s="4">
        <v>4900</v>
      </c>
      <c r="D81" s="4">
        <v>-4900</v>
      </c>
      <c r="E81" s="4">
        <v>-69453335</v>
      </c>
      <c r="F81" s="4">
        <f>E81</f>
        <v>-69453335</v>
      </c>
      <c r="R81" s="5">
        <v>-6.8999999999999999E-3</v>
      </c>
      <c r="S81" s="4">
        <v>448300</v>
      </c>
      <c r="V81" s="5">
        <v>2.4399999999999998E-2</v>
      </c>
    </row>
    <row r="82" spans="1:22" x14ac:dyDescent="0.2">
      <c r="A82" s="38"/>
      <c r="B82" s="38"/>
      <c r="C82" s="38"/>
      <c r="D82" s="38"/>
      <c r="E82" s="38"/>
      <c r="F82" s="38"/>
      <c r="G82" s="38"/>
      <c r="H82" s="38"/>
      <c r="I82" s="38"/>
      <c r="J82" s="38"/>
      <c r="K82" s="38"/>
      <c r="L82" s="38"/>
      <c r="M82" s="38"/>
      <c r="N82" s="38"/>
      <c r="O82" s="38"/>
      <c r="P82" s="38"/>
      <c r="Q82" s="38"/>
      <c r="R82" s="38"/>
      <c r="S82" s="38"/>
      <c r="T82" s="38"/>
      <c r="U82" s="38"/>
      <c r="V82" s="38"/>
    </row>
    <row r="83" spans="1:22" x14ac:dyDescent="0.2">
      <c r="A83" s="38"/>
      <c r="B83" s="38"/>
      <c r="C83" s="38"/>
      <c r="D83" s="38"/>
      <c r="E83" s="38"/>
      <c r="F83" s="38"/>
      <c r="G83" s="38"/>
      <c r="H83" s="38"/>
      <c r="I83" s="38"/>
      <c r="J83" s="38"/>
      <c r="K83" s="38"/>
      <c r="L83" s="38"/>
      <c r="M83" s="38"/>
      <c r="N83" s="38"/>
      <c r="O83" s="38"/>
      <c r="P83" s="38"/>
      <c r="Q83" s="38"/>
      <c r="R83" s="38"/>
      <c r="S83" s="38"/>
      <c r="T83" s="38"/>
      <c r="U83" s="38"/>
      <c r="V83" s="38"/>
    </row>
    <row r="84" spans="1:22" x14ac:dyDescent="0.2">
      <c r="A84" s="38"/>
      <c r="B84" s="38"/>
      <c r="C84" s="38"/>
      <c r="D84" s="38"/>
      <c r="E84" s="38"/>
      <c r="F84" s="38"/>
      <c r="G84" s="38"/>
      <c r="H84" s="38"/>
      <c r="I84" s="38"/>
      <c r="J84" s="38"/>
      <c r="K84" s="38"/>
      <c r="L84" s="38"/>
      <c r="M84" s="38"/>
      <c r="N84" s="38"/>
      <c r="O84" s="38"/>
      <c r="P84" s="38"/>
      <c r="Q84" s="38"/>
      <c r="R84" s="38"/>
      <c r="S84" s="38"/>
      <c r="T84" s="38"/>
      <c r="U84" s="38"/>
      <c r="V84" s="38"/>
    </row>
    <row r="85" spans="1:22" x14ac:dyDescent="0.2">
      <c r="A85" s="38"/>
      <c r="B85" s="38"/>
      <c r="C85" s="38"/>
      <c r="D85" s="38"/>
      <c r="E85" s="38"/>
      <c r="F85" s="38"/>
      <c r="G85" s="38"/>
      <c r="H85" s="38"/>
      <c r="I85" s="38"/>
      <c r="J85" s="38"/>
      <c r="K85" s="38"/>
      <c r="L85" s="38"/>
      <c r="M85" s="38"/>
      <c r="N85" s="38"/>
      <c r="O85" s="38"/>
      <c r="P85" s="38"/>
      <c r="Q85" s="38"/>
      <c r="R85" s="38"/>
      <c r="S85" s="38"/>
      <c r="T85" s="38"/>
      <c r="U85" s="38"/>
      <c r="V85" s="38"/>
    </row>
    <row r="86" spans="1:22" x14ac:dyDescent="0.2">
      <c r="A86" s="38" t="s">
        <v>247</v>
      </c>
      <c r="B86" s="38"/>
      <c r="C86" s="38"/>
      <c r="D86" s="38"/>
      <c r="E86" s="38"/>
      <c r="F86" s="38"/>
      <c r="G86" s="38"/>
      <c r="H86" s="38"/>
      <c r="I86" s="38"/>
      <c r="J86" s="38"/>
      <c r="K86" s="38"/>
      <c r="L86" s="38"/>
      <c r="M86" s="38"/>
      <c r="N86" s="38"/>
      <c r="O86" s="38"/>
      <c r="P86" s="38"/>
      <c r="Q86" s="38"/>
      <c r="R86" s="38"/>
      <c r="S86" s="38"/>
      <c r="T86" s="38"/>
      <c r="U86" s="38"/>
      <c r="V86" s="38"/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D8BD55-CFF5-0147-A876-9B48AE040C79}">
  <sheetPr codeName="Sheet103"/>
  <dimension ref="A1:V86"/>
  <sheetViews>
    <sheetView topLeftCell="K1" workbookViewId="0">
      <selection activeCell="N24" sqref="N24"/>
    </sheetView>
  </sheetViews>
  <sheetFormatPr baseColWidth="10" defaultRowHeight="16" x14ac:dyDescent="0.2"/>
  <cols>
    <col min="6" max="6" width="14.1640625" customWidth="1"/>
  </cols>
  <sheetData>
    <row r="1" spans="1:22" x14ac:dyDescent="0.2">
      <c r="A1" s="38"/>
      <c r="B1" s="75" t="s">
        <v>5</v>
      </c>
      <c r="C1" s="75"/>
      <c r="D1" s="75"/>
      <c r="E1" s="75"/>
      <c r="F1" s="75"/>
      <c r="G1" s="76" t="s">
        <v>6</v>
      </c>
      <c r="H1" s="76"/>
      <c r="I1" s="76"/>
      <c r="J1" s="76"/>
      <c r="K1" s="76"/>
      <c r="L1" s="77" t="s">
        <v>15</v>
      </c>
      <c r="M1" s="77"/>
      <c r="N1" s="77"/>
      <c r="O1" s="77"/>
      <c r="P1" s="77"/>
      <c r="Q1" s="77"/>
      <c r="R1" s="77"/>
      <c r="S1" s="77"/>
      <c r="T1" s="77"/>
      <c r="U1" s="77"/>
      <c r="V1" s="38"/>
    </row>
    <row r="2" spans="1:22" x14ac:dyDescent="0.2">
      <c r="A2" s="39" t="s">
        <v>4</v>
      </c>
      <c r="B2" s="40" t="s">
        <v>0</v>
      </c>
      <c r="C2" s="40" t="s">
        <v>1</v>
      </c>
      <c r="D2" s="40" t="s">
        <v>10</v>
      </c>
      <c r="E2" s="40" t="s">
        <v>11</v>
      </c>
      <c r="F2" s="40" t="s">
        <v>7</v>
      </c>
      <c r="G2" s="40" t="s">
        <v>8</v>
      </c>
      <c r="H2" s="40" t="s">
        <v>9</v>
      </c>
      <c r="I2" s="40" t="s">
        <v>10</v>
      </c>
      <c r="J2" s="40" t="s">
        <v>11</v>
      </c>
      <c r="K2" s="40" t="s">
        <v>7</v>
      </c>
      <c r="L2" s="40" t="s">
        <v>17</v>
      </c>
      <c r="M2" s="40" t="s">
        <v>18</v>
      </c>
      <c r="N2" s="40" t="s">
        <v>235</v>
      </c>
      <c r="O2" s="40" t="s">
        <v>236</v>
      </c>
      <c r="P2" s="40" t="s">
        <v>19</v>
      </c>
      <c r="Q2" s="40" t="s">
        <v>20</v>
      </c>
      <c r="R2" s="40" t="s">
        <v>12</v>
      </c>
      <c r="S2" s="40" t="s">
        <v>3</v>
      </c>
      <c r="T2" s="40" t="s">
        <v>257</v>
      </c>
      <c r="U2" s="40" t="s">
        <v>258</v>
      </c>
      <c r="V2" s="40" t="s">
        <v>237</v>
      </c>
    </row>
    <row r="3" spans="1:22" x14ac:dyDescent="0.2">
      <c r="A3" s="16" t="s">
        <v>294</v>
      </c>
      <c r="B3" s="4">
        <v>0</v>
      </c>
      <c r="C3" s="4">
        <v>0</v>
      </c>
      <c r="D3" s="4">
        <v>0</v>
      </c>
      <c r="E3" s="4">
        <v>0</v>
      </c>
      <c r="F3" s="4">
        <f t="shared" ref="F3:F74" si="0">E3+F4</f>
        <v>117643707</v>
      </c>
      <c r="L3" s="4">
        <v>35</v>
      </c>
      <c r="M3" s="4">
        <v>40</v>
      </c>
      <c r="N3" s="4">
        <v>1</v>
      </c>
      <c r="O3" s="4">
        <v>3</v>
      </c>
      <c r="P3" s="4">
        <v>43000</v>
      </c>
      <c r="Q3" s="4">
        <v>82900</v>
      </c>
      <c r="R3" s="5">
        <v>0</v>
      </c>
      <c r="S3" s="4">
        <v>126400</v>
      </c>
      <c r="T3" s="4">
        <f t="shared" ref="T3:T70" si="1">AVERAGE(S4,S13)</f>
        <v>216550</v>
      </c>
      <c r="U3" s="4">
        <f t="shared" ref="U3:U72" si="2">MIN(S4:S8)</f>
        <v>94200</v>
      </c>
      <c r="V3" s="5">
        <v>8.6E-3</v>
      </c>
    </row>
    <row r="4" spans="1:22" x14ac:dyDescent="0.2">
      <c r="A4" s="16" t="s">
        <v>293</v>
      </c>
      <c r="B4" s="4">
        <v>0</v>
      </c>
      <c r="C4" s="4">
        <v>11500</v>
      </c>
      <c r="D4" s="4">
        <v>-11500</v>
      </c>
      <c r="E4" s="4">
        <v>-133777229</v>
      </c>
      <c r="F4" s="4">
        <f t="shared" si="0"/>
        <v>117643707</v>
      </c>
      <c r="L4" s="4">
        <v>28</v>
      </c>
      <c r="M4" s="4">
        <v>125</v>
      </c>
      <c r="N4" s="4">
        <v>1</v>
      </c>
      <c r="O4" s="4">
        <v>2</v>
      </c>
      <c r="P4" s="4">
        <v>29000</v>
      </c>
      <c r="Q4" s="4">
        <v>64900</v>
      </c>
      <c r="R4" s="5">
        <v>0</v>
      </c>
      <c r="S4" s="4">
        <v>94200</v>
      </c>
      <c r="T4" s="4">
        <f t="shared" si="1"/>
        <v>242078</v>
      </c>
      <c r="U4" s="4">
        <f t="shared" si="2"/>
        <v>106680</v>
      </c>
      <c r="V4" s="5">
        <v>1.7000000000000001E-2</v>
      </c>
    </row>
    <row r="5" spans="1:22" x14ac:dyDescent="0.2">
      <c r="A5" s="16" t="s">
        <v>292</v>
      </c>
      <c r="B5" s="4">
        <v>0</v>
      </c>
      <c r="C5" s="4">
        <v>0</v>
      </c>
      <c r="D5" s="4">
        <v>0</v>
      </c>
      <c r="E5" s="4">
        <v>0</v>
      </c>
      <c r="F5" s="4">
        <f t="shared" si="0"/>
        <v>251420936</v>
      </c>
      <c r="L5" s="4">
        <v>31</v>
      </c>
      <c r="M5" s="4">
        <v>31</v>
      </c>
      <c r="N5" s="4">
        <v>0</v>
      </c>
      <c r="O5" s="4">
        <v>1</v>
      </c>
      <c r="P5" s="4">
        <v>41500</v>
      </c>
      <c r="Q5" s="4">
        <v>91800</v>
      </c>
      <c r="R5" s="5">
        <v>0</v>
      </c>
      <c r="S5" s="4">
        <v>144252</v>
      </c>
      <c r="T5" s="4">
        <f t="shared" si="1"/>
        <v>139291.5</v>
      </c>
      <c r="U5" s="4">
        <f t="shared" si="2"/>
        <v>106680</v>
      </c>
      <c r="V5" s="5">
        <v>1.7000000000000001E-2</v>
      </c>
    </row>
    <row r="6" spans="1:22" x14ac:dyDescent="0.2">
      <c r="A6" s="16" t="s">
        <v>291</v>
      </c>
      <c r="B6" s="4">
        <v>0</v>
      </c>
      <c r="C6" s="4">
        <v>0</v>
      </c>
      <c r="D6" s="4">
        <v>0</v>
      </c>
      <c r="E6" s="4">
        <v>0</v>
      </c>
      <c r="F6" s="4">
        <f t="shared" si="0"/>
        <v>251420936</v>
      </c>
      <c r="L6" s="4">
        <v>36</v>
      </c>
      <c r="M6" s="4">
        <v>34</v>
      </c>
      <c r="N6" s="4">
        <v>1</v>
      </c>
      <c r="O6" s="4">
        <v>1</v>
      </c>
      <c r="P6" s="4">
        <v>51600</v>
      </c>
      <c r="Q6" s="4">
        <v>55000</v>
      </c>
      <c r="R6" s="5">
        <v>-2.0999999999999999E-3</v>
      </c>
      <c r="S6" s="4">
        <v>106680</v>
      </c>
      <c r="T6" s="4">
        <f t="shared" si="1"/>
        <v>172027.5</v>
      </c>
      <c r="U6" s="4">
        <f t="shared" si="2"/>
        <v>113403</v>
      </c>
      <c r="V6" s="5">
        <v>8.6E-3</v>
      </c>
    </row>
    <row r="7" spans="1:22" x14ac:dyDescent="0.2">
      <c r="A7" s="16" t="s">
        <v>288</v>
      </c>
      <c r="B7" s="4">
        <v>0</v>
      </c>
      <c r="C7" s="4">
        <v>0</v>
      </c>
      <c r="D7" s="4">
        <v>0</v>
      </c>
      <c r="E7" s="4">
        <v>0</v>
      </c>
      <c r="F7" s="4">
        <f t="shared" si="0"/>
        <v>251420936</v>
      </c>
      <c r="L7" s="4">
        <v>33</v>
      </c>
      <c r="M7" s="4">
        <v>29</v>
      </c>
      <c r="N7" s="4">
        <v>2</v>
      </c>
      <c r="O7" s="4">
        <v>1</v>
      </c>
      <c r="P7" s="4">
        <v>57900</v>
      </c>
      <c r="Q7" s="4">
        <v>48600</v>
      </c>
      <c r="R7" s="5">
        <v>2.9999999999999997E-4</v>
      </c>
      <c r="S7" s="4">
        <v>113403</v>
      </c>
      <c r="T7" s="4">
        <f t="shared" si="1"/>
        <v>291791.5</v>
      </c>
      <c r="U7" s="4">
        <f t="shared" si="2"/>
        <v>245520</v>
      </c>
      <c r="V7" s="5">
        <v>1.7000000000000001E-2</v>
      </c>
    </row>
    <row r="8" spans="1:22" x14ac:dyDescent="0.2">
      <c r="A8" s="16" t="s">
        <v>287</v>
      </c>
      <c r="B8" s="4">
        <v>0</v>
      </c>
      <c r="C8" s="4">
        <v>0</v>
      </c>
      <c r="D8" s="4">
        <v>0</v>
      </c>
      <c r="E8" s="4">
        <v>0</v>
      </c>
      <c r="F8" s="4">
        <f t="shared" si="0"/>
        <v>251420936</v>
      </c>
      <c r="L8" s="4">
        <v>45</v>
      </c>
      <c r="M8" s="4">
        <v>52</v>
      </c>
      <c r="N8" s="4">
        <v>5</v>
      </c>
      <c r="O8" s="4">
        <v>7</v>
      </c>
      <c r="P8" s="4">
        <v>172200</v>
      </c>
      <c r="Q8" s="4">
        <v>318100</v>
      </c>
      <c r="R8" s="5">
        <v>-1.2699999999999999E-2</v>
      </c>
      <c r="S8" s="4">
        <v>490439</v>
      </c>
      <c r="T8" s="4">
        <f t="shared" si="1"/>
        <v>190914.5</v>
      </c>
      <c r="U8" s="4">
        <f t="shared" si="2"/>
        <v>245520</v>
      </c>
      <c r="V8" s="5">
        <v>1.6899999999999998E-2</v>
      </c>
    </row>
    <row r="9" spans="1:22" x14ac:dyDescent="0.2">
      <c r="A9" s="16" t="s">
        <v>286</v>
      </c>
      <c r="B9" s="4">
        <v>2000</v>
      </c>
      <c r="C9" s="4">
        <v>0</v>
      </c>
      <c r="D9" s="4">
        <v>2000</v>
      </c>
      <c r="E9" s="4">
        <v>23714964</v>
      </c>
      <c r="F9" s="4">
        <f t="shared" si="0"/>
        <v>251420936</v>
      </c>
      <c r="L9" s="4">
        <v>51</v>
      </c>
      <c r="M9" s="4">
        <v>40</v>
      </c>
      <c r="N9" s="4">
        <v>4</v>
      </c>
      <c r="O9" s="4">
        <v>4</v>
      </c>
      <c r="P9" s="4">
        <v>136900</v>
      </c>
      <c r="Q9" s="4">
        <v>154900</v>
      </c>
      <c r="R9" s="5">
        <v>-3.5999999999999999E-3</v>
      </c>
      <c r="S9" s="4">
        <v>328923</v>
      </c>
      <c r="T9" s="4">
        <f t="shared" si="1"/>
        <v>185612.5</v>
      </c>
      <c r="U9" s="4">
        <f t="shared" si="2"/>
        <v>245520</v>
      </c>
      <c r="V9" s="5">
        <v>8.5000000000000006E-3</v>
      </c>
    </row>
    <row r="10" spans="1:22" x14ac:dyDescent="0.2">
      <c r="A10" s="16" t="s">
        <v>281</v>
      </c>
      <c r="B10" s="4">
        <v>0</v>
      </c>
      <c r="C10" s="4">
        <v>0</v>
      </c>
      <c r="D10" s="4">
        <v>0</v>
      </c>
      <c r="E10" s="4">
        <v>0</v>
      </c>
      <c r="F10" s="4">
        <f t="shared" si="0"/>
        <v>227705972</v>
      </c>
      <c r="L10" s="4">
        <v>23</v>
      </c>
      <c r="M10" s="4">
        <v>82</v>
      </c>
      <c r="N10" s="4">
        <v>1</v>
      </c>
      <c r="O10" s="4">
        <v>9</v>
      </c>
      <c r="P10" s="4">
        <v>32100</v>
      </c>
      <c r="Q10" s="4">
        <v>213400</v>
      </c>
      <c r="R10" s="5">
        <v>-7.8000000000000005E-3</v>
      </c>
      <c r="S10" s="4">
        <v>245520</v>
      </c>
      <c r="T10" s="4">
        <f t="shared" si="1"/>
        <v>565025</v>
      </c>
      <c r="U10" s="4">
        <f t="shared" si="2"/>
        <v>171903</v>
      </c>
      <c r="V10" s="5">
        <v>2.4799999999999999E-2</v>
      </c>
    </row>
    <row r="11" spans="1:22" x14ac:dyDescent="0.2">
      <c r="A11" s="16" t="s">
        <v>273</v>
      </c>
      <c r="B11" s="4">
        <v>4000</v>
      </c>
      <c r="C11" s="4">
        <v>0</v>
      </c>
      <c r="D11" s="4">
        <v>4000</v>
      </c>
      <c r="E11" s="4">
        <v>47828932</v>
      </c>
      <c r="F11" s="4">
        <f t="shared" si="0"/>
        <v>227705972</v>
      </c>
      <c r="L11" s="4">
        <v>113</v>
      </c>
      <c r="M11" s="4">
        <v>117</v>
      </c>
      <c r="N11" s="4">
        <v>13</v>
      </c>
      <c r="O11" s="4">
        <v>13</v>
      </c>
      <c r="P11" s="4">
        <v>491600</v>
      </c>
      <c r="Q11" s="4">
        <v>425900</v>
      </c>
      <c r="R11" s="5">
        <v>1.34E-2</v>
      </c>
      <c r="S11" s="4">
        <v>935410</v>
      </c>
      <c r="T11" s="4">
        <f t="shared" si="1"/>
        <v>291894.5</v>
      </c>
      <c r="U11" s="4">
        <f t="shared" si="2"/>
        <v>171903</v>
      </c>
      <c r="V11" s="5">
        <v>3.3099999999999997E-2</v>
      </c>
    </row>
    <row r="12" spans="1:22" x14ac:dyDescent="0.2">
      <c r="A12" s="16" t="s">
        <v>272</v>
      </c>
      <c r="B12" s="4">
        <v>7000</v>
      </c>
      <c r="C12" s="4">
        <v>0</v>
      </c>
      <c r="D12" s="4">
        <v>7000</v>
      </c>
      <c r="E12" s="4">
        <v>82572419</v>
      </c>
      <c r="F12" s="4">
        <f t="shared" si="0"/>
        <v>179877040</v>
      </c>
      <c r="L12" s="4">
        <v>64</v>
      </c>
      <c r="M12" s="4">
        <v>70</v>
      </c>
      <c r="N12" s="4">
        <v>5</v>
      </c>
      <c r="O12" s="4">
        <v>6</v>
      </c>
      <c r="P12" s="4">
        <v>154600</v>
      </c>
      <c r="Q12" s="4">
        <v>265200</v>
      </c>
      <c r="R12" s="5">
        <v>-2.9999999999999997E-4</v>
      </c>
      <c r="S12" s="4">
        <v>421300</v>
      </c>
      <c r="T12" s="4">
        <f t="shared" si="1"/>
        <v>203864</v>
      </c>
      <c r="U12" s="4">
        <f t="shared" si="2"/>
        <v>93144</v>
      </c>
      <c r="V12" s="5">
        <v>1.6899999999999998E-2</v>
      </c>
    </row>
    <row r="13" spans="1:22" x14ac:dyDescent="0.2">
      <c r="A13" s="16" t="s">
        <v>248</v>
      </c>
      <c r="B13" s="4">
        <v>0</v>
      </c>
      <c r="C13" s="4">
        <v>0</v>
      </c>
      <c r="D13" s="4">
        <v>0</v>
      </c>
      <c r="E13" s="4">
        <v>0</v>
      </c>
      <c r="F13" s="4">
        <f t="shared" si="0"/>
        <v>97304621</v>
      </c>
      <c r="L13" s="4">
        <v>49</v>
      </c>
      <c r="M13" s="4">
        <v>27</v>
      </c>
      <c r="N13" s="4">
        <v>2</v>
      </c>
      <c r="O13" s="4">
        <v>4</v>
      </c>
      <c r="P13" s="4">
        <v>119900</v>
      </c>
      <c r="Q13" s="4">
        <v>170200</v>
      </c>
      <c r="R13" s="5">
        <v>-9.300000000000001E-3</v>
      </c>
      <c r="S13" s="4">
        <v>338900</v>
      </c>
      <c r="T13" s="4">
        <f t="shared" si="1"/>
        <v>230268</v>
      </c>
      <c r="U13" s="4">
        <f t="shared" si="2"/>
        <v>52906</v>
      </c>
      <c r="V13" s="5">
        <v>1.6899999999999998E-2</v>
      </c>
    </row>
    <row r="14" spans="1:22" x14ac:dyDescent="0.2">
      <c r="A14" s="16" t="s">
        <v>240</v>
      </c>
      <c r="B14" s="4">
        <v>0</v>
      </c>
      <c r="C14" s="4">
        <v>0</v>
      </c>
      <c r="D14" s="4">
        <v>0</v>
      </c>
      <c r="E14" s="4">
        <v>0</v>
      </c>
      <c r="F14" s="4">
        <f t="shared" si="0"/>
        <v>97304621</v>
      </c>
      <c r="L14" s="4">
        <v>27</v>
      </c>
      <c r="M14" s="4">
        <v>53</v>
      </c>
      <c r="N14" s="4">
        <v>5</v>
      </c>
      <c r="O14" s="4">
        <v>5</v>
      </c>
      <c r="P14" s="4">
        <v>187800</v>
      </c>
      <c r="Q14" s="4">
        <v>152100</v>
      </c>
      <c r="R14" s="5">
        <v>1.37E-2</v>
      </c>
      <c r="S14" s="4">
        <v>339904</v>
      </c>
      <c r="T14" s="4">
        <f t="shared" si="1"/>
        <v>319846</v>
      </c>
      <c r="U14" s="4">
        <f t="shared" si="2"/>
        <v>52906</v>
      </c>
      <c r="V14" s="5">
        <v>1.67E-2</v>
      </c>
    </row>
    <row r="15" spans="1:22" x14ac:dyDescent="0.2">
      <c r="A15" s="16" t="s">
        <v>239</v>
      </c>
      <c r="B15" s="4">
        <v>0</v>
      </c>
      <c r="C15" s="4">
        <v>0</v>
      </c>
      <c r="D15" s="4">
        <v>0</v>
      </c>
      <c r="E15" s="4">
        <v>0</v>
      </c>
      <c r="F15" s="4">
        <f t="shared" si="0"/>
        <v>97304621</v>
      </c>
      <c r="L15" s="4">
        <v>26</v>
      </c>
      <c r="M15" s="4">
        <v>34</v>
      </c>
      <c r="N15" s="4">
        <v>1</v>
      </c>
      <c r="O15" s="4">
        <v>3</v>
      </c>
      <c r="P15" s="4">
        <v>86500</v>
      </c>
      <c r="Q15" s="4">
        <v>85400</v>
      </c>
      <c r="R15" s="5">
        <v>3.9000000000000003E-3</v>
      </c>
      <c r="S15" s="4">
        <v>171903</v>
      </c>
      <c r="T15" s="4">
        <f t="shared" si="1"/>
        <v>168292</v>
      </c>
      <c r="U15" s="4">
        <f t="shared" si="2"/>
        <v>52906</v>
      </c>
      <c r="V15" s="5">
        <v>2.53E-2</v>
      </c>
    </row>
    <row r="16" spans="1:22" x14ac:dyDescent="0.2">
      <c r="A16" s="16" t="s">
        <v>238</v>
      </c>
      <c r="B16" s="4">
        <v>0</v>
      </c>
      <c r="C16" s="4">
        <v>0</v>
      </c>
      <c r="D16" s="4">
        <v>0</v>
      </c>
      <c r="E16" s="4">
        <v>0</v>
      </c>
      <c r="F16" s="4">
        <f t="shared" si="0"/>
        <v>97304621</v>
      </c>
      <c r="L16" s="4">
        <v>25</v>
      </c>
      <c r="M16" s="4">
        <v>41</v>
      </c>
      <c r="N16" s="4">
        <v>3</v>
      </c>
      <c r="O16" s="4">
        <v>6</v>
      </c>
      <c r="P16" s="4">
        <v>117600</v>
      </c>
      <c r="Q16" s="4">
        <v>112300</v>
      </c>
      <c r="R16" s="5">
        <v>-6.8000000000000005E-3</v>
      </c>
      <c r="S16" s="4">
        <v>230652</v>
      </c>
      <c r="T16" s="4">
        <f t="shared" si="1"/>
        <v>131132</v>
      </c>
      <c r="U16" s="4">
        <f t="shared" si="2"/>
        <v>52906</v>
      </c>
      <c r="V16" s="5">
        <v>8.5000000000000006E-3</v>
      </c>
    </row>
    <row r="17" spans="1:22" x14ac:dyDescent="0.2">
      <c r="A17" s="16" t="s">
        <v>234</v>
      </c>
      <c r="B17" s="4">
        <v>0</v>
      </c>
      <c r="C17" s="4">
        <v>0</v>
      </c>
      <c r="D17" s="4">
        <v>0</v>
      </c>
      <c r="E17" s="4">
        <v>0</v>
      </c>
      <c r="F17" s="4">
        <f t="shared" si="0"/>
        <v>97304621</v>
      </c>
      <c r="L17" s="4">
        <v>23</v>
      </c>
      <c r="M17" s="4">
        <v>34</v>
      </c>
      <c r="N17" s="4">
        <v>0</v>
      </c>
      <c r="O17" s="4">
        <v>1</v>
      </c>
      <c r="P17" s="4">
        <v>30000</v>
      </c>
      <c r="Q17" s="4">
        <v>63100</v>
      </c>
      <c r="R17" s="5">
        <v>-2.7000000000000001E-3</v>
      </c>
      <c r="S17" s="4">
        <v>93144</v>
      </c>
      <c r="T17" s="4">
        <f t="shared" si="1"/>
        <v>181562.5</v>
      </c>
      <c r="U17" s="4">
        <f t="shared" si="2"/>
        <v>52906</v>
      </c>
      <c r="V17" s="5">
        <v>7.5700000000000003E-2</v>
      </c>
    </row>
    <row r="18" spans="1:22" x14ac:dyDescent="0.2">
      <c r="A18" s="16" t="s">
        <v>233</v>
      </c>
      <c r="B18" s="4">
        <v>0</v>
      </c>
      <c r="C18" s="4">
        <v>0</v>
      </c>
      <c r="D18" s="4">
        <v>0</v>
      </c>
      <c r="E18" s="4">
        <v>0</v>
      </c>
      <c r="F18" s="4">
        <f t="shared" si="0"/>
        <v>97304621</v>
      </c>
      <c r="R18" s="5">
        <v>-1.1999999999999999E-3</v>
      </c>
      <c r="S18" s="4">
        <v>52906</v>
      </c>
      <c r="T18" s="4">
        <f t="shared" si="1"/>
        <v>202807.5</v>
      </c>
      <c r="U18" s="4">
        <f t="shared" si="2"/>
        <v>68828</v>
      </c>
      <c r="V18" s="5">
        <v>1.6899999999999998E-2</v>
      </c>
    </row>
    <row r="19" spans="1:22" x14ac:dyDescent="0.2">
      <c r="A19" s="16" t="s">
        <v>232</v>
      </c>
      <c r="B19" s="4">
        <v>0</v>
      </c>
      <c r="C19" s="4">
        <v>0</v>
      </c>
      <c r="D19" s="4">
        <v>0</v>
      </c>
      <c r="E19" s="4">
        <v>0</v>
      </c>
      <c r="F19" s="4">
        <f t="shared" si="0"/>
        <v>97304621</v>
      </c>
      <c r="R19" s="5">
        <v>-8.0000000000000004E-4</v>
      </c>
      <c r="S19" s="4">
        <v>125705</v>
      </c>
      <c r="T19" s="4">
        <f t="shared" si="1"/>
        <v>284043</v>
      </c>
      <c r="U19" s="4">
        <f t="shared" si="2"/>
        <v>68828</v>
      </c>
      <c r="V19" s="5">
        <v>1.6899999999999998E-2</v>
      </c>
    </row>
    <row r="20" spans="1:22" x14ac:dyDescent="0.2">
      <c r="A20" s="16" t="s">
        <v>231</v>
      </c>
      <c r="B20" s="4">
        <v>0</v>
      </c>
      <c r="C20" s="4">
        <v>0</v>
      </c>
      <c r="D20" s="4">
        <v>0</v>
      </c>
      <c r="E20" s="4">
        <v>0</v>
      </c>
      <c r="F20" s="4">
        <f t="shared" si="0"/>
        <v>97304621</v>
      </c>
      <c r="R20" s="5">
        <v>7.7000000000000002E-3</v>
      </c>
      <c r="S20" s="4">
        <v>194640</v>
      </c>
      <c r="T20" s="4">
        <f t="shared" si="1"/>
        <v>316047.5</v>
      </c>
      <c r="U20" s="4">
        <f t="shared" si="2"/>
        <v>68828</v>
      </c>
      <c r="V20" s="5">
        <v>1.6899999999999998E-2</v>
      </c>
    </row>
    <row r="21" spans="1:22" x14ac:dyDescent="0.2">
      <c r="A21" s="16" t="s">
        <v>230</v>
      </c>
      <c r="B21" s="4">
        <v>0</v>
      </c>
      <c r="C21" s="4">
        <v>0</v>
      </c>
      <c r="D21" s="4">
        <v>0</v>
      </c>
      <c r="E21" s="4">
        <v>0</v>
      </c>
      <c r="F21" s="4">
        <f t="shared" si="0"/>
        <v>97304621</v>
      </c>
      <c r="R21" s="5">
        <v>5.9999999999999995E-4</v>
      </c>
      <c r="S21" s="4">
        <v>162489</v>
      </c>
      <c r="T21" s="4">
        <f t="shared" si="1"/>
        <v>100314</v>
      </c>
      <c r="U21" s="4">
        <f t="shared" si="2"/>
        <v>68828</v>
      </c>
      <c r="V21" s="5">
        <v>8.5000000000000006E-3</v>
      </c>
    </row>
    <row r="22" spans="1:22" x14ac:dyDescent="0.2">
      <c r="A22" s="16" t="s">
        <v>229</v>
      </c>
      <c r="B22" s="4">
        <v>0</v>
      </c>
      <c r="C22" s="4">
        <v>0</v>
      </c>
      <c r="D22" s="4">
        <v>0</v>
      </c>
      <c r="E22" s="4">
        <v>0</v>
      </c>
      <c r="F22" s="4">
        <f t="shared" si="0"/>
        <v>97304621</v>
      </c>
      <c r="R22" s="5">
        <v>-6.6E-3</v>
      </c>
      <c r="S22" s="4">
        <v>68828</v>
      </c>
      <c r="T22" s="4">
        <f t="shared" si="1"/>
        <v>179984.5</v>
      </c>
      <c r="U22" s="4">
        <f t="shared" si="2"/>
        <v>105932</v>
      </c>
      <c r="V22" s="5">
        <v>8.5000000000000006E-3</v>
      </c>
    </row>
    <row r="23" spans="1:22" x14ac:dyDescent="0.2">
      <c r="A23" s="16" t="s">
        <v>228</v>
      </c>
      <c r="B23" s="4">
        <v>0</v>
      </c>
      <c r="C23" s="4">
        <v>0</v>
      </c>
      <c r="D23" s="4">
        <v>0</v>
      </c>
      <c r="E23" s="4">
        <v>0</v>
      </c>
      <c r="F23" s="4">
        <f t="shared" si="0"/>
        <v>97304621</v>
      </c>
      <c r="R23" s="5">
        <v>-1.1000000000000001E-3</v>
      </c>
      <c r="S23" s="4">
        <v>120632</v>
      </c>
      <c r="T23" s="4">
        <f t="shared" si="1"/>
        <v>473954.5</v>
      </c>
      <c r="U23" s="4">
        <f t="shared" si="2"/>
        <v>105932</v>
      </c>
      <c r="V23" s="5">
        <v>8.5000000000000006E-3</v>
      </c>
    </row>
    <row r="24" spans="1:22" x14ac:dyDescent="0.2">
      <c r="A24" s="16" t="s">
        <v>222</v>
      </c>
      <c r="B24" s="4">
        <v>0</v>
      </c>
      <c r="C24" s="4">
        <v>0</v>
      </c>
      <c r="D24" s="4">
        <v>0</v>
      </c>
      <c r="E24" s="4">
        <v>0</v>
      </c>
      <c r="F24" s="4">
        <f t="shared" si="0"/>
        <v>97304621</v>
      </c>
      <c r="R24" s="5">
        <v>7.7000000000000002E-3</v>
      </c>
      <c r="S24" s="4">
        <v>467789</v>
      </c>
      <c r="T24" s="4">
        <f t="shared" si="1"/>
        <v>274600</v>
      </c>
      <c r="U24" s="4">
        <f t="shared" si="2"/>
        <v>105932</v>
      </c>
      <c r="V24" s="5">
        <v>1.6899999999999998E-2</v>
      </c>
    </row>
    <row r="25" spans="1:22" x14ac:dyDescent="0.2">
      <c r="A25" s="16" t="s">
        <v>213</v>
      </c>
      <c r="B25" s="4">
        <v>0</v>
      </c>
      <c r="C25" s="4">
        <v>0</v>
      </c>
      <c r="D25" s="4">
        <v>0</v>
      </c>
      <c r="E25" s="4">
        <v>0</v>
      </c>
      <c r="F25" s="4">
        <f t="shared" si="0"/>
        <v>97304621</v>
      </c>
      <c r="R25" s="5">
        <v>-8.5000000000000006E-3</v>
      </c>
      <c r="S25" s="4">
        <v>105932</v>
      </c>
      <c r="T25" s="4">
        <f t="shared" si="1"/>
        <v>202010</v>
      </c>
      <c r="U25" s="4">
        <f t="shared" si="2"/>
        <v>169120</v>
      </c>
      <c r="V25" s="5">
        <v>1.7000000000000001E-2</v>
      </c>
    </row>
    <row r="26" spans="1:22" x14ac:dyDescent="0.2">
      <c r="A26" s="16" t="s">
        <v>212</v>
      </c>
      <c r="B26" s="4">
        <v>0</v>
      </c>
      <c r="C26" s="4">
        <v>0</v>
      </c>
      <c r="D26" s="4">
        <v>0</v>
      </c>
      <c r="E26" s="4">
        <v>0</v>
      </c>
      <c r="F26" s="4">
        <f t="shared" si="0"/>
        <v>97304621</v>
      </c>
      <c r="R26" s="5">
        <v>-9.7999999999999997E-3</v>
      </c>
      <c r="S26" s="4">
        <v>169120</v>
      </c>
      <c r="T26" s="4">
        <f t="shared" si="1"/>
        <v>358688</v>
      </c>
      <c r="U26" s="4">
        <f t="shared" si="2"/>
        <v>131800</v>
      </c>
      <c r="V26" s="5">
        <v>8.5000000000000006E-3</v>
      </c>
    </row>
    <row r="27" spans="1:22" x14ac:dyDescent="0.2">
      <c r="A27" s="16" t="s">
        <v>211</v>
      </c>
      <c r="B27" s="4">
        <v>0</v>
      </c>
      <c r="C27" s="4">
        <v>0</v>
      </c>
      <c r="D27" s="4">
        <v>0</v>
      </c>
      <c r="E27" s="4">
        <v>0</v>
      </c>
      <c r="F27" s="4">
        <f t="shared" si="0"/>
        <v>97304621</v>
      </c>
      <c r="R27" s="5">
        <v>-2E-3</v>
      </c>
      <c r="S27" s="4">
        <v>310219</v>
      </c>
      <c r="T27" s="4">
        <f t="shared" si="1"/>
        <v>173309.5</v>
      </c>
      <c r="U27" s="4">
        <f t="shared" si="2"/>
        <v>131800</v>
      </c>
      <c r="V27" s="5">
        <v>1.67E-2</v>
      </c>
    </row>
    <row r="28" spans="1:22" x14ac:dyDescent="0.2">
      <c r="A28" s="16" t="s">
        <v>210</v>
      </c>
      <c r="B28" s="4">
        <v>0</v>
      </c>
      <c r="C28" s="4">
        <v>0</v>
      </c>
      <c r="D28" s="4">
        <v>0</v>
      </c>
      <c r="E28" s="4">
        <v>0</v>
      </c>
      <c r="F28" s="4">
        <f t="shared" si="0"/>
        <v>97304621</v>
      </c>
      <c r="R28" s="5">
        <v>-6.9999999999999993E-3</v>
      </c>
      <c r="S28" s="4">
        <v>279910</v>
      </c>
      <c r="T28" s="4">
        <f t="shared" si="1"/>
        <v>261687</v>
      </c>
      <c r="U28" s="4">
        <f t="shared" si="2"/>
        <v>131800</v>
      </c>
      <c r="V28" s="5">
        <v>2.4799999999999999E-2</v>
      </c>
    </row>
    <row r="29" spans="1:22" x14ac:dyDescent="0.2">
      <c r="A29" s="16" t="s">
        <v>209</v>
      </c>
      <c r="B29" s="4">
        <v>0</v>
      </c>
      <c r="C29" s="4">
        <v>0</v>
      </c>
      <c r="D29" s="4">
        <v>0</v>
      </c>
      <c r="E29" s="4">
        <v>0</v>
      </c>
      <c r="F29" s="4">
        <f t="shared" si="0"/>
        <v>97304621</v>
      </c>
      <c r="R29" s="5">
        <v>-1.6299999999999999E-2</v>
      </c>
      <c r="S29" s="4">
        <v>373446</v>
      </c>
      <c r="T29" s="4">
        <f t="shared" si="1"/>
        <v>314791.5</v>
      </c>
      <c r="U29" s="4">
        <f t="shared" si="2"/>
        <v>131800</v>
      </c>
      <c r="V29" s="5">
        <v>2.46E-2</v>
      </c>
    </row>
    <row r="30" spans="1:22" x14ac:dyDescent="0.2">
      <c r="A30" s="16" t="s">
        <v>208</v>
      </c>
      <c r="B30" s="4">
        <v>0</v>
      </c>
      <c r="C30" s="4">
        <v>200</v>
      </c>
      <c r="D30" s="4">
        <v>-200</v>
      </c>
      <c r="E30" s="4">
        <v>-2430198</v>
      </c>
      <c r="F30" s="4">
        <f t="shared" si="0"/>
        <v>97304621</v>
      </c>
      <c r="R30" s="5">
        <v>2.1099999999999997E-2</v>
      </c>
      <c r="S30" s="4">
        <v>469606</v>
      </c>
      <c r="T30" s="4">
        <f t="shared" si="1"/>
        <v>125062.5</v>
      </c>
      <c r="U30" s="4">
        <f t="shared" si="2"/>
        <v>131800</v>
      </c>
      <c r="V30" s="5">
        <v>4.0399999999999998E-2</v>
      </c>
    </row>
    <row r="31" spans="1:22" x14ac:dyDescent="0.2">
      <c r="A31" s="16" t="s">
        <v>207</v>
      </c>
      <c r="B31" s="4">
        <v>0</v>
      </c>
      <c r="C31" s="4">
        <v>500</v>
      </c>
      <c r="D31" s="4">
        <v>-500</v>
      </c>
      <c r="E31" s="4">
        <v>-5940706</v>
      </c>
      <c r="F31" s="4">
        <f t="shared" si="0"/>
        <v>99734819</v>
      </c>
      <c r="R31" s="5">
        <v>-1.5E-3</v>
      </c>
      <c r="S31" s="4">
        <v>131800</v>
      </c>
      <c r="T31" s="4">
        <f t="shared" si="1"/>
        <v>186030</v>
      </c>
      <c r="U31" s="4">
        <f t="shared" si="2"/>
        <v>234900</v>
      </c>
      <c r="V31" s="5">
        <v>1.67E-2</v>
      </c>
    </row>
    <row r="32" spans="1:22" x14ac:dyDescent="0.2">
      <c r="A32" s="16" t="s">
        <v>206</v>
      </c>
      <c r="B32" s="4">
        <v>0</v>
      </c>
      <c r="C32" s="4">
        <v>0</v>
      </c>
      <c r="D32" s="4">
        <v>0</v>
      </c>
      <c r="E32" s="4">
        <v>0</v>
      </c>
      <c r="F32" s="4">
        <f t="shared" si="0"/>
        <v>105675525</v>
      </c>
      <c r="R32" s="5">
        <v>-1.01E-2</v>
      </c>
      <c r="S32" s="4">
        <v>239337</v>
      </c>
      <c r="T32" s="4">
        <f t="shared" si="1"/>
        <v>339585.5</v>
      </c>
      <c r="U32" s="4">
        <f t="shared" si="2"/>
        <v>66709</v>
      </c>
      <c r="V32" s="5">
        <v>1.67E-2</v>
      </c>
    </row>
    <row r="33" spans="1:22" x14ac:dyDescent="0.2">
      <c r="A33" s="16" t="s">
        <v>205</v>
      </c>
      <c r="B33" s="4">
        <v>0</v>
      </c>
      <c r="C33" s="4">
        <v>0</v>
      </c>
      <c r="D33" s="4">
        <v>0</v>
      </c>
      <c r="E33" s="4">
        <v>0</v>
      </c>
      <c r="F33" s="4">
        <f t="shared" si="0"/>
        <v>105675525</v>
      </c>
      <c r="R33" s="5">
        <v>4.6999999999999993E-3</v>
      </c>
      <c r="S33" s="4">
        <v>480120</v>
      </c>
      <c r="T33" s="4">
        <f t="shared" si="1"/>
        <v>338773.5</v>
      </c>
      <c r="U33" s="4">
        <f t="shared" si="2"/>
        <v>66709</v>
      </c>
      <c r="V33" s="5">
        <v>2.4799999999999999E-2</v>
      </c>
    </row>
    <row r="34" spans="1:22" x14ac:dyDescent="0.2">
      <c r="A34" s="16" t="s">
        <v>204</v>
      </c>
      <c r="B34" s="4">
        <v>0</v>
      </c>
      <c r="C34" s="4">
        <v>0</v>
      </c>
      <c r="D34" s="4">
        <v>0</v>
      </c>
      <c r="E34" s="4">
        <v>0</v>
      </c>
      <c r="F34" s="4">
        <f t="shared" si="0"/>
        <v>105675525</v>
      </c>
      <c r="R34" s="5">
        <v>9.4999999999999998E-3</v>
      </c>
      <c r="S34" s="4">
        <v>443268</v>
      </c>
      <c r="T34" s="4">
        <f t="shared" si="1"/>
        <v>213450.5</v>
      </c>
      <c r="U34" s="4">
        <f t="shared" si="2"/>
        <v>66709</v>
      </c>
      <c r="V34" s="5">
        <v>1.67E-2</v>
      </c>
    </row>
    <row r="35" spans="1:22" x14ac:dyDescent="0.2">
      <c r="A35" s="16" t="s">
        <v>203</v>
      </c>
      <c r="B35" s="4">
        <v>0</v>
      </c>
      <c r="C35" s="4">
        <v>0</v>
      </c>
      <c r="D35" s="4">
        <v>0</v>
      </c>
      <c r="E35" s="4">
        <v>0</v>
      </c>
      <c r="F35" s="4">
        <f t="shared" si="0"/>
        <v>105675525</v>
      </c>
      <c r="R35" s="5">
        <v>-5.6999999999999993E-3</v>
      </c>
      <c r="S35" s="4">
        <v>234900</v>
      </c>
      <c r="T35" s="4">
        <f t="shared" si="1"/>
        <v>282198.5</v>
      </c>
      <c r="U35" s="4">
        <f t="shared" si="2"/>
        <v>66709</v>
      </c>
      <c r="V35" s="5">
        <v>2.5000000000000001E-2</v>
      </c>
    </row>
    <row r="36" spans="1:22" x14ac:dyDescent="0.2">
      <c r="A36" s="16" t="s">
        <v>202</v>
      </c>
      <c r="B36" s="4">
        <v>0</v>
      </c>
      <c r="C36" s="4">
        <v>0</v>
      </c>
      <c r="D36" s="4">
        <v>0</v>
      </c>
      <c r="E36" s="4">
        <v>0</v>
      </c>
      <c r="F36" s="4">
        <f t="shared" si="0"/>
        <v>105675525</v>
      </c>
      <c r="R36" s="5">
        <v>8.0000000000000002E-3</v>
      </c>
      <c r="S36" s="4">
        <v>407157</v>
      </c>
      <c r="T36" s="4">
        <f t="shared" si="1"/>
        <v>163326</v>
      </c>
      <c r="U36" s="4">
        <f t="shared" si="2"/>
        <v>66709</v>
      </c>
      <c r="V36" s="5">
        <v>1.67E-2</v>
      </c>
    </row>
    <row r="37" spans="1:22" x14ac:dyDescent="0.2">
      <c r="A37" s="16" t="s">
        <v>201</v>
      </c>
      <c r="B37" s="4">
        <v>0</v>
      </c>
      <c r="C37" s="4">
        <v>0</v>
      </c>
      <c r="D37" s="4">
        <v>0</v>
      </c>
      <c r="E37" s="4">
        <v>0</v>
      </c>
      <c r="F37" s="4">
        <f t="shared" si="0"/>
        <v>105675525</v>
      </c>
      <c r="R37" s="5">
        <v>-1.6000000000000001E-3</v>
      </c>
      <c r="S37" s="4">
        <v>66709</v>
      </c>
      <c r="T37" s="4">
        <f t="shared" si="1"/>
        <v>203528.5</v>
      </c>
      <c r="U37" s="4">
        <f t="shared" si="2"/>
        <v>118325</v>
      </c>
      <c r="V37" s="5">
        <v>1.6899999999999998E-2</v>
      </c>
    </row>
    <row r="38" spans="1:22" x14ac:dyDescent="0.2">
      <c r="A38" s="16" t="s">
        <v>200</v>
      </c>
      <c r="B38" s="4">
        <v>0</v>
      </c>
      <c r="C38" s="4">
        <v>0</v>
      </c>
      <c r="D38" s="4">
        <v>0</v>
      </c>
      <c r="E38" s="4">
        <v>0</v>
      </c>
      <c r="F38" s="4">
        <f t="shared" si="0"/>
        <v>105675525</v>
      </c>
      <c r="R38" s="5">
        <v>2.9999999999999997E-4</v>
      </c>
      <c r="S38" s="4">
        <v>149928</v>
      </c>
      <c r="T38" s="4">
        <f t="shared" si="1"/>
        <v>139417.5</v>
      </c>
      <c r="U38" s="4">
        <f t="shared" si="2"/>
        <v>118325</v>
      </c>
      <c r="V38" s="5">
        <v>4.8799999999999996E-2</v>
      </c>
    </row>
    <row r="39" spans="1:22" x14ac:dyDescent="0.2">
      <c r="A39" s="16" t="s">
        <v>199</v>
      </c>
      <c r="B39" s="4">
        <v>0</v>
      </c>
      <c r="C39" s="4">
        <v>0</v>
      </c>
      <c r="D39" s="4">
        <v>0</v>
      </c>
      <c r="E39" s="4">
        <v>0</v>
      </c>
      <c r="F39" s="4">
        <f t="shared" si="0"/>
        <v>105675525</v>
      </c>
      <c r="R39" s="5">
        <v>1.38E-2</v>
      </c>
      <c r="S39" s="4">
        <v>159977</v>
      </c>
      <c r="T39" s="4">
        <f t="shared" si="1"/>
        <v>231957</v>
      </c>
      <c r="U39" s="4">
        <f t="shared" si="2"/>
        <v>118325</v>
      </c>
      <c r="V39" s="5">
        <v>2.53E-2</v>
      </c>
    </row>
    <row r="40" spans="1:22" x14ac:dyDescent="0.2">
      <c r="A40" s="16" t="s">
        <v>198</v>
      </c>
      <c r="B40" s="4">
        <v>0</v>
      </c>
      <c r="C40" s="4">
        <v>0</v>
      </c>
      <c r="D40" s="4">
        <v>0</v>
      </c>
      <c r="E40" s="4">
        <v>0</v>
      </c>
      <c r="F40" s="4">
        <f t="shared" si="0"/>
        <v>105675525</v>
      </c>
      <c r="R40" s="5">
        <v>-5.5000000000000005E-3</v>
      </c>
      <c r="S40" s="4">
        <v>118325</v>
      </c>
      <c r="T40" s="4">
        <f t="shared" si="1"/>
        <v>178902</v>
      </c>
      <c r="U40" s="4">
        <f t="shared" si="2"/>
        <v>132723</v>
      </c>
      <c r="V40" s="5">
        <v>1.7000000000000001E-2</v>
      </c>
    </row>
    <row r="41" spans="1:22" x14ac:dyDescent="0.2">
      <c r="A41" s="16" t="s">
        <v>197</v>
      </c>
      <c r="B41" s="4">
        <v>0</v>
      </c>
      <c r="C41" s="4">
        <v>0</v>
      </c>
      <c r="D41" s="4">
        <v>0</v>
      </c>
      <c r="E41" s="4">
        <v>0</v>
      </c>
      <c r="F41" s="4">
        <f t="shared" si="0"/>
        <v>105675525</v>
      </c>
      <c r="R41" s="5">
        <v>1E-3</v>
      </c>
      <c r="S41" s="4">
        <v>132723</v>
      </c>
      <c r="T41" s="4">
        <f t="shared" si="1"/>
        <v>199451.5</v>
      </c>
      <c r="U41" s="4">
        <f t="shared" si="2"/>
        <v>157240</v>
      </c>
      <c r="V41" s="5">
        <v>1.7000000000000001E-2</v>
      </c>
    </row>
    <row r="42" spans="1:22" x14ac:dyDescent="0.2">
      <c r="A42" s="16" t="s">
        <v>196</v>
      </c>
      <c r="B42" s="4">
        <v>0</v>
      </c>
      <c r="C42" s="4">
        <v>0</v>
      </c>
      <c r="D42" s="4">
        <v>0</v>
      </c>
      <c r="E42" s="4">
        <v>0</v>
      </c>
      <c r="F42" s="4">
        <f t="shared" si="0"/>
        <v>105675525</v>
      </c>
      <c r="R42" s="5">
        <v>-1.3600000000000001E-2</v>
      </c>
      <c r="S42" s="4">
        <v>199051</v>
      </c>
      <c r="T42" s="4">
        <f t="shared" si="1"/>
        <v>346714.5</v>
      </c>
      <c r="U42" s="4">
        <f t="shared" si="2"/>
        <v>157240</v>
      </c>
      <c r="V42" s="5">
        <v>2.53E-2</v>
      </c>
    </row>
    <row r="43" spans="1:22" x14ac:dyDescent="0.2">
      <c r="A43" s="16" t="s">
        <v>195</v>
      </c>
      <c r="B43" s="4">
        <v>8000</v>
      </c>
      <c r="C43" s="4">
        <v>0</v>
      </c>
      <c r="D43" s="4">
        <v>8000</v>
      </c>
      <c r="E43" s="4">
        <v>95378309</v>
      </c>
      <c r="F43" s="4">
        <f t="shared" si="0"/>
        <v>105675525</v>
      </c>
      <c r="R43" s="5">
        <v>1.9E-3</v>
      </c>
      <c r="S43" s="4">
        <v>234279</v>
      </c>
      <c r="T43" s="4">
        <f t="shared" si="1"/>
        <v>218111</v>
      </c>
      <c r="U43" s="4">
        <f t="shared" si="2"/>
        <v>118858</v>
      </c>
      <c r="V43" s="5">
        <v>3.3099999999999997E-2</v>
      </c>
    </row>
    <row r="44" spans="1:22" x14ac:dyDescent="0.2">
      <c r="A44" s="16" t="s">
        <v>194</v>
      </c>
      <c r="B44" s="4">
        <v>0</v>
      </c>
      <c r="C44" s="4">
        <v>0</v>
      </c>
      <c r="D44" s="4">
        <v>0</v>
      </c>
      <c r="E44" s="4">
        <v>0</v>
      </c>
      <c r="F44" s="4">
        <f t="shared" si="0"/>
        <v>10297216</v>
      </c>
      <c r="R44" s="5">
        <v>3.2000000000000002E-3</v>
      </c>
      <c r="S44" s="4">
        <v>192001</v>
      </c>
      <c r="T44" s="4">
        <f t="shared" si="1"/>
        <v>313852.5</v>
      </c>
      <c r="U44" s="4">
        <f t="shared" si="2"/>
        <v>118858</v>
      </c>
      <c r="V44" s="5">
        <v>2.4799999999999999E-2</v>
      </c>
    </row>
    <row r="45" spans="1:22" x14ac:dyDescent="0.2">
      <c r="A45" s="16" t="s">
        <v>193</v>
      </c>
      <c r="B45" s="4">
        <v>0</v>
      </c>
      <c r="C45" s="4">
        <v>0</v>
      </c>
      <c r="D45" s="4">
        <v>0</v>
      </c>
      <c r="E45" s="4">
        <v>0</v>
      </c>
      <c r="F45" s="4">
        <f t="shared" si="0"/>
        <v>10297216</v>
      </c>
      <c r="R45" s="5">
        <v>-1.4000000000000002E-3</v>
      </c>
      <c r="S45" s="4">
        <v>157240</v>
      </c>
      <c r="T45" s="4">
        <f t="shared" si="1"/>
        <v>221231.5</v>
      </c>
      <c r="U45" s="4">
        <f t="shared" si="2"/>
        <v>118858</v>
      </c>
      <c r="V45" s="5">
        <v>1.67E-2</v>
      </c>
    </row>
    <row r="46" spans="1:22" x14ac:dyDescent="0.2">
      <c r="A46" s="16" t="s">
        <v>192</v>
      </c>
      <c r="B46" s="4">
        <v>0</v>
      </c>
      <c r="C46" s="4">
        <v>0</v>
      </c>
      <c r="D46" s="4">
        <v>0</v>
      </c>
      <c r="E46" s="4">
        <v>0</v>
      </c>
      <c r="F46" s="4">
        <f t="shared" si="0"/>
        <v>10297216</v>
      </c>
      <c r="R46" s="5">
        <v>-2.3099999999999999E-2</v>
      </c>
      <c r="S46" s="4">
        <v>259943</v>
      </c>
      <c r="T46" s="4">
        <f t="shared" si="1"/>
        <v>166022.5</v>
      </c>
      <c r="U46" s="4">
        <f t="shared" si="2"/>
        <v>118858</v>
      </c>
      <c r="V46" s="5">
        <v>1.67E-2</v>
      </c>
    </row>
    <row r="47" spans="1:22" x14ac:dyDescent="0.2">
      <c r="A47" s="16" t="s">
        <v>191</v>
      </c>
      <c r="B47" s="4">
        <v>0</v>
      </c>
      <c r="C47" s="4">
        <v>0</v>
      </c>
      <c r="D47" s="4">
        <v>0</v>
      </c>
      <c r="E47" s="4">
        <v>0</v>
      </c>
      <c r="F47" s="4">
        <f t="shared" si="0"/>
        <v>10297216</v>
      </c>
      <c r="R47" s="5">
        <v>-8.3999999999999995E-3</v>
      </c>
      <c r="S47" s="4">
        <v>257129</v>
      </c>
      <c r="T47" s="4">
        <f t="shared" si="1"/>
        <v>115139</v>
      </c>
      <c r="U47" s="4">
        <f t="shared" si="2"/>
        <v>118858</v>
      </c>
      <c r="V47" s="5">
        <v>3.2300000000000002E-2</v>
      </c>
    </row>
    <row r="48" spans="1:22" x14ac:dyDescent="0.2">
      <c r="A48" s="16" t="s">
        <v>190</v>
      </c>
      <c r="B48" s="4">
        <v>0</v>
      </c>
      <c r="C48" s="4">
        <v>0</v>
      </c>
      <c r="D48" s="4">
        <v>0</v>
      </c>
      <c r="E48" s="4">
        <v>0</v>
      </c>
      <c r="F48" s="4">
        <f t="shared" si="0"/>
        <v>10297216</v>
      </c>
      <c r="R48" s="5">
        <v>-2.9999999999999997E-4</v>
      </c>
      <c r="S48" s="4">
        <v>118858</v>
      </c>
      <c r="T48" s="4">
        <f t="shared" si="1"/>
        <v>277444.5</v>
      </c>
      <c r="U48" s="4">
        <f t="shared" si="2"/>
        <v>199852</v>
      </c>
      <c r="V48" s="5">
        <v>1.6200000000000003E-2</v>
      </c>
    </row>
    <row r="49" spans="1:22" x14ac:dyDescent="0.2">
      <c r="A49" s="16" t="s">
        <v>189</v>
      </c>
      <c r="B49" s="4">
        <v>0</v>
      </c>
      <c r="C49" s="4">
        <v>0</v>
      </c>
      <c r="D49" s="4">
        <v>0</v>
      </c>
      <c r="E49" s="4">
        <v>0</v>
      </c>
      <c r="F49" s="4">
        <f t="shared" si="0"/>
        <v>10297216</v>
      </c>
      <c r="R49" s="5">
        <v>1.9099999999999999E-2</v>
      </c>
      <c r="S49" s="4">
        <v>345589</v>
      </c>
      <c r="T49" s="4">
        <f t="shared" si="1"/>
        <v>351509.5</v>
      </c>
      <c r="U49" s="4">
        <f t="shared" si="2"/>
        <v>199852</v>
      </c>
      <c r="V49" s="5">
        <v>3.2000000000000001E-2</v>
      </c>
    </row>
    <row r="50" spans="1:22" x14ac:dyDescent="0.2">
      <c r="A50" s="16" t="s">
        <v>188</v>
      </c>
      <c r="B50" s="4">
        <v>0</v>
      </c>
      <c r="C50" s="4">
        <v>0</v>
      </c>
      <c r="D50" s="4">
        <v>0</v>
      </c>
      <c r="E50" s="4">
        <v>0</v>
      </c>
      <c r="F50" s="4">
        <f t="shared" si="0"/>
        <v>10297216</v>
      </c>
      <c r="R50" s="5">
        <v>1.04E-2</v>
      </c>
      <c r="S50" s="4">
        <v>225081</v>
      </c>
      <c r="T50" s="4">
        <f t="shared" si="1"/>
        <v>268657.5</v>
      </c>
      <c r="U50" s="4">
        <f t="shared" si="2"/>
        <v>182520</v>
      </c>
      <c r="V50" s="5">
        <v>1.6399999999999998E-2</v>
      </c>
    </row>
    <row r="51" spans="1:22" x14ac:dyDescent="0.2">
      <c r="A51" s="16" t="s">
        <v>187</v>
      </c>
      <c r="B51" s="4">
        <v>0</v>
      </c>
      <c r="C51" s="4">
        <v>0</v>
      </c>
      <c r="D51" s="4">
        <v>0</v>
      </c>
      <c r="E51" s="4">
        <v>0</v>
      </c>
      <c r="F51" s="4">
        <f t="shared" si="0"/>
        <v>10297216</v>
      </c>
      <c r="R51" s="5">
        <v>-7.000000000000001E-4</v>
      </c>
      <c r="S51" s="4">
        <v>199852</v>
      </c>
      <c r="T51" s="4">
        <f t="shared" si="1"/>
        <v>389697</v>
      </c>
      <c r="U51" s="4">
        <f t="shared" si="2"/>
        <v>74916</v>
      </c>
      <c r="V51" s="5">
        <v>3.2799999999999996E-2</v>
      </c>
    </row>
    <row r="52" spans="1:22" x14ac:dyDescent="0.2">
      <c r="A52" s="16" t="s">
        <v>186</v>
      </c>
      <c r="B52" s="4">
        <v>0</v>
      </c>
      <c r="C52" s="4">
        <v>0</v>
      </c>
      <c r="D52" s="4">
        <v>0</v>
      </c>
      <c r="E52" s="4">
        <v>0</v>
      </c>
      <c r="F52" s="4">
        <f t="shared" si="0"/>
        <v>10297216</v>
      </c>
      <c r="R52" s="5">
        <v>-1.7000000000000001E-2</v>
      </c>
      <c r="S52" s="4">
        <v>459150</v>
      </c>
      <c r="T52" s="4">
        <f t="shared" si="1"/>
        <v>299865.5</v>
      </c>
      <c r="U52" s="4">
        <f t="shared" si="2"/>
        <v>74916</v>
      </c>
      <c r="V52" s="5">
        <v>2.46E-2</v>
      </c>
    </row>
    <row r="53" spans="1:22" x14ac:dyDescent="0.2">
      <c r="A53" s="16" t="s">
        <v>185</v>
      </c>
      <c r="B53" s="4">
        <v>0</v>
      </c>
      <c r="C53" s="4">
        <v>0</v>
      </c>
      <c r="D53" s="4">
        <v>0</v>
      </c>
      <c r="E53" s="4">
        <v>0</v>
      </c>
      <c r="F53" s="4">
        <f t="shared" si="0"/>
        <v>10297216</v>
      </c>
      <c r="R53" s="5">
        <v>1.7100000000000001E-2</v>
      </c>
      <c r="S53" s="4">
        <v>244221</v>
      </c>
      <c r="T53" s="4">
        <f t="shared" si="1"/>
        <v>591649</v>
      </c>
      <c r="U53" s="4">
        <f t="shared" si="2"/>
        <v>74916</v>
      </c>
      <c r="V53" s="5">
        <v>2.4199999999999999E-2</v>
      </c>
    </row>
    <row r="54" spans="1:22" x14ac:dyDescent="0.2">
      <c r="A54" s="16" t="s">
        <v>184</v>
      </c>
      <c r="B54" s="4">
        <v>0</v>
      </c>
      <c r="C54" s="4">
        <v>0</v>
      </c>
      <c r="D54" s="4">
        <v>0</v>
      </c>
      <c r="E54" s="4">
        <v>0</v>
      </c>
      <c r="F54" s="4">
        <f t="shared" si="0"/>
        <v>10297216</v>
      </c>
      <c r="R54" s="5">
        <v>1.47E-2</v>
      </c>
      <c r="S54" s="4">
        <v>470465</v>
      </c>
      <c r="T54" s="4">
        <f t="shared" si="1"/>
        <v>170815</v>
      </c>
      <c r="U54" s="4">
        <f t="shared" si="2"/>
        <v>74916</v>
      </c>
      <c r="V54" s="5">
        <v>4.8799999999999996E-2</v>
      </c>
    </row>
    <row r="55" spans="1:22" x14ac:dyDescent="0.2">
      <c r="A55" s="16" t="s">
        <v>183</v>
      </c>
      <c r="B55" s="4">
        <v>0</v>
      </c>
      <c r="C55" s="4">
        <v>0</v>
      </c>
      <c r="D55" s="4">
        <v>0</v>
      </c>
      <c r="E55" s="4">
        <v>0</v>
      </c>
      <c r="F55" s="4">
        <f t="shared" si="0"/>
        <v>10297216</v>
      </c>
      <c r="R55" s="5">
        <v>-2.0999999999999999E-3</v>
      </c>
      <c r="S55" s="4">
        <v>182520</v>
      </c>
      <c r="T55" s="4">
        <f t="shared" si="1"/>
        <v>197508</v>
      </c>
      <c r="U55" s="4">
        <f t="shared" si="2"/>
        <v>74916</v>
      </c>
      <c r="V55" s="5">
        <v>1.6899999999999998E-2</v>
      </c>
    </row>
    <row r="56" spans="1:22" x14ac:dyDescent="0.2">
      <c r="A56" s="16" t="s">
        <v>182</v>
      </c>
      <c r="B56" s="4">
        <v>0</v>
      </c>
      <c r="C56" s="4">
        <v>0</v>
      </c>
      <c r="D56" s="4">
        <v>0</v>
      </c>
      <c r="E56" s="4">
        <v>0</v>
      </c>
      <c r="F56" s="4">
        <f t="shared" si="0"/>
        <v>10297216</v>
      </c>
      <c r="R56" s="5">
        <v>-1.1000000000000001E-3</v>
      </c>
      <c r="S56" s="4">
        <v>74916</v>
      </c>
      <c r="T56" s="4">
        <f t="shared" si="1"/>
        <v>164778</v>
      </c>
      <c r="U56" s="4">
        <f t="shared" si="2"/>
        <v>111420</v>
      </c>
      <c r="V56" s="5">
        <v>1.6899999999999998E-2</v>
      </c>
    </row>
    <row r="57" spans="1:22" x14ac:dyDescent="0.2">
      <c r="A57" s="16" t="s">
        <v>181</v>
      </c>
      <c r="B57" s="4">
        <v>0</v>
      </c>
      <c r="C57" s="4">
        <v>0</v>
      </c>
      <c r="D57" s="4">
        <v>0</v>
      </c>
      <c r="E57" s="4">
        <v>0</v>
      </c>
      <c r="F57" s="4">
        <f t="shared" si="0"/>
        <v>10297216</v>
      </c>
      <c r="R57" s="5">
        <v>1.1999999999999999E-3</v>
      </c>
      <c r="S57" s="4">
        <v>111420</v>
      </c>
      <c r="T57" s="4">
        <f t="shared" si="1"/>
        <v>362332</v>
      </c>
      <c r="U57" s="4">
        <f t="shared" si="2"/>
        <v>209300</v>
      </c>
      <c r="V57" s="5">
        <v>4.1399999999999999E-2</v>
      </c>
    </row>
    <row r="58" spans="1:22" x14ac:dyDescent="0.2">
      <c r="A58" s="16" t="s">
        <v>180</v>
      </c>
      <c r="B58" s="4">
        <v>0</v>
      </c>
      <c r="C58" s="4">
        <v>0</v>
      </c>
      <c r="D58" s="4">
        <v>0</v>
      </c>
      <c r="E58" s="4">
        <v>0</v>
      </c>
      <c r="F58" s="4">
        <f t="shared" si="0"/>
        <v>10297216</v>
      </c>
      <c r="R58" s="5">
        <v>3.6299999999999999E-2</v>
      </c>
      <c r="S58" s="4">
        <v>209300</v>
      </c>
      <c r="T58" s="4">
        <f t="shared" si="1"/>
        <v>529812.5</v>
      </c>
      <c r="U58" s="4">
        <f t="shared" si="2"/>
        <v>320244</v>
      </c>
      <c r="V58" s="5">
        <v>4.1700000000000001E-2</v>
      </c>
    </row>
    <row r="59" spans="1:22" x14ac:dyDescent="0.2">
      <c r="A59" s="16" t="s">
        <v>179</v>
      </c>
      <c r="B59" s="4">
        <v>0</v>
      </c>
      <c r="C59" s="4">
        <v>0</v>
      </c>
      <c r="D59" s="4">
        <v>0</v>
      </c>
      <c r="E59" s="4">
        <v>0</v>
      </c>
      <c r="F59" s="4">
        <f t="shared" si="0"/>
        <v>10297216</v>
      </c>
      <c r="R59" s="5">
        <v>-2.6000000000000002E-2</v>
      </c>
      <c r="S59" s="4">
        <v>477938</v>
      </c>
      <c r="T59" s="4">
        <f t="shared" si="1"/>
        <v>657172</v>
      </c>
      <c r="U59" s="4">
        <f t="shared" si="2"/>
        <v>159110</v>
      </c>
      <c r="V59" s="5">
        <v>4.2800000000000005E-2</v>
      </c>
    </row>
    <row r="60" spans="1:22" x14ac:dyDescent="0.2">
      <c r="A60" s="16" t="s">
        <v>178</v>
      </c>
      <c r="B60" s="4">
        <v>0</v>
      </c>
      <c r="C60" s="4">
        <v>0</v>
      </c>
      <c r="D60" s="4">
        <v>0</v>
      </c>
      <c r="E60" s="4">
        <v>0</v>
      </c>
      <c r="F60" s="4">
        <f t="shared" si="0"/>
        <v>10297216</v>
      </c>
      <c r="R60" s="5">
        <v>-6.4000000000000003E-3</v>
      </c>
      <c r="S60" s="4">
        <v>337463</v>
      </c>
      <c r="T60" s="4">
        <f t="shared" si="1"/>
        <v>591193.5</v>
      </c>
      <c r="U60" s="4">
        <f t="shared" si="2"/>
        <v>159110</v>
      </c>
      <c r="V60" s="5">
        <v>0.05</v>
      </c>
    </row>
    <row r="61" spans="1:22" x14ac:dyDescent="0.2">
      <c r="A61" s="16" t="s">
        <v>177</v>
      </c>
      <c r="B61" s="4">
        <v>0</v>
      </c>
      <c r="C61" s="4">
        <v>0</v>
      </c>
      <c r="D61" s="4">
        <v>0</v>
      </c>
      <c r="E61" s="4">
        <v>0</v>
      </c>
      <c r="F61" s="4">
        <f t="shared" si="0"/>
        <v>10297216</v>
      </c>
      <c r="R61" s="5">
        <v>1.5E-3</v>
      </c>
      <c r="S61" s="4">
        <v>320244</v>
      </c>
      <c r="T61" s="4">
        <f t="shared" si="1"/>
        <v>515085</v>
      </c>
      <c r="U61" s="4">
        <f t="shared" si="2"/>
        <v>159110</v>
      </c>
      <c r="V61" s="5">
        <v>3.3399999999999999E-2</v>
      </c>
    </row>
    <row r="62" spans="1:22" x14ac:dyDescent="0.2">
      <c r="A62" s="16" t="s">
        <v>176</v>
      </c>
      <c r="B62" s="4">
        <v>0</v>
      </c>
      <c r="C62" s="4">
        <v>0</v>
      </c>
      <c r="D62" s="4">
        <v>0</v>
      </c>
      <c r="E62" s="4">
        <v>0</v>
      </c>
      <c r="F62" s="4">
        <f t="shared" si="0"/>
        <v>10297216</v>
      </c>
      <c r="R62" s="5">
        <v>-7.000000000000001E-4</v>
      </c>
      <c r="S62" s="4">
        <v>355510</v>
      </c>
      <c r="T62" s="4">
        <f t="shared" si="1"/>
        <v>712831.5</v>
      </c>
      <c r="U62" s="4">
        <f t="shared" si="2"/>
        <v>159110</v>
      </c>
      <c r="V62" s="5">
        <v>4.1700000000000001E-2</v>
      </c>
    </row>
    <row r="63" spans="1:22" x14ac:dyDescent="0.2">
      <c r="A63" s="16" t="s">
        <v>175</v>
      </c>
      <c r="B63" s="4">
        <v>0</v>
      </c>
      <c r="C63" s="4">
        <v>0</v>
      </c>
      <c r="D63" s="4">
        <v>0</v>
      </c>
      <c r="E63" s="4">
        <v>0</v>
      </c>
      <c r="F63" s="4">
        <f t="shared" si="0"/>
        <v>10297216</v>
      </c>
      <c r="R63" s="5">
        <v>-4.9000000000000002E-2</v>
      </c>
      <c r="S63" s="4">
        <v>712833</v>
      </c>
      <c r="T63" s="4">
        <f t="shared" si="1"/>
        <v>273482.5</v>
      </c>
      <c r="U63" s="4">
        <f t="shared" si="2"/>
        <v>159110</v>
      </c>
      <c r="V63" s="5">
        <v>7.2599999999999998E-2</v>
      </c>
    </row>
    <row r="64" spans="1:22" x14ac:dyDescent="0.2">
      <c r="A64" s="16" t="s">
        <v>174</v>
      </c>
      <c r="B64" s="4">
        <v>0</v>
      </c>
      <c r="C64" s="4">
        <v>0</v>
      </c>
      <c r="D64" s="4">
        <v>0</v>
      </c>
      <c r="E64" s="4">
        <v>0</v>
      </c>
      <c r="F64" s="4">
        <f t="shared" si="0"/>
        <v>10297216</v>
      </c>
      <c r="R64" s="5">
        <v>3.0999999999999999E-3</v>
      </c>
      <c r="S64" s="4">
        <v>159110</v>
      </c>
      <c r="T64" s="4">
        <f t="shared" si="1"/>
        <v>306250</v>
      </c>
      <c r="U64" s="4">
        <f t="shared" si="2"/>
        <v>218136</v>
      </c>
      <c r="V64" s="5">
        <v>2.3900000000000001E-2</v>
      </c>
    </row>
    <row r="65" spans="1:22" x14ac:dyDescent="0.2">
      <c r="A65" s="16" t="s">
        <v>173</v>
      </c>
      <c r="B65" s="4">
        <v>0</v>
      </c>
      <c r="C65" s="4">
        <v>0</v>
      </c>
      <c r="D65" s="4">
        <v>0</v>
      </c>
      <c r="E65" s="4">
        <v>0</v>
      </c>
      <c r="F65" s="4">
        <f t="shared" si="0"/>
        <v>10297216</v>
      </c>
      <c r="R65" s="5">
        <v>7.7000000000000002E-3</v>
      </c>
      <c r="S65" s="4">
        <v>320100</v>
      </c>
      <c r="T65" s="4">
        <f t="shared" si="1"/>
        <v>449222.5</v>
      </c>
      <c r="U65" s="4">
        <f t="shared" si="2"/>
        <v>218136</v>
      </c>
      <c r="V65" s="5">
        <v>3.1800000000000002E-2</v>
      </c>
    </row>
    <row r="66" spans="1:22" x14ac:dyDescent="0.2">
      <c r="A66" s="16" t="s">
        <v>172</v>
      </c>
      <c r="B66" s="4">
        <v>0</v>
      </c>
      <c r="C66" s="4">
        <v>0</v>
      </c>
      <c r="D66" s="4">
        <v>0</v>
      </c>
      <c r="E66" s="4">
        <v>0</v>
      </c>
      <c r="F66" s="4">
        <f t="shared" si="0"/>
        <v>10297216</v>
      </c>
      <c r="R66" s="5">
        <v>4.8999999999999998E-3</v>
      </c>
      <c r="S66" s="4">
        <v>218136</v>
      </c>
      <c r="T66" s="4">
        <f t="shared" si="1"/>
        <v>363692.5</v>
      </c>
      <c r="U66" s="4">
        <f t="shared" si="2"/>
        <v>515364</v>
      </c>
      <c r="V66" s="5">
        <v>3.2000000000000001E-2</v>
      </c>
    </row>
    <row r="67" spans="1:22" x14ac:dyDescent="0.2">
      <c r="A67" s="16" t="s">
        <v>171</v>
      </c>
      <c r="B67" s="4">
        <v>0</v>
      </c>
      <c r="C67" s="4">
        <v>0</v>
      </c>
      <c r="D67" s="4">
        <v>0</v>
      </c>
      <c r="E67" s="4">
        <v>0</v>
      </c>
      <c r="F67" s="4">
        <f t="shared" si="0"/>
        <v>10297216</v>
      </c>
      <c r="R67" s="5">
        <v>6.3E-3</v>
      </c>
      <c r="S67" s="4">
        <v>515364</v>
      </c>
      <c r="T67" s="4">
        <f t="shared" si="1"/>
        <v>429169.5</v>
      </c>
      <c r="U67" s="4">
        <f t="shared" si="2"/>
        <v>581687</v>
      </c>
      <c r="V67" s="5">
        <v>4.8000000000000001E-2</v>
      </c>
    </row>
    <row r="68" spans="1:22" x14ac:dyDescent="0.2">
      <c r="A68" s="16" t="s">
        <v>170</v>
      </c>
      <c r="B68" s="4">
        <v>0</v>
      </c>
      <c r="C68" s="4">
        <v>0</v>
      </c>
      <c r="D68" s="4">
        <v>0</v>
      </c>
      <c r="E68" s="4">
        <v>0</v>
      </c>
      <c r="F68" s="4">
        <f t="shared" si="0"/>
        <v>10297216</v>
      </c>
      <c r="R68" s="5">
        <v>-8.3999999999999995E-3</v>
      </c>
      <c r="S68" s="4">
        <v>581687</v>
      </c>
      <c r="T68" s="4">
        <f t="shared" si="1"/>
        <v>862595.5</v>
      </c>
      <c r="U68" s="4">
        <f t="shared" si="2"/>
        <v>387855</v>
      </c>
      <c r="V68" s="5">
        <v>3.2599999999999997E-2</v>
      </c>
    </row>
    <row r="69" spans="1:22" x14ac:dyDescent="0.2">
      <c r="A69" s="16" t="s">
        <v>169</v>
      </c>
      <c r="B69" s="4">
        <v>0</v>
      </c>
      <c r="C69" s="4">
        <v>0</v>
      </c>
      <c r="D69" s="4">
        <v>0</v>
      </c>
      <c r="E69" s="4">
        <v>0</v>
      </c>
      <c r="F69" s="4">
        <f t="shared" si="0"/>
        <v>10297216</v>
      </c>
      <c r="R69" s="5">
        <v>-3.5200000000000002E-2</v>
      </c>
      <c r="S69" s="4">
        <v>976881</v>
      </c>
      <c r="T69" s="4">
        <f t="shared" si="1"/>
        <v>769028</v>
      </c>
      <c r="U69" s="4">
        <f t="shared" si="2"/>
        <v>292400</v>
      </c>
      <c r="V69" s="5">
        <v>6.3500000000000001E-2</v>
      </c>
    </row>
    <row r="70" spans="1:22" x14ac:dyDescent="0.2">
      <c r="A70" s="16" t="s">
        <v>168</v>
      </c>
      <c r="B70" s="4">
        <v>300</v>
      </c>
      <c r="C70" s="4">
        <v>0</v>
      </c>
      <c r="D70" s="4">
        <v>300</v>
      </c>
      <c r="E70" s="4">
        <v>3791776</v>
      </c>
      <c r="F70" s="4">
        <f t="shared" si="0"/>
        <v>10297216</v>
      </c>
      <c r="R70" s="5">
        <v>-2.0199999999999999E-2</v>
      </c>
      <c r="S70" s="4">
        <v>862143</v>
      </c>
      <c r="T70" s="4">
        <f t="shared" si="1"/>
        <v>1109482</v>
      </c>
      <c r="U70" s="4">
        <f t="shared" si="2"/>
        <v>292400</v>
      </c>
      <c r="V70" s="5">
        <v>4.6600000000000003E-2</v>
      </c>
    </row>
    <row r="71" spans="1:22" x14ac:dyDescent="0.2">
      <c r="A71" s="16" t="s">
        <v>167</v>
      </c>
      <c r="B71" s="4">
        <v>0</v>
      </c>
      <c r="C71" s="4">
        <v>0</v>
      </c>
      <c r="D71" s="4">
        <v>0</v>
      </c>
      <c r="E71" s="4">
        <v>0</v>
      </c>
      <c r="F71" s="4">
        <f t="shared" si="0"/>
        <v>6505440</v>
      </c>
      <c r="R71" s="5">
        <v>-6.9999999999999993E-3</v>
      </c>
      <c r="S71" s="4">
        <v>674660</v>
      </c>
      <c r="T71" s="4">
        <f>AVERAGE(S72,S81)</f>
        <v>707155</v>
      </c>
      <c r="U71" s="4">
        <f t="shared" si="2"/>
        <v>212021</v>
      </c>
      <c r="V71" s="5">
        <v>3.0600000000000002E-2</v>
      </c>
    </row>
    <row r="72" spans="1:22" x14ac:dyDescent="0.2">
      <c r="A72" s="16" t="s">
        <v>166</v>
      </c>
      <c r="B72" s="4">
        <v>0</v>
      </c>
      <c r="C72" s="4">
        <v>0</v>
      </c>
      <c r="D72" s="4">
        <v>0</v>
      </c>
      <c r="E72" s="4">
        <v>0</v>
      </c>
      <c r="F72" s="4">
        <f t="shared" si="0"/>
        <v>6505440</v>
      </c>
      <c r="R72" s="5">
        <v>5.5000000000000005E-3</v>
      </c>
      <c r="S72" s="4">
        <v>712830</v>
      </c>
      <c r="U72" s="4">
        <f t="shared" si="2"/>
        <v>212021</v>
      </c>
      <c r="V72" s="5">
        <v>3.7900000000000003E-2</v>
      </c>
    </row>
    <row r="73" spans="1:22" x14ac:dyDescent="0.2">
      <c r="A73" s="16" t="s">
        <v>165</v>
      </c>
      <c r="B73" s="4">
        <v>0</v>
      </c>
      <c r="C73" s="4">
        <v>0</v>
      </c>
      <c r="D73" s="4">
        <v>0</v>
      </c>
      <c r="E73" s="4">
        <v>0</v>
      </c>
      <c r="F73" s="4">
        <f t="shared" si="0"/>
        <v>6505440</v>
      </c>
      <c r="R73" s="5">
        <v>8.9999999999999998E-4</v>
      </c>
      <c r="S73" s="4">
        <v>387855</v>
      </c>
      <c r="U73" s="4">
        <f t="shared" ref="U73:U75" si="3">MIN(S74:S78)</f>
        <v>212021</v>
      </c>
      <c r="V73" s="5">
        <v>3.0600000000000002E-2</v>
      </c>
    </row>
    <row r="74" spans="1:22" x14ac:dyDescent="0.2">
      <c r="A74" s="16" t="s">
        <v>164</v>
      </c>
      <c r="B74" s="4">
        <v>0</v>
      </c>
      <c r="C74" s="4">
        <v>0</v>
      </c>
      <c r="D74" s="4">
        <v>0</v>
      </c>
      <c r="E74" s="4">
        <v>0</v>
      </c>
      <c r="F74" s="4">
        <f t="shared" si="0"/>
        <v>6505440</v>
      </c>
      <c r="R74" s="5">
        <v>-4.4000000000000003E-3</v>
      </c>
      <c r="S74" s="4">
        <v>292400</v>
      </c>
      <c r="U74" s="4">
        <f t="shared" si="3"/>
        <v>212021</v>
      </c>
      <c r="V74" s="5">
        <v>3.04E-2</v>
      </c>
    </row>
    <row r="75" spans="1:22" x14ac:dyDescent="0.2">
      <c r="A75" s="16" t="s">
        <v>163</v>
      </c>
      <c r="B75" s="4">
        <v>500</v>
      </c>
      <c r="C75" s="4">
        <v>0</v>
      </c>
      <c r="D75" s="4">
        <v>500</v>
      </c>
      <c r="E75" s="4">
        <v>6505440</v>
      </c>
      <c r="F75" s="4">
        <f t="shared" ref="F75:F79" si="4">E75+F76</f>
        <v>6505440</v>
      </c>
      <c r="R75" s="5">
        <v>1.6500000000000001E-2</v>
      </c>
      <c r="S75" s="4">
        <v>680309</v>
      </c>
      <c r="U75" s="4">
        <f t="shared" si="3"/>
        <v>212021</v>
      </c>
      <c r="V75" s="5">
        <v>4.5199999999999997E-2</v>
      </c>
    </row>
    <row r="76" spans="1:22" x14ac:dyDescent="0.2">
      <c r="A76" s="16" t="s">
        <v>162</v>
      </c>
      <c r="B76" s="4">
        <v>0</v>
      </c>
      <c r="C76" s="4">
        <v>0</v>
      </c>
      <c r="D76" s="4">
        <v>0</v>
      </c>
      <c r="E76" s="4">
        <v>0</v>
      </c>
      <c r="F76" s="4">
        <f t="shared" si="4"/>
        <v>0</v>
      </c>
      <c r="R76" s="5">
        <v>-2.7000000000000001E-3</v>
      </c>
      <c r="S76" s="4">
        <v>212021</v>
      </c>
      <c r="U76" s="4">
        <f>MIN(S77:S81)</f>
        <v>276652</v>
      </c>
      <c r="V76" s="5">
        <v>2.3099999999999999E-2</v>
      </c>
    </row>
    <row r="77" spans="1:22" x14ac:dyDescent="0.2">
      <c r="A77" s="16" t="s">
        <v>161</v>
      </c>
      <c r="B77" s="4">
        <v>0</v>
      </c>
      <c r="C77" s="4">
        <v>0</v>
      </c>
      <c r="D77" s="4">
        <v>0</v>
      </c>
      <c r="E77" s="4">
        <v>0</v>
      </c>
      <c r="F77" s="4">
        <f t="shared" si="4"/>
        <v>0</v>
      </c>
      <c r="R77" s="5">
        <v>-7.9000000000000008E-3</v>
      </c>
      <c r="S77" s="4">
        <v>276652</v>
      </c>
      <c r="V77" s="5">
        <v>2.3099999999999999E-2</v>
      </c>
    </row>
    <row r="78" spans="1:22" x14ac:dyDescent="0.2">
      <c r="A78" s="16" t="s">
        <v>160</v>
      </c>
      <c r="B78" s="4">
        <v>0</v>
      </c>
      <c r="C78" s="4">
        <v>0</v>
      </c>
      <c r="D78" s="4">
        <v>0</v>
      </c>
      <c r="E78" s="4">
        <v>0</v>
      </c>
      <c r="F78" s="4">
        <f t="shared" si="4"/>
        <v>0</v>
      </c>
      <c r="R78" s="5">
        <v>1.78E-2</v>
      </c>
      <c r="S78" s="4">
        <v>748310</v>
      </c>
      <c r="V78" s="5">
        <v>2.3099999999999999E-2</v>
      </c>
    </row>
    <row r="79" spans="1:22" x14ac:dyDescent="0.2">
      <c r="A79" s="16" t="s">
        <v>159</v>
      </c>
      <c r="B79" s="4">
        <v>0</v>
      </c>
      <c r="C79" s="4">
        <v>0</v>
      </c>
      <c r="D79" s="4">
        <v>0</v>
      </c>
      <c r="E79" s="4">
        <v>0</v>
      </c>
      <c r="F79" s="4">
        <f t="shared" si="4"/>
        <v>0</v>
      </c>
      <c r="R79" s="5">
        <v>1.04E-2</v>
      </c>
      <c r="S79" s="4">
        <v>675913</v>
      </c>
      <c r="V79" s="5">
        <v>5.4299999999999994E-2</v>
      </c>
    </row>
    <row r="80" spans="1:22" x14ac:dyDescent="0.2">
      <c r="A80" s="16" t="s">
        <v>158</v>
      </c>
      <c r="B80" s="4">
        <v>0</v>
      </c>
      <c r="C80" s="4">
        <v>0</v>
      </c>
      <c r="D80" s="4">
        <v>0</v>
      </c>
      <c r="E80" s="4">
        <v>0</v>
      </c>
      <c r="F80" s="4">
        <f>E80+F81</f>
        <v>0</v>
      </c>
      <c r="R80" s="5">
        <v>-9.7000000000000003E-3</v>
      </c>
      <c r="S80" s="4">
        <v>1544304</v>
      </c>
      <c r="V80" s="5">
        <v>3.1300000000000001E-2</v>
      </c>
    </row>
    <row r="81" spans="1:22" x14ac:dyDescent="0.2">
      <c r="A81" s="16" t="s">
        <v>157</v>
      </c>
      <c r="B81" s="4">
        <v>0</v>
      </c>
      <c r="C81" s="4">
        <v>0</v>
      </c>
      <c r="D81" s="4">
        <v>0</v>
      </c>
      <c r="E81" s="4">
        <v>0</v>
      </c>
      <c r="F81" s="4">
        <f>E81</f>
        <v>0</v>
      </c>
      <c r="R81" s="5">
        <v>2.4799999999999999E-2</v>
      </c>
      <c r="S81" s="4">
        <v>701480</v>
      </c>
      <c r="V81" s="5">
        <v>3.1099999999999999E-2</v>
      </c>
    </row>
    <row r="82" spans="1:22" x14ac:dyDescent="0.2">
      <c r="A82" s="38"/>
      <c r="B82" s="38"/>
      <c r="C82" s="38"/>
      <c r="D82" s="38"/>
      <c r="E82" s="38"/>
      <c r="F82" s="38"/>
      <c r="G82" s="38"/>
      <c r="H82" s="38"/>
      <c r="I82" s="38"/>
      <c r="J82" s="38"/>
      <c r="K82" s="38"/>
      <c r="L82" s="38"/>
      <c r="M82" s="38"/>
      <c r="N82" s="38"/>
      <c r="O82" s="38"/>
      <c r="P82" s="38"/>
      <c r="Q82" s="38"/>
      <c r="R82" s="38"/>
      <c r="S82" s="38"/>
      <c r="T82" s="38"/>
      <c r="U82" s="38"/>
      <c r="V82" s="38"/>
    </row>
    <row r="83" spans="1:22" x14ac:dyDescent="0.2">
      <c r="A83" s="38"/>
      <c r="B83" s="38"/>
      <c r="C83" s="38"/>
      <c r="D83" s="38"/>
      <c r="E83" s="38"/>
      <c r="F83" s="38"/>
      <c r="G83" s="38"/>
      <c r="H83" s="38"/>
      <c r="I83" s="38"/>
      <c r="J83" s="38"/>
      <c r="K83" s="38"/>
      <c r="L83" s="38"/>
      <c r="M83" s="38"/>
      <c r="N83" s="38"/>
      <c r="O83" s="38"/>
      <c r="P83" s="38"/>
      <c r="Q83" s="38"/>
      <c r="R83" s="38"/>
      <c r="S83" s="38"/>
      <c r="T83" s="38"/>
      <c r="U83" s="38"/>
      <c r="V83" s="38"/>
    </row>
    <row r="84" spans="1:22" x14ac:dyDescent="0.2">
      <c r="A84" s="38"/>
      <c r="B84" s="38"/>
      <c r="C84" s="38"/>
      <c r="D84" s="38"/>
      <c r="E84" s="38"/>
      <c r="F84" s="38"/>
      <c r="G84" s="38"/>
      <c r="H84" s="38"/>
      <c r="I84" s="38"/>
      <c r="J84" s="38"/>
      <c r="K84" s="38"/>
      <c r="L84" s="38"/>
      <c r="M84" s="38"/>
      <c r="N84" s="38"/>
      <c r="O84" s="38"/>
      <c r="P84" s="38"/>
      <c r="Q84" s="38"/>
      <c r="R84" s="38"/>
      <c r="S84" s="38"/>
      <c r="T84" s="38"/>
      <c r="U84" s="38"/>
      <c r="V84" s="38"/>
    </row>
    <row r="85" spans="1:22" x14ac:dyDescent="0.2">
      <c r="A85" s="38"/>
      <c r="B85" s="38"/>
      <c r="C85" s="38"/>
      <c r="D85" s="38"/>
      <c r="E85" s="38"/>
      <c r="F85" s="38"/>
      <c r="G85" s="38"/>
      <c r="H85" s="38"/>
      <c r="I85" s="38"/>
      <c r="J85" s="38"/>
      <c r="K85" s="38"/>
      <c r="L85" s="38"/>
      <c r="M85" s="38"/>
      <c r="N85" s="38"/>
      <c r="O85" s="38"/>
      <c r="P85" s="38"/>
      <c r="Q85" s="38"/>
      <c r="R85" s="38"/>
      <c r="S85" s="38"/>
      <c r="T85" s="38"/>
      <c r="U85" s="38"/>
      <c r="V85" s="38"/>
    </row>
    <row r="86" spans="1:22" x14ac:dyDescent="0.2">
      <c r="A86" s="38" t="s">
        <v>247</v>
      </c>
      <c r="B86" s="38"/>
      <c r="C86" s="38"/>
      <c r="D86" s="38"/>
      <c r="E86" s="38"/>
      <c r="F86" s="38"/>
      <c r="G86" s="38"/>
      <c r="H86" s="38"/>
      <c r="I86" s="38"/>
      <c r="J86" s="38"/>
      <c r="K86" s="38"/>
      <c r="L86" s="38"/>
      <c r="M86" s="38"/>
      <c r="N86" s="38"/>
      <c r="O86" s="38"/>
      <c r="P86" s="38"/>
      <c r="Q86" s="38"/>
      <c r="R86" s="38"/>
      <c r="S86" s="38"/>
      <c r="T86" s="38"/>
      <c r="U86" s="38"/>
      <c r="V86" s="38"/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4B51E7-B5A5-704A-BB08-4B24314011CF}">
  <sheetPr codeName="Sheet104"/>
  <dimension ref="A1:V86"/>
  <sheetViews>
    <sheetView workbookViewId="0">
      <selection activeCell="N24" sqref="N24"/>
    </sheetView>
  </sheetViews>
  <sheetFormatPr baseColWidth="10" defaultRowHeight="16" x14ac:dyDescent="0.2"/>
  <cols>
    <col min="5" max="5" width="13.33203125" customWidth="1"/>
    <col min="6" max="6" width="14.6640625" customWidth="1"/>
  </cols>
  <sheetData>
    <row r="1" spans="1:22" x14ac:dyDescent="0.2">
      <c r="A1" s="38"/>
      <c r="B1" s="75" t="s">
        <v>5</v>
      </c>
      <c r="C1" s="75"/>
      <c r="D1" s="75"/>
      <c r="E1" s="75"/>
      <c r="F1" s="75"/>
      <c r="G1" s="76" t="s">
        <v>6</v>
      </c>
      <c r="H1" s="76"/>
      <c r="I1" s="76"/>
      <c r="J1" s="76"/>
      <c r="K1" s="76"/>
      <c r="L1" s="77" t="s">
        <v>15</v>
      </c>
      <c r="M1" s="77"/>
      <c r="N1" s="77"/>
      <c r="O1" s="77"/>
      <c r="P1" s="77"/>
      <c r="Q1" s="77"/>
      <c r="R1" s="77"/>
      <c r="S1" s="77"/>
      <c r="T1" s="77"/>
      <c r="U1" s="77"/>
      <c r="V1" s="38"/>
    </row>
    <row r="2" spans="1:22" x14ac:dyDescent="0.2">
      <c r="A2" s="39" t="s">
        <v>4</v>
      </c>
      <c r="B2" s="40" t="s">
        <v>0</v>
      </c>
      <c r="C2" s="40" t="s">
        <v>1</v>
      </c>
      <c r="D2" s="40" t="s">
        <v>10</v>
      </c>
      <c r="E2" s="40" t="s">
        <v>11</v>
      </c>
      <c r="F2" s="40" t="s">
        <v>7</v>
      </c>
      <c r="G2" s="40" t="s">
        <v>8</v>
      </c>
      <c r="H2" s="40" t="s">
        <v>9</v>
      </c>
      <c r="I2" s="40" t="s">
        <v>10</v>
      </c>
      <c r="J2" s="40" t="s">
        <v>11</v>
      </c>
      <c r="K2" s="40" t="s">
        <v>7</v>
      </c>
      <c r="L2" s="40" t="s">
        <v>17</v>
      </c>
      <c r="M2" s="40" t="s">
        <v>18</v>
      </c>
      <c r="N2" s="40" t="s">
        <v>235</v>
      </c>
      <c r="O2" s="40" t="s">
        <v>236</v>
      </c>
      <c r="P2" s="40" t="s">
        <v>19</v>
      </c>
      <c r="Q2" s="40" t="s">
        <v>20</v>
      </c>
      <c r="R2" s="40" t="s">
        <v>12</v>
      </c>
      <c r="S2" s="40" t="s">
        <v>3</v>
      </c>
      <c r="T2" s="40" t="s">
        <v>257</v>
      </c>
      <c r="U2" s="40" t="s">
        <v>258</v>
      </c>
      <c r="V2" s="40" t="s">
        <v>237</v>
      </c>
    </row>
    <row r="3" spans="1:22" x14ac:dyDescent="0.2">
      <c r="A3" s="16" t="s">
        <v>294</v>
      </c>
      <c r="B3" s="4">
        <v>0</v>
      </c>
      <c r="C3" s="4">
        <v>11400</v>
      </c>
      <c r="D3" s="4">
        <v>-11400</v>
      </c>
      <c r="E3" s="4">
        <v>-310380000</v>
      </c>
      <c r="F3" s="4">
        <f t="shared" ref="F3:F74" si="0">E3+F4</f>
        <v>-12823256717</v>
      </c>
      <c r="L3" s="4">
        <v>150</v>
      </c>
      <c r="M3" s="4">
        <v>229</v>
      </c>
      <c r="N3" s="4">
        <v>13</v>
      </c>
      <c r="O3" s="4">
        <v>6</v>
      </c>
      <c r="P3" s="4">
        <v>167200</v>
      </c>
      <c r="Q3" s="4">
        <v>190600</v>
      </c>
      <c r="R3" s="5">
        <v>1.3000000000000001E-2</v>
      </c>
      <c r="S3" s="4">
        <v>357800</v>
      </c>
      <c r="T3" s="4">
        <f t="shared" ref="T3:T70" si="1">AVERAGE(S4,S13)</f>
        <v>728416.5</v>
      </c>
      <c r="U3" s="4">
        <f t="shared" ref="U3:U72" si="2">MIN(S4:S8)</f>
        <v>219749</v>
      </c>
      <c r="V3" s="5">
        <v>0.02</v>
      </c>
    </row>
    <row r="4" spans="1:22" x14ac:dyDescent="0.2">
      <c r="A4" s="16" t="s">
        <v>293</v>
      </c>
      <c r="B4" s="4">
        <v>37600</v>
      </c>
      <c r="C4" s="4">
        <v>69500</v>
      </c>
      <c r="D4" s="4">
        <v>-31900</v>
      </c>
      <c r="E4" s="4">
        <v>-864780000</v>
      </c>
      <c r="F4" s="4">
        <f t="shared" si="0"/>
        <v>-12512876717</v>
      </c>
      <c r="L4" s="4">
        <v>524</v>
      </c>
      <c r="M4" s="4">
        <v>355</v>
      </c>
      <c r="N4" s="4">
        <v>18</v>
      </c>
      <c r="O4" s="4">
        <v>27</v>
      </c>
      <c r="P4" s="4">
        <v>333500</v>
      </c>
      <c r="Q4" s="4">
        <v>463700</v>
      </c>
      <c r="R4" s="5">
        <v>1.9E-3</v>
      </c>
      <c r="S4" s="4">
        <v>861400</v>
      </c>
      <c r="T4" s="4">
        <f t="shared" si="1"/>
        <v>942259.5</v>
      </c>
      <c r="U4" s="4">
        <f t="shared" si="2"/>
        <v>219749</v>
      </c>
      <c r="V4" s="5">
        <v>2.7300000000000001E-2</v>
      </c>
    </row>
    <row r="5" spans="1:22" x14ac:dyDescent="0.2">
      <c r="A5" s="16" t="s">
        <v>292</v>
      </c>
      <c r="B5" s="4">
        <v>93700</v>
      </c>
      <c r="C5" s="4">
        <v>2000</v>
      </c>
      <c r="D5" s="4">
        <v>91700</v>
      </c>
      <c r="E5" s="4">
        <v>2445830000</v>
      </c>
      <c r="F5" s="4">
        <f t="shared" si="0"/>
        <v>-11648096717</v>
      </c>
      <c r="L5" s="4">
        <v>772</v>
      </c>
      <c r="M5" s="4">
        <v>333</v>
      </c>
      <c r="N5" s="4">
        <v>42</v>
      </c>
      <c r="O5" s="4">
        <v>20</v>
      </c>
      <c r="P5" s="4">
        <v>784700</v>
      </c>
      <c r="Q5" s="4">
        <v>363600</v>
      </c>
      <c r="R5" s="5">
        <v>5.4100000000000002E-2</v>
      </c>
      <c r="S5" s="4">
        <v>1272870</v>
      </c>
      <c r="T5" s="4">
        <f t="shared" si="1"/>
        <v>696605.5</v>
      </c>
      <c r="U5" s="4">
        <f t="shared" si="2"/>
        <v>219749</v>
      </c>
      <c r="V5" s="5">
        <v>5.3200000000000004E-2</v>
      </c>
    </row>
    <row r="6" spans="1:22" x14ac:dyDescent="0.2">
      <c r="A6" s="16" t="s">
        <v>291</v>
      </c>
      <c r="B6" s="4">
        <v>11400</v>
      </c>
      <c r="C6" s="4">
        <v>0</v>
      </c>
      <c r="D6" s="4">
        <v>11400</v>
      </c>
      <c r="E6" s="4">
        <v>290330000</v>
      </c>
      <c r="F6" s="4">
        <f t="shared" si="0"/>
        <v>-14093926717</v>
      </c>
      <c r="L6" s="4">
        <v>312</v>
      </c>
      <c r="M6" s="4">
        <v>234</v>
      </c>
      <c r="N6" s="4">
        <v>18</v>
      </c>
      <c r="O6" s="4">
        <v>12</v>
      </c>
      <c r="P6" s="4">
        <v>302600</v>
      </c>
      <c r="Q6" s="4">
        <v>232700</v>
      </c>
      <c r="R6" s="5">
        <v>3.1899999999999998E-2</v>
      </c>
      <c r="S6" s="4">
        <v>538991</v>
      </c>
      <c r="T6" s="4">
        <f t="shared" si="1"/>
        <v>287658.5</v>
      </c>
      <c r="U6" s="4">
        <f t="shared" si="2"/>
        <v>219749</v>
      </c>
      <c r="V6" s="5">
        <v>5.1699999999999996E-2</v>
      </c>
    </row>
    <row r="7" spans="1:22" x14ac:dyDescent="0.2">
      <c r="A7" s="16" t="s">
        <v>288</v>
      </c>
      <c r="B7" s="4">
        <v>0</v>
      </c>
      <c r="C7" s="4">
        <v>4300</v>
      </c>
      <c r="D7" s="4">
        <v>-4300</v>
      </c>
      <c r="E7" s="4">
        <v>-109710000</v>
      </c>
      <c r="F7" s="4">
        <f t="shared" si="0"/>
        <v>-14384256717</v>
      </c>
      <c r="L7" s="4">
        <v>59</v>
      </c>
      <c r="M7" s="4">
        <v>198</v>
      </c>
      <c r="N7" s="4">
        <v>0</v>
      </c>
      <c r="O7" s="4">
        <v>12</v>
      </c>
      <c r="P7" s="4">
        <v>31500</v>
      </c>
      <c r="Q7" s="4">
        <v>187700</v>
      </c>
      <c r="R7" s="5">
        <v>-1.37E-2</v>
      </c>
      <c r="S7" s="4">
        <v>219749</v>
      </c>
      <c r="T7" s="4">
        <f t="shared" si="1"/>
        <v>414012.5</v>
      </c>
      <c r="U7" s="4">
        <f t="shared" si="2"/>
        <v>279057</v>
      </c>
      <c r="V7" s="5">
        <v>2.7200000000000002E-2</v>
      </c>
    </row>
    <row r="8" spans="1:22" x14ac:dyDescent="0.2">
      <c r="A8" s="16" t="s">
        <v>287</v>
      </c>
      <c r="B8" s="4">
        <v>2700</v>
      </c>
      <c r="C8" s="4">
        <v>3500</v>
      </c>
      <c r="D8" s="4">
        <v>-800</v>
      </c>
      <c r="E8" s="4">
        <v>-20730000</v>
      </c>
      <c r="F8" s="4">
        <f t="shared" si="0"/>
        <v>-14274546717</v>
      </c>
      <c r="L8" s="4">
        <v>194</v>
      </c>
      <c r="M8" s="4">
        <v>316</v>
      </c>
      <c r="N8" s="4">
        <v>5</v>
      </c>
      <c r="O8" s="4">
        <v>19</v>
      </c>
      <c r="P8" s="4">
        <v>160600</v>
      </c>
      <c r="Q8" s="4">
        <v>305600</v>
      </c>
      <c r="R8" s="5">
        <v>-1.1599999999999999E-2</v>
      </c>
      <c r="S8" s="4">
        <v>482900</v>
      </c>
      <c r="T8" s="4">
        <f t="shared" si="1"/>
        <v>330899</v>
      </c>
      <c r="U8" s="4">
        <f t="shared" si="2"/>
        <v>279057</v>
      </c>
      <c r="V8" s="5">
        <v>2.52E-2</v>
      </c>
    </row>
    <row r="9" spans="1:22" x14ac:dyDescent="0.2">
      <c r="A9" s="16" t="s">
        <v>286</v>
      </c>
      <c r="B9" s="4">
        <v>2000</v>
      </c>
      <c r="C9" s="4">
        <v>3000</v>
      </c>
      <c r="D9" s="4">
        <v>-1000</v>
      </c>
      <c r="E9" s="4">
        <v>-25850000</v>
      </c>
      <c r="F9" s="4">
        <f t="shared" si="0"/>
        <v>-14253816717</v>
      </c>
      <c r="L9" s="4">
        <v>141</v>
      </c>
      <c r="M9" s="4">
        <v>219</v>
      </c>
      <c r="N9" s="4">
        <v>2</v>
      </c>
      <c r="O9" s="4">
        <v>7</v>
      </c>
      <c r="P9" s="4">
        <v>88400</v>
      </c>
      <c r="Q9" s="4">
        <v>190500</v>
      </c>
      <c r="R9" s="5">
        <v>-9.5999999999999992E-3</v>
      </c>
      <c r="S9" s="4">
        <v>279057</v>
      </c>
      <c r="T9" s="4">
        <f t="shared" si="1"/>
        <v>487742.5</v>
      </c>
      <c r="U9" s="4">
        <f t="shared" si="2"/>
        <v>386649</v>
      </c>
      <c r="V9" s="5">
        <v>1.7299999999999999E-2</v>
      </c>
    </row>
    <row r="10" spans="1:22" x14ac:dyDescent="0.2">
      <c r="A10" s="16" t="s">
        <v>281</v>
      </c>
      <c r="B10" s="4">
        <v>132400</v>
      </c>
      <c r="C10" s="4">
        <v>8200</v>
      </c>
      <c r="D10" s="4">
        <v>124200</v>
      </c>
      <c r="E10" s="4">
        <v>3231070000</v>
      </c>
      <c r="F10" s="4">
        <f t="shared" si="0"/>
        <v>-14227966717</v>
      </c>
      <c r="L10" s="4">
        <v>211</v>
      </c>
      <c r="M10" s="4">
        <v>463</v>
      </c>
      <c r="N10" s="4">
        <v>6</v>
      </c>
      <c r="O10" s="4">
        <v>24</v>
      </c>
      <c r="P10" s="4">
        <v>169100</v>
      </c>
      <c r="Q10" s="4">
        <v>404600</v>
      </c>
      <c r="R10" s="5">
        <v>-9.4999999999999998E-3</v>
      </c>
      <c r="S10" s="4">
        <v>579243</v>
      </c>
      <c r="T10" s="4">
        <f t="shared" si="1"/>
        <v>801655</v>
      </c>
      <c r="U10" s="4">
        <f t="shared" si="2"/>
        <v>386649</v>
      </c>
      <c r="V10" s="5">
        <v>3.2199999999999999E-2</v>
      </c>
    </row>
    <row r="11" spans="1:22" x14ac:dyDescent="0.2">
      <c r="A11" s="16" t="s">
        <v>273</v>
      </c>
      <c r="B11" s="4">
        <v>188800</v>
      </c>
      <c r="C11" s="4">
        <v>37723</v>
      </c>
      <c r="D11" s="4">
        <v>151077</v>
      </c>
      <c r="E11" s="4">
        <v>4003340000</v>
      </c>
      <c r="F11" s="4">
        <f t="shared" si="0"/>
        <v>-17459036717</v>
      </c>
      <c r="L11" s="4">
        <v>659</v>
      </c>
      <c r="M11" s="4">
        <v>536</v>
      </c>
      <c r="N11" s="4">
        <v>25</v>
      </c>
      <c r="O11" s="4">
        <v>27</v>
      </c>
      <c r="P11" s="4">
        <v>566000</v>
      </c>
      <c r="Q11" s="4">
        <v>521600</v>
      </c>
      <c r="R11" s="5">
        <v>2.5399999999999999E-2</v>
      </c>
      <c r="S11" s="4">
        <v>1107400</v>
      </c>
      <c r="T11" s="4">
        <f t="shared" si="1"/>
        <v>261716</v>
      </c>
      <c r="U11" s="4">
        <f t="shared" si="2"/>
        <v>355568</v>
      </c>
      <c r="V11" s="5">
        <v>3.7400000000000003E-2</v>
      </c>
    </row>
    <row r="12" spans="1:22" x14ac:dyDescent="0.2">
      <c r="A12" s="16" t="s">
        <v>272</v>
      </c>
      <c r="B12" s="4">
        <v>9100</v>
      </c>
      <c r="C12" s="4">
        <v>37000</v>
      </c>
      <c r="D12" s="4">
        <v>-27900</v>
      </c>
      <c r="E12" s="4">
        <v>-711440000</v>
      </c>
      <c r="F12" s="4">
        <f t="shared" si="0"/>
        <v>-21462376717</v>
      </c>
      <c r="L12" s="4">
        <v>120</v>
      </c>
      <c r="M12" s="4">
        <v>441</v>
      </c>
      <c r="N12" s="4">
        <v>4</v>
      </c>
      <c r="O12" s="4">
        <v>5</v>
      </c>
      <c r="P12" s="4">
        <v>111500</v>
      </c>
      <c r="Q12" s="4">
        <v>256200</v>
      </c>
      <c r="R12" s="5">
        <v>4.0000000000000001E-3</v>
      </c>
      <c r="S12" s="4">
        <v>386649</v>
      </c>
      <c r="T12" s="4">
        <f t="shared" si="1"/>
        <v>393143</v>
      </c>
      <c r="U12" s="4">
        <f t="shared" si="2"/>
        <v>345125</v>
      </c>
      <c r="V12" s="5">
        <v>1.1699999999999999E-2</v>
      </c>
    </row>
    <row r="13" spans="1:22" x14ac:dyDescent="0.2">
      <c r="A13" s="16" t="s">
        <v>248</v>
      </c>
      <c r="B13" s="4">
        <v>32000</v>
      </c>
      <c r="C13" s="4">
        <v>117719</v>
      </c>
      <c r="D13" s="4">
        <v>-85719</v>
      </c>
      <c r="E13" s="4">
        <v>-2171470000</v>
      </c>
      <c r="F13" s="4">
        <f t="shared" si="0"/>
        <v>-20750936717</v>
      </c>
      <c r="L13" s="4">
        <v>187</v>
      </c>
      <c r="M13" s="4">
        <v>695</v>
      </c>
      <c r="N13" s="4">
        <v>7</v>
      </c>
      <c r="O13" s="4">
        <v>15</v>
      </c>
      <c r="P13" s="4">
        <v>162100</v>
      </c>
      <c r="Q13" s="4">
        <v>375300</v>
      </c>
      <c r="R13" s="5">
        <v>-7.7000000000000002E-3</v>
      </c>
      <c r="S13" s="4">
        <v>595433</v>
      </c>
      <c r="T13" s="4">
        <f t="shared" si="1"/>
        <v>393547.5</v>
      </c>
      <c r="U13" s="4">
        <f t="shared" si="2"/>
        <v>345125</v>
      </c>
      <c r="V13" s="5">
        <v>2.1499999999999998E-2</v>
      </c>
    </row>
    <row r="14" spans="1:22" x14ac:dyDescent="0.2">
      <c r="A14" s="16" t="s">
        <v>240</v>
      </c>
      <c r="B14" s="4">
        <v>68000</v>
      </c>
      <c r="C14" s="4">
        <v>7100</v>
      </c>
      <c r="D14" s="4">
        <v>60900</v>
      </c>
      <c r="E14" s="4">
        <v>1585150000</v>
      </c>
      <c r="F14" s="4">
        <f t="shared" si="0"/>
        <v>-18579466717</v>
      </c>
      <c r="L14" s="4">
        <v>621</v>
      </c>
      <c r="M14" s="4">
        <v>322</v>
      </c>
      <c r="N14" s="4">
        <v>14</v>
      </c>
      <c r="O14" s="4">
        <v>9</v>
      </c>
      <c r="P14" s="4">
        <v>299600</v>
      </c>
      <c r="Q14" s="4">
        <v>287900</v>
      </c>
      <c r="R14" s="5">
        <v>-9.5999999999999992E-3</v>
      </c>
      <c r="S14" s="4">
        <v>611649</v>
      </c>
      <c r="T14" s="4">
        <f t="shared" si="1"/>
        <v>527711.5</v>
      </c>
      <c r="U14" s="4">
        <f t="shared" si="2"/>
        <v>345125</v>
      </c>
      <c r="V14" s="5">
        <v>2.29E-2</v>
      </c>
    </row>
    <row r="15" spans="1:22" x14ac:dyDescent="0.2">
      <c r="A15" s="16" t="s">
        <v>239</v>
      </c>
      <c r="B15" s="4">
        <v>26700</v>
      </c>
      <c r="C15" s="4">
        <v>0</v>
      </c>
      <c r="D15" s="4">
        <v>26700</v>
      </c>
      <c r="E15" s="4">
        <v>682560000</v>
      </c>
      <c r="F15" s="4">
        <f t="shared" si="0"/>
        <v>-20164616717</v>
      </c>
      <c r="L15" s="4">
        <v>680</v>
      </c>
      <c r="M15" s="4">
        <v>339</v>
      </c>
      <c r="N15" s="4">
        <v>18</v>
      </c>
      <c r="O15" s="4">
        <v>14</v>
      </c>
      <c r="P15" s="4">
        <v>554500</v>
      </c>
      <c r="Q15" s="4">
        <v>298600</v>
      </c>
      <c r="R15" s="5">
        <v>4.2199999999999994E-2</v>
      </c>
      <c r="S15" s="4">
        <v>854220</v>
      </c>
      <c r="T15" s="4">
        <f t="shared" si="1"/>
        <v>308203.5</v>
      </c>
      <c r="U15" s="4">
        <f t="shared" si="2"/>
        <v>345125</v>
      </c>
      <c r="V15" s="5">
        <v>4.4299999999999999E-2</v>
      </c>
    </row>
    <row r="16" spans="1:22" x14ac:dyDescent="0.2">
      <c r="A16" s="16" t="s">
        <v>238</v>
      </c>
      <c r="B16" s="4">
        <v>12000</v>
      </c>
      <c r="C16" s="4">
        <v>0</v>
      </c>
      <c r="D16" s="4">
        <v>12000</v>
      </c>
      <c r="E16" s="4">
        <v>300340000</v>
      </c>
      <c r="F16" s="4">
        <f t="shared" si="0"/>
        <v>-20847176717</v>
      </c>
      <c r="L16" s="4">
        <v>175</v>
      </c>
      <c r="M16" s="4">
        <v>243</v>
      </c>
      <c r="N16" s="4">
        <v>3</v>
      </c>
      <c r="O16" s="4">
        <v>8</v>
      </c>
      <c r="P16" s="4">
        <v>139400</v>
      </c>
      <c r="Q16" s="4">
        <v>214900</v>
      </c>
      <c r="R16" s="5">
        <v>-2E-3</v>
      </c>
      <c r="S16" s="4">
        <v>355568</v>
      </c>
      <c r="T16" s="4">
        <f t="shared" si="1"/>
        <v>287957</v>
      </c>
      <c r="U16" s="4">
        <f t="shared" si="2"/>
        <v>136783</v>
      </c>
      <c r="V16" s="5">
        <v>1.3899999999999999E-2</v>
      </c>
    </row>
    <row r="17" spans="1:22" x14ac:dyDescent="0.2">
      <c r="A17" s="16" t="s">
        <v>234</v>
      </c>
      <c r="B17" s="4">
        <v>2500</v>
      </c>
      <c r="C17" s="4">
        <v>91900</v>
      </c>
      <c r="D17" s="4">
        <v>-89400</v>
      </c>
      <c r="E17" s="4">
        <v>-2220580000</v>
      </c>
      <c r="F17" s="4">
        <f t="shared" si="0"/>
        <v>-21147516717</v>
      </c>
      <c r="L17" s="4">
        <v>138</v>
      </c>
      <c r="M17" s="4">
        <v>386</v>
      </c>
      <c r="N17" s="4">
        <v>3</v>
      </c>
      <c r="O17" s="4">
        <v>6</v>
      </c>
      <c r="P17" s="4">
        <v>89200</v>
      </c>
      <c r="Q17" s="4">
        <v>233000</v>
      </c>
      <c r="R17" s="5">
        <v>6.0999999999999995E-3</v>
      </c>
      <c r="S17" s="4">
        <v>345125</v>
      </c>
      <c r="T17" s="4">
        <f t="shared" si="1"/>
        <v>309268</v>
      </c>
      <c r="U17" s="4">
        <f t="shared" si="2"/>
        <v>136783</v>
      </c>
      <c r="V17" s="5">
        <v>1.6E-2</v>
      </c>
    </row>
    <row r="18" spans="1:22" x14ac:dyDescent="0.2">
      <c r="A18" s="16" t="s">
        <v>233</v>
      </c>
      <c r="B18" s="4">
        <v>1000</v>
      </c>
      <c r="C18" s="4">
        <v>76828</v>
      </c>
      <c r="D18" s="4">
        <v>-75828</v>
      </c>
      <c r="E18" s="4">
        <v>-1881210000</v>
      </c>
      <c r="F18" s="4">
        <f t="shared" si="0"/>
        <v>-18926936717</v>
      </c>
      <c r="R18" s="5">
        <v>-4.0000000000000001E-3</v>
      </c>
      <c r="S18" s="4">
        <v>382741</v>
      </c>
      <c r="T18" s="4">
        <f t="shared" si="1"/>
        <v>392132</v>
      </c>
      <c r="U18" s="4">
        <f t="shared" si="2"/>
        <v>136783</v>
      </c>
      <c r="V18" s="5">
        <v>1.2E-2</v>
      </c>
    </row>
    <row r="19" spans="1:22" x14ac:dyDescent="0.2">
      <c r="A19" s="16" t="s">
        <v>232</v>
      </c>
      <c r="B19" s="4">
        <v>300</v>
      </c>
      <c r="C19" s="4">
        <v>92114</v>
      </c>
      <c r="D19" s="4">
        <v>-91814</v>
      </c>
      <c r="E19" s="4">
        <v>-2300070000</v>
      </c>
      <c r="F19" s="4">
        <f t="shared" si="0"/>
        <v>-17045726717</v>
      </c>
      <c r="R19" s="5">
        <v>-9.8999999999999991E-3</v>
      </c>
      <c r="S19" s="4">
        <v>396242</v>
      </c>
      <c r="T19" s="4">
        <f t="shared" si="1"/>
        <v>461120</v>
      </c>
      <c r="U19" s="4">
        <f t="shared" si="2"/>
        <v>136783</v>
      </c>
      <c r="V19" s="5">
        <v>1.3899999999999999E-2</v>
      </c>
    </row>
    <row r="20" spans="1:22" x14ac:dyDescent="0.2">
      <c r="A20" s="16" t="s">
        <v>231</v>
      </c>
      <c r="B20" s="4">
        <v>800</v>
      </c>
      <c r="C20" s="4">
        <v>237900</v>
      </c>
      <c r="D20" s="4">
        <v>-237100</v>
      </c>
      <c r="E20" s="4">
        <v>-5981400000</v>
      </c>
      <c r="F20" s="4">
        <f t="shared" si="0"/>
        <v>-14745656717</v>
      </c>
      <c r="R20" s="5">
        <v>-9.7999999999999997E-3</v>
      </c>
      <c r="S20" s="4">
        <v>495910</v>
      </c>
      <c r="T20" s="4">
        <f t="shared" si="1"/>
        <v>320444</v>
      </c>
      <c r="U20" s="4">
        <f t="shared" si="2"/>
        <v>136783</v>
      </c>
      <c r="V20" s="5">
        <v>7.980000000000001E-2</v>
      </c>
    </row>
    <row r="21" spans="1:22" x14ac:dyDescent="0.2">
      <c r="A21" s="16" t="s">
        <v>230</v>
      </c>
      <c r="B21" s="4">
        <v>9500</v>
      </c>
      <c r="C21" s="4">
        <v>0</v>
      </c>
      <c r="D21" s="4">
        <v>9500</v>
      </c>
      <c r="E21" s="4">
        <v>239940000</v>
      </c>
      <c r="F21" s="4">
        <f t="shared" si="0"/>
        <v>-8764256717</v>
      </c>
      <c r="R21" s="5">
        <v>2.4199999999999999E-2</v>
      </c>
      <c r="S21" s="4">
        <v>136783</v>
      </c>
      <c r="T21" s="4">
        <f t="shared" si="1"/>
        <v>433555</v>
      </c>
      <c r="U21" s="4">
        <f t="shared" si="2"/>
        <v>175446</v>
      </c>
      <c r="V21" s="5">
        <v>2.3700000000000002E-2</v>
      </c>
    </row>
    <row r="22" spans="1:22" x14ac:dyDescent="0.2">
      <c r="A22" s="16" t="s">
        <v>229</v>
      </c>
      <c r="B22" s="4">
        <v>10100</v>
      </c>
      <c r="C22" s="4">
        <v>57500</v>
      </c>
      <c r="D22" s="4">
        <v>-47400</v>
      </c>
      <c r="E22" s="4">
        <v>-1182030000</v>
      </c>
      <c r="F22" s="4">
        <f t="shared" si="0"/>
        <v>-9004196717</v>
      </c>
      <c r="R22" s="5">
        <v>-4.0000000000000001E-3</v>
      </c>
      <c r="S22" s="4">
        <v>190853</v>
      </c>
      <c r="T22" s="4">
        <f t="shared" si="1"/>
        <v>305609.5</v>
      </c>
      <c r="U22" s="4">
        <f t="shared" si="2"/>
        <v>175446</v>
      </c>
      <c r="V22" s="5">
        <v>1.5900000000000001E-2</v>
      </c>
    </row>
    <row r="23" spans="1:22" x14ac:dyDescent="0.2">
      <c r="A23" s="16" t="s">
        <v>228</v>
      </c>
      <c r="B23" s="4">
        <v>5400</v>
      </c>
      <c r="C23" s="4">
        <v>50014</v>
      </c>
      <c r="D23" s="4">
        <v>-44614</v>
      </c>
      <c r="E23" s="4">
        <v>-1112170000</v>
      </c>
      <c r="F23" s="4">
        <f t="shared" si="0"/>
        <v>-7822166717</v>
      </c>
      <c r="R23" s="5">
        <v>-9.8999999999999991E-3</v>
      </c>
      <c r="S23" s="4">
        <v>175446</v>
      </c>
      <c r="T23" s="4">
        <f t="shared" si="1"/>
        <v>504331</v>
      </c>
      <c r="U23" s="4">
        <f t="shared" si="2"/>
        <v>201203</v>
      </c>
      <c r="V23" s="5">
        <v>1.2E-2</v>
      </c>
    </row>
    <row r="24" spans="1:22" x14ac:dyDescent="0.2">
      <c r="A24" s="16" t="s">
        <v>222</v>
      </c>
      <c r="B24" s="4">
        <v>5900</v>
      </c>
      <c r="C24" s="4">
        <v>89000</v>
      </c>
      <c r="D24" s="4">
        <v>-83100</v>
      </c>
      <c r="E24" s="4">
        <v>-2077870000</v>
      </c>
      <c r="F24" s="4">
        <f t="shared" si="0"/>
        <v>-6709996717</v>
      </c>
      <c r="R24" s="5">
        <v>6.0000000000000001E-3</v>
      </c>
      <c r="S24" s="4">
        <v>201203</v>
      </c>
      <c r="T24" s="4">
        <f t="shared" si="1"/>
        <v>469465.5</v>
      </c>
      <c r="U24" s="4">
        <f t="shared" si="2"/>
        <v>230789</v>
      </c>
      <c r="V24" s="5">
        <v>1.5900000000000001E-2</v>
      </c>
    </row>
    <row r="25" spans="1:22" x14ac:dyDescent="0.2">
      <c r="A25" s="16" t="s">
        <v>213</v>
      </c>
      <c r="B25" s="4">
        <v>1400</v>
      </c>
      <c r="C25" s="4">
        <v>94000</v>
      </c>
      <c r="D25" s="4">
        <v>-92600</v>
      </c>
      <c r="E25" s="4">
        <v>-2290290000</v>
      </c>
      <c r="F25" s="4">
        <f t="shared" si="0"/>
        <v>-4632126717</v>
      </c>
      <c r="R25" s="5">
        <v>1.4199999999999999E-2</v>
      </c>
      <c r="S25" s="4">
        <v>260839</v>
      </c>
      <c r="T25" s="4">
        <f t="shared" si="1"/>
        <v>517754</v>
      </c>
      <c r="U25" s="4">
        <f t="shared" si="2"/>
        <v>230789</v>
      </c>
      <c r="V25" s="5">
        <v>0.02</v>
      </c>
    </row>
    <row r="26" spans="1:22" x14ac:dyDescent="0.2">
      <c r="A26" s="16" t="s">
        <v>212</v>
      </c>
      <c r="B26" s="4">
        <v>4200</v>
      </c>
      <c r="C26" s="4">
        <v>1900</v>
      </c>
      <c r="D26" s="4">
        <v>2300</v>
      </c>
      <c r="E26" s="4">
        <v>56440000</v>
      </c>
      <c r="F26" s="4">
        <f t="shared" si="0"/>
        <v>-2341836717</v>
      </c>
      <c r="R26" s="5">
        <v>-1.2E-2</v>
      </c>
      <c r="S26" s="4">
        <v>230789</v>
      </c>
      <c r="T26" s="4">
        <f t="shared" si="1"/>
        <v>432855.5</v>
      </c>
      <c r="U26" s="4">
        <f t="shared" si="2"/>
        <v>235795</v>
      </c>
      <c r="V26" s="5">
        <v>1.41E-2</v>
      </c>
    </row>
    <row r="27" spans="1:22" x14ac:dyDescent="0.2">
      <c r="A27" s="16" t="s">
        <v>211</v>
      </c>
      <c r="B27" s="4">
        <v>1000</v>
      </c>
      <c r="C27" s="4">
        <v>0</v>
      </c>
      <c r="D27" s="4">
        <v>1000</v>
      </c>
      <c r="E27" s="4">
        <v>25300000</v>
      </c>
      <c r="F27" s="4">
        <f t="shared" si="0"/>
        <v>-2398276717</v>
      </c>
      <c r="R27" s="5">
        <v>-2E-3</v>
      </c>
      <c r="S27" s="4">
        <v>235795</v>
      </c>
      <c r="T27" s="4">
        <f t="shared" si="1"/>
        <v>287566</v>
      </c>
      <c r="U27" s="4">
        <f t="shared" si="2"/>
        <v>388022</v>
      </c>
      <c r="V27" s="5">
        <v>1.5900000000000001E-2</v>
      </c>
    </row>
    <row r="28" spans="1:22" x14ac:dyDescent="0.2">
      <c r="A28" s="16" t="s">
        <v>210</v>
      </c>
      <c r="B28" s="4">
        <v>0</v>
      </c>
      <c r="C28" s="4">
        <v>2300</v>
      </c>
      <c r="D28" s="4">
        <v>-2300</v>
      </c>
      <c r="E28" s="4">
        <v>-58710000</v>
      </c>
      <c r="F28" s="4">
        <f t="shared" si="0"/>
        <v>-2423576717</v>
      </c>
      <c r="R28" s="5">
        <v>-1.9599999999999999E-2</v>
      </c>
      <c r="S28" s="4">
        <v>388022</v>
      </c>
      <c r="T28" s="4">
        <f t="shared" si="1"/>
        <v>419411.5</v>
      </c>
      <c r="U28" s="4">
        <f t="shared" si="2"/>
        <v>426330</v>
      </c>
      <c r="V28" s="5">
        <v>3.6699999999999997E-2</v>
      </c>
    </row>
    <row r="29" spans="1:22" x14ac:dyDescent="0.2">
      <c r="A29" s="16" t="s">
        <v>209</v>
      </c>
      <c r="B29" s="4">
        <v>0</v>
      </c>
      <c r="C29" s="4">
        <v>14900</v>
      </c>
      <c r="D29" s="4">
        <v>-14900</v>
      </c>
      <c r="E29" s="4">
        <v>-391140000</v>
      </c>
      <c r="F29" s="4">
        <f t="shared" si="0"/>
        <v>-2364866717</v>
      </c>
      <c r="R29" s="5">
        <v>-3.04E-2</v>
      </c>
      <c r="S29" s="4">
        <v>426330</v>
      </c>
      <c r="T29" s="4">
        <f t="shared" si="1"/>
        <v>450681.5</v>
      </c>
      <c r="U29" s="4">
        <f t="shared" si="2"/>
        <v>435773</v>
      </c>
      <c r="V29" s="5">
        <v>4.4999999999999998E-2</v>
      </c>
    </row>
    <row r="30" spans="1:22" x14ac:dyDescent="0.2">
      <c r="A30" s="16" t="s">
        <v>208</v>
      </c>
      <c r="B30" s="4">
        <v>5000</v>
      </c>
      <c r="C30" s="4">
        <v>7600</v>
      </c>
      <c r="D30" s="4">
        <v>-2600</v>
      </c>
      <c r="E30" s="4">
        <v>-67430000</v>
      </c>
      <c r="F30" s="4">
        <f t="shared" si="0"/>
        <v>-1973726717</v>
      </c>
      <c r="R30" s="5">
        <v>1.1599999999999999E-2</v>
      </c>
      <c r="S30" s="4">
        <v>504105</v>
      </c>
      <c r="T30" s="4">
        <f t="shared" si="1"/>
        <v>574313</v>
      </c>
      <c r="U30" s="4">
        <f t="shared" si="2"/>
        <v>435773</v>
      </c>
      <c r="V30" s="5">
        <v>4.0899999999999999E-2</v>
      </c>
    </row>
    <row r="31" spans="1:22" x14ac:dyDescent="0.2">
      <c r="A31" s="16" t="s">
        <v>207</v>
      </c>
      <c r="B31" s="4">
        <v>10400</v>
      </c>
      <c r="C31" s="4">
        <v>21400</v>
      </c>
      <c r="D31" s="4">
        <v>-11000</v>
      </c>
      <c r="E31" s="4">
        <v>-285170000</v>
      </c>
      <c r="F31" s="4">
        <f t="shared" si="0"/>
        <v>-1906296717</v>
      </c>
      <c r="R31" s="5">
        <v>-2.2499999999999999E-2</v>
      </c>
      <c r="S31" s="4">
        <v>676257</v>
      </c>
      <c r="T31" s="4">
        <f t="shared" si="1"/>
        <v>335110</v>
      </c>
      <c r="U31" s="4">
        <f t="shared" si="2"/>
        <v>435773</v>
      </c>
      <c r="V31" s="5">
        <v>2.8199999999999999E-2</v>
      </c>
    </row>
    <row r="32" spans="1:22" x14ac:dyDescent="0.2">
      <c r="A32" s="16" t="s">
        <v>206</v>
      </c>
      <c r="B32" s="4">
        <v>13300</v>
      </c>
      <c r="C32" s="4">
        <v>20552</v>
      </c>
      <c r="D32" s="4">
        <v>-7252</v>
      </c>
      <c r="E32" s="4">
        <v>-199740000</v>
      </c>
      <c r="F32" s="4">
        <f t="shared" si="0"/>
        <v>-1621126717</v>
      </c>
      <c r="R32" s="5">
        <v>-3.7000000000000002E-3</v>
      </c>
      <c r="S32" s="4">
        <v>435773</v>
      </c>
      <c r="T32" s="4">
        <f t="shared" si="1"/>
        <v>784468</v>
      </c>
      <c r="U32" s="4">
        <f t="shared" si="2"/>
        <v>187110</v>
      </c>
      <c r="V32" s="5">
        <v>2.76E-2</v>
      </c>
    </row>
    <row r="33" spans="1:22" x14ac:dyDescent="0.2">
      <c r="A33" s="16" t="s">
        <v>205</v>
      </c>
      <c r="B33" s="4">
        <v>26700</v>
      </c>
      <c r="C33" s="4">
        <v>13200</v>
      </c>
      <c r="D33" s="4">
        <v>13500</v>
      </c>
      <c r="E33" s="4">
        <v>356690000</v>
      </c>
      <c r="F33" s="4">
        <f t="shared" si="0"/>
        <v>-1421386717</v>
      </c>
      <c r="R33" s="5">
        <v>-1.29E-2</v>
      </c>
      <c r="S33" s="4">
        <v>807459</v>
      </c>
      <c r="T33" s="4">
        <f t="shared" si="1"/>
        <v>908957.5</v>
      </c>
      <c r="U33" s="4">
        <f t="shared" si="2"/>
        <v>187110</v>
      </c>
      <c r="V33" s="5">
        <v>3.8399999999999997E-2</v>
      </c>
    </row>
    <row r="34" spans="1:22" x14ac:dyDescent="0.2">
      <c r="A34" s="16" t="s">
        <v>204</v>
      </c>
      <c r="B34" s="4">
        <v>4100</v>
      </c>
      <c r="C34" s="4">
        <v>1300</v>
      </c>
      <c r="D34" s="4">
        <v>2800</v>
      </c>
      <c r="E34" s="4">
        <v>76330000</v>
      </c>
      <c r="F34" s="4">
        <f t="shared" si="0"/>
        <v>-1778076717</v>
      </c>
      <c r="R34" s="5">
        <v>2.0799999999999999E-2</v>
      </c>
      <c r="S34" s="4">
        <v>678092</v>
      </c>
      <c r="T34" s="4">
        <f t="shared" si="1"/>
        <v>610144.5</v>
      </c>
      <c r="U34" s="4">
        <f t="shared" si="2"/>
        <v>187110</v>
      </c>
      <c r="V34" s="5">
        <v>2.4E-2</v>
      </c>
    </row>
    <row r="35" spans="1:22" x14ac:dyDescent="0.2">
      <c r="A35" s="16" t="s">
        <v>203</v>
      </c>
      <c r="B35" s="4">
        <v>700</v>
      </c>
      <c r="C35" s="4">
        <v>0</v>
      </c>
      <c r="D35" s="4">
        <v>700</v>
      </c>
      <c r="E35" s="4">
        <v>18130000</v>
      </c>
      <c r="F35" s="4">
        <f t="shared" si="0"/>
        <v>-1854406717</v>
      </c>
      <c r="R35" s="5">
        <v>2.3199999999999998E-2</v>
      </c>
      <c r="S35" s="4">
        <v>804719</v>
      </c>
      <c r="T35" s="4">
        <f t="shared" si="1"/>
        <v>495558</v>
      </c>
      <c r="U35" s="4">
        <f t="shared" si="2"/>
        <v>187110</v>
      </c>
      <c r="V35" s="5">
        <v>4.4800000000000006E-2</v>
      </c>
    </row>
    <row r="36" spans="1:22" x14ac:dyDescent="0.2">
      <c r="A36" s="16" t="s">
        <v>202</v>
      </c>
      <c r="B36" s="4">
        <v>40500</v>
      </c>
      <c r="C36" s="4">
        <v>318</v>
      </c>
      <c r="D36" s="4">
        <v>40182</v>
      </c>
      <c r="E36" s="4">
        <v>1033560000</v>
      </c>
      <c r="F36" s="4">
        <f t="shared" si="0"/>
        <v>-1872536717</v>
      </c>
      <c r="R36" s="5">
        <v>2.9900000000000003E-2</v>
      </c>
      <c r="S36" s="4">
        <v>629916</v>
      </c>
      <c r="T36" s="4">
        <f t="shared" si="1"/>
        <v>384446</v>
      </c>
      <c r="U36" s="4">
        <f t="shared" si="2"/>
        <v>187110</v>
      </c>
      <c r="V36" s="5">
        <v>3.6400000000000002E-2</v>
      </c>
    </row>
    <row r="37" spans="1:22" x14ac:dyDescent="0.2">
      <c r="A37" s="16" t="s">
        <v>201</v>
      </c>
      <c r="B37" s="4">
        <v>4600</v>
      </c>
      <c r="C37" s="4">
        <v>600</v>
      </c>
      <c r="D37" s="4">
        <v>4000</v>
      </c>
      <c r="E37" s="4">
        <v>99410000</v>
      </c>
      <c r="F37" s="4">
        <f t="shared" si="0"/>
        <v>-2906096717</v>
      </c>
      <c r="R37" s="5">
        <v>2.2400000000000003E-2</v>
      </c>
      <c r="S37" s="4">
        <v>187110</v>
      </c>
      <c r="T37" s="4">
        <f t="shared" si="1"/>
        <v>757810.5</v>
      </c>
      <c r="U37" s="4">
        <f t="shared" si="2"/>
        <v>234447</v>
      </c>
      <c r="V37" s="5">
        <v>2.3900000000000001E-2</v>
      </c>
    </row>
    <row r="38" spans="1:22" x14ac:dyDescent="0.2">
      <c r="A38" s="16" t="s">
        <v>200</v>
      </c>
      <c r="B38" s="4">
        <v>1800</v>
      </c>
      <c r="C38" s="4">
        <v>12011</v>
      </c>
      <c r="D38" s="4">
        <v>-10211</v>
      </c>
      <c r="E38" s="4">
        <v>-249610000</v>
      </c>
      <c r="F38" s="4">
        <f t="shared" si="0"/>
        <v>-3005506717</v>
      </c>
      <c r="R38" s="5">
        <v>-2.5699999999999997E-2</v>
      </c>
      <c r="S38" s="4">
        <v>412493</v>
      </c>
      <c r="T38" s="4">
        <f t="shared" si="1"/>
        <v>444331</v>
      </c>
      <c r="U38" s="4">
        <f t="shared" si="2"/>
        <v>234447</v>
      </c>
      <c r="V38" s="5">
        <v>3.9100000000000003E-2</v>
      </c>
    </row>
    <row r="39" spans="1:22" x14ac:dyDescent="0.2">
      <c r="A39" s="16" t="s">
        <v>199</v>
      </c>
      <c r="B39" s="4">
        <v>19100</v>
      </c>
      <c r="C39" s="4">
        <v>300</v>
      </c>
      <c r="D39" s="4">
        <v>18800</v>
      </c>
      <c r="E39" s="4">
        <v>473040000</v>
      </c>
      <c r="F39" s="4">
        <f t="shared" si="0"/>
        <v>-2755896717</v>
      </c>
      <c r="R39" s="5">
        <v>2.0299999999999999E-2</v>
      </c>
      <c r="S39" s="4">
        <v>397258</v>
      </c>
      <c r="T39" s="4">
        <f t="shared" si="1"/>
        <v>641093.5</v>
      </c>
      <c r="U39" s="4">
        <f t="shared" si="2"/>
        <v>234447</v>
      </c>
      <c r="V39" s="5">
        <v>2.18E-2</v>
      </c>
    </row>
    <row r="40" spans="1:22" x14ac:dyDescent="0.2">
      <c r="A40" s="16" t="s">
        <v>198</v>
      </c>
      <c r="B40" s="4">
        <v>21200</v>
      </c>
      <c r="C40" s="4">
        <v>15200</v>
      </c>
      <c r="D40" s="4">
        <v>6000</v>
      </c>
      <c r="E40" s="4">
        <v>144730000</v>
      </c>
      <c r="F40" s="4">
        <f t="shared" si="0"/>
        <v>-3228936717</v>
      </c>
      <c r="R40" s="5">
        <v>0</v>
      </c>
      <c r="S40" s="4">
        <v>472369</v>
      </c>
      <c r="T40" s="4">
        <f t="shared" si="1"/>
        <v>619920.5</v>
      </c>
      <c r="U40" s="4">
        <f t="shared" si="2"/>
        <v>234447</v>
      </c>
      <c r="V40" s="5">
        <v>3.4300000000000004E-2</v>
      </c>
    </row>
    <row r="41" spans="1:22" x14ac:dyDescent="0.2">
      <c r="A41" s="16" t="s">
        <v>197</v>
      </c>
      <c r="B41" s="4">
        <v>25300</v>
      </c>
      <c r="C41" s="4">
        <v>9710</v>
      </c>
      <c r="D41" s="4">
        <v>15590</v>
      </c>
      <c r="E41" s="4">
        <v>386060000</v>
      </c>
      <c r="F41" s="4">
        <f t="shared" si="0"/>
        <v>-3373666717</v>
      </c>
      <c r="R41" s="5">
        <v>-1.78E-2</v>
      </c>
      <c r="S41" s="4">
        <v>234447</v>
      </c>
      <c r="T41" s="4">
        <f t="shared" si="1"/>
        <v>672655</v>
      </c>
      <c r="U41" s="4">
        <f t="shared" si="2"/>
        <v>361200</v>
      </c>
      <c r="V41" s="5">
        <v>4.4600000000000001E-2</v>
      </c>
    </row>
    <row r="42" spans="1:22" x14ac:dyDescent="0.2">
      <c r="A42" s="16" t="s">
        <v>196</v>
      </c>
      <c r="B42" s="4">
        <v>1300</v>
      </c>
      <c r="C42" s="4">
        <v>17600</v>
      </c>
      <c r="D42" s="4">
        <v>-16300</v>
      </c>
      <c r="E42" s="4">
        <v>-404130000</v>
      </c>
      <c r="F42" s="4">
        <f t="shared" si="0"/>
        <v>-3759726717</v>
      </c>
      <c r="R42" s="5">
        <v>0</v>
      </c>
      <c r="S42" s="4">
        <v>761477</v>
      </c>
      <c r="T42" s="4">
        <f t="shared" si="1"/>
        <v>930909</v>
      </c>
      <c r="U42" s="4">
        <f t="shared" si="2"/>
        <v>361200</v>
      </c>
      <c r="V42" s="5">
        <v>5.33E-2</v>
      </c>
    </row>
    <row r="43" spans="1:22" x14ac:dyDescent="0.2">
      <c r="A43" s="16" t="s">
        <v>195</v>
      </c>
      <c r="B43" s="4">
        <v>0</v>
      </c>
      <c r="C43" s="4">
        <v>21100</v>
      </c>
      <c r="D43" s="4">
        <v>-21100</v>
      </c>
      <c r="E43" s="4">
        <v>-556580000</v>
      </c>
      <c r="F43" s="4">
        <f t="shared" si="0"/>
        <v>-3355596717</v>
      </c>
      <c r="R43" s="5">
        <v>-2.3199999999999998E-2</v>
      </c>
      <c r="S43" s="4">
        <v>1139823</v>
      </c>
      <c r="T43" s="4">
        <f t="shared" si="1"/>
        <v>576276</v>
      </c>
      <c r="U43" s="4">
        <f t="shared" si="2"/>
        <v>361200</v>
      </c>
      <c r="V43" s="5">
        <v>6.1500000000000006E-2</v>
      </c>
    </row>
    <row r="44" spans="1:22" x14ac:dyDescent="0.2">
      <c r="A44" s="16" t="s">
        <v>194</v>
      </c>
      <c r="B44" s="4">
        <v>1000</v>
      </c>
      <c r="C44" s="4">
        <v>3860</v>
      </c>
      <c r="D44" s="4">
        <v>-2860</v>
      </c>
      <c r="E44" s="4">
        <v>-73860000</v>
      </c>
      <c r="F44" s="4">
        <f t="shared" si="0"/>
        <v>-2799016717</v>
      </c>
      <c r="R44" s="5">
        <v>1.18E-2</v>
      </c>
      <c r="S44" s="4">
        <v>415570</v>
      </c>
      <c r="T44" s="4">
        <f t="shared" si="1"/>
        <v>567306</v>
      </c>
      <c r="U44" s="4">
        <f t="shared" si="2"/>
        <v>361200</v>
      </c>
      <c r="V44" s="5">
        <v>2.4900000000000002E-2</v>
      </c>
    </row>
    <row r="45" spans="1:22" x14ac:dyDescent="0.2">
      <c r="A45" s="16" t="s">
        <v>193</v>
      </c>
      <c r="B45" s="4">
        <v>5000</v>
      </c>
      <c r="C45" s="4">
        <v>8500</v>
      </c>
      <c r="D45" s="4">
        <v>-3500</v>
      </c>
      <c r="E45" s="4">
        <v>-88120000</v>
      </c>
      <c r="F45" s="4">
        <f t="shared" si="0"/>
        <v>-2725156717</v>
      </c>
      <c r="R45" s="5">
        <v>1.2E-2</v>
      </c>
      <c r="S45" s="4">
        <v>361200</v>
      </c>
      <c r="T45" s="4">
        <f t="shared" si="1"/>
        <v>564866</v>
      </c>
      <c r="U45" s="4">
        <f t="shared" si="2"/>
        <v>491404</v>
      </c>
      <c r="V45" s="5">
        <v>1.5700000000000002E-2</v>
      </c>
    </row>
    <row r="46" spans="1:22" x14ac:dyDescent="0.2">
      <c r="A46" s="16" t="s">
        <v>192</v>
      </c>
      <c r="B46" s="4">
        <v>72400</v>
      </c>
      <c r="C46" s="4">
        <v>400</v>
      </c>
      <c r="D46" s="4">
        <v>72000</v>
      </c>
      <c r="E46" s="4">
        <v>1796690000</v>
      </c>
      <c r="F46" s="4">
        <f t="shared" si="0"/>
        <v>-2637036717</v>
      </c>
      <c r="R46" s="5">
        <v>2E-3</v>
      </c>
      <c r="S46" s="4">
        <v>581782</v>
      </c>
      <c r="T46" s="4">
        <f t="shared" si="1"/>
        <v>781067</v>
      </c>
      <c r="U46" s="4">
        <f t="shared" si="2"/>
        <v>491404</v>
      </c>
      <c r="V46" s="5">
        <v>4.7500000000000001E-2</v>
      </c>
    </row>
    <row r="47" spans="1:22" x14ac:dyDescent="0.2">
      <c r="A47" s="16" t="s">
        <v>191</v>
      </c>
      <c r="B47" s="4">
        <v>2000</v>
      </c>
      <c r="C47" s="4">
        <v>25400</v>
      </c>
      <c r="D47" s="4">
        <v>-23400</v>
      </c>
      <c r="E47" s="4">
        <v>-613260000</v>
      </c>
      <c r="F47" s="4">
        <f t="shared" si="0"/>
        <v>-4433726717</v>
      </c>
      <c r="R47" s="5">
        <v>-3.0800000000000001E-2</v>
      </c>
      <c r="S47" s="4">
        <v>1103128</v>
      </c>
      <c r="T47" s="4">
        <f t="shared" si="1"/>
        <v>642055.5</v>
      </c>
      <c r="U47" s="4">
        <f t="shared" si="2"/>
        <v>491404</v>
      </c>
      <c r="V47" s="5">
        <v>5.1200000000000002E-2</v>
      </c>
    </row>
    <row r="48" spans="1:22" x14ac:dyDescent="0.2">
      <c r="A48" s="16" t="s">
        <v>190</v>
      </c>
      <c r="B48" s="4">
        <v>1600</v>
      </c>
      <c r="C48" s="4">
        <v>17900</v>
      </c>
      <c r="D48" s="4">
        <v>-16300</v>
      </c>
      <c r="E48" s="4">
        <v>-425370000</v>
      </c>
      <c r="F48" s="4">
        <f t="shared" si="0"/>
        <v>-3820466717</v>
      </c>
      <c r="R48" s="5">
        <v>5.8999999999999999E-3</v>
      </c>
      <c r="S48" s="4">
        <v>491404</v>
      </c>
      <c r="T48" s="4">
        <f t="shared" si="1"/>
        <v>790991.5</v>
      </c>
      <c r="U48" s="4">
        <f t="shared" si="2"/>
        <v>583833</v>
      </c>
      <c r="V48" s="5">
        <v>3.95E-2</v>
      </c>
    </row>
    <row r="49" spans="1:22" x14ac:dyDescent="0.2">
      <c r="A49" s="16" t="s">
        <v>189</v>
      </c>
      <c r="B49" s="4">
        <v>400</v>
      </c>
      <c r="C49" s="4">
        <v>59200</v>
      </c>
      <c r="D49" s="4">
        <v>-58800</v>
      </c>
      <c r="E49" s="4">
        <v>-1517740000</v>
      </c>
      <c r="F49" s="4">
        <f t="shared" si="0"/>
        <v>-3395096717</v>
      </c>
      <c r="R49" s="5">
        <v>1.18E-2</v>
      </c>
      <c r="S49" s="4">
        <v>809818</v>
      </c>
      <c r="T49" s="4">
        <f t="shared" si="1"/>
        <v>1097159</v>
      </c>
      <c r="U49" s="4">
        <f t="shared" si="2"/>
        <v>583833</v>
      </c>
      <c r="V49" s="5">
        <v>2.3E-2</v>
      </c>
    </row>
    <row r="50" spans="1:22" x14ac:dyDescent="0.2">
      <c r="A50" s="16" t="s">
        <v>188</v>
      </c>
      <c r="B50" s="4">
        <v>10000</v>
      </c>
      <c r="C50" s="4">
        <v>19100</v>
      </c>
      <c r="D50" s="4">
        <v>-9100</v>
      </c>
      <c r="E50" s="4">
        <v>-232140000</v>
      </c>
      <c r="F50" s="4">
        <f t="shared" si="0"/>
        <v>-1877356717</v>
      </c>
      <c r="R50" s="5">
        <v>2.6200000000000001E-2</v>
      </c>
      <c r="S50" s="4">
        <v>1005394</v>
      </c>
      <c r="T50" s="4">
        <f t="shared" si="1"/>
        <v>858359.5</v>
      </c>
      <c r="U50" s="4">
        <f t="shared" si="2"/>
        <v>547950</v>
      </c>
      <c r="V50" s="5">
        <v>2.7300000000000001E-2</v>
      </c>
    </row>
    <row r="51" spans="1:22" x14ac:dyDescent="0.2">
      <c r="A51" s="16" t="s">
        <v>187</v>
      </c>
      <c r="B51" s="4">
        <v>4300</v>
      </c>
      <c r="C51" s="4">
        <v>36200</v>
      </c>
      <c r="D51" s="4">
        <v>-31900</v>
      </c>
      <c r="E51" s="4">
        <v>-798740000</v>
      </c>
      <c r="F51" s="4">
        <f t="shared" si="0"/>
        <v>-1645216717</v>
      </c>
      <c r="R51" s="5">
        <v>-6.0000000000000001E-3</v>
      </c>
      <c r="S51" s="4">
        <v>583833</v>
      </c>
      <c r="T51" s="4">
        <f t="shared" si="1"/>
        <v>494450.5</v>
      </c>
      <c r="U51" s="4">
        <f t="shared" si="2"/>
        <v>459006</v>
      </c>
      <c r="V51" s="5">
        <v>3.5299999999999998E-2</v>
      </c>
    </row>
    <row r="52" spans="1:22" x14ac:dyDescent="0.2">
      <c r="A52" s="16" t="s">
        <v>186</v>
      </c>
      <c r="B52" s="4">
        <v>1600</v>
      </c>
      <c r="C52" s="4">
        <v>28100</v>
      </c>
      <c r="D52" s="4">
        <v>-26500</v>
      </c>
      <c r="E52" s="4">
        <v>-668380000</v>
      </c>
      <c r="F52" s="4">
        <f t="shared" si="0"/>
        <v>-846476717</v>
      </c>
      <c r="R52" s="5">
        <v>-1.9E-3</v>
      </c>
      <c r="S52" s="4">
        <v>721995</v>
      </c>
      <c r="T52" s="4">
        <f t="shared" si="1"/>
        <v>1012122.5</v>
      </c>
      <c r="U52" s="4">
        <f t="shared" si="2"/>
        <v>459006</v>
      </c>
      <c r="V52" s="5">
        <v>3.1300000000000001E-2</v>
      </c>
    </row>
    <row r="53" spans="1:22" x14ac:dyDescent="0.2">
      <c r="A53" s="16" t="s">
        <v>185</v>
      </c>
      <c r="B53" s="4">
        <v>19300</v>
      </c>
      <c r="C53" s="4">
        <v>75200</v>
      </c>
      <c r="D53" s="4">
        <v>-55900</v>
      </c>
      <c r="E53" s="4">
        <v>-1409690000</v>
      </c>
      <c r="F53" s="4">
        <f t="shared" si="0"/>
        <v>-178096717</v>
      </c>
      <c r="R53" s="5">
        <v>8.1000000000000013E-3</v>
      </c>
      <c r="S53" s="4">
        <v>736982</v>
      </c>
      <c r="T53" s="4">
        <f t="shared" si="1"/>
        <v>816380.5</v>
      </c>
      <c r="U53" s="4">
        <f t="shared" si="2"/>
        <v>459006</v>
      </c>
      <c r="V53" s="5">
        <v>3.7000000000000005E-2</v>
      </c>
    </row>
    <row r="54" spans="1:22" x14ac:dyDescent="0.2">
      <c r="A54" s="16" t="s">
        <v>184</v>
      </c>
      <c r="B54" s="4">
        <v>75800</v>
      </c>
      <c r="C54" s="4">
        <v>9038</v>
      </c>
      <c r="D54" s="4">
        <v>66762</v>
      </c>
      <c r="E54" s="4">
        <v>1586590000</v>
      </c>
      <c r="F54" s="4">
        <f t="shared" si="0"/>
        <v>1231593283</v>
      </c>
      <c r="R54" s="5">
        <v>6.8900000000000003E-2</v>
      </c>
      <c r="S54" s="4">
        <v>773412</v>
      </c>
      <c r="T54" s="4">
        <f t="shared" si="1"/>
        <v>465413</v>
      </c>
      <c r="U54" s="4">
        <f t="shared" si="2"/>
        <v>459006</v>
      </c>
      <c r="V54" s="5">
        <v>6.6400000000000001E-2</v>
      </c>
    </row>
    <row r="55" spans="1:22" x14ac:dyDescent="0.2">
      <c r="A55" s="16" t="s">
        <v>183</v>
      </c>
      <c r="B55" s="4">
        <v>10100</v>
      </c>
      <c r="C55" s="4">
        <v>16500</v>
      </c>
      <c r="D55" s="4">
        <v>-6400</v>
      </c>
      <c r="E55" s="4">
        <v>-159460000</v>
      </c>
      <c r="F55" s="4">
        <f t="shared" si="0"/>
        <v>-354996717</v>
      </c>
      <c r="R55" s="5">
        <v>8.6999999999999994E-3</v>
      </c>
      <c r="S55" s="4">
        <v>547950</v>
      </c>
      <c r="T55" s="4">
        <f t="shared" si="1"/>
        <v>408806.5</v>
      </c>
      <c r="U55" s="4">
        <f t="shared" si="2"/>
        <v>459006</v>
      </c>
      <c r="V55" s="5">
        <v>6.1900000000000004E-2</v>
      </c>
    </row>
    <row r="56" spans="1:22" x14ac:dyDescent="0.2">
      <c r="A56" s="16" t="s">
        <v>182</v>
      </c>
      <c r="B56" s="4">
        <v>36100</v>
      </c>
      <c r="C56" s="4">
        <v>7700</v>
      </c>
      <c r="D56" s="4">
        <v>28400</v>
      </c>
      <c r="E56" s="4">
        <v>654203937</v>
      </c>
      <c r="F56" s="4">
        <f t="shared" si="0"/>
        <v>-195536717</v>
      </c>
      <c r="R56" s="5">
        <v>-2.0999999999999999E-3</v>
      </c>
      <c r="S56" s="4">
        <v>459006</v>
      </c>
      <c r="T56" s="4">
        <f t="shared" si="1"/>
        <v>599040</v>
      </c>
      <c r="U56" s="4">
        <f t="shared" si="2"/>
        <v>266906</v>
      </c>
      <c r="V56" s="5">
        <v>2.3599999999999999E-2</v>
      </c>
    </row>
    <row r="57" spans="1:22" x14ac:dyDescent="0.2">
      <c r="A57" s="16" t="s">
        <v>181</v>
      </c>
      <c r="B57" s="4">
        <v>18100</v>
      </c>
      <c r="C57" s="4">
        <v>26400</v>
      </c>
      <c r="D57" s="4">
        <v>-8300</v>
      </c>
      <c r="E57" s="4">
        <v>-196830000</v>
      </c>
      <c r="F57" s="4">
        <f t="shared" si="0"/>
        <v>-849740654</v>
      </c>
      <c r="R57" s="5">
        <v>-1.0700000000000001E-2</v>
      </c>
      <c r="S57" s="4">
        <v>792707</v>
      </c>
      <c r="T57" s="4">
        <f t="shared" si="1"/>
        <v>795142.5</v>
      </c>
      <c r="U57" s="4">
        <f t="shared" si="2"/>
        <v>266906</v>
      </c>
      <c r="V57" s="5">
        <v>3.39E-2</v>
      </c>
    </row>
    <row r="58" spans="1:22" x14ac:dyDescent="0.2">
      <c r="A58" s="16" t="s">
        <v>180</v>
      </c>
      <c r="B58" s="4">
        <v>40500</v>
      </c>
      <c r="C58" s="4">
        <v>0</v>
      </c>
      <c r="D58" s="4">
        <v>40500</v>
      </c>
      <c r="E58" s="4">
        <v>935260000</v>
      </c>
      <c r="F58" s="4">
        <f t="shared" si="0"/>
        <v>-652910654</v>
      </c>
      <c r="R58" s="5">
        <v>6.8699999999999997E-2</v>
      </c>
      <c r="S58" s="4">
        <v>772165</v>
      </c>
      <c r="T58" s="4">
        <f t="shared" si="1"/>
        <v>1006041.5</v>
      </c>
      <c r="U58" s="4">
        <f t="shared" si="2"/>
        <v>266906</v>
      </c>
      <c r="V58" s="5">
        <v>4.9299999999999997E-2</v>
      </c>
    </row>
    <row r="59" spans="1:22" x14ac:dyDescent="0.2">
      <c r="A59" s="16" t="s">
        <v>179</v>
      </c>
      <c r="B59" s="4">
        <v>89600</v>
      </c>
      <c r="C59" s="4">
        <v>133500</v>
      </c>
      <c r="D59" s="4">
        <v>-43900</v>
      </c>
      <c r="E59" s="4">
        <v>-870280000</v>
      </c>
      <c r="F59" s="4">
        <f t="shared" si="0"/>
        <v>-1588170654</v>
      </c>
      <c r="R59" s="5">
        <v>-1.7899999999999999E-2</v>
      </c>
      <c r="S59" s="4">
        <v>1188924</v>
      </c>
      <c r="T59" s="4">
        <f t="shared" si="1"/>
        <v>1286172</v>
      </c>
      <c r="U59" s="4">
        <f t="shared" si="2"/>
        <v>266906</v>
      </c>
      <c r="V59" s="5">
        <v>5.91E-2</v>
      </c>
    </row>
    <row r="60" spans="1:22" x14ac:dyDescent="0.2">
      <c r="A60" s="16" t="s">
        <v>178</v>
      </c>
      <c r="B60" s="4">
        <v>25900</v>
      </c>
      <c r="C60" s="4">
        <v>58000</v>
      </c>
      <c r="D60" s="4">
        <v>-32100</v>
      </c>
      <c r="E60" s="4">
        <v>-723770654</v>
      </c>
      <c r="F60" s="4">
        <f t="shared" si="0"/>
        <v>-717890654</v>
      </c>
      <c r="R60" s="5">
        <v>-6.9000000000000006E-2</v>
      </c>
      <c r="S60" s="4">
        <v>1132886</v>
      </c>
      <c r="T60" s="4">
        <f t="shared" si="1"/>
        <v>823825.5</v>
      </c>
      <c r="U60" s="4">
        <f t="shared" si="2"/>
        <v>266906</v>
      </c>
      <c r="V60" s="5">
        <v>4.5100000000000001E-2</v>
      </c>
    </row>
    <row r="61" spans="1:22" x14ac:dyDescent="0.2">
      <c r="A61" s="16" t="s">
        <v>177</v>
      </c>
      <c r="B61" s="4">
        <v>12200</v>
      </c>
      <c r="C61" s="4">
        <v>0</v>
      </c>
      <c r="D61" s="4">
        <v>12200</v>
      </c>
      <c r="E61" s="4">
        <v>295830000</v>
      </c>
      <c r="F61" s="4">
        <f t="shared" si="0"/>
        <v>5880000</v>
      </c>
      <c r="R61" s="5">
        <v>-3.2300000000000002E-2</v>
      </c>
      <c r="S61" s="4">
        <v>266906</v>
      </c>
      <c r="T61" s="4">
        <f t="shared" si="1"/>
        <v>1116075</v>
      </c>
      <c r="U61" s="4">
        <f t="shared" si="2"/>
        <v>358607</v>
      </c>
      <c r="V61" s="5">
        <v>4.4000000000000004E-2</v>
      </c>
    </row>
    <row r="62" spans="1:22" x14ac:dyDescent="0.2">
      <c r="A62" s="16" t="s">
        <v>176</v>
      </c>
      <c r="B62" s="4">
        <v>200</v>
      </c>
      <c r="C62" s="4">
        <v>0</v>
      </c>
      <c r="D62" s="4">
        <v>200</v>
      </c>
      <c r="E62" s="4">
        <v>4890000</v>
      </c>
      <c r="F62" s="4">
        <f t="shared" si="0"/>
        <v>-289950000</v>
      </c>
      <c r="R62" s="5">
        <v>-4.2599999999999999E-2</v>
      </c>
      <c r="S62" s="4">
        <v>1287263</v>
      </c>
      <c r="T62" s="4">
        <f t="shared" si="1"/>
        <v>1104745</v>
      </c>
      <c r="U62" s="4">
        <f t="shared" si="2"/>
        <v>358607</v>
      </c>
      <c r="V62" s="5">
        <v>7.3399999999999993E-2</v>
      </c>
    </row>
    <row r="63" spans="1:22" x14ac:dyDescent="0.2">
      <c r="A63" s="16" t="s">
        <v>175</v>
      </c>
      <c r="B63" s="4">
        <v>900</v>
      </c>
      <c r="C63" s="4">
        <v>8700</v>
      </c>
      <c r="D63" s="4">
        <v>-7800</v>
      </c>
      <c r="E63" s="4">
        <v>-201320000</v>
      </c>
      <c r="F63" s="4">
        <f t="shared" si="0"/>
        <v>-294840000</v>
      </c>
      <c r="R63" s="5">
        <v>-6.8499999999999991E-2</v>
      </c>
      <c r="S63" s="4">
        <v>859349</v>
      </c>
      <c r="T63" s="4">
        <f t="shared" si="1"/>
        <v>642924.5</v>
      </c>
      <c r="U63" s="4">
        <f t="shared" si="2"/>
        <v>358607</v>
      </c>
      <c r="V63" s="5">
        <v>5.1500000000000004E-2</v>
      </c>
    </row>
    <row r="64" spans="1:22" x14ac:dyDescent="0.2">
      <c r="A64" s="16" t="s">
        <v>174</v>
      </c>
      <c r="B64" s="4">
        <v>400</v>
      </c>
      <c r="C64" s="4">
        <v>2400</v>
      </c>
      <c r="D64" s="4">
        <v>-2000</v>
      </c>
      <c r="E64" s="4">
        <v>-56100000</v>
      </c>
      <c r="F64" s="4">
        <f t="shared" si="0"/>
        <v>-93520000</v>
      </c>
      <c r="R64" s="5">
        <v>-5.3E-3</v>
      </c>
      <c r="S64" s="4">
        <v>382876</v>
      </c>
      <c r="T64" s="4">
        <f t="shared" si="1"/>
        <v>477633</v>
      </c>
      <c r="U64" s="4">
        <f t="shared" si="2"/>
        <v>358607</v>
      </c>
      <c r="V64" s="5">
        <v>2.6499999999999999E-2</v>
      </c>
    </row>
    <row r="65" spans="1:22" x14ac:dyDescent="0.2">
      <c r="A65" s="16" t="s">
        <v>173</v>
      </c>
      <c r="B65" s="4">
        <v>0</v>
      </c>
      <c r="C65" s="4">
        <v>12400</v>
      </c>
      <c r="D65" s="4">
        <v>-12400</v>
      </c>
      <c r="E65" s="4">
        <v>-341130000</v>
      </c>
      <c r="F65" s="4">
        <f t="shared" si="0"/>
        <v>-37420000</v>
      </c>
      <c r="R65" s="5">
        <v>2.0199999999999999E-2</v>
      </c>
      <c r="S65" s="4">
        <v>358607</v>
      </c>
      <c r="T65" s="4">
        <f t="shared" si="1"/>
        <v>973838</v>
      </c>
      <c r="U65" s="4">
        <f t="shared" si="2"/>
        <v>405373</v>
      </c>
      <c r="V65" s="5">
        <v>2.7000000000000003E-2</v>
      </c>
    </row>
    <row r="66" spans="1:22" x14ac:dyDescent="0.2">
      <c r="A66" s="16" t="s">
        <v>172</v>
      </c>
      <c r="B66" s="4">
        <v>0</v>
      </c>
      <c r="C66" s="4">
        <v>3200</v>
      </c>
      <c r="D66" s="4">
        <v>-3200</v>
      </c>
      <c r="E66" s="4">
        <v>-88080000</v>
      </c>
      <c r="F66" s="4">
        <f t="shared" si="0"/>
        <v>303710000</v>
      </c>
      <c r="R66" s="5">
        <v>-2.5000000000000001E-2</v>
      </c>
      <c r="S66" s="4">
        <v>405373</v>
      </c>
      <c r="T66" s="4">
        <f t="shared" si="1"/>
        <v>750070</v>
      </c>
      <c r="U66" s="4">
        <f t="shared" si="2"/>
        <v>818120</v>
      </c>
      <c r="V66" s="5">
        <v>4.2599999999999999E-2</v>
      </c>
    </row>
    <row r="67" spans="1:22" x14ac:dyDescent="0.2">
      <c r="A67" s="16" t="s">
        <v>171</v>
      </c>
      <c r="B67" s="4">
        <v>14000</v>
      </c>
      <c r="C67" s="4">
        <v>22400</v>
      </c>
      <c r="D67" s="4">
        <v>-8400</v>
      </c>
      <c r="E67" s="4">
        <v>-239860000</v>
      </c>
      <c r="F67" s="4">
        <f t="shared" si="0"/>
        <v>391790000</v>
      </c>
      <c r="R67" s="5">
        <v>3.1400000000000004E-2</v>
      </c>
      <c r="S67" s="4">
        <v>818120</v>
      </c>
      <c r="T67" s="4">
        <f t="shared" si="1"/>
        <v>725179.5</v>
      </c>
      <c r="U67" s="4">
        <f t="shared" si="2"/>
        <v>823159</v>
      </c>
      <c r="V67" s="5">
        <v>7.1500000000000008E-2</v>
      </c>
    </row>
    <row r="68" spans="1:22" x14ac:dyDescent="0.2">
      <c r="A68" s="16" t="s">
        <v>170</v>
      </c>
      <c r="B68" s="4">
        <v>4400</v>
      </c>
      <c r="C68" s="4">
        <v>0</v>
      </c>
      <c r="D68" s="4">
        <v>4400</v>
      </c>
      <c r="E68" s="4">
        <v>121030000</v>
      </c>
      <c r="F68" s="4">
        <f t="shared" si="0"/>
        <v>631650000</v>
      </c>
      <c r="R68" s="5">
        <v>-4.2300000000000004E-2</v>
      </c>
      <c r="S68" s="4">
        <v>823159</v>
      </c>
      <c r="T68" s="4">
        <f t="shared" si="1"/>
        <v>1219328</v>
      </c>
      <c r="U68" s="4">
        <f t="shared" si="2"/>
        <v>902973</v>
      </c>
      <c r="V68" s="5">
        <v>4.7699999999999992E-2</v>
      </c>
    </row>
    <row r="69" spans="1:22" x14ac:dyDescent="0.2">
      <c r="A69" s="16" t="s">
        <v>169</v>
      </c>
      <c r="B69" s="4">
        <v>100</v>
      </c>
      <c r="C69" s="4">
        <v>0</v>
      </c>
      <c r="D69" s="4">
        <v>100</v>
      </c>
      <c r="E69" s="4">
        <v>2950000</v>
      </c>
      <c r="F69" s="4">
        <f t="shared" si="0"/>
        <v>510620000</v>
      </c>
      <c r="R69" s="5">
        <v>-6.8900000000000003E-2</v>
      </c>
      <c r="S69" s="4">
        <v>1439458</v>
      </c>
      <c r="T69" s="4">
        <f t="shared" si="1"/>
        <v>1087045</v>
      </c>
      <c r="U69" s="4">
        <f t="shared" si="2"/>
        <v>596659</v>
      </c>
      <c r="V69" s="5">
        <v>7.3599999999999999E-2</v>
      </c>
    </row>
    <row r="70" spans="1:22" x14ac:dyDescent="0.2">
      <c r="A70" s="16" t="s">
        <v>168</v>
      </c>
      <c r="B70" s="4">
        <v>36500</v>
      </c>
      <c r="C70" s="4">
        <v>0</v>
      </c>
      <c r="D70" s="4">
        <v>36500</v>
      </c>
      <c r="E70" s="4">
        <v>1118330000</v>
      </c>
      <c r="F70" s="4">
        <f t="shared" si="0"/>
        <v>507670000</v>
      </c>
      <c r="R70" s="5">
        <v>-6.88E-2</v>
      </c>
      <c r="S70" s="4">
        <v>1380745</v>
      </c>
      <c r="T70" s="4">
        <f t="shared" si="1"/>
        <v>1212798</v>
      </c>
      <c r="U70" s="4">
        <f t="shared" si="2"/>
        <v>596659</v>
      </c>
      <c r="V70" s="5">
        <v>7.7300000000000008E-2</v>
      </c>
    </row>
    <row r="71" spans="1:22" x14ac:dyDescent="0.2">
      <c r="A71" s="16" t="s">
        <v>167</v>
      </c>
      <c r="B71" s="4">
        <v>0</v>
      </c>
      <c r="C71" s="4">
        <v>300</v>
      </c>
      <c r="D71" s="4">
        <v>-300</v>
      </c>
      <c r="E71" s="4">
        <v>-10090000</v>
      </c>
      <c r="F71" s="4">
        <f t="shared" si="0"/>
        <v>-610660000</v>
      </c>
      <c r="R71" s="5">
        <v>-3.5299999999999998E-2</v>
      </c>
      <c r="S71" s="4">
        <v>944887</v>
      </c>
      <c r="T71" s="4">
        <f>AVERAGE(S72,S81)</f>
        <v>1268905.5</v>
      </c>
      <c r="U71" s="4">
        <f t="shared" si="2"/>
        <v>596659</v>
      </c>
      <c r="V71" s="5">
        <v>4.2500000000000003E-2</v>
      </c>
    </row>
    <row r="72" spans="1:22" x14ac:dyDescent="0.2">
      <c r="A72" s="16" t="s">
        <v>166</v>
      </c>
      <c r="B72" s="4">
        <v>1500</v>
      </c>
      <c r="C72" s="4">
        <v>0</v>
      </c>
      <c r="D72" s="4">
        <v>1500</v>
      </c>
      <c r="E72" s="4">
        <v>50780000</v>
      </c>
      <c r="F72" s="4">
        <f t="shared" si="0"/>
        <v>-600570000</v>
      </c>
      <c r="R72" s="5">
        <v>3.04E-2</v>
      </c>
      <c r="S72" s="4">
        <v>1350141</v>
      </c>
      <c r="U72" s="4">
        <f t="shared" si="2"/>
        <v>596659</v>
      </c>
      <c r="V72" s="5">
        <v>4.99E-2</v>
      </c>
    </row>
    <row r="73" spans="1:22" x14ac:dyDescent="0.2">
      <c r="A73" s="16" t="s">
        <v>165</v>
      </c>
      <c r="B73" s="4">
        <v>0</v>
      </c>
      <c r="C73" s="4">
        <v>0</v>
      </c>
      <c r="D73" s="4">
        <v>0</v>
      </c>
      <c r="E73" s="4">
        <v>0</v>
      </c>
      <c r="F73" s="4">
        <f t="shared" si="0"/>
        <v>-651350000</v>
      </c>
      <c r="R73" s="5">
        <v>-3.0000000000000001E-3</v>
      </c>
      <c r="S73" s="4">
        <v>902973</v>
      </c>
      <c r="U73" s="4">
        <f t="shared" ref="U73:U75" si="3">MIN(S74:S78)</f>
        <v>596659</v>
      </c>
      <c r="V73" s="5">
        <v>0.03</v>
      </c>
    </row>
    <row r="74" spans="1:22" x14ac:dyDescent="0.2">
      <c r="A74" s="16" t="s">
        <v>164</v>
      </c>
      <c r="B74" s="4">
        <v>200</v>
      </c>
      <c r="C74" s="4">
        <v>0</v>
      </c>
      <c r="D74" s="4">
        <v>200</v>
      </c>
      <c r="E74" s="4">
        <v>6520000</v>
      </c>
      <c r="F74" s="4">
        <f t="shared" si="0"/>
        <v>-651350000</v>
      </c>
      <c r="R74" s="5">
        <v>1.3899999999999999E-2</v>
      </c>
      <c r="S74" s="4">
        <v>596659</v>
      </c>
      <c r="U74" s="4">
        <f t="shared" si="3"/>
        <v>627200</v>
      </c>
      <c r="V74" s="5">
        <v>3.0200000000000001E-2</v>
      </c>
    </row>
    <row r="75" spans="1:22" x14ac:dyDescent="0.2">
      <c r="A75" s="16" t="s">
        <v>163</v>
      </c>
      <c r="B75" s="4">
        <v>200</v>
      </c>
      <c r="C75" s="4">
        <v>200</v>
      </c>
      <c r="D75" s="4">
        <v>0</v>
      </c>
      <c r="E75" s="4">
        <v>-10000</v>
      </c>
      <c r="F75" s="4">
        <f t="shared" ref="F75:F79" si="4">E75+F76</f>
        <v>-657870000</v>
      </c>
      <c r="R75" s="5">
        <v>2.0400000000000001E-2</v>
      </c>
      <c r="S75" s="4">
        <v>1542303</v>
      </c>
      <c r="U75" s="4">
        <f t="shared" si="3"/>
        <v>627200</v>
      </c>
      <c r="V75" s="5">
        <v>5.6299999999999996E-2</v>
      </c>
    </row>
    <row r="76" spans="1:22" x14ac:dyDescent="0.2">
      <c r="A76" s="16" t="s">
        <v>162</v>
      </c>
      <c r="B76" s="4">
        <v>4000</v>
      </c>
      <c r="C76" s="4">
        <v>100</v>
      </c>
      <c r="D76" s="4">
        <v>3900</v>
      </c>
      <c r="E76" s="4">
        <v>124450000</v>
      </c>
      <c r="F76" s="4">
        <f t="shared" si="4"/>
        <v>-657860000</v>
      </c>
      <c r="R76" s="5">
        <v>2.2499999999999999E-2</v>
      </c>
      <c r="S76" s="4">
        <v>682020</v>
      </c>
      <c r="U76" s="4">
        <f>MIN(S77:S81)</f>
        <v>627200</v>
      </c>
      <c r="V76" s="5">
        <v>1.89E-2</v>
      </c>
    </row>
    <row r="77" spans="1:22" x14ac:dyDescent="0.2">
      <c r="A77" s="16" t="s">
        <v>161</v>
      </c>
      <c r="B77" s="4">
        <v>3500</v>
      </c>
      <c r="C77" s="4">
        <v>0</v>
      </c>
      <c r="D77" s="4">
        <v>3500</v>
      </c>
      <c r="E77" s="4">
        <v>106750000</v>
      </c>
      <c r="F77" s="4">
        <f t="shared" si="4"/>
        <v>-782310000</v>
      </c>
      <c r="R77" s="5">
        <v>6.5000000000000006E-3</v>
      </c>
      <c r="S77" s="4">
        <v>627200</v>
      </c>
      <c r="V77" s="5">
        <v>3.6699999999999997E-2</v>
      </c>
    </row>
    <row r="78" spans="1:22" x14ac:dyDescent="0.2">
      <c r="A78" s="16" t="s">
        <v>160</v>
      </c>
      <c r="B78" s="4">
        <v>0</v>
      </c>
      <c r="C78" s="4">
        <v>33200</v>
      </c>
      <c r="D78" s="4">
        <v>-33200</v>
      </c>
      <c r="E78" s="4">
        <v>-1060900000</v>
      </c>
      <c r="F78" s="4">
        <f t="shared" si="4"/>
        <v>-889060000</v>
      </c>
      <c r="R78" s="5">
        <v>-1.89E-2</v>
      </c>
      <c r="S78" s="4">
        <v>999198</v>
      </c>
      <c r="V78" s="5">
        <v>5.2499999999999998E-2</v>
      </c>
    </row>
    <row r="79" spans="1:22" x14ac:dyDescent="0.2">
      <c r="A79" s="16" t="s">
        <v>159</v>
      </c>
      <c r="B79" s="4">
        <v>100</v>
      </c>
      <c r="C79" s="4">
        <v>3900</v>
      </c>
      <c r="D79" s="4">
        <v>-3800</v>
      </c>
      <c r="E79" s="4">
        <v>-117740000</v>
      </c>
      <c r="F79" s="4">
        <f t="shared" si="4"/>
        <v>171840000</v>
      </c>
      <c r="R79" s="5">
        <v>2.2700000000000001E-2</v>
      </c>
      <c r="S79" s="4">
        <v>793345</v>
      </c>
      <c r="V79" s="5">
        <v>7.8200000000000006E-2</v>
      </c>
    </row>
    <row r="80" spans="1:22" x14ac:dyDescent="0.2">
      <c r="A80" s="16" t="s">
        <v>158</v>
      </c>
      <c r="B80" s="4">
        <v>10600</v>
      </c>
      <c r="C80" s="4">
        <v>29600</v>
      </c>
      <c r="D80" s="4">
        <v>-19000</v>
      </c>
      <c r="E80" s="4">
        <v>-603540000</v>
      </c>
      <c r="F80" s="4">
        <f>E80+F81</f>
        <v>289580000</v>
      </c>
      <c r="R80" s="5">
        <v>-5.3499999999999999E-2</v>
      </c>
      <c r="S80" s="4">
        <v>1480709</v>
      </c>
      <c r="V80" s="5">
        <v>6.0100000000000001E-2</v>
      </c>
    </row>
    <row r="81" spans="1:22" x14ac:dyDescent="0.2">
      <c r="A81" s="16" t="s">
        <v>157</v>
      </c>
      <c r="B81" s="4">
        <v>33800</v>
      </c>
      <c r="C81" s="4">
        <v>6638</v>
      </c>
      <c r="D81" s="4">
        <v>27162</v>
      </c>
      <c r="E81" s="4">
        <v>893120000</v>
      </c>
      <c r="F81" s="4">
        <f>E81</f>
        <v>893120000</v>
      </c>
      <c r="R81" s="5">
        <v>2.3599999999999999E-2</v>
      </c>
      <c r="S81" s="4">
        <v>1187670</v>
      </c>
      <c r="V81" s="5">
        <v>4.9299999999999997E-2</v>
      </c>
    </row>
    <row r="82" spans="1:22" x14ac:dyDescent="0.2">
      <c r="A82" s="38"/>
      <c r="B82" s="38"/>
      <c r="C82" s="38"/>
      <c r="D82" s="38"/>
      <c r="E82" s="38"/>
      <c r="F82" s="38"/>
      <c r="G82" s="38"/>
      <c r="H82" s="38"/>
      <c r="I82" s="38"/>
      <c r="J82" s="38"/>
      <c r="K82" s="38"/>
      <c r="L82" s="38"/>
      <c r="M82" s="38"/>
      <c r="N82" s="38"/>
      <c r="O82" s="38"/>
      <c r="P82" s="38"/>
      <c r="Q82" s="38"/>
      <c r="R82" s="38"/>
      <c r="S82" s="38"/>
      <c r="T82" s="38"/>
      <c r="U82" s="38"/>
      <c r="V82" s="38"/>
    </row>
    <row r="83" spans="1:22" x14ac:dyDescent="0.2">
      <c r="A83" s="38"/>
      <c r="B83" s="38"/>
      <c r="C83" s="38"/>
      <c r="D83" s="38"/>
      <c r="E83" s="38"/>
      <c r="F83" s="38"/>
      <c r="G83" s="38"/>
      <c r="H83" s="38"/>
      <c r="I83" s="38"/>
      <c r="J83" s="38"/>
      <c r="K83" s="38"/>
      <c r="L83" s="38"/>
      <c r="M83" s="38"/>
      <c r="N83" s="38"/>
      <c r="O83" s="38"/>
      <c r="P83" s="38"/>
      <c r="Q83" s="38"/>
      <c r="R83" s="38"/>
      <c r="S83" s="38"/>
      <c r="T83" s="38"/>
      <c r="U83" s="38"/>
      <c r="V83" s="38"/>
    </row>
    <row r="84" spans="1:22" x14ac:dyDescent="0.2">
      <c r="A84" s="38"/>
      <c r="B84" s="38"/>
      <c r="C84" s="38"/>
      <c r="D84" s="38"/>
      <c r="E84" s="38"/>
      <c r="F84" s="38"/>
      <c r="G84" s="38"/>
      <c r="H84" s="38"/>
      <c r="I84" s="38"/>
      <c r="J84" s="38"/>
      <c r="K84" s="38"/>
      <c r="L84" s="38"/>
      <c r="M84" s="38"/>
      <c r="N84" s="38"/>
      <c r="O84" s="38"/>
      <c r="P84" s="38"/>
      <c r="Q84" s="38"/>
      <c r="R84" s="38"/>
      <c r="S84" s="38"/>
      <c r="T84" s="38"/>
      <c r="U84" s="38"/>
      <c r="V84" s="38"/>
    </row>
    <row r="85" spans="1:22" x14ac:dyDescent="0.2">
      <c r="A85" s="38"/>
      <c r="B85" s="38"/>
      <c r="C85" s="38"/>
      <c r="D85" s="38"/>
      <c r="E85" s="38"/>
      <c r="F85" s="38"/>
      <c r="G85" s="38"/>
      <c r="H85" s="38"/>
      <c r="I85" s="38"/>
      <c r="J85" s="38"/>
      <c r="K85" s="38"/>
      <c r="L85" s="38"/>
      <c r="M85" s="38"/>
      <c r="N85" s="38"/>
      <c r="O85" s="38"/>
      <c r="P85" s="38"/>
      <c r="Q85" s="38"/>
      <c r="R85" s="38"/>
      <c r="S85" s="38"/>
      <c r="T85" s="38"/>
      <c r="U85" s="38"/>
      <c r="V85" s="38"/>
    </row>
    <row r="86" spans="1:22" x14ac:dyDescent="0.2">
      <c r="A86" s="38" t="s">
        <v>247</v>
      </c>
      <c r="B86" s="38"/>
      <c r="C86" s="38"/>
      <c r="D86" s="38"/>
      <c r="E86" s="38"/>
      <c r="F86" s="38"/>
      <c r="G86" s="38"/>
      <c r="H86" s="38"/>
      <c r="I86" s="38"/>
      <c r="J86" s="38"/>
      <c r="K86" s="38"/>
      <c r="L86" s="38"/>
      <c r="M86" s="38"/>
      <c r="N86" s="38"/>
      <c r="O86" s="38"/>
      <c r="P86" s="38"/>
      <c r="Q86" s="38"/>
      <c r="R86" s="38"/>
      <c r="S86" s="38"/>
      <c r="T86" s="38"/>
      <c r="U86" s="38"/>
      <c r="V86" s="38"/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105</vt:i4>
      </vt:variant>
    </vt:vector>
  </HeadingPairs>
  <TitlesOfParts>
    <vt:vector size="105" baseType="lpstr">
      <vt:lpstr>RS</vt:lpstr>
      <vt:lpstr>GDNN</vt:lpstr>
      <vt:lpstr>GDTD</vt:lpstr>
      <vt:lpstr>MoneyFlow</vt:lpstr>
      <vt:lpstr>Top</vt:lpstr>
      <vt:lpstr>Shortcuts</vt:lpstr>
      <vt:lpstr>VN30</vt:lpstr>
      <vt:lpstr>VNINDEX</vt:lpstr>
      <vt:lpstr>SSI</vt:lpstr>
      <vt:lpstr>VND</vt:lpstr>
      <vt:lpstr>BSI</vt:lpstr>
      <vt:lpstr>VCI</vt:lpstr>
      <vt:lpstr>HCM</vt:lpstr>
      <vt:lpstr>MBS</vt:lpstr>
      <vt:lpstr>VIX</vt:lpstr>
      <vt:lpstr>SHS</vt:lpstr>
      <vt:lpstr>FTS</vt:lpstr>
      <vt:lpstr>TPB</vt:lpstr>
      <vt:lpstr>VCB</vt:lpstr>
      <vt:lpstr>VPB</vt:lpstr>
      <vt:lpstr>MSB</vt:lpstr>
      <vt:lpstr>LPB</vt:lpstr>
      <vt:lpstr>VIB</vt:lpstr>
      <vt:lpstr>ACB</vt:lpstr>
      <vt:lpstr>CTG</vt:lpstr>
      <vt:lpstr>TCB</vt:lpstr>
      <vt:lpstr>MBB</vt:lpstr>
      <vt:lpstr>STB</vt:lpstr>
      <vt:lpstr>HPG</vt:lpstr>
      <vt:lpstr>HSG</vt:lpstr>
      <vt:lpstr>NKG</vt:lpstr>
      <vt:lpstr>VHM</vt:lpstr>
      <vt:lpstr>DXG</vt:lpstr>
      <vt:lpstr>NLG</vt:lpstr>
      <vt:lpstr>DIG</vt:lpstr>
      <vt:lpstr>KDH</vt:lpstr>
      <vt:lpstr>NTL</vt:lpstr>
      <vt:lpstr>CEO</vt:lpstr>
      <vt:lpstr>PDR</vt:lpstr>
      <vt:lpstr>NVL</vt:lpstr>
      <vt:lpstr>VGC</vt:lpstr>
      <vt:lpstr>DPR</vt:lpstr>
      <vt:lpstr>SZC</vt:lpstr>
      <vt:lpstr>PHR</vt:lpstr>
      <vt:lpstr>LHG</vt:lpstr>
      <vt:lpstr>IDC</vt:lpstr>
      <vt:lpstr>NTC</vt:lpstr>
      <vt:lpstr>KBC</vt:lpstr>
      <vt:lpstr>VRE</vt:lpstr>
      <vt:lpstr>MSN</vt:lpstr>
      <vt:lpstr>MWG</vt:lpstr>
      <vt:lpstr>DGW</vt:lpstr>
      <vt:lpstr>VNM</vt:lpstr>
      <vt:lpstr>PNJ</vt:lpstr>
      <vt:lpstr>FRT</vt:lpstr>
      <vt:lpstr>PET</vt:lpstr>
      <vt:lpstr>GMD</vt:lpstr>
      <vt:lpstr>VOS</vt:lpstr>
      <vt:lpstr>VSC</vt:lpstr>
      <vt:lpstr>HAH</vt:lpstr>
      <vt:lpstr>CSV</vt:lpstr>
      <vt:lpstr>DPM</vt:lpstr>
      <vt:lpstr>DCM</vt:lpstr>
      <vt:lpstr>DGC</vt:lpstr>
      <vt:lpstr>GEX</vt:lpstr>
      <vt:lpstr>ANV</vt:lpstr>
      <vt:lpstr>IDI</vt:lpstr>
      <vt:lpstr>FMC</vt:lpstr>
      <vt:lpstr>VHC</vt:lpstr>
      <vt:lpstr>FCN</vt:lpstr>
      <vt:lpstr>DTD</vt:lpstr>
      <vt:lpstr>HHV</vt:lpstr>
      <vt:lpstr>CTR</vt:lpstr>
      <vt:lpstr>C4G</vt:lpstr>
      <vt:lpstr>CTD</vt:lpstr>
      <vt:lpstr>THG</vt:lpstr>
      <vt:lpstr>VCG</vt:lpstr>
      <vt:lpstr>VCS</vt:lpstr>
      <vt:lpstr>PTB</vt:lpstr>
      <vt:lpstr>HDG</vt:lpstr>
      <vt:lpstr>REE</vt:lpstr>
      <vt:lpstr>PC1</vt:lpstr>
      <vt:lpstr>TV2</vt:lpstr>
      <vt:lpstr>PVS</vt:lpstr>
      <vt:lpstr>PLX</vt:lpstr>
      <vt:lpstr>PVT</vt:lpstr>
      <vt:lpstr>BSR</vt:lpstr>
      <vt:lpstr>PVD</vt:lpstr>
      <vt:lpstr>QNS</vt:lpstr>
      <vt:lpstr>GEG</vt:lpstr>
      <vt:lpstr>NT2</vt:lpstr>
      <vt:lpstr>QTP</vt:lpstr>
      <vt:lpstr>FPT</vt:lpstr>
      <vt:lpstr>VTP</vt:lpstr>
      <vt:lpstr>DHC</vt:lpstr>
      <vt:lpstr>NTP</vt:lpstr>
      <vt:lpstr>BMP</vt:lpstr>
      <vt:lpstr>VIC</vt:lpstr>
      <vt:lpstr>HT1</vt:lpstr>
      <vt:lpstr>STK</vt:lpstr>
      <vt:lpstr>MSH</vt:lpstr>
      <vt:lpstr>TNG</vt:lpstr>
      <vt:lpstr>ADS</vt:lpstr>
      <vt:lpstr>VGT</vt:lpstr>
      <vt:lpstr>GIL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Trung Nguyen Hoang</dc:creator>
  <cp:lastModifiedBy>Trung Nguyen Hoang</cp:lastModifiedBy>
  <dcterms:created xsi:type="dcterms:W3CDTF">2023-12-07T08:04:09Z</dcterms:created>
  <dcterms:modified xsi:type="dcterms:W3CDTF">2024-01-20T05:33:07Z</dcterms:modified>
</cp:coreProperties>
</file>